
<file path=[Content_Types].xml><?xml version="1.0" encoding="utf-8"?>
<Types xmlns="http://schemas.openxmlformats.org/package/2006/content-types">
  <Default Extension="vml" ContentType="application/vnd.openxmlformats-officedocument.vmlDrawing"/>
  <Default Extension="jpeg" ContentType="image/jpeg"/>
  <Default Extension="rels" ContentType="application/vnd.openxmlformats-package.relationships+xml"/>
  <Default Extension="bin" ContentType="application/vnd.openxmlformats-officedocument.oleObject"/>
  <Default Extension="wmf" ContentType="image/x-wmf"/>
  <Default Extension="png" ContentType="image/png"/>
  <Default Extension="jpg" ContentType="image/jpeg"/>
  <Default Extension="xml" ContentType="application/xml"/>
  <Default Extension="emf" ContentType="image/x-emf"/>
  <Default Extension="svg" ContentType="image/svg+xml"/>
  <Default Extension="gif" ContentType="image/gif"/>
  <Override PartName="/xl/worksheets/sheet7.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metadata.xml" ContentType="application/vnd.openxmlformats-officedocument.spreadsheetml.sheetMetadata+xml"/>
  <Override PartName="/xl/worksheets/sheet6.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charts/chart4.xml" ContentType="application/vnd.openxmlformats-officedocument.drawingml.chart+xml"/>
  <Override PartName="/xl/worksheets/sheet13.xml" ContentType="application/vnd.openxmlformats-officedocument.spreadsheetml.worksheet+xml"/>
  <Override PartName="/xl/externalLinks/externalLink1.xml" ContentType="application/vnd.openxmlformats-officedocument.spreadsheetml.externalLink+xml"/>
  <Override PartName="/xl/styles.xml" ContentType="application/vnd.openxmlformats-officedocument.spreadsheetml.styles+xml"/>
  <Override PartName="/xl/worksheets/sheet11.xml" ContentType="application/vnd.openxmlformats-officedocument.spreadsheetml.worksheet+xml"/>
  <Override PartName="/xl/charts/chart5.xml" ContentType="application/vnd.openxmlformats-officedocument.drawingml.chart+xml"/>
  <Override PartName="/xl/drawings/drawing11.xml" ContentType="application/vnd.openxmlformats-officedocument.drawing+xml"/>
  <Override PartName="/xl/drawings/drawing5.xml" ContentType="application/vnd.openxmlformats-officedocument.drawing+xml"/>
  <Override PartName="/xl/drawings/drawing9.xml" ContentType="application/vnd.openxmlformats-officedocument.drawing+xml"/>
  <Override PartName="/docProps/app.xml" ContentType="application/vnd.openxmlformats-officedocument.extended-properties+xml"/>
  <Override PartName="/xl/worksheets/sheet5.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docProps/core.xml" ContentType="application/vnd.openxmlformats-package.core-properties+xml"/>
  <Override PartName="/xl/charts/chart3.xml" ContentType="application/vnd.openxmlformats-officedocument.drawingml.chart+xml"/>
  <Override PartName="/xl/charts/chart2.xml" ContentType="application/vnd.openxmlformats-officedocument.drawingml.chart+xml"/>
  <Override PartName="/xl/worksheets/sheet12.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drawing6.xml" ContentType="application/vnd.openxmlformats-officedocument.drawing+xml"/>
  <Override PartName="/xl/drawings/drawing8.xml" ContentType="application/vnd.openxmlformats-officedocument.drawing+xml"/>
  <Override PartName="/xl/worksheets/sheet18.xml" ContentType="application/vnd.openxmlformats-officedocument.spreadsheetml.worksheet+xml"/>
  <Override PartName="/xl/workbook.xml" ContentType="application/vnd.openxmlformats-officedocument.spreadsheetml.sheet.main+xml"/>
  <Override PartName="/xl/worksheets/sheet10.xml" ContentType="application/vnd.openxmlformats-officedocument.spreadsheetml.worksheet+xml"/>
  <Override PartName="/xl/worksheets/sheet16.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14"/>
  </bookViews>
  <sheets>
    <sheet name="Ante Proyecto Estructural" sheetId="1" state="hidden" r:id="rId3"/>
    <sheet name="datos" sheetId="2" state="hidden" r:id="rId4"/>
    <sheet name="trabes corregido" sheetId="3" state="hidden" r:id="rId5"/>
    <sheet name="formulas" sheetId="4" state="hidden" r:id="rId6"/>
    <sheet name="Marco y la mina" sheetId="5" state="hidden" r:id="rId7"/>
    <sheet name="trampa 5 apoyos" sheetId="6" state="hidden" r:id="rId8"/>
    <sheet name="trampa 4 apoyos" sheetId="7" state="hidden" r:id="rId9"/>
    <sheet name="trampa 3 apoyos" sheetId="8" state="hidden" r:id="rId10"/>
    <sheet name="Marco x la mina" sheetId="9" state="hidden" r:id="rId11"/>
    <sheet name="torsion total la mina" sheetId="10" state="hidden" r:id="rId12"/>
    <sheet name="Marco y la mina (2)" sheetId="11" state="hidden" r:id="rId13"/>
    <sheet name="Marco Especial la mina" sheetId="12" state="hidden" r:id="rId14"/>
    <sheet name="marcos en x resumen la mina" sheetId="13" state="hidden" r:id="rId15"/>
    <sheet name="marcos en x elementos la mina" sheetId="14" state="hidden" r:id="rId16"/>
    <sheet name="m Fb" sheetId="15" state="visible" r:id="rId17"/>
    <sheet name="marco GH sismo" sheetId="16" state="hidden" r:id="rId18"/>
    <sheet name="marco B sismo" sheetId="17" state="hidden" r:id="rId19"/>
    <sheet name="marco kl sismo" sheetId="18" state="hidden" r:id="rId20"/>
    <sheet name="Trabes Resumen" sheetId="19" state="hidden" r:id="rId21"/>
    <sheet name="Columnas Resumen" sheetId="20" state="hidden" r:id="rId22"/>
  </sheets>
  <externalReferences>
    <externalReference r:id="rId1"/>
  </externalReferences>
  <definedNames>
    <definedName name="_Toc135440555" localSheetId="0">'Ante Proyecto Estructural'!#REF!</definedName>
    <definedName name="_xlnm.Print_Area" localSheetId="0">'Ante Proyecto Estructural'!$A$1:$KJ$48</definedName>
    <definedName name="_xlnm.Print_Area" localSheetId="1">datos!$A$1:$J$52</definedName>
    <definedName name="_xlnm.Print_Area" localSheetId="2">'trabes corregido'!$A$1:$BW$62</definedName>
    <definedName name="_Toc135440555" localSheetId="3">formulas!$AAB$4</definedName>
    <definedName name="_xlnm.Print_Area" localSheetId="3">formulas!$A$1:$YM$48</definedName>
    <definedName name="_xlnm.Print_Area" localSheetId="4">'Marco y la mina'!$A$1:$W$460</definedName>
    <definedName name="_xlnm.Print_Area" localSheetId="5">'trampa 5 apoyos'!$A$5:$BJ$66</definedName>
    <definedName name="_xlnm.Print_Area" localSheetId="6">'trampa 4 apoyos'!$A$5:$BJ$66</definedName>
    <definedName name="_xlnm.Print_Area" localSheetId="7">'trampa 3 apoyos'!$A$5:$BJ$66</definedName>
    <definedName name="_xlnm.Print_Area" localSheetId="8">'Marco x la mina'!$A$1:$AL$460</definedName>
    <definedName name="_xlnm.Print_Area" localSheetId="9">'torsion total la mina'!$A$1:$X$211</definedName>
    <definedName name="_xlnm.Print_Area" localSheetId="10">'Marco y la mina (2)'!$A$1:$W$460</definedName>
    <definedName name="_xlnm.Print_Area" localSheetId="11">'Marco Especial la mina'!$A$1:$AL$460</definedName>
    <definedName name="_xlnm.Print_Area" localSheetId="12">'marcos en x resumen la mina'!$A$1:$U$86</definedName>
    <definedName name="_xlnm.Print_Area" localSheetId="14">'m Fb'!$A$1:$W$460</definedName>
    <definedName name="_xlnm.Print_Area" localSheetId="15">'marco GH sismo'!$A$1:$AO$488</definedName>
    <definedName name="_xlnm.Print_Area" localSheetId="16">'marco B sismo'!$A$1:$AO$488</definedName>
    <definedName name="_xlnm.Print_Area" localSheetId="17">'marco kl sismo'!$A$1:$AO$488</definedName>
    <definedName name="_xlnm.Print_Area" localSheetId="18">'Trabes Resumen'!$A$1:$AB$59</definedName>
    <definedName name="_xlnm.Print_Area" localSheetId="19">'Columnas Resumen'!$A$1:$T$34</definedName>
    <definedName name="type1">#REF!</definedName>
    <definedName name="type10">#REF!</definedName>
    <definedName name="type11">#REF!</definedName>
    <definedName name="type12">#REF!</definedName>
    <definedName name="type13">#REF!</definedName>
    <definedName name="type2">#REF!</definedName>
    <definedName name="type3">#REF!</definedName>
    <definedName name="type4">#REF!</definedName>
    <definedName name="type5">#REF!</definedName>
    <definedName name="type6">#REF!</definedName>
    <definedName name="type7">#REF!</definedName>
    <definedName name="type8">#REF!</definedName>
    <definedName name="type9">#REF!</definedName>
  </definedNames>
  <calcPr/>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<sst xmlns="http://schemas.openxmlformats.org/spreadsheetml/2006/main" count="965" uniqueCount="965">
  <si>
    <t xml:space="preserve">Memoria Estructural</t>
  </si>
  <si>
    <t xml:space="preserve">Antecedentes Geológicos.</t>
  </si>
  <si>
    <t xml:space="preserve">Análisis Histórico</t>
  </si>
  <si>
    <t xml:space="preserve">Analisis Por Viento:</t>
  </si>
  <si>
    <t xml:space="preserve">VALOR DEL EXPONENTE X.</t>
  </si>
  <si>
    <t xml:space="preserve">Opcion Seleccionada para Estructura</t>
  </si>
  <si>
    <t xml:space="preserve">Analisis Dinamico de Estructura </t>
  </si>
  <si>
    <t xml:space="preserve">claro maximo por momento</t>
  </si>
  <si>
    <t xml:space="preserve">Bajando Cargas:</t>
  </si>
  <si>
    <t xml:space="preserve">Análisis por elemento Finito</t>
  </si>
  <si>
    <t xml:space="preserve">Análisis de Trabe Tipo como Continua Con Voladizo</t>
  </si>
  <si>
    <t xml:space="preserve">Análisis de Trabe Tipo como Continua Arriostrada Parcialmente</t>
  </si>
  <si>
    <t xml:space="preserve">Analisis de Trabe Tipo como Continua Totalmente Arriostrada</t>
  </si>
  <si>
    <t>Condiciones</t>
  </si>
  <si>
    <t xml:space="preserve">Losas de Entrepiso Opción 1 Vigueta y Bovedilla</t>
  </si>
  <si>
    <t xml:space="preserve">Ampliacion de Recamara Principal de Villa en Palacio del mar</t>
  </si>
  <si>
    <t xml:space="preserve">Debido a la incidencia de vientos de velocidad considerable asi como la  pretendida utilización de materiales livianos debemos tener especial cuidado con el análisis de viento.</t>
  </si>
  <si>
    <t>TOPOGRAFIA</t>
  </si>
  <si>
    <t xml:space="preserve">VELOCIDAD DEL VIENTO MENOR DE 100 km/h</t>
  </si>
  <si>
    <t xml:space="preserve">FL = N CL Vz^2 A </t>
  </si>
  <si>
    <t xml:space="preserve">P rafa =</t>
  </si>
  <si>
    <t>x</t>
  </si>
  <si>
    <t xml:space="preserve">^2     =</t>
  </si>
  <si>
    <t>Esquemático</t>
  </si>
  <si>
    <r>
      <t xml:space="preserve">Wb = 120 Fb KS / l</t>
    </r>
    <r>
      <rPr>
        <vertAlign val="subscript"/>
        <sz val="11"/>
        <color theme="1"/>
        <rFont val="Calibri"/>
        <scheme val="minor"/>
      </rPr>
      <t>1</t>
    </r>
    <r>
      <rPr>
        <sz val="11"/>
        <color theme="1"/>
        <rFont val="Calibri"/>
        <scheme val="minor"/>
      </rPr>
      <t>^2</t>
    </r>
  </si>
  <si>
    <t xml:space="preserve">Área de Construccion</t>
  </si>
  <si>
    <t xml:space="preserve">1 metro</t>
  </si>
  <si>
    <t>Tension</t>
  </si>
  <si>
    <t>Fy</t>
  </si>
  <si>
    <t xml:space="preserve">Conecciones Concreto Acero</t>
  </si>
  <si>
    <t xml:space="preserve">Analisis Eolico</t>
  </si>
  <si>
    <t>Dirección:</t>
  </si>
  <si>
    <t xml:space="preserve">Se verificaron datos geológicos de la zona.</t>
  </si>
  <si>
    <t xml:space="preserve">Se revisaron fotografías históricas para buscar indicios de movimientos o deslizamientos antiguos. Al menos en la historia fotográfica.</t>
  </si>
  <si>
    <t xml:space="preserve">Terreno plano</t>
  </si>
  <si>
    <t xml:space="preserve">FT = N CT Vz^2 A </t>
  </si>
  <si>
    <t>Wux</t>
  </si>
  <si>
    <t xml:space="preserve">Wb= Carga uniformemente repartida permisible </t>
  </si>
  <si>
    <t xml:space="preserve">Capacidad de carca:</t>
  </si>
  <si>
    <t>W=</t>
  </si>
  <si>
    <t>lbs-plg^2</t>
  </si>
  <si>
    <t xml:space="preserve">Km 50 Carretera Rosarito - Ensenada</t>
  </si>
  <si>
    <t xml:space="preserve">Zonas accidentadas </t>
  </si>
  <si>
    <t xml:space="preserve">A: Area Expuesta</t>
  </si>
  <si>
    <t xml:space="preserve">Trabes Principales</t>
  </si>
  <si>
    <t xml:space="preserve">Fb = esfuerzo maximo permisible psi</t>
  </si>
  <si>
    <t xml:space="preserve">Techumbre liviana</t>
  </si>
  <si>
    <t>Ancho=</t>
  </si>
  <si>
    <t xml:space="preserve">momento puro en el claro</t>
  </si>
  <si>
    <t>Atrib</t>
  </si>
  <si>
    <t>kgs-cm^2</t>
  </si>
  <si>
    <t xml:space="preserve">Reaccion Maxima</t>
  </si>
  <si>
    <t>F'c</t>
  </si>
  <si>
    <t xml:space="preserve">Area Req</t>
  </si>
  <si>
    <t xml:space="preserve">20 x 20</t>
  </si>
  <si>
    <t xml:space="preserve">Paralelamente se pretenden colocar amplios canceles por cuanto debemos conocer los esfuerzos a los que estos estaran sujetos a efecto de los vientos.</t>
  </si>
  <si>
    <t xml:space="preserve"> Centros de ciudades Zonas arboladas</t>
  </si>
  <si>
    <t xml:space="preserve">VL y VT por tabla</t>
  </si>
  <si>
    <t xml:space="preserve">KS =  modulo de seccion en plg^3</t>
  </si>
  <si>
    <t>Techumbre</t>
  </si>
  <si>
    <t>W16x40</t>
  </si>
  <si>
    <t xml:space="preserve">momentos generados en los nudos</t>
  </si>
  <si>
    <t>A</t>
  </si>
  <si>
    <t>B</t>
  </si>
  <si>
    <t>pasa</t>
  </si>
  <si>
    <t xml:space="preserve">Consideramos un Valor de 2 tanto para CL como para CT</t>
  </si>
  <si>
    <t xml:space="preserve">Trabe Secundaria</t>
  </si>
  <si>
    <t xml:space="preserve">l1 = claro entre apoyos</t>
  </si>
  <si>
    <t xml:space="preserve">carga viva</t>
  </si>
  <si>
    <t>kg</t>
  </si>
  <si>
    <t>P.conc</t>
  </si>
  <si>
    <t xml:space="preserve">Carga uniformemente Distribuida</t>
  </si>
  <si>
    <t xml:space="preserve">Vz   =   Vß        X   Z   </t>
  </si>
  <si>
    <t>presion</t>
  </si>
  <si>
    <t xml:space="preserve">para triplay de 1" estructural</t>
  </si>
  <si>
    <t xml:space="preserve">carga muerta</t>
  </si>
  <si>
    <t xml:space="preserve">losa + acabados</t>
  </si>
  <si>
    <t>Mmax=</t>
  </si>
  <si>
    <t xml:space="preserve">Carga uniforme por peso prop</t>
  </si>
  <si>
    <t>Distancia</t>
  </si>
  <si>
    <t xml:space="preserve">Debido a la configuracion de la estructura de soporte disenada como puente colgante se pretende que el unico esfuerzo que transmita a los apoyos sea cortante directo. Por lo tanto bastara con que se anclaran a columnas - castillo de 30 x 30 constuidas dentro del muro en los puntos de apoyo. Estos estaran armados con 4 varillas de 5/8" y varillas de 1/2" en los centros. estribos de 3/8" @ 15 cm. en anclaje se hara con las varillas sin doblar soldadas por lo menos en 4 ". El apoyo suplementario en la punta de viga palanca funcionara a tension, por cuanto se debera extremar cuidado en la coneccion.</t>
  </si>
  <si>
    <t xml:space="preserve">Losas de Entrepiso Opción 2 Maciza</t>
  </si>
  <si>
    <t xml:space="preserve">Análisis Estático</t>
  </si>
  <si>
    <t xml:space="preserve">Vz   =  </t>
  </si>
  <si>
    <t>=</t>
  </si>
  <si>
    <t xml:space="preserve">FL prom =</t>
  </si>
  <si>
    <t xml:space="preserve">Castillo Metálico</t>
  </si>
  <si>
    <t xml:space="preserve">Fb =</t>
  </si>
  <si>
    <t>lbs/plg^3</t>
  </si>
  <si>
    <t>viento</t>
  </si>
  <si>
    <t xml:space="preserve">en kg/cm</t>
  </si>
  <si>
    <t xml:space="preserve">Distancia de nudo a carga puntual</t>
  </si>
  <si>
    <t xml:space="preserve">Muros Estructurales ME</t>
  </si>
  <si>
    <t xml:space="preserve">Carga viva =</t>
  </si>
  <si>
    <t>kg/m^2</t>
  </si>
  <si>
    <t xml:space="preserve">KS =</t>
  </si>
  <si>
    <t>plg^3</t>
  </si>
  <si>
    <t>lluvia</t>
  </si>
  <si>
    <t xml:space="preserve">I cm</t>
  </si>
  <si>
    <t xml:space="preserve">Carga Puntual</t>
  </si>
  <si>
    <t>Tensores</t>
  </si>
  <si>
    <t xml:space="preserve">Armado con celdas coladas @3er celda  Varilla vertical  #4 , varilla longitudinal @ 2 hiladas amarrada a las varillas verticales. Block 1 Estos se colocaran en todos los laterales de la planta baja y alta a excepción de los muros en ángulo en cocina y recamara. Así como los muros indicados en las observaciones.</t>
  </si>
  <si>
    <t xml:space="preserve">Losas de Cimentación</t>
  </si>
  <si>
    <t xml:space="preserve"> Primero se tiene que analizar la respuesta a Presiones Estaticas como con cualquier otra estructura, sin embargo, debido a los techos bolados deberemos poner especial atencion a los efectos de "Rafaga", de "Arrastre" y "Vortice". </t>
  </si>
  <si>
    <t xml:space="preserve">Placa o Caja de Conección</t>
  </si>
  <si>
    <t xml:space="preserve">Carga muerta =</t>
  </si>
  <si>
    <t xml:space="preserve">P.P. =</t>
  </si>
  <si>
    <t>lbs/pie^2</t>
  </si>
  <si>
    <t xml:space="preserve">combinaciones de carga</t>
  </si>
  <si>
    <t>Sreq</t>
  </si>
  <si>
    <t xml:space="preserve">Z req</t>
  </si>
  <si>
    <t>Reacciones</t>
  </si>
  <si>
    <t>Hipotenusa</t>
  </si>
  <si>
    <t xml:space="preserve">Tension H</t>
  </si>
  <si>
    <t xml:space="preserve">Espesor 15 cm. Armado a base de varillas #4 @ 13 en ambas direcciones en el lecho superior, en los ejes de marco se aumentara el espesor a 20 cm  armando un metro con varilla #4 @ 13 en el lecho inferior como zapata invertida. Finalmente se colocara una trabe de liga de 35 x 50 para absorber posibles asentamientos Armada comola Trabe T2. </t>
  </si>
  <si>
    <t xml:space="preserve">Peso Propio =</t>
  </si>
  <si>
    <t>Condicion</t>
  </si>
  <si>
    <t xml:space="preserve">Wb &gt;= Wu</t>
  </si>
  <si>
    <t xml:space="preserve">0.9 CM + 1.43 CT</t>
  </si>
  <si>
    <t>critico</t>
  </si>
  <si>
    <t xml:space="preserve">Muros Tapón MT</t>
  </si>
  <si>
    <t xml:space="preserve">Se puese considerar que la villa se encuentra cercana a promontorios. Así mismo las torres, Casa Club y demás villas actuan en los vientos ocasionando un efectos de encajonamiento.</t>
  </si>
  <si>
    <t xml:space="preserve">estas velocidades se emplearan para determinar la carga viva constante (viento promedio) y la maxima (rafagas)</t>
  </si>
  <si>
    <t xml:space="preserve">Carga Muerta Total =</t>
  </si>
  <si>
    <t xml:space="preserve">l = (120 Fb KS / Wu )^0.5 =</t>
  </si>
  <si>
    <t>pulgadas</t>
  </si>
  <si>
    <t xml:space="preserve">1.4 CM</t>
  </si>
  <si>
    <t>PTR</t>
  </si>
  <si>
    <t xml:space="preserve">Carga viva factorizada =</t>
  </si>
  <si>
    <t>ponderado</t>
  </si>
  <si>
    <t>cm</t>
  </si>
  <si>
    <t xml:space="preserve">1.2 CM + 1.6 CV viento</t>
  </si>
  <si>
    <t xml:space="preserve">El complejo se encuentra en una zona de conglomerado marino y roca intrusiva (graniticas). Superficialmente recubierto con arenas por deposito eolico. An norte se aprecia el aluvion formado por el arroyo de El Descanso. Al oeste se aprecia una falla sin actividad a menos de 2 km situacion que es el promedio en toda la zona costera de Baja California. Por tanto tomaremos las prevenciones sismicas basicas que nos exige la normatividad del estado.</t>
  </si>
  <si>
    <t xml:space="preserve">Carga muerta factorizada =</t>
  </si>
  <si>
    <t xml:space="preserve">1.2 CM + 1.6 CV + .5 lluvia </t>
  </si>
  <si>
    <t xml:space="preserve">Velocidad de Diseño.</t>
  </si>
  <si>
    <t xml:space="preserve">Empuje Estatico por viento:</t>
  </si>
  <si>
    <t xml:space="preserve">FL raf =</t>
  </si>
  <si>
    <t xml:space="preserve">Carga Total =</t>
  </si>
  <si>
    <t xml:space="preserve">claro maximo por cortante</t>
  </si>
  <si>
    <t xml:space="preserve">la formula 4 rige</t>
  </si>
  <si>
    <t xml:space="preserve">Del Procedimiento de Construcción</t>
  </si>
  <si>
    <t xml:space="preserve">Vß  =  K1  K2    Vo</t>
  </si>
  <si>
    <t xml:space="preserve">Claramente podemos apreciar que los vientos predominantes en la zona son de este a oeste y viceversa teniendo:</t>
  </si>
  <si>
    <t xml:space="preserve">P = N C Vz²
donde:
P = presión o succión en kg/m²
C = coeficiente de empuje               8 + a
N = coeficiente de densidad del aire, igual a 0.0048    
Vz = velocidad de diseño en km/h
a = altura sobre el nivel del mar en km.</t>
  </si>
  <si>
    <t xml:space="preserve">FL = FT</t>
  </si>
  <si>
    <t>t=</t>
  </si>
  <si>
    <t>0--&gt;4</t>
  </si>
  <si>
    <t>To=</t>
  </si>
  <si>
    <t>d=</t>
  </si>
  <si>
    <t>elemento</t>
  </si>
  <si>
    <t xml:space="preserve">Carga en lbs/pie2 =</t>
  </si>
  <si>
    <r>
      <t xml:space="preserve">Ws = 20 Fs (lb/Q)/l</t>
    </r>
    <r>
      <rPr>
        <vertAlign val="subscript"/>
        <sz val="11"/>
        <color theme="1"/>
        <rFont val="Calibri"/>
        <scheme val="minor"/>
      </rPr>
      <t>2</t>
    </r>
  </si>
  <si>
    <t xml:space="preserve">carga total techumbre:</t>
  </si>
  <si>
    <t>Angulo</t>
  </si>
  <si>
    <t xml:space="preserve">2 x 1/4</t>
  </si>
  <si>
    <t xml:space="preserve">Trabes T1</t>
  </si>
  <si>
    <t xml:space="preserve">Se procurara colar Monolíticamente Trabes Losas y Columnas en cada nivel. Particularmente en el nivel sótano para evitar juntas frías que conduzcan a filtraciones. Se empleara Block dala para colocar la varilla horizontal . Para ganchos y traslapes referirse a manual ACI.</t>
  </si>
  <si>
    <t>K1=</t>
  </si>
  <si>
    <t xml:space="preserve">factor de topografia se tomara 1 para terreno plano y 1.15 en promontonrios, centros industriales y residenciales</t>
  </si>
  <si>
    <t xml:space="preserve">p \/</t>
  </si>
  <si>
    <t xml:space="preserve">v  \/         t=</t>
  </si>
  <si>
    <t>Ck=</t>
  </si>
  <si>
    <t>C=</t>
  </si>
  <si>
    <t>T=</t>
  </si>
  <si>
    <t>l=</t>
  </si>
  <si>
    <t>Periodo</t>
  </si>
  <si>
    <t>Condicion:</t>
  </si>
  <si>
    <t xml:space="preserve">peso tablaroca =</t>
  </si>
  <si>
    <t>m^2</t>
  </si>
  <si>
    <t xml:space="preserve">Ws = maxima carga uniforme por cortante</t>
  </si>
  <si>
    <t xml:space="preserve">carga total techumbre en ton:</t>
  </si>
  <si>
    <t>Canal</t>
  </si>
  <si>
    <t xml:space="preserve">3 x 4.1</t>
  </si>
  <si>
    <t xml:space="preserve">Trabe de 60 x 35 cm armada con 3 Varillas #5 en cada lecho, dos varillas # 4 al centro, Estribos #3 @ 20 al centro y @ 15 a 1/4 de L en cada extremo así como como a 70 cm de cada nodo interno (donde reciba otra trabe)</t>
  </si>
  <si>
    <t xml:space="preserve">Se desea ampliar la recámara principal de una de la villas. Paralelamente el dueño desea cambiar el diseño a fin de obtener un cancel similar al de los condominios (1,4) sin obstrucción alguna a la vista. Esto significa que la techumbre de la recámara estará sobre algún tipo de estructura en voladizo con un largo máximo de poco menos de 6 metros.</t>
  </si>
  <si>
    <t xml:space="preserve">cargas entrepiso=</t>
  </si>
  <si>
    <t xml:space="preserve">Fs = esfuerzo cortante maximo permisible</t>
  </si>
  <si>
    <t xml:space="preserve">Promedio NASA</t>
  </si>
  <si>
    <t>reacciones=</t>
  </si>
  <si>
    <t xml:space="preserve">Ib/Q = constante para cortante por seccion</t>
  </si>
  <si>
    <t>Entrepiso</t>
  </si>
  <si>
    <t>long</t>
  </si>
  <si>
    <t>long.</t>
  </si>
  <si>
    <t xml:space="preserve">Perfil Principal</t>
  </si>
  <si>
    <t xml:space="preserve">K2= </t>
  </si>
  <si>
    <t xml:space="preserve">factor de recurrencia se tomara 1 para estructuras tipo B y 1.15 para estructuras tipo A</t>
  </si>
  <si>
    <t>De</t>
  </si>
  <si>
    <t xml:space="preserve">area req</t>
  </si>
  <si>
    <t>cm2</t>
  </si>
  <si>
    <t xml:space="preserve">l = claro entre soportes</t>
  </si>
  <si>
    <t>w</t>
  </si>
  <si>
    <t xml:space="preserve">Momento total en Nudos = suma.</t>
  </si>
  <si>
    <t>Momento</t>
  </si>
  <si>
    <t xml:space="preserve">Mom kg-cm</t>
  </si>
  <si>
    <t>Cortante</t>
  </si>
  <si>
    <t xml:space="preserve">Area Req Vy</t>
  </si>
  <si>
    <t xml:space="preserve">Trabe T2</t>
  </si>
  <si>
    <t xml:space="preserve">Materiales de Construcción</t>
  </si>
  <si>
    <t xml:space="preserve">Mecanica de Suelos Estimada</t>
  </si>
  <si>
    <t>m/s</t>
  </si>
  <si>
    <t xml:space="preserve">Toda vez que no se generar ningun cambio en el entrepiso, ninguna redistribucion de esfuerzos, ni colocacion alguna de cargas concentradas en la losa de entrepiso no se requiere reanalizarle. En realidad aun con los voladizos proyectados las cargas sobre los muros de carga donde estos voladizos cargaran se veran disminuidas al eliminarse la techumbre original de concreto.</t>
  </si>
  <si>
    <t>voladizo</t>
  </si>
  <si>
    <t>Block</t>
  </si>
  <si>
    <t xml:space="preserve">No contamos con un estudio de mecanica de suelos sin embargo sabemos que en el lugar se encontraron arenas por tanto se tomaran estos datos para la evaluacion sismica.</t>
  </si>
  <si>
    <t>Vo=</t>
  </si>
  <si>
    <t xml:space="preserve">velocidad de viento regional</t>
  </si>
  <si>
    <t>km/hra</t>
  </si>
  <si>
    <t xml:space="preserve">Fs = </t>
  </si>
  <si>
    <t>lbs/plg^2</t>
  </si>
  <si>
    <t>momento</t>
  </si>
  <si>
    <t>semiarriostrado</t>
  </si>
  <si>
    <t xml:space="preserve">Block 1= Block Estructural 20x40, en todo caso en que se deban construir muros confinados se empleara este block. Para muros de relleno o muros pantalla se puede emplear block o tabique a elección del contratista. En ningún momento se ataran los muro pantalla a la estructura debiendo dejar una junta constructiva de mínimo 1/2" sellada con sicaflex o algún producto similar. En caso de desear modificar algún muro pantalla para integrarlo a la estructura favor de consultar primero para verificar los efectos sobre los marcos.</t>
  </si>
  <si>
    <t xml:space="preserve">encontramos la siguiente roseta de los vientos para esta zona .</t>
  </si>
  <si>
    <t xml:space="preserve">Promedio SAHOPE</t>
  </si>
  <si>
    <t xml:space="preserve">Para paredes aisladas y anuncios C=</t>
  </si>
  <si>
    <t xml:space="preserve">Wuy =Wux*.25</t>
  </si>
  <si>
    <t xml:space="preserve">Ib/Q =</t>
  </si>
  <si>
    <t>plg^2/pie</t>
  </si>
  <si>
    <t>arriostrado</t>
  </si>
  <si>
    <t xml:space="preserve">P prom =</t>
  </si>
  <si>
    <t>Solución</t>
  </si>
  <si>
    <t xml:space="preserve">Ws &gt; = Wu</t>
  </si>
  <si>
    <t xml:space="preserve">momento puro:</t>
  </si>
  <si>
    <t>reacción</t>
  </si>
  <si>
    <t xml:space="preserve">Suelo Arenoso</t>
  </si>
  <si>
    <t xml:space="preserve">Los Valores aqui mostrados nos dan una idea de los vientos tipicos. 8.8 m/s = 31.68 km/hra, sin embargo, tanto por observaciones propias como por los minimos que nos pide Reglamento de la Ley de Edificaciones del Estado de Baja California sabemos que podemos tener rafagas mucho muy superiores. Tenemos registradas por medicion directa velocidades de rafaga de hasta 110 km/hra.  La CFE nos propone 125 km/hra. Por lo tanto emplearemos esta roseta para proponer una carga viva adicional, constante y emplearemos el valor de rafaga para el analisis por viento.</t>
  </si>
  <si>
    <t xml:space="preserve">F= Fuerza</t>
  </si>
  <si>
    <t xml:space="preserve">CK= coheficiente por VzD</t>
  </si>
  <si>
    <t xml:space="preserve">t= tiempo</t>
  </si>
  <si>
    <t xml:space="preserve">En primero término se le recomendó al cliente demoler la techumbre original toda vez que esta es de losa inclincada de concreto de 10 cm y teja. Esto debido a que en primer lugar, realizar cortes y ampliaciones en concreto generaria juntas frias, en segundo lugar no podriamos preservar el mismo concepto arquitectonico si tuvieremos un pedazo de techo al que se le agrego otro; y finalmente, estariamos cargando con un peso muerto innecesario y esto sobre una estructura en voladizo. Aun cuando es realativamente sencillo diseñar una trabe lo suficientemente aperaltada para resistir un peso dado (por elevado que sea ) dejar cargas elevadas, asimetricas, en estructuras en voladizo es sumamente peligros ante efectos sismicos.</t>
  </si>
  <si>
    <t xml:space="preserve">Mu=WxL^2  /  32</t>
  </si>
  <si>
    <t xml:space="preserve">reacciones en el nudo</t>
  </si>
  <si>
    <t>reacciones</t>
  </si>
  <si>
    <t xml:space="preserve">Cortante en el nudo</t>
  </si>
  <si>
    <t xml:space="preserve">Efecto Rafaga = Impacto</t>
  </si>
  <si>
    <t xml:space="preserve">x 3  =</t>
  </si>
  <si>
    <t xml:space="preserve">Ingeniero Calculista</t>
  </si>
  <si>
    <t xml:space="preserve">Caracteristicas Promedio</t>
  </si>
  <si>
    <t xml:space="preserve">p= presion de diseno</t>
  </si>
  <si>
    <t xml:space="preserve">C: Coheficiente empuje</t>
  </si>
  <si>
    <t xml:space="preserve">T= periodo alternante ( 18 d/v)</t>
  </si>
  <si>
    <t xml:space="preserve">l =  20 Fs (Ib/Q) / Wu =</t>
  </si>
  <si>
    <t xml:space="preserve">Reacciones por cargas</t>
  </si>
  <si>
    <t>vigaW</t>
  </si>
  <si>
    <t xml:space="preserve">W 16x40</t>
  </si>
  <si>
    <t xml:space="preserve">Ing. Arnoldo Coronado</t>
  </si>
  <si>
    <t>Densidad</t>
  </si>
  <si>
    <t xml:space="preserve">Angulo de Friccion</t>
  </si>
  <si>
    <t xml:space="preserve">d= diametro</t>
  </si>
  <si>
    <t xml:space="preserve">To = periodo de la estructura</t>
  </si>
  <si>
    <t xml:space="preserve">v = velocidad</t>
  </si>
  <si>
    <t>Corniza</t>
  </si>
  <si>
    <t xml:space="preserve">puntual 1</t>
  </si>
  <si>
    <t xml:space="preserve">Trabes T3</t>
  </si>
  <si>
    <t>Cedula:</t>
  </si>
  <si>
    <t xml:space="preserve">Peso 3:</t>
  </si>
  <si>
    <t>kg/m4</t>
  </si>
  <si>
    <t xml:space="preserve">Ang 3</t>
  </si>
  <si>
    <t xml:space="preserve">no cohesivo</t>
  </si>
  <si>
    <t xml:space="preserve">La presion estatica se considerara como carga viva constante para las techumbres y canceleria</t>
  </si>
  <si>
    <t xml:space="preserve">carga uniforme</t>
  </si>
  <si>
    <t xml:space="preserve">puntual 2</t>
  </si>
  <si>
    <t>Conectores</t>
  </si>
  <si>
    <t xml:space="preserve">INGENIERO CIVIL.: 5533080</t>
  </si>
  <si>
    <t xml:space="preserve">Cap Carga</t>
  </si>
  <si>
    <t>ton/m2</t>
  </si>
  <si>
    <t xml:space="preserve">con factores de seg</t>
  </si>
  <si>
    <t>p=</t>
  </si>
  <si>
    <t>Fb=</t>
  </si>
  <si>
    <t>kg/cm^2</t>
  </si>
  <si>
    <t xml:space="preserve">Fy =</t>
  </si>
  <si>
    <t xml:space="preserve">claro en pulgadas</t>
  </si>
  <si>
    <t xml:space="preserve">Corniza de Cantera aproximadamente 0.06 m^2 osea 0.06 m^3 x cada metro lineal. Lo que equivale a unos 150 kg-metro lineal</t>
  </si>
  <si>
    <t xml:space="preserve">puntual 3</t>
  </si>
  <si>
    <t xml:space="preserve">Reaccion M</t>
  </si>
  <si>
    <t xml:space="preserve">Block 2= Block liviano para divisiones. Este es de 10 cm de ancho y se empleara en el muro de la recamara que se encuentra sobre el voladizo así como en el muro en el eje h sobre trabe. Ambos en el Segundo nivel.</t>
  </si>
  <si>
    <t xml:space="preserve">durante la epoca de vientos de santa ana tenemos rafagas en la region de hasta: </t>
  </si>
  <si>
    <t>v=</t>
  </si>
  <si>
    <t xml:space="preserve">Wu y =</t>
  </si>
  <si>
    <t xml:space="preserve">Wu x =</t>
  </si>
  <si>
    <t xml:space="preserve">claro en pies=</t>
  </si>
  <si>
    <t xml:space="preserve">puntual 4</t>
  </si>
  <si>
    <t xml:space="preserve">Ingeniero Responsble</t>
  </si>
  <si>
    <t xml:space="preserve">Antecedentes Eólicos</t>
  </si>
  <si>
    <t>0--&gt;1</t>
  </si>
  <si>
    <t>L=</t>
  </si>
  <si>
    <t>mts</t>
  </si>
  <si>
    <t>carga=</t>
  </si>
  <si>
    <t xml:space="preserve">puntual 5</t>
  </si>
  <si>
    <t>Ing</t>
  </si>
  <si>
    <t xml:space="preserve">A req</t>
  </si>
  <si>
    <t xml:space="preserve">Long cms</t>
  </si>
  <si>
    <t xml:space="preserve">Long Ing</t>
  </si>
  <si>
    <t xml:space="preserve">Ing. Edgar López Martínez</t>
  </si>
  <si>
    <t xml:space="preserve">La zona recibe vientos fuertes durante epocas de Santa Ana y Tormentas</t>
  </si>
  <si>
    <t xml:space="preserve">max abs</t>
  </si>
  <si>
    <t xml:space="preserve">Mu y = Wu x L^2  / 8</t>
  </si>
  <si>
    <t xml:space="preserve">kg - m</t>
  </si>
  <si>
    <t xml:space="preserve">kg - cm</t>
  </si>
  <si>
    <t xml:space="preserve">W =</t>
  </si>
  <si>
    <t>uniforme</t>
  </si>
  <si>
    <t xml:space="preserve">Placa de 1/2</t>
  </si>
  <si>
    <t xml:space="preserve">Trabes T4</t>
  </si>
  <si>
    <t>Concreto</t>
  </si>
  <si>
    <t xml:space="preserve">F1 =</t>
  </si>
  <si>
    <t xml:space="preserve">Mu=Wu y L^2  /  32  =</t>
  </si>
  <si>
    <t xml:space="preserve">W siu =</t>
  </si>
  <si>
    <t>p.p</t>
  </si>
  <si>
    <t xml:space="preserve">Placa de 5/8</t>
  </si>
  <si>
    <t xml:space="preserve">El calculo se llevo a cabo suponiendo concreto f'c 200, de no ser mezclado en obra deberá contratarse resistente a la acción de sulfatos y condiciones de medio ambiente adversas, teniendo cuidado de verificar revenimiento y tomar muestras (cilindros) del concreto suministrado.</t>
  </si>
  <si>
    <t xml:space="preserve">F2 =</t>
  </si>
  <si>
    <t>Sx=</t>
  </si>
  <si>
    <t xml:space="preserve">Claro largueros =</t>
  </si>
  <si>
    <t xml:space="preserve">dif. Mom.</t>
  </si>
  <si>
    <t>maximo</t>
  </si>
  <si>
    <t xml:space="preserve">En segundo termino se diseñó una estructura a base de trabes de acero colganteadas al para resolver el problema del voladizo. Sobre esta se depositara el peso de una techumbre realizada com material liviano: perfiles de acero rolados en frio, denzglas en el exterior, 100% aislada, y terminada al interior con tablaroca; quedando un techo de catedral esensialmente igual al que se demolió. </t>
  </si>
  <si>
    <t>Sy=</t>
  </si>
  <si>
    <t xml:space="preserve">CF 4 cal 14 Sx efectivo = 13.6 y Sy = 4.36</t>
  </si>
  <si>
    <t xml:space="preserve">M = W L^2  / 8 =</t>
  </si>
  <si>
    <t>suma</t>
  </si>
  <si>
    <t>oscilaciones</t>
  </si>
  <si>
    <t xml:space="preserve">E = </t>
  </si>
  <si>
    <t xml:space="preserve">cantiléver w</t>
  </si>
  <si>
    <t xml:space="preserve">cantiliver w</t>
  </si>
  <si>
    <t>Antecedentes:</t>
  </si>
  <si>
    <t xml:space="preserve">p.p =</t>
  </si>
  <si>
    <t xml:space="preserve">cargas de=</t>
  </si>
  <si>
    <t xml:space="preserve">E siu =</t>
  </si>
  <si>
    <t>Observaciones</t>
  </si>
  <si>
    <t>Acero</t>
  </si>
  <si>
    <t xml:space="preserve">Vß  =  </t>
  </si>
  <si>
    <t xml:space="preserve">Se puede apreciar una convergencia de periodos de oscilacion en la direccion de viento en vortices de entre 3 a 4 segundos para velocidades que van de 5 a 132 km/hra. Esto equivale aproximadamente a elementos en voladizo (pendulos) de 2.2 a 4 metros por cuanto se debe tener cuidado de arriostrar los elementos adecuadamente a no mas de 1,5 metros entre arriostramiento. Los elementos que funcionen como verticales en la canceleria podrian ser una buena opcion para arriostrar los elementos en voladizo. En teoria se pudiera suponer que los canceles en si realizan estta funcion pero seria entonces vidrio quien resistiria la vibracion de la estructura lo cual no es recomendable.</t>
  </si>
  <si>
    <t xml:space="preserve">p.tot =</t>
  </si>
  <si>
    <t>@</t>
  </si>
  <si>
    <t>plg</t>
  </si>
  <si>
    <t xml:space="preserve">Se puede claramente apreciar que los esfuerzos</t>
  </si>
  <si>
    <t xml:space="preserve">M neg max</t>
  </si>
  <si>
    <t xml:space="preserve">M pos max</t>
  </si>
  <si>
    <t xml:space="preserve">M max</t>
  </si>
  <si>
    <t xml:space="preserve">Columnas C1 40 x 40</t>
  </si>
  <si>
    <t xml:space="preserve">Se supone para los elementos estructurales (columnas y trabes) acero de refuerzo fy: 4200 Si el contratista puede conseguir acero de mejores características favor de consultar para hacer las adecuaciones correspondientes. Tanto los sistemas de vigueta y bovedilla como los armex para castillo emplean acero fy 6000.</t>
  </si>
  <si>
    <t xml:space="preserve">El Ing. Edgar López me solicito realizara el Análisis de Factibilidad y Diseno Estructural para la Ampliacion de la recamara principal de la Villa #3 en Palacio del Mar.</t>
  </si>
  <si>
    <t>promedio</t>
  </si>
  <si>
    <t xml:space="preserve">Claro =</t>
  </si>
  <si>
    <t xml:space="preserve">El analisis preliminar por elemento finito no revela ningun sobre esfuerzo ocasionado por la modidificacion-ampliacion.</t>
  </si>
  <si>
    <t xml:space="preserve">Columnas de 40 x 40 armadas con 12 varillas de 3/4 en cuadro. Estribos #3 @ 15 cm en los tercios extremos y @ 30 cm en el centro.</t>
  </si>
  <si>
    <t xml:space="preserve">Wut = </t>
  </si>
  <si>
    <t xml:space="preserve">area =</t>
  </si>
  <si>
    <t xml:space="preserve">CF 4 cal 14</t>
  </si>
  <si>
    <t xml:space="preserve">Colocar Conectores que ofrezcan una base igual a la cara ante diagonal, Los tensores se deberan soldar a todo lo largo en las tres caras con soldadura de filete. Adicionalmente se perforara un agujero de 1 1/8" en el centro del tensor y rellenar de soldadura. Placa de 1/2" es suficiente pero puede sustituirse por placa de 5/8". Tanto la Base del conector (a viga) como la cara a diagonal (recibe tensor) mediran el doble del peralte nominal del tensor pero no menos de 4". El traslape del Tensor sera de por lo menos su peralte nominal pero no menor a 3". La altura se determinara por trabajabilidad pero no sera mayor a la base de la placa de coneccion.</t>
  </si>
  <si>
    <t xml:space="preserve">Los primeros azotan de Este a Oeste mientras que la mayoria de las tormentas traen vientos en sentido inverso. Tenemos los vientos tazados en hasta 111 km/hra por cuanto usaremos el estandar de la CFE vientos de hasta 120 km/hra para verificar nuestro diseno</t>
  </si>
  <si>
    <t xml:space="preserve">Esta estructura de acero se lligará a la estructura existente en los muros de carga. Dado que se retirara la losa hoy eistente y se remplazara por techumbre liviana estos estaran sobrados.</t>
  </si>
  <si>
    <t xml:space="preserve">Definimos la Estructura como Tipo 2</t>
  </si>
  <si>
    <t>ahorro</t>
  </si>
  <si>
    <t xml:space="preserve">cortante alto</t>
  </si>
  <si>
    <t xml:space="preserve">Toda Vez que por el bajo peso de sis elementos se encuentra sensible a rafagas.</t>
  </si>
  <si>
    <t>Area=</t>
  </si>
  <si>
    <t xml:space="preserve">1    x     6     '=</t>
  </si>
  <si>
    <t xml:space="preserve">Corto periodo de Vortice</t>
  </si>
  <si>
    <t>diferencia</t>
  </si>
  <si>
    <t xml:space="preserve">V pos max</t>
  </si>
  <si>
    <t xml:space="preserve">V neg max</t>
  </si>
  <si>
    <t xml:space="preserve">V max</t>
  </si>
  <si>
    <t xml:space="preserve">Fp=PxA =</t>
  </si>
  <si>
    <t xml:space="preserve">Como podemos apreciar tenemos un periodo corto para los vortices de 3.5 segundos. Puede generar vibraciones en elementos de 2 metros</t>
  </si>
  <si>
    <t xml:space="preserve">Fr=PxA =</t>
  </si>
  <si>
    <t>Trabe</t>
  </si>
  <si>
    <t>b</t>
  </si>
  <si>
    <t>d</t>
  </si>
  <si>
    <t>i</t>
  </si>
  <si>
    <t>p</t>
  </si>
  <si>
    <t xml:space="preserve">Distancia del nudo anterior al punto de inversión o cortante cero</t>
  </si>
  <si>
    <t xml:space="preserve">Distancia del nudo anterior al punto de inverción o cortante cero</t>
  </si>
  <si>
    <t xml:space="preserve">Momento Máximo al centro del claro</t>
  </si>
  <si>
    <t xml:space="preserve">W en trab</t>
  </si>
  <si>
    <t xml:space="preserve">distancia del punto de inversión o cortante cero al nudo siguiente</t>
  </si>
  <si>
    <t xml:space="preserve">distancia del punto de inverción o cortante cero al nudo siguiente</t>
  </si>
  <si>
    <t>Nudo</t>
  </si>
  <si>
    <t>Barra</t>
  </si>
  <si>
    <t xml:space="preserve">Momento en este extremo de la barra</t>
  </si>
  <si>
    <t xml:space="preserve">Cortante alto en este extremo de la barra</t>
  </si>
  <si>
    <t xml:space="preserve">en este extremo</t>
  </si>
  <si>
    <t xml:space="preserve">peso total =</t>
  </si>
  <si>
    <t>+</t>
  </si>
  <si>
    <t>C</t>
  </si>
  <si>
    <t>D</t>
  </si>
  <si>
    <t>E</t>
  </si>
  <si>
    <t>F</t>
  </si>
  <si>
    <t xml:space="preserve">cargas y longitudes entrepiso</t>
  </si>
  <si>
    <t>f'c</t>
  </si>
  <si>
    <t xml:space="preserve">Se ubicaron dos trabes críticas una en la azotea y otra en el entrepiso</t>
  </si>
  <si>
    <t>columnas</t>
  </si>
  <si>
    <t>trabes</t>
  </si>
  <si>
    <t xml:space="preserve">Estas son:</t>
  </si>
  <si>
    <t>portico</t>
  </si>
  <si>
    <t xml:space="preserve">Trabe azotea eje 4</t>
  </si>
  <si>
    <t>muro</t>
  </si>
  <si>
    <t xml:space="preserve">armada con </t>
  </si>
  <si>
    <t xml:space="preserve">2 CF 102 x 10 en tension y compresion</t>
  </si>
  <si>
    <t>peralte</t>
  </si>
  <si>
    <t xml:space="preserve">peralte de 40 centimetros</t>
  </si>
  <si>
    <t xml:space="preserve">Trabe entrepiso Nivel 2 eje 2</t>
  </si>
  <si>
    <t xml:space="preserve">peralte de 50 centimetros</t>
  </si>
  <si>
    <t xml:space="preserve">arrojando el siguiente peso</t>
  </si>
  <si>
    <t xml:space="preserve">kg x m</t>
  </si>
  <si>
    <t xml:space="preserve">kg x m lin</t>
  </si>
  <si>
    <t xml:space="preserve">marcos gral</t>
  </si>
  <si>
    <t>G</t>
  </si>
  <si>
    <t>H</t>
  </si>
  <si>
    <t>a</t>
  </si>
  <si>
    <t>c</t>
  </si>
  <si>
    <t>e</t>
  </si>
  <si>
    <t>f</t>
  </si>
  <si>
    <t>g</t>
  </si>
  <si>
    <t>h</t>
  </si>
  <si>
    <t>j</t>
  </si>
  <si>
    <t xml:space="preserve">trabes 1-2</t>
  </si>
  <si>
    <t xml:space="preserve">Memoria de Calculo</t>
  </si>
  <si>
    <t xml:space="preserve">Estudio de Mecánica de Suelos</t>
  </si>
  <si>
    <t xml:space="preserve">Recomendaciones de Estructuracion</t>
  </si>
  <si>
    <t xml:space="preserve">Edificio 1.- Centro De Gravedad</t>
  </si>
  <si>
    <t xml:space="preserve">Edificio 2.- Centro De Gravedad</t>
  </si>
  <si>
    <t xml:space="preserve">Losa en Y Edificio 1 Entre ejes A y B</t>
  </si>
  <si>
    <t xml:space="preserve">Analisando el perfil de la franja de Vigueta y Bobedilla</t>
  </si>
  <si>
    <t xml:space="preserve">Momento Positivo</t>
  </si>
  <si>
    <t xml:space="preserve">Losa Entre Ejes B y C</t>
  </si>
  <si>
    <t xml:space="preserve">Losa Critica Sobre "X" Edificio 2</t>
  </si>
  <si>
    <t xml:space="preserve">Marco 3 Edificio 1</t>
  </si>
  <si>
    <t xml:space="preserve">Momento Positivo Máximo</t>
  </si>
  <si>
    <t xml:space="preserve">Análisis de Columnas</t>
  </si>
  <si>
    <t xml:space="preserve">Marco 2 y 3 en Edificio 2</t>
  </si>
  <si>
    <t xml:space="preserve">Torsión y Sismo Edificio 2</t>
  </si>
  <si>
    <t>Vnat</t>
  </si>
  <si>
    <t xml:space="preserve">V tor</t>
  </si>
  <si>
    <t xml:space="preserve">% inc.</t>
  </si>
  <si>
    <t xml:space="preserve">V tot</t>
  </si>
  <si>
    <t xml:space="preserve">V r</t>
  </si>
  <si>
    <t xml:space="preserve">nivel 1</t>
  </si>
  <si>
    <t xml:space="preserve">Marco en B Edificio 1 T1</t>
  </si>
  <si>
    <t xml:space="preserve">Momento Negativo Máximo</t>
  </si>
  <si>
    <t xml:space="preserve">Análisis de Columnas Bajo Condiciones de Cargas Gravitacionales</t>
  </si>
  <si>
    <t xml:space="preserve">Marco en 3 Edificio 1 T1</t>
  </si>
  <si>
    <t xml:space="preserve"> Análisis de Columnas Bajo Efectos Sísmicos</t>
  </si>
  <si>
    <t xml:space="preserve">Marco en 1 y 4 Edificio 2 T3</t>
  </si>
  <si>
    <t xml:space="preserve">Inversión de Cortantes</t>
  </si>
  <si>
    <t xml:space="preserve">Acero en lecho superior por inversión de cortante durante sismo</t>
  </si>
  <si>
    <t xml:space="preserve">Losa de Cimentación</t>
  </si>
  <si>
    <t xml:space="preserve">Zapata Corrida</t>
  </si>
  <si>
    <t>mom</t>
  </si>
  <si>
    <t xml:space="preserve">Muros de Contención</t>
  </si>
  <si>
    <t xml:space="preserve">Análisis Dinámico SAP2000</t>
  </si>
  <si>
    <t>Recomendaciones:</t>
  </si>
  <si>
    <t xml:space="preserve">Especificaciones: Perfiles</t>
  </si>
  <si>
    <t xml:space="preserve">Especificaciones: Materiales</t>
  </si>
  <si>
    <t>Detalles:</t>
  </si>
  <si>
    <t>Losas</t>
  </si>
  <si>
    <t>Levantamiento</t>
  </si>
  <si>
    <t xml:space="preserve">Proyecto Locales Comerciales en Tres niveles con Sótano</t>
  </si>
  <si>
    <t xml:space="preserve">La hidrología histórica nos habla de dos arroyos que confluyen en el Rio Tijuana pasando justo por debajo de lo que ahora es el predio. Esto nos ayuda a entender la presencia de un suelo a base de arenas con boleo que se puede apreciar en la excavación ya realizada y que documenta ampliamente el estudio de mecánica de suelos. Hablamos de un suelo de deposito o aluvión.  Esto seria el origen de que la zona se encuentre marcada como de una baja aptitud territorial según el IMPLAN y nos conduce a tener sumo cuidado al recomendar una cimentación.</t>
  </si>
  <si>
    <t xml:space="preserve">Se nos entrego Estudio de Mecánica de suelos elaborado por el Ing. David Becerra (anexo)</t>
  </si>
  <si>
    <t xml:space="preserve">Área de construcción</t>
  </si>
  <si>
    <t xml:space="preserve">Calculo de Áreas y Centro de Gravedad</t>
  </si>
  <si>
    <t xml:space="preserve">Vigueta y Bovedilla: Armadura de 18 cm con 3 varillas 5/16 en el patin (inferior) y caseton de 20 para tener 20 cm de peralte de vigueta y 5 cm en compresion. Malla electrosoldada 6-6/6-6 y bastones abase de 1 varilla 3/16 @ 15 cm. Peso propio de 215 kg/m2 separacion de 67 cm entre vigueta, ancho de 12 cm. Se armara con su sentido largo sobre "Y" en ambos edificios</t>
  </si>
  <si>
    <t xml:space="preserve">Momento Positivo Máximo Acero DA6000</t>
  </si>
  <si>
    <t>M=</t>
  </si>
  <si>
    <t>w=</t>
  </si>
  <si>
    <t xml:space="preserve">por nacional plástico</t>
  </si>
  <si>
    <t xml:space="preserve">pu </t>
  </si>
  <si>
    <t>fy</t>
  </si>
  <si>
    <t xml:space="preserve">Rigidez en Marcos:</t>
  </si>
  <si>
    <t xml:space="preserve">por nacional plástico  </t>
  </si>
  <si>
    <t xml:space="preserve">d=Vu / (0.85 x (F'c^0.5) x b</t>
  </si>
  <si>
    <t>Pu</t>
  </si>
  <si>
    <t xml:space="preserve">La Losa de Cimentación se Armara con Varilla No. 5 @ 15 en ambas direcciones Lecho Superior. El acero inferior de las zapatas invertidas será de varilla No. 5 @ 10</t>
  </si>
  <si>
    <t xml:space="preserve">El Analisis por SAP es una verificacion por elemento finito. Constituye el Estado del Arte en Analisis Estructural y es por lo tanto mucho mas severo que cualquier metodo tradicional. Al correr dicho analisis para el edificio 1 este nos arroja las siguientes recomendaciones. Armar las viguetas y bovedillas entre los ejes 3 y 4 sobre "x" y agregar una trabe adicional sobre entre A y B a 2.345m del eje A en el punto donde inicia la curva de la losa para reducir claro en voladizo de la vigueta y bovedilla. Para cargas gravitacionale la misma no presenta problema, sin embargo, una vez agregando el efecto sismico el voladizo de 3.2 mts generaba un movimiento excesivo. Esta nueva Trabe nos forza a </t>
  </si>
  <si>
    <t xml:space="preserve">Edificio 1</t>
  </si>
  <si>
    <t xml:space="preserve">Edificio 2</t>
  </si>
  <si>
    <t xml:space="preserve">Muros Estructurales Sotano y Nivel 1 (ME1)</t>
  </si>
  <si>
    <t xml:space="preserve">Losa Fronteriada tablero en Voladizo</t>
  </si>
  <si>
    <t xml:space="preserve">Zapatas y Cimentación:</t>
  </si>
  <si>
    <t>ME1</t>
  </si>
  <si>
    <t>ME2</t>
  </si>
  <si>
    <t xml:space="preserve">Estribos en Columnas Trabes y Contratrabes espaciados a 10 cm en los 1/4's extremos</t>
  </si>
  <si>
    <t xml:space="preserve">Las losas se armaran para un momento máximo positivo y otro negativo de moda ya que este agrupa el 80% de las mismas, armándose solo dos para momentos mayores como se ve a continuación.</t>
  </si>
  <si>
    <t xml:space="preserve">Se verifico la aptitud territorial de la zona de acuerdo a la información del IMPLAN. Encontrando lo siguiente:</t>
  </si>
  <si>
    <t xml:space="preserve">Área Planta Alta</t>
  </si>
  <si>
    <t xml:space="preserve">f'c =</t>
  </si>
  <si>
    <t xml:space="preserve">f"c =</t>
  </si>
  <si>
    <t>Mu</t>
  </si>
  <si>
    <t xml:space="preserve">ex =</t>
  </si>
  <si>
    <t>/</t>
  </si>
  <si>
    <t>Marco</t>
  </si>
  <si>
    <t xml:space="preserve">nivel 2</t>
  </si>
  <si>
    <t xml:space="preserve">Ante  efectos Sísmicos se noto una inversión total del cortante vertical en la columnas-muros de extremo de suerte que estas pasaran de la compresión normal a tensión directa. Este Fenómeno se ha observado en diversas estructuras sujetas a sismo y nos lleva a tener mucho mas cuidado con el confinamiento apropiado del concreto así como del acero de refuerzo principal que forma parte de las columnas, pilas y muros de carga particularmente de los pisos inferiores para evitar fallas como las registradas en Chile. La falta de confinamiento puede llevar al colapso.</t>
  </si>
  <si>
    <t>CC</t>
  </si>
  <si>
    <t xml:space="preserve">Analizamos una Franja de Muro de 1 metro y tenemos.</t>
  </si>
  <si>
    <t xml:space="preserve">Armado con todas las celdas coladas Varilla vertical  #4 , varilla longitudinal en cada hilada amarrada a las varillas verticales. Block 1</t>
  </si>
  <si>
    <t xml:space="preserve">Colocar frontera de cimbra para dar forma, Armar esta zona con varillas #4 @ 20 cm  en curva amarradas a la malla solo para garantizar que la losa funcionara en conjunto y 2#4 a 10 cm de extremo.</t>
  </si>
  <si>
    <t xml:space="preserve">Debajo de todos los muros y sobre los ejes de marco se colocaran zapatas corridas invertidas aumentando el espesor de la losa de cimentación a 30 cm con un ancho de 1 metro y colocando el armado que se indica en el apartado correspondiente a la losa de cimentación. El Concreto se considera estructural resistentes a sulfatos on impermeabilizante integrado. Puede emplearse xypex</t>
  </si>
  <si>
    <t xml:space="preserve">Calle 7ma entre Madero y Quintanar roo</t>
  </si>
  <si>
    <t xml:space="preserve">Área Planta baja</t>
  </si>
  <si>
    <t xml:space="preserve">fy =</t>
  </si>
  <si>
    <t xml:space="preserve">Ro max =</t>
  </si>
  <si>
    <t xml:space="preserve">ey =</t>
  </si>
  <si>
    <t xml:space="preserve">área min</t>
  </si>
  <si>
    <t xml:space="preserve">sobre carga</t>
  </si>
  <si>
    <t xml:space="preserve">En este estudio se aprecian los resultados de 4 sondeos, hubiéramos preferido una distribución mas amplia de los mismos en el área de estudio sin embargo suponemos que la falta de protección en la excavación disuadió a CONSAT de acercarse a las paredes en sus sondeos.</t>
  </si>
  <si>
    <t xml:space="preserve">Fr =</t>
  </si>
  <si>
    <t xml:space="preserve">Ro min=</t>
  </si>
  <si>
    <t>f"c</t>
  </si>
  <si>
    <t xml:space="preserve">m cuad</t>
  </si>
  <si>
    <t xml:space="preserve">Muros Estructurales Niveles 2 (ME2)</t>
  </si>
  <si>
    <t xml:space="preserve">Momento Positivo de Moda</t>
  </si>
  <si>
    <t xml:space="preserve">Peso propio Vigueta y Bovedilla</t>
  </si>
  <si>
    <t>RN=</t>
  </si>
  <si>
    <t xml:space="preserve">peso conc</t>
  </si>
  <si>
    <t xml:space="preserve">q ro max=</t>
  </si>
  <si>
    <t xml:space="preserve">q real</t>
  </si>
  <si>
    <t>d/h</t>
  </si>
  <si>
    <t xml:space="preserve">k= Pu / (Fr b h f"c )</t>
  </si>
  <si>
    <t>Mu=</t>
  </si>
  <si>
    <t xml:space="preserve">Se supone que los muros de contención del sótano serán rigidizados por las losas de cimentación y de entrepiso del nivel 1 por lo tanto podemos suponer que actúa como una trabe doblemente empotrada.</t>
  </si>
  <si>
    <t xml:space="preserve">Armado con celdas coladas @2er celda  Varilla vertical  #4 , varilla longitudinal @2 hiladas amarrada a las varillas verticales. Block 1</t>
  </si>
  <si>
    <t xml:space="preserve">20 x 20 cm, Armado Vertical con cuatro varilla #4 y Estribos de Varilla #3 @ 20 cm</t>
  </si>
  <si>
    <t>RDM=</t>
  </si>
  <si>
    <t xml:space="preserve">q ro min=</t>
  </si>
  <si>
    <t xml:space="preserve">Ro real</t>
  </si>
  <si>
    <t>rec</t>
  </si>
  <si>
    <t xml:space="preserve">.       \/   selecciona varilla</t>
  </si>
  <si>
    <t xml:space="preserve">M'max Tcm</t>
  </si>
  <si>
    <t>Rtot=</t>
  </si>
  <si>
    <t xml:space="preserve">d prop =</t>
  </si>
  <si>
    <t xml:space="preserve">d ro max</t>
  </si>
  <si>
    <t>As</t>
  </si>
  <si>
    <t xml:space="preserve">Rx = Mu / (Fr h^2 b f"c)</t>
  </si>
  <si>
    <t>nominal</t>
  </si>
  <si>
    <t xml:space="preserve">diam. cm's</t>
  </si>
  <si>
    <t xml:space="preserve">área cm^2</t>
  </si>
  <si>
    <t xml:space="preserve">S req</t>
  </si>
  <si>
    <t xml:space="preserve">Muros Estructurales Niveles 3 (ME3)</t>
  </si>
  <si>
    <t xml:space="preserve">Columnas C1 50 x 30</t>
  </si>
  <si>
    <t xml:space="preserve">Espaciamiento a 20 cm al centro</t>
  </si>
  <si>
    <t xml:space="preserve">Paralelamente encontramos solo peso volumétrico en dos de los cuatro sondeos así que emplearemos el mayor y el menos cando sean mas desfavorables a la estabilidad de la estructura como marca la norma.</t>
  </si>
  <si>
    <t xml:space="preserve">ancho b=</t>
  </si>
  <si>
    <t xml:space="preserve">d ro min</t>
  </si>
  <si>
    <t>as</t>
  </si>
  <si>
    <t xml:space="preserve">#2 - 1/4</t>
  </si>
  <si>
    <t xml:space="preserve">Armado con celdas coladas @3er celda  Varilla vertical  #4 , varilla longitudinal @3 hiladas amarrada a las varillas verticales. Block 1</t>
  </si>
  <si>
    <t xml:space="preserve">Columna de 50 x 30 armada con 8 # 5 y Estrios #3 @ 20 cm al centro y @ 10 cm en cada 1/3 extremo. Todas se colocan con su Eje largo de Este a Oeste en el sentido de los marcos rigidos principales. Sobre eje X</t>
  </si>
  <si>
    <t>C1</t>
  </si>
  <si>
    <t>C2</t>
  </si>
  <si>
    <t xml:space="preserve">arriostramiento lateral</t>
  </si>
  <si>
    <t>Mmax</t>
  </si>
  <si>
    <t xml:space="preserve"># varillas</t>
  </si>
  <si>
    <t>total</t>
  </si>
  <si>
    <t>Q=</t>
  </si>
  <si>
    <t xml:space="preserve">Q= As fy / (bh f"c)</t>
  </si>
  <si>
    <t xml:space="preserve">Cargas Gravitacionales</t>
  </si>
  <si>
    <t xml:space="preserve">#3 - 3/8</t>
  </si>
  <si>
    <t xml:space="preserve">#4 - 1/2</t>
  </si>
  <si>
    <t xml:space="preserve">d prop</t>
  </si>
  <si>
    <t>P1</t>
  </si>
  <si>
    <t xml:space="preserve">Confianmiento especial para ME1 en Sotano</t>
  </si>
  <si>
    <t>ME3</t>
  </si>
  <si>
    <t>MC</t>
  </si>
  <si>
    <t xml:space="preserve">Peso volumétrico Seco: medido</t>
  </si>
  <si>
    <t>Varilla</t>
  </si>
  <si>
    <t>As=</t>
  </si>
  <si>
    <t>Ro</t>
  </si>
  <si>
    <t xml:space="preserve">#5 - 5/8</t>
  </si>
  <si>
    <t xml:space="preserve">En el Sotano los ME1 se confinaran con tres cadenas de 30 x 20 de concreto armados con 2 varillas #4 en cada lecho y Estribos #3 @ 15cm </t>
  </si>
  <si>
    <t xml:space="preserve">Columnas C2 30x30</t>
  </si>
  <si>
    <t xml:space="preserve">Del Sotano y Losa de Cimentacion</t>
  </si>
  <si>
    <t xml:space="preserve">Las fotografías satelitales históricas mas antiguas que pudimos consultar datan de 1994 en ellas no se aprecia ningún cambio significativo sin embargo sabemos que se encuentra el predio en la zona tradicionalmente identificada como de inundación por el rio Tijuana. _            _ Fotografía Superior 1994, inferior 1996</t>
  </si>
  <si>
    <t xml:space="preserve">Peso 1:</t>
  </si>
  <si>
    <t>kg/m3</t>
  </si>
  <si>
    <t xml:space="preserve">sondeo #1</t>
  </si>
  <si>
    <t xml:space="preserve">.       \/   selecciona malla</t>
  </si>
  <si>
    <t>x=</t>
  </si>
  <si>
    <t xml:space="preserve">#6 - 3/4</t>
  </si>
  <si>
    <t>PA</t>
  </si>
  <si>
    <t xml:space="preserve">Ver Nota *1</t>
  </si>
  <si>
    <t xml:space="preserve">Se puede utilizar una plantilla de concreto pobre (f'c=100 kg/cm) para consolidar la base sobre la que se construira. Se puede emplear block o cimbra para delimitar los cajones entre las contratrabes y rellenar con el mismo material (concreto pobre). La losa de cimentacion y todos los concretos estructurales del Sotano se deberan especificar resistentes a sulfatos y con impermeabilizante integral XYPEX ADMIX C-2000 o similar. Se debe tener cuidado de sellar los bloques a emplear en el muro de contencion con un producto similar y rellenar las oquedades entre estos y la pared del agujero con relleno fluido igualmente tratado. Finalmente se impermeabilizaran los muros terminados.</t>
  </si>
  <si>
    <t xml:space="preserve">Peso 2:</t>
  </si>
  <si>
    <t xml:space="preserve">sondeo #2</t>
  </si>
  <si>
    <t xml:space="preserve">#8 - 1"</t>
  </si>
  <si>
    <t>CF102x14</t>
  </si>
  <si>
    <t xml:space="preserve">Muros Tapon MT</t>
  </si>
  <si>
    <t xml:space="preserve">doble arriostramiento lateral</t>
  </si>
  <si>
    <t>Diferencia</t>
  </si>
  <si>
    <t>pp</t>
  </si>
  <si>
    <t>3/16"</t>
  </si>
  <si>
    <t>6-6/10-10</t>
  </si>
  <si>
    <t xml:space="preserve">Varillas #</t>
  </si>
  <si>
    <t xml:space="preserve">en tensión</t>
  </si>
  <si>
    <t>P2</t>
  </si>
  <si>
    <t xml:space="preserve">Col C1</t>
  </si>
  <si>
    <t xml:space="preserve">Armado con la primera, cada quinta y la ultima celda coladas sin amarrar a columnas. Junta constructiva entre estos y cualquier columna de por lo menos 1 centimetro sellada con cualquier sellador siliconizado o elastico similar. Armado Longitudinal @ 5 hiladas.</t>
  </si>
  <si>
    <t xml:space="preserve">zapatas aisladas</t>
  </si>
  <si>
    <t xml:space="preserve">Primero se localizo el predio.</t>
  </si>
  <si>
    <t xml:space="preserve">Peso volumétrico Seco: ponderado +/- 120kgs (6%)</t>
  </si>
  <si>
    <t>1/4"</t>
  </si>
  <si>
    <t>6-6/8-8</t>
  </si>
  <si>
    <t>cant</t>
  </si>
  <si>
    <t xml:space="preserve">Espesor 25 cm. Armado a base de dos parrillas de varillas #4 @ 20 corrida en ambas direcciones en ambos lechos. Intercalada con Varilla #4 @ 20 bastoneada en los cuartos de claro para absorver momentos negativos debajo de muros y columnas.</t>
  </si>
  <si>
    <t xml:space="preserve">Para calculo de esfuerzos sobre muros de cont.</t>
  </si>
  <si>
    <t>P</t>
  </si>
  <si>
    <t>5/16"</t>
  </si>
  <si>
    <t>6-6/6-6</t>
  </si>
  <si>
    <t xml:space="preserve">varillas No.</t>
  </si>
  <si>
    <t xml:space="preserve">Vu =</t>
  </si>
  <si>
    <t>Vu=</t>
  </si>
  <si>
    <t xml:space="preserve">Trabe T1</t>
  </si>
  <si>
    <t xml:space="preserve">Para calculo de compensación por cajón</t>
  </si>
  <si>
    <t xml:space="preserve">Se edentifican dos areas con condiciones estructurales totalmente distintas. En Verde tenemos esencialmente un rectangulo con muros exteriores de material y solo algunos marcos rigidos centrales. Esta zona tendra una regidez excepcional mientras que la zona en rojo que debe ser resuelta por marcos rigidos solamente sera un edificio esencialmente elestico. por este motivo se recomienda tratarlos como edificios distintos.</t>
  </si>
  <si>
    <t xml:space="preserve">El centro de gravedad puede tomarse como coincidente con el centro de figura</t>
  </si>
  <si>
    <t xml:space="preserve">Losa en Y</t>
  </si>
  <si>
    <t xml:space="preserve">calculando centroide</t>
  </si>
  <si>
    <t>área</t>
  </si>
  <si>
    <t xml:space="preserve">arriostramiento en esquina</t>
  </si>
  <si>
    <t xml:space="preserve">arriostramiento en "t"</t>
  </si>
  <si>
    <t xml:space="preserve">Hacemos la siguiente propuesta de estructuración:</t>
  </si>
  <si>
    <t xml:space="preserve">planta b</t>
  </si>
  <si>
    <t>y</t>
  </si>
  <si>
    <t>ax</t>
  </si>
  <si>
    <t>ay</t>
  </si>
  <si>
    <t xml:space="preserve">en compresión</t>
  </si>
  <si>
    <t xml:space="preserve">V max=</t>
  </si>
  <si>
    <t>Qs</t>
  </si>
  <si>
    <t>Qsc</t>
  </si>
  <si>
    <t xml:space="preserve">Muro Columna 20 x XXX</t>
  </si>
  <si>
    <t>S#1</t>
  </si>
  <si>
    <t>S#2</t>
  </si>
  <si>
    <t>S#3</t>
  </si>
  <si>
    <t>S#4</t>
  </si>
  <si>
    <t xml:space="preserve">lo mismo</t>
  </si>
  <si>
    <t xml:space="preserve">Tanto el Muro Central sobre B como particularmente los Muros Columnas sobre los ejes 1 y 4 (frontal y posterior) tendran un espesor de 20 cm armados con doble parrila de varilla #4 @ 20 en ambos sentidos. Los Extremos se armaran como castillos 20x20 con 4 varillas #5 cada y E #3</t>
  </si>
  <si>
    <t xml:space="preserve">Refuerzo a Cortante debajo de columnas:</t>
  </si>
  <si>
    <t>LL</t>
  </si>
  <si>
    <t xml:space="preserve">Momento Negativo Máximo Acero DA 6000</t>
  </si>
  <si>
    <t xml:space="preserve">Vu=db 0.85 (F'c^.5)</t>
  </si>
  <si>
    <t xml:space="preserve">Efecto Sísmico</t>
  </si>
  <si>
    <t xml:space="preserve">Sobre carga</t>
  </si>
  <si>
    <t xml:space="preserve">suponemos una sobre carga por edificios colindantes</t>
  </si>
  <si>
    <t xml:space="preserve">Losa Fronteriada</t>
  </si>
  <si>
    <t xml:space="preserve">Debajo de las columnas colocar una parrilla adicional de 1 metro cuadrado armada a base de varilla #4 @ 20 cm colocada a 45 grados con el armado principal de la losa de cimentacion.  2 varillas adicionales espaciadas equidistantes en el cuadro central y en ambas direcciones.</t>
  </si>
  <si>
    <t>MT</t>
  </si>
  <si>
    <t>T1</t>
  </si>
  <si>
    <t>T2</t>
  </si>
  <si>
    <t>T3</t>
  </si>
  <si>
    <t>T4</t>
  </si>
  <si>
    <t xml:space="preserve">Recomendaciones Finales</t>
  </si>
  <si>
    <t>Elaboro:</t>
  </si>
  <si>
    <t>IP</t>
  </si>
  <si>
    <t>inap</t>
  </si>
  <si>
    <t>ex</t>
  </si>
  <si>
    <t>ey</t>
  </si>
  <si>
    <t xml:space="preserve">Acero en lecho inferior por cargas gravitacionales</t>
  </si>
  <si>
    <t xml:space="preserve">Peso Esp. suelo</t>
  </si>
  <si>
    <t>altura</t>
  </si>
  <si>
    <t>eliminada</t>
  </si>
  <si>
    <t xml:space="preserve">- Dar mantenimiento al menos anual retirando oxido y pintando todos los elementos de acero con una combinación de: base de cromato de zinc y esmalte alquidalico. </t>
  </si>
  <si>
    <t xml:space="preserve">Ing. Arnoldo Coronado Torres</t>
  </si>
  <si>
    <t xml:space="preserve">D PROP</t>
  </si>
  <si>
    <t xml:space="preserve">B PROP</t>
  </si>
  <si>
    <t xml:space="preserve">Angulo de fricción</t>
  </si>
  <si>
    <t xml:space="preserve">Muro Est ME</t>
  </si>
  <si>
    <t xml:space="preserve">Ang f int</t>
  </si>
  <si>
    <t>grados</t>
  </si>
  <si>
    <t xml:space="preserve">Distribución de cargas</t>
  </si>
  <si>
    <t>ton</t>
  </si>
  <si>
    <t xml:space="preserve">As p</t>
  </si>
  <si>
    <t xml:space="preserve">Vs p</t>
  </si>
  <si>
    <t xml:space="preserve">Varillas @</t>
  </si>
  <si>
    <t>Cohesión</t>
  </si>
  <si>
    <t>cohesión</t>
  </si>
  <si>
    <t xml:space="preserve">Calculando Momento de Inercia</t>
  </si>
  <si>
    <t xml:space="preserve">Estribos #2 @ 20 al centro y @10 en los Extremos 1/4 L</t>
  </si>
  <si>
    <t xml:space="preserve">Es evidente la completa disparidad entre los marcos con y sin muros. Son los muros los que efectivamente proveen la mayor rigidez (ver anexo "Estadística")</t>
  </si>
  <si>
    <t xml:space="preserve">Los muro son capaces de resistir los esfuerzos sísmicos. Para cumplir con esto se proponen los siguientes muros arriostrados (confinados) el espacio entre ellos es para la colocación de ventanas enfrente en el posterior muro pantalla. Cualquier modificación a los muros laterales por huecos (ventanas o puertas) deberá resolverse de la misma manera repitiéndose en ambos lados y colocando muro pantalla en caso de no poderse repetir el hueco. Los efectos sísmicos no modifican el desempeño de los elementos de los marcos en 2 y 3 pero si modifican los marcos con muro</t>
  </si>
  <si>
    <t xml:space="preserve">As Esta</t>
  </si>
  <si>
    <t xml:space="preserve">Vs est</t>
  </si>
  <si>
    <t xml:space="preserve">Formula de Rankine</t>
  </si>
  <si>
    <t xml:space="preserve">?= si se puede colocar</t>
  </si>
  <si>
    <t xml:space="preserve">Losas de Entrepiso</t>
  </si>
  <si>
    <t xml:space="preserve">- Si se puede hacer la inversión de pintar con un sistema industrial: Base y pintura epoxica como el PITGUARD de PPG, o algo superior, esto alagaría substancialmente la vida de la estructura reduciendo significativamente el costo del mantenimiento. E análisis costo-beneficio de un sistema como este muestra que se tiende a amortizar en dos años. Un buen sistema correctamente aplicado puede durar mas de 5 años sin mantenimiento.</t>
  </si>
  <si>
    <t>Tipo</t>
  </si>
  <si>
    <t>(arenoso)</t>
  </si>
  <si>
    <t xml:space="preserve">planta a</t>
  </si>
  <si>
    <t>Mi</t>
  </si>
  <si>
    <t>dx</t>
  </si>
  <si>
    <t>dy</t>
  </si>
  <si>
    <t>Adx</t>
  </si>
  <si>
    <t>Ady</t>
  </si>
  <si>
    <t>I=Ix+Adx</t>
  </si>
  <si>
    <t>I=Iy+Ady</t>
  </si>
  <si>
    <t>sótano</t>
  </si>
  <si>
    <t xml:space="preserve">nivel 3</t>
  </si>
  <si>
    <t>azotea</t>
  </si>
  <si>
    <t>vc</t>
  </si>
  <si>
    <t xml:space="preserve">As Est</t>
  </si>
  <si>
    <t xml:space="preserve">Se proponen zapatas aisladas invertidas de 100 x 286 cm debajo de cada columna con  un peralte de 25 cm, armadas en el lecho inferior con varilla No. 4 @ 20 en ambos sentidos el lecho superior con varilla No. 4 @ 30 en ambos sentidos. Este ultimo se podrá situar por el armado de la Losa de Cimentación.</t>
  </si>
  <si>
    <t>Ka</t>
  </si>
  <si>
    <t>-</t>
  </si>
  <si>
    <t>seno</t>
  </si>
  <si>
    <t>columna</t>
  </si>
  <si>
    <t xml:space="preserve">Fact Seg</t>
  </si>
  <si>
    <t xml:space="preserve">v max</t>
  </si>
  <si>
    <t>Trabes:</t>
  </si>
  <si>
    <t>tot</t>
  </si>
  <si>
    <t xml:space="preserve">Fact NAF</t>
  </si>
  <si>
    <t xml:space="preserve">área req</t>
  </si>
  <si>
    <t>8x0.188</t>
  </si>
  <si>
    <t xml:space="preserve">Armado Longitudinal A base de 3 varillas #6 en el lecho inferior y 2 en el lecho superior, estribos # 3 @20 en el centro y @ 10 en 1/4 de la L @ extremo</t>
  </si>
  <si>
    <t xml:space="preserve">Trabe de 45 x 30 cm armado como sigue: Armado Longitudinal A base de 2 varillas #4 corridas en ambos lechos, 1 varilla #4 al centro en el lecho inferior bastoneada en los tercios extremos para cubrir el lecho superior, estribos # 3 @20 en el centro y @ 10 en 1/4 de la L @ extremo</t>
  </si>
  <si>
    <t xml:space="preserve">El Marco de mayor rigidez representa menos de 1% de la rigidez que ofrece el menor muro.</t>
  </si>
  <si>
    <t xml:space="preserve">Localizado que fue se procedió a verificar hidrología histórica</t>
  </si>
  <si>
    <t xml:space="preserve">Fotografía Inferior 2000</t>
  </si>
  <si>
    <t>KL/r</t>
  </si>
  <si>
    <t>Qs=CSIC=</t>
  </si>
  <si>
    <t xml:space="preserve">muros per.</t>
  </si>
  <si>
    <t>ml</t>
  </si>
  <si>
    <t xml:space="preserve">Por este Motivo el análisis de rigideces se llevara acabo principalmente sobre los muros.</t>
  </si>
  <si>
    <t>Qsc=Kq=</t>
  </si>
  <si>
    <t xml:space="preserve">Bastones en Trabes a 1/4 de claro</t>
  </si>
  <si>
    <t xml:space="preserve">doble arriostramiento</t>
  </si>
  <si>
    <t xml:space="preserve">- Se recomienda cambiar la tornillería de los tubos de los toboganes a ya sea acero inoxidable o tornillo cadminizado para evitar que estos sufran corrosión que reduzca su tensión y capacidad. En caso de presentarse sismo esto puedo sustancialmente salvar vidas humanas y la estructura misma pues los toboganes estarían en condición de absorber el efecto de péndulo invertido generado en las columnas con mayor masa en su mitad superior: d, f, i, h, g y especialmente la o y la l.  La primera por masa y la segunda por su altura. Se espera que la tornillería sufra "Fatiga" durante vientos fuertes por cuanto se le debe revisar desees de estos.</t>
  </si>
  <si>
    <t xml:space="preserve">La Arq. Blanca Belia Andrade Cerrillo nos solicito que se realizara la Memoria de Calculo para la ampliacion del mismo. Proyectado un edificio en el que se pueden identificar dos areas, una zona que pudiera llegar a constar de 3 niveles + sotano y otra cuyo 3er piso se emplearia solo como terraza. Construido a base de marcos rigidos de concreto reforzado y muros Perimetrales de Material.</t>
  </si>
  <si>
    <t>1metro</t>
  </si>
  <si>
    <t xml:space="preserve">Columna C2</t>
  </si>
  <si>
    <t xml:space="preserve">Losa en Zona Critica Tablero entre ejes A-B y 3-4</t>
  </si>
  <si>
    <t>m2</t>
  </si>
  <si>
    <t xml:space="preserve">carga total</t>
  </si>
  <si>
    <t>paquetes</t>
  </si>
  <si>
    <t>Datos:</t>
  </si>
  <si>
    <t xml:space="preserve">localizada a:</t>
  </si>
  <si>
    <t>m</t>
  </si>
  <si>
    <t xml:space="preserve">carga max perm</t>
  </si>
  <si>
    <t xml:space="preserve">carga total en tons</t>
  </si>
  <si>
    <t xml:space="preserve">Seccion Equivalente</t>
  </si>
  <si>
    <t xml:space="preserve">Area Tot</t>
  </si>
  <si>
    <t xml:space="preserve">Se puede apreciar un cortante negativo es decir tensión en vez de carga gravitacional en la base de la columna izquierda durante el evento sísmico. Para contrarrestar este problema se deberá realizar un doble armado en muros de contención del sótano, así como los muros-columna de del lado frontal y posterior. Los muros confinados en los laterales se reforzaran por encima de la norma en los primeros dos niveles. El muro confinado central podrá hacerse de block si y solo si se arma con este refuerzo adicional.</t>
  </si>
  <si>
    <t xml:space="preserve">Trabe T3</t>
  </si>
  <si>
    <t xml:space="preserve">El terreno se encuentra alejado de las fallas geolocias principales que se tienen localizadas en la ciudad por lo que el unico problema es la constitucion del subsuelo, arenas y boleo procedentes de aluvion, etc. Se recomienda a priori una solucion por losa de cimentacion en el sotano colada monoliticamente con los muros que seran de contencion, esto nos permitira emplear el modelo de "cajon de cimentacion" confinando las arenas y ayudando a con su peso a compensar el peso de la estructura. Aun asi estresamos la necesidad de manejar la mayor cantidad de materiales livianos posibles dejando solo los muros exteriores a base de block. Solucion de la Superestructura sera por medio de Marcos Rigidos de Concreto Reforzado.</t>
  </si>
  <si>
    <t xml:space="preserve">vol exc</t>
  </si>
  <si>
    <t>m3</t>
  </si>
  <si>
    <t xml:space="preserve">máximo de pisos soportados por carga comp.</t>
  </si>
  <si>
    <t>B=</t>
  </si>
  <si>
    <t>Ec=</t>
  </si>
  <si>
    <t xml:space="preserve">El Modulo de elasticidad de la mampostería a base de block reforzado</t>
  </si>
  <si>
    <t xml:space="preserve">El calculo se llevo a cabo suponiendo concreto f'c 200, si el contratista tiene la posibilidad de emplear un grado mejor de concreto, en este caso preferentemente no mezclado en obra y especificarle al proveedor concreto resistente a sulfatos, favor de consultar para hacer las adecuaciones de diseño correspondientes pudiendo reducir perfiles, acero y en si costos finales.</t>
  </si>
  <si>
    <t xml:space="preserve">carg comp</t>
  </si>
  <si>
    <t xml:space="preserve">propuesta 2 pisos + sótano</t>
  </si>
  <si>
    <t>D=</t>
  </si>
  <si>
    <t xml:space="preserve">con celdas coladas es del orden de 75,000 kg/cm2</t>
  </si>
  <si>
    <t xml:space="preserve">Trabe T4</t>
  </si>
  <si>
    <t xml:space="preserve">carga total permisible</t>
  </si>
  <si>
    <t xml:space="preserve">Bastones en Contratrabes y Losa de Cimentacion Trabes a 1/4 de claro</t>
  </si>
  <si>
    <t xml:space="preserve">La carga Compensada por el cajon de sotano es suficiente para 4 niveles. Con muros exteriores de block el peso de estos constituye el 37% de cada nivel por lo tanto si se pretenden construir mas niveles se reberan emplear muros exteriores de material liviano. La capacidad de carga del terreno la estamos despreciando, ella agrega otro 62% a la capacidad total pero en terrenos no cohesivos abusar de la capacidad de carga de los mismos sin logar un adecuado confinamiento del suelo debajo del edificio puede ocasionar deformaciones a estructuras colindantes.</t>
  </si>
  <si>
    <t>Columnas</t>
  </si>
  <si>
    <t>Trabes</t>
  </si>
  <si>
    <t>Muro-Columna</t>
  </si>
  <si>
    <t xml:space="preserve">Muro de Carga</t>
  </si>
  <si>
    <t>H=</t>
  </si>
  <si>
    <t xml:space="preserve">Muro MC</t>
  </si>
  <si>
    <t xml:space="preserve">Nota *1 Continuacion</t>
  </si>
  <si>
    <t>Muro</t>
  </si>
  <si>
    <t xml:space="preserve">Trabe de 45 x 30 cm armada como sigue: 4 Varillas No. 4 corridas en ambos lechos Estribos No3 @ 20 cm al centro y @ 10 en 1/4 de L en cada extremo En cada union con trabe se colocaran Estribos @ 10 por 50 cm antes y despues de la misma.</t>
  </si>
  <si>
    <t xml:space="preserve">Trabe de 45 x 30 cm armada como sigue: 3 Varillas No. 4 corridas en ambos lechos Estribos No3 @ 20 cm al centro y @ 10 en 1/4 de L en cada extremo En cada union con trabe se colocaran Estribos @ 10 por 50 cm antes y despues de la misma.</t>
  </si>
  <si>
    <t xml:space="preserve">La trabe tiene la capacidad de resistir los esfuerzos cortantes producidos por un sismo, pero debera tenerse sumo cuidado en lograr un confinado correcto del acero principal todavez que sera este el que coadyudara en estee esfuerzo. </t>
  </si>
  <si>
    <t xml:space="preserve">Nota *1</t>
  </si>
  <si>
    <t xml:space="preserve">Se debera proteger la zapata con cadena de concreto ligada a la losa de cimentacion armada con varilla #4 @15 esta se rematara con una pequena losa de 10 cm armada de igualmanera solo para garantizar que el conjunto podra soportar el peso que se le transmitira. Sobre este se colocara Muro ME1 entre las columnas que remplazan la Columna que fue desplazada por por las zapatas aisladas.</t>
  </si>
  <si>
    <t xml:space="preserve">- Se recomienda reforzar las columnas cuyo espesor es menor a .300" de acuerdo a la tabla proporcionada por el Ing. Miguel Figueroa Anexa</t>
  </si>
  <si>
    <t xml:space="preserve">Estructuralmente hablaremos de 3 ejes en "y", 4 ejes en "x" mismos que nombraremos para efectos de esta memoria: A,B,C,1,2,3,4 respectivamente.</t>
  </si>
  <si>
    <t xml:space="preserve">Estructuralmente hablaremos de 3 ejes en "y", 4 ejes en "x" mismos que nombraremos para efectos de esta memoria: D,E,F,1,2,3,4, respectivamente.</t>
  </si>
  <si>
    <t xml:space="preserve">de Block</t>
  </si>
  <si>
    <t xml:space="preserve">Finalmente Fue necesario agregar los muros confinados que aparecen en la figura superior a fin de rigidizar la estructura en este sentido y evitar ese excesivo movimiento de los voladizos. La Trabe de cierre propuesta queda elimnada agregando un armado siguiendo la curba para garantizar que la losa funcionara en conjunto en ese tablero (esquina inferior izquierda)</t>
  </si>
  <si>
    <t xml:space="preserve">Debido a que se encontraron zapatas aisladas de la construccion adyacente y que estos estorban tenemos dos posibles soluciones. Se puede manejar Columnas independientes entre el sotano y la Super Estructura pero esto no es recomendable por cuanto la modificacion de Columnas sera en todos los niveles. Quedando dos columnas 30x30 unidas por trabe y Muro Estructural ME1 formando el equivalente a una columna en L en cada Esquina.</t>
  </si>
  <si>
    <t xml:space="preserve">Aun cuando la carga maxima permisible (capacidad de carga + carga por compensacion) nos permitirian construir edificios de mas de 15 niveles, la susceptibilidad de los suelos no cohesivos, como este, al fenomeno de licuefaccion nos hacen recomendar que no se contruya nada cuya altura exceda 3 veces al ancho menor, en este caso 8 metros (2.5) = 20 metros de altura a partir del nivel de banqueta, salvo que se modifique la cimentacion.</t>
  </si>
  <si>
    <t xml:space="preserve">En el tablero localizado entre los ejes: A-B y 3-4, esquina inferior izquierda la losa funcionara en voladizo. Esto invertiria los esfuerzos tornando la zona de compresion (losa) una zona de tension. Para evitar fisuras o cualquier falla en esta zona se recomienda armarla con tres varillas 1/4" Fy6000 @15  en el sentido largo para abosorver momento negativo pasada un metro como baston. </t>
  </si>
  <si>
    <t>Confinado</t>
  </si>
  <si>
    <t xml:space="preserve">- Se recomienda realizar un estudio de mecánica de suelos para verificar la respuesta sísmica, interacción suelo estructura, aceleraciones reales esperadas. La estructura se encuentra muy cerca de una zona clasificada como de Baja Aptitud Territorial y con Riesgo Físico alto. La presencia a subcuencas antiguas (ver anexo geología) nos hace suponer que pudieran existir condiciones desfavorables del subsuelo. Identificar el tipo de cimentación nos permitiría recomendar las acciones adecuadas para adargar la vida de la estructura y garantizar su correcto funcionamiento.</t>
  </si>
  <si>
    <t xml:space="preserve">Muto Tapon MT</t>
  </si>
  <si>
    <t xml:space="preserve">La simetría del edificio nos promete una gran estabilidad y excelente respuesta sísmica toda vez que no se coloquen cargas concentradas, pisos débiles o se limite la deformación natural de los marcos con muros de material.</t>
  </si>
  <si>
    <t xml:space="preserve">Trabe de 50 x 25 cm armada como sigue: 5 Varillas No. 4 corridas en ambos lechos 2 varillas acomodadas como sigue: paquetes de 2 varillas en cada esquina y una varilla al centro. Dos varillas #4 corridas al centro de la Trabe sobre el eje neutro. Estribos No3 @ 10 en los tercios extremos del claro y @ 20 al centro.</t>
  </si>
  <si>
    <t xml:space="preserve">Columnas de 30 x 30 armadas con 8 varillas #5 y Estribos #3 @ 20 al centro y @ 10 en los Extremos 1/4 L</t>
  </si>
  <si>
    <t>2metros</t>
  </si>
  <si>
    <t>Losa:</t>
  </si>
  <si>
    <t xml:space="preserve">Muro relleno debajo de Trabes T2</t>
  </si>
  <si>
    <t xml:space="preserve">Armado a base de varillas #3 @ 20 en ambas direcciones con bastones a base de varillas #3 a 1/4 de la long en cada extremo</t>
  </si>
  <si>
    <t xml:space="preserve">Estribos #3 @ 15 al centro y @ 7.5 en los Extremos 1/4 L</t>
  </si>
  <si>
    <t xml:space="preserve">Estribos #3 @ 20 cm al centro y @ 10 cm en los Extremos 1/4 L</t>
  </si>
  <si>
    <t>4.A.1</t>
  </si>
  <si>
    <t>4.A.4</t>
  </si>
  <si>
    <t>4.A.5</t>
  </si>
  <si>
    <t>4.A.6</t>
  </si>
  <si>
    <t>4.A.7</t>
  </si>
  <si>
    <t xml:space="preserve">suma Kt's</t>
  </si>
  <si>
    <t>Me</t>
  </si>
  <si>
    <t xml:space="preserve">suma Kc's</t>
  </si>
  <si>
    <t>I</t>
  </si>
  <si>
    <t xml:space="preserve">K marco</t>
  </si>
  <si>
    <t>K</t>
  </si>
  <si>
    <t>Fc</t>
  </si>
  <si>
    <t>Mp</t>
  </si>
  <si>
    <t>corrimientos</t>
  </si>
  <si>
    <t>3.A.1</t>
  </si>
  <si>
    <t>3.A.4</t>
  </si>
  <si>
    <t>3.A.5</t>
  </si>
  <si>
    <t>3.A.6</t>
  </si>
  <si>
    <t>3.A.7</t>
  </si>
  <si>
    <t>2.A.1</t>
  </si>
  <si>
    <t>2.A.4</t>
  </si>
  <si>
    <t>2.A.5</t>
  </si>
  <si>
    <t>2.A.6</t>
  </si>
  <si>
    <t>2.A.7</t>
  </si>
  <si>
    <t>1.A.1</t>
  </si>
  <si>
    <t>1.A.4</t>
  </si>
  <si>
    <t>1.A.5</t>
  </si>
  <si>
    <t>1.A.6</t>
  </si>
  <si>
    <t>1.A.7</t>
  </si>
  <si>
    <t>extremo</t>
  </si>
  <si>
    <t>I=</t>
  </si>
  <si>
    <t>BASE</t>
  </si>
  <si>
    <t>E=</t>
  </si>
  <si>
    <t>memp</t>
  </si>
  <si>
    <t>peso</t>
  </si>
  <si>
    <t xml:space="preserve">x de punt.</t>
  </si>
  <si>
    <t xml:space="preserve">peso acum.</t>
  </si>
  <si>
    <t>APOYO</t>
  </si>
  <si>
    <t xml:space="preserve">fuerzas hor</t>
  </si>
  <si>
    <t xml:space="preserve">CORTANTE HORIZONTAL</t>
  </si>
  <si>
    <t>CABEZAL</t>
  </si>
  <si>
    <t>WH</t>
  </si>
  <si>
    <t xml:space="preserve">R*W SUP</t>
  </si>
  <si>
    <t xml:space="preserve">R*P SUP</t>
  </si>
  <si>
    <t xml:space="preserve">R*M SUP</t>
  </si>
  <si>
    <t xml:space="preserve">R*W INF</t>
  </si>
  <si>
    <t xml:space="preserve">R*P INF</t>
  </si>
  <si>
    <t xml:space="preserve">R*M INF</t>
  </si>
  <si>
    <t xml:space="preserve">RT INF</t>
  </si>
  <si>
    <t>p.p.</t>
  </si>
  <si>
    <t>W14x43</t>
  </si>
  <si>
    <t xml:space="preserve">Carga P</t>
  </si>
  <si>
    <t xml:space="preserve">RT SUP</t>
  </si>
  <si>
    <t xml:space="preserve">W 10 x</t>
  </si>
  <si>
    <t>Desplazamiento</t>
  </si>
  <si>
    <t xml:space="preserve">CORTANTE VERTICAL</t>
  </si>
  <si>
    <t>nivel</t>
  </si>
  <si>
    <t xml:space="preserve">k's de marco</t>
  </si>
  <si>
    <t xml:space="preserve">area cm^2</t>
  </si>
  <si>
    <t xml:space="preserve">Por Método elástico</t>
  </si>
  <si>
    <t>fc</t>
  </si>
  <si>
    <t xml:space="preserve">ro min</t>
  </si>
  <si>
    <t>fs</t>
  </si>
  <si>
    <t xml:space="preserve">ro max</t>
  </si>
  <si>
    <t>Es</t>
  </si>
  <si>
    <t>Ec</t>
  </si>
  <si>
    <t>n</t>
  </si>
  <si>
    <t>k</t>
  </si>
  <si>
    <t>ro</t>
  </si>
  <si>
    <t xml:space="preserve"># de Varillas</t>
  </si>
  <si>
    <t xml:space="preserve">Franja Crítica de Losa entre ejes 2 y 3: </t>
  </si>
  <si>
    <t xml:space="preserve">Condición de Frontera: Libremente Apoyada en los extremos</t>
  </si>
  <si>
    <t>alturas</t>
  </si>
  <si>
    <t xml:space="preserve">y's tot</t>
  </si>
  <si>
    <t xml:space="preserve">K nivel 4</t>
  </si>
  <si>
    <t xml:space="preserve">K nivel 3</t>
  </si>
  <si>
    <t xml:space="preserve">K nivel 2</t>
  </si>
  <si>
    <t xml:space="preserve">K nivel 1</t>
  </si>
  <si>
    <t>Marcos</t>
  </si>
  <si>
    <t xml:space="preserve">x's tot</t>
  </si>
  <si>
    <t xml:space="preserve">E ing =</t>
  </si>
  <si>
    <t>Q</t>
  </si>
  <si>
    <t>C/Q</t>
  </si>
  <si>
    <t xml:space="preserve">E met =</t>
  </si>
  <si>
    <t xml:space="preserve">PISO 4</t>
  </si>
  <si>
    <t>C.G.</t>
  </si>
  <si>
    <t>CK</t>
  </si>
  <si>
    <t>excent</t>
  </si>
  <si>
    <t xml:space="preserve">lado mayor</t>
  </si>
  <si>
    <t>marco</t>
  </si>
  <si>
    <t>py</t>
  </si>
  <si>
    <t>Ky</t>
  </si>
  <si>
    <t>ck'</t>
  </si>
  <si>
    <t>y'</t>
  </si>
  <si>
    <r>
      <t>y'</t>
    </r>
    <r>
      <rPr>
        <vertAlign val="superscript"/>
        <sz val="10"/>
        <rFont val="Arial"/>
      </rPr>
      <t>2</t>
    </r>
  </si>
  <si>
    <r>
      <t>Ky'</t>
    </r>
    <r>
      <rPr>
        <vertAlign val="superscript"/>
        <sz val="10"/>
        <rFont val="Arial"/>
      </rPr>
      <t>2</t>
    </r>
  </si>
  <si>
    <t xml:space="preserve">ex dis x</t>
  </si>
  <si>
    <t xml:space="preserve">k'i y</t>
  </si>
  <si>
    <r>
      <rPr>
        <sz val="10"/>
        <rFont val="Symbol"/>
      </rPr>
      <t>S</t>
    </r>
    <r>
      <rPr>
        <sz val="11"/>
        <color theme="1"/>
        <rFont val="Calibri"/>
        <scheme val="minor"/>
      </rPr>
      <t>K's</t>
    </r>
  </si>
  <si>
    <t xml:space="preserve">V dir</t>
  </si>
  <si>
    <t>Ky'</t>
  </si>
  <si>
    <t xml:space="preserve">V total</t>
  </si>
  <si>
    <t xml:space="preserve">ex dis x2</t>
  </si>
  <si>
    <t xml:space="preserve">ex dis y</t>
  </si>
  <si>
    <t xml:space="preserve">ex dis y2</t>
  </si>
  <si>
    <t xml:space="preserve">V real</t>
  </si>
  <si>
    <t>alt</t>
  </si>
  <si>
    <t>v*alt</t>
  </si>
  <si>
    <r>
      <rPr>
        <sz val="10"/>
        <rFont val="Symbol"/>
      </rPr>
      <t>S</t>
    </r>
    <r>
      <rPr>
        <sz val="11"/>
        <color theme="1"/>
        <rFont val="Calibri"/>
        <scheme val="minor"/>
      </rPr>
      <t>V*alt</t>
    </r>
  </si>
  <si>
    <t>sumas</t>
  </si>
  <si>
    <t>Vtot</t>
  </si>
  <si>
    <t>Kx</t>
  </si>
  <si>
    <t>x'</t>
  </si>
  <si>
    <r>
      <t>x'</t>
    </r>
    <r>
      <rPr>
        <vertAlign val="superscript"/>
        <sz val="10"/>
        <rFont val="Arial"/>
      </rPr>
      <t xml:space="preserve">2    </t>
    </r>
    <r>
      <rPr>
        <sz val="10"/>
        <rFont val="Arial"/>
      </rPr>
      <t xml:space="preserve">  Ky'</t>
    </r>
    <r>
      <rPr>
        <vertAlign val="superscript"/>
        <sz val="10"/>
        <rFont val="Arial"/>
      </rPr>
      <t>2</t>
    </r>
  </si>
  <si>
    <t xml:space="preserve">M tor x</t>
  </si>
  <si>
    <t xml:space="preserve">k'i x</t>
  </si>
  <si>
    <t xml:space="preserve">M tor y</t>
  </si>
  <si>
    <t xml:space="preserve">M tor x / J</t>
  </si>
  <si>
    <t xml:space="preserve">J = suma</t>
  </si>
  <si>
    <t xml:space="preserve">M tor y / J</t>
  </si>
  <si>
    <t>PISO3</t>
  </si>
  <si>
    <t xml:space="preserve">V tot acum</t>
  </si>
  <si>
    <t xml:space="preserve">PISO 2</t>
  </si>
  <si>
    <t xml:space="preserve">PISO 1</t>
  </si>
  <si>
    <t>ky</t>
  </si>
  <si>
    <t xml:space="preserve">rigidez de marco =</t>
  </si>
  <si>
    <t xml:space="preserve">                                     E 48                                       </t>
  </si>
  <si>
    <t xml:space="preserve">L1 [ ( L1 / 12  S Kc1 ) + ( { L1 + L2 } / { 48 S Kt1 } ) + ( { L1 + L0 } / {  48 S Kt 0  + 4 SKc 0 } ) ] </t>
  </si>
  <si>
    <t xml:space="preserve">Determinacion de Rigidez de Marcos</t>
  </si>
  <si>
    <t>max</t>
  </si>
  <si>
    <t>rango</t>
  </si>
  <si>
    <t>media</t>
  </si>
  <si>
    <t xml:space="preserve">@20 0-media</t>
  </si>
  <si>
    <t xml:space="preserve">@20 media - max</t>
  </si>
  <si>
    <t>min</t>
  </si>
  <si>
    <t>@1/20</t>
  </si>
  <si>
    <t>Nivel</t>
  </si>
  <si>
    <t xml:space="preserve">Rm Ton/mt</t>
  </si>
  <si>
    <t xml:space="preserve">Rm Kg/cm</t>
  </si>
  <si>
    <t xml:space="preserve">E cm4</t>
  </si>
  <si>
    <t xml:space="preserve">alt nivel</t>
  </si>
  <si>
    <t xml:space="preserve">alt arriba</t>
  </si>
  <si>
    <r>
      <rPr>
        <sz val="11"/>
        <color theme="1"/>
        <rFont val="Symbol"/>
      </rPr>
      <t>S</t>
    </r>
    <r>
      <rPr>
        <sz val="11"/>
        <color theme="1"/>
        <rFont val="Calibri"/>
        <scheme val="minor"/>
      </rPr>
      <t xml:space="preserve"> KK CC</t>
    </r>
  </si>
  <si>
    <r>
      <rPr>
        <sz val="11"/>
        <color theme="1"/>
        <rFont val="Symbol"/>
      </rPr>
      <t>S</t>
    </r>
    <r>
      <rPr>
        <sz val="11"/>
        <color theme="1"/>
        <rFont val="Calibri"/>
        <scheme val="minor"/>
      </rPr>
      <t xml:space="preserve"> KK TT</t>
    </r>
  </si>
  <si>
    <t xml:space="preserve">teclee dist&gt;</t>
  </si>
  <si>
    <t>MARCO</t>
  </si>
  <si>
    <t>Columna</t>
  </si>
  <si>
    <t>W14x22</t>
  </si>
  <si>
    <t>trabe</t>
  </si>
  <si>
    <t>pos</t>
  </si>
  <si>
    <t xml:space="preserve">aqui es</t>
  </si>
  <si>
    <t>neg</t>
  </si>
  <si>
    <t xml:space="preserve">eje E</t>
  </si>
  <si>
    <t xml:space="preserve">Mu kg - mt</t>
  </si>
  <si>
    <t xml:space="preserve">Mmax kg cm</t>
  </si>
  <si>
    <t xml:space="preserve">varillas #</t>
  </si>
  <si>
    <t xml:space="preserve">eje 1</t>
  </si>
  <si>
    <t>GH</t>
  </si>
  <si>
    <t xml:space="preserve">V arriba</t>
  </si>
  <si>
    <t xml:space="preserve">V abajo</t>
  </si>
  <si>
    <t xml:space="preserve">M neg</t>
  </si>
  <si>
    <t xml:space="preserve">M pos</t>
  </si>
  <si>
    <t>KL</t>
  </si>
  <si>
    <t xml:space="preserve">marcos GH</t>
  </si>
  <si>
    <t>arriba</t>
  </si>
  <si>
    <t xml:space="preserve">kg - mt</t>
  </si>
  <si>
    <r>
      <rPr>
        <sz val="11"/>
        <color theme="1"/>
        <rFont val="Symbol"/>
      </rPr>
      <t>D</t>
    </r>
    <r>
      <rPr>
        <sz val="11"/>
        <color theme="1"/>
        <rFont val="Calibri"/>
        <scheme val="minor"/>
      </rPr>
      <t xml:space="preserve"> max</t>
    </r>
  </si>
  <si>
    <t>abajo</t>
  </si>
  <si>
    <t>axial</t>
  </si>
  <si>
    <t xml:space="preserve">Marcos B</t>
  </si>
  <si>
    <t xml:space="preserve">Marcos KL</t>
  </si>
  <si>
    <t xml:space="preserve">diseno dominante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</si>
</sst>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0">
    <numFmt numFmtId="164" formatCode="_(* #,##0.00_);_(* \(#,##0.00\);_(* &quot;-&quot;??_);_(@_)"/>
    <numFmt numFmtId="165" formatCode="0.000"/>
    <numFmt numFmtId="166" formatCode="0.0"/>
    <numFmt numFmtId="167" formatCode="0.00;[Red]0.00"/>
    <numFmt numFmtId="168" formatCode="_(* #,##0_);_(* \(#,##0\);_(* &quot;-&quot;??_);_(@_)"/>
    <numFmt numFmtId="169" formatCode="0.0000000"/>
    <numFmt numFmtId="170" formatCode="0.00000000"/>
    <numFmt numFmtId="171" formatCode="0.000000"/>
    <numFmt numFmtId="172" formatCode="0.0000"/>
    <numFmt numFmtId="173" formatCode="0.0000000000"/>
  </numFmts>
  <fonts count="27">
    <font>
      <sz val="11.000000"/>
      <color theme="1"/>
      <name val="Calibri"/>
      <scheme val="minor"/>
    </font>
    <font>
      <sz val="10.000000"/>
      <name val="Arial"/>
    </font>
    <font>
      <sz val="11.000000"/>
      <color rgb="FF006100"/>
      <name val="Calibri"/>
      <scheme val="minor"/>
    </font>
    <font>
      <sz val="20.000000"/>
      <color theme="1"/>
      <name val="Calibri"/>
      <scheme val="minor"/>
    </font>
    <font>
      <sz val="18.000000"/>
      <name val="Arial"/>
    </font>
    <font>
      <b/>
      <i/>
      <sz val="13.000000"/>
      <color theme="1"/>
      <name val="Times New Roman"/>
    </font>
    <font>
      <sz val="20.000000"/>
      <name val="Arial"/>
    </font>
    <font>
      <b/>
      <sz val="10.000000"/>
      <name val="Arial"/>
    </font>
    <font>
      <sz val="12.000000"/>
      <color indexed="64"/>
      <name val="Times New Roman"/>
    </font>
    <font>
      <b/>
      <sz val="12.000000"/>
      <color indexed="64"/>
      <name val="Arial"/>
    </font>
    <font>
      <sz val="12.000000"/>
      <color theme="1"/>
      <name val="Times New Roman"/>
    </font>
    <font>
      <b/>
      <sz val="14.000000"/>
      <name val="Arial"/>
    </font>
    <font>
      <sz val="11.000000"/>
      <color indexed="64"/>
      <name val="Calibri"/>
      <scheme val="minor"/>
    </font>
    <font>
      <b/>
      <sz val="12.000000"/>
      <name val="Arial"/>
    </font>
    <font>
      <sz val="10.000000"/>
      <color theme="0"/>
      <name val="Arial"/>
    </font>
    <font>
      <sz val="22.000000"/>
      <name val="Arial"/>
    </font>
    <font>
      <b/>
      <sz val="24.000000"/>
      <color theme="1"/>
      <name val="Wingdings 2"/>
    </font>
    <font>
      <sz val="16.000000"/>
      <name val="Arial"/>
    </font>
    <font>
      <sz val="10.000000"/>
      <color indexed="2"/>
      <name val="Arial"/>
    </font>
    <font>
      <sz val="11.000000"/>
      <color theme="1"/>
      <name val="Arial Rounded MT Bold"/>
    </font>
    <font>
      <sz val="8.000000"/>
      <name val="Arial"/>
    </font>
    <font>
      <sz val="10.000000"/>
      <color theme="1"/>
      <name val="Calibri"/>
      <scheme val="minor"/>
    </font>
    <font>
      <b/>
      <sz val="11.000000"/>
      <color theme="1"/>
      <name val="Calibri"/>
      <scheme val="minor"/>
    </font>
    <font>
      <sz val="11.000000"/>
      <name val="Calibri"/>
      <scheme val="minor"/>
    </font>
    <font>
      <b/>
      <sz val="12.000000"/>
      <color theme="0"/>
      <name val="Arial"/>
    </font>
    <font>
      <b/>
      <u/>
      <sz val="10.000000"/>
      <name val="Arial"/>
    </font>
    <font>
      <sz val="11.000000"/>
      <color theme="0"/>
      <name val="Calibri"/>
      <scheme val="minor"/>
    </font>
  </fonts>
  <fills count="34">
    <fill>
      <patternFill patternType="none"/>
    </fill>
    <fill>
      <patternFill patternType="gray125"/>
    </fill>
    <fill>
      <patternFill patternType="solid">
        <fgColor rgb="FFC6EFCE"/>
      </patternFill>
    </fill>
    <fill>
      <patternFill patternType="solid">
        <fgColor indexed="5"/>
      </patternFill>
    </fill>
    <fill>
      <patternFill patternType="solid">
        <fgColor indexed="17"/>
      </patternFill>
    </fill>
    <fill>
      <patternFill patternType="solid">
        <fgColor indexed="4"/>
      </patternFill>
    </fill>
    <fill>
      <patternFill patternType="solid">
        <fgColor indexed="2"/>
      </patternFill>
    </fill>
    <fill>
      <patternFill patternType="solid">
        <fgColor rgb="FF7030A0"/>
      </patternFill>
    </fill>
    <fill>
      <patternFill patternType="solid">
        <fgColor rgb="FF00B0F0"/>
      </patternFill>
    </fill>
    <fill>
      <patternFill patternType="lightTrellis">
        <fgColor indexed="3"/>
      </patternFill>
    </fill>
    <fill>
      <patternFill patternType="lightTrellis">
        <fgColor indexed="51"/>
        <bgColor indexed="43"/>
      </patternFill>
    </fill>
    <fill>
      <patternFill patternType="lightDown">
        <fgColor indexed="42"/>
      </patternFill>
    </fill>
    <fill>
      <patternFill patternType="lightUp">
        <fgColor indexed="47"/>
      </patternFill>
    </fill>
    <fill>
      <patternFill patternType="lightDown">
        <fgColor indexed="47"/>
      </patternFill>
    </fill>
    <fill>
      <patternFill patternType="lightUp">
        <fgColor indexed="42"/>
      </patternFill>
    </fill>
    <fill>
      <patternFill patternType="lightTrellis">
        <fgColor indexed="42"/>
      </patternFill>
    </fill>
    <fill>
      <patternFill patternType="lightTrellis">
        <fgColor indexed="47"/>
      </patternFill>
    </fill>
    <fill>
      <patternFill patternType="lightTrellis">
        <fgColor indexed="40"/>
      </patternFill>
    </fill>
    <fill>
      <patternFill patternType="solid">
        <fgColor rgb="FFFFC000"/>
      </patternFill>
    </fill>
    <fill>
      <patternFill patternType="solid">
        <fgColor theme="6" tint="-0.249977111117893"/>
      </patternFill>
    </fill>
    <fill>
      <patternFill patternType="solid">
        <fgColor rgb="FFFF0066"/>
      </patternFill>
    </fill>
    <fill>
      <patternFill patternType="solid">
        <fgColor rgb="FF00B050"/>
      </patternFill>
    </fill>
    <fill>
      <patternFill patternType="solid">
        <fgColor rgb="FFC00000"/>
      </patternFill>
    </fill>
    <fill>
      <patternFill patternType="solid">
        <fgColor theme="6" tint="-0.499984740745262"/>
      </patternFill>
    </fill>
    <fill>
      <patternFill patternType="solid">
        <fgColor rgb="FF777777"/>
      </patternFill>
    </fill>
    <fill>
      <patternFill patternType="solid">
        <fgColor rgb="FF92D050"/>
      </patternFill>
    </fill>
    <fill>
      <patternFill patternType="lightDown">
        <fgColor indexed="40"/>
      </patternFill>
    </fill>
    <fill>
      <patternFill patternType="lightUp">
        <fgColor indexed="40"/>
      </patternFill>
    </fill>
    <fill>
      <patternFill patternType="lightUp">
        <fgColor indexed="22"/>
        <bgColor indexed="65"/>
      </patternFill>
    </fill>
    <fill>
      <patternFill patternType="lightUp">
        <fgColor indexed="22"/>
      </patternFill>
    </fill>
    <fill>
      <patternFill patternType="lightDown">
        <fgColor indexed="22"/>
        <bgColor indexed="65"/>
      </patternFill>
    </fill>
    <fill>
      <patternFill patternType="lightDown">
        <fgColor indexed="22"/>
      </patternFill>
    </fill>
    <fill>
      <patternFill patternType="solid">
        <fgColor indexed="65"/>
        <bgColor indexed="64"/>
      </patternFill>
    </fill>
    <fill>
      <patternFill patternType="solid">
        <fgColor indexed="65"/>
      </patternFill>
    </fill>
  </fills>
  <borders count="210">
    <border>
      <left style="none"/>
      <right style="none"/>
      <top style="none"/>
      <bottom style="none"/>
      <diagonal style="none"/>
    </border>
    <border>
      <left style="none"/>
      <right style="none"/>
      <top style="none"/>
      <bottom style="medium">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medium">
        <color auto="1"/>
      </right>
      <top style="medium">
        <color auto="1"/>
      </top>
      <bottom style="medium">
        <color auto="1"/>
      </bottom>
      <diagonal style="none"/>
    </border>
    <border>
      <left style="thin">
        <color auto="1"/>
      </left>
      <right style="none"/>
      <top style="none"/>
      <bottom style="none"/>
      <diagonal style="none"/>
    </border>
    <border>
      <left style="medium">
        <color auto="1"/>
      </left>
      <right style="double">
        <color indexed="57"/>
      </right>
      <top style="none"/>
      <bottom style="none"/>
      <diagonal style="none"/>
    </border>
    <border>
      <left style="double">
        <color indexed="57"/>
      </left>
      <right style="none"/>
      <top style="double">
        <color indexed="57"/>
      </top>
      <bottom style="none"/>
      <diagonal style="none"/>
    </border>
    <border>
      <left style="none"/>
      <right style="none"/>
      <top style="double">
        <color indexed="57"/>
      </top>
      <bottom style="none"/>
      <diagonal style="none"/>
    </border>
    <border>
      <left style="none"/>
      <right style="double">
        <color indexed="57"/>
      </right>
      <top style="double">
        <color indexed="57"/>
      </top>
      <bottom style="none"/>
      <diagonal style="none"/>
    </border>
    <border>
      <left style="double">
        <color indexed="57"/>
      </left>
      <right style="none"/>
      <top style="medium">
        <color auto="1"/>
      </top>
      <bottom style="none"/>
      <diagonal style="none"/>
    </border>
    <border>
      <left style="none"/>
      <right style="double">
        <color indexed="57"/>
      </right>
      <top style="medium">
        <color auto="1"/>
      </top>
      <bottom style="none"/>
      <diagonal style="none"/>
    </border>
    <border>
      <left style="double">
        <color indexed="52"/>
      </left>
      <right style="none"/>
      <top style="double">
        <color indexed="52"/>
      </top>
      <bottom style="none"/>
      <diagonal style="none"/>
    </border>
    <border>
      <left style="none"/>
      <right style="none"/>
      <top style="double">
        <color indexed="52"/>
      </top>
      <bottom style="none"/>
      <diagonal style="none"/>
    </border>
    <border>
      <left style="none"/>
      <right style="double">
        <color indexed="52"/>
      </right>
      <top style="double">
        <color indexed="52"/>
      </top>
      <bottom style="none"/>
      <diagonal style="none"/>
    </border>
    <border>
      <left style="double">
        <color indexed="4"/>
      </left>
      <right style="medium">
        <color auto="1"/>
      </right>
      <top style="none"/>
      <bottom style="none"/>
      <diagonal style="none"/>
    </border>
    <border>
      <left style="none"/>
      <right style="none"/>
      <top style="medium">
        <color auto="1"/>
      </top>
      <bottom style="thin">
        <color auto="1"/>
      </bottom>
      <diagonal style="none"/>
    </border>
    <border>
      <left style="double">
        <color indexed="57"/>
      </left>
      <right style="none"/>
      <top style="none"/>
      <bottom style="none"/>
      <diagonal style="none"/>
    </border>
    <border>
      <left style="none"/>
      <right style="double">
        <color indexed="57"/>
      </right>
      <top style="none"/>
      <bottom style="none"/>
      <diagonal style="none"/>
    </border>
    <border>
      <left style="double">
        <color indexed="52"/>
      </left>
      <right style="none"/>
      <top style="none"/>
      <bottom style="none"/>
      <diagonal style="none"/>
    </border>
    <border>
      <left style="none"/>
      <right style="double">
        <color indexed="52"/>
      </right>
      <top style="none"/>
      <bottom style="none"/>
      <diagonal style="none"/>
    </border>
    <border>
      <left style="medium">
        <color auto="1"/>
      </left>
      <right style="double">
        <color indexed="57"/>
      </right>
      <top style="none"/>
      <bottom style="medium">
        <color auto="1"/>
      </bottom>
      <diagonal style="none"/>
    </border>
    <border>
      <left style="double">
        <color indexed="57"/>
      </left>
      <right style="none"/>
      <top style="none"/>
      <bottom style="double">
        <color indexed="57"/>
      </bottom>
      <diagonal style="none"/>
    </border>
    <border>
      <left style="none"/>
      <right style="none"/>
      <top style="none"/>
      <bottom style="double">
        <color indexed="57"/>
      </bottom>
      <diagonal style="none"/>
    </border>
    <border>
      <left style="none"/>
      <right style="double">
        <color indexed="57"/>
      </right>
      <top style="none"/>
      <bottom style="double">
        <color indexed="57"/>
      </bottom>
      <diagonal style="none"/>
    </border>
    <border>
      <left style="double">
        <color indexed="57"/>
      </left>
      <right style="none"/>
      <top style="none"/>
      <bottom style="medium">
        <color auto="1"/>
      </bottom>
      <diagonal style="none"/>
    </border>
    <border>
      <left style="none"/>
      <right style="double">
        <color indexed="57"/>
      </right>
      <top style="none"/>
      <bottom style="medium">
        <color auto="1"/>
      </bottom>
      <diagonal style="none"/>
    </border>
    <border>
      <left style="double">
        <color indexed="52"/>
      </left>
      <right style="none"/>
      <top style="none"/>
      <bottom style="double">
        <color indexed="52"/>
      </bottom>
      <diagonal style="none"/>
    </border>
    <border>
      <left style="none"/>
      <right style="none"/>
      <top style="none"/>
      <bottom style="double">
        <color indexed="52"/>
      </bottom>
      <diagonal style="none"/>
    </border>
    <border>
      <left style="none"/>
      <right style="double">
        <color indexed="52"/>
      </right>
      <top style="none"/>
      <bottom style="double">
        <color indexed="52"/>
      </bottom>
      <diagonal style="none"/>
    </border>
    <border>
      <left style="double">
        <color indexed="4"/>
      </left>
      <right style="medium">
        <color auto="1"/>
      </right>
      <top style="none"/>
      <bottom style="medium">
        <color auto="1"/>
      </bottom>
      <diagonal style="none"/>
    </border>
    <border>
      <left style="medium">
        <color auto="1"/>
      </left>
      <right style="mediumDashDotDot">
        <color indexed="57"/>
      </right>
      <top style="double">
        <color indexed="57"/>
      </top>
      <bottom style="none"/>
      <diagonal style="none"/>
    </border>
    <border>
      <left style="mediumDashDotDot">
        <color indexed="2"/>
      </left>
      <right style="none"/>
      <top style="none"/>
      <bottom style="none"/>
      <diagonal style="none"/>
    </border>
    <border>
      <left style="medium">
        <color auto="1"/>
      </left>
      <right style="medium">
        <color auto="1"/>
      </right>
      <top style="medium">
        <color auto="1"/>
      </top>
      <bottom style="none"/>
      <diagonal style="none"/>
    </border>
    <border>
      <left style="none"/>
      <right style="mediumDashDotDot">
        <color indexed="2"/>
      </right>
      <top style="none"/>
      <bottom style="none"/>
      <diagonal style="none"/>
    </border>
    <border>
      <left style="mediumDashDotDot">
        <color indexed="57"/>
      </left>
      <right style="none"/>
      <top style="none"/>
      <bottom style="none"/>
      <diagonal style="none"/>
    </border>
    <border>
      <left style="medium">
        <color auto="1"/>
      </left>
      <right style="none"/>
      <top style="double">
        <color indexed="57"/>
      </top>
      <bottom style="none"/>
      <diagonal style="none"/>
    </border>
    <border>
      <left style="none"/>
      <right style="mediumDashDotDot">
        <color indexed="57"/>
      </right>
      <top style="medium">
        <color auto="1"/>
      </top>
      <bottom style="none"/>
      <diagonal style="none"/>
    </border>
    <border>
      <left style="medium">
        <color auto="1"/>
      </left>
      <right style="mediumDashDotDot">
        <color indexed="57"/>
      </right>
      <top style="none"/>
      <bottom style="none"/>
      <diagonal style="none"/>
    </border>
    <border>
      <left style="none"/>
      <right style="mediumDashDotDot">
        <color indexed="57"/>
      </right>
      <top style="none"/>
      <bottom style="none"/>
      <diagonal style="none"/>
    </border>
    <border>
      <left style="medium">
        <color auto="1"/>
      </left>
      <right style="medium">
        <color auto="1"/>
      </right>
      <top style="none"/>
      <bottom style="none"/>
      <diagonal style="none"/>
    </border>
    <border>
      <left style="none"/>
      <right style="none"/>
      <top style="none"/>
      <bottom style="thin">
        <color auto="1"/>
      </bottom>
      <diagonal style="none"/>
    </border>
    <border>
      <left style="none"/>
      <right style="none"/>
      <top style="thin">
        <color auto="1"/>
      </top>
      <bottom style="none"/>
      <diagonal style="none"/>
    </border>
    <border>
      <left style="medium">
        <color auto="1"/>
      </left>
      <right style="mediumDashDotDot">
        <color indexed="57"/>
      </right>
      <top style="none"/>
      <bottom style="medium">
        <color indexed="17"/>
      </bottom>
      <diagonal style="none"/>
    </border>
    <border>
      <left style="none"/>
      <right style="mediumDashDotDot">
        <color indexed="2"/>
      </right>
      <top style="none"/>
      <bottom style="mediumDashDotDot">
        <color indexed="2"/>
      </bottom>
      <diagonal style="none"/>
    </border>
    <border>
      <left style="mediumDashDotDot">
        <color indexed="57"/>
      </left>
      <right style="none"/>
      <top style="none"/>
      <bottom style="medium">
        <color indexed="17"/>
      </bottom>
      <diagonal style="none"/>
    </border>
    <border>
      <left style="none"/>
      <right style="mediumDashDotDot">
        <color indexed="57"/>
      </right>
      <top style="none"/>
      <bottom style="medium">
        <color indexed="17"/>
      </bottom>
      <diagonal style="none"/>
    </border>
    <border>
      <left style="none"/>
      <right style="medium">
        <color indexed="17"/>
      </right>
      <top style="medium">
        <color indexed="17"/>
      </top>
      <bottom style="medium">
        <color indexed="17"/>
      </bottom>
      <diagonal style="none"/>
    </border>
    <border>
      <left style="medium">
        <color indexed="2"/>
      </left>
      <right style="none"/>
      <top style="medium">
        <color indexed="2"/>
      </top>
      <bottom style="medium">
        <color indexed="2"/>
      </bottom>
      <diagonal style="none"/>
    </border>
    <border>
      <left style="none"/>
      <right style="medium">
        <color indexed="2"/>
      </right>
      <top style="medium">
        <color indexed="2"/>
      </top>
      <bottom style="medium">
        <color indexed="2"/>
      </bottom>
      <diagonal style="none"/>
    </border>
    <border>
      <left style="medium">
        <color indexed="17"/>
      </left>
      <right style="none"/>
      <top style="medium">
        <color indexed="17"/>
      </top>
      <bottom style="medium">
        <color indexed="17"/>
      </bottom>
      <diagonal style="none"/>
    </border>
    <border>
      <left style="medium">
        <color auto="1"/>
      </left>
      <right style="medium">
        <color auto="1"/>
      </right>
      <top style="none"/>
      <bottom style="double">
        <color indexed="4"/>
      </bottom>
      <diagonal style="none"/>
    </border>
    <border>
      <left style="double">
        <color indexed="4"/>
      </left>
      <right style="double">
        <color indexed="4"/>
      </right>
      <top style="double">
        <color indexed="4"/>
      </top>
      <bottom style="none"/>
      <diagonal style="none"/>
    </border>
    <border>
      <left style="double">
        <color indexed="4"/>
      </left>
      <right style="double">
        <color indexed="4"/>
      </right>
      <top style="none"/>
      <bottom style="none"/>
      <diagonal style="none"/>
    </border>
    <border>
      <left style="double">
        <color indexed="4"/>
      </left>
      <right style="none"/>
      <top style="thick">
        <color auto="1"/>
      </top>
      <bottom style="none"/>
      <diagonal style="none"/>
    </border>
    <border>
      <left style="none"/>
      <right style="none"/>
      <top style="thick">
        <color auto="1"/>
      </top>
      <bottom style="none"/>
      <diagonal style="none"/>
    </border>
    <border>
      <left style="none"/>
      <right style="double">
        <color indexed="4"/>
      </right>
      <top style="thick">
        <color auto="1"/>
      </top>
      <bottom style="none"/>
      <diagonal style="none"/>
    </border>
    <border>
      <left style="double">
        <color indexed="4"/>
      </left>
      <right style="double">
        <color indexed="4"/>
      </right>
      <top style="none"/>
      <bottom style="double">
        <color indexed="4"/>
      </bottom>
      <diagonal style="none"/>
    </border>
    <border>
      <left style="double">
        <color indexed="4"/>
      </left>
      <right style="none"/>
      <top style="none"/>
      <bottom style="thick">
        <color auto="1"/>
      </bottom>
      <diagonal style="none"/>
    </border>
    <border>
      <left style="none"/>
      <right style="none"/>
      <top style="none"/>
      <bottom style="thick">
        <color auto="1"/>
      </bottom>
      <diagonal style="none"/>
    </border>
    <border>
      <left style="double">
        <color indexed="57"/>
      </left>
      <right style="none"/>
      <top style="medium">
        <color auto="1"/>
      </top>
      <bottom style="medium">
        <color auto="1"/>
      </bottom>
      <diagonal style="none"/>
    </border>
    <border>
      <left style="none"/>
      <right style="double">
        <color indexed="57"/>
      </right>
      <top style="medium">
        <color auto="1"/>
      </top>
      <bottom style="medium">
        <color auto="1"/>
      </bottom>
      <diagonal style="none"/>
    </border>
    <border>
      <left style="medium">
        <color auto="1"/>
      </left>
      <right style="double">
        <color indexed="4"/>
      </right>
      <top style="medium">
        <color auto="1"/>
      </top>
      <bottom style="medium">
        <color auto="1"/>
      </bottom>
      <diagonal style="none"/>
    </border>
    <border>
      <left style="none"/>
      <right style="double">
        <color indexed="4"/>
      </right>
      <top style="medium">
        <color auto="1"/>
      </top>
      <bottom style="medium">
        <color auto="1"/>
      </bottom>
      <diagonal style="none"/>
    </border>
    <border>
      <left style="medium">
        <color auto="1"/>
      </left>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thin">
        <color auto="1"/>
      </left>
      <right style="thin">
        <color auto="1"/>
      </right>
      <top style="none"/>
      <bottom style="none"/>
      <diagonal style="none"/>
    </border>
    <border>
      <left style="none"/>
      <right style="thin">
        <color auto="1"/>
      </right>
      <top style="none"/>
      <bottom style="none"/>
      <diagonal style="none"/>
    </border>
    <border>
      <left style="double">
        <color indexed="4"/>
      </left>
      <right style="none"/>
      <top style="double">
        <color indexed="4"/>
      </top>
      <bottom style="none"/>
      <diagonal style="none"/>
    </border>
    <border>
      <left style="none"/>
      <right style="none"/>
      <top style="double">
        <color indexed="4"/>
      </top>
      <bottom style="none"/>
      <diagonal style="none"/>
    </border>
    <border>
      <left style="none"/>
      <right style="double">
        <color indexed="4"/>
      </right>
      <top style="double">
        <color indexed="4"/>
      </top>
      <bottom style="none"/>
      <diagonal style="none"/>
    </border>
    <border>
      <left style="double">
        <color indexed="4"/>
      </left>
      <right style="medium">
        <color auto="1"/>
      </right>
      <top style="medium">
        <color auto="1"/>
      </top>
      <bottom style="none"/>
      <diagonal style="none"/>
    </border>
    <border>
      <left style="double">
        <color indexed="4"/>
      </left>
      <right style="none"/>
      <top style="none"/>
      <bottom style="none"/>
      <diagonal style="none"/>
    </border>
    <border>
      <left style="none"/>
      <right style="double">
        <color indexed="4"/>
      </right>
      <top style="none"/>
      <bottom style="none"/>
      <diagonal style="none"/>
    </border>
    <border>
      <left style="double">
        <color indexed="4"/>
      </left>
      <right style="none"/>
      <top style="none"/>
      <bottom style="double">
        <color indexed="4"/>
      </bottom>
      <diagonal style="none"/>
    </border>
    <border>
      <left style="none"/>
      <right style="double">
        <color indexed="4"/>
      </right>
      <top style="none"/>
      <bottom style="double">
        <color indexed="4"/>
      </bottom>
      <diagonal style="none"/>
    </border>
    <border>
      <left style="mediumDashDotDot">
        <color indexed="4"/>
      </left>
      <right style="none"/>
      <top style="double">
        <color indexed="4"/>
      </top>
      <bottom style="none"/>
      <diagonal style="none"/>
    </border>
    <border>
      <left style="none"/>
      <right style="mediumDashDotDot">
        <color indexed="4"/>
      </right>
      <top style="none"/>
      <bottom style="none"/>
      <diagonal style="none"/>
    </border>
    <border>
      <left style="mediumDashDotDot">
        <color indexed="4"/>
      </left>
      <right style="none"/>
      <top style="none"/>
      <bottom style="none"/>
      <diagonal style="none"/>
    </border>
    <border>
      <left style="none"/>
      <right style="mediumDashDotDot">
        <color indexed="4"/>
      </right>
      <top style="none"/>
      <bottom style="medium">
        <color indexed="4"/>
      </bottom>
      <diagonal style="none"/>
    </border>
    <border>
      <left style="mediumDashDotDot">
        <color indexed="4"/>
      </left>
      <right style="none"/>
      <top style="none"/>
      <bottom style="medium">
        <color indexed="4"/>
      </bottom>
      <diagonal style="none"/>
    </border>
    <border>
      <left style="none"/>
      <right style="medium">
        <color indexed="4"/>
      </right>
      <top style="none"/>
      <bottom style="medium">
        <color indexed="4"/>
      </bottom>
      <diagonal style="none"/>
    </border>
    <border>
      <left style="medium">
        <color indexed="4"/>
      </left>
      <right style="none"/>
      <top style="medium">
        <color indexed="4"/>
      </top>
      <bottom style="medium">
        <color indexed="4"/>
      </bottom>
      <diagonal style="none"/>
    </border>
    <border>
      <left style="none"/>
      <right style="medium">
        <color indexed="4"/>
      </right>
      <top style="medium">
        <color indexed="4"/>
      </top>
      <bottom style="medium">
        <color indexed="4"/>
      </bottom>
      <diagonal style="none"/>
    </border>
    <border>
      <left style="medium">
        <color auto="1"/>
      </left>
      <right style="medium">
        <color auto="1"/>
      </right>
      <top style="none"/>
      <bottom style="medium">
        <color indexed="4"/>
      </bottom>
      <diagonal style="none"/>
    </border>
    <border>
      <left style="medium">
        <color indexed="4"/>
      </left>
      <right style="medium">
        <color indexed="4"/>
      </right>
      <top style="none"/>
      <bottom style="none"/>
      <diagonal style="none"/>
    </border>
    <border>
      <left style="medium">
        <color auto="1"/>
      </left>
      <right style="medium">
        <color auto="1"/>
      </right>
      <top style="medium">
        <color indexed="4"/>
      </top>
      <bottom style="none"/>
      <diagonal style="none"/>
    </border>
    <border>
      <left style="medium">
        <color auto="1"/>
      </left>
      <right style="medium">
        <color auto="1"/>
      </right>
      <top style="none"/>
      <bottom style="medium">
        <color indexed="17"/>
      </bottom>
      <diagonal style="none"/>
    </border>
    <border>
      <left style="double">
        <color theme="6" tint="-0.24994659260841701"/>
      </left>
      <right style="none"/>
      <top style="double">
        <color theme="6" tint="-0.24994659260841701"/>
      </top>
      <bottom style="none"/>
      <diagonal style="none"/>
    </border>
    <border>
      <left style="none"/>
      <right style="none"/>
      <top style="double">
        <color theme="6" tint="-0.24994659260841701"/>
      </top>
      <bottom style="none"/>
      <diagonal style="none"/>
    </border>
    <border>
      <left style="none"/>
      <right style="double">
        <color theme="6" tint="-0.24994659260841701"/>
      </right>
      <top style="double">
        <color theme="6" tint="-0.24994659260841701"/>
      </top>
      <bottom style="none"/>
      <diagonal style="none"/>
    </border>
    <border>
      <left style="double">
        <color indexed="57"/>
      </left>
      <right style="medium">
        <color auto="1"/>
      </right>
      <top style="medium">
        <color auto="1"/>
      </top>
      <bottom style="none"/>
      <diagonal style="none"/>
    </border>
    <border>
      <left style="double">
        <color theme="6" tint="-0.24994659260841701"/>
      </left>
      <right style="none"/>
      <top style="none"/>
      <bottom style="none"/>
      <diagonal style="none"/>
    </border>
    <border>
      <left style="none"/>
      <right style="double">
        <color theme="6" tint="-0.24994659260841701"/>
      </right>
      <top style="none"/>
      <bottom style="none"/>
      <diagonal style="none"/>
    </border>
    <border>
      <left style="double">
        <color theme="6" tint="-0.24994659260841701"/>
      </left>
      <right style="none"/>
      <top style="none"/>
      <bottom style="double">
        <color theme="6" tint="-0.24994659260841701"/>
      </bottom>
      <diagonal style="none"/>
    </border>
    <border>
      <left style="none"/>
      <right style="none"/>
      <top style="none"/>
      <bottom style="double">
        <color theme="6" tint="-0.24994659260841701"/>
      </bottom>
      <diagonal style="none"/>
    </border>
    <border>
      <left style="none"/>
      <right style="double">
        <color theme="6" tint="-0.24994659260841701"/>
      </right>
      <top style="none"/>
      <bottom style="double">
        <color theme="6" tint="-0.24994659260841701"/>
      </bottom>
      <diagonal style="none"/>
    </border>
    <border>
      <left style="double">
        <color indexed="57"/>
      </left>
      <right style="medium">
        <color auto="1"/>
      </right>
      <top style="none"/>
      <bottom style="medium">
        <color auto="1"/>
      </bottom>
      <diagonal style="none"/>
    </border>
    <border>
      <left style="none"/>
      <right style="mediumDashed">
        <color rgb="FF00B050"/>
      </right>
      <top style="double">
        <color theme="6" tint="-0.24994659260841701"/>
      </top>
      <bottom style="none"/>
      <diagonal style="none"/>
    </border>
    <border>
      <left style="mediumDashed">
        <color rgb="FF00B050"/>
      </left>
      <right style="medium">
        <color auto="1"/>
      </right>
      <top style="double">
        <color theme="6" tint="-0.24994659260841701"/>
      </top>
      <bottom style="none"/>
      <diagonal style="none"/>
    </border>
    <border>
      <left style="none"/>
      <right style="mediumDashed">
        <color rgb="FF00B050"/>
      </right>
      <top style="none"/>
      <bottom style="none"/>
      <diagonal style="none"/>
    </border>
    <border>
      <left style="mediumDashed">
        <color rgb="FF00B050"/>
      </left>
      <right style="medium">
        <color auto="1"/>
      </right>
      <top style="none"/>
      <bottom style="none"/>
      <diagonal style="none"/>
    </border>
    <border>
      <left style="none"/>
      <right style="mediumDashed">
        <color rgb="FF00B050"/>
      </right>
      <top style="none"/>
      <bottom style="medium">
        <color indexed="17"/>
      </bottom>
      <diagonal style="none"/>
    </border>
    <border>
      <left style="mediumDashed">
        <color rgb="FF00B050"/>
      </left>
      <right style="medium">
        <color auto="1"/>
      </right>
      <top style="none"/>
      <bottom style="medium">
        <color indexed="17"/>
      </bottom>
      <diagonal style="none"/>
    </border>
    <border>
      <left style="mediumDashed">
        <color rgb="FF00B050"/>
      </left>
      <right style="medium">
        <color auto="1"/>
      </right>
      <top style="medium">
        <color indexed="17"/>
      </top>
      <bottom style="medium">
        <color indexed="17"/>
      </bottom>
      <diagonal style="none"/>
    </border>
    <border>
      <left style="medium">
        <color theme="1"/>
      </left>
      <right style="medium">
        <color theme="1"/>
      </right>
      <top style="none"/>
      <bottom style="medium">
        <color theme="1"/>
      </bottom>
      <diagonal style="none"/>
    </border>
    <border>
      <left style="medium">
        <color indexed="4"/>
      </left>
      <right style="none"/>
      <top style="medium">
        <color indexed="4"/>
      </top>
      <bottom style="none"/>
      <diagonal style="none"/>
    </border>
    <border>
      <left style="none"/>
      <right style="none"/>
      <top style="none"/>
      <bottom style="double">
        <color indexed="4"/>
      </bottom>
      <diagonal style="none"/>
    </border>
    <border>
      <left style="mediumDashDotDot">
        <color indexed="4"/>
      </left>
      <right style="medium">
        <color auto="1"/>
      </right>
      <top style="double">
        <color indexed="4"/>
      </top>
      <bottom style="none"/>
      <diagonal style="none"/>
    </border>
    <border>
      <left style="mediumDashDotDot">
        <color indexed="4"/>
      </left>
      <right style="medium">
        <color auto="1"/>
      </right>
      <top style="none"/>
      <bottom style="none"/>
      <diagonal style="none"/>
    </border>
    <border>
      <left style="none"/>
      <right style="medium">
        <color auto="1"/>
      </right>
      <top style="none"/>
      <bottom style="medium">
        <color indexed="4"/>
      </bottom>
      <diagonal style="none"/>
    </border>
    <border>
      <left style="medium">
        <color indexed="4"/>
      </left>
      <right style="medium">
        <color indexed="4"/>
      </right>
      <top style="medium">
        <color indexed="4"/>
      </top>
      <bottom style="medium">
        <color indexed="4"/>
      </bottom>
      <diagonal style="none"/>
    </border>
    <border>
      <left style="medium">
        <color auto="1"/>
      </left>
      <right style="medium">
        <color auto="1"/>
      </right>
      <top style="medium">
        <color auto="1"/>
      </top>
      <bottom style="medium">
        <color indexed="2"/>
      </bottom>
      <diagonal style="none"/>
    </border>
    <border>
      <left style="medium">
        <color auto="1"/>
      </left>
      <right style="medium">
        <color auto="1"/>
      </right>
      <top style="mediumDashDotDot">
        <color indexed="2"/>
      </top>
      <bottom style="none"/>
      <diagonal style="none"/>
    </border>
    <border>
      <left style="medium">
        <color auto="1"/>
      </left>
      <right style="medium">
        <color auto="1"/>
      </right>
      <top style="none"/>
      <bottom style="double">
        <color indexed="2"/>
      </bottom>
      <diagonal style="none"/>
    </border>
    <border>
      <left style="double">
        <color theme="9" tint="-0.24994659260841701"/>
      </left>
      <right style="none"/>
      <top style="double">
        <color theme="9" tint="-0.24994659260841701"/>
      </top>
      <bottom style="none"/>
      <diagonal style="none"/>
    </border>
    <border>
      <left style="none"/>
      <right style="none"/>
      <top style="double">
        <color theme="9" tint="-0.24994659260841701"/>
      </top>
      <bottom style="none"/>
      <diagonal style="none"/>
    </border>
    <border>
      <left style="none"/>
      <right style="double">
        <color theme="9" tint="-0.24994659260841701"/>
      </right>
      <top style="double">
        <color theme="9" tint="-0.24994659260841701"/>
      </top>
      <bottom style="none"/>
      <diagonal style="none"/>
    </border>
    <border>
      <left style="double">
        <color theme="9" tint="-0.24994659260841701"/>
      </left>
      <right style="none"/>
      <top style="none"/>
      <bottom style="none"/>
      <diagonal style="none"/>
    </border>
    <border>
      <left style="none"/>
      <right style="double">
        <color theme="9" tint="-0.24994659260841701"/>
      </right>
      <top style="none"/>
      <bottom style="none"/>
      <diagonal style="none"/>
    </border>
    <border>
      <left style="double">
        <color theme="9" tint="-0.24994659260841701"/>
      </left>
      <right style="none"/>
      <top style="none"/>
      <bottom style="double">
        <color theme="9" tint="-0.24994659260841701"/>
      </bottom>
      <diagonal style="none"/>
    </border>
    <border>
      <left style="none"/>
      <right style="none"/>
      <top style="none"/>
      <bottom style="double">
        <color theme="9" tint="-0.24994659260841701"/>
      </bottom>
      <diagonal style="none"/>
    </border>
    <border>
      <left style="none"/>
      <right style="double">
        <color theme="9" tint="-0.24994659260841701"/>
      </right>
      <top style="none"/>
      <bottom style="double">
        <color theme="9" tint="-0.24994659260841701"/>
      </bottom>
      <diagonal style="none"/>
    </border>
    <border>
      <left style="medium">
        <color auto="1"/>
      </left>
      <right style="medium">
        <color auto="1"/>
      </right>
      <top style="none"/>
      <bottom style="mediumDashDotDot">
        <color indexed="2"/>
      </bottom>
      <diagonal style="none"/>
    </border>
    <border>
      <left style="medium">
        <color auto="1"/>
      </left>
      <right style="medium">
        <color auto="1"/>
      </right>
      <top style="medium">
        <color indexed="2"/>
      </top>
      <bottom style="medium">
        <color auto="1"/>
      </bottom>
      <diagonal style="none"/>
    </border>
    <border>
      <left style="medium">
        <color auto="1"/>
      </left>
      <right style="medium">
        <color auto="1"/>
      </right>
      <top style="mediumDashDotDot">
        <color auto="1"/>
      </top>
      <bottom style="none"/>
      <diagonal style="none"/>
    </border>
    <border>
      <left style="medium">
        <color auto="1"/>
      </left>
      <right style="mediumDashDotDot">
        <color auto="1"/>
      </right>
      <top style="mediumDashDotDot">
        <color auto="1"/>
      </top>
      <bottom style="none"/>
      <diagonal style="none"/>
    </border>
    <border>
      <left style="medium">
        <color auto="1"/>
      </left>
      <right style="mediumDashDotDot">
        <color auto="1"/>
      </right>
      <top style="none"/>
      <bottom style="none"/>
      <diagonal style="none"/>
    </border>
    <border>
      <left style="medium">
        <color auto="1"/>
      </left>
      <right style="medium">
        <color auto="1"/>
      </right>
      <top style="none"/>
      <bottom style="double">
        <color auto="1"/>
      </bottom>
      <diagonal style="none"/>
    </border>
    <border>
      <left style="medium">
        <color auto="1"/>
      </left>
      <right style="mediumDashDotDot">
        <color auto="1"/>
      </right>
      <top style="none"/>
      <bottom style="double">
        <color auto="1"/>
      </bottom>
      <diagonal style="none"/>
    </border>
    <border>
      <left style="mediumDashDotDot">
        <color auto="1"/>
      </left>
      <right style="medium">
        <color auto="1"/>
      </right>
      <top style="none"/>
      <bottom style="none"/>
      <diagonal style="none"/>
    </border>
    <border>
      <left style="mediumDashDotDot">
        <color auto="1"/>
      </left>
      <right style="medium">
        <color auto="1"/>
      </right>
      <top style="none"/>
      <bottom style="double">
        <color auto="1"/>
      </bottom>
      <diagonal style="none"/>
    </border>
    <border>
      <left style="double">
        <color auto="1"/>
      </left>
      <right style="none"/>
      <top style="double">
        <color auto="1"/>
      </top>
      <bottom style="none"/>
      <diagonal style="none"/>
    </border>
    <border>
      <left style="none"/>
      <right style="double">
        <color auto="1"/>
      </right>
      <top style="double">
        <color auto="1"/>
      </top>
      <bottom style="none"/>
      <diagonal style="none"/>
    </border>
    <border>
      <left style="none"/>
      <right style="none"/>
      <top style="double">
        <color auto="1"/>
      </top>
      <bottom style="none"/>
      <diagonal style="none"/>
    </border>
    <border>
      <left style="double">
        <color auto="1"/>
      </left>
      <right style="none"/>
      <top style="none"/>
      <bottom style="none"/>
      <diagonal style="none"/>
    </border>
    <border>
      <left style="none"/>
      <right style="double">
        <color auto="1"/>
      </right>
      <top style="none"/>
      <bottom style="none"/>
      <diagonal style="none"/>
    </border>
    <border>
      <left style="double">
        <color auto="1"/>
      </left>
      <right style="none"/>
      <top style="none"/>
      <bottom style="double">
        <color auto="1"/>
      </bottom>
      <diagonal style="none"/>
    </border>
    <border>
      <left style="none"/>
      <right style="none"/>
      <top style="none"/>
      <bottom style="double">
        <color auto="1"/>
      </bottom>
      <diagonal style="none"/>
    </border>
    <border>
      <left style="none"/>
      <right style="double">
        <color auto="1"/>
      </right>
      <top style="none"/>
      <bottom style="double">
        <color auto="1"/>
      </bottom>
      <diagonal style="none"/>
    </border>
    <border>
      <left style="none"/>
      <right style="none"/>
      <top style="double">
        <color auto="1"/>
      </top>
      <bottom style="medium">
        <color auto="1"/>
      </bottom>
      <diagonal style="none"/>
    </border>
    <border>
      <left style="none"/>
      <right style="medium">
        <color auto="1"/>
      </right>
      <top style="double">
        <color auto="1"/>
      </top>
      <bottom style="medium">
        <color auto="1"/>
      </bottom>
      <diagonal style="none"/>
    </border>
    <border>
      <left style="medium">
        <color auto="1"/>
      </left>
      <right style="none"/>
      <top style="double">
        <color auto="1"/>
      </top>
      <bottom style="medium">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double">
        <color auto="1"/>
      </bottom>
      <diagonal style="none"/>
    </border>
    <border>
      <left style="thin">
        <color auto="1"/>
      </left>
      <right style="none"/>
      <top style="none"/>
      <bottom style="medium">
        <color auto="1"/>
      </bottom>
      <diagonal style="none"/>
    </border>
    <border>
      <left style="thin">
        <color auto="1"/>
      </left>
      <right style="none"/>
      <top style="thin">
        <color auto="1"/>
      </top>
      <bottom style="none"/>
      <diagonal style="none"/>
    </border>
    <border>
      <left style="none"/>
      <right style="medium">
        <color auto="1"/>
      </right>
      <top style="none"/>
      <bottom style="thin">
        <color auto="1"/>
      </bottom>
      <diagonal style="none"/>
    </border>
    <border>
      <left style="thin">
        <color auto="1"/>
      </left>
      <right style="medium">
        <color auto="1"/>
      </right>
      <top style="medium">
        <color auto="1"/>
      </top>
      <bottom style="none"/>
      <diagonal style="none"/>
    </border>
    <border>
      <left style="thin">
        <color auto="1"/>
      </left>
      <right style="medium">
        <color auto="1"/>
      </right>
      <top style="none"/>
      <bottom style="none"/>
      <diagonal style="none"/>
    </border>
    <border>
      <left style="thin">
        <color auto="1"/>
      </left>
      <right style="medium">
        <color auto="1"/>
      </right>
      <top style="none"/>
      <bottom style="medium">
        <color auto="1"/>
      </bottom>
      <diagonal style="none"/>
    </border>
    <border diagonalDown="1">
      <left style="none"/>
      <right style="none"/>
      <top style="none"/>
      <bottom style="none"/>
      <diagonal style="dashDot">
        <color auto="1"/>
      </diagonal>
    </border>
    <border>
      <left style="none"/>
      <right style="medium">
        <color auto="1"/>
      </right>
      <top style="double">
        <color theme="6" tint="-0.24994659260841701"/>
      </top>
      <bottom style="none"/>
      <diagonal style="none"/>
    </border>
    <border>
      <left style="double">
        <color indexed="4"/>
      </left>
      <right style="none"/>
      <top style="double">
        <color indexed="4"/>
      </top>
      <bottom style="medium">
        <color auto="1"/>
      </bottom>
      <diagonal style="none"/>
    </border>
    <border>
      <left style="none"/>
      <right style="none"/>
      <top style="double">
        <color indexed="4"/>
      </top>
      <bottom style="medium">
        <color auto="1"/>
      </bottom>
      <diagonal style="none"/>
    </border>
    <border>
      <left style="none"/>
      <right style="double">
        <color indexed="4"/>
      </right>
      <top style="double">
        <color indexed="4"/>
      </top>
      <bottom style="medium">
        <color auto="1"/>
      </bottom>
      <diagonal style="none"/>
    </border>
    <border>
      <left style="double">
        <color indexed="4"/>
      </left>
      <right style="none"/>
      <top style="medium">
        <color auto="1"/>
      </top>
      <bottom style="none"/>
      <diagonal style="none"/>
    </border>
    <border>
      <left style="none"/>
      <right style="double">
        <color indexed="4"/>
      </right>
      <top style="medium">
        <color auto="1"/>
      </top>
      <bottom style="none"/>
      <diagonal style="none"/>
    </border>
    <border>
      <left style="none"/>
      <right style="medium">
        <color auto="1"/>
      </right>
      <top style="thin">
        <color auto="1"/>
      </top>
      <bottom style="thin">
        <color auto="1"/>
      </bottom>
      <diagonal style="none"/>
    </border>
    <border>
      <left style="medium">
        <color auto="1"/>
      </left>
      <right style="medium">
        <color auto="1"/>
      </right>
      <top style="thin">
        <color auto="1"/>
      </top>
      <bottom style="thin">
        <color auto="1"/>
      </bottom>
      <diagonal style="none"/>
    </border>
    <border>
      <left style="medium">
        <color auto="1"/>
      </left>
      <right style="none"/>
      <top style="medium">
        <color auto="1"/>
      </top>
      <bottom style="thin">
        <color auto="1"/>
      </bottom>
      <diagonal style="none"/>
    </border>
    <border>
      <left style="medium">
        <color auto="1"/>
      </left>
      <right style="none"/>
      <top style="none"/>
      <bottom style="thin">
        <color auto="1"/>
      </bottom>
      <diagonal style="none"/>
    </border>
    <border>
      <left style="medium">
        <color auto="1"/>
      </left>
      <right style="none"/>
      <top style="thin">
        <color auto="1"/>
      </top>
      <bottom style="thin">
        <color auto="1"/>
      </bottom>
      <diagonal style="none"/>
    </border>
    <border>
      <left style="none"/>
      <right style="none"/>
      <top style="thin">
        <color auto="1"/>
      </top>
      <bottom style="thin">
        <color auto="1"/>
      </bottom>
      <diagonal style="none"/>
    </border>
    <border>
      <left style="medium">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thick">
        <color auto="1"/>
      </left>
      <right style="none"/>
      <top style="none"/>
      <bottom style="none"/>
      <diagonal style="none"/>
    </border>
    <border>
      <left style="thick">
        <color auto="1"/>
      </left>
      <right style="none"/>
      <top style="thick">
        <color auto="1"/>
      </top>
      <bottom style="none"/>
      <diagonal style="none"/>
    </border>
    <border>
      <left style="thick">
        <color auto="1"/>
      </left>
      <right style="none"/>
      <top style="thick">
        <color auto="1"/>
      </top>
      <bottom style="medium">
        <color auto="1"/>
      </bottom>
      <diagonal style="none"/>
    </border>
    <border>
      <left style="none"/>
      <right style="none"/>
      <top style="thick">
        <color auto="1"/>
      </top>
      <bottom style="medium">
        <color auto="1"/>
      </bottom>
      <diagonal style="none"/>
    </border>
    <border>
      <left style="none"/>
      <right style="thick">
        <color auto="1"/>
      </right>
      <top style="thick">
        <color auto="1"/>
      </top>
      <bottom style="medium">
        <color auto="1"/>
      </bottom>
      <diagonal style="none"/>
    </border>
    <border>
      <left style="thick">
        <color auto="1"/>
      </left>
      <right style="thick">
        <color auto="1"/>
      </right>
      <top style="thick">
        <color auto="1"/>
      </top>
      <bottom style="medium">
        <color auto="1"/>
      </bottom>
      <diagonal style="none"/>
    </border>
    <border>
      <left style="none"/>
      <right style="thin">
        <color auto="1"/>
      </right>
      <top style="thick">
        <color auto="1"/>
      </top>
      <bottom style="medium">
        <color auto="1"/>
      </bottom>
      <diagonal style="none"/>
    </border>
    <border>
      <left style="none"/>
      <right style="thick">
        <color auto="1"/>
      </right>
      <top style="thick">
        <color auto="1"/>
      </top>
      <bottom style="none"/>
      <diagonal style="none"/>
    </border>
    <border>
      <left style="none"/>
      <right style="thick">
        <color auto="1"/>
      </right>
      <top style="none"/>
      <bottom style="none"/>
      <diagonal style="none"/>
    </border>
    <border>
      <left style="thick">
        <color auto="1"/>
      </left>
      <right style="thick">
        <color auto="1"/>
      </right>
      <top style="none"/>
      <bottom style="none"/>
      <diagonal style="none"/>
    </border>
    <border>
      <left style="thick">
        <color auto="1"/>
      </left>
      <right style="none"/>
      <top style="none"/>
      <bottom style="medium">
        <color auto="1"/>
      </bottom>
      <diagonal style="none"/>
    </border>
    <border>
      <left style="none"/>
      <right style="thick">
        <color auto="1"/>
      </right>
      <top style="none"/>
      <bottom style="medium">
        <color auto="1"/>
      </bottom>
      <diagonal style="none"/>
    </border>
    <border>
      <left style="thick">
        <color auto="1"/>
      </left>
      <right style="thick">
        <color auto="1"/>
      </right>
      <top style="none"/>
      <bottom style="medium">
        <color auto="1"/>
      </bottom>
      <diagonal style="none"/>
    </border>
    <border>
      <left style="medium">
        <color auto="1"/>
      </left>
      <right style="medium">
        <color auto="1"/>
      </right>
      <top style="medium">
        <color auto="1"/>
      </top>
      <bottom style="thick">
        <color auto="1"/>
      </bottom>
      <diagonal style="none"/>
    </border>
    <border>
      <left style="thick">
        <color auto="1"/>
      </left>
      <right style="none"/>
      <top style="medium">
        <color auto="1"/>
      </top>
      <bottom style="medium">
        <color auto="1"/>
      </bottom>
      <diagonal style="none"/>
    </border>
    <border>
      <left style="none"/>
      <right style="thick">
        <color auto="1"/>
      </right>
      <top style="medium">
        <color auto="1"/>
      </top>
      <bottom style="medium">
        <color auto="1"/>
      </bottom>
      <diagonal style="none"/>
    </border>
    <border>
      <left style="thick">
        <color auto="1"/>
      </left>
      <right style="none"/>
      <top style="none"/>
      <bottom style="thick">
        <color auto="1"/>
      </bottom>
      <diagonal style="none"/>
    </border>
    <border>
      <left style="none"/>
      <right style="thick">
        <color auto="1"/>
      </right>
      <top style="none"/>
      <bottom style="thick">
        <color auto="1"/>
      </bottom>
      <diagonal style="none"/>
    </border>
    <border>
      <left style="thick">
        <color auto="1"/>
      </left>
      <right style="thick">
        <color auto="1"/>
      </right>
      <top style="none"/>
      <bottom style="thick">
        <color auto="1"/>
      </bottom>
      <diagonal style="none"/>
    </border>
    <border>
      <left style="medium">
        <color auto="1"/>
      </left>
      <right style="none"/>
      <top style="medium">
        <color auto="1"/>
      </top>
      <bottom style="thick">
        <color auto="1"/>
      </bottom>
      <diagonal style="none"/>
    </border>
    <border>
      <left style="none"/>
      <right style="thick">
        <color auto="1"/>
      </right>
      <top style="medium">
        <color auto="1"/>
      </top>
      <bottom style="thick">
        <color auto="1"/>
      </bottom>
      <diagonal style="none"/>
    </border>
    <border>
      <left style="thick">
        <color auto="1"/>
      </left>
      <right style="thick">
        <color auto="1"/>
      </right>
      <top style="thick">
        <color auto="1"/>
      </top>
      <bottom style="none"/>
      <diagonal style="none"/>
    </border>
    <border>
      <left style="thin">
        <color auto="1"/>
      </left>
      <right style="none"/>
      <top style="thick">
        <color auto="1"/>
      </top>
      <bottom style="medium">
        <color auto="1"/>
      </bottom>
      <diagonal style="none"/>
    </border>
    <border>
      <left style="none"/>
      <right style="medium">
        <color auto="1"/>
      </right>
      <top style="thin">
        <color auto="1"/>
      </top>
      <bottom style="none"/>
      <diagonal style="none"/>
    </border>
    <border>
      <left style="medium">
        <color auto="1"/>
      </left>
      <right style="thin">
        <color auto="1"/>
      </right>
      <top style="medium">
        <color auto="1"/>
      </top>
      <bottom style="none"/>
      <diagonal style="none"/>
    </border>
    <border>
      <left style="medium">
        <color auto="1"/>
      </left>
      <right style="thin">
        <color auto="1"/>
      </right>
      <top style="none"/>
      <bottom style="none"/>
      <diagonal style="none"/>
    </border>
    <border>
      <left style="medium">
        <color auto="1"/>
      </left>
      <right style="thin">
        <color auto="1"/>
      </right>
      <top style="medium">
        <color auto="1"/>
      </top>
      <bottom style="medium">
        <color auto="1"/>
      </bottom>
      <diagonal style="none"/>
    </border>
    <border>
      <left style="medium">
        <color auto="1"/>
      </left>
      <right style="none"/>
      <top style="medium">
        <color auto="1"/>
      </top>
      <bottom style="double">
        <color theme="6" tint="-0.24994659260841701"/>
      </bottom>
      <diagonal style="none"/>
    </border>
    <border>
      <left style="none"/>
      <right style="none"/>
      <top style="medium">
        <color auto="1"/>
      </top>
      <bottom style="double">
        <color theme="6" tint="-0.24994659260841701"/>
      </bottom>
      <diagonal style="none"/>
    </border>
    <border>
      <left style="none"/>
      <right style="medium">
        <color auto="1"/>
      </right>
      <top style="medium">
        <color auto="1"/>
      </top>
      <bottom style="double">
        <color theme="6" tint="-0.24994659260841701"/>
      </bottom>
      <diagonal style="none"/>
    </border>
    <border>
      <left style="medium">
        <color auto="1"/>
      </left>
      <right style="none"/>
      <top style="medium">
        <color auto="1"/>
      </top>
      <bottom style="double">
        <color theme="9" tint="-0.24994659260841701"/>
      </bottom>
      <diagonal style="none"/>
    </border>
    <border>
      <left style="none"/>
      <right style="none"/>
      <top style="medium">
        <color auto="1"/>
      </top>
      <bottom style="double">
        <color theme="9" tint="-0.24994659260841701"/>
      </bottom>
      <diagonal style="none"/>
    </border>
    <border>
      <left style="none"/>
      <right style="medium">
        <color auto="1"/>
      </right>
      <top style="medium">
        <color auto="1"/>
      </top>
      <bottom style="double">
        <color theme="9" tint="-0.24994659260841701"/>
      </bottom>
      <diagonal style="none"/>
    </border>
    <border>
      <left style="medium">
        <color auto="1"/>
      </left>
      <right style="none"/>
      <top style="double">
        <color indexed="4"/>
      </top>
      <bottom style="medium">
        <color auto="1"/>
      </bottom>
      <diagonal style="none"/>
    </border>
    <border>
      <left style="none"/>
      <right style="medium">
        <color auto="1"/>
      </right>
      <top style="double">
        <color indexed="4"/>
      </top>
      <bottom style="medium">
        <color auto="1"/>
      </bottom>
      <diagonal style="none"/>
    </border>
  </borders>
  <cellStyleXfs count="8">
    <xf fontId="0" fillId="0" borderId="0" numFmtId="0" applyNumberFormat="1" applyFont="1" applyFill="1" applyBorder="1"/>
    <xf fontId="1" fillId="0" borderId="0" numFmtId="164" applyNumberFormat="1" applyFont="0" applyFill="0" applyBorder="0" applyProtection="0"/>
    <xf fontId="2" fillId="2" borderId="0" numFmtId="0" applyNumberFormat="0" applyFont="1" applyFill="1" applyBorder="0" applyProtection="0"/>
    <xf fontId="1" fillId="0" borderId="0" numFmtId="0" applyNumberFormat="1" applyFont="1" applyFill="1" applyBorder="1"/>
    <xf fontId="1" fillId="0" borderId="0" numFmtId="0" applyNumberFormat="1" applyFont="1" applyFill="1" applyBorder="1"/>
    <xf fontId="1" fillId="0" borderId="0" numFmtId="0" applyNumberFormat="1" applyFont="1" applyFill="1" applyBorder="1"/>
    <xf fontId="1" fillId="0" borderId="0" numFmtId="0" applyNumberFormat="1" applyFont="1" applyFill="1" applyBorder="1"/>
    <xf fontId="0" fillId="0" borderId="0" numFmtId="9" applyNumberFormat="1" applyFont="0" applyFill="0" applyBorder="0" applyProtection="0"/>
  </cellStyleXfs>
  <cellXfs count="779">
    <xf fontId="0" fillId="0" borderId="0" numFmtId="0" xfId="0"/>
    <xf fontId="1" fillId="0" borderId="0" numFmtId="0" xfId="4" applyFont="1"/>
    <xf fontId="0" fillId="0" borderId="0" numFmtId="0" xfId="0"/>
    <xf fontId="1" fillId="0" borderId="0" numFmtId="0" xfId="4" applyFont="1" applyAlignment="1">
      <alignment horizontal="right"/>
    </xf>
    <xf fontId="1" fillId="0" borderId="0" numFmtId="0" xfId="4" applyFont="1" applyAlignment="1">
      <alignment horizontal="center"/>
    </xf>
    <xf fontId="1" fillId="0" borderId="0" numFmtId="0" xfId="4" applyFont="1" applyAlignment="1">
      <alignment horizontal="left"/>
    </xf>
    <xf fontId="1" fillId="0" borderId="0" numFmtId="0" xfId="3" applyFont="1"/>
    <xf fontId="1" fillId="0" borderId="0" numFmtId="0" xfId="3" applyFont="1" applyAlignment="1">
      <alignment horizontal="center"/>
    </xf>
    <xf fontId="1" fillId="0" borderId="0" numFmtId="0" xfId="3" applyFont="1" applyAlignment="1">
      <alignment horizontal="right"/>
    </xf>
    <xf fontId="1" fillId="0" borderId="1" numFmtId="0" xfId="4" applyFont="1" applyBorder="1"/>
    <xf fontId="0" fillId="0" borderId="1" numFmtId="0" xfId="0" applyBorder="1"/>
    <xf fontId="1" fillId="0" borderId="1" numFmtId="0" xfId="4" applyFont="1" applyBorder="1" applyAlignment="1">
      <alignment horizontal="right"/>
    </xf>
    <xf fontId="1" fillId="0" borderId="1" numFmtId="0" xfId="4" applyFont="1" applyBorder="1" applyAlignment="1">
      <alignment horizontal="center"/>
    </xf>
    <xf fontId="1" fillId="0" borderId="1" numFmtId="0" xfId="4" applyFont="1" applyBorder="1" applyAlignment="1">
      <alignment horizontal="left"/>
    </xf>
    <xf fontId="1" fillId="0" borderId="1" numFmtId="0" xfId="3" applyFont="1" applyBorder="1" applyAlignment="1">
      <alignment horizontal="center"/>
    </xf>
    <xf fontId="1" fillId="0" borderId="1" numFmtId="0" xfId="3" applyFont="1" applyBorder="1" applyAlignment="1" applyProtection="1">
      <alignment horizontal="center"/>
    </xf>
    <xf fontId="1" fillId="0" borderId="1" numFmtId="0" xfId="3" applyFont="1" applyBorder="1" applyAlignment="1" applyProtection="1">
      <alignment horizontal="right"/>
    </xf>
    <xf fontId="1" fillId="0" borderId="1" numFmtId="0" xfId="3" applyFont="1" applyBorder="1"/>
    <xf fontId="1" fillId="0" borderId="2" numFmtId="0" xfId="4" applyFont="1" applyBorder="1"/>
    <xf fontId="3" fillId="0" borderId="1" numFmtId="0" xfId="0" applyFont="1" applyBorder="1" applyAlignment="1">
      <alignment horizontal="center"/>
    </xf>
    <xf fontId="0" fillId="0" borderId="3" numFmtId="0" xfId="0" applyBorder="1"/>
    <xf fontId="4" fillId="0" borderId="0" numFmtId="0" xfId="4" applyFont="1"/>
    <xf fontId="3" fillId="0" borderId="0" numFmtId="0" xfId="0" applyFont="1"/>
    <xf fontId="5" fillId="0" borderId="0" numFmtId="0" xfId="0" applyFont="1"/>
    <xf fontId="1" fillId="0" borderId="0" numFmtId="0" xfId="3" applyFont="1" applyAlignment="1" applyProtection="1">
      <alignment horizontal="center"/>
    </xf>
    <xf fontId="0" fillId="0" borderId="1" numFmtId="0" xfId="0" applyBorder="1" applyAlignment="1">
      <alignment horizontal="center"/>
    </xf>
    <xf fontId="3" fillId="0" borderId="3" numFmtId="0" xfId="0" applyFont="1" applyBorder="1"/>
    <xf fontId="6" fillId="0" borderId="4" numFmtId="0" xfId="3" applyFont="1" applyBorder="1"/>
    <xf fontId="3" fillId="0" borderId="5" numFmtId="0" xfId="0" applyFont="1" applyBorder="1" applyAlignment="1">
      <alignment horizontal="center"/>
    </xf>
    <xf fontId="3" fillId="0" borderId="0" numFmtId="0" xfId="0" applyFont="1" applyAlignment="1">
      <alignment horizontal="center"/>
    </xf>
    <xf fontId="1" fillId="0" borderId="5" numFmtId="0" xfId="3" applyFont="1" applyBorder="1"/>
    <xf fontId="6" fillId="0" borderId="6" numFmtId="0" xfId="3" applyFont="1" applyBorder="1"/>
    <xf fontId="1" fillId="0" borderId="7" numFmtId="0" xfId="3" applyFont="1" applyBorder="1"/>
    <xf fontId="1" fillId="0" borderId="8" numFmtId="0" xfId="3" applyFont="1" applyBorder="1"/>
    <xf fontId="1" fillId="0" borderId="1" numFmtId="0" xfId="3" applyFont="1" applyBorder="1" applyAlignment="1">
      <alignment horizontal="right"/>
    </xf>
    <xf fontId="7" fillId="0" borderId="1" numFmtId="0" xfId="4" applyFont="1" applyBorder="1" applyAlignment="1">
      <alignment horizontal="left"/>
    </xf>
    <xf fontId="1" fillId="0" borderId="1" numFmtId="0" xfId="4" applyFont="1" applyBorder="1" applyAlignment="1">
      <alignment horizontal="left" vertical="top" wrapText="1"/>
    </xf>
    <xf fontId="0" fillId="0" borderId="9" numFmtId="0" xfId="0" applyBorder="1"/>
    <xf fontId="0" fillId="0" borderId="10" numFmtId="0" xfId="0" applyBorder="1"/>
    <xf fontId="0" fillId="0" borderId="11" numFmtId="0" xfId="0" applyBorder="1"/>
    <xf fontId="1" fillId="0" borderId="0" numFmtId="0" xfId="4" applyFont="1" applyAlignment="1">
      <alignment horizontal="justify" vertical="top" wrapText="1"/>
    </xf>
    <xf fontId="8" fillId="0" borderId="0" numFmtId="0" xfId="0" applyFont="1" applyAlignment="1">
      <alignment horizontal="right" vertical="top" wrapText="1"/>
    </xf>
    <xf fontId="8" fillId="0" borderId="0" numFmtId="0" xfId="0" applyFont="1" applyAlignment="1">
      <alignment horizontal="center" vertical="top" wrapText="1"/>
    </xf>
    <xf fontId="1" fillId="0" borderId="0" numFmtId="0" xfId="4" applyFont="1" applyAlignment="1">
      <alignment horizontal="left" vertical="top" wrapText="1"/>
    </xf>
    <xf fontId="1" fillId="0" borderId="0" numFmtId="2" xfId="4" applyNumberFormat="1" applyFont="1" applyAlignment="1">
      <alignment horizontal="center"/>
    </xf>
    <xf fontId="1" fillId="0" borderId="0" numFmtId="2" xfId="4" applyNumberFormat="1" applyFont="1" applyAlignment="1">
      <alignment horizontal="right"/>
    </xf>
    <xf fontId="1" fillId="0" borderId="0" numFmtId="0" xfId="3" applyFont="1" applyAlignment="1" applyProtection="1">
      <alignment horizontal="left"/>
    </xf>
    <xf fontId="7" fillId="0" borderId="1" numFmtId="0" xfId="3" applyFont="1" applyBorder="1" applyAlignment="1" applyProtection="1">
      <alignment horizontal="center"/>
    </xf>
    <xf fontId="7" fillId="0" borderId="1" numFmtId="0" xfId="3" applyFont="1" applyBorder="1" applyAlignment="1">
      <alignment horizontal="left"/>
    </xf>
    <xf fontId="0" fillId="0" borderId="2" numFmtId="0" xfId="0" applyBorder="1"/>
    <xf fontId="9" fillId="0" borderId="0" numFmtId="0" xfId="0" applyFont="1" applyAlignment="1">
      <alignment horizontal="right" vertical="top" wrapText="1"/>
    </xf>
    <xf fontId="1" fillId="0" borderId="0" numFmtId="0" xfId="3" applyFont="1" applyAlignment="1" applyProtection="1">
      <alignment horizontal="center"/>
      <protection locked="0"/>
    </xf>
    <xf fontId="0" fillId="3" borderId="0" numFmtId="0" xfId="0" applyFill="1"/>
    <xf fontId="1" fillId="0" borderId="0" numFmtId="2" xfId="3" applyNumberFormat="1" applyFont="1" applyAlignment="1">
      <alignment horizontal="center"/>
    </xf>
    <xf fontId="1" fillId="0" borderId="10" numFmtId="0" xfId="4" applyFont="1" applyBorder="1" applyAlignment="1">
      <alignment horizontal="justify" vertical="top" wrapText="1"/>
    </xf>
    <xf fontId="0" fillId="0" borderId="2" numFmtId="0" xfId="0" applyBorder="1" applyAlignment="1">
      <alignment vertical="top" wrapText="1"/>
    </xf>
    <xf fontId="0" fillId="0" borderId="0" numFmtId="0" xfId="0" applyAlignment="1">
      <alignment vertical="top" wrapText="1"/>
    </xf>
    <xf fontId="7" fillId="0" borderId="0" numFmtId="0" xfId="4" applyFont="1" applyAlignment="1">
      <alignment horizontal="right"/>
    </xf>
    <xf fontId="1" fillId="0" borderId="6" numFmtId="0" xfId="3" applyFont="1" applyBorder="1" applyAlignment="1" applyProtection="1">
      <alignment horizontal="center"/>
    </xf>
    <xf fontId="1" fillId="0" borderId="7" numFmtId="0" xfId="3" applyFont="1" applyBorder="1" applyAlignment="1">
      <alignment horizontal="right"/>
    </xf>
    <xf fontId="1" fillId="0" borderId="8" numFmtId="0" xfId="3" applyFont="1" applyBorder="1" applyProtection="1">
      <protection locked="0"/>
    </xf>
    <xf fontId="1" fillId="0" borderId="6" numFmtId="0" xfId="3" applyFont="1" applyBorder="1" applyAlignment="1">
      <alignment horizontal="right"/>
    </xf>
    <xf fontId="1" fillId="0" borderId="8" numFmtId="0" xfId="3" applyFont="1" applyBorder="1" applyAlignment="1">
      <alignment horizontal="left"/>
    </xf>
    <xf fontId="1" fillId="0" borderId="0" numFmtId="0" xfId="3" applyFont="1" applyProtection="1">
      <protection locked="0"/>
    </xf>
    <xf fontId="0" fillId="4" borderId="0" numFmtId="0" xfId="0" applyFill="1"/>
    <xf fontId="7" fillId="0" borderId="1" numFmtId="0" xfId="4" applyFont="1" applyBorder="1"/>
    <xf fontId="7" fillId="0" borderId="1" numFmtId="0" xfId="4" applyFont="1" applyBorder="1" applyAlignment="1">
      <alignment horizontal="right"/>
    </xf>
    <xf fontId="1" fillId="0" borderId="10" numFmtId="0" xfId="3" applyFont="1" applyBorder="1"/>
    <xf fontId="1" fillId="0" borderId="10" numFmtId="0" xfId="3" applyFont="1" applyBorder="1" applyAlignment="1" applyProtection="1">
      <alignment horizontal="right"/>
    </xf>
    <xf fontId="1" fillId="0" borderId="10" numFmtId="0" xfId="3" applyFont="1" applyBorder="1" applyAlignment="1" applyProtection="1">
      <alignment horizontal="center"/>
    </xf>
    <xf fontId="1" fillId="0" borderId="11" numFmtId="0" xfId="3" applyFont="1" applyBorder="1" applyAlignment="1">
      <alignment horizontal="center"/>
    </xf>
    <xf fontId="1" fillId="0" borderId="0" numFmtId="0" xfId="3" applyFont="1" applyAlignment="1" applyProtection="1">
      <alignment horizontal="right"/>
    </xf>
    <xf fontId="1" fillId="0" borderId="0" numFmtId="0" xfId="4" applyFont="1" applyAlignment="1">
      <alignment horizontal="justify" vertical="center" wrapText="1"/>
    </xf>
    <xf fontId="1" fillId="0" borderId="7" numFmtId="0" xfId="3" applyFont="1" applyBorder="1" applyAlignment="1" applyProtection="1">
      <alignment horizontal="right"/>
    </xf>
    <xf fontId="1" fillId="0" borderId="8" numFmtId="2" xfId="3" applyNumberFormat="1" applyFont="1" applyBorder="1" applyAlignment="1" applyProtection="1">
      <alignment horizontal="center"/>
      <protection locked="0"/>
    </xf>
    <xf fontId="1" fillId="0" borderId="3" numFmtId="0" xfId="3" applyFont="1" applyBorder="1" applyAlignment="1" applyProtection="1">
      <alignment horizontal="center"/>
    </xf>
    <xf fontId="1" fillId="0" borderId="3" numFmtId="0" xfId="3" applyFont="1" applyBorder="1" applyAlignment="1">
      <alignment horizontal="center"/>
    </xf>
    <xf fontId="1" fillId="0" borderId="8" numFmtId="0" xfId="3" applyFont="1" applyBorder="1" applyAlignment="1" applyProtection="1">
      <alignment horizontal="center"/>
      <protection locked="0"/>
    </xf>
    <xf fontId="10" fillId="0" borderId="0" numFmtId="0" xfId="0" applyFont="1"/>
    <xf fontId="0" fillId="5" borderId="0" numFmtId="0" xfId="0" applyFill="1"/>
    <xf fontId="1" fillId="0" borderId="9" numFmtId="0" xfId="3" applyFont="1" applyBorder="1" applyAlignment="1" applyProtection="1">
      <alignment horizontal="center"/>
    </xf>
    <xf fontId="1" fillId="0" borderId="11" numFmtId="2" xfId="3" applyNumberFormat="1" applyFont="1" applyBorder="1" applyAlignment="1" applyProtection="1">
      <alignment horizontal="center"/>
      <protection locked="0"/>
    </xf>
    <xf fontId="1" fillId="0" borderId="11" numFmtId="0" xfId="3" applyFont="1" applyBorder="1" applyAlignment="1" applyProtection="1">
      <alignment horizontal="center"/>
      <protection locked="0"/>
    </xf>
    <xf fontId="7" fillId="0" borderId="1" numFmtId="0" xfId="4" applyFont="1" applyBorder="1" applyAlignment="1">
      <alignment horizontal="left" vertical="top"/>
    </xf>
    <xf fontId="0" fillId="0" borderId="2" numFmtId="0" xfId="0" applyBorder="1" applyAlignment="1">
      <alignment horizontal="center"/>
    </xf>
    <xf fontId="0" fillId="0" borderId="0" numFmtId="0" xfId="0" applyAlignment="1">
      <alignment horizontal="center"/>
    </xf>
    <xf fontId="1" fillId="0" borderId="0" numFmtId="0" xfId="4" applyFont="1" applyAlignment="1" quotePrefix="1">
      <alignment horizontal="center"/>
    </xf>
    <xf fontId="1" fillId="0" borderId="0" numFmtId="2" xfId="4" applyNumberFormat="1" applyFont="1" applyAlignment="1">
      <alignment horizontal="left"/>
    </xf>
    <xf fontId="1" fillId="0" borderId="0" numFmtId="0" xfId="4" applyFont="1" applyAlignment="1">
      <alignment vertical="top" wrapText="1"/>
    </xf>
    <xf fontId="1" fillId="0" borderId="0" numFmtId="0" xfId="4" applyFont="1" applyAlignment="1">
      <alignment horizontal="center" vertical="top" wrapText="1"/>
    </xf>
    <xf fontId="1" fillId="0" borderId="0" numFmtId="2" xfId="4" applyNumberFormat="1" applyFont="1" applyAlignment="1">
      <alignment vertical="top" wrapText="1"/>
    </xf>
    <xf fontId="1" fillId="0" borderId="0" numFmtId="0" xfId="3" applyFont="1" applyAlignment="1" applyProtection="1" quotePrefix="1">
      <alignment horizontal="center"/>
    </xf>
    <xf fontId="1" fillId="0" borderId="0" numFmtId="2" xfId="3" applyNumberFormat="1" applyFont="1" applyAlignment="1" applyProtection="1">
      <alignment horizontal="center"/>
    </xf>
    <xf fontId="1" fillId="0" borderId="0" numFmtId="2" xfId="3" applyNumberFormat="1" applyFont="1" applyAlignment="1" applyProtection="1">
      <alignment horizontal="right"/>
    </xf>
    <xf fontId="0" fillId="0" borderId="0" numFmtId="0" xfId="0" applyAlignment="1">
      <alignment horizontal="right"/>
    </xf>
    <xf fontId="0" fillId="6" borderId="0" numFmtId="0" xfId="0" applyFill="1"/>
    <xf fontId="1" fillId="0" borderId="4" numFmtId="0" xfId="3" applyFont="1" applyBorder="1" applyAlignment="1" applyProtection="1">
      <alignment horizontal="center"/>
    </xf>
    <xf fontId="1" fillId="0" borderId="5" numFmtId="2" xfId="3" applyNumberFormat="1" applyFont="1" applyBorder="1" applyAlignment="1" applyProtection="1">
      <alignment horizontal="center"/>
      <protection locked="0"/>
    </xf>
    <xf fontId="1" fillId="0" borderId="5" numFmtId="0" xfId="3" applyFont="1" applyBorder="1" applyAlignment="1" applyProtection="1">
      <alignment horizontal="center"/>
      <protection locked="0"/>
    </xf>
    <xf fontId="7" fillId="0" borderId="1" numFmtId="0" xfId="4" applyFont="1" applyBorder="1" applyAlignment="1">
      <alignment horizontal="left" vertical="top" wrapText="1"/>
    </xf>
    <xf fontId="0" fillId="0" borderId="0" numFmtId="0" xfId="0" applyAlignment="1">
      <alignment wrapText="1"/>
    </xf>
    <xf fontId="1" fillId="0" borderId="0" numFmtId="0" xfId="4" applyFont="1" applyAlignment="1">
      <alignment horizontal="right" vertical="top" wrapText="1"/>
    </xf>
    <xf fontId="1" fillId="0" borderId="0" numFmtId="0" xfId="4" applyFont="1" applyAlignment="1">
      <alignment wrapText="1"/>
    </xf>
    <xf fontId="0" fillId="7" borderId="0" numFmtId="0" xfId="0" applyFill="1"/>
    <xf fontId="1" fillId="0" borderId="0" numFmtId="165" xfId="4" applyNumberFormat="1" applyFont="1"/>
    <xf fontId="1" fillId="0" borderId="0" numFmtId="0" xfId="4" applyFont="1" applyAlignment="1">
      <alignment horizontal="right" vertical="top"/>
    </xf>
    <xf fontId="1" fillId="0" borderId="0" numFmtId="166" xfId="4" applyNumberFormat="1" applyFont="1" applyAlignment="1">
      <alignment horizontal="right" vertical="top" wrapText="1"/>
    </xf>
    <xf fontId="1" fillId="0" borderId="0" numFmtId="167" xfId="3" applyNumberFormat="1" applyFont="1" applyAlignment="1">
      <alignment horizontal="center"/>
    </xf>
    <xf fontId="0" fillId="8" borderId="0" numFmtId="0" xfId="0" applyFill="1"/>
    <xf fontId="1" fillId="0" borderId="0" numFmtId="165" xfId="4" applyNumberFormat="1" applyFont="1" applyAlignment="1">
      <alignment horizontal="right"/>
    </xf>
    <xf fontId="7" fillId="0" borderId="0" numFmtId="0" xfId="4" applyFont="1"/>
    <xf fontId="11" fillId="0" borderId="0" numFmtId="0" xfId="4" applyFont="1"/>
    <xf fontId="1" fillId="0" borderId="0" numFmtId="2" xfId="4" applyNumberFormat="1" applyFont="1"/>
    <xf fontId="1" fillId="0" borderId="0" numFmtId="0" xfId="4" applyFont="1" applyAlignment="1" quotePrefix="1">
      <alignment horizontal="justify" vertical="top" wrapText="1"/>
    </xf>
    <xf fontId="12" fillId="0" borderId="0" numFmtId="0" xfId="0" applyFont="1"/>
    <xf fontId="1" fillId="0" borderId="9" numFmtId="0" xfId="3" applyFont="1" applyBorder="1" applyAlignment="1">
      <alignment horizontal="center"/>
    </xf>
    <xf fontId="1" fillId="0" borderId="0" numFmtId="12" xfId="3" applyNumberFormat="1" applyFont="1" applyAlignment="1" applyProtection="1">
      <alignment horizontal="center"/>
    </xf>
    <xf fontId="7" fillId="0" borderId="1" numFmtId="0" xfId="3" applyFont="1" applyBorder="1"/>
    <xf fontId="1" fillId="0" borderId="2" numFmtId="0" xfId="4" applyFont="1" applyBorder="1" applyAlignment="1">
      <alignment horizontal="right"/>
    </xf>
    <xf fontId="1" fillId="0" borderId="3" numFmtId="0" xfId="3" applyFont="1" applyBorder="1"/>
    <xf fontId="1" fillId="0" borderId="10" numFmtId="0" xfId="4" applyFont="1" applyBorder="1" applyAlignment="1">
      <alignment horizontal="left" vertical="top" wrapText="1"/>
    </xf>
    <xf fontId="1" fillId="0" borderId="3" numFmtId="0" xfId="4" applyFont="1" applyBorder="1" applyAlignment="1">
      <alignment horizontal="center"/>
    </xf>
    <xf fontId="1" fillId="0" borderId="9" numFmtId="0" xfId="4" applyFont="1" applyBorder="1" applyAlignment="1">
      <alignment horizontal="center"/>
    </xf>
    <xf fontId="1" fillId="0" borderId="11" numFmtId="0" xfId="4" applyFont="1" applyBorder="1" applyAlignment="1">
      <alignment horizontal="center"/>
    </xf>
    <xf fontId="1" fillId="0" borderId="6" numFmtId="0" xfId="3" applyFont="1" applyBorder="1" applyAlignment="1" applyProtection="1">
      <alignment horizontal="right"/>
    </xf>
    <xf fontId="1" fillId="0" borderId="5" numFmtId="0" xfId="3" applyFont="1" applyBorder="1" applyAlignment="1" applyProtection="1">
      <alignment horizontal="center"/>
    </xf>
    <xf fontId="1" fillId="0" borderId="6" numFmtId="0" xfId="3" applyFont="1" applyBorder="1" applyAlignment="1">
      <alignment horizontal="center"/>
    </xf>
    <xf fontId="1" fillId="0" borderId="2" numFmtId="0" xfId="4" applyFont="1" applyBorder="1" applyAlignment="1">
      <alignment horizontal="center"/>
    </xf>
    <xf fontId="1" fillId="0" borderId="8" numFmtId="2" xfId="3" applyNumberFormat="1" applyFont="1" applyBorder="1" applyProtection="1">
      <protection locked="0"/>
    </xf>
    <xf fontId="1" fillId="0" borderId="2" numFmtId="0" xfId="3" applyFont="1" applyBorder="1" applyAlignment="1" applyProtection="1">
      <alignment horizontal="center"/>
    </xf>
    <xf fontId="1" fillId="0" borderId="3" numFmtId="0" xfId="3" applyFont="1" applyBorder="1" applyAlignment="1" applyProtection="1">
      <alignment horizontal="right"/>
    </xf>
    <xf fontId="1" fillId="0" borderId="12" numFmtId="0" xfId="3" applyFont="1" applyBorder="1" applyAlignment="1" applyProtection="1">
      <alignment horizontal="center"/>
    </xf>
    <xf fontId="1" fillId="0" borderId="12" numFmtId="0" xfId="3" applyFont="1" applyBorder="1" applyAlignment="1">
      <alignment horizontal="center"/>
    </xf>
    <xf fontId="1" fillId="0" borderId="3" numFmtId="0" xfId="4" applyFont="1" applyBorder="1"/>
    <xf fontId="1" fillId="0" borderId="13" numFmtId="0" xfId="3" applyFont="1" applyBorder="1" applyAlignment="1" applyProtection="1">
      <alignment horizontal="left"/>
      <protection locked="0"/>
    </xf>
    <xf fontId="1" fillId="0" borderId="14" numFmtId="0" xfId="3" applyFont="1" applyBorder="1" applyAlignment="1" applyProtection="1">
      <alignment horizontal="center"/>
      <protection locked="0"/>
    </xf>
    <xf fontId="1" fillId="9" borderId="15" numFmtId="0" xfId="3" applyFont="1" applyFill="1" applyBorder="1" applyAlignment="1" applyProtection="1">
      <alignment horizontal="center"/>
      <protection locked="0"/>
    </xf>
    <xf fontId="1" fillId="9" borderId="16" numFmtId="0" xfId="3" applyFont="1" applyFill="1" applyBorder="1" applyAlignment="1" applyProtection="1">
      <alignment horizontal="center"/>
      <protection locked="0"/>
    </xf>
    <xf fontId="1" fillId="9" borderId="17" numFmtId="0" xfId="3" applyFont="1" applyFill="1" applyBorder="1" applyAlignment="1" applyProtection="1">
      <alignment horizontal="center"/>
      <protection locked="0"/>
    </xf>
    <xf fontId="1" fillId="0" borderId="18" numFmtId="0" xfId="3" applyFont="1" applyBorder="1" applyAlignment="1" applyProtection="1">
      <alignment horizontal="center"/>
      <protection locked="0"/>
    </xf>
    <xf fontId="1" fillId="0" borderId="10" numFmtId="0" xfId="3" applyFont="1" applyBorder="1" applyAlignment="1" applyProtection="1">
      <alignment horizontal="center"/>
      <protection locked="0"/>
    </xf>
    <xf fontId="1" fillId="0" borderId="19" numFmtId="0" xfId="3" applyFont="1" applyBorder="1" applyAlignment="1" applyProtection="1">
      <alignment horizontal="center"/>
      <protection locked="0"/>
    </xf>
    <xf fontId="1" fillId="10" borderId="20" numFmtId="0" xfId="3" applyFont="1" applyFill="1" applyBorder="1" applyAlignment="1" applyProtection="1">
      <alignment horizontal="center"/>
      <protection locked="0"/>
    </xf>
    <xf fontId="1" fillId="10" borderId="21" numFmtId="0" xfId="3" applyFont="1" applyFill="1" applyBorder="1" applyAlignment="1" applyProtection="1">
      <alignment horizontal="center"/>
      <protection locked="0"/>
    </xf>
    <xf fontId="1" fillId="10" borderId="22" numFmtId="0" xfId="3" applyFont="1" applyFill="1" applyBorder="1" applyAlignment="1" applyProtection="1">
      <alignment horizontal="center"/>
      <protection locked="0"/>
    </xf>
    <xf fontId="1" fillId="0" borderId="23" numFmtId="0" xfId="3" applyFont="1" applyBorder="1" applyAlignment="1" applyProtection="1">
      <alignment horizontal="center"/>
      <protection locked="0"/>
    </xf>
    <xf fontId="1" fillId="3" borderId="0" numFmtId="0" xfId="3" applyFont="1" applyFill="1" applyAlignment="1" applyProtection="1">
      <alignment horizontal="center"/>
    </xf>
    <xf fontId="7" fillId="0" borderId="24" numFmtId="0" xfId="3" applyFont="1" applyBorder="1"/>
    <xf fontId="1" fillId="0" borderId="24" numFmtId="0" xfId="3" applyFont="1" applyBorder="1"/>
    <xf fontId="1" fillId="0" borderId="4" numFmtId="0" xfId="4" applyFont="1" applyBorder="1"/>
    <xf fontId="1" fillId="0" borderId="5" numFmtId="0" xfId="4" applyFont="1" applyBorder="1"/>
    <xf fontId="1" fillId="0" borderId="4" numFmtId="0" xfId="4" applyFont="1" applyBorder="1" applyAlignment="1">
      <alignment horizontal="right"/>
    </xf>
    <xf fontId="1" fillId="0" borderId="5" numFmtId="0" xfId="4" applyFont="1" applyBorder="1" applyAlignment="1">
      <alignment horizontal="center"/>
    </xf>
    <xf fontId="1" fillId="0" borderId="0" numFmtId="0" xfId="4" applyFont="1" applyAlignment="1">
      <alignment horizontal="justify" vertical="top"/>
    </xf>
    <xf fontId="1" fillId="9" borderId="25" numFmtId="0" xfId="3" applyFont="1" applyFill="1" applyBorder="1" applyAlignment="1" applyProtection="1">
      <alignment horizontal="center"/>
      <protection locked="0"/>
    </xf>
    <xf fontId="1" fillId="9" borderId="0" numFmtId="0" xfId="3" applyFont="1" applyFill="1" applyAlignment="1" applyProtection="1">
      <alignment horizontal="center"/>
      <protection locked="0"/>
    </xf>
    <xf fontId="1" fillId="9" borderId="26" numFmtId="0" xfId="3" applyFont="1" applyFill="1" applyBorder="1" applyAlignment="1" applyProtection="1">
      <alignment horizontal="center"/>
      <protection locked="0"/>
    </xf>
    <xf fontId="1" fillId="0" borderId="25" numFmtId="0" xfId="3" applyFont="1" applyBorder="1" applyAlignment="1" applyProtection="1">
      <alignment horizontal="center"/>
      <protection locked="0"/>
    </xf>
    <xf fontId="1" fillId="0" borderId="26" numFmtId="0" xfId="3" applyFont="1" applyBorder="1" applyAlignment="1" applyProtection="1">
      <alignment horizontal="center"/>
      <protection locked="0"/>
    </xf>
    <xf fontId="1" fillId="10" borderId="27" numFmtId="0" xfId="3" applyFont="1" applyFill="1" applyBorder="1" applyAlignment="1" applyProtection="1">
      <alignment horizontal="center"/>
      <protection locked="0"/>
    </xf>
    <xf fontId="1" fillId="10" borderId="0" numFmtId="0" xfId="3" applyFont="1" applyFill="1" applyAlignment="1" applyProtection="1">
      <alignment horizontal="center"/>
      <protection locked="0"/>
    </xf>
    <xf fontId="1" fillId="10" borderId="28" numFmtId="0" xfId="3" applyFont="1" applyFill="1" applyBorder="1" applyAlignment="1" applyProtection="1">
      <alignment horizontal="center"/>
      <protection locked="0"/>
    </xf>
    <xf fontId="1" fillId="0" borderId="29" numFmtId="0" xfId="3" applyFont="1" applyBorder="1" applyAlignment="1" applyProtection="1">
      <alignment horizontal="center"/>
      <protection locked="0"/>
    </xf>
    <xf fontId="1" fillId="9" borderId="30" numFmtId="0" xfId="3" applyFont="1" applyFill="1" applyBorder="1" applyAlignment="1" applyProtection="1">
      <alignment horizontal="center"/>
      <protection locked="0"/>
    </xf>
    <xf fontId="1" fillId="9" borderId="31" numFmtId="0" xfId="3" applyFont="1" applyFill="1" applyBorder="1" applyAlignment="1" applyProtection="1">
      <alignment horizontal="center"/>
      <protection locked="0"/>
    </xf>
    <xf fontId="1" fillId="9" borderId="32" numFmtId="0" xfId="3" applyFont="1" applyFill="1" applyBorder="1" applyAlignment="1" applyProtection="1">
      <alignment horizontal="center"/>
      <protection locked="0"/>
    </xf>
    <xf fontId="1" fillId="0" borderId="33" numFmtId="0" xfId="3" applyFont="1" applyBorder="1" applyAlignment="1" applyProtection="1">
      <alignment horizontal="center"/>
      <protection locked="0"/>
    </xf>
    <xf fontId="1" fillId="0" borderId="1" numFmtId="0" xfId="3" applyFont="1" applyBorder="1" applyAlignment="1" applyProtection="1">
      <alignment horizontal="center"/>
      <protection locked="0"/>
    </xf>
    <xf fontId="1" fillId="0" borderId="34" numFmtId="0" xfId="3" applyFont="1" applyBorder="1" applyAlignment="1" applyProtection="1">
      <alignment horizontal="center"/>
      <protection locked="0"/>
    </xf>
    <xf fontId="1" fillId="10" borderId="35" numFmtId="0" xfId="3" applyFont="1" applyFill="1" applyBorder="1" applyAlignment="1" applyProtection="1">
      <alignment horizontal="center"/>
      <protection locked="0"/>
    </xf>
    <xf fontId="1" fillId="10" borderId="36" numFmtId="0" xfId="3" applyFont="1" applyFill="1" applyBorder="1" applyAlignment="1" applyProtection="1">
      <alignment horizontal="center"/>
      <protection locked="0"/>
    </xf>
    <xf fontId="1" fillId="10" borderId="37" numFmtId="0" xfId="3" applyFont="1" applyFill="1" applyBorder="1" applyAlignment="1" applyProtection="1">
      <alignment horizontal="center"/>
      <protection locked="0"/>
    </xf>
    <xf fontId="1" fillId="0" borderId="38" numFmtId="0" xfId="3" applyFont="1" applyBorder="1" applyAlignment="1" applyProtection="1">
      <alignment horizontal="center"/>
      <protection locked="0"/>
    </xf>
    <xf fontId="0" fillId="0" borderId="0" numFmtId="0" xfId="0" applyAlignment="1">
      <alignment horizontal="left"/>
    </xf>
    <xf fontId="1" fillId="0" borderId="16" numFmtId="0" xfId="3" applyFont="1" applyBorder="1" applyAlignment="1" applyProtection="1">
      <alignment horizontal="center"/>
    </xf>
    <xf fontId="1" fillId="11" borderId="39" numFmtId="0" xfId="3" applyFont="1" applyFill="1" applyBorder="1" applyAlignment="1" applyProtection="1">
      <alignment horizontal="center"/>
    </xf>
    <xf fontId="1" fillId="12" borderId="40" numFmtId="0" xfId="3" applyFont="1" applyFill="1" applyBorder="1" applyAlignment="1" applyProtection="1">
      <alignment horizontal="center"/>
    </xf>
    <xf fontId="1" fillId="0" borderId="41" numFmtId="0" xfId="3" applyFont="1" applyBorder="1" applyAlignment="1" applyProtection="1">
      <alignment horizontal="center"/>
    </xf>
    <xf fontId="1" fillId="13" borderId="42" numFmtId="0" xfId="3" applyFont="1" applyFill="1" applyBorder="1" applyAlignment="1" applyProtection="1">
      <alignment horizontal="center"/>
    </xf>
    <xf fontId="1" fillId="14" borderId="43" numFmtId="0" xfId="3" applyFont="1" applyFill="1" applyBorder="1" applyAlignment="1" applyProtection="1">
      <alignment horizontal="center"/>
    </xf>
    <xf fontId="1" fillId="0" borderId="44" numFmtId="0" xfId="3" applyFont="1" applyBorder="1" applyAlignment="1" applyProtection="1">
      <alignment horizontal="center"/>
    </xf>
    <xf fontId="1" fillId="11" borderId="45" numFmtId="0" xfId="3" applyFont="1" applyFill="1" applyBorder="1" applyAlignment="1" applyProtection="1">
      <alignment horizontal="center"/>
    </xf>
    <xf fontId="1" fillId="0" borderId="0" numFmtId="0" xfId="3" applyFont="1" applyAlignment="1" applyProtection="1">
      <alignment horizontal="left"/>
      <protection locked="0"/>
    </xf>
    <xf fontId="1" fillId="0" borderId="0" numFmtId="0" xfId="3" applyFont="1" applyAlignment="1">
      <alignment horizontal="left"/>
    </xf>
    <xf fontId="1" fillId="11" borderId="46" numFmtId="0" xfId="3" applyFont="1" applyFill="1" applyBorder="1" applyAlignment="1" applyProtection="1">
      <alignment horizontal="center"/>
    </xf>
    <xf fontId="1" fillId="11" borderId="47" numFmtId="0" xfId="3" applyFont="1" applyFill="1" applyBorder="1" applyAlignment="1" applyProtection="1">
      <alignment horizontal="center"/>
    </xf>
    <xf fontId="1" fillId="0" borderId="0" numFmtId="2" xfId="3" applyNumberFormat="1" applyFont="1" applyAlignment="1" applyProtection="1">
      <alignment horizontal="center"/>
      <protection locked="0"/>
    </xf>
    <xf fontId="0" fillId="0" borderId="3" numFmtId="0" xfId="0" applyBorder="1" applyAlignment="1">
      <alignment horizontal="center"/>
    </xf>
    <xf fontId="1" fillId="0" borderId="48" numFmtId="0" xfId="3" applyFont="1" applyBorder="1" applyAlignment="1" applyProtection="1">
      <alignment horizontal="center"/>
    </xf>
    <xf fontId="1" fillId="0" borderId="2" numFmtId="0" xfId="4" applyFont="1" applyBorder="1" applyAlignment="1">
      <alignment horizontal="center" wrapText="1"/>
    </xf>
    <xf fontId="1" fillId="0" borderId="3" numFmtId="0" xfId="4" applyFont="1" applyBorder="1" applyAlignment="1">
      <alignment horizontal="center" wrapText="1"/>
    </xf>
    <xf fontId="1" fillId="0" borderId="0" numFmtId="9" xfId="7" applyNumberFormat="1" applyFont="1" applyAlignment="1">
      <alignment horizontal="left"/>
    </xf>
    <xf fontId="7" fillId="0" borderId="49" numFmtId="0" xfId="3" applyFont="1" applyBorder="1"/>
    <xf fontId="1" fillId="0" borderId="49" numFmtId="0" xfId="3" applyFont="1" applyBorder="1"/>
    <xf fontId="1" fillId="0" borderId="50" numFmtId="0" xfId="3" applyFont="1" applyBorder="1" applyAlignment="1">
      <alignment horizontal="justify" vertical="top" wrapText="1"/>
    </xf>
    <xf fontId="1" fillId="0" borderId="0" numFmtId="0" xfId="3" applyFont="1" applyAlignment="1">
      <alignment horizontal="justify" vertical="top" wrapText="1"/>
    </xf>
    <xf fontId="4" fillId="0" borderId="2" numFmtId="0" xfId="4" applyFont="1" applyBorder="1"/>
    <xf fontId="1" fillId="0" borderId="0" numFmtId="0" xfId="4" applyFont="1" applyAlignment="1">
      <alignment vertical="top"/>
    </xf>
    <xf fontId="1" fillId="11" borderId="51" numFmtId="0" xfId="3" applyFont="1" applyFill="1" applyBorder="1" applyAlignment="1" applyProtection="1">
      <alignment horizontal="center"/>
    </xf>
    <xf fontId="1" fillId="13" borderId="52" numFmtId="0" xfId="3" applyFont="1" applyFill="1" applyBorder="1" applyAlignment="1" applyProtection="1">
      <alignment horizontal="center"/>
    </xf>
    <xf fontId="1" fillId="14" borderId="53" numFmtId="0" xfId="3" applyFont="1" applyFill="1" applyBorder="1" applyAlignment="1" applyProtection="1">
      <alignment horizontal="center"/>
    </xf>
    <xf fontId="1" fillId="11" borderId="54" numFmtId="0" xfId="3" applyFont="1" applyFill="1" applyBorder="1" applyAlignment="1" applyProtection="1">
      <alignment horizontal="center"/>
    </xf>
    <xf fontId="1" fillId="0" borderId="2" numFmtId="0" xfId="4" applyFont="1" applyBorder="1" applyAlignment="1">
      <alignment horizontal="justify" vertical="top" wrapText="1"/>
    </xf>
    <xf fontId="1" fillId="0" borderId="3" numFmtId="0" xfId="4" applyFont="1" applyBorder="1" applyAlignment="1">
      <alignment horizontal="justify" vertical="top" wrapText="1"/>
    </xf>
    <xf fontId="1" fillId="15" borderId="55" numFmtId="0" xfId="3" applyFont="1" applyFill="1" applyBorder="1" applyAlignment="1" applyProtection="1">
      <alignment horizontal="center"/>
    </xf>
    <xf fontId="1" fillId="16" borderId="56" numFmtId="0" xfId="3" applyFont="1" applyFill="1" applyBorder="1" applyAlignment="1" applyProtection="1">
      <alignment horizontal="center"/>
    </xf>
    <xf fontId="1" fillId="16" borderId="57" numFmtId="0" xfId="3" applyFont="1" applyFill="1" applyBorder="1" applyAlignment="1" applyProtection="1">
      <alignment horizontal="center"/>
    </xf>
    <xf fontId="1" fillId="15" borderId="58" numFmtId="0" xfId="3" applyFont="1" applyFill="1" applyBorder="1" applyAlignment="1" applyProtection="1">
      <alignment horizontal="center"/>
    </xf>
    <xf fontId="1" fillId="15" borderId="0" numFmtId="0" xfId="3" applyFont="1" applyFill="1" applyAlignment="1" applyProtection="1">
      <alignment horizontal="center"/>
    </xf>
    <xf fontId="1" fillId="16" borderId="0" numFmtId="0" xfId="3" applyFont="1" applyFill="1" applyAlignment="1" applyProtection="1">
      <alignment horizontal="center"/>
    </xf>
    <xf fontId="1" fillId="0" borderId="0" numFmtId="165" xfId="3" applyNumberFormat="1" applyFont="1" applyAlignment="1">
      <alignment horizontal="center"/>
    </xf>
    <xf fontId="1" fillId="0" borderId="6" numFmtId="0" xfId="3" applyFont="1" applyBorder="1"/>
    <xf fontId="1" fillId="0" borderId="10" numFmtId="0" xfId="3" applyFont="1" applyBorder="1" applyAlignment="1">
      <alignment horizontal="center"/>
    </xf>
    <xf fontId="7" fillId="0" borderId="0" numFmtId="0" xfId="3" applyFont="1" applyAlignment="1" applyProtection="1">
      <alignment horizontal="left"/>
    </xf>
    <xf fontId="0" fillId="0" borderId="0" numFmtId="9" xfId="7" applyNumberFormat="1" applyAlignment="1">
      <alignment horizontal="center"/>
    </xf>
    <xf fontId="1" fillId="0" borderId="59" numFmtId="0" xfId="3" applyFont="1" applyBorder="1" applyAlignment="1">
      <alignment horizontal="center"/>
    </xf>
    <xf fontId="1" fillId="0" borderId="4" numFmtId="0" xfId="4" applyFont="1" applyBorder="1" applyAlignment="1">
      <alignment horizontal="justify" vertical="top" wrapText="1"/>
    </xf>
    <xf fontId="1" fillId="0" borderId="1" numFmtId="0" xfId="4" applyFont="1" applyBorder="1" applyAlignment="1">
      <alignment horizontal="justify" vertical="top" wrapText="1"/>
    </xf>
    <xf fontId="1" fillId="0" borderId="5" numFmtId="0" xfId="4" applyFont="1" applyBorder="1" applyAlignment="1">
      <alignment horizontal="justify" vertical="top" wrapText="1"/>
    </xf>
    <xf fontId="1" fillId="0" borderId="0" numFmtId="2" xfId="4" applyNumberFormat="1" applyFont="1" applyAlignment="1">
      <alignment horizontal="justify" vertical="top" wrapText="1"/>
    </xf>
    <xf fontId="1" fillId="0" borderId="0" numFmtId="2" xfId="4" applyNumberFormat="1" applyFont="1" applyAlignment="1">
      <alignment horizontal="left" vertical="top" wrapText="1"/>
    </xf>
    <xf fontId="8" fillId="0" borderId="0" numFmtId="0" xfId="0" applyFont="1" applyAlignment="1">
      <alignment horizontal="justify" vertical="top" wrapText="1"/>
    </xf>
    <xf fontId="1" fillId="17" borderId="60" numFmtId="0" xfId="3" applyFont="1" applyFill="1" applyBorder="1" applyAlignment="1" applyProtection="1">
      <alignment horizontal="center"/>
    </xf>
    <xf fontId="0" fillId="0" borderId="5" numFmtId="0" xfId="0" applyBorder="1"/>
    <xf fontId="1" fillId="17" borderId="61" numFmtId="0" xfId="3" applyFont="1" applyFill="1" applyBorder="1" applyAlignment="1" applyProtection="1">
      <alignment horizontal="center"/>
    </xf>
    <xf fontId="1" fillId="0" borderId="62" numFmtId="0" xfId="3" applyFont="1" applyBorder="1" applyAlignment="1">
      <alignment horizontal="center"/>
    </xf>
    <xf fontId="1" fillId="0" borderId="63" numFmtId="0" xfId="3" applyFont="1" applyBorder="1" applyAlignment="1">
      <alignment horizontal="center"/>
    </xf>
    <xf fontId="1" fillId="0" borderId="63" numFmtId="0" xfId="3" applyFont="1" applyBorder="1" applyAlignment="1" applyProtection="1">
      <alignment horizontal="center"/>
    </xf>
    <xf fontId="1" fillId="0" borderId="64" numFmtId="0" xfId="3" applyFont="1" applyBorder="1" applyAlignment="1">
      <alignment horizontal="center"/>
    </xf>
    <xf fontId="1" fillId="17" borderId="65" numFmtId="0" xfId="3" applyFont="1" applyFill="1" applyBorder="1" applyAlignment="1" applyProtection="1">
      <alignment horizontal="center"/>
    </xf>
    <xf fontId="1" fillId="0" borderId="66" numFmtId="0" xfId="3" applyFont="1" applyBorder="1" applyAlignment="1">
      <alignment horizontal="center"/>
    </xf>
    <xf fontId="1" fillId="0" borderId="67" numFmtId="0" xfId="3" applyFont="1" applyBorder="1" applyAlignment="1">
      <alignment horizontal="center"/>
    </xf>
    <xf fontId="1" fillId="0" borderId="67" numFmtId="0" xfId="3" applyFont="1" applyBorder="1" applyAlignment="1" applyProtection="1">
      <alignment horizontal="center"/>
    </xf>
    <xf fontId="1" fillId="0" borderId="9" numFmtId="0" xfId="3" applyFont="1" applyBorder="1"/>
    <xf fontId="1" fillId="0" borderId="2" numFmtId="0" xfId="3" applyFont="1" applyBorder="1"/>
    <xf fontId="13" fillId="0" borderId="0" numFmtId="2" xfId="4" applyNumberFormat="1" applyFont="1"/>
    <xf fontId="1" fillId="17" borderId="6" numFmtId="0" xfId="3" applyFont="1" applyFill="1" applyBorder="1" applyAlignment="1" applyProtection="1">
      <alignment horizontal="center"/>
    </xf>
    <xf fontId="1" fillId="17" borderId="7" numFmtId="0" xfId="3" applyFont="1" applyFill="1" applyBorder="1" applyAlignment="1" applyProtection="1">
      <alignment horizontal="center"/>
    </xf>
    <xf fontId="1" fillId="0" borderId="68" numFmtId="0" xfId="3" applyFont="1" applyBorder="1" applyAlignment="1" applyProtection="1">
      <alignment horizontal="center"/>
    </xf>
    <xf fontId="1" fillId="0" borderId="7" numFmtId="0" xfId="3" applyFont="1" applyBorder="1" applyAlignment="1" applyProtection="1">
      <alignment horizontal="center"/>
    </xf>
    <xf fontId="1" fillId="0" borderId="69" numFmtId="0" xfId="3" applyFont="1" applyBorder="1" applyAlignment="1" applyProtection="1">
      <alignment horizontal="center"/>
    </xf>
    <xf fontId="1" fillId="17" borderId="70" numFmtId="0" xfId="3" applyFont="1" applyFill="1" applyBorder="1" applyAlignment="1" applyProtection="1">
      <alignment horizontal="center"/>
    </xf>
    <xf fontId="1" fillId="17" borderId="71" numFmtId="0" xfId="3" applyFont="1" applyFill="1" applyBorder="1" applyAlignment="1" applyProtection="1">
      <alignment horizontal="center"/>
    </xf>
    <xf fontId="1" fillId="3" borderId="9" numFmtId="0" xfId="4" applyFont="1" applyFill="1" applyBorder="1"/>
    <xf fontId="1" fillId="0" borderId="11" numFmtId="0" xfId="4" applyFont="1" applyBorder="1"/>
    <xf fontId="1" fillId="0" borderId="10" numFmtId="0" xfId="4" applyFont="1" applyBorder="1"/>
    <xf fontId="1" fillId="0" borderId="4" numFmtId="0" xfId="3" applyFont="1" applyBorder="1"/>
    <xf fontId="14" fillId="0" borderId="0" numFmtId="0" xfId="3" applyFont="1"/>
    <xf fontId="14" fillId="0" borderId="0" numFmtId="0" xfId="3" applyFont="1" applyAlignment="1">
      <alignment horizontal="center"/>
    </xf>
    <xf fontId="14" fillId="0" borderId="0" numFmtId="0" xfId="3" applyFont="1" applyAlignment="1">
      <alignment horizontal="right"/>
    </xf>
    <xf fontId="1" fillId="0" borderId="0" numFmtId="0" xfId="3" applyFont="1" applyAlignment="1" applyProtection="1">
      <alignment horizontal="right"/>
      <protection locked="0"/>
    </xf>
    <xf fontId="1" fillId="0" borderId="0" numFmtId="2" xfId="3" applyNumberFormat="1" applyFont="1" applyAlignment="1">
      <alignment horizontal="left"/>
    </xf>
    <xf fontId="0" fillId="0" borderId="0" numFmtId="2" xfId="0" applyNumberFormat="1"/>
    <xf fontId="1" fillId="0" borderId="0" numFmtId="0" xfId="4" applyFont="1" quotePrefix="1"/>
    <xf fontId="1" fillId="0" borderId="0" numFmtId="0" xfId="0" applyFont="1"/>
    <xf fontId="1" fillId="0" borderId="0" numFmtId="0" xfId="0" applyFont="1" applyAlignment="1">
      <alignment horizontal="center"/>
    </xf>
    <xf fontId="1" fillId="0" borderId="0" numFmtId="0" xfId="0" applyFont="1" quotePrefix="1"/>
    <xf fontId="1" fillId="0" borderId="0" numFmtId="0" xfId="0" applyFont="1" applyAlignment="1" quotePrefix="1">
      <alignment horizontal="center"/>
    </xf>
    <xf fontId="15" fillId="0" borderId="0" numFmtId="0" xfId="0" applyFont="1"/>
    <xf fontId="1" fillId="3" borderId="0" numFmtId="0" xfId="4" applyFont="1" applyFill="1"/>
    <xf fontId="15" fillId="0" borderId="0" numFmtId="0" xfId="4" applyFont="1"/>
    <xf fontId="15" fillId="0" borderId="0" numFmtId="0" xfId="0" applyFont="1" applyAlignment="1">
      <alignment horizontal="right"/>
    </xf>
    <xf fontId="16" fillId="0" borderId="0" numFmtId="0" xfId="0" applyFont="1"/>
    <xf fontId="14" fillId="0" borderId="0" numFmtId="0" xfId="3" applyFont="1" applyAlignment="1" applyProtection="1">
      <alignment horizontal="center"/>
      <protection locked="0"/>
    </xf>
    <xf fontId="14" fillId="0" borderId="0" numFmtId="0" xfId="3" applyFont="1" applyAlignment="1" applyProtection="1">
      <alignment horizontal="right"/>
      <protection locked="0"/>
    </xf>
    <xf fontId="17" fillId="0" borderId="0" numFmtId="2" xfId="0" applyNumberFormat="1" applyFont="1"/>
    <xf fontId="14" fillId="0" borderId="0" numFmtId="0" xfId="3" applyFont="1" applyAlignment="1" applyProtection="1">
      <alignment horizontal="center"/>
    </xf>
    <xf fontId="14" fillId="0" borderId="0" numFmtId="0" xfId="3" applyFont="1" applyAlignment="1" applyProtection="1">
      <alignment horizontal="right"/>
    </xf>
    <xf fontId="1" fillId="3" borderId="9" numFmtId="0" xfId="4" applyFont="1" applyFill="1" applyBorder="1" applyAlignment="1">
      <alignment horizontal="right"/>
    </xf>
    <xf fontId="15" fillId="0" borderId="0" numFmtId="0" xfId="4" applyFont="1" applyAlignment="1">
      <alignment horizontal="center"/>
    </xf>
    <xf fontId="15" fillId="0" borderId="0" numFmtId="0" xfId="0" applyFont="1" applyAlignment="1">
      <alignment horizontal="center"/>
    </xf>
    <xf fontId="16" fillId="0" borderId="0" numFmtId="0" xfId="0" applyFont="1" applyAlignment="1">
      <alignment horizontal="center"/>
    </xf>
    <xf fontId="18" fillId="0" borderId="0" numFmtId="0" xfId="4" applyFont="1"/>
    <xf fontId="18" fillId="0" borderId="0" numFmtId="0" xfId="4" applyFont="1" applyAlignment="1">
      <alignment horizontal="right"/>
    </xf>
    <xf fontId="0" fillId="0" borderId="0" numFmtId="0" xfId="0" applyAlignment="1">
      <alignment horizontal="center" vertical="top"/>
    </xf>
    <xf fontId="19" fillId="0" borderId="0" numFmtId="0" xfId="0" applyFont="1"/>
    <xf fontId="15" fillId="0" borderId="0" numFmtId="0" xfId="4" applyFont="1" applyAlignment="1">
      <alignment horizontal="justify" vertical="top" wrapText="1"/>
    </xf>
    <xf fontId="14" fillId="0" borderId="0" numFmtId="0" xfId="4" applyFont="1"/>
    <xf fontId="14" fillId="0" borderId="0" numFmtId="0" xfId="4" applyFont="1" applyAlignment="1">
      <alignment horizontal="center"/>
    </xf>
    <xf fontId="14" fillId="0" borderId="0" numFmtId="0" xfId="4" applyFont="1" applyAlignment="1">
      <alignment horizontal="right"/>
    </xf>
    <xf fontId="6" fillId="0" borderId="0" numFmtId="0" xfId="3" applyFont="1"/>
    <xf fontId="1" fillId="0" borderId="0" numFmtId="2" xfId="3" applyNumberFormat="1" applyFont="1"/>
    <xf fontId="1" fillId="0" borderId="0" numFmtId="2" xfId="3" applyNumberFormat="1" applyFont="1" applyAlignment="1">
      <alignment horizontal="right"/>
    </xf>
    <xf fontId="0" fillId="0" borderId="0" numFmtId="0" xfId="0" quotePrefix="1"/>
    <xf fontId="1" fillId="0" borderId="6" numFmtId="0" xfId="4" applyFont="1" applyBorder="1" applyAlignment="1">
      <alignment horizontal="center"/>
    </xf>
    <xf fontId="1" fillId="0" borderId="8" numFmtId="0" xfId="4" applyFont="1" applyBorder="1" applyAlignment="1">
      <alignment horizontal="center"/>
    </xf>
    <xf fontId="7" fillId="0" borderId="3" numFmtId="0" xfId="4" applyFont="1" applyBorder="1" applyAlignment="1">
      <alignment horizontal="right"/>
    </xf>
    <xf fontId="7" fillId="0" borderId="72" numFmtId="0" xfId="4" applyFont="1" applyBorder="1" applyAlignment="1">
      <alignment horizontal="right"/>
    </xf>
    <xf fontId="7" fillId="0" borderId="3" numFmtId="0" xfId="4" applyFont="1" applyBorder="1"/>
    <xf fontId="1" fillId="0" borderId="4" numFmtId="0" xfId="4" applyFont="1" applyBorder="1" applyAlignment="1">
      <alignment horizontal="center"/>
    </xf>
    <xf fontId="7" fillId="0" borderId="5" numFmtId="0" xfId="4" applyFont="1" applyBorder="1"/>
    <xf fontId="1" fillId="0" borderId="0" numFmtId="168" xfId="1" applyNumberFormat="1" applyFont="1"/>
    <xf fontId="1" fillId="0" borderId="1" numFmtId="0" xfId="3" applyFont="1" applyBorder="1" applyAlignment="1" applyProtection="1">
      <alignment horizontal="left"/>
    </xf>
    <xf fontId="7" fillId="0" borderId="0" numFmtId="0" xfId="3" applyFont="1"/>
    <xf fontId="0" fillId="0" borderId="9" numFmtId="0" xfId="0" applyBorder="1" applyAlignment="1">
      <alignment horizontal="center"/>
    </xf>
    <xf fontId="0" fillId="0" borderId="10" numFmtId="0" xfId="0" applyBorder="1" applyAlignment="1">
      <alignment horizontal="center"/>
    </xf>
    <xf fontId="0" fillId="0" borderId="11" numFmtId="0" xfId="0" applyBorder="1" applyAlignment="1">
      <alignment horizontal="center"/>
    </xf>
    <xf fontId="1" fillId="0" borderId="0" numFmtId="9" xfId="7" applyNumberFormat="1" applyFont="1"/>
    <xf fontId="1" fillId="0" borderId="0" numFmtId="11" xfId="4" applyNumberFormat="1" applyFont="1" applyAlignment="1">
      <alignment horizontal="center"/>
    </xf>
    <xf fontId="1" fillId="0" borderId="0" numFmtId="9" xfId="7" applyNumberFormat="1" applyFont="1" applyAlignment="1">
      <alignment horizontal="center"/>
    </xf>
    <xf fontId="7" fillId="0" borderId="1" numFmtId="0" xfId="3" applyFont="1" applyBorder="1" applyAlignment="1">
      <alignment horizontal="center"/>
    </xf>
    <xf fontId="20" fillId="0" borderId="0" numFmtId="0" xfId="3" applyFont="1" applyAlignment="1" applyProtection="1">
      <alignment horizontal="right"/>
    </xf>
    <xf fontId="0" fillId="0" borderId="2" numFmtId="0" xfId="0" applyBorder="1" applyAlignment="1">
      <alignment horizontal="right"/>
    </xf>
    <xf fontId="1" fillId="0" borderId="0" numFmtId="0" xfId="3" applyFont="1" applyAlignment="1" quotePrefix="1">
      <alignment horizontal="center"/>
    </xf>
    <xf fontId="0" fillId="0" borderId="3" numFmtId="2" xfId="0" applyNumberFormat="1" applyBorder="1" applyAlignment="1">
      <alignment horizontal="center"/>
    </xf>
    <xf fontId="0" fillId="0" borderId="0" numFmtId="2" xfId="0" applyNumberFormat="1" applyAlignment="1">
      <alignment horizontal="center"/>
    </xf>
    <xf fontId="1" fillId="0" borderId="0" numFmtId="0" xfId="4" applyFont="1" applyAlignment="1">
      <alignment horizontal="left" vertical="top"/>
    </xf>
    <xf fontId="1" fillId="0" borderId="0" numFmtId="4" xfId="4" applyNumberFormat="1" applyFont="1"/>
    <xf fontId="21" fillId="0" borderId="0" numFmtId="0" xfId="0" applyFont="1" applyAlignment="1">
      <alignment horizontal="right"/>
    </xf>
    <xf fontId="1" fillId="0" borderId="0" numFmtId="165" xfId="3" applyNumberFormat="1" applyFont="1" applyAlignment="1">
      <alignment horizontal="left"/>
    </xf>
    <xf fontId="1" fillId="0" borderId="0" numFmtId="165" xfId="4" applyNumberFormat="1" applyFont="1" applyAlignment="1">
      <alignment horizontal="left"/>
    </xf>
    <xf fontId="0" fillId="3" borderId="2" numFmtId="0" xfId="0" applyFill="1" applyBorder="1" applyAlignment="1">
      <alignment horizontal="right"/>
    </xf>
    <xf fontId="0" fillId="3" borderId="0" numFmtId="2" xfId="0" applyNumberFormat="1" applyFill="1" applyAlignment="1">
      <alignment horizontal="center"/>
    </xf>
    <xf fontId="2" fillId="2" borderId="12" numFmtId="0" xfId="2" applyFont="1" applyFill="1" applyBorder="1"/>
    <xf fontId="1" fillId="0" borderId="0" numFmtId="0" xfId="4" applyFont="1" applyAlignment="1">
      <alignment horizontal="center" vertical="top"/>
    </xf>
    <xf fontId="1" fillId="0" borderId="10" numFmtId="0" xfId="4" applyFont="1" applyBorder="1" applyAlignment="1">
      <alignment horizontal="center"/>
    </xf>
    <xf fontId="0" fillId="0" borderId="4" numFmtId="0" xfId="0" applyBorder="1" applyAlignment="1">
      <alignment horizontal="right"/>
    </xf>
    <xf fontId="0" fillId="0" borderId="1" numFmtId="2" xfId="0" applyNumberFormat="1" applyBorder="1" applyAlignment="1">
      <alignment horizontal="center"/>
    </xf>
    <xf fontId="0" fillId="0" borderId="1" numFmtId="0" xfId="0" applyBorder="1" applyAlignment="1">
      <alignment horizontal="right"/>
    </xf>
    <xf fontId="7" fillId="0" borderId="0" numFmtId="0" xfId="3" applyFont="1" applyAlignment="1" applyProtection="1">
      <alignment horizontal="right"/>
    </xf>
    <xf fontId="1" fillId="0" borderId="48" numFmtId="0" xfId="4" applyFont="1" applyBorder="1" applyAlignment="1">
      <alignment horizontal="center"/>
    </xf>
    <xf fontId="22" fillId="0" borderId="0" numFmtId="0" xfId="0" applyFont="1" applyAlignment="1">
      <alignment horizontal="right"/>
    </xf>
    <xf fontId="22" fillId="0" borderId="0" numFmtId="0" xfId="0" applyFont="1" applyAlignment="1">
      <alignment horizontal="center"/>
    </xf>
    <xf fontId="0" fillId="18" borderId="9" numFmtId="0" xfId="0" applyFill="1" applyBorder="1" applyAlignment="1">
      <alignment horizontal="left"/>
    </xf>
    <xf fontId="0" fillId="18" borderId="10" numFmtId="0" xfId="0" applyFill="1" applyBorder="1" applyAlignment="1">
      <alignment horizontal="center"/>
    </xf>
    <xf fontId="0" fillId="18" borderId="10" numFmtId="0" xfId="0" applyFill="1" applyBorder="1"/>
    <xf fontId="0" fillId="18" borderId="11" numFmtId="0" xfId="0" applyFill="1" applyBorder="1"/>
    <xf fontId="0" fillId="19" borderId="9" numFmtId="0" xfId="0" applyFill="1" applyBorder="1" applyAlignment="1">
      <alignment horizontal="left"/>
    </xf>
    <xf fontId="0" fillId="19" borderId="10" numFmtId="0" xfId="0" applyFill="1" applyBorder="1" applyAlignment="1">
      <alignment horizontal="center"/>
    </xf>
    <xf fontId="0" fillId="19" borderId="10" numFmtId="0" xfId="0" applyFill="1" applyBorder="1"/>
    <xf fontId="0" fillId="19" borderId="11" numFmtId="0" xfId="0" applyFill="1" applyBorder="1" applyAlignment="1">
      <alignment horizontal="center"/>
    </xf>
    <xf fontId="2" fillId="18" borderId="12" numFmtId="0" xfId="2" applyFont="1" applyFill="1" applyBorder="1"/>
    <xf fontId="1" fillId="18" borderId="0" numFmtId="0" xfId="0" applyFont="1" applyFill="1"/>
    <xf fontId="1" fillId="18" borderId="0" numFmtId="0" xfId="0" applyFont="1" applyFill="1" applyAlignment="1">
      <alignment horizontal="center"/>
    </xf>
    <xf fontId="1" fillId="18" borderId="3" numFmtId="0" xfId="0" applyFont="1" applyFill="1" applyBorder="1"/>
    <xf fontId="2" fillId="19" borderId="12" numFmtId="0" xfId="2" applyFont="1" applyFill="1" applyBorder="1"/>
    <xf fontId="1" fillId="19" borderId="0" numFmtId="0" xfId="0" applyFont="1" applyFill="1"/>
    <xf fontId="1" fillId="19" borderId="0" numFmtId="0" xfId="0" applyFont="1" applyFill="1" applyAlignment="1">
      <alignment horizontal="center"/>
    </xf>
    <xf fontId="1" fillId="19" borderId="3" numFmtId="0" xfId="0" applyFont="1" applyFill="1" applyBorder="1"/>
    <xf fontId="14" fillId="0" borderId="0" numFmtId="2" xfId="3" applyNumberFormat="1" applyFont="1" applyAlignment="1" applyProtection="1">
      <alignment horizontal="center"/>
    </xf>
    <xf fontId="1" fillId="0" borderId="0" numFmtId="9" xfId="7" applyNumberFormat="1" applyFont="1" applyAlignment="1">
      <alignment horizontal="right"/>
    </xf>
    <xf fontId="0" fillId="18" borderId="2" numFmtId="0" xfId="0" applyFill="1" applyBorder="1"/>
    <xf fontId="0" fillId="18" borderId="0" numFmtId="0" xfId="0" applyFill="1" applyAlignment="1">
      <alignment horizontal="center"/>
    </xf>
    <xf fontId="0" fillId="18" borderId="3" numFmtId="0" xfId="0" applyFill="1" applyBorder="1"/>
    <xf fontId="0" fillId="19" borderId="2" numFmtId="0" xfId="0" applyFill="1" applyBorder="1"/>
    <xf fontId="0" fillId="19" borderId="0" numFmtId="0" xfId="0" applyFill="1" applyAlignment="1">
      <alignment horizontal="center"/>
    </xf>
    <xf fontId="0" fillId="19" borderId="3" numFmtId="0" xfId="0" applyFill="1" applyBorder="1"/>
    <xf fontId="22" fillId="0" borderId="0" numFmtId="0" xfId="0" applyFont="1"/>
    <xf fontId="14" fillId="0" borderId="0" numFmtId="2" xfId="3" applyNumberFormat="1" applyFont="1" applyAlignment="1">
      <alignment horizontal="center"/>
    </xf>
    <xf fontId="0" fillId="7" borderId="0" numFmtId="0" xfId="0" applyFill="1" applyAlignment="1">
      <alignment horizontal="center"/>
    </xf>
    <xf fontId="1" fillId="0" borderId="73" numFmtId="0" xfId="4" applyFont="1" applyBorder="1" applyAlignment="1">
      <alignment horizontal="center"/>
    </xf>
    <xf fontId="1" fillId="20" borderId="0" numFmtId="0" xfId="3" applyFont="1" applyFill="1"/>
    <xf fontId="1" fillId="0" borderId="0" numFmtId="2" xfId="4" applyNumberFormat="1" applyFont="1" applyAlignment="1">
      <alignment horizontal="right" vertical="top" wrapText="1"/>
    </xf>
    <xf fontId="0" fillId="21" borderId="0" numFmtId="0" xfId="0" applyFill="1"/>
    <xf fontId="1" fillId="0" borderId="6" numFmtId="0" xfId="4" applyFont="1" applyBorder="1"/>
    <xf fontId="1" fillId="0" borderId="7" numFmtId="0" xfId="4" applyFont="1" applyBorder="1"/>
    <xf fontId="1" fillId="0" borderId="8" numFmtId="0" xfId="4" applyFont="1" applyBorder="1"/>
    <xf fontId="1" fillId="0" borderId="5" numFmtId="0" xfId="3" applyFont="1" applyBorder="1" applyAlignment="1" applyProtection="1">
      <alignment horizontal="right"/>
    </xf>
    <xf fontId="0" fillId="18" borderId="4" numFmtId="0" xfId="0" applyFill="1" applyBorder="1"/>
    <xf fontId="0" fillId="18" borderId="1" numFmtId="0" xfId="0" applyFill="1" applyBorder="1" applyAlignment="1">
      <alignment horizontal="center"/>
    </xf>
    <xf fontId="0" fillId="18" borderId="5" numFmtId="0" xfId="0" applyFill="1" applyBorder="1"/>
    <xf fontId="0" fillId="19" borderId="4" numFmtId="0" xfId="0" applyFill="1" applyBorder="1"/>
    <xf fontId="0" fillId="19" borderId="1" numFmtId="0" xfId="0" applyFill="1" applyBorder="1" applyAlignment="1">
      <alignment horizontal="center"/>
    </xf>
    <xf fontId="0" fillId="19" borderId="5" numFmtId="0" xfId="0" applyFill="1" applyBorder="1"/>
    <xf fontId="0" fillId="20" borderId="0" numFmtId="0" xfId="0" applyFill="1"/>
    <xf fontId="7" fillId="0" borderId="0" numFmtId="0" xfId="3" applyFont="1" applyAlignment="1">
      <alignment horizontal="left"/>
    </xf>
    <xf fontId="1" fillId="0" borderId="2" numFmtId="165" xfId="4" applyNumberFormat="1" applyFont="1" applyBorder="1"/>
    <xf fontId="1" fillId="0" borderId="3" numFmtId="165" xfId="4" applyNumberFormat="1" applyFont="1" applyBorder="1"/>
    <xf fontId="1" fillId="0" borderId="0" numFmtId="165" xfId="4" applyNumberFormat="1" applyFont="1" applyAlignment="1">
      <alignment horizontal="center"/>
    </xf>
    <xf fontId="1" fillId="22" borderId="0" numFmtId="0" xfId="4" applyFont="1" applyFill="1" applyAlignment="1">
      <alignment horizontal="left"/>
    </xf>
    <xf fontId="1" fillId="22" borderId="0" numFmtId="0" xfId="4" applyFont="1" applyFill="1"/>
    <xf fontId="1" fillId="0" borderId="0" numFmtId="4" xfId="4" applyNumberFormat="1" applyFont="1" applyAlignment="1">
      <alignment horizontal="center"/>
    </xf>
    <xf fontId="1" fillId="0" borderId="12" numFmtId="0" xfId="4" applyFont="1" applyBorder="1"/>
    <xf fontId="1" fillId="0" borderId="1" numFmtId="0" xfId="3" applyFont="1" applyBorder="1" applyAlignment="1" quotePrefix="1">
      <alignment horizontal="center"/>
    </xf>
    <xf fontId="1" fillId="0" borderId="0" numFmtId="0" xfId="3" applyFont="1" quotePrefix="1"/>
    <xf fontId="1" fillId="0" borderId="48" numFmtId="0" xfId="4" applyFont="1" applyBorder="1"/>
    <xf fontId="23" fillId="0" borderId="0" numFmtId="0" xfId="0" applyFont="1"/>
    <xf fontId="1" fillId="0" borderId="0" numFmtId="0" xfId="3" applyFont="1" applyAlignment="1">
      <alignment wrapText="1"/>
    </xf>
    <xf fontId="1" fillId="0" borderId="73" numFmtId="0" xfId="4" applyFont="1" applyBorder="1"/>
    <xf fontId="1" fillId="0" borderId="9" numFmtId="0" xfId="3" applyFont="1" applyBorder="1" applyAlignment="1" applyProtection="1">
      <alignment horizontal="center"/>
      <protection locked="0"/>
    </xf>
    <xf fontId="1" fillId="0" borderId="11" numFmtId="0" xfId="3" applyFont="1" applyBorder="1" applyAlignment="1" applyProtection="1">
      <alignment horizontal="center"/>
    </xf>
    <xf fontId="1" fillId="3" borderId="0" numFmtId="0" xfId="4" applyFont="1" applyFill="1" applyAlignment="1">
      <alignment horizontal="justify" vertical="top" wrapText="1"/>
    </xf>
    <xf fontId="1" fillId="0" borderId="2" numFmtId="0" xfId="3" applyFont="1" applyBorder="1" applyAlignment="1">
      <alignment horizontal="center"/>
    </xf>
    <xf fontId="0" fillId="18" borderId="41" numFmtId="0" xfId="0" applyFill="1" applyBorder="1" applyAlignment="1">
      <alignment horizontal="left"/>
    </xf>
    <xf fontId="1" fillId="23" borderId="0" numFmtId="0" xfId="4" applyFont="1" applyFill="1" applyAlignment="1">
      <alignment horizontal="justify" vertical="top" wrapText="1"/>
    </xf>
    <xf fontId="1" fillId="23" borderId="0" numFmtId="0" xfId="3" applyFont="1" applyFill="1" applyAlignment="1" applyProtection="1">
      <alignment horizontal="center"/>
    </xf>
    <xf fontId="1" fillId="18" borderId="3" numFmtId="0" xfId="0" applyFont="1" applyFill="1" applyBorder="1" applyAlignment="1">
      <alignment horizontal="center"/>
    </xf>
    <xf fontId="0" fillId="18" borderId="48" numFmtId="0" xfId="0" applyFill="1" applyBorder="1"/>
    <xf fontId="0" fillId="18" borderId="3" numFmtId="0" xfId="0" applyFill="1" applyBorder="1" applyAlignment="1">
      <alignment horizontal="center"/>
    </xf>
    <xf fontId="1" fillId="24" borderId="0" numFmtId="0" xfId="4" applyFont="1" applyFill="1" applyAlignment="1">
      <alignment horizontal="justify" vertical="top" wrapText="1"/>
    </xf>
    <xf fontId="1" fillId="24" borderId="0" numFmtId="0" xfId="3" applyFont="1" applyFill="1" applyAlignment="1" applyProtection="1">
      <alignment horizontal="center"/>
    </xf>
    <xf fontId="1" fillId="0" borderId="1" numFmtId="2" xfId="3" applyNumberFormat="1" applyFont="1" applyBorder="1" applyAlignment="1">
      <alignment horizontal="center"/>
    </xf>
    <xf fontId="1" fillId="0" borderId="1" numFmtId="2" xfId="3" applyNumberFormat="1" applyFont="1" applyBorder="1" applyAlignment="1" quotePrefix="1">
      <alignment horizontal="center"/>
    </xf>
    <xf fontId="1" fillId="18" borderId="0" numFmtId="0" xfId="4" applyFont="1" applyFill="1" applyAlignment="1">
      <alignment horizontal="left"/>
    </xf>
    <xf fontId="1" fillId="18" borderId="0" numFmtId="0" xfId="4" applyFont="1" applyFill="1"/>
    <xf fontId="1" fillId="0" borderId="0" numFmtId="169" xfId="4" applyNumberFormat="1" applyFont="1" applyAlignment="1">
      <alignment horizontal="left"/>
    </xf>
    <xf fontId="0" fillId="18" borderId="73" numFmtId="0" xfId="0" applyFill="1" applyBorder="1"/>
    <xf fontId="0" fillId="18" borderId="5" numFmtId="0" xfId="0" applyFill="1" applyBorder="1" applyAlignment="1">
      <alignment horizontal="center"/>
    </xf>
    <xf fontId="1" fillId="25" borderId="0" numFmtId="165" xfId="4" applyNumberFormat="1" applyFont="1" applyFill="1" applyAlignment="1">
      <alignment horizontal="left"/>
    </xf>
    <xf fontId="1" fillId="25" borderId="0" numFmtId="0" xfId="4" applyFont="1" applyFill="1"/>
    <xf fontId="7" fillId="0" borderId="0" numFmtId="2" xfId="3" applyNumberFormat="1" applyFont="1" applyAlignment="1">
      <alignment horizontal="center"/>
    </xf>
    <xf fontId="1" fillId="0" borderId="9" numFmtId="0" xfId="4" applyFont="1" applyBorder="1"/>
    <xf fontId="0" fillId="0" borderId="6" numFmtId="0" xfId="0" applyBorder="1" applyAlignment="1">
      <alignment horizontal="right"/>
    </xf>
    <xf fontId="0" fillId="0" borderId="8" numFmtId="0" xfId="0" applyBorder="1"/>
    <xf fontId="0" fillId="0" borderId="6" numFmtId="0" xfId="0" applyBorder="1"/>
    <xf fontId="18" fillId="0" borderId="0" numFmtId="0" xfId="4" applyFont="1" applyAlignment="1">
      <alignment horizontal="center"/>
    </xf>
    <xf fontId="13" fillId="0" borderId="6" numFmtId="2" xfId="4" applyNumberFormat="1" applyFont="1" applyBorder="1"/>
    <xf fontId="13" fillId="0" borderId="7" numFmtId="2" xfId="4" applyNumberFormat="1" applyFont="1" applyBorder="1"/>
    <xf fontId="13" fillId="0" borderId="8" numFmtId="2" xfId="4" applyNumberFormat="1" applyFont="1" applyBorder="1"/>
    <xf fontId="13" fillId="0" borderId="74" numFmtId="2" xfId="4" applyNumberFormat="1" applyFont="1" applyBorder="1"/>
    <xf fontId="13" fillId="0" borderId="75" numFmtId="2" xfId="4" applyNumberFormat="1" applyFont="1" applyBorder="1" applyAlignment="1" applyProtection="1">
      <alignment horizontal="left"/>
    </xf>
    <xf fontId="13" fillId="0" borderId="19" numFmtId="2" xfId="4" applyNumberFormat="1" applyFont="1" applyBorder="1" applyAlignment="1" applyProtection="1">
      <alignment horizontal="center"/>
    </xf>
    <xf fontId="13" fillId="17" borderId="76" numFmtId="2" xfId="4" applyNumberFormat="1" applyFont="1" applyFill="1" applyBorder="1" applyAlignment="1" applyProtection="1">
      <alignment horizontal="center"/>
    </xf>
    <xf fontId="13" fillId="17" borderId="77" numFmtId="2" xfId="4" applyNumberFormat="1" applyFont="1" applyFill="1" applyBorder="1" applyAlignment="1" applyProtection="1">
      <alignment horizontal="center"/>
    </xf>
    <xf fontId="13" fillId="17" borderId="78" numFmtId="2" xfId="4" applyNumberFormat="1" applyFont="1" applyFill="1" applyBorder="1" applyAlignment="1" applyProtection="1">
      <alignment horizontal="center"/>
    </xf>
    <xf fontId="13" fillId="0" borderId="10" numFmtId="2" xfId="4" applyNumberFormat="1" applyFont="1" applyBorder="1" applyAlignment="1" applyProtection="1">
      <alignment horizontal="center"/>
    </xf>
    <xf fontId="13" fillId="0" borderId="79" numFmtId="2" xfId="4" applyNumberFormat="1" applyFont="1" applyBorder="1" applyAlignment="1" applyProtection="1">
      <alignment horizontal="center"/>
    </xf>
    <xf fontId="13" fillId="0" borderId="0" numFmtId="2" xfId="4" applyNumberFormat="1" applyFont="1" applyAlignment="1" applyProtection="1">
      <alignment horizontal="center"/>
    </xf>
    <xf fontId="13" fillId="17" borderId="80" numFmtId="2" xfId="4" applyNumberFormat="1" applyFont="1" applyFill="1" applyBorder="1" applyAlignment="1" applyProtection="1">
      <alignment horizontal="center"/>
    </xf>
    <xf fontId="13" fillId="17" borderId="81" numFmtId="2" xfId="4" applyNumberFormat="1" applyFont="1" applyFill="1" applyBorder="1" applyAlignment="1" applyProtection="1">
      <alignment horizontal="center"/>
    </xf>
    <xf fontId="13" fillId="0" borderId="25" numFmtId="2" xfId="4" applyNumberFormat="1" applyFont="1" applyBorder="1" applyAlignment="1" applyProtection="1">
      <alignment horizontal="center"/>
    </xf>
    <xf fontId="13" fillId="0" borderId="26" numFmtId="2" xfId="4" applyNumberFormat="1" applyFont="1" applyBorder="1" applyAlignment="1" applyProtection="1">
      <alignment horizontal="center"/>
    </xf>
    <xf fontId="13" fillId="0" borderId="80" numFmtId="2" xfId="4" applyNumberFormat="1" applyFont="1" applyBorder="1" applyAlignment="1" applyProtection="1">
      <alignment horizontal="center"/>
    </xf>
    <xf fontId="13" fillId="0" borderId="1" numFmtId="2" xfId="4" applyNumberFormat="1" applyFont="1" applyBorder="1" applyAlignment="1" applyProtection="1">
      <alignment horizontal="center"/>
    </xf>
    <xf fontId="13" fillId="17" borderId="82" numFmtId="2" xfId="4" applyNumberFormat="1" applyFont="1" applyFill="1" applyBorder="1" applyAlignment="1" applyProtection="1">
      <alignment horizontal="center"/>
    </xf>
    <xf fontId="13" fillId="17" borderId="0" numFmtId="2" xfId="4" applyNumberFormat="1" applyFont="1" applyFill="1" applyAlignment="1" applyProtection="1">
      <alignment horizontal="center"/>
    </xf>
    <xf fontId="13" fillId="0" borderId="33" numFmtId="2" xfId="4" applyNumberFormat="1" applyFont="1" applyBorder="1" applyAlignment="1">
      <alignment horizontal="center"/>
    </xf>
    <xf fontId="13" fillId="0" borderId="1" numFmtId="2" xfId="4" applyNumberFormat="1" applyFont="1" applyBorder="1" applyAlignment="1">
      <alignment horizontal="center"/>
    </xf>
    <xf fontId="13" fillId="17" borderId="83" numFmtId="2" xfId="4" applyNumberFormat="1" applyFont="1" applyFill="1" applyBorder="1" applyAlignment="1" applyProtection="1">
      <alignment horizontal="center"/>
    </xf>
    <xf fontId="13" fillId="0" borderId="38" numFmtId="2" xfId="4" applyNumberFormat="1" applyFont="1" applyBorder="1" applyAlignment="1" applyProtection="1">
      <alignment horizontal="center"/>
    </xf>
    <xf fontId="13" fillId="0" borderId="8" numFmtId="2" xfId="4" applyNumberFormat="1" applyFont="1" applyBorder="1" applyAlignment="1" applyProtection="1">
      <alignment horizontal="center"/>
    </xf>
    <xf fontId="13" fillId="17" borderId="41" numFmtId="2" xfId="4" applyNumberFormat="1" applyFont="1" applyFill="1" applyBorder="1" applyAlignment="1" applyProtection="1">
      <alignment horizontal="center"/>
    </xf>
    <xf fontId="13" fillId="26" borderId="41" numFmtId="2" xfId="4" applyNumberFormat="1" applyFont="1" applyFill="1" applyBorder="1" applyAlignment="1" applyProtection="1">
      <alignment horizontal="center"/>
    </xf>
    <xf fontId="13" fillId="0" borderId="0" numFmtId="2" xfId="4" applyNumberFormat="1" applyFont="1" applyAlignment="1">
      <alignment horizontal="center"/>
    </xf>
    <xf fontId="13" fillId="27" borderId="84" numFmtId="2" xfId="4" applyNumberFormat="1" applyFont="1" applyFill="1" applyBorder="1" applyAlignment="1" applyProtection="1">
      <alignment horizontal="center"/>
    </xf>
    <xf fontId="13" fillId="26" borderId="85" numFmtId="2" xfId="4" applyNumberFormat="1" applyFont="1" applyFill="1" applyBorder="1" applyAlignment="1" applyProtection="1">
      <alignment horizontal="center"/>
    </xf>
    <xf fontId="13" fillId="27" borderId="86" numFmtId="2" xfId="4" applyNumberFormat="1" applyFont="1" applyFill="1" applyBorder="1" applyAlignment="1" applyProtection="1">
      <alignment horizontal="center"/>
    </xf>
    <xf fontId="13" fillId="17" borderId="48" numFmtId="2" xfId="4" applyNumberFormat="1" applyFont="1" applyFill="1" applyBorder="1" applyAlignment="1" applyProtection="1">
      <alignment horizontal="center"/>
    </xf>
    <xf fontId="13" fillId="26" borderId="48" numFmtId="2" xfId="4" applyNumberFormat="1" applyFont="1" applyFill="1" applyBorder="1" applyAlignment="1" applyProtection="1">
      <alignment horizontal="center"/>
    </xf>
    <xf fontId="13" fillId="26" borderId="73" numFmtId="2" xfId="4" applyNumberFormat="1" applyFont="1" applyFill="1" applyBorder="1" applyAlignment="1" applyProtection="1">
      <alignment horizontal="center"/>
    </xf>
    <xf fontId="13" fillId="26" borderId="87" numFmtId="2" xfId="4" applyNumberFormat="1" applyFont="1" applyFill="1" applyBorder="1" applyAlignment="1" applyProtection="1">
      <alignment horizontal="center"/>
    </xf>
    <xf fontId="13" fillId="27" borderId="88" numFmtId="2" xfId="4" applyNumberFormat="1" applyFont="1" applyFill="1" applyBorder="1" applyAlignment="1" applyProtection="1">
      <alignment horizontal="center"/>
    </xf>
    <xf fontId="13" fillId="17" borderId="89" numFmtId="2" xfId="4" applyNumberFormat="1" applyFont="1" applyFill="1" applyBorder="1" applyAlignment="1" applyProtection="1">
      <alignment horizontal="center"/>
    </xf>
    <xf fontId="13" fillId="17" borderId="90" numFmtId="2" xfId="4" applyNumberFormat="1" applyFont="1" applyFill="1" applyBorder="1" applyAlignment="1" applyProtection="1">
      <alignment horizontal="center"/>
    </xf>
    <xf fontId="13" fillId="17" borderId="91" numFmtId="2" xfId="4" applyNumberFormat="1" applyFont="1" applyFill="1" applyBorder="1" applyAlignment="1" applyProtection="1">
      <alignment horizontal="center"/>
    </xf>
    <xf fontId="13" fillId="0" borderId="74" numFmtId="2" xfId="4" applyNumberFormat="1" applyFont="1" applyBorder="1" applyAlignment="1" applyProtection="1">
      <alignment horizontal="left"/>
    </xf>
    <xf fontId="13" fillId="26" borderId="92" numFmtId="2" xfId="4" applyNumberFormat="1" applyFont="1" applyFill="1" applyBorder="1" applyAlignment="1" applyProtection="1">
      <alignment horizontal="center"/>
    </xf>
    <xf fontId="13" fillId="17" borderId="93" numFmtId="2" xfId="4" applyNumberFormat="1" applyFont="1" applyFill="1" applyBorder="1" applyAlignment="1" applyProtection="1">
      <alignment horizontal="center"/>
    </xf>
    <xf fontId="13" fillId="17" borderId="94" numFmtId="2" xfId="4" applyNumberFormat="1" applyFont="1" applyFill="1" applyBorder="1" applyAlignment="1" applyProtection="1">
      <alignment horizontal="center"/>
    </xf>
    <xf fontId="13" fillId="0" borderId="41" numFmtId="2" xfId="4" applyNumberFormat="1" applyFont="1" applyBorder="1" applyAlignment="1" applyProtection="1">
      <alignment horizontal="center"/>
    </xf>
    <xf fontId="13" fillId="0" borderId="48" numFmtId="2" xfId="4" applyNumberFormat="1" applyFont="1" applyBorder="1" applyAlignment="1">
      <alignment horizontal="center"/>
    </xf>
    <xf fontId="13" fillId="0" borderId="48" numFmtId="2" xfId="4" applyNumberFormat="1" applyFont="1" applyBorder="1" applyAlignment="1" applyProtection="1">
      <alignment horizontal="center"/>
    </xf>
    <xf fontId="13" fillId="0" borderId="73" numFmtId="2" xfId="4" applyNumberFormat="1" applyFont="1" applyBorder="1" applyAlignment="1" applyProtection="1">
      <alignment horizontal="center"/>
    </xf>
    <xf fontId="13" fillId="15" borderId="12" numFmtId="2" xfId="4" applyNumberFormat="1" applyFont="1" applyFill="1" applyBorder="1" applyAlignment="1" applyProtection="1">
      <alignment horizontal="center"/>
    </xf>
    <xf fontId="13" fillId="9" borderId="48" numFmtId="2" xfId="4" applyNumberFormat="1" applyFont="1" applyFill="1" applyBorder="1" applyAlignment="1" applyProtection="1">
      <alignment horizontal="center"/>
    </xf>
    <xf fontId="13" fillId="9" borderId="95" numFmtId="2" xfId="4" applyNumberFormat="1" applyFont="1" applyFill="1" applyBorder="1" applyAlignment="1" applyProtection="1">
      <alignment horizontal="center"/>
    </xf>
    <xf fontId="13" fillId="25" borderId="96" numFmtId="2" xfId="4" applyNumberFormat="1" applyFont="1" applyFill="1" applyBorder="1" applyAlignment="1" applyProtection="1">
      <alignment horizontal="center"/>
    </xf>
    <xf fontId="13" fillId="25" borderId="97" numFmtId="2" xfId="4" applyNumberFormat="1" applyFont="1" applyFill="1" applyBorder="1" applyAlignment="1" applyProtection="1">
      <alignment horizontal="center"/>
    </xf>
    <xf fontId="13" fillId="25" borderId="98" numFmtId="2" xfId="4" applyNumberFormat="1" applyFont="1" applyFill="1" applyBorder="1" applyAlignment="1" applyProtection="1">
      <alignment horizontal="center"/>
    </xf>
    <xf fontId="13" fillId="0" borderId="18" numFmtId="2" xfId="4" applyNumberFormat="1" applyFont="1" applyBorder="1" applyAlignment="1" applyProtection="1">
      <alignment horizontal="center"/>
    </xf>
    <xf fontId="13" fillId="0" borderId="99" numFmtId="2" xfId="4" applyNumberFormat="1" applyFont="1" applyBorder="1" applyAlignment="1" applyProtection="1">
      <alignment horizontal="center"/>
    </xf>
    <xf fontId="13" fillId="25" borderId="100" numFmtId="2" xfId="4" applyNumberFormat="1" applyFont="1" applyFill="1" applyBorder="1" applyAlignment="1" applyProtection="1">
      <alignment horizontal="center"/>
    </xf>
    <xf fontId="13" fillId="25" borderId="0" numFmtId="2" xfId="4" applyNumberFormat="1" applyFont="1" applyFill="1" applyAlignment="1" applyProtection="1">
      <alignment horizontal="center"/>
    </xf>
    <xf fontId="13" fillId="25" borderId="101" numFmtId="2" xfId="4" applyNumberFormat="1" applyFont="1" applyFill="1" applyBorder="1" applyAlignment="1" applyProtection="1">
      <alignment horizontal="center"/>
    </xf>
    <xf fontId="13" fillId="25" borderId="102" numFmtId="2" xfId="4" applyNumberFormat="1" applyFont="1" applyFill="1" applyBorder="1" applyAlignment="1" applyProtection="1">
      <alignment horizontal="center"/>
    </xf>
    <xf fontId="13" fillId="25" borderId="103" numFmtId="2" xfId="4" applyNumberFormat="1" applyFont="1" applyFill="1" applyBorder="1" applyAlignment="1" applyProtection="1">
      <alignment horizontal="center"/>
    </xf>
    <xf fontId="13" fillId="25" borderId="104" numFmtId="2" xfId="4" applyNumberFormat="1" applyFont="1" applyFill="1" applyBorder="1" applyAlignment="1" applyProtection="1">
      <alignment horizontal="center"/>
    </xf>
    <xf fontId="13" fillId="0" borderId="105" numFmtId="2" xfId="4" applyNumberFormat="1" applyFont="1" applyBorder="1" applyAlignment="1" applyProtection="1">
      <alignment horizontal="center"/>
    </xf>
    <xf fontId="13" fillId="9" borderId="41" numFmtId="2" xfId="4" applyNumberFormat="1" applyFont="1" applyFill="1" applyBorder="1" applyAlignment="1" applyProtection="1">
      <alignment horizontal="center"/>
    </xf>
    <xf fontId="13" fillId="9" borderId="106" numFmtId="2" xfId="4" applyNumberFormat="1" applyFont="1" applyFill="1" applyBorder="1" applyAlignment="1" applyProtection="1">
      <alignment horizontal="center"/>
    </xf>
    <xf fontId="13" fillId="9" borderId="107" numFmtId="2" xfId="4" applyNumberFormat="1" applyFont="1" applyFill="1" applyBorder="1" applyAlignment="1" applyProtection="1">
      <alignment horizontal="center"/>
    </xf>
    <xf fontId="13" fillId="0" borderId="75" numFmtId="2" xfId="4" applyNumberFormat="1" applyFont="1" applyBorder="1" applyAlignment="1">
      <alignment horizontal="left"/>
    </xf>
    <xf fontId="13" fillId="9" borderId="108" numFmtId="2" xfId="4" applyNumberFormat="1" applyFont="1" applyFill="1" applyBorder="1" applyAlignment="1" applyProtection="1">
      <alignment horizontal="center"/>
    </xf>
    <xf fontId="13" fillId="9" borderId="109" numFmtId="2" xfId="4" applyNumberFormat="1" applyFont="1" applyFill="1" applyBorder="1" applyAlignment="1" applyProtection="1">
      <alignment horizontal="center"/>
    </xf>
    <xf fontId="13" fillId="9" borderId="110" numFmtId="2" xfId="4" applyNumberFormat="1" applyFont="1" applyFill="1" applyBorder="1" applyAlignment="1" applyProtection="1">
      <alignment horizontal="center"/>
    </xf>
    <xf fontId="13" fillId="9" borderId="111" numFmtId="2" xfId="4" applyNumberFormat="1" applyFont="1" applyFill="1" applyBorder="1" applyAlignment="1" applyProtection="1">
      <alignment horizontal="center"/>
    </xf>
    <xf fontId="13" fillId="0" borderId="55" numFmtId="2" xfId="4" applyNumberFormat="1" applyFont="1" applyBorder="1" applyAlignment="1" applyProtection="1">
      <alignment horizontal="center"/>
    </xf>
    <xf fontId="13" fillId="0" borderId="112" numFmtId="2" xfId="4" applyNumberFormat="1" applyFont="1" applyBorder="1" applyAlignment="1" applyProtection="1">
      <alignment horizontal="center"/>
    </xf>
    <xf fontId="13" fillId="9" borderId="73" numFmtId="2" xfId="4" applyNumberFormat="1" applyFont="1" applyFill="1" applyBorder="1" applyAlignment="1" applyProtection="1">
      <alignment horizontal="center"/>
    </xf>
    <xf fontId="13" fillId="9" borderId="113" numFmtId="2" xfId="4" applyNumberFormat="1" applyFont="1" applyFill="1" applyBorder="1" applyAlignment="1" applyProtection="1">
      <alignment horizontal="center"/>
    </xf>
    <xf fontId="13" fillId="0" borderId="2" numFmtId="2" xfId="4" applyNumberFormat="1" applyFont="1" applyBorder="1" applyAlignment="1" applyProtection="1">
      <alignment horizontal="center"/>
    </xf>
    <xf fontId="13" fillId="17" borderId="114" numFmtId="2" xfId="4" applyNumberFormat="1" applyFont="1" applyFill="1" applyBorder="1" applyAlignment="1" applyProtection="1">
      <alignment horizontal="center"/>
    </xf>
    <xf fontId="13" fillId="27" borderId="41" numFmtId="2" xfId="4" applyNumberFormat="1" applyFont="1" applyFill="1" applyBorder="1" applyAlignment="1" applyProtection="1">
      <alignment horizontal="center"/>
    </xf>
    <xf fontId="13" fillId="27" borderId="48" numFmtId="2" xfId="4" applyNumberFormat="1" applyFont="1" applyFill="1" applyBorder="1" applyAlignment="1" applyProtection="1">
      <alignment horizontal="center"/>
    </xf>
    <xf fontId="13" fillId="26" borderId="94" numFmtId="2" xfId="4" applyNumberFormat="1" applyFont="1" applyFill="1" applyBorder="1" applyAlignment="1" applyProtection="1">
      <alignment horizontal="center"/>
    </xf>
    <xf fontId="13" fillId="17" borderId="115" numFmtId="2" xfId="4" applyNumberFormat="1" applyFont="1" applyFill="1" applyBorder="1" applyAlignment="1" applyProtection="1">
      <alignment horizontal="center"/>
    </xf>
    <xf fontId="13" fillId="0" borderId="12" numFmtId="2" xfId="4" applyNumberFormat="1" applyFont="1" applyBorder="1" applyAlignment="1" applyProtection="1">
      <alignment horizontal="center"/>
    </xf>
    <xf fontId="13" fillId="26" borderId="3" numFmtId="2" xfId="4" applyNumberFormat="1" applyFont="1" applyFill="1" applyBorder="1" applyAlignment="1" applyProtection="1">
      <alignment horizontal="center"/>
    </xf>
    <xf fontId="13" fillId="27" borderId="116" numFmtId="2" xfId="4" applyNumberFormat="1" applyFont="1" applyFill="1" applyBorder="1" applyAlignment="1" applyProtection="1">
      <alignment horizontal="center"/>
    </xf>
    <xf fontId="13" fillId="0" borderId="74" numFmtId="2" xfId="4" applyNumberFormat="1" applyFont="1" applyBorder="1" applyAlignment="1">
      <alignment horizontal="left"/>
    </xf>
    <xf fontId="13" fillId="27" borderId="117" numFmtId="2" xfId="4" applyNumberFormat="1" applyFont="1" applyFill="1" applyBorder="1" applyAlignment="1" applyProtection="1">
      <alignment horizontal="center"/>
    </xf>
    <xf fontId="13" fillId="26" borderId="118" numFmtId="2" xfId="4" applyNumberFormat="1" applyFont="1" applyFill="1" applyBorder="1" applyAlignment="1" applyProtection="1">
      <alignment horizontal="center"/>
    </xf>
    <xf fontId="13" fillId="17" borderId="119" numFmtId="2" xfId="4" applyNumberFormat="1" applyFont="1" applyFill="1" applyBorder="1" applyAlignment="1" applyProtection="1">
      <alignment horizontal="center"/>
    </xf>
    <xf fontId="13" fillId="0" borderId="74" numFmtId="170" xfId="4" applyNumberFormat="1" applyFont="1" applyBorder="1" applyAlignment="1" applyProtection="1">
      <alignment horizontal="left"/>
    </xf>
    <xf fontId="13" fillId="0" borderId="120" numFmtId="2" xfId="4" applyNumberFormat="1" applyFont="1" applyBorder="1" applyAlignment="1" applyProtection="1">
      <alignment horizontal="center"/>
    </xf>
    <xf fontId="13" fillId="0" borderId="121" numFmtId="2" xfId="4" applyNumberFormat="1" applyFont="1" applyBorder="1" applyAlignment="1" applyProtection="1">
      <alignment horizontal="center"/>
    </xf>
    <xf fontId="13" fillId="0" borderId="122" numFmtId="2" xfId="4" applyNumberFormat="1" applyFont="1" applyBorder="1" applyAlignment="1" applyProtection="1">
      <alignment horizontal="center"/>
    </xf>
    <xf fontId="13" fillId="18" borderId="123" numFmtId="2" xfId="4" applyNumberFormat="1" applyFont="1" applyFill="1" applyBorder="1" applyAlignment="1" applyProtection="1">
      <alignment horizontal="center"/>
    </xf>
    <xf fontId="13" fillId="18" borderId="124" numFmtId="2" xfId="4" applyNumberFormat="1" applyFont="1" applyFill="1" applyBorder="1" applyAlignment="1" applyProtection="1">
      <alignment horizontal="center"/>
    </xf>
    <xf fontId="13" fillId="18" borderId="125" numFmtId="2" xfId="4" applyNumberFormat="1" applyFont="1" applyFill="1" applyBorder="1" applyAlignment="1" applyProtection="1">
      <alignment horizontal="center"/>
    </xf>
    <xf fontId="13" fillId="0" borderId="11" numFmtId="2" xfId="4" applyNumberFormat="1" applyFont="1" applyBorder="1" applyAlignment="1" applyProtection="1">
      <alignment horizontal="center"/>
    </xf>
    <xf fontId="13" fillId="18" borderId="126" numFmtId="2" xfId="4" applyNumberFormat="1" applyFont="1" applyFill="1" applyBorder="1" applyAlignment="1" applyProtection="1">
      <alignment horizontal="center"/>
    </xf>
    <xf fontId="13" fillId="18" borderId="0" numFmtId="2" xfId="4" applyNumberFormat="1" applyFont="1" applyFill="1" applyAlignment="1" applyProtection="1">
      <alignment horizontal="center"/>
    </xf>
    <xf fontId="13" fillId="18" borderId="127" numFmtId="2" xfId="4" applyNumberFormat="1" applyFont="1" applyFill="1" applyBorder="1" applyAlignment="1" applyProtection="1">
      <alignment horizontal="center"/>
    </xf>
    <xf fontId="13" fillId="0" borderId="34" numFmtId="2" xfId="4" applyNumberFormat="1" applyFont="1" applyBorder="1" applyAlignment="1" applyProtection="1">
      <alignment horizontal="center"/>
    </xf>
    <xf fontId="13" fillId="18" borderId="128" numFmtId="2" xfId="4" applyNumberFormat="1" applyFont="1" applyFill="1" applyBorder="1" applyAlignment="1" applyProtection="1">
      <alignment horizontal="center"/>
    </xf>
    <xf fontId="13" fillId="18" borderId="129" numFmtId="2" xfId="4" applyNumberFormat="1" applyFont="1" applyFill="1" applyBorder="1" applyAlignment="1" applyProtection="1">
      <alignment horizontal="center"/>
    </xf>
    <xf fontId="13" fillId="18" borderId="130" numFmtId="2" xfId="4" applyNumberFormat="1" applyFont="1" applyFill="1" applyBorder="1" applyAlignment="1" applyProtection="1">
      <alignment horizontal="center"/>
    </xf>
    <xf fontId="13" fillId="0" borderId="5" numFmtId="2" xfId="4" applyNumberFormat="1" applyFont="1" applyBorder="1" applyAlignment="1" applyProtection="1">
      <alignment horizontal="center"/>
    </xf>
    <xf fontId="13" fillId="0" borderId="40" numFmtId="2" xfId="4" applyNumberFormat="1" applyFont="1" applyBorder="1" applyAlignment="1" applyProtection="1">
      <alignment horizontal="center"/>
    </xf>
    <xf fontId="13" fillId="0" borderId="42" numFmtId="2" xfId="4" applyNumberFormat="1" applyFont="1" applyBorder="1" applyAlignment="1" applyProtection="1">
      <alignment horizontal="center"/>
    </xf>
    <xf fontId="13" fillId="0" borderId="52" numFmtId="2" xfId="4" applyNumberFormat="1" applyFont="1" applyBorder="1" applyAlignment="1" applyProtection="1">
      <alignment horizontal="center"/>
    </xf>
    <xf fontId="13" fillId="0" borderId="56" numFmtId="2" xfId="4" applyNumberFormat="1" applyFont="1" applyBorder="1" applyAlignment="1" applyProtection="1">
      <alignment horizontal="center"/>
    </xf>
    <xf fontId="13" fillId="0" borderId="57" numFmtId="2" xfId="4" applyNumberFormat="1" applyFont="1" applyBorder="1" applyAlignment="1" applyProtection="1">
      <alignment horizontal="center"/>
    </xf>
    <xf fontId="13" fillId="0" borderId="131" numFmtId="2" xfId="4" applyNumberFormat="1" applyFont="1" applyBorder="1" applyAlignment="1" applyProtection="1">
      <alignment horizontal="center"/>
    </xf>
    <xf fontId="13" fillId="0" borderId="132" numFmtId="2" xfId="4" applyNumberFormat="1" applyFont="1" applyBorder="1" applyAlignment="1" applyProtection="1">
      <alignment horizontal="center"/>
    </xf>
    <xf fontId="13" fillId="0" borderId="48" numFmtId="4" xfId="4" applyNumberFormat="1" applyFont="1" applyBorder="1" applyAlignment="1" applyProtection="1">
      <alignment horizontal="center"/>
    </xf>
    <xf fontId="13" fillId="0" borderId="48" numFmtId="171" xfId="4" applyNumberFormat="1" applyFont="1" applyBorder="1" applyAlignment="1" applyProtection="1">
      <alignment horizontal="center"/>
    </xf>
    <xf fontId="13" fillId="28" borderId="133" numFmtId="2" xfId="4" applyNumberFormat="1" applyFont="1" applyFill="1" applyBorder="1" applyAlignment="1" applyProtection="1">
      <alignment horizontal="center"/>
    </xf>
    <xf fontId="13" fillId="0" borderId="134" numFmtId="2" xfId="4" applyNumberFormat="1" applyFont="1" applyBorder="1" applyAlignment="1" applyProtection="1">
      <alignment horizontal="center"/>
    </xf>
    <xf fontId="13" fillId="0" borderId="133" numFmtId="2" xfId="4" applyNumberFormat="1" applyFont="1" applyBorder="1" applyAlignment="1" applyProtection="1">
      <alignment horizontal="center"/>
    </xf>
    <xf fontId="13" fillId="29" borderId="133" numFmtId="2" xfId="4" applyNumberFormat="1" applyFont="1" applyFill="1" applyBorder="1" applyAlignment="1" applyProtection="1">
      <alignment horizontal="center"/>
    </xf>
    <xf fontId="13" fillId="28" borderId="48" numFmtId="2" xfId="4" applyNumberFormat="1" applyFont="1" applyFill="1" applyBorder="1" applyAlignment="1" applyProtection="1">
      <alignment horizontal="center"/>
    </xf>
    <xf fontId="13" fillId="0" borderId="135" numFmtId="2" xfId="4" applyNumberFormat="1" applyFont="1" applyBorder="1" applyAlignment="1" applyProtection="1">
      <alignment horizontal="center"/>
    </xf>
    <xf fontId="13" fillId="29" borderId="48" numFmtId="2" xfId="4" applyNumberFormat="1" applyFont="1" applyFill="1" applyBorder="1" applyAlignment="1" applyProtection="1">
      <alignment horizontal="center"/>
    </xf>
    <xf fontId="13" fillId="28" borderId="136" numFmtId="2" xfId="4" applyNumberFormat="1" applyFont="1" applyFill="1" applyBorder="1" applyAlignment="1" applyProtection="1">
      <alignment horizontal="center"/>
    </xf>
    <xf fontId="13" fillId="0" borderId="137" numFmtId="2" xfId="4" applyNumberFormat="1" applyFont="1" applyBorder="1" applyAlignment="1" applyProtection="1">
      <alignment horizontal="center"/>
    </xf>
    <xf fontId="13" fillId="0" borderId="136" numFmtId="2" xfId="4" applyNumberFormat="1" applyFont="1" applyBorder="1" applyAlignment="1" applyProtection="1">
      <alignment horizontal="center"/>
    </xf>
    <xf fontId="13" fillId="29" borderId="136" numFmtId="2" xfId="4" applyNumberFormat="1" applyFont="1" applyFill="1" applyBorder="1" applyAlignment="1" applyProtection="1">
      <alignment horizontal="center"/>
    </xf>
    <xf fontId="13" fillId="30" borderId="48" numFmtId="2" xfId="4" applyNumberFormat="1" applyFont="1" applyFill="1" applyBorder="1" applyAlignment="1" applyProtection="1">
      <alignment horizontal="center"/>
    </xf>
    <xf fontId="13" fillId="0" borderId="138" numFmtId="2" xfId="4" applyNumberFormat="1" applyFont="1" applyBorder="1" applyAlignment="1" applyProtection="1">
      <alignment horizontal="center"/>
    </xf>
    <xf fontId="13" fillId="31" borderId="48" numFmtId="2" xfId="4" applyNumberFormat="1" applyFont="1" applyFill="1" applyBorder="1" applyAlignment="1" applyProtection="1">
      <alignment horizontal="center"/>
    </xf>
    <xf fontId="13" fillId="30" borderId="136" numFmtId="2" xfId="4" applyNumberFormat="1" applyFont="1" applyFill="1" applyBorder="1" applyAlignment="1" applyProtection="1">
      <alignment horizontal="center"/>
    </xf>
    <xf fontId="13" fillId="0" borderId="139" numFmtId="2" xfId="4" applyNumberFormat="1" applyFont="1" applyBorder="1" applyAlignment="1" applyProtection="1">
      <alignment horizontal="center"/>
    </xf>
    <xf fontId="13" fillId="31" borderId="136" numFmtId="2" xfId="4" applyNumberFormat="1" applyFont="1" applyFill="1" applyBorder="1" applyAlignment="1" applyProtection="1">
      <alignment horizontal="center"/>
    </xf>
    <xf fontId="13" fillId="0" borderId="140" numFmtId="2" xfId="4" applyNumberFormat="1" applyFont="1" applyBorder="1" applyAlignment="1" applyProtection="1">
      <alignment horizontal="center"/>
    </xf>
    <xf fontId="13" fillId="0" borderId="141" numFmtId="2" xfId="4" applyNumberFormat="1" applyFont="1" applyBorder="1" applyAlignment="1" applyProtection="1">
      <alignment horizontal="center"/>
    </xf>
    <xf fontId="13" fillId="0" borderId="142" numFmtId="2" xfId="4" applyNumberFormat="1" applyFont="1" applyBorder="1" applyAlignment="1" applyProtection="1">
      <alignment horizontal="center"/>
    </xf>
    <xf fontId="13" fillId="0" borderId="143" numFmtId="2" xfId="4" applyNumberFormat="1" applyFont="1" applyBorder="1" applyAlignment="1" applyProtection="1">
      <alignment horizontal="center"/>
    </xf>
    <xf fontId="13" fillId="0" borderId="144" numFmtId="2" xfId="4" applyNumberFormat="1" applyFont="1" applyBorder="1" applyAlignment="1" applyProtection="1">
      <alignment horizontal="center"/>
    </xf>
    <xf fontId="13" fillId="0" borderId="145" numFmtId="2" xfId="4" applyNumberFormat="1" applyFont="1" applyBorder="1" applyAlignment="1" applyProtection="1">
      <alignment horizontal="center"/>
    </xf>
    <xf fontId="13" fillId="0" borderId="146" numFmtId="2" xfId="4" applyNumberFormat="1" applyFont="1" applyBorder="1" applyAlignment="1" applyProtection="1">
      <alignment horizontal="center"/>
    </xf>
    <xf fontId="13" fillId="0" borderId="147" numFmtId="2" xfId="4" applyNumberFormat="1" applyFont="1" applyBorder="1" applyAlignment="1" applyProtection="1">
      <alignment horizontal="center"/>
    </xf>
    <xf fontId="13" fillId="0" borderId="0" numFmtId="2" xfId="4" applyNumberFormat="1" applyFont="1" applyAlignment="1" applyProtection="1">
      <alignment horizontal="right"/>
    </xf>
    <xf fontId="13" fillId="0" borderId="148" numFmtId="2" xfId="4" applyNumberFormat="1" applyFont="1" applyBorder="1" applyAlignment="1" applyProtection="1">
      <alignment horizontal="center"/>
    </xf>
    <xf fontId="13" fillId="0" borderId="149" numFmtId="2" xfId="4" applyNumberFormat="1" applyFont="1" applyBorder="1" applyAlignment="1" applyProtection="1">
      <alignment horizontal="center"/>
    </xf>
    <xf fontId="13" fillId="0" borderId="0" numFmtId="2" xfId="4" applyNumberFormat="1" applyFont="1" applyAlignment="1">
      <alignment horizontal="right"/>
    </xf>
    <xf fontId="13" fillId="0" borderId="0" numFmtId="2" xfId="4" applyNumberFormat="1" applyFont="1" applyAlignment="1" applyProtection="1">
      <alignment horizontal="left"/>
    </xf>
    <xf fontId="13" fillId="0" borderId="150" numFmtId="2" xfId="4" applyNumberFormat="1" applyFont="1" applyBorder="1" applyAlignment="1" applyProtection="1">
      <alignment horizontal="center"/>
    </xf>
    <xf fontId="13" fillId="0" borderId="12" numFmtId="2" xfId="4" applyNumberFormat="1" applyFont="1" applyBorder="1" applyAlignment="1">
      <alignment horizontal="center"/>
    </xf>
    <xf fontId="13" fillId="0" borderId="116" numFmtId="2" xfId="4" applyNumberFormat="1" applyFont="1" applyBorder="1" applyAlignment="1" applyProtection="1">
      <alignment horizontal="center"/>
    </xf>
    <xf fontId="13" fillId="32" borderId="0" numFmtId="2" xfId="4" applyNumberFormat="1" applyFont="1" applyFill="1" applyAlignment="1" applyProtection="1">
      <alignment horizontal="center"/>
    </xf>
    <xf fontId="13" fillId="32" borderId="2" numFmtId="2" xfId="4" applyNumberFormat="1" applyFont="1" applyFill="1" applyBorder="1" applyAlignment="1" applyProtection="1">
      <alignment horizontal="center"/>
    </xf>
    <xf fontId="13" fillId="0" borderId="151" numFmtId="2" xfId="4" applyNumberFormat="1" applyFont="1" applyBorder="1"/>
    <xf fontId="13" fillId="0" borderId="9" numFmtId="2" xfId="4" applyNumberFormat="1" applyFont="1" applyBorder="1" applyAlignment="1" applyProtection="1">
      <alignment horizontal="center"/>
    </xf>
    <xf fontId="13" fillId="0" borderId="152" numFmtId="2" xfId="4" applyNumberFormat="1" applyFont="1" applyBorder="1"/>
    <xf fontId="13" fillId="0" borderId="3" numFmtId="2" xfId="4" applyNumberFormat="1" applyFont="1" applyBorder="1" applyAlignment="1" applyProtection="1">
      <alignment horizontal="center"/>
    </xf>
    <xf fontId="13" fillId="0" borderId="4" numFmtId="2" xfId="4" applyNumberFormat="1" applyFont="1" applyBorder="1" applyAlignment="1" applyProtection="1">
      <alignment horizontal="center"/>
    </xf>
    <xf fontId="13" fillId="0" borderId="41" numFmtId="2" xfId="4" applyNumberFormat="1" applyFont="1" applyBorder="1" applyAlignment="1">
      <alignment horizontal="center"/>
    </xf>
    <xf fontId="13" fillId="0" borderId="0" numFmtId="2" xfId="4" applyNumberFormat="1" applyFont="1" applyAlignment="1">
      <alignment horizontal="left"/>
    </xf>
    <xf fontId="13" fillId="0" borderId="73" numFmtId="2" xfId="4" applyNumberFormat="1" applyFont="1" applyBorder="1" applyAlignment="1">
      <alignment horizontal="center"/>
    </xf>
    <xf fontId="13" fillId="0" borderId="153" numFmtId="2" xfId="4" applyNumberFormat="1" applyFont="1" applyBorder="1" applyAlignment="1" applyProtection="1">
      <alignment horizontal="center"/>
    </xf>
    <xf fontId="13" fillId="0" borderId="154" numFmtId="2" xfId="4" applyNumberFormat="1" applyFont="1" applyBorder="1" applyAlignment="1" applyProtection="1">
      <alignment horizontal="center"/>
    </xf>
    <xf fontId="13" fillId="0" borderId="13" numFmtId="2" xfId="4" applyNumberFormat="1" applyFont="1" applyBorder="1" applyAlignment="1" applyProtection="1">
      <alignment horizontal="center"/>
    </xf>
    <xf fontId="13" fillId="0" borderId="155" numFmtId="2" xfId="4" applyNumberFormat="1" applyFont="1" applyBorder="1" applyAlignment="1">
      <alignment horizontal="center"/>
    </xf>
    <xf fontId="13" fillId="0" borderId="156" numFmtId="2" xfId="4" applyNumberFormat="1" applyFont="1" applyBorder="1" applyAlignment="1" applyProtection="1">
      <alignment horizontal="center"/>
    </xf>
    <xf fontId="13" fillId="0" borderId="157" numFmtId="2" xfId="4" applyNumberFormat="1" applyFont="1" applyBorder="1" applyAlignment="1" applyProtection="1">
      <alignment horizontal="center"/>
    </xf>
    <xf fontId="13" fillId="0" borderId="158" numFmtId="2" xfId="4" applyNumberFormat="1" applyFont="1" applyBorder="1" applyAlignment="1" applyProtection="1">
      <alignment horizontal="center"/>
    </xf>
    <xf fontId="13" fillId="0" borderId="159" numFmtId="2" xfId="4" applyNumberFormat="1" applyFont="1" applyBorder="1"/>
    <xf fontId="13" fillId="0" borderId="34" numFmtId="2" xfId="4" applyNumberFormat="1" applyFont="1" applyBorder="1" applyAlignment="1">
      <alignment horizontal="center"/>
    </xf>
    <xf fontId="13" fillId="0" borderId="160" numFmtId="2" xfId="4" applyNumberFormat="1" applyFont="1" applyBorder="1" applyAlignment="1" applyProtection="1">
      <alignment horizontal="center"/>
    </xf>
    <xf fontId="13" fillId="32" borderId="85" numFmtId="2" xfId="4" applyNumberFormat="1" applyFont="1" applyFill="1" applyBorder="1" applyAlignment="1" applyProtection="1">
      <alignment horizontal="center"/>
    </xf>
    <xf fontId="13" fillId="26" borderId="12" numFmtId="2" xfId="4" applyNumberFormat="1" applyFont="1" applyFill="1" applyBorder="1" applyAlignment="1" applyProtection="1">
      <alignment horizontal="center"/>
    </xf>
    <xf fontId="13" fillId="0" borderId="73" numFmtId="171" xfId="4" applyNumberFormat="1" applyFont="1" applyBorder="1" applyAlignment="1">
      <alignment horizontal="center"/>
    </xf>
    <xf fontId="13" fillId="0" borderId="50" numFmtId="2" xfId="4" applyNumberFormat="1" applyFont="1" applyBorder="1" applyAlignment="1" applyProtection="1">
      <alignment horizontal="center"/>
    </xf>
    <xf fontId="13" fillId="0" borderId="73" numFmtId="172" xfId="4" applyNumberFormat="1" applyFont="1" applyBorder="1" applyAlignment="1" applyProtection="1">
      <alignment horizontal="center"/>
    </xf>
    <xf fontId="13" fillId="32" borderId="9" numFmtId="2" xfId="4" applyNumberFormat="1" applyFont="1" applyFill="1" applyBorder="1" applyAlignment="1" applyProtection="1">
      <alignment horizontal="center"/>
    </xf>
    <xf fontId="13" fillId="32" borderId="10" numFmtId="2" xfId="4" applyNumberFormat="1" applyFont="1" applyFill="1" applyBorder="1" applyAlignment="1" applyProtection="1">
      <alignment horizontal="center"/>
    </xf>
    <xf fontId="13" fillId="32" borderId="11" numFmtId="2" xfId="4" applyNumberFormat="1" applyFont="1" applyFill="1" applyBorder="1" applyAlignment="1" applyProtection="1">
      <alignment horizontal="center"/>
    </xf>
    <xf fontId="13" fillId="33" borderId="9" numFmtId="2" xfId="4" applyNumberFormat="1" applyFont="1" applyFill="1" applyBorder="1" applyAlignment="1" applyProtection="1">
      <alignment horizontal="center"/>
    </xf>
    <xf fontId="13" fillId="33" borderId="10" numFmtId="2" xfId="4" applyNumberFormat="1" applyFont="1" applyFill="1" applyBorder="1" applyAlignment="1" applyProtection="1">
      <alignment horizontal="center"/>
    </xf>
    <xf fontId="13" fillId="33" borderId="11" numFmtId="2" xfId="4" applyNumberFormat="1" applyFont="1" applyFill="1" applyBorder="1" applyAlignment="1" applyProtection="1">
      <alignment horizontal="center"/>
    </xf>
    <xf fontId="13" fillId="11" borderId="73" numFmtId="2" xfId="4" applyNumberFormat="1" applyFont="1" applyFill="1" applyBorder="1" applyAlignment="1" applyProtection="1">
      <alignment horizontal="center"/>
    </xf>
    <xf fontId="13" fillId="0" borderId="161" numFmtId="2" xfId="4" applyNumberFormat="1" applyFont="1" applyBorder="1" applyAlignment="1" applyProtection="1">
      <alignment horizontal="center"/>
    </xf>
    <xf fontId="13" fillId="0" borderId="162" numFmtId="2" xfId="4" applyNumberFormat="1" applyFont="1" applyBorder="1" applyAlignment="1" applyProtection="1">
      <alignment horizontal="center"/>
    </xf>
    <xf fontId="13" fillId="0" borderId="163" numFmtId="2" xfId="4" applyNumberFormat="1" applyFont="1" applyBorder="1" applyAlignment="1" applyProtection="1">
      <alignment horizontal="center"/>
    </xf>
    <xf fontId="13" fillId="17" borderId="161" numFmtId="2" xfId="4" applyNumberFormat="1" applyFont="1" applyFill="1" applyBorder="1" applyAlignment="1" applyProtection="1">
      <alignment horizontal="center"/>
    </xf>
    <xf fontId="13" fillId="17" borderId="162" numFmtId="2" xfId="4" applyNumberFormat="1" applyFont="1" applyFill="1" applyBorder="1" applyAlignment="1" applyProtection="1">
      <alignment horizontal="center"/>
    </xf>
    <xf fontId="13" fillId="17" borderId="163" numFmtId="2" xfId="4" applyNumberFormat="1" applyFont="1" applyFill="1" applyBorder="1" applyAlignment="1" applyProtection="1">
      <alignment horizontal="center"/>
    </xf>
    <xf fontId="13" fillId="0" borderId="164" numFmtId="2" xfId="4" applyNumberFormat="1" applyFont="1" applyBorder="1" applyAlignment="1" applyProtection="1">
      <alignment horizontal="center"/>
    </xf>
    <xf fontId="13" fillId="0" borderId="165" numFmtId="2" xfId="4" applyNumberFormat="1" applyFont="1" applyBorder="1" applyAlignment="1" applyProtection="1">
      <alignment horizontal="center"/>
    </xf>
    <xf fontId="13" fillId="0" borderId="80" numFmtId="2" xfId="4" applyNumberFormat="1" applyFont="1" applyBorder="1"/>
    <xf fontId="13" fillId="17" borderId="10" numFmtId="2" xfId="4" applyNumberFormat="1" applyFont="1" applyFill="1" applyBorder="1" applyAlignment="1" applyProtection="1">
      <alignment horizontal="center"/>
    </xf>
    <xf fontId="13" fillId="17" borderId="165" numFmtId="2" xfId="4" applyNumberFormat="1" applyFont="1" applyFill="1" applyBorder="1" applyAlignment="1" applyProtection="1">
      <alignment horizontal="center"/>
    </xf>
    <xf fontId="13" fillId="0" borderId="82" numFmtId="2" xfId="4" applyNumberFormat="1" applyFont="1" applyBorder="1" applyAlignment="1" applyProtection="1">
      <alignment horizontal="center"/>
    </xf>
    <xf fontId="13" fillId="0" borderId="115" numFmtId="2" xfId="4" applyNumberFormat="1" applyFont="1" applyBorder="1" applyAlignment="1" applyProtection="1">
      <alignment horizontal="center"/>
    </xf>
    <xf fontId="13" fillId="0" borderId="83" numFmtId="2" xfId="4" applyNumberFormat="1" applyFont="1" applyBorder="1" applyAlignment="1" applyProtection="1">
      <alignment horizontal="center"/>
    </xf>
    <xf fontId="13" fillId="0" borderId="82" numFmtId="2" xfId="4" applyNumberFormat="1" applyFont="1" applyBorder="1"/>
    <xf fontId="13" fillId="0" borderId="0" numFmtId="1" xfId="4" applyNumberFormat="1" applyFont="1" applyAlignment="1">
      <alignment horizontal="right"/>
    </xf>
    <xf fontId="24" fillId="0" borderId="25" numFmtId="2" xfId="4" applyNumberFormat="1" applyFont="1" applyBorder="1" applyAlignment="1" applyProtection="1">
      <alignment horizontal="center"/>
    </xf>
    <xf fontId="13" fillId="0" borderId="25" numFmtId="2" xfId="4" applyNumberFormat="1" applyFont="1" applyBorder="1" applyAlignment="1">
      <alignment horizontal="center"/>
    </xf>
    <xf fontId="13" fillId="0" borderId="77" numFmtId="2" xfId="4" applyNumberFormat="1" applyFont="1" applyBorder="1" applyAlignment="1" applyProtection="1">
      <alignment horizontal="center"/>
    </xf>
    <xf fontId="24" fillId="0" borderId="41" numFmtId="2" xfId="4" applyNumberFormat="1" applyFont="1" applyBorder="1" applyAlignment="1" applyProtection="1">
      <alignment horizontal="center"/>
    </xf>
    <xf fontId="24" fillId="0" borderId="0" numFmtId="2" xfId="4" applyNumberFormat="1" applyFont="1" applyAlignment="1" applyProtection="1">
      <alignment horizontal="center"/>
    </xf>
    <xf fontId="13" fillId="0" borderId="97" numFmtId="2" xfId="4" applyNumberFormat="1" applyFont="1" applyBorder="1" applyAlignment="1" applyProtection="1">
      <alignment horizontal="center"/>
    </xf>
    <xf fontId="6" fillId="0" borderId="7" numFmtId="0" xfId="3" applyFont="1" applyBorder="1"/>
    <xf fontId="1" fillId="0" borderId="3" numFmtId="0" xfId="3" applyFont="1" applyBorder="1" applyAlignment="1" applyProtection="1">
      <alignment horizontal="center"/>
      <protection locked="0"/>
    </xf>
    <xf fontId="1" fillId="0" borderId="166" numFmtId="0" xfId="3" applyFont="1" applyBorder="1" applyAlignment="1" applyProtection="1">
      <alignment horizontal="right"/>
    </xf>
    <xf fontId="1" fillId="0" borderId="166" numFmtId="0" xfId="3" applyFont="1" applyBorder="1" applyAlignment="1" applyProtection="1">
      <alignment horizontal="center"/>
    </xf>
    <xf fontId="1" fillId="0" borderId="167" numFmtId="0" xfId="3" applyFont="1" applyBorder="1" applyAlignment="1" applyProtection="1">
      <alignment horizontal="center"/>
    </xf>
    <xf fontId="1" fillId="0" borderId="167" numFmtId="0" xfId="3" applyFont="1" applyBorder="1" applyAlignment="1">
      <alignment horizontal="center"/>
    </xf>
    <xf fontId="1" fillId="0" borderId="0" numFmtId="1" xfId="3" applyNumberFormat="1" applyFont="1" applyAlignment="1">
      <alignment horizontal="right"/>
    </xf>
    <xf fontId="1" fillId="0" borderId="0" numFmtId="173" xfId="3" applyNumberFormat="1" applyFont="1"/>
    <xf fontId="1" fillId="0" borderId="0" numFmtId="171" xfId="3" applyNumberFormat="1" applyFont="1"/>
    <xf fontId="1" fillId="18" borderId="0" numFmtId="0" xfId="3" applyFont="1" applyFill="1"/>
    <xf fontId="1" fillId="3" borderId="0" numFmtId="0" xfId="3" applyFont="1" applyFill="1"/>
    <xf fontId="1" fillId="0" borderId="2" numFmtId="1" xfId="3" applyNumberFormat="1" applyFont="1" applyBorder="1" applyAlignment="1">
      <alignment horizontal="right"/>
    </xf>
    <xf fontId="1" fillId="0" borderId="168" numFmtId="1" xfId="3" applyNumberFormat="1" applyFont="1" applyBorder="1" applyAlignment="1">
      <alignment horizontal="right"/>
    </xf>
    <xf fontId="1" fillId="0" borderId="6" numFmtId="2" xfId="3" applyNumberFormat="1" applyFont="1" applyBorder="1" applyAlignment="1">
      <alignment horizontal="center"/>
    </xf>
    <xf fontId="1" fillId="0" borderId="7" numFmtId="2" xfId="3" applyNumberFormat="1" applyFont="1" applyBorder="1" applyAlignment="1">
      <alignment horizontal="right"/>
    </xf>
    <xf fontId="1" fillId="0" borderId="7" numFmtId="173" xfId="3" applyNumberFormat="1" applyFont="1" applyBorder="1"/>
    <xf fontId="1" fillId="0" borderId="169" numFmtId="1" xfId="3" applyNumberFormat="1" applyFont="1" applyBorder="1" applyAlignment="1">
      <alignment horizontal="right"/>
    </xf>
    <xf fontId="1" fillId="0" borderId="169" numFmtId="0" xfId="3" applyFont="1" applyBorder="1" applyAlignment="1">
      <alignment horizontal="right"/>
    </xf>
    <xf fontId="1" fillId="0" borderId="49" numFmtId="2" xfId="3" applyNumberFormat="1" applyFont="1" applyBorder="1" applyAlignment="1">
      <alignment horizontal="right"/>
    </xf>
    <xf fontId="1" fillId="0" borderId="170" numFmtId="1" xfId="3" applyNumberFormat="1" applyFont="1" applyBorder="1" applyAlignment="1">
      <alignment horizontal="right"/>
    </xf>
    <xf fontId="1" fillId="0" borderId="170" numFmtId="0" xfId="3" applyFont="1" applyBorder="1" applyAlignment="1">
      <alignment horizontal="right"/>
    </xf>
    <xf fontId="1" fillId="0" borderId="171" numFmtId="2" xfId="3" applyNumberFormat="1" applyFont="1" applyBorder="1" applyAlignment="1">
      <alignment horizontal="right"/>
    </xf>
    <xf fontId="1" fillId="0" borderId="166" numFmtId="2" xfId="3" applyNumberFormat="1" applyFont="1" applyBorder="1" applyAlignment="1">
      <alignment horizontal="right"/>
    </xf>
    <xf fontId="1" fillId="0" borderId="172" numFmtId="1" xfId="3" applyNumberFormat="1" applyFont="1" applyBorder="1" applyAlignment="1">
      <alignment horizontal="right"/>
    </xf>
    <xf fontId="1" fillId="0" borderId="4" numFmtId="1" xfId="3" applyNumberFormat="1" applyFont="1" applyBorder="1" applyAlignment="1">
      <alignment horizontal="right"/>
    </xf>
    <xf fontId="1" fillId="0" borderId="172" numFmtId="0" xfId="3" applyFont="1" applyBorder="1" applyAlignment="1">
      <alignment horizontal="right"/>
    </xf>
    <xf fontId="1" fillId="0" borderId="173" numFmtId="0" xfId="3" applyFont="1" applyBorder="1" applyAlignment="1">
      <alignment horizontal="right"/>
    </xf>
    <xf fontId="1" fillId="0" borderId="174" numFmtId="0" xfId="3" applyFont="1" applyBorder="1" applyAlignment="1">
      <alignment horizontal="right"/>
    </xf>
    <xf fontId="1" fillId="0" borderId="0" numFmtId="173" xfId="3" applyNumberFormat="1" applyFont="1" applyAlignment="1">
      <alignment horizontal="center"/>
    </xf>
    <xf fontId="1" fillId="0" borderId="0" numFmtId="171" xfId="3" applyNumberFormat="1" applyFont="1" applyAlignment="1">
      <alignment horizontal="center"/>
    </xf>
    <xf fontId="1" fillId="0" borderId="9" numFmtId="1" xfId="3" applyNumberFormat="1" applyFont="1" applyBorder="1" applyAlignment="1">
      <alignment horizontal="right"/>
    </xf>
    <xf fontId="1" fillId="0" borderId="9" numFmtId="2" xfId="3" applyNumberFormat="1" applyFont="1" applyBorder="1" applyAlignment="1">
      <alignment horizontal="right"/>
    </xf>
    <xf fontId="1" fillId="0" borderId="41" numFmtId="2" xfId="3" applyNumberFormat="1" applyFont="1" applyBorder="1" applyAlignment="1">
      <alignment horizontal="right"/>
    </xf>
    <xf fontId="1" fillId="0" borderId="4" numFmtId="2" xfId="3" applyNumberFormat="1" applyFont="1" applyBorder="1" applyAlignment="1">
      <alignment horizontal="right"/>
    </xf>
    <xf fontId="1" fillId="0" borderId="73" numFmtId="2" xfId="3" applyNumberFormat="1" applyFont="1" applyBorder="1" applyAlignment="1">
      <alignment horizontal="right"/>
    </xf>
    <xf fontId="1" fillId="0" borderId="175" numFmtId="1" xfId="3" applyNumberFormat="1" applyFont="1" applyBorder="1" applyAlignment="1">
      <alignment horizontal="right"/>
    </xf>
    <xf fontId="1" fillId="0" borderId="176" numFmtId="1" xfId="3" applyNumberFormat="1" applyFont="1" applyBorder="1" applyAlignment="1">
      <alignment horizontal="right"/>
    </xf>
    <xf fontId="1" fillId="0" borderId="63" numFmtId="2" xfId="3" applyNumberFormat="1" applyFont="1" applyBorder="1"/>
    <xf fontId="1" fillId="0" borderId="63" numFmtId="0" xfId="3" applyFont="1" applyBorder="1"/>
    <xf fontId="1" fillId="0" borderId="63" numFmtId="173" xfId="3" applyNumberFormat="1" applyFont="1" applyBorder="1"/>
    <xf fontId="1" fillId="0" borderId="63" numFmtId="171" xfId="3" applyNumberFormat="1" applyFont="1" applyBorder="1"/>
    <xf fontId="1" fillId="0" borderId="0" numFmtId="1" xfId="3" applyNumberFormat="1" applyFont="1" applyAlignment="1">
      <alignment horizontal="left"/>
    </xf>
    <xf fontId="1" fillId="0" borderId="177" numFmtId="1" xfId="3" applyNumberFormat="1" applyFont="1" applyBorder="1" applyAlignment="1">
      <alignment horizontal="right"/>
    </xf>
    <xf fontId="1" fillId="0" borderId="178" numFmtId="2" xfId="3" applyNumberFormat="1" applyFont="1" applyBorder="1" applyAlignment="1">
      <alignment horizontal="right"/>
    </xf>
    <xf fontId="1" fillId="0" borderId="178" numFmtId="2" xfId="3" applyNumberFormat="1" applyFont="1" applyBorder="1"/>
    <xf fontId="1" fillId="0" borderId="179" numFmtId="2" xfId="3" applyNumberFormat="1" applyFont="1" applyBorder="1"/>
    <xf fontId="1" fillId="0" borderId="180" numFmtId="2" xfId="3" applyNumberFormat="1" applyFont="1" applyBorder="1"/>
    <xf fontId="1" fillId="0" borderId="177" numFmtId="2" xfId="3" applyNumberFormat="1" applyFont="1" applyBorder="1" applyAlignment="1">
      <alignment horizontal="right"/>
    </xf>
    <xf fontId="1" fillId="0" borderId="181" numFmtId="2" xfId="3" applyNumberFormat="1" applyFont="1" applyBorder="1"/>
    <xf fontId="1" fillId="0" borderId="63" numFmtId="2" xfId="3" applyNumberFormat="1" applyFont="1" applyBorder="1" applyAlignment="1">
      <alignment horizontal="right"/>
    </xf>
    <xf fontId="1" fillId="0" borderId="182" numFmtId="2" xfId="3" applyNumberFormat="1" applyFont="1" applyBorder="1"/>
    <xf fontId="1" fillId="0" borderId="176" numFmtId="2" xfId="3" applyNumberFormat="1" applyFont="1" applyBorder="1" applyAlignment="1">
      <alignment horizontal="left"/>
    </xf>
    <xf fontId="1" fillId="0" borderId="63" numFmtId="2" xfId="3" applyNumberFormat="1" applyFont="1" applyBorder="1" applyAlignment="1">
      <alignment horizontal="left"/>
    </xf>
    <xf fontId="1" fillId="0" borderId="176" numFmtId="173" xfId="3" applyNumberFormat="1" applyFont="1" applyBorder="1"/>
    <xf fontId="1" fillId="0" borderId="182" numFmtId="171" xfId="3" applyNumberFormat="1" applyFont="1" applyBorder="1"/>
    <xf fontId="1" fillId="0" borderId="183" numFmtId="1" xfId="3" applyNumberFormat="1" applyFont="1" applyBorder="1" applyAlignment="1">
      <alignment horizontal="left"/>
    </xf>
    <xf fontId="1" fillId="0" borderId="183" numFmtId="2" xfId="3" applyNumberFormat="1" applyFont="1" applyBorder="1" applyAlignment="1">
      <alignment horizontal="center"/>
    </xf>
    <xf fontId="1" fillId="0" borderId="184" numFmtId="2" xfId="3" applyNumberFormat="1" applyFont="1" applyBorder="1" applyAlignment="1">
      <alignment horizontal="center"/>
    </xf>
    <xf fontId="1" fillId="0" borderId="185" numFmtId="2" xfId="3" applyNumberFormat="1" applyFont="1" applyBorder="1" applyAlignment="1">
      <alignment horizontal="right"/>
    </xf>
    <xf fontId="1" fillId="0" borderId="186" numFmtId="2" xfId="3" applyNumberFormat="1" applyFont="1" applyBorder="1" applyAlignment="1">
      <alignment horizontal="center"/>
    </xf>
    <xf fontId="1" fillId="0" borderId="175" numFmtId="2" xfId="3" applyNumberFormat="1" applyFont="1" applyBorder="1" applyAlignment="1">
      <alignment horizontal="right"/>
    </xf>
    <xf fontId="1" fillId="0" borderId="185" numFmtId="173" xfId="3" applyNumberFormat="1" applyFont="1" applyBorder="1" applyAlignment="1">
      <alignment horizontal="center"/>
    </xf>
    <xf fontId="1" fillId="0" borderId="186" numFmtId="171" xfId="3" applyNumberFormat="1" applyFont="1" applyBorder="1" applyAlignment="1">
      <alignment horizontal="center"/>
    </xf>
    <xf fontId="1" fillId="0" borderId="183" numFmtId="2" xfId="3" applyNumberFormat="1" applyFont="1" applyBorder="1"/>
    <xf fontId="1" fillId="0" borderId="184" numFmtId="2" xfId="3" applyNumberFormat="1" applyFont="1" applyBorder="1"/>
    <xf fontId="1" fillId="0" borderId="175" numFmtId="2" xfId="3" applyNumberFormat="1" applyFont="1" applyBorder="1" applyAlignment="1">
      <alignment horizontal="center"/>
    </xf>
    <xf fontId="1" fillId="0" borderId="175" numFmtId="173" xfId="3" applyNumberFormat="1" applyFont="1" applyBorder="1"/>
    <xf fontId="1" fillId="0" borderId="183" numFmtId="171" xfId="3" applyNumberFormat="1" applyFont="1" applyBorder="1"/>
    <xf fontId="1" fillId="0" borderId="0" numFmtId="1" xfId="3" applyNumberFormat="1" applyFont="1"/>
    <xf fontId="1" fillId="0" borderId="183" numFmtId="1" xfId="3" applyNumberFormat="1" applyFont="1" applyBorder="1"/>
    <xf fontId="1" fillId="0" borderId="186" numFmtId="0" xfId="3" applyFont="1" applyBorder="1"/>
    <xf fontId="1" fillId="0" borderId="185" numFmtId="1" xfId="3" applyNumberFormat="1" applyFont="1" applyBorder="1" applyAlignment="1">
      <alignment horizontal="right"/>
    </xf>
    <xf fontId="1" fillId="0" borderId="1" numFmtId="2" xfId="3" applyNumberFormat="1" applyFont="1" applyBorder="1"/>
    <xf fontId="1" fillId="0" borderId="12" numFmtId="2" xfId="3" applyNumberFormat="1" applyFont="1" applyBorder="1"/>
    <xf fontId="1" fillId="0" borderId="186" numFmtId="2" xfId="3" applyNumberFormat="1" applyFont="1" applyBorder="1"/>
    <xf fontId="1" fillId="0" borderId="187" numFmtId="2" xfId="3" applyNumberFormat="1" applyFont="1" applyBorder="1"/>
    <xf fontId="1" fillId="0" borderId="185" numFmtId="2" xfId="3" applyNumberFormat="1" applyFont="1" applyBorder="1"/>
    <xf fontId="1" fillId="0" borderId="188" numFmtId="2" xfId="3" applyNumberFormat="1" applyFont="1" applyBorder="1"/>
    <xf fontId="1" fillId="0" borderId="189" numFmtId="2" xfId="3" applyNumberFormat="1" applyFont="1" applyBorder="1" applyAlignment="1">
      <alignment horizontal="right"/>
    </xf>
    <xf fontId="1" fillId="0" borderId="190" numFmtId="0" xfId="3" applyFont="1" applyBorder="1"/>
    <xf fontId="1" fillId="0" borderId="1" numFmtId="2" xfId="3" applyNumberFormat="1" applyFont="1" applyBorder="1" applyAlignment="1">
      <alignment horizontal="right"/>
    </xf>
    <xf fontId="1" fillId="0" borderId="191" numFmtId="1" xfId="3" applyNumberFormat="1" applyFont="1" applyBorder="1" applyAlignment="1">
      <alignment horizontal="right"/>
    </xf>
    <xf fontId="1" fillId="0" borderId="67" numFmtId="2" xfId="3" applyNumberFormat="1" applyFont="1" applyBorder="1"/>
    <xf fontId="1" fillId="0" borderId="192" numFmtId="2" xfId="3" applyNumberFormat="1" applyFont="1" applyBorder="1"/>
    <xf fontId="1" fillId="0" borderId="193" numFmtId="2" xfId="3" applyNumberFormat="1" applyFont="1" applyBorder="1"/>
    <xf fontId="1" fillId="0" borderId="191" numFmtId="2" xfId="3" applyNumberFormat="1" applyFont="1" applyBorder="1"/>
    <xf fontId="1" fillId="0" borderId="194" numFmtId="2" xfId="3" applyNumberFormat="1" applyFont="1" applyBorder="1" applyAlignment="1">
      <alignment horizontal="right"/>
    </xf>
    <xf fontId="1" fillId="0" borderId="195" numFmtId="2" xfId="3" applyNumberFormat="1" applyFont="1" applyBorder="1"/>
    <xf fontId="1" fillId="0" borderId="191" numFmtId="173" xfId="3" applyNumberFormat="1" applyFont="1" applyBorder="1"/>
    <xf fontId="1" fillId="0" borderId="192" numFmtId="171" xfId="3" applyNumberFormat="1" applyFont="1" applyBorder="1"/>
    <xf fontId="1" fillId="0" borderId="196" numFmtId="2" xfId="3" applyNumberFormat="1" applyFont="1" applyBorder="1"/>
    <xf fontId="1" fillId="0" borderId="197" numFmtId="2" xfId="3" applyNumberFormat="1" applyFont="1" applyBorder="1" applyAlignment="1">
      <alignment horizontal="right"/>
    </xf>
    <xf fontId="1" fillId="0" borderId="176" numFmtId="2" xfId="3" applyNumberFormat="1" applyFont="1" applyBorder="1" applyAlignment="1">
      <alignment horizontal="right"/>
    </xf>
    <xf fontId="1" fillId="0" borderId="182" numFmtId="0" xfId="3" applyFont="1" applyBorder="1" applyAlignment="1">
      <alignment horizontal="left"/>
    </xf>
    <xf fontId="1" fillId="0" borderId="175" numFmtId="1" xfId="3" applyNumberFormat="1" applyFont="1" applyBorder="1" applyAlignment="1">
      <alignment horizontal="center"/>
    </xf>
    <xf fontId="1" fillId="0" borderId="183" numFmtId="0" xfId="3" applyFont="1" applyBorder="1"/>
    <xf fontId="1" fillId="0" borderId="183" numFmtId="2" xfId="3" applyNumberFormat="1" applyFont="1" applyBorder="1" applyAlignment="1">
      <alignment horizontal="right"/>
    </xf>
    <xf fontId="1" fillId="0" borderId="185" numFmtId="1" xfId="3" applyNumberFormat="1" applyFont="1" applyBorder="1"/>
    <xf fontId="1" fillId="0" borderId="175" numFmtId="1" xfId="3" applyNumberFormat="1" applyFont="1" applyBorder="1"/>
    <xf fontId="1" fillId="0" borderId="183" numFmtId="0" xfId="3" applyFont="1" applyBorder="1" applyAlignment="1">
      <alignment horizontal="center"/>
    </xf>
    <xf fontId="1" fillId="0" borderId="191" numFmtId="1" xfId="3" applyNumberFormat="1" applyFont="1" applyBorder="1"/>
    <xf fontId="1" fillId="0" borderId="191" numFmtId="2" xfId="3" applyNumberFormat="1" applyFont="1" applyBorder="1" applyAlignment="1">
      <alignment horizontal="right"/>
    </xf>
    <xf fontId="1" fillId="0" borderId="192" numFmtId="0" xfId="3" applyFont="1" applyBorder="1"/>
    <xf fontId="1" fillId="0" borderId="67" numFmtId="0" xfId="3" applyFont="1" applyBorder="1"/>
    <xf fontId="1" fillId="0" borderId="182" numFmtId="2" xfId="3" applyNumberFormat="1" applyFont="1" applyBorder="1" applyAlignment="1">
      <alignment horizontal="left"/>
    </xf>
    <xf fontId="1" fillId="0" borderId="67" numFmtId="173" xfId="3" applyNumberFormat="1" applyFont="1" applyBorder="1"/>
    <xf fontId="1" fillId="0" borderId="67" numFmtId="171" xfId="3" applyNumberFormat="1" applyFont="1" applyBorder="1"/>
    <xf fontId="1" fillId="0" borderId="192" numFmtId="1" xfId="3" applyNumberFormat="1" applyFont="1" applyBorder="1" applyAlignment="1">
      <alignment horizontal="left"/>
    </xf>
    <xf fontId="1" fillId="3" borderId="50" numFmtId="0" xfId="4" applyFont="1" applyFill="1" applyBorder="1"/>
    <xf fontId="7" fillId="3" borderId="50" numFmtId="0" xfId="4" applyFont="1" applyFill="1" applyBorder="1"/>
    <xf fontId="25" fillId="3" borderId="50" numFmtId="0" xfId="4" applyFont="1" applyFill="1" applyBorder="1" applyAlignment="1">
      <alignment horizontal="center"/>
    </xf>
    <xf fontId="7" fillId="3" borderId="198" numFmtId="0" xfId="4" applyFont="1" applyFill="1" applyBorder="1"/>
    <xf fontId="7" fillId="3" borderId="49" numFmtId="0" xfId="4" applyFont="1" applyFill="1" applyBorder="1" applyAlignment="1">
      <alignment horizontal="center"/>
    </xf>
    <xf fontId="7" fillId="3" borderId="155" numFmtId="0" xfId="4" applyFont="1" applyFill="1" applyBorder="1" applyAlignment="1">
      <alignment horizontal="center"/>
    </xf>
    <xf fontId="0" fillId="0" borderId="0" numFmtId="168" xfId="0" applyNumberFormat="1" applyAlignment="1">
      <alignment horizontal="center"/>
    </xf>
    <xf fontId="0" fillId="0" borderId="0" numFmtId="0" xfId="0" applyAlignment="1" quotePrefix="1">
      <alignment horizontal="center"/>
    </xf>
    <xf fontId="0" fillId="0" borderId="0" numFmtId="168" xfId="0" applyNumberFormat="1"/>
    <xf fontId="0" fillId="0" borderId="0" numFmtId="164" xfId="0" applyNumberFormat="1" applyAlignment="1">
      <alignment horizontal="center"/>
    </xf>
    <xf fontId="0" fillId="0" borderId="199" numFmtId="0" xfId="0" applyBorder="1"/>
    <xf fontId="0" fillId="0" borderId="200" numFmtId="0" xfId="0" applyBorder="1"/>
    <xf fontId="0" fillId="3" borderId="201" numFmtId="0" xfId="0" applyFill="1" applyBorder="1"/>
    <xf fontId="1" fillId="3" borderId="8" numFmtId="168" xfId="4" applyNumberFormat="1" applyFont="1" applyFill="1" applyBorder="1" applyAlignment="1">
      <alignment horizontal="center"/>
    </xf>
    <xf fontId="1" fillId="0" borderId="200" numFmtId="0" xfId="4" applyFont="1" applyBorder="1"/>
    <xf fontId="1" fillId="0" borderId="3" numFmtId="168" xfId="1" applyNumberFormat="1" applyFont="1" applyBorder="1" applyAlignment="1">
      <alignment horizontal="center"/>
    </xf>
    <xf fontId="1" fillId="0" borderId="155" numFmtId="168" xfId="1" applyNumberFormat="1" applyFont="1" applyBorder="1" applyAlignment="1">
      <alignment horizontal="center"/>
    </xf>
    <xf fontId="7" fillId="0" borderId="74" numFmtId="165" xfId="4" applyNumberFormat="1" applyFont="1" applyBorder="1" applyAlignment="1" applyProtection="1">
      <alignment horizontal="center"/>
    </xf>
    <xf fontId="0" fillId="0" borderId="201" numFmtId="0" xfId="0" applyBorder="1"/>
    <xf fontId="1" fillId="0" borderId="8" numFmtId="168" xfId="1" applyNumberFormat="1" applyFont="1" applyBorder="1" applyAlignment="1">
      <alignment horizontal="center"/>
    </xf>
    <xf fontId="0" fillId="0" borderId="8" numFmtId="2" xfId="0" applyNumberFormat="1" applyBorder="1" applyAlignment="1">
      <alignment horizontal="center"/>
    </xf>
    <xf fontId="0" fillId="0" borderId="8" numFmtId="0" xfId="0" applyBorder="1" applyAlignment="1">
      <alignment horizontal="center"/>
    </xf>
    <xf fontId="0" fillId="0" borderId="12" numFmtId="0" xfId="0" applyBorder="1" applyAlignment="1">
      <alignment horizontal="center"/>
    </xf>
    <xf fontId="0" fillId="0" borderId="12" numFmtId="4" xfId="0" applyNumberFormat="1" applyBorder="1" applyAlignment="1">
      <alignment horizontal="center"/>
    </xf>
    <xf fontId="0" fillId="0" borderId="5" numFmtId="0" xfId="0" applyBorder="1" applyAlignment="1">
      <alignment horizontal="center"/>
    </xf>
    <xf fontId="1" fillId="25" borderId="2" numFmtId="0" xfId="4" applyFont="1" applyFill="1" applyBorder="1" applyAlignment="1">
      <alignment horizontal="center"/>
    </xf>
    <xf fontId="7" fillId="0" borderId="0" numFmtId="0" xfId="4" applyFont="1" applyAlignment="1">
      <alignment horizontal="center"/>
    </xf>
    <xf fontId="1" fillId="18" borderId="0" numFmtId="0" xfId="4" applyFont="1" applyFill="1" applyAlignment="1">
      <alignment horizontal="center"/>
    </xf>
    <xf fontId="13" fillId="0" borderId="96" numFmtId="2" xfId="4" applyNumberFormat="1" applyFont="1" applyBorder="1" applyAlignment="1" applyProtection="1">
      <alignment horizontal="center"/>
    </xf>
    <xf fontId="0" fillId="0" borderId="9" numFmtId="2" xfId="0" applyNumberFormat="1" applyBorder="1"/>
    <xf fontId="26" fillId="0" borderId="11" numFmtId="2" xfId="0" applyNumberFormat="1" applyFont="1" applyBorder="1"/>
    <xf fontId="26" fillId="0" borderId="3" numFmtId="2" xfId="0" applyNumberFormat="1" applyFont="1" applyBorder="1"/>
    <xf fontId="13" fillId="25" borderId="202" numFmtId="2" xfId="4" applyNumberFormat="1" applyFont="1" applyFill="1" applyBorder="1" applyAlignment="1" applyProtection="1">
      <alignment horizontal="center"/>
    </xf>
    <xf fontId="13" fillId="25" borderId="203" numFmtId="2" xfId="4" applyNumberFormat="1" applyFont="1" applyFill="1" applyBorder="1" applyAlignment="1" applyProtection="1">
      <alignment horizontal="center"/>
    </xf>
    <xf fontId="13" fillId="25" borderId="204" numFmtId="2" xfId="4" applyNumberFormat="1" applyFont="1" applyFill="1" applyBorder="1" applyAlignment="1" applyProtection="1">
      <alignment horizontal="center"/>
    </xf>
    <xf fontId="13" fillId="18" borderId="205" numFmtId="2" xfId="4" applyNumberFormat="1" applyFont="1" applyFill="1" applyBorder="1" applyAlignment="1" applyProtection="1">
      <alignment horizontal="center"/>
    </xf>
    <xf fontId="13" fillId="18" borderId="206" numFmtId="2" xfId="4" applyNumberFormat="1" applyFont="1" applyFill="1" applyBorder="1" applyAlignment="1" applyProtection="1">
      <alignment horizontal="center"/>
    </xf>
    <xf fontId="13" fillId="18" borderId="207" numFmtId="2" xfId="4" applyNumberFormat="1" applyFont="1" applyFill="1" applyBorder="1" applyAlignment="1" applyProtection="1">
      <alignment horizontal="center"/>
    </xf>
    <xf fontId="0" fillId="0" borderId="2" numFmtId="2" xfId="0" applyNumberFormat="1" applyBorder="1"/>
    <xf fontId="13" fillId="0" borderId="208" numFmtId="2" xfId="4" applyNumberFormat="1" applyFont="1" applyBorder="1" applyAlignment="1" applyProtection="1">
      <alignment horizontal="center"/>
    </xf>
    <xf fontId="13" fillId="0" borderId="209" numFmtId="2" xfId="4" applyNumberFormat="1" applyFont="1" applyBorder="1" applyAlignment="1" applyProtection="1">
      <alignment horizontal="center"/>
    </xf>
    <xf fontId="13" fillId="17" borderId="208" numFmtId="2" xfId="4" applyNumberFormat="1" applyFont="1" applyFill="1" applyBorder="1" applyAlignment="1" applyProtection="1">
      <alignment horizontal="center"/>
    </xf>
    <xf fontId="13" fillId="17" borderId="209" numFmtId="2" xfId="4" applyNumberFormat="1" applyFont="1" applyFill="1" applyBorder="1" applyAlignment="1" applyProtection="1">
      <alignment horizontal="center"/>
    </xf>
    <xf fontId="13" fillId="0" borderId="2" numFmtId="2" xfId="4" applyNumberFormat="1" applyFont="1" applyBorder="1"/>
    <xf fontId="13" fillId="17" borderId="11" numFmtId="2" xfId="4" applyNumberFormat="1" applyFont="1" applyFill="1" applyBorder="1" applyAlignment="1" applyProtection="1">
      <alignment horizontal="center"/>
    </xf>
    <xf fontId="13" fillId="0" borderId="9" numFmtId="2" xfId="4" applyNumberFormat="1" applyFont="1" applyBorder="1" applyAlignment="1">
      <alignment horizontal="center"/>
    </xf>
    <xf fontId="13" fillId="0" borderId="10" numFmtId="2" xfId="4" applyNumberFormat="1" applyFont="1" applyBorder="1" applyAlignment="1">
      <alignment horizontal="center"/>
    </xf>
    <xf fontId="13" fillId="0" borderId="11" numFmtId="2" xfId="4" applyNumberFormat="1" applyFont="1" applyBorder="1" applyAlignment="1">
      <alignment horizontal="center"/>
    </xf>
    <xf fontId="0" fillId="0" borderId="4" numFmtId="2" xfId="0" applyNumberFormat="1" applyBorder="1"/>
    <xf fontId="26" fillId="0" borderId="5" numFmtId="2" xfId="0" applyNumberFormat="1" applyFont="1" applyBorder="1"/>
    <xf fontId="13" fillId="0" borderId="4" numFmtId="2" xfId="4" applyNumberFormat="1" applyFont="1" applyBorder="1"/>
    <xf fontId="0" fillId="0" borderId="4" numFmtId="0" xfId="0" applyBorder="1"/>
    <xf fontId="0" fillId="0" borderId="1" numFmtId="2" xfId="0" applyNumberFormat="1" applyBorder="1"/>
    <xf fontId="26" fillId="0" borderId="1" numFmtId="2" xfId="0" applyNumberFormat="1" applyFont="1" applyBorder="1"/>
    <xf fontId="0" fillId="0" borderId="10" numFmtId="2" xfId="0" applyNumberFormat="1" applyBorder="1"/>
    <xf fontId="26" fillId="0" borderId="10" numFmtId="2" xfId="0" applyNumberFormat="1" applyFont="1" applyBorder="1"/>
    <xf fontId="26" fillId="0" borderId="0" numFmtId="2" xfId="0" applyNumberFormat="1" applyFont="1"/>
    <xf fontId="0" fillId="3" borderId="9" numFmtId="0" xfId="0" applyFill="1" applyBorder="1"/>
    <xf fontId="0" fillId="3" borderId="10" numFmtId="0" xfId="0" applyFill="1" applyBorder="1"/>
    <xf fontId="0" fillId="3" borderId="11" numFmtId="0" xfId="0" applyFill="1" applyBorder="1"/>
    <xf fontId="0" fillId="3" borderId="2" numFmtId="0" xfId="0" applyFill="1" applyBorder="1"/>
    <xf fontId="0" fillId="3" borderId="0" numFmtId="2" xfId="0" applyNumberFormat="1" applyFill="1"/>
    <xf fontId="0" fillId="3" borderId="3" numFmtId="0" xfId="0" applyFill="1" applyBorder="1"/>
    <xf fontId="0" fillId="3" borderId="4" numFmtId="0" xfId="0" applyFill="1" applyBorder="1"/>
    <xf fontId="0" fillId="3" borderId="1" numFmtId="0" xfId="0" applyFill="1" applyBorder="1"/>
    <xf fontId="0" fillId="3" borderId="5" numFmtId="0" xfId="0" applyFill="1" applyBorder="1"/>
  </cellXfs>
  <cellStyles count="8">
    <cellStyle name="Comma 2" xfId="1"/>
    <cellStyle name="Good" xfId="2" builtinId="26"/>
    <cellStyle name="Normal" xfId="0" builtinId="0"/>
    <cellStyle name="Normal 2" xfId="3"/>
    <cellStyle name="Normal 3" xfId="4"/>
    <cellStyle name="Normal 4" xfId="5"/>
    <cellStyle name="Normal 5" xfId="6"/>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 Type="http://schemas.openxmlformats.org/officeDocument/2006/relationships/sheetMetadata" Target="metadata.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theme" Target="theme/theme1.xml"/><Relationship  Id="rId24" Type="http://schemas.openxmlformats.org/officeDocument/2006/relationships/sharedStrings" Target="sharedStrings.xml"/><Relationship  Id="rId25"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_rels/chart5.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0"/>
    <c:plotArea>
      <c:layout/>
      <c:lineChart>
        <c:grouping val="standard"/>
        <c:varyColors val="0"/>
        <c:ser>
          <c:idx val="0"/>
          <c:order val="0"/>
          <c:tx>
            <c:v>F1</c:v>
          </c:tx>
          <c:marker>
            <c:symbol val="none"/>
          </c:marker>
          <c:cat>
            <c:numRef>
              <c:f>'Ante Proyecto Estructural'!$CI$35:$CM$35</c:f>
              <c:numCache>
                <c:formatCode>General</c:formatCode>
                <c:ptCount val="5"/>
                <c:pt idx="0">
                  <c:v>0</c:v>
                </c:pt>
                <c:pt idx="1">
                  <c:v>0.25</c:v>
                </c:pt>
                <c:pt idx="2">
                  <c:v>0.5</c:v>
                </c:pt>
                <c:pt idx="3">
                  <c:v>0.75</c:v>
                </c:pt>
                <c:pt idx="4">
                  <c:v>1</c:v>
                </c:pt>
              </c:numCache>
            </c:numRef>
          </c:cat>
          <c:val>
            <c:numLit>
              <c:formatCode>General</c:formatCode>
              <c:ptCount val="5"/>
              <c:pt idx="0">
                <c:v>0</c:v>
              </c:pt>
              <c:pt idx="1">
                <c:v>44118.29497408876</c:v>
              </c:pt>
              <c:pt idx="2">
                <c:v>-51972.61984314557</c:v>
              </c:pt>
              <c:pt idx="3">
                <c:v>17106.945370003195</c:v>
              </c:pt>
              <c:pt idx="4">
                <c:v>31820.14638707002</c:v>
              </c:pt>
            </c:numLit>
          </c:val>
          <c:smooth val="1"/>
        </c:ser>
        <c:ser>
          <c:idx val="1"/>
          <c:order val="1"/>
          <c:tx>
            <c:v>F2</c:v>
          </c:tx>
          <c:marker>
            <c:symbol val="none"/>
          </c:marker>
          <c:cat>
            <c:numRef>
              <c:f>'Ante Proyecto Estructural'!$CI$35:$CM$35</c:f>
              <c:numCache>
                <c:formatCode>General</c:formatCode>
                <c:ptCount val="5"/>
                <c:pt idx="0">
                  <c:v>0</c:v>
                </c:pt>
                <c:pt idx="1">
                  <c:v>0.25</c:v>
                </c:pt>
                <c:pt idx="2">
                  <c:v>0.5</c:v>
                </c:pt>
                <c:pt idx="3">
                  <c:v>0.75</c:v>
                </c:pt>
                <c:pt idx="4">
                  <c:v>1</c:v>
                </c:pt>
              </c:numCache>
            </c:numRef>
          </c:cat>
          <c:val>
            <c:numLit>
              <c:formatCode>General</c:formatCode>
              <c:ptCount val="5"/>
              <c:pt idx="0">
                <c:v>0</c:v>
              </c:pt>
              <c:pt idx="1">
                <c:v>4182.712698541248</c:v>
              </c:pt>
              <c:pt idx="2">
                <c:v>-19132.759932196313</c:v>
              </c:pt>
              <c:pt idx="3">
                <c:v>20107.690639792658</c:v>
              </c:pt>
              <c:pt idx="4">
                <c:v>-27507.399830913426</c:v>
              </c:pt>
            </c:numLit>
          </c:val>
          <c:smooth val="1"/>
        </c:ser>
        <c:dLbls>
          <c:showBubbleSize val="0"/>
          <c:showCatName val="0"/>
          <c:showLeaderLines val="0"/>
          <c:showLegendKey val="0"/>
          <c:showPercent val="0"/>
          <c:showSerName val="0"/>
          <c:showVal val="0"/>
        </c:dLbls>
        <c:smooth val="0"/>
        <c:axId val="-1726715712"/>
        <c:axId val="-1726709728"/>
      </c:lineChart>
      <c:catAx>
        <c:axId val="-1726715712"/>
        <c:scaling>
          <c:orientation val="minMax"/>
        </c:scaling>
        <c:delete val="0"/>
        <c:axPos val="b"/>
        <c:numFmt formatCode="General" sourceLinked="1"/>
        <c:majorTickMark val="out"/>
        <c:minorTickMark val="none"/>
        <c:tickLblPos val="nextTo"/>
        <c:crossAx val="-1726709728"/>
        <c:crosses val="autoZero"/>
        <c:auto val="1"/>
        <c:lblAlgn val="ctr"/>
        <c:lblOffset val="100"/>
        <c:noMultiLvlLbl val="0"/>
      </c:catAx>
      <c:valAx>
        <c:axId val="-1726709728"/>
        <c:scaling>
          <c:orientation val="minMax"/>
        </c:scaling>
        <c:delete val="0"/>
        <c:axPos val="l"/>
        <c:majorGridlines>
          <c:spPr bwMode="auto"/>
        </c:majorGridlines>
        <c:numFmt formatCode="General" sourceLinked="1"/>
        <c:majorTickMark val="out"/>
        <c:minorTickMark val="none"/>
        <c:tickLblPos val="nextTo"/>
        <c:crossAx val="-1726715712"/>
        <c:crosses val="autoZero"/>
        <c:crossBetween val="between"/>
      </c:valAx>
    </c:plotArea>
    <c:legend>
      <c:legendPos val="r"/>
      <c:layout/>
      <c:overlay val="0"/>
    </c:legend>
    <c:plotVisOnly val="1"/>
    <c:dispBlanksAs val="gap"/>
    <c:showDLblsOverMax val="0"/>
  </c:chart>
  <c:spPr bwMode="auto">
    <a:xfrm rot="0">
      <a:off x="0" y="0"/>
      <a:ext cx="0" cy="0"/>
    </a:xfrm>
  </c:spPr>
  <c:printSettings>
    <c:headerFooter/>
    <c:pageMargins l="0.70000000000000062" r="0.70000000000000062" t="0.75000000000000155" b="0.75000000000000155"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0"/>
    <c:plotArea>
      <c:layout/>
      <c:lineChart>
        <c:grouping val="standard"/>
        <c:varyColors val="0"/>
        <c:ser>
          <c:idx val="0"/>
          <c:order val="0"/>
          <c:tx>
            <c:strRef>
              <c:f>'Ante Proyecto Estructural'!$CQ$21</c:f>
              <c:strCache>
                <c:ptCount val="1"/>
                <c:pt idx="0">
                  <c:v>77.77</c:v>
                </c:pt>
              </c:strCache>
            </c:strRef>
          </c:tx>
          <c:marker>
            <c:symbol val="none"/>
          </c:marker>
          <c:cat>
            <c:numRef>
              <c:f>'Ante Proyecto Estructural'!$CR$20:$CV$20</c:f>
              <c:numCache>
                <c:formatCode>General</c:formatCode>
                <c:ptCount val="5"/>
                <c:pt idx="0">
                  <c:v>0</c:v>
                </c:pt>
                <c:pt idx="1">
                  <c:v>1</c:v>
                </c:pt>
                <c:pt idx="2">
                  <c:v>2</c:v>
                </c:pt>
                <c:pt idx="3">
                  <c:v>3</c:v>
                </c:pt>
                <c:pt idx="4">
                  <c:v>4</c:v>
                </c:pt>
              </c:numCache>
            </c:numRef>
          </c:cat>
          <c:val>
            <c:numRef>
              <c:f>'Ante Proyecto Estructural'!$CR$21:$CV$21</c:f>
              <c:numCache>
                <c:formatCode>General</c:formatCode>
                <c:ptCount val="5"/>
                <c:pt idx="0">
                  <c:v>0</c:v>
                </c:pt>
                <c:pt idx="1">
                  <c:v>-213.195199910392</c:v>
                </c:pt>
                <c:pt idx="2">
                  <c:v>268.5823766202186</c:v>
                </c:pt>
                <c:pt idx="3">
                  <c:v>-125.16369870123594</c:v>
                </c:pt>
                <c:pt idx="4">
                  <c:v>-110.90169864115074</c:v>
                </c:pt>
              </c:numCache>
            </c:numRef>
          </c:val>
          <c:smooth val="1"/>
        </c:ser>
        <c:ser>
          <c:idx val="1"/>
          <c:order val="1"/>
          <c:tx>
            <c:strRef>
              <c:f>'Ante Proyecto Estructural'!$CQ$22</c:f>
              <c:strCache>
                <c:ptCount val="1"/>
                <c:pt idx="0">
                  <c:v>49.78</c:v>
                </c:pt>
              </c:strCache>
            </c:strRef>
          </c:tx>
          <c:marker>
            <c:symbol val="none"/>
          </c:marker>
          <c:cat>
            <c:numRef>
              <c:f>'Ante Proyecto Estructural'!$CR$20:$CV$20</c:f>
              <c:numCache>
                <c:formatCode>General</c:formatCode>
                <c:ptCount val="5"/>
                <c:pt idx="0">
                  <c:v>0</c:v>
                </c:pt>
                <c:pt idx="1">
                  <c:v>1</c:v>
                </c:pt>
                <c:pt idx="2">
                  <c:v>2</c:v>
                </c:pt>
                <c:pt idx="3">
                  <c:v>3</c:v>
                </c:pt>
                <c:pt idx="4">
                  <c:v>4</c:v>
                </c:pt>
              </c:numCache>
            </c:numRef>
          </c:cat>
          <c:val>
            <c:numRef>
              <c:f>'Ante Proyecto Estructural'!$CR$22:$CV$22</c:f>
              <c:numCache>
                <c:formatCode>General</c:formatCode>
                <c:ptCount val="5"/>
                <c:pt idx="0">
                  <c:v>0</c:v>
                </c:pt>
                <c:pt idx="1">
                  <c:v>-150.28675274350925</c:v>
                </c:pt>
                <c:pt idx="2">
                  <c:v>-35.51532189008635</c:v>
                </c:pt>
                <c:pt idx="3">
                  <c:v>110.40682526502822</c:v>
                </c:pt>
                <c:pt idx="4">
                  <c:v>-133.66206761631116</c:v>
                </c:pt>
              </c:numCache>
            </c:numRef>
          </c:val>
          <c:smooth val="1"/>
        </c:ser>
        <c:ser>
          <c:idx val="2"/>
          <c:order val="2"/>
          <c:tx>
            <c:strRef>
              <c:f>'Ante Proyecto Estructural'!$CQ$23</c:f>
              <c:strCache>
                <c:ptCount val="1"/>
                <c:pt idx="0">
                  <c:v>28.00</c:v>
                </c:pt>
              </c:strCache>
            </c:strRef>
          </c:tx>
          <c:marker>
            <c:symbol val="none"/>
          </c:marker>
          <c:cat>
            <c:numRef>
              <c:f>'Ante Proyecto Estructural'!$CR$20:$CV$20</c:f>
              <c:numCache>
                <c:formatCode>General</c:formatCode>
                <c:ptCount val="5"/>
                <c:pt idx="0">
                  <c:v>0</c:v>
                </c:pt>
                <c:pt idx="1">
                  <c:v>1</c:v>
                </c:pt>
                <c:pt idx="2">
                  <c:v>2</c:v>
                </c:pt>
                <c:pt idx="3">
                  <c:v>3</c:v>
                </c:pt>
                <c:pt idx="4">
                  <c:v>4</c:v>
                </c:pt>
              </c:numCache>
            </c:numRef>
          </c:cat>
          <c:val>
            <c:numRef>
              <c:f>'Ante Proyecto Estructural'!$CR$23:$CV$23</c:f>
              <c:numCache>
                <c:formatCode>General</c:formatCode>
                <c:ptCount val="5"/>
                <c:pt idx="0">
                  <c:v>0</c:v>
                </c:pt>
                <c:pt idx="1">
                  <c:v>95.75175469633335</c:v>
                </c:pt>
                <c:pt idx="2">
                  <c:v>54.319917709146765</c:v>
                </c:pt>
                <c:pt idx="3">
                  <c:v>50.79470040967873</c:v>
                </c:pt>
                <c:pt idx="4">
                  <c:v>-28.892775578543016</c:v>
                </c:pt>
              </c:numCache>
            </c:numRef>
          </c:val>
          <c:smooth val="1"/>
        </c:ser>
        <c:ser>
          <c:idx val="3"/>
          <c:order val="3"/>
          <c:tx>
            <c:strRef>
              <c:f>'Ante Proyecto Estructural'!$CQ$24</c:f>
              <c:strCache>
                <c:ptCount val="1"/>
                <c:pt idx="0">
                  <c:v>12.44</c:v>
                </c:pt>
              </c:strCache>
            </c:strRef>
          </c:tx>
          <c:marker>
            <c:symbol val="none"/>
          </c:marker>
          <c:cat>
            <c:numRef>
              <c:f>'Ante Proyecto Estructural'!$CR$20:$CV$20</c:f>
              <c:numCache>
                <c:formatCode>General</c:formatCode>
                <c:ptCount val="5"/>
                <c:pt idx="0">
                  <c:v>0</c:v>
                </c:pt>
                <c:pt idx="1">
                  <c:v>1</c:v>
                </c:pt>
                <c:pt idx="2">
                  <c:v>2</c:v>
                </c:pt>
                <c:pt idx="3">
                  <c:v>3</c:v>
                </c:pt>
                <c:pt idx="4">
                  <c:v>4</c:v>
                </c:pt>
              </c:numCache>
            </c:numRef>
          </c:cat>
          <c:val>
            <c:numRef>
              <c:f>'Ante Proyecto Estructural'!$CR$24:$CV$24</c:f>
              <c:numCache>
                <c:formatCode>General</c:formatCode>
                <c:ptCount val="5"/>
                <c:pt idx="0">
                  <c:v>0</c:v>
                </c:pt>
                <c:pt idx="1">
                  <c:v>15.28647584671282</c:v>
                </c:pt>
                <c:pt idx="2">
                  <c:v>23.95178727920916</c:v>
                </c:pt>
                <c:pt idx="3">
                  <c:v>-14.913237466370099</c:v>
                </c:pt>
                <c:pt idx="4">
                  <c:v>39.53961747728584</c:v>
                </c:pt>
              </c:numCache>
            </c:numRef>
          </c:val>
          <c:smooth val="1"/>
        </c:ser>
        <c:ser>
          <c:idx val="4"/>
          <c:order val="4"/>
          <c:tx>
            <c:strRef>
              <c:f>'Ante Proyecto Estructural'!$CQ$25</c:f>
              <c:strCache>
                <c:ptCount val="1"/>
                <c:pt idx="0">
                  <c:v>3.11</c:v>
                </c:pt>
              </c:strCache>
            </c:strRef>
          </c:tx>
          <c:marker>
            <c:symbol val="none"/>
          </c:marker>
          <c:cat>
            <c:numRef>
              <c:f>'Ante Proyecto Estructural'!$CR$20:$CV$20</c:f>
              <c:numCache>
                <c:formatCode>General</c:formatCode>
                <c:ptCount val="5"/>
                <c:pt idx="0">
                  <c:v>0</c:v>
                </c:pt>
                <c:pt idx="1">
                  <c:v>1</c:v>
                </c:pt>
                <c:pt idx="2">
                  <c:v>2</c:v>
                </c:pt>
                <c:pt idx="3">
                  <c:v>3</c:v>
                </c:pt>
                <c:pt idx="4">
                  <c:v>4</c:v>
                </c:pt>
              </c:numCache>
            </c:numRef>
          </c:cat>
          <c:val>
            <c:numRef>
              <c:f>'Ante Proyecto Estructural'!$CR$25:$CV$25</c:f>
              <c:numCache>
                <c:formatCode>General</c:formatCode>
                <c:ptCount val="5"/>
                <c:pt idx="0">
                  <c:v>0</c:v>
                </c:pt>
                <c:pt idx="1">
                  <c:v>6.387791066099101</c:v>
                </c:pt>
                <c:pt idx="2">
                  <c:v>-1.339955160944345</c:v>
                </c:pt>
                <c:pt idx="3">
                  <c:v>7.838537762438007</c:v>
                </c:pt>
                <c:pt idx="4">
                  <c:v>-10.035749066490741</c:v>
                </c:pt>
              </c:numCache>
            </c:numRef>
          </c:val>
          <c:smooth val="1"/>
        </c:ser>
        <c:dLbls>
          <c:showBubbleSize val="0"/>
          <c:showCatName val="0"/>
          <c:showLeaderLines val="0"/>
          <c:showLegendKey val="0"/>
          <c:showPercent val="0"/>
          <c:showSerName val="0"/>
          <c:showVal val="0"/>
        </c:dLbls>
        <c:smooth val="0"/>
        <c:axId val="-1726723328"/>
        <c:axId val="-1726714624"/>
      </c:lineChart>
      <c:catAx>
        <c:axId val="-1726723328"/>
        <c:scaling>
          <c:orientation val="minMax"/>
        </c:scaling>
        <c:delete val="0"/>
        <c:axPos val="b"/>
        <c:numFmt formatCode="General" sourceLinked="1"/>
        <c:majorTickMark val="out"/>
        <c:minorTickMark val="none"/>
        <c:tickLblPos val="nextTo"/>
        <c:crossAx val="-1726714624"/>
        <c:crosses val="autoZero"/>
        <c:auto val="1"/>
        <c:lblAlgn val="ctr"/>
        <c:lblOffset val="100"/>
        <c:noMultiLvlLbl val="0"/>
      </c:catAx>
      <c:valAx>
        <c:axId val="-1726714624"/>
        <c:scaling>
          <c:orientation val="minMax"/>
        </c:scaling>
        <c:delete val="0"/>
        <c:axPos val="l"/>
        <c:majorGridlines>
          <c:spPr bwMode="auto"/>
        </c:majorGridlines>
        <c:numFmt formatCode="General" sourceLinked="1"/>
        <c:majorTickMark val="out"/>
        <c:minorTickMark val="none"/>
        <c:tickLblPos val="nextTo"/>
        <c:crossAx val="-1726723328"/>
        <c:crosses val="autoZero"/>
        <c:crossBetween val="between"/>
      </c:valAx>
    </c:plotArea>
    <c:legend>
      <c:legendPos val="r"/>
      <c:layout/>
      <c:overlay val="0"/>
    </c:legend>
    <c:plotVisOnly val="1"/>
    <c:dispBlanksAs val="gap"/>
    <c:showDLblsOverMax val="0"/>
  </c:chart>
  <c:spPr bwMode="auto">
    <a:xfrm rot="0">
      <a:off x="0" y="0"/>
      <a:ext cx="0" cy="0"/>
    </a:xfrm>
  </c:spPr>
  <c:printSettings>
    <c:headerFooter/>
    <c:pageMargins l="0.70000000000000051" r="0.70000000000000051" t="0.75000000000000056" b="0.75000000000000056" header="0.30000000000000027" footer="0.30000000000000027"/>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Momento Máximo +</a:t>
            </a:r>
            <a:endParaRPr/>
          </a:p>
        </c:rich>
      </c:tx>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Momento Maximo</c:v>
          </c:tx>
          <c:invertIfNegative val="0"/>
          <c:cat>
            <c:numLit>
              <c:formatCode>General</c:formatCode>
              <c:ptCount val="11"/>
              <c:pt idx="0">
                <c:v>0.6317611902221251</c:v>
              </c:pt>
              <c:pt idx="1">
                <c:v>1.2013190747030724</c:v>
              </c:pt>
              <c:pt idx="2">
                <c:v>1.7708769591840199</c:v>
              </c:pt>
              <c:pt idx="3">
                <c:v>2.3404348436649673</c:v>
              </c:pt>
              <c:pt idx="4">
                <c:v>2.909992728145915</c:v>
              </c:pt>
              <c:pt idx="5">
                <c:v>3.4795506126268627</c:v>
              </c:pt>
              <c:pt idx="6">
                <c:v>4.04910849710781</c:v>
              </c:pt>
              <c:pt idx="7">
                <c:v>4.618666381588758</c:v>
              </c:pt>
              <c:pt idx="8">
                <c:v>5.188224266069706</c:v>
              </c:pt>
              <c:pt idx="9">
                <c:v>5.7577821505506535</c:v>
              </c:pt>
              <c:pt idx="10">
                <c:v>6.327340035031601</c:v>
              </c:pt>
            </c:numLit>
          </c:cat>
          <c:val>
            <c:numLit>
              <c:formatCode>General</c:formatCode>
              <c:ptCount val="11"/>
              <c:pt idx="0">
                <c:v>28</c:v>
              </c:pt>
              <c:pt idx="1">
                <c:v>11</c:v>
              </c:pt>
              <c:pt idx="2">
                <c:v>13</c:v>
              </c:pt>
              <c:pt idx="3">
                <c:v>9</c:v>
              </c:pt>
              <c:pt idx="4">
                <c:v>0</c:v>
              </c:pt>
              <c:pt idx="5">
                <c:v>0</c:v>
              </c:pt>
              <c:pt idx="6">
                <c:v>1</c:v>
              </c:pt>
              <c:pt idx="7">
                <c:v>0</c:v>
              </c:pt>
              <c:pt idx="8">
                <c:v>0</c:v>
              </c:pt>
              <c:pt idx="9">
                <c:v>1</c:v>
              </c:pt>
              <c:pt idx="10">
                <c:v>0</c:v>
              </c:pt>
            </c:numLit>
          </c:val>
        </c:ser>
        <c:dLbls>
          <c:showBubbleSize val="0"/>
          <c:showCatName val="0"/>
          <c:showLeaderLines val="0"/>
          <c:showLegendKey val="0"/>
          <c:showPercent val="0"/>
          <c:showSerName val="0"/>
          <c:showVal val="0"/>
        </c:dLbls>
        <c:gapWidth val="150"/>
        <c:shape val="box"/>
        <c:axId val="-1726713536"/>
        <c:axId val="-1726722240"/>
      </c:bar3DChart>
      <c:catAx>
        <c:axId val="-1726713536"/>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1726722240"/>
        <c:crosses val="autoZero"/>
        <c:auto val="1"/>
        <c:lblAlgn val="ctr"/>
        <c:lblOffset val="100"/>
        <c:noMultiLvlLbl val="0"/>
      </c:catAx>
      <c:valAx>
        <c:axId val="-1726722240"/>
        <c:scaling>
          <c:orientation val="minMax"/>
        </c:scaling>
        <c:delete val="0"/>
        <c:axPos val="l"/>
        <c:majorGridlines>
          <c:spPr bwMode="auto"/>
        </c:majorGridlines>
        <c:numFmt formatCode="General" sourceLinked="1"/>
        <c:majorTickMark val="out"/>
        <c:minorTickMark val="none"/>
        <c:tickLblPos val="nextTo"/>
        <c:txPr>
          <a:bodyPr rot="5400000" vert="horz"/>
          <a:lstStyle/>
          <a:p>
            <a:pPr>
              <a:defRPr/>
            </a:pPr>
            <a:endParaRPr lang="en-US"/>
          </a:p>
        </c:txPr>
        <c:crossAx val="-1726713536"/>
        <c:crosses val="autoZero"/>
        <c:crossBetween val="between"/>
        <c:majorUnit val="5.000000"/>
      </c:valAx>
    </c:plotArea>
    <c:plotVisOnly val="1"/>
    <c:dispBlanksAs val="gap"/>
    <c:showDLblsOverMax val="0"/>
  </c:chart>
  <c:spPr bwMode="auto">
    <a:xfrm rot="0">
      <a:off x="0" y="0"/>
      <a:ext cx="0" cy="0"/>
    </a:xfrm>
  </c:spPr>
  <c:printSettings>
    <c:headerFooter/>
    <c:pageMargins l="0.70000000000000062" r="0.70000000000000062" t="0.75000000000000178" b="0.750000000000001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Momento Máximo -</a:t>
            </a:r>
            <a:endParaRPr/>
          </a:p>
        </c:rich>
      </c:tx>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cat>
            <c:numLit>
              <c:formatCode>General</c:formatCode>
              <c:ptCount val="14"/>
              <c:pt idx="0">
                <c:v>0.14281708304591778</c:v>
              </c:pt>
              <c:pt idx="1">
                <c:v>0.22556438785797836</c:v>
              </c:pt>
              <c:pt idx="2">
                <c:v>0.30831169267003894</c:v>
              </c:pt>
              <c:pt idx="3">
                <c:v>0.3910589974820995</c:v>
              </c:pt>
              <c:pt idx="4">
                <c:v>0.4738063022941601</c:v>
              </c:pt>
              <c:pt idx="5">
                <c:v>0.5565536071062207</c:v>
              </c:pt>
              <c:pt idx="6">
                <c:v>0.6393009119182813</c:v>
              </c:pt>
              <c:pt idx="7">
                <c:v>0.7220482167303419</c:v>
              </c:pt>
              <c:pt idx="8">
                <c:v>0.8047955215424025</c:v>
              </c:pt>
              <c:pt idx="9">
                <c:v>0.8875428263544631</c:v>
              </c:pt>
              <c:pt idx="10">
                <c:v>0.9702901311665237</c:v>
              </c:pt>
              <c:pt idx="11">
                <c:v>1.0530374359785843</c:v>
              </c:pt>
              <c:pt idx="12">
                <c:v>1.135784740790645</c:v>
              </c:pt>
              <c:pt idx="13">
                <c:v>1.2185320456027056</c:v>
              </c:pt>
            </c:numLit>
          </c:cat>
          <c:val>
            <c:numLit>
              <c:formatCode>General</c:formatCode>
              <c:ptCount val="14"/>
              <c:pt idx="0">
                <c:v>1</c:v>
              </c:pt>
              <c:pt idx="1">
                <c:v>2</c:v>
              </c:pt>
              <c:pt idx="2">
                <c:v>0</c:v>
              </c:pt>
              <c:pt idx="3">
                <c:v>0</c:v>
              </c:pt>
              <c:pt idx="4">
                <c:v>1</c:v>
              </c:pt>
              <c:pt idx="5">
                <c:v>2</c:v>
              </c:pt>
              <c:pt idx="6">
                <c:v>2</c:v>
              </c:pt>
              <c:pt idx="7">
                <c:v>0</c:v>
              </c:pt>
              <c:pt idx="8">
                <c:v>0</c:v>
              </c:pt>
              <c:pt idx="9">
                <c:v>6</c:v>
              </c:pt>
              <c:pt idx="10">
                <c:v>0</c:v>
              </c:pt>
              <c:pt idx="11">
                <c:v>0</c:v>
              </c:pt>
              <c:pt idx="12">
                <c:v>0</c:v>
              </c:pt>
              <c:pt idx="13">
                <c:v>0</c:v>
              </c:pt>
            </c:numLit>
          </c:val>
        </c:ser>
        <c:dLbls>
          <c:showBubbleSize val="0"/>
          <c:showCatName val="0"/>
          <c:showLeaderLines val="0"/>
          <c:showLegendKey val="0"/>
          <c:showPercent val="0"/>
          <c:showSerName val="0"/>
          <c:showVal val="0"/>
        </c:dLbls>
        <c:gapWidth val="150"/>
        <c:shape val="box"/>
        <c:axId val="-1726721152"/>
        <c:axId val="-1726716800"/>
      </c:bar3DChart>
      <c:catAx>
        <c:axId val="-1726721152"/>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1726716800"/>
        <c:crosses val="autoZero"/>
        <c:auto val="1"/>
        <c:lblAlgn val="ctr"/>
        <c:lblOffset val="100"/>
        <c:noMultiLvlLbl val="0"/>
      </c:catAx>
      <c:valAx>
        <c:axId val="-1726716800"/>
        <c:scaling>
          <c:orientation val="minMax"/>
        </c:scaling>
        <c:delete val="0"/>
        <c:axPos val="l"/>
        <c:majorGridlines>
          <c:spPr bwMode="auto"/>
        </c:majorGridlines>
        <c:numFmt formatCode="General" sourceLinked="1"/>
        <c:majorTickMark val="out"/>
        <c:minorTickMark val="none"/>
        <c:tickLblPos val="nextTo"/>
        <c:txPr>
          <a:bodyPr rot="5400000" vert="horz"/>
          <a:lstStyle/>
          <a:p>
            <a:pPr>
              <a:defRPr/>
            </a:pPr>
            <a:endParaRPr lang="en-US"/>
          </a:p>
        </c:txPr>
        <c:crossAx val="-1726721152"/>
        <c:crosses val="autoZero"/>
        <c:crossBetween val="between"/>
        <c:majorUnit val="1.000000"/>
      </c:valAx>
    </c:plotArea>
    <c:plotVisOnly val="1"/>
    <c:dispBlanksAs val="gap"/>
    <c:showDLblsOverMax val="0"/>
  </c:chart>
  <c:spPr bwMode="auto">
    <a:xfrm rot="0">
      <a:off x="0" y="0"/>
      <a:ext cx="0" cy="0"/>
    </a:xfrm>
  </c:spPr>
  <c:printSettings>
    <c:headerFooter/>
    <c:pageMargins l="0.70000000000000062" r="0.70000000000000062" t="0.750000000000002" b="0.750000000000002" header="0.30000000000000032" footer="0.3000000000000003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a:lstStyle/>
          <a:p>
            <a:pPr>
              <a:defRPr/>
            </a:pPr>
            <a:r>
              <a:rPr lang="en-US"/>
              <a:t>P.I.</a:t>
            </a:r>
            <a:endParaRPr/>
          </a:p>
        </c:rich>
      </c:tx>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cat>
            <c:numLit>
              <c:formatCode>General</c:formatCode>
              <c:ptCount val="10"/>
              <c:pt idx="0">
                <c:v>0.8201472690936201</c:v>
              </c:pt>
              <c:pt idx="1">
                <c:v>1.5533272089249879</c:v>
              </c:pt>
              <c:pt idx="2">
                <c:v>2.286507148756356</c:v>
              </c:pt>
              <c:pt idx="3">
                <c:v>3.019687088587724</c:v>
              </c:pt>
              <c:pt idx="4">
                <c:v>3.752867028419092</c:v>
              </c:pt>
              <c:pt idx="5">
                <c:v>4.48604696825046</c:v>
              </c:pt>
              <c:pt idx="6">
                <c:v>5.219226908081828</c:v>
              </c:pt>
              <c:pt idx="7">
                <c:v>5.952406847913196</c:v>
              </c:pt>
              <c:pt idx="8">
                <c:v>6.6855867877445645</c:v>
              </c:pt>
              <c:pt idx="9">
                <c:v>7.418766727575933</c:v>
              </c:pt>
            </c:numLit>
          </c:cat>
          <c:val>
            <c:numLit>
              <c:formatCode>General</c:formatCode>
              <c:ptCount val="10"/>
              <c:pt idx="0">
                <c:v>8</c:v>
              </c:pt>
              <c:pt idx="1">
                <c:v>7</c:v>
              </c:pt>
              <c:pt idx="2">
                <c:v>8</c:v>
              </c:pt>
              <c:pt idx="3">
                <c:v>11</c:v>
              </c:pt>
              <c:pt idx="4">
                <c:v>9</c:v>
              </c:pt>
              <c:pt idx="5">
                <c:v>1</c:v>
              </c:pt>
              <c:pt idx="6">
                <c:v>0</c:v>
              </c:pt>
              <c:pt idx="7">
                <c:v>1</c:v>
              </c:pt>
              <c:pt idx="8">
                <c:v>0</c:v>
              </c:pt>
              <c:pt idx="9">
                <c:v>1</c:v>
              </c:pt>
            </c:numLit>
          </c:val>
        </c:ser>
        <c:dLbls>
          <c:showBubbleSize val="0"/>
          <c:showCatName val="0"/>
          <c:showLeaderLines val="0"/>
          <c:showLegendKey val="0"/>
          <c:showPercent val="0"/>
          <c:showSerName val="0"/>
          <c:showVal val="0"/>
        </c:dLbls>
        <c:gapWidth val="150"/>
        <c:shape val="box"/>
        <c:axId val="-1614985584"/>
        <c:axId val="-1614979056"/>
      </c:bar3DChart>
      <c:catAx>
        <c:axId val="-161498558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1614979056"/>
        <c:crosses val="autoZero"/>
        <c:auto val="1"/>
        <c:lblAlgn val="ctr"/>
        <c:lblOffset val="100"/>
        <c:noMultiLvlLbl val="0"/>
      </c:catAx>
      <c:valAx>
        <c:axId val="-1614979056"/>
        <c:scaling>
          <c:orientation val="minMax"/>
        </c:scaling>
        <c:delete val="0"/>
        <c:axPos val="l"/>
        <c:majorGridlines>
          <c:spPr bwMode="auto"/>
        </c:majorGridlines>
        <c:numFmt formatCode="General" sourceLinked="1"/>
        <c:majorTickMark val="out"/>
        <c:minorTickMark val="none"/>
        <c:tickLblPos val="nextTo"/>
        <c:txPr>
          <a:bodyPr rot="5400000" vert="horz"/>
          <a:lstStyle/>
          <a:p>
            <a:pPr>
              <a:defRPr/>
            </a:pPr>
            <a:endParaRPr lang="en-US"/>
          </a:p>
        </c:txPr>
        <c:crossAx val="-1614985584"/>
        <c:crosses val="autoZero"/>
        <c:crossBetween val="between"/>
        <c:majorUnit val="2.000000"/>
      </c:valAx>
    </c:plotArea>
    <c:plotVisOnly val="1"/>
    <c:dispBlanksAs val="gap"/>
    <c:showDLblsOverMax val="0"/>
  </c:chart>
  <c:spPr bwMode="auto">
    <a:xfrm rot="0">
      <a:off x="0" y="0"/>
      <a:ext cx="0" cy="0"/>
    </a:xfrm>
  </c:spPr>
  <c:printSettings>
    <c:headerFooter/>
    <c:pageMargins l="0.70000000000000062" r="0.70000000000000062" t="0.75000000000000222" b="0.75000000000000222" header="0.30000000000000032" footer="0.30000000000000032"/>
    <c:pageSetup/>
  </c:printSettings>
</c:chartSpace>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g"/><Relationship Id="rId5" Type="http://schemas.openxmlformats.org/officeDocument/2006/relationships/image" Target="../media/image5.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jpg"/><Relationship Id="rId13" Type="http://schemas.openxmlformats.org/officeDocument/2006/relationships/image" Target="../media/image13.png"/><Relationship Id="rId14" Type="http://schemas.openxmlformats.org/officeDocument/2006/relationships/image" Target="../media/image14.jpg"/><Relationship Id="rId15" Type="http://schemas.openxmlformats.org/officeDocument/2006/relationships/image" Target="../media/image15.png"/><Relationship Id="rId16" Type="http://schemas.openxmlformats.org/officeDocument/2006/relationships/chart" Target="../charts/chart1.xml" /><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chart" Target="../charts/chart2.xml" /><Relationship Id="rId22" Type="http://schemas.openxmlformats.org/officeDocument/2006/relationships/image" Target="../media/image20.png"/><Relationship Id="rId23" Type="http://schemas.openxmlformats.org/officeDocument/2006/relationships/image" Target="../media/media1.svg"/><Relationship Id="rId24" Type="http://schemas.openxmlformats.org/officeDocument/2006/relationships/image" Target="../media/image21.png"/><Relationship Id="rId25" Type="http://schemas.openxmlformats.org/officeDocument/2006/relationships/image" Target="../media/image22.emf"/><Relationship Id="rId27" Type="http://schemas.openxmlformats.org/officeDocument/2006/relationships/image" Target="../media/image23.emf"/><Relationship Id="rId29" Type="http://schemas.openxmlformats.org/officeDocument/2006/relationships/image" Target="../media/image24.png"/><Relationship Id="rId30" Type="http://schemas.openxmlformats.org/officeDocument/2006/relationships/image" Target="../media/media4.svg"/></Relationships>
</file>

<file path=xl/drawings/_rels/drawing2.xml.rels><?xml version="1.0" encoding="UTF-8" standalone="yes"?><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media5.svg"/></Relationships>
</file>

<file path=xl/drawings/_rels/drawing3.xml.rels><?xml version="1.0" encoding="UTF-8" standalone="yes"?><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chart" Target="../charts/chart3.xml" /><Relationship Id="rId4" Type="http://schemas.openxmlformats.org/officeDocument/2006/relationships/chart" Target="../charts/chart4.xml" /><Relationship Id="rId5" Type="http://schemas.openxmlformats.org/officeDocument/2006/relationships/chart" Target="../charts/chart5.xml" /><Relationship Id="rId6" Type="http://schemas.openxmlformats.org/officeDocument/2006/relationships/image" Target="../media/image30.gif"/><Relationship Id="rId7" Type="http://schemas.openxmlformats.org/officeDocument/2006/relationships/image" Target="../media/image31.jpg"/><Relationship Id="rId8" Type="http://schemas.openxmlformats.org/officeDocument/2006/relationships/image" Target="../media/image32.jpg"/><Relationship Id="rId9" Type="http://schemas.openxmlformats.org/officeDocument/2006/relationships/image" Target="../media/image33.jpg"/><Relationship Id="rId10" Type="http://schemas.openxmlformats.org/officeDocument/2006/relationships/image" Target="../media/image34.jpg"/><Relationship Id="rId11" Type="http://schemas.openxmlformats.org/officeDocument/2006/relationships/image" Target="../media/image35.jpg"/><Relationship Id="rId12" Type="http://schemas.openxmlformats.org/officeDocument/2006/relationships/image" Target="../media/image36.jpg"/><Relationship Id="rId13" Type="http://schemas.openxmlformats.org/officeDocument/2006/relationships/image" Target="../media/image37.jpg"/><Relationship Id="rId14" Type="http://schemas.openxmlformats.org/officeDocument/2006/relationships/image" Target="../media/image38.jpg"/><Relationship Id="rId15" Type="http://schemas.openxmlformats.org/officeDocument/2006/relationships/image" Target="../media/image39.jpg"/><Relationship Id="rId16" Type="http://schemas.openxmlformats.org/officeDocument/2006/relationships/image" Target="../media/image40.png"/><Relationship Id="rId17" Type="http://schemas.openxmlformats.org/officeDocument/2006/relationships/image" Target="../media/image41.png"/><Relationship Id="rId18" Type="http://schemas.openxmlformats.org/officeDocument/2006/relationships/image" Target="../media/image42.png"/><Relationship Id="rId19" Type="http://schemas.openxmlformats.org/officeDocument/2006/relationships/image" Target="../media/media6.svg"/><Relationship Id="rId20" Type="http://schemas.openxmlformats.org/officeDocument/2006/relationships/image" Target="../media/image43.png"/><Relationship Id="rId21" Type="http://schemas.openxmlformats.org/officeDocument/2006/relationships/image" Target="../media/media7.svg"/><Relationship Id="rId22" Type="http://schemas.openxmlformats.org/officeDocument/2006/relationships/image" Target="../media/image44.png"/><Relationship Id="rId23" Type="http://schemas.openxmlformats.org/officeDocument/2006/relationships/image" Target="../media/image45.png"/><Relationship Id="rId24" Type="http://schemas.openxmlformats.org/officeDocument/2006/relationships/image" Target="../media/image46.png"/></Relationships>
</file>

<file path=xl/drawings/_rels/drawing4.xml.rels><?xml version="1.0" encoding="UTF-8" standalone="yes"?><Relationships xmlns="http://schemas.openxmlformats.org/package/2006/relationships"></Relationships>
</file>

<file path=xl/drawings/_rels/drawing5.xml.rels><?xml version="1.0" encoding="UTF-8" standalone="yes"?><Relationships xmlns="http://schemas.openxmlformats.org/package/2006/relationships"></Relationships>
</file>

<file path=xl/drawings/_rels/drawing6.xml.rels><?xml version="1.0" encoding="UTF-8" standalone="yes"?><Relationships xmlns="http://schemas.openxmlformats.org/package/2006/relationships"></Relationships>
</file>

<file path=xl/drawings/_rels/drawing7.xml.rels><?xml version="1.0" encoding="UTF-8" standalone="yes"?><Relationships xmlns="http://schemas.openxmlformats.org/package/2006/relationships"></Relationships>
</file>

<file path=xl/drawings/_rels/drawing8.xml.rels><?xml version="1.0" encoding="UTF-8" standalone="yes"?><Relationships xmlns="http://schemas.openxmlformats.org/package/2006/relationships"></Relationships>
</file>

<file path=xl/drawings/_rels/drawing9.xml.rels><?xml version="1.0" encoding="UTF-8" standalone="yes"?><Relationships xmlns="http://schemas.openxmlformats.org/package/2006/relationships"></Relationships>
</file>

<file path=xl/drawings/_rels/drawing10.xml.rels><?xml version="1.0" encoding="UTF-8" standalone="yes"?><Relationships xmlns="http://schemas.openxmlformats.org/package/2006/relationships"></Relationships>
</file>

<file path=xl/drawings/_rels/drawing11.xml.rels><?xml version="1.0" encoding="UTF-8" standalone="yes"?><Relationships xmlns="http://schemas.openxmlformats.org/package/2006/relationships"></Relationships>
</file>

<file path=xl/drawings/_rels/vmlDrawing1.vml.rels><?xml version="1.0" encoding="UTF-8" standalone="yes"?><Relationships xmlns="http://schemas.openxmlformats.org/package/2006/relationships"><Relationship  Id="rId25" Type="http://schemas.openxmlformats.org/officeDocument/2006/relationships/image" Target="../media/image22.emf"/><Relationship  Id="rId27" Type="http://schemas.openxmlformats.org/officeDocument/2006/relationships/image" Target="../media/image23.emf"/></Relationships>
</file>

<file path=xl/drawings/_rels/vmlDrawing2.vml.rels><?xml version="1.0" encoding="UTF-8" standalone="yes"?><Relationships xmlns="http://schemas.openxmlformats.org/package/2006/relationships"><Relationship Id="rId1" Type="http://schemas.openxmlformats.org/officeDocument/2006/relationships/image" Target="../media/image25.jpg"/><Relationship Id="rId2" Type="http://schemas.openxmlformats.org/officeDocument/2006/relationships/image" Target="../media/image26.png"/></Relationships>
</file>

<file path=xl/drawings/_rels/vmlDrawing3.vml.rels><?xml version="1.0" encoding="UTF-8" standalone="yes"?><Relationships xmlns="http://schemas.openxmlformats.org/package/2006/relationships"><Relationship Id="rId1" Type="http://schemas.openxmlformats.org/officeDocument/2006/relationships/image" Target="../media/image25.jpg"/><Relationship Id="rId2" Type="http://schemas.openxmlformats.org/officeDocument/2006/relationships/image" Target="../media/image47.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216862</xdr:colOff>
      <xdr:row>11</xdr:row>
      <xdr:rowOff>72288</xdr:rowOff>
    </xdr:from>
    <xdr:to>
      <xdr:col>8</xdr:col>
      <xdr:colOff>335927</xdr:colOff>
      <xdr:row>26</xdr:row>
      <xdr:rowOff>118640</xdr:rowOff>
    </xdr:to>
    <xdr:pic>
      <xdr:nvPicPr>
        <xdr:cNvPr id="3" name="2 Imagen" descr="P7190043.JPG"/>
        <xdr:cNvPicPr>
          <a:picLocks noChangeAspect="1"/>
        </xdr:cNvPicPr>
      </xdr:nvPicPr>
      <xdr:blipFill rotWithShape="1">
        <a:blip r:embed="rId1"/>
        <a:srcRect l="53318" t="0" r="4376" b="63966"/>
        <a:stretch/>
      </xdr:blipFill>
      <xdr:spPr bwMode="auto">
        <a:xfrm>
          <a:off x="812176" y="2483304"/>
          <a:ext cx="4286251" cy="2725259"/>
        </a:xfrm>
        <a:prstGeom prst="ellipse">
          <a:avLst/>
        </a:prstGeom>
        <a:ln w="190500" cap="rnd">
          <a:solidFill>
            <a:srgbClr val="C8C6BD"/>
          </a:solidFill>
          <a:prstDash val="solid"/>
        </a:ln>
        <a:effectLst>
          <a:outerShdw blurRad="127000" algn="bl" rotWithShape="0">
            <a:srgbClr val="000000"/>
          </a:outerShdw>
        </a:effectLst>
      </xdr:spPr>
    </xdr:pic>
    <xdr:clientData/>
  </xdr:twoCellAnchor>
  <xdr:twoCellAnchor editAs="oneCell">
    <xdr:from>
      <xdr:col>11</xdr:col>
      <xdr:colOff>43959</xdr:colOff>
      <xdr:row>5</xdr:row>
      <xdr:rowOff>169622</xdr:rowOff>
    </xdr:from>
    <xdr:to>
      <xdr:col>17</xdr:col>
      <xdr:colOff>591606</xdr:colOff>
      <xdr:row>16</xdr:row>
      <xdr:rowOff>0</xdr:rowOff>
    </xdr:to>
    <xdr:pic>
      <xdr:nvPicPr>
        <xdr:cNvPr id="4" name="3 Imagen" descr="33.PNG"/>
        <xdr:cNvPicPr>
          <a:picLocks noChangeAspect="1"/>
        </xdr:cNvPicPr>
      </xdr:nvPicPr>
      <xdr:blipFill rotWithShape="1">
        <a:blip r:embed="rId2"/>
        <a:srcRect l="0" t="31543" r="0" b="0"/>
        <a:stretch/>
      </xdr:blipFill>
      <xdr:spPr bwMode="auto">
        <a:xfrm>
          <a:off x="6789748" y="1396130"/>
          <a:ext cx="4227166" cy="2035480"/>
        </a:xfrm>
        <a:prstGeom prst="rect">
          <a:avLst/>
        </a:prstGeom>
      </xdr:spPr>
    </xdr:pic>
    <xdr:clientData/>
  </xdr:twoCellAnchor>
  <xdr:twoCellAnchor editAs="oneCell">
    <xdr:from>
      <xdr:col>115</xdr:col>
      <xdr:colOff>604204</xdr:colOff>
      <xdr:row>22</xdr:row>
      <xdr:rowOff>130239</xdr:rowOff>
    </xdr:from>
    <xdr:to>
      <xdr:col>123</xdr:col>
      <xdr:colOff>35334</xdr:colOff>
      <xdr:row>33</xdr:row>
      <xdr:rowOff>56538</xdr:rowOff>
    </xdr:to>
    <xdr:pic>
      <xdr:nvPicPr>
        <xdr:cNvPr id="5" name="4 Imagen" descr="55.PNG"/>
        <xdr:cNvPicPr>
          <a:picLocks noChangeAspect="1"/>
        </xdr:cNvPicPr>
      </xdr:nvPicPr>
      <xdr:blipFill rotWithShape="1">
        <a:blip r:embed="rId3"/>
        <a:stretch/>
      </xdr:blipFill>
      <xdr:spPr bwMode="auto">
        <a:xfrm>
          <a:off x="22549804" y="4673664"/>
          <a:ext cx="4307930" cy="2021800"/>
        </a:xfrm>
        <a:prstGeom prst="rect">
          <a:avLst/>
        </a:prstGeom>
      </xdr:spPr>
    </xdr:pic>
    <xdr:clientData/>
  </xdr:twoCellAnchor>
  <xdr:twoCellAnchor editAs="oneCell">
    <xdr:from>
      <xdr:col>10</xdr:col>
      <xdr:colOff>586583</xdr:colOff>
      <xdr:row>34</xdr:row>
      <xdr:rowOff>169622</xdr:rowOff>
    </xdr:from>
    <xdr:to>
      <xdr:col>18</xdr:col>
      <xdr:colOff>77005</xdr:colOff>
      <xdr:row>42</xdr:row>
      <xdr:rowOff>84549</xdr:rowOff>
    </xdr:to>
    <xdr:pic>
      <xdr:nvPicPr>
        <xdr:cNvPr id="6" name="5 Imagen" descr="112.jpg"/>
        <xdr:cNvPicPr>
          <a:picLocks noChangeAspect="1"/>
        </xdr:cNvPicPr>
      </xdr:nvPicPr>
      <xdr:blipFill rotWithShape="1">
        <a:blip r:embed="rId4"/>
        <a:srcRect l="0" t="31894" r="0" b="0"/>
        <a:stretch/>
      </xdr:blipFill>
      <xdr:spPr bwMode="auto">
        <a:xfrm>
          <a:off x="6719117" y="6928459"/>
          <a:ext cx="4396450" cy="1480679"/>
        </a:xfrm>
        <a:prstGeom prst="rect">
          <a:avLst/>
        </a:prstGeom>
      </xdr:spPr>
    </xdr:pic>
    <xdr:clientData/>
  </xdr:twoCellAnchor>
  <xdr:twoCellAnchor editAs="oneCell">
    <xdr:from>
      <xdr:col>19</xdr:col>
      <xdr:colOff>521937</xdr:colOff>
      <xdr:row>6</xdr:row>
      <xdr:rowOff>199965</xdr:rowOff>
    </xdr:from>
    <xdr:to>
      <xdr:col>27</xdr:col>
      <xdr:colOff>12358</xdr:colOff>
      <xdr:row>17</xdr:row>
      <xdr:rowOff>113810</xdr:rowOff>
    </xdr:to>
    <xdr:pic>
      <xdr:nvPicPr>
        <xdr:cNvPr id="7" name="6 Imagen" descr="113.jpg"/>
        <xdr:cNvPicPr>
          <a:picLocks noChangeAspect="1"/>
        </xdr:cNvPicPr>
      </xdr:nvPicPr>
      <xdr:blipFill rotWithShape="1">
        <a:blip r:embed="rId5"/>
        <a:stretch/>
      </xdr:blipFill>
      <xdr:spPr bwMode="auto">
        <a:xfrm>
          <a:off x="11494737" y="1619190"/>
          <a:ext cx="4367222" cy="2085545"/>
        </a:xfrm>
        <a:prstGeom prst="rect">
          <a:avLst/>
        </a:prstGeom>
      </xdr:spPr>
    </xdr:pic>
    <xdr:clientData/>
  </xdr:twoCellAnchor>
  <xdr:twoCellAnchor editAs="oneCell">
    <xdr:from>
      <xdr:col>19</xdr:col>
      <xdr:colOff>537781</xdr:colOff>
      <xdr:row>19</xdr:row>
      <xdr:rowOff>81655</xdr:rowOff>
    </xdr:from>
    <xdr:to>
      <xdr:col>27</xdr:col>
      <xdr:colOff>28204</xdr:colOff>
      <xdr:row>30</xdr:row>
      <xdr:rowOff>102824</xdr:rowOff>
    </xdr:to>
    <xdr:pic>
      <xdr:nvPicPr>
        <xdr:cNvPr id="8" name="7 Imagen" descr="114.jpg"/>
        <xdr:cNvPicPr>
          <a:picLocks noChangeAspect="1"/>
        </xdr:cNvPicPr>
      </xdr:nvPicPr>
      <xdr:blipFill rotWithShape="1">
        <a:blip r:embed="rId6"/>
        <a:stretch/>
      </xdr:blipFill>
      <xdr:spPr bwMode="auto">
        <a:xfrm>
          <a:off x="11510582" y="4053581"/>
          <a:ext cx="4367222" cy="2116669"/>
        </a:xfrm>
        <a:prstGeom prst="rect">
          <a:avLst/>
        </a:prstGeom>
      </xdr:spPr>
    </xdr:pic>
    <xdr:clientData/>
  </xdr:twoCellAnchor>
  <xdr:twoCellAnchor editAs="oneCell">
    <xdr:from>
      <xdr:col>19</xdr:col>
      <xdr:colOff>486548</xdr:colOff>
      <xdr:row>32</xdr:row>
      <xdr:rowOff>97501</xdr:rowOff>
    </xdr:from>
    <xdr:to>
      <xdr:col>26</xdr:col>
      <xdr:colOff>580667</xdr:colOff>
      <xdr:row>43</xdr:row>
      <xdr:rowOff>118669</xdr:rowOff>
    </xdr:to>
    <xdr:pic>
      <xdr:nvPicPr>
        <xdr:cNvPr id="9" name="8 Imagen" descr="115.jpg"/>
        <xdr:cNvPicPr>
          <a:picLocks noChangeAspect="1"/>
        </xdr:cNvPicPr>
      </xdr:nvPicPr>
      <xdr:blipFill rotWithShape="1">
        <a:blip r:embed="rId7"/>
        <a:stretch/>
      </xdr:blipFill>
      <xdr:spPr bwMode="auto">
        <a:xfrm>
          <a:off x="11459349" y="6545926"/>
          <a:ext cx="4361319" cy="2116669"/>
        </a:xfrm>
        <a:prstGeom prst="rect">
          <a:avLst/>
        </a:prstGeom>
      </xdr:spPr>
    </xdr:pic>
    <xdr:clientData/>
  </xdr:twoCellAnchor>
  <xdr:twoCellAnchor editAs="oneCell">
    <xdr:from>
      <xdr:col>115</xdr:col>
      <xdr:colOff>604204</xdr:colOff>
      <xdr:row>33</xdr:row>
      <xdr:rowOff>76615</xdr:rowOff>
    </xdr:from>
    <xdr:to>
      <xdr:col>123</xdr:col>
      <xdr:colOff>35334</xdr:colOff>
      <xdr:row>42</xdr:row>
      <xdr:rowOff>32595</xdr:rowOff>
    </xdr:to>
    <xdr:pic>
      <xdr:nvPicPr>
        <xdr:cNvPr id="10" name="Picture 13"/>
        <xdr:cNvPicPr>
          <a:picLocks noChangeAspect="1" noChangeArrowheads="1"/>
        </xdr:cNvPicPr>
      </xdr:nvPicPr>
      <xdr:blipFill rotWithShape="1">
        <a:blip r:embed="rId8"/>
        <a:stretch/>
      </xdr:blipFill>
      <xdr:spPr bwMode="auto">
        <a:xfrm>
          <a:off x="22549804" y="6715541"/>
          <a:ext cx="4307930" cy="1670479"/>
        </a:xfrm>
        <a:prstGeom prst="rect">
          <a:avLst/>
        </a:prstGeom>
        <a:noFill/>
        <a:ln w="1">
          <a:noFill/>
          <a:miter lim="800000"/>
          <a:headEnd/>
          <a:tailEnd type="none" w="med" len="med"/>
        </a:ln>
        <a:effectLst/>
      </xdr:spPr>
    </xdr:pic>
    <xdr:clientData/>
  </xdr:twoCellAnchor>
  <xdr:twoCellAnchor editAs="oneCell">
    <xdr:from>
      <xdr:col>115</xdr:col>
      <xdr:colOff>604204</xdr:colOff>
      <xdr:row>4</xdr:row>
      <xdr:rowOff>0</xdr:rowOff>
    </xdr:from>
    <xdr:to>
      <xdr:col>123</xdr:col>
      <xdr:colOff>35902</xdr:colOff>
      <xdr:row>14</xdr:row>
      <xdr:rowOff>11439</xdr:rowOff>
    </xdr:to>
    <xdr:pic>
      <xdr:nvPicPr>
        <xdr:cNvPr id="15" name="Picture 19"/>
        <xdr:cNvPicPr>
          <a:picLocks noChangeAspect="1" noChangeArrowheads="1"/>
        </xdr:cNvPicPr>
      </xdr:nvPicPr>
      <xdr:blipFill rotWithShape="1">
        <a:blip r:embed="rId9"/>
        <a:stretch/>
      </xdr:blipFill>
      <xdr:spPr bwMode="auto">
        <a:xfrm>
          <a:off x="22549804" y="1009650"/>
          <a:ext cx="4308498" cy="2021214"/>
        </a:xfrm>
        <a:prstGeom prst="rect">
          <a:avLst/>
        </a:prstGeom>
        <a:noFill/>
        <a:ln w="1">
          <a:noFill/>
          <a:miter lim="800000"/>
          <a:headEnd/>
          <a:tailEnd type="none" w="med" len="med"/>
        </a:ln>
        <a:effectLst/>
      </xdr:spPr>
    </xdr:pic>
    <xdr:clientData/>
  </xdr:twoCellAnchor>
  <xdr:twoCellAnchor editAs="oneCell">
    <xdr:from>
      <xdr:col>115</xdr:col>
      <xdr:colOff>604204</xdr:colOff>
      <xdr:row>14</xdr:row>
      <xdr:rowOff>53916</xdr:rowOff>
    </xdr:from>
    <xdr:to>
      <xdr:col>123</xdr:col>
      <xdr:colOff>35902</xdr:colOff>
      <xdr:row>22</xdr:row>
      <xdr:rowOff>95265</xdr:rowOff>
    </xdr:to>
    <xdr:pic>
      <xdr:nvPicPr>
        <xdr:cNvPr id="16" name="Picture 20"/>
        <xdr:cNvPicPr>
          <a:picLocks noChangeAspect="1" noChangeArrowheads="1"/>
        </xdr:cNvPicPr>
      </xdr:nvPicPr>
      <xdr:blipFill rotWithShape="1">
        <a:blip r:embed="rId10"/>
        <a:stretch/>
      </xdr:blipFill>
      <xdr:spPr bwMode="auto">
        <a:xfrm>
          <a:off x="22549804" y="3073341"/>
          <a:ext cx="4308498" cy="1565348"/>
        </a:xfrm>
        <a:prstGeom prst="rect">
          <a:avLst/>
        </a:prstGeom>
        <a:noFill/>
        <a:ln w="1">
          <a:noFill/>
          <a:miter lim="800000"/>
          <a:headEnd/>
          <a:tailEnd type="none" w="med" len="med"/>
        </a:ln>
        <a:effectLst/>
      </xdr:spPr>
    </xdr:pic>
    <xdr:clientData/>
  </xdr:twoCellAnchor>
  <xdr:twoCellAnchor editAs="oneCell">
    <xdr:from>
      <xdr:col>106</xdr:col>
      <xdr:colOff>190887</xdr:colOff>
      <xdr:row>5</xdr:row>
      <xdr:rowOff>13047</xdr:rowOff>
    </xdr:from>
    <xdr:to>
      <xdr:col>112</xdr:col>
      <xdr:colOff>574111</xdr:colOff>
      <xdr:row>18</xdr:row>
      <xdr:rowOff>52191</xdr:rowOff>
    </xdr:to>
    <xdr:pic>
      <xdr:nvPicPr>
        <xdr:cNvPr id="1025" name="Picture 1"/>
        <xdr:cNvPicPr>
          <a:picLocks noChangeAspect="1" noChangeArrowheads="1"/>
        </xdr:cNvPicPr>
      </xdr:nvPicPr>
      <xdr:blipFill rotWithShape="1">
        <a:blip r:embed="rId11"/>
        <a:stretch/>
      </xdr:blipFill>
      <xdr:spPr bwMode="auto">
        <a:xfrm>
          <a:off x="17361983" y="1239555"/>
          <a:ext cx="4062744" cy="2635685"/>
        </a:xfrm>
        <a:prstGeom prst="rect">
          <a:avLst/>
        </a:prstGeom>
        <a:noFill/>
        <a:ln w="1">
          <a:noFill/>
          <a:miter lim="800000"/>
          <a:headEnd/>
          <a:tailEnd type="none" w="med" len="med"/>
        </a:ln>
        <a:effectLst/>
      </xdr:spPr>
    </xdr:pic>
    <xdr:clientData/>
  </xdr:twoCellAnchor>
  <xdr:twoCellAnchor editAs="oneCell">
    <xdr:from>
      <xdr:col>29</xdr:col>
      <xdr:colOff>38100</xdr:colOff>
      <xdr:row>27</xdr:row>
      <xdr:rowOff>38100</xdr:rowOff>
    </xdr:from>
    <xdr:to>
      <xdr:col>32</xdr:col>
      <xdr:colOff>529376</xdr:colOff>
      <xdr:row>44</xdr:row>
      <xdr:rowOff>142874</xdr:rowOff>
    </xdr:to>
    <xdr:pic>
      <xdr:nvPicPr>
        <xdr:cNvPr id="17" name="Picture 406" descr="roseta de los vientos otay.JPG"/>
        <xdr:cNvPicPr>
          <a:picLocks noChangeAspect="1"/>
        </xdr:cNvPicPr>
      </xdr:nvPicPr>
      <xdr:blipFill rotWithShape="1">
        <a:blip r:embed="rId12"/>
        <a:stretch/>
      </xdr:blipFill>
      <xdr:spPr bwMode="auto">
        <a:xfrm>
          <a:off x="6134100" y="6238876"/>
          <a:ext cx="2320076" cy="3343273"/>
        </a:xfrm>
        <a:prstGeom prst="rect">
          <a:avLst/>
        </a:prstGeom>
      </xdr:spPr>
    </xdr:pic>
    <xdr:clientData/>
  </xdr:twoCellAnchor>
  <xdr:twoCellAnchor editAs="oneCell">
    <xdr:from>
      <xdr:col>67</xdr:col>
      <xdr:colOff>230207</xdr:colOff>
      <xdr:row>21</xdr:row>
      <xdr:rowOff>8341</xdr:rowOff>
    </xdr:from>
    <xdr:to>
      <xdr:col>71</xdr:col>
      <xdr:colOff>587158</xdr:colOff>
      <xdr:row>39</xdr:row>
      <xdr:rowOff>1830</xdr:rowOff>
    </xdr:to>
    <xdr:pic>
      <xdr:nvPicPr>
        <xdr:cNvPr id="19" name="Picture 2"/>
        <xdr:cNvPicPr>
          <a:picLocks noChangeAspect="1" noChangeArrowheads="1"/>
        </xdr:cNvPicPr>
      </xdr:nvPicPr>
      <xdr:blipFill rotWithShape="1">
        <a:blip r:embed="rId13">
          <a:lum bright="-20000" contrast="20000"/>
        </a:blip>
        <a:stretch/>
      </xdr:blipFill>
      <xdr:spPr bwMode="auto">
        <a:xfrm>
          <a:off x="41318186" y="4418547"/>
          <a:ext cx="2836061" cy="3514604"/>
        </a:xfrm>
        <a:prstGeom prst="rect">
          <a:avLst/>
        </a:prstGeom>
        <a:noFill/>
        <a:ln w="1">
          <a:noFill/>
          <a:miter lim="800000"/>
          <a:headEnd/>
          <a:tailEnd type="none" w="med" len="med"/>
        </a:ln>
        <a:effectLst/>
      </xdr:spPr>
    </xdr:pic>
    <xdr:clientData/>
  </xdr:twoCellAnchor>
  <xdr:twoCellAnchor editAs="twoCell">
    <xdr:from>
      <xdr:col>81</xdr:col>
      <xdr:colOff>543888</xdr:colOff>
      <xdr:row>36</xdr:row>
      <xdr:rowOff>127316</xdr:rowOff>
    </xdr:from>
    <xdr:to>
      <xdr:col>82</xdr:col>
      <xdr:colOff>521918</xdr:colOff>
      <xdr:row>37</xdr:row>
      <xdr:rowOff>13047</xdr:rowOff>
    </xdr:to>
    <xdr:cxnSp>
      <xdr:nvCxnSpPr>
        <xdr:cNvPr id="25" name="24 Conector recto de flecha"/>
        <xdr:cNvCxnSpPr/>
      </xdr:nvCxnSpPr>
      <xdr:spPr bwMode="auto">
        <a:xfrm>
          <a:off x="50243511" y="7473309"/>
          <a:ext cx="591284" cy="81451"/>
        </a:xfrm>
        <a:prstGeom prst="straightConnector1">
          <a:avLst/>
        </a:prstGeom>
        <a:ln>
          <a:solidFill>
            <a:sysClr val="windowText" lastClr="00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87</xdr:col>
      <xdr:colOff>267385</xdr:colOff>
      <xdr:row>3</xdr:row>
      <xdr:rowOff>65239</xdr:rowOff>
    </xdr:from>
    <xdr:to>
      <xdr:col>92</xdr:col>
      <xdr:colOff>156588</xdr:colOff>
      <xdr:row>15</xdr:row>
      <xdr:rowOff>36894</xdr:rowOff>
    </xdr:to>
    <xdr:pic>
      <xdr:nvPicPr>
        <xdr:cNvPr id="27" name="26 Imagen" descr="tabla de fctores de arrastre.jpg"/>
        <xdr:cNvPicPr>
          <a:picLocks noChangeAspect="1"/>
        </xdr:cNvPicPr>
      </xdr:nvPicPr>
      <xdr:blipFill rotWithShape="1">
        <a:blip r:embed="rId14"/>
        <a:stretch/>
      </xdr:blipFill>
      <xdr:spPr bwMode="auto">
        <a:xfrm>
          <a:off x="53894440" y="652397"/>
          <a:ext cx="3007662" cy="2620386"/>
        </a:xfrm>
        <a:prstGeom prst="rect">
          <a:avLst/>
        </a:prstGeom>
      </xdr:spPr>
    </xdr:pic>
    <xdr:clientData/>
  </xdr:twoCellAnchor>
  <xdr:twoCellAnchor editAs="twoCell">
    <xdr:from>
      <xdr:col>87</xdr:col>
      <xdr:colOff>29308</xdr:colOff>
      <xdr:row>15</xdr:row>
      <xdr:rowOff>139211</xdr:rowOff>
    </xdr:from>
    <xdr:to>
      <xdr:col>87</xdr:col>
      <xdr:colOff>542192</xdr:colOff>
      <xdr:row>17</xdr:row>
      <xdr:rowOff>7327</xdr:rowOff>
    </xdr:to>
    <xdr:sp>
      <xdr:nvSpPr>
        <xdr:cNvPr id="28" name="27 CuadroTexto"/>
        <xdr:cNvSpPr txBox="1"/>
      </xdr:nvSpPr>
      <xdr:spPr bwMode="auto">
        <a:xfrm>
          <a:off x="23479858" y="3291986"/>
          <a:ext cx="512884"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87</xdr:col>
      <xdr:colOff>439613</xdr:colOff>
      <xdr:row>15</xdr:row>
      <xdr:rowOff>139209</xdr:rowOff>
    </xdr:from>
    <xdr:to>
      <xdr:col>88</xdr:col>
      <xdr:colOff>344363</xdr:colOff>
      <xdr:row>17</xdr:row>
      <xdr:rowOff>7325</xdr:rowOff>
    </xdr:to>
    <xdr:sp>
      <xdr:nvSpPr>
        <xdr:cNvPr id="29" name="28 CuadroTexto"/>
        <xdr:cNvSpPr txBox="1"/>
      </xdr:nvSpPr>
      <xdr:spPr bwMode="auto">
        <a:xfrm>
          <a:off x="23890164" y="3291984"/>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88</xdr:col>
      <xdr:colOff>512884</xdr:colOff>
      <xdr:row>15</xdr:row>
      <xdr:rowOff>146538</xdr:rowOff>
    </xdr:from>
    <xdr:to>
      <xdr:col>89</xdr:col>
      <xdr:colOff>417633</xdr:colOff>
      <xdr:row>17</xdr:row>
      <xdr:rowOff>14654</xdr:rowOff>
    </xdr:to>
    <xdr:sp>
      <xdr:nvSpPr>
        <xdr:cNvPr id="30" name="29 CuadroTexto"/>
        <xdr:cNvSpPr txBox="1"/>
      </xdr:nvSpPr>
      <xdr:spPr bwMode="auto">
        <a:xfrm>
          <a:off x="24573034" y="3299313"/>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87</xdr:col>
      <xdr:colOff>29308</xdr:colOff>
      <xdr:row>16</xdr:row>
      <xdr:rowOff>139211</xdr:rowOff>
    </xdr:from>
    <xdr:to>
      <xdr:col>87</xdr:col>
      <xdr:colOff>542192</xdr:colOff>
      <xdr:row>18</xdr:row>
      <xdr:rowOff>7327</xdr:rowOff>
    </xdr:to>
    <xdr:sp>
      <xdr:nvSpPr>
        <xdr:cNvPr id="31" name="30 CuadroTexto"/>
        <xdr:cNvSpPr txBox="1"/>
      </xdr:nvSpPr>
      <xdr:spPr bwMode="auto">
        <a:xfrm>
          <a:off x="23479858" y="3482486"/>
          <a:ext cx="512884"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87</xdr:col>
      <xdr:colOff>439613</xdr:colOff>
      <xdr:row>16</xdr:row>
      <xdr:rowOff>139209</xdr:rowOff>
    </xdr:from>
    <xdr:to>
      <xdr:col>88</xdr:col>
      <xdr:colOff>344363</xdr:colOff>
      <xdr:row>18</xdr:row>
      <xdr:rowOff>7325</xdr:rowOff>
    </xdr:to>
    <xdr:sp>
      <xdr:nvSpPr>
        <xdr:cNvPr id="32" name="31 CuadroTexto"/>
        <xdr:cNvSpPr txBox="1"/>
      </xdr:nvSpPr>
      <xdr:spPr bwMode="auto">
        <a:xfrm>
          <a:off x="23890164" y="3482483"/>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88</xdr:col>
      <xdr:colOff>512884</xdr:colOff>
      <xdr:row>16</xdr:row>
      <xdr:rowOff>146538</xdr:rowOff>
    </xdr:from>
    <xdr:to>
      <xdr:col>89</xdr:col>
      <xdr:colOff>417633</xdr:colOff>
      <xdr:row>18</xdr:row>
      <xdr:rowOff>14654</xdr:rowOff>
    </xdr:to>
    <xdr:sp>
      <xdr:nvSpPr>
        <xdr:cNvPr id="33" name="32 CuadroTexto"/>
        <xdr:cNvSpPr txBox="1"/>
      </xdr:nvSpPr>
      <xdr:spPr bwMode="auto">
        <a:xfrm>
          <a:off x="24573034" y="3489813"/>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90</xdr:col>
      <xdr:colOff>492370</xdr:colOff>
      <xdr:row>15</xdr:row>
      <xdr:rowOff>146529</xdr:rowOff>
    </xdr:from>
    <xdr:to>
      <xdr:col>91</xdr:col>
      <xdr:colOff>367811</xdr:colOff>
      <xdr:row>17</xdr:row>
      <xdr:rowOff>14645</xdr:rowOff>
    </xdr:to>
    <xdr:sp>
      <xdr:nvSpPr>
        <xdr:cNvPr id="34" name="33 CuadroTexto"/>
        <xdr:cNvSpPr txBox="1"/>
      </xdr:nvSpPr>
      <xdr:spPr bwMode="auto">
        <a:xfrm>
          <a:off x="25771720" y="3299305"/>
          <a:ext cx="513616"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90</xdr:col>
      <xdr:colOff>490902</xdr:colOff>
      <xdr:row>16</xdr:row>
      <xdr:rowOff>145064</xdr:rowOff>
    </xdr:from>
    <xdr:to>
      <xdr:col>91</xdr:col>
      <xdr:colOff>366344</xdr:colOff>
      <xdr:row>18</xdr:row>
      <xdr:rowOff>13181</xdr:rowOff>
    </xdr:to>
    <xdr:sp>
      <xdr:nvSpPr>
        <xdr:cNvPr id="35" name="34 CuadroTexto"/>
        <xdr:cNvSpPr txBox="1"/>
      </xdr:nvSpPr>
      <xdr:spPr bwMode="auto">
        <a:xfrm>
          <a:off x="25770253" y="3488339"/>
          <a:ext cx="513616"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82</xdr:col>
      <xdr:colOff>380981</xdr:colOff>
      <xdr:row>45</xdr:row>
      <xdr:rowOff>137743</xdr:rowOff>
    </xdr:from>
    <xdr:to>
      <xdr:col>83</xdr:col>
      <xdr:colOff>285730</xdr:colOff>
      <xdr:row>47</xdr:row>
      <xdr:rowOff>5859</xdr:rowOff>
    </xdr:to>
    <xdr:sp>
      <xdr:nvSpPr>
        <xdr:cNvPr id="36" name="35 CuadroTexto"/>
        <xdr:cNvSpPr txBox="1"/>
      </xdr:nvSpPr>
      <xdr:spPr bwMode="auto">
        <a:xfrm>
          <a:off x="20526356" y="9005518"/>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82</xdr:col>
      <xdr:colOff>379514</xdr:colOff>
      <xdr:row>46</xdr:row>
      <xdr:rowOff>136278</xdr:rowOff>
    </xdr:from>
    <xdr:to>
      <xdr:col>83</xdr:col>
      <xdr:colOff>284263</xdr:colOff>
      <xdr:row>48</xdr:row>
      <xdr:rowOff>4394</xdr:rowOff>
    </xdr:to>
    <xdr:sp>
      <xdr:nvSpPr>
        <xdr:cNvPr id="37" name="36 CuadroTexto"/>
        <xdr:cNvSpPr txBox="1"/>
      </xdr:nvSpPr>
      <xdr:spPr bwMode="auto">
        <a:xfrm>
          <a:off x="20524889" y="9194553"/>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81</xdr:col>
      <xdr:colOff>337030</xdr:colOff>
      <xdr:row>45</xdr:row>
      <xdr:rowOff>139207</xdr:rowOff>
    </xdr:from>
    <xdr:to>
      <xdr:col>82</xdr:col>
      <xdr:colOff>241779</xdr:colOff>
      <xdr:row>47</xdr:row>
      <xdr:rowOff>7322</xdr:rowOff>
    </xdr:to>
    <xdr:sp>
      <xdr:nvSpPr>
        <xdr:cNvPr id="38" name="37 CuadroTexto"/>
        <xdr:cNvSpPr txBox="1"/>
      </xdr:nvSpPr>
      <xdr:spPr bwMode="auto">
        <a:xfrm>
          <a:off x="19872805" y="9006982"/>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81</xdr:col>
      <xdr:colOff>337030</xdr:colOff>
      <xdr:row>46</xdr:row>
      <xdr:rowOff>139207</xdr:rowOff>
    </xdr:from>
    <xdr:to>
      <xdr:col>82</xdr:col>
      <xdr:colOff>241779</xdr:colOff>
      <xdr:row>48</xdr:row>
      <xdr:rowOff>7322</xdr:rowOff>
    </xdr:to>
    <xdr:sp>
      <xdr:nvSpPr>
        <xdr:cNvPr id="39" name="38 CuadroTexto"/>
        <xdr:cNvSpPr txBox="1"/>
      </xdr:nvSpPr>
      <xdr:spPr bwMode="auto">
        <a:xfrm>
          <a:off x="19872805" y="9197482"/>
          <a:ext cx="514349" cy="24911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oneCell">
    <xdr:from>
      <xdr:col>84</xdr:col>
      <xdr:colOff>529245</xdr:colOff>
      <xdr:row>19</xdr:row>
      <xdr:rowOff>36494</xdr:rowOff>
    </xdr:from>
    <xdr:to>
      <xdr:col>91</xdr:col>
      <xdr:colOff>489781</xdr:colOff>
      <xdr:row>26</xdr:row>
      <xdr:rowOff>143169</xdr:rowOff>
    </xdr:to>
    <xdr:pic>
      <xdr:nvPicPr>
        <xdr:cNvPr id="40" name="Picture 1"/>
        <xdr:cNvPicPr>
          <a:picLocks noChangeAspect="1" noChangeArrowheads="1"/>
        </xdr:cNvPicPr>
      </xdr:nvPicPr>
      <xdr:blipFill rotWithShape="1">
        <a:blip r:embed="rId15"/>
        <a:srcRect l="0" t="3773" r="3578" b="6611"/>
        <a:stretch/>
      </xdr:blipFill>
      <xdr:spPr bwMode="auto">
        <a:xfrm>
          <a:off x="52316540" y="4055261"/>
          <a:ext cx="4279406" cy="1476709"/>
        </a:xfrm>
        <a:prstGeom prst="rect">
          <a:avLst/>
        </a:prstGeom>
        <a:noFill/>
        <a:ln w="1">
          <a:noFill/>
          <a:miter lim="800000"/>
          <a:headEnd/>
          <a:tailEnd type="none" w="med" len="med"/>
        </a:ln>
        <a:effectLst/>
      </xdr:spPr>
    </xdr:pic>
    <xdr:clientData/>
  </xdr:twoCellAnchor>
  <xdr:twoCellAnchor editAs="twoCell">
    <xdr:from>
      <xdr:col>84</xdr:col>
      <xdr:colOff>263067</xdr:colOff>
      <xdr:row>37</xdr:row>
      <xdr:rowOff>89528</xdr:rowOff>
    </xdr:from>
    <xdr:to>
      <xdr:col>90</xdr:col>
      <xdr:colOff>76745</xdr:colOff>
      <xdr:row>44</xdr:row>
      <xdr:rowOff>182671</xdr:rowOff>
    </xdr:to>
    <xdr:graphicFrame>
      <xdr:nvGraphicFramePr>
        <xdr:cNvPr id="41" name="40 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37</xdr:col>
      <xdr:colOff>130479</xdr:colOff>
      <xdr:row>3</xdr:row>
      <xdr:rowOff>130479</xdr:rowOff>
    </xdr:from>
    <xdr:to>
      <xdr:col>46</xdr:col>
      <xdr:colOff>-1</xdr:colOff>
      <xdr:row>45</xdr:row>
      <xdr:rowOff>53465</xdr:rowOff>
    </xdr:to>
    <xdr:grpSp>
      <xdr:nvGrpSpPr>
        <xdr:cNvPr id="0" name=""/>
        <xdr:cNvGrpSpPr/>
      </xdr:nvGrpSpPr>
      <xdr:grpSpPr bwMode="auto">
        <a:xfrm>
          <a:off x="23264017" y="697094"/>
          <a:ext cx="5496596" cy="8412448"/>
          <a:chOff x="22820856" y="717637"/>
          <a:chExt cx="5388801" cy="8443294"/>
        </a:xfrm>
      </xdr:grpSpPr>
      <xdr:pic>
        <xdr:nvPicPr>
          <xdr:cNvPr id="48" name="47 Imagen" descr="datos villa clima.PNG"/>
          <xdr:cNvPicPr>
            <a:picLocks noChangeAspect="1"/>
          </xdr:cNvPicPr>
        </xdr:nvPicPr>
        <xdr:blipFill rotWithShape="1">
          <a:blip r:embed="rId17"/>
          <a:srcRect l="0" t="0" r="84849" b="0"/>
          <a:stretch/>
        </xdr:blipFill>
        <xdr:spPr bwMode="auto">
          <a:xfrm>
            <a:off x="22820856" y="717637"/>
            <a:ext cx="2805308" cy="8443294"/>
          </a:xfrm>
          <a:prstGeom prst="rect">
            <a:avLst/>
          </a:prstGeom>
        </xdr:spPr>
      </xdr:pic>
      <xdr:pic>
        <xdr:nvPicPr>
          <xdr:cNvPr id="51" name="50 Imagen" descr="datos villa clima.PNG"/>
          <xdr:cNvPicPr>
            <a:picLocks noChangeAspect="1"/>
          </xdr:cNvPicPr>
        </xdr:nvPicPr>
        <xdr:blipFill rotWithShape="1">
          <a:blip r:embed="rId17"/>
          <a:srcRect l="21846" t="0" r="71389" b="0"/>
          <a:stretch/>
        </xdr:blipFill>
        <xdr:spPr bwMode="auto">
          <a:xfrm>
            <a:off x="25626163" y="717637"/>
            <a:ext cx="1252604" cy="8443294"/>
          </a:xfrm>
          <a:prstGeom prst="rect">
            <a:avLst/>
          </a:prstGeom>
        </xdr:spPr>
      </xdr:pic>
      <xdr:pic>
        <xdr:nvPicPr>
          <xdr:cNvPr id="52" name="51 Imagen" descr="datos villa clima.PNG"/>
          <xdr:cNvPicPr>
            <a:picLocks noChangeAspect="1"/>
          </xdr:cNvPicPr>
        </xdr:nvPicPr>
        <xdr:blipFill rotWithShape="1">
          <a:blip r:embed="rId17"/>
          <a:srcRect l="31572" t="0" r="61240" b="0"/>
          <a:stretch/>
        </xdr:blipFill>
        <xdr:spPr bwMode="auto">
          <a:xfrm>
            <a:off x="26878766" y="717637"/>
            <a:ext cx="1330891" cy="8443294"/>
          </a:xfrm>
          <a:prstGeom prst="rect">
            <a:avLst/>
          </a:prstGeom>
        </xdr:spPr>
      </xdr:pic>
      <xdr:pic>
        <xdr:nvPicPr>
          <xdr:cNvPr id="53" name="52 Imagen" descr="datos villa clima.PNG"/>
          <xdr:cNvPicPr>
            <a:picLocks noChangeAspect="1"/>
          </xdr:cNvPicPr>
        </xdr:nvPicPr>
        <xdr:blipFill rotWithShape="1">
          <a:blip r:embed="rId17"/>
          <a:srcRect l="21705" t="0" r="71600" b="60284"/>
          <a:stretch/>
        </xdr:blipFill>
        <xdr:spPr bwMode="auto">
          <a:xfrm>
            <a:off x="26878766" y="717637"/>
            <a:ext cx="1239555" cy="3353322"/>
          </a:xfrm>
          <a:prstGeom prst="rect">
            <a:avLst/>
          </a:prstGeom>
        </xdr:spPr>
      </xdr:pic>
    </xdr:grpSp>
    <xdr:clientData/>
  </xdr:twoCellAnchor>
  <xdr:twoCellAnchor editAs="twoCell">
    <xdr:from>
      <xdr:col>47</xdr:col>
      <xdr:colOff>91335</xdr:colOff>
      <xdr:row>3</xdr:row>
      <xdr:rowOff>130479</xdr:rowOff>
    </xdr:from>
    <xdr:to>
      <xdr:col>56</xdr:col>
      <xdr:colOff>156575</xdr:colOff>
      <xdr:row>45</xdr:row>
      <xdr:rowOff>53465</xdr:rowOff>
    </xdr:to>
    <xdr:grpSp>
      <xdr:nvGrpSpPr>
        <xdr:cNvPr id="0" name=""/>
        <xdr:cNvGrpSpPr/>
      </xdr:nvGrpSpPr>
      <xdr:grpSpPr bwMode="auto">
        <a:xfrm>
          <a:off x="29477182" y="697094"/>
          <a:ext cx="5692316" cy="8412448"/>
          <a:chOff x="28914247" y="743732"/>
          <a:chExt cx="5584520" cy="8443294"/>
        </a:xfrm>
      </xdr:grpSpPr>
      <xdr:pic>
        <xdr:nvPicPr>
          <xdr:cNvPr id="57" name="56 Imagen" descr="datos villa clima.PNG"/>
          <xdr:cNvPicPr>
            <a:picLocks noChangeAspect="1"/>
          </xdr:cNvPicPr>
        </xdr:nvPicPr>
        <xdr:blipFill rotWithShape="1">
          <a:blip r:embed="rId17"/>
          <a:srcRect l="40662" t="0" r="29176" b="0"/>
          <a:stretch/>
        </xdr:blipFill>
        <xdr:spPr bwMode="auto">
          <a:xfrm>
            <a:off x="28914247" y="743732"/>
            <a:ext cx="5584520" cy="8443294"/>
          </a:xfrm>
          <a:prstGeom prst="rect">
            <a:avLst/>
          </a:prstGeom>
        </xdr:spPr>
      </xdr:pic>
      <xdr:pic>
        <xdr:nvPicPr>
          <xdr:cNvPr id="55" name="54 Imagen" descr="datos villa clima.PNG"/>
          <xdr:cNvPicPr>
            <a:picLocks noChangeAspect="1"/>
          </xdr:cNvPicPr>
        </xdr:nvPicPr>
        <xdr:blipFill rotWithShape="1">
          <a:blip r:embed="rId17"/>
          <a:srcRect l="33686" t="0" r="36505" b="60748"/>
          <a:stretch/>
        </xdr:blipFill>
        <xdr:spPr bwMode="auto">
          <a:xfrm>
            <a:off x="28914247" y="743732"/>
            <a:ext cx="5519280" cy="3304653"/>
          </a:xfrm>
          <a:prstGeom prst="rect">
            <a:avLst/>
          </a:prstGeom>
        </xdr:spPr>
      </xdr:pic>
    </xdr:grpSp>
    <xdr:clientData/>
  </xdr:twoCellAnchor>
  <xdr:twoCellAnchor editAs="oneCell">
    <xdr:from>
      <xdr:col>57</xdr:col>
      <xdr:colOff>221815</xdr:colOff>
      <xdr:row>3</xdr:row>
      <xdr:rowOff>130479</xdr:rowOff>
    </xdr:from>
    <xdr:to>
      <xdr:col>66</xdr:col>
      <xdr:colOff>143528</xdr:colOff>
      <xdr:row>45</xdr:row>
      <xdr:rowOff>53465</xdr:rowOff>
    </xdr:to>
    <xdr:pic>
      <xdr:nvPicPr>
        <xdr:cNvPr id="59" name="58 Imagen" descr="datos villa clima.PNG"/>
        <xdr:cNvPicPr>
          <a:picLocks noChangeAspect="1"/>
        </xdr:cNvPicPr>
      </xdr:nvPicPr>
      <xdr:blipFill rotWithShape="1">
        <a:blip r:embed="rId17"/>
        <a:srcRect l="70613" t="0" r="0" b="0"/>
        <a:stretch/>
      </xdr:blipFill>
      <xdr:spPr bwMode="auto">
        <a:xfrm>
          <a:off x="35177261" y="717637"/>
          <a:ext cx="5440993" cy="8443294"/>
        </a:xfrm>
        <a:prstGeom prst="rect">
          <a:avLst/>
        </a:prstGeom>
      </xdr:spPr>
    </xdr:pic>
    <xdr:clientData/>
  </xdr:twoCellAnchor>
  <xdr:twoCellAnchor editAs="oneCell">
    <xdr:from>
      <xdr:col>67</xdr:col>
      <xdr:colOff>155965</xdr:colOff>
      <xdr:row>3</xdr:row>
      <xdr:rowOff>91335</xdr:rowOff>
    </xdr:from>
    <xdr:to>
      <xdr:col>74</xdr:col>
      <xdr:colOff>511183</xdr:colOff>
      <xdr:row>13</xdr:row>
      <xdr:rowOff>91335</xdr:rowOff>
    </xdr:to>
    <xdr:pic>
      <xdr:nvPicPr>
        <xdr:cNvPr id="60" name="59 Imagen" descr="villa promon.PNG"/>
        <xdr:cNvPicPr>
          <a:picLocks noChangeAspect="1"/>
        </xdr:cNvPicPr>
      </xdr:nvPicPr>
      <xdr:blipFill rotWithShape="1">
        <a:blip r:embed="rId18"/>
        <a:stretch/>
      </xdr:blipFill>
      <xdr:spPr bwMode="auto">
        <a:xfrm>
          <a:off x="41243944" y="678494"/>
          <a:ext cx="4674089" cy="2257294"/>
        </a:xfrm>
        <a:prstGeom prst="rect">
          <a:avLst/>
        </a:prstGeom>
      </xdr:spPr>
    </xdr:pic>
    <xdr:clientData/>
  </xdr:twoCellAnchor>
  <xdr:twoCellAnchor editAs="oneCell">
    <xdr:from>
      <xdr:col>69</xdr:col>
      <xdr:colOff>600205</xdr:colOff>
      <xdr:row>4</xdr:row>
      <xdr:rowOff>96077</xdr:rowOff>
    </xdr:from>
    <xdr:to>
      <xdr:col>72</xdr:col>
      <xdr:colOff>24278</xdr:colOff>
      <xdr:row>8</xdr:row>
      <xdr:rowOff>143528</xdr:rowOff>
    </xdr:to>
    <xdr:pic>
      <xdr:nvPicPr>
        <xdr:cNvPr id="61" name="60 Imagen" descr="palacio torre.png"/>
        <xdr:cNvPicPr>
          <a:picLocks noChangeAspect="1"/>
        </xdr:cNvPicPr>
      </xdr:nvPicPr>
      <xdr:blipFill rotWithShape="1">
        <a:blip r:embed="rId19">
          <a:clrChange>
            <a:clrFrom>
              <a:srgbClr val="447BC9"/>
            </a:clrFrom>
            <a:clrTo>
              <a:srgbClr val="447BC9">
                <a:alpha val="0"/>
              </a:srgbClr>
            </a:clrTo>
          </a:clrChange>
        </a:blip>
        <a:stretch/>
      </xdr:blipFill>
      <xdr:spPr bwMode="auto">
        <a:xfrm>
          <a:off x="42914691" y="1113818"/>
          <a:ext cx="1289929" cy="869470"/>
        </a:xfrm>
        <a:prstGeom prst="rect">
          <a:avLst/>
        </a:prstGeom>
      </xdr:spPr>
    </xdr:pic>
    <xdr:clientData/>
  </xdr:twoCellAnchor>
  <xdr:twoCellAnchor editAs="twoCell">
    <xdr:from>
      <xdr:col>53</xdr:col>
      <xdr:colOff>587156</xdr:colOff>
      <xdr:row>25</xdr:row>
      <xdr:rowOff>13047</xdr:rowOff>
    </xdr:from>
    <xdr:to>
      <xdr:col>54</xdr:col>
      <xdr:colOff>508869</xdr:colOff>
      <xdr:row>26</xdr:row>
      <xdr:rowOff>130479</xdr:rowOff>
    </xdr:to>
    <xdr:sp>
      <xdr:nvSpPr>
        <xdr:cNvPr id="62" name="61 Elipse"/>
        <xdr:cNvSpPr/>
      </xdr:nvSpPr>
      <xdr:spPr bwMode="auto">
        <a:xfrm>
          <a:off x="33089589" y="5206130"/>
          <a:ext cx="534965" cy="31315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75</xdr:col>
      <xdr:colOff>65238</xdr:colOff>
      <xdr:row>32</xdr:row>
      <xdr:rowOff>91335</xdr:rowOff>
    </xdr:from>
    <xdr:to>
      <xdr:col>82</xdr:col>
      <xdr:colOff>482772</xdr:colOff>
      <xdr:row>43</xdr:row>
      <xdr:rowOff>127673</xdr:rowOff>
    </xdr:to>
    <xdr:pic>
      <xdr:nvPicPr>
        <xdr:cNvPr id="50" name="49 Imagen" descr="aaa.PNG"/>
        <xdr:cNvPicPr>
          <a:picLocks noChangeAspect="1"/>
        </xdr:cNvPicPr>
      </xdr:nvPicPr>
      <xdr:blipFill rotWithShape="1">
        <a:blip r:embed="rId20">
          <a:clrChange>
            <a:clrFrom>
              <a:srgbClr val="FFFFFF"/>
            </a:clrFrom>
            <a:clrTo>
              <a:srgbClr val="FFFFFF">
                <a:alpha val="0"/>
              </a:srgbClr>
            </a:clrTo>
          </a:clrChange>
        </a:blip>
        <a:stretch/>
      </xdr:blipFill>
      <xdr:spPr bwMode="auto">
        <a:xfrm>
          <a:off x="46085341" y="6654452"/>
          <a:ext cx="4710309" cy="2189248"/>
        </a:xfrm>
        <a:prstGeom prst="rect">
          <a:avLst/>
        </a:prstGeom>
      </xdr:spPr>
    </xdr:pic>
    <xdr:clientData/>
  </xdr:twoCellAnchor>
  <xdr:twoCellAnchor editAs="twoCell">
    <xdr:from>
      <xdr:col>79</xdr:col>
      <xdr:colOff>274007</xdr:colOff>
      <xdr:row>35</xdr:row>
      <xdr:rowOff>156575</xdr:rowOff>
    </xdr:from>
    <xdr:to>
      <xdr:col>82</xdr:col>
      <xdr:colOff>195719</xdr:colOff>
      <xdr:row>36</xdr:row>
      <xdr:rowOff>65239</xdr:rowOff>
    </xdr:to>
    <xdr:cxnSp>
      <xdr:nvCxnSpPr>
        <xdr:cNvPr id="63" name="62 Conector recto de flecha"/>
        <xdr:cNvCxnSpPr/>
      </xdr:nvCxnSpPr>
      <xdr:spPr bwMode="auto">
        <a:xfrm flipV="1">
          <a:off x="48747123" y="7306849"/>
          <a:ext cx="1761473" cy="104384"/>
        </a:xfrm>
        <a:prstGeom prst="straightConnector1">
          <a:avLst/>
        </a:prstGeom>
        <a:ln>
          <a:solidFill>
            <a:sysClr val="windowText" lastClr="00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71</xdr:col>
      <xdr:colOff>243735</xdr:colOff>
      <xdr:row>8</xdr:row>
      <xdr:rowOff>163648</xdr:rowOff>
    </xdr:from>
    <xdr:to>
      <xdr:col>72</xdr:col>
      <xdr:colOff>274007</xdr:colOff>
      <xdr:row>10</xdr:row>
      <xdr:rowOff>45209</xdr:rowOff>
    </xdr:to>
    <xdr:pic>
      <xdr:nvPicPr>
        <xdr:cNvPr id="67" name="66 Imagen" descr="aaa.PNG"/>
        <xdr:cNvPicPr>
          <a:picLocks noChangeAspect="1"/>
        </xdr:cNvPicPr>
      </xdr:nvPicPr>
      <xdr:blipFill rotWithShape="1">
        <a:blip r:embed="rId20">
          <a:clrChange>
            <a:clrFrom>
              <a:srgbClr val="FFFFFF"/>
            </a:clrFrom>
            <a:clrTo>
              <a:srgbClr val="FFFFFF">
                <a:alpha val="0"/>
              </a:srgbClr>
            </a:clrTo>
          </a:clrChange>
        </a:blip>
        <a:stretch/>
      </xdr:blipFill>
      <xdr:spPr bwMode="auto">
        <a:xfrm>
          <a:off x="43810824" y="2003407"/>
          <a:ext cx="643525" cy="299096"/>
        </a:xfrm>
        <a:prstGeom prst="rect">
          <a:avLst/>
        </a:prstGeom>
      </xdr:spPr>
    </xdr:pic>
    <xdr:clientData/>
  </xdr:twoCellAnchor>
  <xdr:twoCellAnchor editAs="oneCell">
    <xdr:from>
      <xdr:col>67</xdr:col>
      <xdr:colOff>426407</xdr:colOff>
      <xdr:row>5</xdr:row>
      <xdr:rowOff>26663</xdr:rowOff>
    </xdr:from>
    <xdr:to>
      <xdr:col>69</xdr:col>
      <xdr:colOff>489829</xdr:colOff>
      <xdr:row>9</xdr:row>
      <xdr:rowOff>74114</xdr:rowOff>
    </xdr:to>
    <xdr:pic>
      <xdr:nvPicPr>
        <xdr:cNvPr id="68" name="67 Imagen" descr="palacio torre.png"/>
        <xdr:cNvPicPr>
          <a:picLocks noChangeAspect="1"/>
        </xdr:cNvPicPr>
      </xdr:nvPicPr>
      <xdr:blipFill rotWithShape="1">
        <a:blip r:embed="rId19">
          <a:clrChange>
            <a:clrFrom>
              <a:srgbClr val="447BC9"/>
            </a:clrFrom>
            <a:clrTo>
              <a:srgbClr val="447BC9">
                <a:alpha val="0"/>
              </a:srgbClr>
            </a:clrTo>
          </a:clrChange>
          <a:lum bright="-40000" contrast="20000"/>
        </a:blip>
        <a:stretch/>
      </xdr:blipFill>
      <xdr:spPr bwMode="auto">
        <a:xfrm>
          <a:off x="41514386" y="1253171"/>
          <a:ext cx="1289929" cy="869470"/>
        </a:xfrm>
        <a:prstGeom prst="rect">
          <a:avLst/>
        </a:prstGeom>
      </xdr:spPr>
    </xdr:pic>
    <xdr:clientData/>
  </xdr:twoCellAnchor>
  <xdr:twoCellAnchor editAs="twoCell">
    <xdr:from>
      <xdr:col>96</xdr:col>
      <xdr:colOff>29308</xdr:colOff>
      <xdr:row>9</xdr:row>
      <xdr:rowOff>139211</xdr:rowOff>
    </xdr:from>
    <xdr:to>
      <xdr:col>96</xdr:col>
      <xdr:colOff>542192</xdr:colOff>
      <xdr:row>11</xdr:row>
      <xdr:rowOff>7327</xdr:rowOff>
    </xdr:to>
    <xdr:sp>
      <xdr:nvSpPr>
        <xdr:cNvPr id="69" name="68 CuadroTexto"/>
        <xdr:cNvSpPr txBox="1"/>
      </xdr:nvSpPr>
      <xdr:spPr bwMode="auto">
        <a:xfrm>
          <a:off x="53656363" y="3375101"/>
          <a:ext cx="512884" cy="259555"/>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9</xdr:row>
      <xdr:rowOff>139209</xdr:rowOff>
    </xdr:from>
    <xdr:to>
      <xdr:col>97</xdr:col>
      <xdr:colOff>344363</xdr:colOff>
      <xdr:row>11</xdr:row>
      <xdr:rowOff>7325</xdr:rowOff>
    </xdr:to>
    <xdr:sp>
      <xdr:nvSpPr>
        <xdr:cNvPr id="70" name="69 CuadroTexto"/>
        <xdr:cNvSpPr txBox="1"/>
      </xdr:nvSpPr>
      <xdr:spPr bwMode="auto">
        <a:xfrm>
          <a:off x="54066669" y="3375099"/>
          <a:ext cx="518002" cy="259555"/>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9</xdr:row>
      <xdr:rowOff>146538</xdr:rowOff>
    </xdr:from>
    <xdr:to>
      <xdr:col>98</xdr:col>
      <xdr:colOff>417633</xdr:colOff>
      <xdr:row>11</xdr:row>
      <xdr:rowOff>14654</xdr:rowOff>
    </xdr:to>
    <xdr:sp>
      <xdr:nvSpPr>
        <xdr:cNvPr id="71" name="70 CuadroTexto"/>
        <xdr:cNvSpPr txBox="1"/>
      </xdr:nvSpPr>
      <xdr:spPr bwMode="auto">
        <a:xfrm>
          <a:off x="54753192" y="3382428"/>
          <a:ext cx="518003" cy="259555"/>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9</xdr:row>
      <xdr:rowOff>146529</xdr:rowOff>
    </xdr:from>
    <xdr:to>
      <xdr:col>100</xdr:col>
      <xdr:colOff>367811</xdr:colOff>
      <xdr:row>11</xdr:row>
      <xdr:rowOff>14645</xdr:rowOff>
    </xdr:to>
    <xdr:sp>
      <xdr:nvSpPr>
        <xdr:cNvPr id="72" name="71 CuadroTexto"/>
        <xdr:cNvSpPr txBox="1"/>
      </xdr:nvSpPr>
      <xdr:spPr bwMode="auto">
        <a:xfrm>
          <a:off x="55959185" y="3382420"/>
          <a:ext cx="514790" cy="259555"/>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10</xdr:row>
      <xdr:rowOff>139211</xdr:rowOff>
    </xdr:from>
    <xdr:to>
      <xdr:col>96</xdr:col>
      <xdr:colOff>542192</xdr:colOff>
      <xdr:row>12</xdr:row>
      <xdr:rowOff>7327</xdr:rowOff>
    </xdr:to>
    <xdr:sp>
      <xdr:nvSpPr>
        <xdr:cNvPr id="73" name="72 CuadroTexto"/>
        <xdr:cNvSpPr txBox="1"/>
      </xdr:nvSpPr>
      <xdr:spPr bwMode="auto">
        <a:xfrm>
          <a:off x="59332219" y="2187738"/>
          <a:ext cx="512884"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10</xdr:row>
      <xdr:rowOff>139209</xdr:rowOff>
    </xdr:from>
    <xdr:to>
      <xdr:col>97</xdr:col>
      <xdr:colOff>344363</xdr:colOff>
      <xdr:row>12</xdr:row>
      <xdr:rowOff>7325</xdr:rowOff>
    </xdr:to>
    <xdr:sp>
      <xdr:nvSpPr>
        <xdr:cNvPr id="74" name="73 CuadroTexto"/>
        <xdr:cNvSpPr txBox="1"/>
      </xdr:nvSpPr>
      <xdr:spPr bwMode="auto">
        <a:xfrm>
          <a:off x="59742525" y="2187736"/>
          <a:ext cx="544098"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10</xdr:row>
      <xdr:rowOff>146538</xdr:rowOff>
    </xdr:from>
    <xdr:to>
      <xdr:col>98</xdr:col>
      <xdr:colOff>417633</xdr:colOff>
      <xdr:row>12</xdr:row>
      <xdr:rowOff>14654</xdr:rowOff>
    </xdr:to>
    <xdr:sp>
      <xdr:nvSpPr>
        <xdr:cNvPr id="75" name="74 CuadroTexto"/>
        <xdr:cNvSpPr txBox="1"/>
      </xdr:nvSpPr>
      <xdr:spPr bwMode="auto">
        <a:xfrm>
          <a:off x="60455144" y="2195065"/>
          <a:ext cx="544099"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10</xdr:row>
      <xdr:rowOff>146529</xdr:rowOff>
    </xdr:from>
    <xdr:to>
      <xdr:col>100</xdr:col>
      <xdr:colOff>367811</xdr:colOff>
      <xdr:row>12</xdr:row>
      <xdr:rowOff>14645</xdr:rowOff>
    </xdr:to>
    <xdr:sp>
      <xdr:nvSpPr>
        <xdr:cNvPr id="76" name="75 CuadroTexto"/>
        <xdr:cNvSpPr txBox="1"/>
      </xdr:nvSpPr>
      <xdr:spPr bwMode="auto">
        <a:xfrm>
          <a:off x="61713329" y="2195057"/>
          <a:ext cx="514790"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11</xdr:row>
      <xdr:rowOff>139211</xdr:rowOff>
    </xdr:from>
    <xdr:to>
      <xdr:col>96</xdr:col>
      <xdr:colOff>542192</xdr:colOff>
      <xdr:row>13</xdr:row>
      <xdr:rowOff>7327</xdr:rowOff>
    </xdr:to>
    <xdr:sp>
      <xdr:nvSpPr>
        <xdr:cNvPr id="77" name="76 CuadroTexto"/>
        <xdr:cNvSpPr txBox="1"/>
      </xdr:nvSpPr>
      <xdr:spPr bwMode="auto">
        <a:xfrm>
          <a:off x="59332219" y="2187738"/>
          <a:ext cx="512884"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11</xdr:row>
      <xdr:rowOff>139209</xdr:rowOff>
    </xdr:from>
    <xdr:to>
      <xdr:col>97</xdr:col>
      <xdr:colOff>344363</xdr:colOff>
      <xdr:row>13</xdr:row>
      <xdr:rowOff>7325</xdr:rowOff>
    </xdr:to>
    <xdr:sp>
      <xdr:nvSpPr>
        <xdr:cNvPr id="78" name="77 CuadroTexto"/>
        <xdr:cNvSpPr txBox="1"/>
      </xdr:nvSpPr>
      <xdr:spPr bwMode="auto">
        <a:xfrm>
          <a:off x="59742525" y="2187736"/>
          <a:ext cx="544098"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11</xdr:row>
      <xdr:rowOff>146538</xdr:rowOff>
    </xdr:from>
    <xdr:to>
      <xdr:col>98</xdr:col>
      <xdr:colOff>417633</xdr:colOff>
      <xdr:row>13</xdr:row>
      <xdr:rowOff>14654</xdr:rowOff>
    </xdr:to>
    <xdr:sp>
      <xdr:nvSpPr>
        <xdr:cNvPr id="79" name="78 CuadroTexto"/>
        <xdr:cNvSpPr txBox="1"/>
      </xdr:nvSpPr>
      <xdr:spPr bwMode="auto">
        <a:xfrm>
          <a:off x="60455144" y="2195065"/>
          <a:ext cx="544099"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11</xdr:row>
      <xdr:rowOff>146529</xdr:rowOff>
    </xdr:from>
    <xdr:to>
      <xdr:col>100</xdr:col>
      <xdr:colOff>367811</xdr:colOff>
      <xdr:row>13</xdr:row>
      <xdr:rowOff>14645</xdr:rowOff>
    </xdr:to>
    <xdr:sp>
      <xdr:nvSpPr>
        <xdr:cNvPr id="80" name="79 CuadroTexto"/>
        <xdr:cNvSpPr txBox="1"/>
      </xdr:nvSpPr>
      <xdr:spPr bwMode="auto">
        <a:xfrm>
          <a:off x="61713329" y="2195057"/>
          <a:ext cx="514790"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12</xdr:row>
      <xdr:rowOff>139211</xdr:rowOff>
    </xdr:from>
    <xdr:to>
      <xdr:col>96</xdr:col>
      <xdr:colOff>542192</xdr:colOff>
      <xdr:row>14</xdr:row>
      <xdr:rowOff>7327</xdr:rowOff>
    </xdr:to>
    <xdr:sp>
      <xdr:nvSpPr>
        <xdr:cNvPr id="81" name="80 CuadroTexto"/>
        <xdr:cNvSpPr txBox="1"/>
      </xdr:nvSpPr>
      <xdr:spPr bwMode="auto">
        <a:xfrm>
          <a:off x="59332219" y="2187738"/>
          <a:ext cx="512884"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12</xdr:row>
      <xdr:rowOff>139209</xdr:rowOff>
    </xdr:from>
    <xdr:to>
      <xdr:col>97</xdr:col>
      <xdr:colOff>344363</xdr:colOff>
      <xdr:row>14</xdr:row>
      <xdr:rowOff>7325</xdr:rowOff>
    </xdr:to>
    <xdr:sp>
      <xdr:nvSpPr>
        <xdr:cNvPr id="82" name="81 CuadroTexto"/>
        <xdr:cNvSpPr txBox="1"/>
      </xdr:nvSpPr>
      <xdr:spPr bwMode="auto">
        <a:xfrm>
          <a:off x="59742525" y="2187736"/>
          <a:ext cx="544098"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12</xdr:row>
      <xdr:rowOff>146538</xdr:rowOff>
    </xdr:from>
    <xdr:to>
      <xdr:col>98</xdr:col>
      <xdr:colOff>417633</xdr:colOff>
      <xdr:row>14</xdr:row>
      <xdr:rowOff>14654</xdr:rowOff>
    </xdr:to>
    <xdr:sp>
      <xdr:nvSpPr>
        <xdr:cNvPr id="83" name="82 CuadroTexto"/>
        <xdr:cNvSpPr txBox="1"/>
      </xdr:nvSpPr>
      <xdr:spPr bwMode="auto">
        <a:xfrm>
          <a:off x="60455144" y="2195065"/>
          <a:ext cx="544099"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12</xdr:row>
      <xdr:rowOff>146529</xdr:rowOff>
    </xdr:from>
    <xdr:to>
      <xdr:col>100</xdr:col>
      <xdr:colOff>367811</xdr:colOff>
      <xdr:row>14</xdr:row>
      <xdr:rowOff>14645</xdr:rowOff>
    </xdr:to>
    <xdr:sp>
      <xdr:nvSpPr>
        <xdr:cNvPr id="84" name="83 CuadroTexto"/>
        <xdr:cNvSpPr txBox="1"/>
      </xdr:nvSpPr>
      <xdr:spPr bwMode="auto">
        <a:xfrm>
          <a:off x="61713329" y="2195057"/>
          <a:ext cx="514790"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13</xdr:row>
      <xdr:rowOff>139211</xdr:rowOff>
    </xdr:from>
    <xdr:to>
      <xdr:col>96</xdr:col>
      <xdr:colOff>542192</xdr:colOff>
      <xdr:row>15</xdr:row>
      <xdr:rowOff>7327</xdr:rowOff>
    </xdr:to>
    <xdr:sp>
      <xdr:nvSpPr>
        <xdr:cNvPr id="85" name="84 CuadroTexto"/>
        <xdr:cNvSpPr txBox="1"/>
      </xdr:nvSpPr>
      <xdr:spPr bwMode="auto">
        <a:xfrm>
          <a:off x="59332219" y="2187738"/>
          <a:ext cx="512884"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13</xdr:row>
      <xdr:rowOff>139209</xdr:rowOff>
    </xdr:from>
    <xdr:to>
      <xdr:col>97</xdr:col>
      <xdr:colOff>344363</xdr:colOff>
      <xdr:row>15</xdr:row>
      <xdr:rowOff>7325</xdr:rowOff>
    </xdr:to>
    <xdr:sp>
      <xdr:nvSpPr>
        <xdr:cNvPr id="86" name="85 CuadroTexto"/>
        <xdr:cNvSpPr txBox="1"/>
      </xdr:nvSpPr>
      <xdr:spPr bwMode="auto">
        <a:xfrm>
          <a:off x="59742525" y="2187736"/>
          <a:ext cx="544098"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13</xdr:row>
      <xdr:rowOff>146538</xdr:rowOff>
    </xdr:from>
    <xdr:to>
      <xdr:col>98</xdr:col>
      <xdr:colOff>417633</xdr:colOff>
      <xdr:row>15</xdr:row>
      <xdr:rowOff>14654</xdr:rowOff>
    </xdr:to>
    <xdr:sp>
      <xdr:nvSpPr>
        <xdr:cNvPr id="87" name="86 CuadroTexto"/>
        <xdr:cNvSpPr txBox="1"/>
      </xdr:nvSpPr>
      <xdr:spPr bwMode="auto">
        <a:xfrm>
          <a:off x="60455144" y="2195065"/>
          <a:ext cx="544099"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13</xdr:row>
      <xdr:rowOff>146529</xdr:rowOff>
    </xdr:from>
    <xdr:to>
      <xdr:col>100</xdr:col>
      <xdr:colOff>367811</xdr:colOff>
      <xdr:row>15</xdr:row>
      <xdr:rowOff>14645</xdr:rowOff>
    </xdr:to>
    <xdr:sp>
      <xdr:nvSpPr>
        <xdr:cNvPr id="88" name="87 CuadroTexto"/>
        <xdr:cNvSpPr txBox="1"/>
      </xdr:nvSpPr>
      <xdr:spPr bwMode="auto">
        <a:xfrm>
          <a:off x="61713329" y="2195057"/>
          <a:ext cx="514790" cy="2726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94</xdr:col>
      <xdr:colOff>340966</xdr:colOff>
      <xdr:row>25</xdr:row>
      <xdr:rowOff>96572</xdr:rowOff>
    </xdr:from>
    <xdr:to>
      <xdr:col>104</xdr:col>
      <xdr:colOff>428936</xdr:colOff>
      <xdr:row>39</xdr:row>
      <xdr:rowOff>96572</xdr:rowOff>
    </xdr:to>
    <xdr:graphicFrame>
      <xdr:nvGraphicFramePr>
        <xdr:cNvPr id="91" name="90 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twoCell">
    <xdr:from>
      <xdr:col>96</xdr:col>
      <xdr:colOff>29308</xdr:colOff>
      <xdr:row>10</xdr:row>
      <xdr:rowOff>139211</xdr:rowOff>
    </xdr:from>
    <xdr:to>
      <xdr:col>96</xdr:col>
      <xdr:colOff>542192</xdr:colOff>
      <xdr:row>12</xdr:row>
      <xdr:rowOff>7327</xdr:rowOff>
    </xdr:to>
    <xdr:sp>
      <xdr:nvSpPr>
        <xdr:cNvPr id="92" name="91 CuadroTexto"/>
        <xdr:cNvSpPr txBox="1"/>
      </xdr:nvSpPr>
      <xdr:spPr bwMode="auto">
        <a:xfrm>
          <a:off x="58946927" y="2199908"/>
          <a:ext cx="512884"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10</xdr:row>
      <xdr:rowOff>139209</xdr:rowOff>
    </xdr:from>
    <xdr:to>
      <xdr:col>97</xdr:col>
      <xdr:colOff>344363</xdr:colOff>
      <xdr:row>12</xdr:row>
      <xdr:rowOff>7325</xdr:rowOff>
    </xdr:to>
    <xdr:sp>
      <xdr:nvSpPr>
        <xdr:cNvPr id="93" name="92 CuadroTexto"/>
        <xdr:cNvSpPr txBox="1"/>
      </xdr:nvSpPr>
      <xdr:spPr bwMode="auto">
        <a:xfrm>
          <a:off x="59357234" y="2199906"/>
          <a:ext cx="541276"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10</xdr:row>
      <xdr:rowOff>146538</xdr:rowOff>
    </xdr:from>
    <xdr:to>
      <xdr:col>98</xdr:col>
      <xdr:colOff>417633</xdr:colOff>
      <xdr:row>12</xdr:row>
      <xdr:rowOff>14654</xdr:rowOff>
    </xdr:to>
    <xdr:sp>
      <xdr:nvSpPr>
        <xdr:cNvPr id="94" name="93 CuadroTexto"/>
        <xdr:cNvSpPr txBox="1"/>
      </xdr:nvSpPr>
      <xdr:spPr bwMode="auto">
        <a:xfrm>
          <a:off x="60067031" y="2207235"/>
          <a:ext cx="541275"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10</xdr:row>
      <xdr:rowOff>146529</xdr:rowOff>
    </xdr:from>
    <xdr:to>
      <xdr:col>100</xdr:col>
      <xdr:colOff>367811</xdr:colOff>
      <xdr:row>12</xdr:row>
      <xdr:rowOff>14645</xdr:rowOff>
    </xdr:to>
    <xdr:sp>
      <xdr:nvSpPr>
        <xdr:cNvPr id="95" name="94 CuadroTexto"/>
        <xdr:cNvSpPr txBox="1"/>
      </xdr:nvSpPr>
      <xdr:spPr bwMode="auto">
        <a:xfrm>
          <a:off x="61319570" y="2207227"/>
          <a:ext cx="511967"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11</xdr:row>
      <xdr:rowOff>139211</xdr:rowOff>
    </xdr:from>
    <xdr:to>
      <xdr:col>96</xdr:col>
      <xdr:colOff>542192</xdr:colOff>
      <xdr:row>13</xdr:row>
      <xdr:rowOff>7327</xdr:rowOff>
    </xdr:to>
    <xdr:sp>
      <xdr:nvSpPr>
        <xdr:cNvPr id="96" name="95 CuadroTexto"/>
        <xdr:cNvSpPr txBox="1"/>
      </xdr:nvSpPr>
      <xdr:spPr bwMode="auto">
        <a:xfrm>
          <a:off x="58946927" y="2199908"/>
          <a:ext cx="512884"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11</xdr:row>
      <xdr:rowOff>139209</xdr:rowOff>
    </xdr:from>
    <xdr:to>
      <xdr:col>97</xdr:col>
      <xdr:colOff>344363</xdr:colOff>
      <xdr:row>13</xdr:row>
      <xdr:rowOff>7325</xdr:rowOff>
    </xdr:to>
    <xdr:sp>
      <xdr:nvSpPr>
        <xdr:cNvPr id="97" name="96 CuadroTexto"/>
        <xdr:cNvSpPr txBox="1"/>
      </xdr:nvSpPr>
      <xdr:spPr bwMode="auto">
        <a:xfrm>
          <a:off x="59357234" y="2199906"/>
          <a:ext cx="541276"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11</xdr:row>
      <xdr:rowOff>146538</xdr:rowOff>
    </xdr:from>
    <xdr:to>
      <xdr:col>98</xdr:col>
      <xdr:colOff>417633</xdr:colOff>
      <xdr:row>13</xdr:row>
      <xdr:rowOff>14654</xdr:rowOff>
    </xdr:to>
    <xdr:sp>
      <xdr:nvSpPr>
        <xdr:cNvPr id="98" name="97 CuadroTexto"/>
        <xdr:cNvSpPr txBox="1"/>
      </xdr:nvSpPr>
      <xdr:spPr bwMode="auto">
        <a:xfrm>
          <a:off x="60067031" y="2207235"/>
          <a:ext cx="541275"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11</xdr:row>
      <xdr:rowOff>146529</xdr:rowOff>
    </xdr:from>
    <xdr:to>
      <xdr:col>100</xdr:col>
      <xdr:colOff>367811</xdr:colOff>
      <xdr:row>13</xdr:row>
      <xdr:rowOff>14645</xdr:rowOff>
    </xdr:to>
    <xdr:sp>
      <xdr:nvSpPr>
        <xdr:cNvPr id="99" name="98 CuadroTexto"/>
        <xdr:cNvSpPr txBox="1"/>
      </xdr:nvSpPr>
      <xdr:spPr bwMode="auto">
        <a:xfrm>
          <a:off x="61319570" y="2207227"/>
          <a:ext cx="511967"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12</xdr:row>
      <xdr:rowOff>139211</xdr:rowOff>
    </xdr:from>
    <xdr:to>
      <xdr:col>96</xdr:col>
      <xdr:colOff>542192</xdr:colOff>
      <xdr:row>14</xdr:row>
      <xdr:rowOff>7327</xdr:rowOff>
    </xdr:to>
    <xdr:sp>
      <xdr:nvSpPr>
        <xdr:cNvPr id="100" name="99 CuadroTexto"/>
        <xdr:cNvSpPr txBox="1"/>
      </xdr:nvSpPr>
      <xdr:spPr bwMode="auto">
        <a:xfrm>
          <a:off x="58946927" y="2199908"/>
          <a:ext cx="512884"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12</xdr:row>
      <xdr:rowOff>139209</xdr:rowOff>
    </xdr:from>
    <xdr:to>
      <xdr:col>97</xdr:col>
      <xdr:colOff>344363</xdr:colOff>
      <xdr:row>14</xdr:row>
      <xdr:rowOff>7325</xdr:rowOff>
    </xdr:to>
    <xdr:sp>
      <xdr:nvSpPr>
        <xdr:cNvPr id="101" name="100 CuadroTexto"/>
        <xdr:cNvSpPr txBox="1"/>
      </xdr:nvSpPr>
      <xdr:spPr bwMode="auto">
        <a:xfrm>
          <a:off x="59357234" y="2199906"/>
          <a:ext cx="541276"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12</xdr:row>
      <xdr:rowOff>146538</xdr:rowOff>
    </xdr:from>
    <xdr:to>
      <xdr:col>98</xdr:col>
      <xdr:colOff>417633</xdr:colOff>
      <xdr:row>14</xdr:row>
      <xdr:rowOff>14654</xdr:rowOff>
    </xdr:to>
    <xdr:sp>
      <xdr:nvSpPr>
        <xdr:cNvPr id="102" name="101 CuadroTexto"/>
        <xdr:cNvSpPr txBox="1"/>
      </xdr:nvSpPr>
      <xdr:spPr bwMode="auto">
        <a:xfrm>
          <a:off x="60067031" y="2207235"/>
          <a:ext cx="541275"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12</xdr:row>
      <xdr:rowOff>146529</xdr:rowOff>
    </xdr:from>
    <xdr:to>
      <xdr:col>100</xdr:col>
      <xdr:colOff>367811</xdr:colOff>
      <xdr:row>14</xdr:row>
      <xdr:rowOff>14645</xdr:rowOff>
    </xdr:to>
    <xdr:sp>
      <xdr:nvSpPr>
        <xdr:cNvPr id="103" name="102 CuadroTexto"/>
        <xdr:cNvSpPr txBox="1"/>
      </xdr:nvSpPr>
      <xdr:spPr bwMode="auto">
        <a:xfrm>
          <a:off x="61319570" y="2207227"/>
          <a:ext cx="511967"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96</xdr:col>
      <xdr:colOff>29308</xdr:colOff>
      <xdr:row>13</xdr:row>
      <xdr:rowOff>139211</xdr:rowOff>
    </xdr:from>
    <xdr:to>
      <xdr:col>96</xdr:col>
      <xdr:colOff>542192</xdr:colOff>
      <xdr:row>15</xdr:row>
      <xdr:rowOff>7327</xdr:rowOff>
    </xdr:to>
    <xdr:sp>
      <xdr:nvSpPr>
        <xdr:cNvPr id="104" name="103 CuadroTexto"/>
        <xdr:cNvSpPr txBox="1"/>
      </xdr:nvSpPr>
      <xdr:spPr bwMode="auto">
        <a:xfrm>
          <a:off x="58946927" y="2199908"/>
          <a:ext cx="512884"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a:t>
          </a:r>
          <a:endParaRPr/>
        </a:p>
      </xdr:txBody>
    </xdr:sp>
    <xdr:clientData/>
  </xdr:twoCellAnchor>
  <xdr:twoCellAnchor editAs="twoCell">
    <xdr:from>
      <xdr:col>96</xdr:col>
      <xdr:colOff>439613</xdr:colOff>
      <xdr:row>13</xdr:row>
      <xdr:rowOff>139209</xdr:rowOff>
    </xdr:from>
    <xdr:to>
      <xdr:col>97</xdr:col>
      <xdr:colOff>344363</xdr:colOff>
      <xdr:row>15</xdr:row>
      <xdr:rowOff>7325</xdr:rowOff>
    </xdr:to>
    <xdr:sp>
      <xdr:nvSpPr>
        <xdr:cNvPr id="105" name="104 CuadroTexto"/>
        <xdr:cNvSpPr txBox="1"/>
      </xdr:nvSpPr>
      <xdr:spPr bwMode="auto">
        <a:xfrm>
          <a:off x="59357234" y="2199906"/>
          <a:ext cx="541276"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x   (</a:t>
          </a:r>
          <a:endParaRPr/>
        </a:p>
      </xdr:txBody>
    </xdr:sp>
    <xdr:clientData/>
  </xdr:twoCellAnchor>
  <xdr:twoCellAnchor editAs="twoCell">
    <xdr:from>
      <xdr:col>97</xdr:col>
      <xdr:colOff>512884</xdr:colOff>
      <xdr:row>13</xdr:row>
      <xdr:rowOff>146538</xdr:rowOff>
    </xdr:from>
    <xdr:to>
      <xdr:col>98</xdr:col>
      <xdr:colOff>417633</xdr:colOff>
      <xdr:row>15</xdr:row>
      <xdr:rowOff>14654</xdr:rowOff>
    </xdr:to>
    <xdr:sp>
      <xdr:nvSpPr>
        <xdr:cNvPr id="106" name="105 CuadroTexto"/>
        <xdr:cNvSpPr txBox="1"/>
      </xdr:nvSpPr>
      <xdr:spPr bwMode="auto">
        <a:xfrm>
          <a:off x="60067031" y="2207235"/>
          <a:ext cx="541275"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^2)  x</a:t>
          </a:r>
          <a:endParaRPr/>
        </a:p>
      </xdr:txBody>
    </xdr:sp>
    <xdr:clientData/>
  </xdr:twoCellAnchor>
  <xdr:twoCellAnchor editAs="twoCell">
    <xdr:from>
      <xdr:col>99</xdr:col>
      <xdr:colOff>492370</xdr:colOff>
      <xdr:row>13</xdr:row>
      <xdr:rowOff>146529</xdr:rowOff>
    </xdr:from>
    <xdr:to>
      <xdr:col>100</xdr:col>
      <xdr:colOff>367811</xdr:colOff>
      <xdr:row>15</xdr:row>
      <xdr:rowOff>14645</xdr:rowOff>
    </xdr:to>
    <xdr:sp>
      <xdr:nvSpPr>
        <xdr:cNvPr id="107" name="106 CuadroTexto"/>
        <xdr:cNvSpPr txBox="1"/>
      </xdr:nvSpPr>
      <xdr:spPr bwMode="auto">
        <a:xfrm>
          <a:off x="61319570" y="2207227"/>
          <a:ext cx="511967" cy="27109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twoCell">
    <xdr:from>
      <xdr:col>124</xdr:col>
      <xdr:colOff>252135</xdr:colOff>
      <xdr:row>4</xdr:row>
      <xdr:rowOff>156883</xdr:rowOff>
    </xdr:from>
    <xdr:to>
      <xdr:col>126</xdr:col>
      <xdr:colOff>190008</xdr:colOff>
      <xdr:row>9</xdr:row>
      <xdr:rowOff>179294</xdr:rowOff>
    </xdr:to>
    <xdr:grpSp>
      <xdr:nvGrpSpPr>
        <xdr:cNvPr id="0" name=""/>
        <xdr:cNvGrpSpPr/>
      </xdr:nvGrpSpPr>
      <xdr:grpSpPr bwMode="auto">
        <a:xfrm>
          <a:off x="75924597" y="1153345"/>
          <a:ext cx="1188335" cy="1038411"/>
          <a:chOff x="73504986" y="1165412"/>
          <a:chExt cx="2045073" cy="1916206"/>
        </a:xfrm>
      </xdr:grpSpPr>
      <xdr:grpSp>
        <xdr:nvGrpSpPr>
          <xdr:cNvPr id="1" name=""/>
          <xdr:cNvGrpSpPr/>
        </xdr:nvGrpSpPr>
        <xdr:grpSpPr bwMode="auto">
          <a:xfrm>
            <a:off x="73504986" y="1701694"/>
            <a:ext cx="2045073" cy="1379924"/>
            <a:chOff x="217714" y="1034143"/>
            <a:chExt cx="3510643" cy="1850571"/>
          </a:xfrm>
        </xdr:grpSpPr>
        <xdr:pic>
          <xdr:nvPicPr>
            <xdr:cNvPr id="365" name="Picture 39" descr="canal.wmf"/>
            <xdr:cNvPicPr>
              <a:picLocks noChangeAspect="1"/>
            </xdr:cNvPicPr>
          </xdr:nvPicPr>
          <xdr:blipFill rotWithShape="1">
            <a:blip r:embed="rId22">
              <a:extLst>
                <a:ext uri="{96DAC541-7B7A-43D3-8B79-37D633B846F1}">
                  <asvg:svgBlip xmlns:asvg="http://schemas.microsoft.com/office/drawing/2016/SVG/main" r:embed="rId23"/>
                </a:ext>
              </a:extLst>
            </a:blip>
            <a:srcRect l="60876" t="7172" r="26195" b="17670"/>
            <a:stretch/>
          </xdr:blipFill>
          <xdr:spPr bwMode="auto">
            <a:xfrm>
              <a:off x="1518990" y="1264105"/>
              <a:ext cx="908090" cy="1620609"/>
            </a:xfrm>
            <a:prstGeom prst="rect">
              <a:avLst/>
            </a:prstGeom>
            <a:noFill/>
            <a:ln w="9525">
              <a:noFill/>
              <a:miter lim="800000"/>
              <a:headEnd/>
              <a:tailEnd/>
            </a:ln>
          </xdr:spPr>
        </xdr:pic>
        <xdr:sp>
          <xdr:nvSpPr>
            <xdr:cNvPr id="366" name="Rectangle 12"/>
            <xdr:cNvSpPr/>
          </xdr:nvSpPr>
          <xdr:spPr bwMode="auto">
            <a:xfrm>
              <a:off x="217714" y="1034143"/>
              <a:ext cx="3510643" cy="258536"/>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xnSp>
        <xdr:nvCxnSpPr>
          <xdr:cNvPr id="367" name="Straight Arrow Connector 18"/>
          <xdr:cNvCxnSpPr/>
        </xdr:nvCxnSpPr>
        <xdr:spPr bwMode="auto">
          <a:xfrm flipH="1">
            <a:off x="74527923" y="1165412"/>
            <a:ext cx="2400" cy="486658"/>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editAs="twoCell">
    <xdr:from>
      <xdr:col>124</xdr:col>
      <xdr:colOff>315481</xdr:colOff>
      <xdr:row>22</xdr:row>
      <xdr:rowOff>134469</xdr:rowOff>
    </xdr:from>
    <xdr:to>
      <xdr:col>127</xdr:col>
      <xdr:colOff>359118</xdr:colOff>
      <xdr:row>30</xdr:row>
      <xdr:rowOff>152132</xdr:rowOff>
    </xdr:to>
    <xdr:grpSp>
      <xdr:nvGrpSpPr>
        <xdr:cNvPr id="0" name=""/>
        <xdr:cNvGrpSpPr/>
      </xdr:nvGrpSpPr>
      <xdr:grpSpPr bwMode="auto">
        <a:xfrm>
          <a:off x="75987943" y="4696701"/>
          <a:ext cx="1919329" cy="1580740"/>
          <a:chOff x="80437541" y="1938245"/>
          <a:chExt cx="3467420" cy="2875536"/>
        </a:xfrm>
      </xdr:grpSpPr>
      <xdr:grpSp>
        <xdr:nvGrpSpPr>
          <xdr:cNvPr id="1" name=""/>
          <xdr:cNvGrpSpPr/>
        </xdr:nvGrpSpPr>
        <xdr:grpSpPr bwMode="auto">
          <a:xfrm rot="19924913">
            <a:off x="80437541" y="2745496"/>
            <a:ext cx="3467420" cy="2068285"/>
            <a:chOff x="217714" y="1034143"/>
            <a:chExt cx="3510643" cy="1850571"/>
          </a:xfrm>
        </xdr:grpSpPr>
        <xdr:pic>
          <xdr:nvPicPr>
            <xdr:cNvPr id="369" name="Picture 39" descr="canal.wmf"/>
            <xdr:cNvPicPr>
              <a:picLocks noChangeAspect="1"/>
            </xdr:cNvPicPr>
          </xdr:nvPicPr>
          <xdr:blipFill rotWithShape="1">
            <a:blip r:embed="rId22"/>
            <a:srcRect l="60876" t="7172" r="26195" b="17670"/>
            <a:stretch/>
          </xdr:blipFill>
          <xdr:spPr bwMode="auto">
            <a:xfrm>
              <a:off x="1518990" y="1264105"/>
              <a:ext cx="908090" cy="1620609"/>
            </a:xfrm>
            <a:prstGeom prst="rect">
              <a:avLst/>
            </a:prstGeom>
            <a:noFill/>
            <a:ln w="9525">
              <a:noFill/>
              <a:miter lim="800000"/>
              <a:headEnd/>
              <a:tailEnd/>
            </a:ln>
          </xdr:spPr>
        </xdr:pic>
        <xdr:sp>
          <xdr:nvSpPr>
            <xdr:cNvPr id="370" name="Rectangle 26"/>
            <xdr:cNvSpPr/>
          </xdr:nvSpPr>
          <xdr:spPr bwMode="auto">
            <a:xfrm>
              <a:off x="217714" y="1034143"/>
              <a:ext cx="3510643" cy="258536"/>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xnSp>
        <xdr:nvCxnSpPr>
          <xdr:cNvPr id="371" name="Straight Arrow Connector 24"/>
          <xdr:cNvCxnSpPr/>
        </xdr:nvCxnSpPr>
        <xdr:spPr bwMode="auto">
          <a:xfrm rot="14524913" flipH="1">
            <a:off x="81077792" y="2423299"/>
            <a:ext cx="970110" cy="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xnSp>
        <xdr:nvCxnSpPr>
          <xdr:cNvPr id="372" name="Straight Arrow Connector 27"/>
          <xdr:cNvCxnSpPr/>
        </xdr:nvCxnSpPr>
        <xdr:spPr bwMode="auto">
          <a:xfrm rot="10800000" flipV="1">
            <a:off x="82633992" y="3172865"/>
            <a:ext cx="751380" cy="50871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grpSp>
    <xdr:clientData/>
  </xdr:twoCellAnchor>
  <xdr:twoCellAnchor editAs="twoCell">
    <xdr:from>
      <xdr:col>129</xdr:col>
      <xdr:colOff>56024</xdr:colOff>
      <xdr:row>3</xdr:row>
      <xdr:rowOff>218512</xdr:rowOff>
    </xdr:from>
    <xdr:to>
      <xdr:col>132</xdr:col>
      <xdr:colOff>158488</xdr:colOff>
      <xdr:row>11</xdr:row>
      <xdr:rowOff>0</xdr:rowOff>
    </xdr:to>
    <xdr:grpSp>
      <xdr:nvGrpSpPr>
        <xdr:cNvPr id="0" name=""/>
        <xdr:cNvGrpSpPr/>
      </xdr:nvGrpSpPr>
      <xdr:grpSpPr bwMode="auto">
        <a:xfrm>
          <a:off x="78854640" y="785127"/>
          <a:ext cx="1978156" cy="1627873"/>
          <a:chOff x="1102181" y="3442607"/>
          <a:chExt cx="2843893" cy="2558143"/>
        </a:xfrm>
      </xdr:grpSpPr>
      <xdr:sp>
        <xdr:nvSpPr>
          <xdr:cNvPr id="374" name="Rectangle 39"/>
          <xdr:cNvSpPr/>
        </xdr:nvSpPr>
        <xdr:spPr bwMode="auto">
          <a:xfrm flipH="1">
            <a:off x="1102181" y="4680854"/>
            <a:ext cx="2843893" cy="95252"/>
          </a:xfrm>
          <a:prstGeom prst="rect">
            <a:avLst/>
          </a:prstGeom>
          <a:solidFill>
            <a:schemeClr val="bg1">
              <a:lumMod val="9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nvGrpSpPr>
          <xdr:cNvPr id="375" name=""/>
          <xdr:cNvGrpSpPr/>
        </xdr:nvGrpSpPr>
        <xdr:grpSpPr bwMode="auto">
          <a:xfrm>
            <a:off x="1306286" y="3442607"/>
            <a:ext cx="2481943" cy="2558143"/>
            <a:chOff x="1306286" y="3442607"/>
            <a:chExt cx="2481943" cy="2517322"/>
          </a:xfrm>
        </xdr:grpSpPr>
        <xdr:sp>
          <xdr:nvSpPr>
            <xdr:cNvPr id="376" name="Rectangle 29"/>
            <xdr:cNvSpPr/>
          </xdr:nvSpPr>
          <xdr:spPr bwMode="auto">
            <a:xfrm>
              <a:off x="1306286"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77" name="Rectangle 30"/>
            <xdr:cNvSpPr/>
          </xdr:nvSpPr>
          <xdr:spPr bwMode="auto">
            <a:xfrm>
              <a:off x="1653074"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78" name="Rectangle 31"/>
            <xdr:cNvSpPr/>
          </xdr:nvSpPr>
          <xdr:spPr bwMode="auto">
            <a:xfrm>
              <a:off x="1999862"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79" name="Rectangle 32"/>
            <xdr:cNvSpPr/>
          </xdr:nvSpPr>
          <xdr:spPr bwMode="auto">
            <a:xfrm>
              <a:off x="2346650"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80" name="Rectangle 33"/>
            <xdr:cNvSpPr/>
          </xdr:nvSpPr>
          <xdr:spPr bwMode="auto">
            <a:xfrm>
              <a:off x="2693437"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81" name="Rectangle 34"/>
            <xdr:cNvSpPr/>
          </xdr:nvSpPr>
          <xdr:spPr bwMode="auto">
            <a:xfrm>
              <a:off x="3040226"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82" name="Rectangle 35"/>
            <xdr:cNvSpPr/>
          </xdr:nvSpPr>
          <xdr:spPr bwMode="auto">
            <a:xfrm>
              <a:off x="3387014"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83" name="Rectangle 36"/>
            <xdr:cNvSpPr/>
          </xdr:nvSpPr>
          <xdr:spPr bwMode="auto">
            <a:xfrm>
              <a:off x="3733801" y="3442607"/>
              <a:ext cx="54428" cy="2517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grpSp>
    <xdr:clientData/>
  </xdr:twoCellAnchor>
  <xdr:twoCellAnchor editAs="twoCell">
    <xdr:from>
      <xdr:col>128</xdr:col>
      <xdr:colOff>314569</xdr:colOff>
      <xdr:row>24</xdr:row>
      <xdr:rowOff>112058</xdr:rowOff>
    </xdr:from>
    <xdr:to>
      <xdr:col>132</xdr:col>
      <xdr:colOff>515470</xdr:colOff>
      <xdr:row>29</xdr:row>
      <xdr:rowOff>145676</xdr:rowOff>
    </xdr:to>
    <xdr:grpSp>
      <xdr:nvGrpSpPr>
        <xdr:cNvPr id="0" name=""/>
        <xdr:cNvGrpSpPr/>
      </xdr:nvGrpSpPr>
      <xdr:grpSpPr bwMode="auto">
        <a:xfrm>
          <a:off x="78487954" y="5065058"/>
          <a:ext cx="2701824" cy="1010542"/>
          <a:chOff x="5619750" y="4391026"/>
          <a:chExt cx="4599214" cy="1024618"/>
        </a:xfrm>
      </xdr:grpSpPr>
      <xdr:sp>
        <xdr:nvSpPr>
          <xdr:cNvPr id="385" name="Freeform 41"/>
          <xdr:cNvSpPr/>
        </xdr:nvSpPr>
        <xdr:spPr bwMode="auto">
          <a:xfrm>
            <a:off x="5619750" y="4391026"/>
            <a:ext cx="2286000" cy="1024617"/>
          </a:xfrm>
          <a:custGeom>
            <a:avLst/>
            <a:gdLst>
              <a:gd name="connsiteX0" fmla="*/ 0 w 2503714"/>
              <a:gd name="connsiteY0" fmla="*/ 328839 h 1825625"/>
              <a:gd name="connsiteX1" fmla="*/ 1292678 w 2503714"/>
              <a:gd name="connsiteY1" fmla="*/ 138339 h 1825625"/>
              <a:gd name="connsiteX2" fmla="*/ 2286000 w 2503714"/>
              <a:gd name="connsiteY2" fmla="*/ 1158875 h 1825625"/>
              <a:gd name="connsiteX3" fmla="*/ 2503714 w 2503714"/>
              <a:gd name="connsiteY3" fmla="*/ 1825625 h 1825625"/>
              <a:gd name="connsiteX4" fmla="*/ 2503714 w 2503714"/>
              <a:gd name="connsiteY4" fmla="*/ 1825625 h 1825625"/>
              <a:gd name="connsiteX5" fmla="*/ 2503714 w 2503714"/>
              <a:gd name="connsiteY5" fmla="*/ 1825625 h 1825625"/>
              <a:gd name="connsiteX0" fmla="*/ 0 w 2503714"/>
              <a:gd name="connsiteY0" fmla="*/ 297089 h 1793875"/>
              <a:gd name="connsiteX1" fmla="*/ 1292678 w 2503714"/>
              <a:gd name="connsiteY1" fmla="*/ 106589 h 1793875"/>
              <a:gd name="connsiteX2" fmla="*/ 2068286 w 2503714"/>
              <a:gd name="connsiteY2" fmla="*/ 936625 h 1793875"/>
              <a:gd name="connsiteX3" fmla="*/ 2503714 w 2503714"/>
              <a:gd name="connsiteY3" fmla="*/ 1793875 h 1793875"/>
              <a:gd name="connsiteX4" fmla="*/ 2503714 w 2503714"/>
              <a:gd name="connsiteY4" fmla="*/ 1793875 h 1793875"/>
              <a:gd name="connsiteX5" fmla="*/ 2503714 w 2503714"/>
              <a:gd name="connsiteY5" fmla="*/ 1793875 h 1793875"/>
              <a:gd name="connsiteX0" fmla="*/ 0 w 2503714"/>
              <a:gd name="connsiteY0" fmla="*/ 297089 h 1793875"/>
              <a:gd name="connsiteX1" fmla="*/ 1292678 w 2503714"/>
              <a:gd name="connsiteY1" fmla="*/ 106589 h 1793875"/>
              <a:gd name="connsiteX2" fmla="*/ 2068286 w 2503714"/>
              <a:gd name="connsiteY2" fmla="*/ 936625 h 1793875"/>
              <a:gd name="connsiteX3" fmla="*/ 2503714 w 2503714"/>
              <a:gd name="connsiteY3" fmla="*/ 1793875 h 1793875"/>
              <a:gd name="connsiteX4" fmla="*/ 2503714 w 2503714"/>
              <a:gd name="connsiteY4" fmla="*/ 1793875 h 1793875"/>
              <a:gd name="connsiteX5" fmla="*/ 2503714 w 2503714"/>
              <a:gd name="connsiteY5" fmla="*/ 1793875 h 1793875"/>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83910 w 2533196"/>
              <a:gd name="connsiteY0" fmla="*/ 442232 h 1748518"/>
              <a:gd name="connsiteX1" fmla="*/ 206375 w 2533196"/>
              <a:gd name="connsiteY1" fmla="*/ 523875 h 1748518"/>
              <a:gd name="connsiteX2" fmla="*/ 1322160 w 2533196"/>
              <a:gd name="connsiteY2" fmla="*/ 61232 h 1748518"/>
              <a:gd name="connsiteX3" fmla="*/ 2097768 w 2533196"/>
              <a:gd name="connsiteY3" fmla="*/ 891268 h 1748518"/>
              <a:gd name="connsiteX4" fmla="*/ 2533196 w 2533196"/>
              <a:gd name="connsiteY4" fmla="*/ 1748518 h 1748518"/>
              <a:gd name="connsiteX5" fmla="*/ 2533196 w 2533196"/>
              <a:gd name="connsiteY5" fmla="*/ 1748518 h 1748518"/>
              <a:gd name="connsiteX6" fmla="*/ 2533196 w 2533196"/>
              <a:gd name="connsiteY6" fmla="*/ 1748518 h 1748518"/>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299607" h="1762125" fill="norm" stroke="1" extrusionOk="0">
                <a:moveTo>
                  <a:pt x="0" y="442232"/>
                </a:moveTo>
                <a:cubicBezTo>
                  <a:pt x="326004" y="185964"/>
                  <a:pt x="752928" y="0"/>
                  <a:pt x="1088571" y="74839"/>
                </a:cubicBezTo>
                <a:cubicBezTo>
                  <a:pt x="1512660" y="244928"/>
                  <a:pt x="1662340" y="623661"/>
                  <a:pt x="1864179" y="904875"/>
                </a:cubicBezTo>
                <a:cubicBezTo>
                  <a:pt x="2066018" y="1213303"/>
                  <a:pt x="2227036" y="1619250"/>
                  <a:pt x="2299607" y="1762125"/>
                </a:cubicBezTo>
                <a:lnTo>
                  <a:pt x="2299607" y="1762125"/>
                </a:lnTo>
                <a:lnTo>
                  <a:pt x="2299607" y="1762125"/>
                </a:lnTo>
              </a:path>
            </a:pathLst>
          </a:cu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sp>
        <xdr:nvSpPr>
          <xdr:cNvPr id="386" name="Freeform 42"/>
          <xdr:cNvSpPr/>
        </xdr:nvSpPr>
        <xdr:spPr bwMode="auto">
          <a:xfrm flipH="1">
            <a:off x="7908470" y="4391026"/>
            <a:ext cx="2299607" cy="1024618"/>
          </a:xfrm>
          <a:custGeom>
            <a:avLst/>
            <a:gdLst>
              <a:gd name="connsiteX0" fmla="*/ 0 w 2503714"/>
              <a:gd name="connsiteY0" fmla="*/ 328839 h 1825625"/>
              <a:gd name="connsiteX1" fmla="*/ 1292678 w 2503714"/>
              <a:gd name="connsiteY1" fmla="*/ 138339 h 1825625"/>
              <a:gd name="connsiteX2" fmla="*/ 2286000 w 2503714"/>
              <a:gd name="connsiteY2" fmla="*/ 1158875 h 1825625"/>
              <a:gd name="connsiteX3" fmla="*/ 2503714 w 2503714"/>
              <a:gd name="connsiteY3" fmla="*/ 1825625 h 1825625"/>
              <a:gd name="connsiteX4" fmla="*/ 2503714 w 2503714"/>
              <a:gd name="connsiteY4" fmla="*/ 1825625 h 1825625"/>
              <a:gd name="connsiteX5" fmla="*/ 2503714 w 2503714"/>
              <a:gd name="connsiteY5" fmla="*/ 1825625 h 1825625"/>
              <a:gd name="connsiteX0" fmla="*/ 0 w 2503714"/>
              <a:gd name="connsiteY0" fmla="*/ 297089 h 1793875"/>
              <a:gd name="connsiteX1" fmla="*/ 1292678 w 2503714"/>
              <a:gd name="connsiteY1" fmla="*/ 106589 h 1793875"/>
              <a:gd name="connsiteX2" fmla="*/ 2068286 w 2503714"/>
              <a:gd name="connsiteY2" fmla="*/ 936625 h 1793875"/>
              <a:gd name="connsiteX3" fmla="*/ 2503714 w 2503714"/>
              <a:gd name="connsiteY3" fmla="*/ 1793875 h 1793875"/>
              <a:gd name="connsiteX4" fmla="*/ 2503714 w 2503714"/>
              <a:gd name="connsiteY4" fmla="*/ 1793875 h 1793875"/>
              <a:gd name="connsiteX5" fmla="*/ 2503714 w 2503714"/>
              <a:gd name="connsiteY5" fmla="*/ 1793875 h 1793875"/>
              <a:gd name="connsiteX0" fmla="*/ 0 w 2503714"/>
              <a:gd name="connsiteY0" fmla="*/ 297089 h 1793875"/>
              <a:gd name="connsiteX1" fmla="*/ 1292678 w 2503714"/>
              <a:gd name="connsiteY1" fmla="*/ 106589 h 1793875"/>
              <a:gd name="connsiteX2" fmla="*/ 2068286 w 2503714"/>
              <a:gd name="connsiteY2" fmla="*/ 936625 h 1793875"/>
              <a:gd name="connsiteX3" fmla="*/ 2503714 w 2503714"/>
              <a:gd name="connsiteY3" fmla="*/ 1793875 h 1793875"/>
              <a:gd name="connsiteX4" fmla="*/ 2503714 w 2503714"/>
              <a:gd name="connsiteY4" fmla="*/ 1793875 h 1793875"/>
              <a:gd name="connsiteX5" fmla="*/ 2503714 w 2503714"/>
              <a:gd name="connsiteY5" fmla="*/ 1793875 h 1793875"/>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83910 w 2533196"/>
              <a:gd name="connsiteY0" fmla="*/ 442232 h 1748518"/>
              <a:gd name="connsiteX1" fmla="*/ 206375 w 2533196"/>
              <a:gd name="connsiteY1" fmla="*/ 523875 h 1748518"/>
              <a:gd name="connsiteX2" fmla="*/ 1322160 w 2533196"/>
              <a:gd name="connsiteY2" fmla="*/ 61232 h 1748518"/>
              <a:gd name="connsiteX3" fmla="*/ 2097768 w 2533196"/>
              <a:gd name="connsiteY3" fmla="*/ 891268 h 1748518"/>
              <a:gd name="connsiteX4" fmla="*/ 2533196 w 2533196"/>
              <a:gd name="connsiteY4" fmla="*/ 1748518 h 1748518"/>
              <a:gd name="connsiteX5" fmla="*/ 2533196 w 2533196"/>
              <a:gd name="connsiteY5" fmla="*/ 1748518 h 1748518"/>
              <a:gd name="connsiteX6" fmla="*/ 2533196 w 2533196"/>
              <a:gd name="connsiteY6" fmla="*/ 1748518 h 1748518"/>
              <a:gd name="connsiteX0" fmla="*/ 0 w 2449286"/>
              <a:gd name="connsiteY0" fmla="*/ 455839 h 1762125"/>
              <a:gd name="connsiteX1" fmla="*/ 1238250 w 2449286"/>
              <a:gd name="connsiteY1" fmla="*/ 74839 h 1762125"/>
              <a:gd name="connsiteX2" fmla="*/ 2013858 w 2449286"/>
              <a:gd name="connsiteY2" fmla="*/ 904875 h 1762125"/>
              <a:gd name="connsiteX3" fmla="*/ 2449286 w 2449286"/>
              <a:gd name="connsiteY3" fmla="*/ 1762125 h 1762125"/>
              <a:gd name="connsiteX4" fmla="*/ 2449286 w 2449286"/>
              <a:gd name="connsiteY4" fmla="*/ 1762125 h 1762125"/>
              <a:gd name="connsiteX5" fmla="*/ 2449286 w 2449286"/>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 name="connsiteX0" fmla="*/ 0 w 2299607"/>
              <a:gd name="connsiteY0" fmla="*/ 442232 h 1762125"/>
              <a:gd name="connsiteX1" fmla="*/ 1088571 w 2299607"/>
              <a:gd name="connsiteY1" fmla="*/ 74839 h 1762125"/>
              <a:gd name="connsiteX2" fmla="*/ 1864179 w 2299607"/>
              <a:gd name="connsiteY2" fmla="*/ 904875 h 1762125"/>
              <a:gd name="connsiteX3" fmla="*/ 2299607 w 2299607"/>
              <a:gd name="connsiteY3" fmla="*/ 1762125 h 1762125"/>
              <a:gd name="connsiteX4" fmla="*/ 2299607 w 2299607"/>
              <a:gd name="connsiteY4" fmla="*/ 1762125 h 1762125"/>
              <a:gd name="connsiteX5" fmla="*/ 2299607 w 2299607"/>
              <a:gd name="connsiteY5" fmla="*/ 1762125 h 1762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299607" h="1762125" fill="norm" stroke="1" extrusionOk="0">
                <a:moveTo>
                  <a:pt x="0" y="442232"/>
                </a:moveTo>
                <a:cubicBezTo>
                  <a:pt x="326004" y="185964"/>
                  <a:pt x="752928" y="0"/>
                  <a:pt x="1088571" y="74839"/>
                </a:cubicBezTo>
                <a:cubicBezTo>
                  <a:pt x="1512660" y="244928"/>
                  <a:pt x="1662340" y="623661"/>
                  <a:pt x="1864179" y="904875"/>
                </a:cubicBezTo>
                <a:cubicBezTo>
                  <a:pt x="2066018" y="1213303"/>
                  <a:pt x="2227036" y="1619250"/>
                  <a:pt x="2299607" y="1762125"/>
                </a:cubicBezTo>
                <a:lnTo>
                  <a:pt x="2299607" y="1762125"/>
                </a:lnTo>
                <a:lnTo>
                  <a:pt x="2299607" y="1762125"/>
                </a:lnTo>
              </a:path>
            </a:pathLst>
          </a:cu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xnSp>
        <xdr:nvCxnSpPr>
          <xdr:cNvPr id="387" name="Straight Connector 44"/>
          <xdr:cNvCxnSpPr/>
        </xdr:nvCxnSpPr>
        <xdr:spPr bwMode="auto">
          <a:xfrm>
            <a:off x="5619750" y="4653643"/>
            <a:ext cx="459921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152</xdr:col>
      <xdr:colOff>78443</xdr:colOff>
      <xdr:row>4</xdr:row>
      <xdr:rowOff>22412</xdr:rowOff>
    </xdr:from>
    <xdr:to>
      <xdr:col>158</xdr:col>
      <xdr:colOff>381000</xdr:colOff>
      <xdr:row>23</xdr:row>
      <xdr:rowOff>67236</xdr:rowOff>
    </xdr:to>
    <xdr:pic>
      <xdr:nvPicPr>
        <xdr:cNvPr id="1027" name="Picture 3"/>
        <xdr:cNvPicPr>
          <a:picLocks noChangeAspect="1" noChangeArrowheads="1"/>
        </xdr:cNvPicPr>
      </xdr:nvPicPr>
      <xdr:blipFill rotWithShape="1">
        <a:blip r:embed="rId24"/>
        <a:srcRect l="0" t="0" r="49807" b="21789"/>
        <a:stretch/>
      </xdr:blipFill>
      <xdr:spPr bwMode="auto">
        <a:xfrm>
          <a:off x="90263384" y="1030941"/>
          <a:ext cx="4336676" cy="3787589"/>
        </a:xfrm>
        <a:prstGeom prst="rect">
          <a:avLst/>
        </a:prstGeom>
        <a:noFill/>
        <a:ln w="1">
          <a:noFill/>
          <a:miter lim="800000"/>
          <a:headEnd/>
          <a:tailEnd type="none" w="med" len="med"/>
        </a:ln>
        <a:effectLst/>
      </xdr:spPr>
    </xdr:pic>
    <xdr:clientData/>
  </xdr:twoCellAnchor>
  <xdr:twoCellAnchor editAs="oneCell">
    <xdr:from>
      <xdr:col>153</xdr:col>
      <xdr:colOff>392207</xdr:colOff>
      <xdr:row>20</xdr:row>
      <xdr:rowOff>156882</xdr:rowOff>
    </xdr:from>
    <xdr:to>
      <xdr:col>159</xdr:col>
      <xdr:colOff>661412</xdr:colOff>
      <xdr:row>40</xdr:row>
      <xdr:rowOff>134471</xdr:rowOff>
    </xdr:to>
    <xdr:pic>
      <xdr:nvPicPr>
        <xdr:cNvPr id="393" name="Picture 3"/>
        <xdr:cNvPicPr>
          <a:picLocks noChangeAspect="1" noChangeArrowheads="1"/>
        </xdr:cNvPicPr>
      </xdr:nvPicPr>
      <xdr:blipFill rotWithShape="1">
        <a:blip r:embed="rId24"/>
        <a:srcRect l="50193" t="0" r="0" b="21789"/>
        <a:stretch/>
      </xdr:blipFill>
      <xdr:spPr bwMode="auto">
        <a:xfrm>
          <a:off x="91249501" y="4336676"/>
          <a:ext cx="4303323" cy="3787589"/>
        </a:xfrm>
        <a:prstGeom prst="rect">
          <a:avLst/>
        </a:prstGeom>
        <a:noFill/>
        <a:ln w="1">
          <a:noFill/>
          <a:miter lim="800000"/>
          <a:headEnd/>
          <a:tailEnd type="none" w="med" len="med"/>
        </a:ln>
        <a:effectLst/>
      </xdr:spPr>
    </xdr:pic>
    <xdr:clientData/>
  </xdr:twoCellAnchor>
  <xdr:twoCellAnchor editAs="twoCell">
    <xdr:from>
      <xdr:col>246</xdr:col>
      <xdr:colOff>476250</xdr:colOff>
      <xdr:row>6</xdr:row>
      <xdr:rowOff>89860</xdr:rowOff>
    </xdr:from>
    <xdr:to>
      <xdr:col>247</xdr:col>
      <xdr:colOff>24400</xdr:colOff>
      <xdr:row>9</xdr:row>
      <xdr:rowOff>170386</xdr:rowOff>
    </xdr:to>
    <xdr:grpSp>
      <xdr:nvGrpSpPr>
        <xdr:cNvPr id="0" name=""/>
        <xdr:cNvGrpSpPr/>
      </xdr:nvGrpSpPr>
      <xdr:grpSpPr bwMode="auto">
        <a:xfrm>
          <a:off x="152094713" y="1486860"/>
          <a:ext cx="398072" cy="695988"/>
          <a:chOff x="148504520" y="1506398"/>
          <a:chExt cx="378534" cy="703315"/>
        </a:xfrm>
      </xdr:grpSpPr>
      <xdr:sp>
        <xdr:nvSpPr>
          <xdr:cNvPr id="396" name="395 Forma en L"/>
          <xdr:cNvSpPr>
            <a:spLocks noChangeAspect="1"/>
          </xdr:cNvSpPr>
        </xdr:nvSpPr>
        <xdr:spPr bwMode="auto">
          <a:xfrm>
            <a:off x="148637994" y="1839097"/>
            <a:ext cx="245060" cy="334555"/>
          </a:xfrm>
          <a:prstGeom prst="corner">
            <a:avLst>
              <a:gd name="adj1" fmla="val 19491"/>
              <a:gd name="adj2" fmla="val 1041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98" name="397 Forma en L"/>
          <xdr:cNvSpPr>
            <a:spLocks noChangeAspect="1"/>
          </xdr:cNvSpPr>
        </xdr:nvSpPr>
        <xdr:spPr bwMode="auto">
          <a:xfrm flipV="1">
            <a:off x="148637834" y="1506398"/>
            <a:ext cx="245060" cy="334555"/>
          </a:xfrm>
          <a:prstGeom prst="corner">
            <a:avLst>
              <a:gd name="adj1" fmla="val 19491"/>
              <a:gd name="adj2" fmla="val 1041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00" name="399 Elipse"/>
          <xdr:cNvSpPr/>
        </xdr:nvSpPr>
        <xdr:spPr bwMode="auto">
          <a:xfrm>
            <a:off x="148614423" y="1526442"/>
            <a:ext cx="72000" cy="72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97" name="396 Forma en L"/>
          <xdr:cNvSpPr>
            <a:spLocks noChangeAspect="1"/>
          </xdr:cNvSpPr>
        </xdr:nvSpPr>
        <xdr:spPr bwMode="auto">
          <a:xfrm flipH="1" flipV="1">
            <a:off x="148504520" y="1543727"/>
            <a:ext cx="245060" cy="333287"/>
          </a:xfrm>
          <a:prstGeom prst="corner">
            <a:avLst>
              <a:gd name="adj1" fmla="val 19491"/>
              <a:gd name="adj2" fmla="val 1041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95" name="394 Forma en L"/>
          <xdr:cNvSpPr>
            <a:spLocks noChangeAspect="1"/>
          </xdr:cNvSpPr>
        </xdr:nvSpPr>
        <xdr:spPr bwMode="auto">
          <a:xfrm flipH="1">
            <a:off x="148504680" y="1876426"/>
            <a:ext cx="245060" cy="333287"/>
          </a:xfrm>
          <a:prstGeom prst="corner">
            <a:avLst>
              <a:gd name="adj1" fmla="val 19491"/>
              <a:gd name="adj2" fmla="val 1041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244</xdr:col>
      <xdr:colOff>293074</xdr:colOff>
      <xdr:row>38</xdr:row>
      <xdr:rowOff>24424</xdr:rowOff>
    </xdr:from>
    <xdr:to>
      <xdr:col>245</xdr:col>
      <xdr:colOff>757114</xdr:colOff>
      <xdr:row>41</xdr:row>
      <xdr:rowOff>73270</xdr:rowOff>
    </xdr:to>
    <xdr:sp>
      <xdr:nvSpPr>
        <xdr:cNvPr id="118" name="117 Forma libre"/>
        <xdr:cNvSpPr/>
      </xdr:nvSpPr>
      <xdr:spPr bwMode="auto">
        <a:xfrm>
          <a:off x="146660574" y="7742116"/>
          <a:ext cx="1294425" cy="635000"/>
        </a:xfrm>
        <a:custGeom>
          <a:avLst/>
          <a:gdLst>
            <a:gd name="connsiteX0" fmla="*/ 0 w 1270000"/>
            <a:gd name="connsiteY0" fmla="*/ 635000 h 952500"/>
            <a:gd name="connsiteX1" fmla="*/ 1257789 w 1270000"/>
            <a:gd name="connsiteY1" fmla="*/ 952500 h 952500"/>
            <a:gd name="connsiteX2" fmla="*/ 1270000 w 1270000"/>
            <a:gd name="connsiteY2" fmla="*/ 659423 h 952500"/>
            <a:gd name="connsiteX3" fmla="*/ 659423 w 1270000"/>
            <a:gd name="connsiteY3" fmla="*/ 0 h 952500"/>
            <a:gd name="connsiteX4" fmla="*/ 0 w 1270000"/>
            <a:gd name="connsiteY4" fmla="*/ 635000 h 952500"/>
            <a:gd name="connsiteX0" fmla="*/ 0 w 1306636"/>
            <a:gd name="connsiteY0" fmla="*/ 940288 h 952500"/>
            <a:gd name="connsiteX1" fmla="*/ 1294425 w 1306636"/>
            <a:gd name="connsiteY1" fmla="*/ 952500 h 952500"/>
            <a:gd name="connsiteX2" fmla="*/ 1306636 w 1306636"/>
            <a:gd name="connsiteY2" fmla="*/ 659423 h 952500"/>
            <a:gd name="connsiteX3" fmla="*/ 696059 w 1306636"/>
            <a:gd name="connsiteY3" fmla="*/ 0 h 952500"/>
            <a:gd name="connsiteX4" fmla="*/ 0 w 1306636"/>
            <a:gd name="connsiteY4" fmla="*/ 940288 h 952500"/>
            <a:gd name="connsiteX0" fmla="*/ 0 w 1306636"/>
            <a:gd name="connsiteY0" fmla="*/ 769327 h 781539"/>
            <a:gd name="connsiteX1" fmla="*/ 1294425 w 1306636"/>
            <a:gd name="connsiteY1" fmla="*/ 781539 h 781539"/>
            <a:gd name="connsiteX2" fmla="*/ 1306636 w 1306636"/>
            <a:gd name="connsiteY2" fmla="*/ 488462 h 781539"/>
            <a:gd name="connsiteX3" fmla="*/ 378559 w 1306636"/>
            <a:gd name="connsiteY3" fmla="*/ 0 h 781539"/>
            <a:gd name="connsiteX4" fmla="*/ 0 w 1306636"/>
            <a:gd name="connsiteY4" fmla="*/ 769327 h 781539"/>
            <a:gd name="connsiteX0" fmla="*/ 0 w 1294425"/>
            <a:gd name="connsiteY0" fmla="*/ 769327 h 781539"/>
            <a:gd name="connsiteX1" fmla="*/ 1294425 w 1294425"/>
            <a:gd name="connsiteY1" fmla="*/ 781539 h 781539"/>
            <a:gd name="connsiteX2" fmla="*/ 1196737 w 1294425"/>
            <a:gd name="connsiteY2" fmla="*/ 473433 h 781539"/>
            <a:gd name="connsiteX3" fmla="*/ 378559 w 1294425"/>
            <a:gd name="connsiteY3" fmla="*/ 0 h 781539"/>
            <a:gd name="connsiteX4" fmla="*/ 0 w 1294425"/>
            <a:gd name="connsiteY4" fmla="*/ 769327 h 7815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94425" h="781539" fill="norm" stroke="1" extrusionOk="0">
              <a:moveTo>
                <a:pt x="0" y="769327"/>
              </a:moveTo>
              <a:lnTo>
                <a:pt x="1294425" y="781539"/>
              </a:lnTo>
              <a:lnTo>
                <a:pt x="1196737" y="473433"/>
              </a:lnTo>
              <a:lnTo>
                <a:pt x="378559" y="0"/>
              </a:lnTo>
              <a:lnTo>
                <a:pt x="0" y="769327"/>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243</xdr:col>
      <xdr:colOff>341923</xdr:colOff>
      <xdr:row>38</xdr:row>
      <xdr:rowOff>109905</xdr:rowOff>
    </xdr:from>
    <xdr:to>
      <xdr:col>245</xdr:col>
      <xdr:colOff>268653</xdr:colOff>
      <xdr:row>39</xdr:row>
      <xdr:rowOff>1</xdr:rowOff>
    </xdr:to>
    <xdr:sp>
      <xdr:nvSpPr>
        <xdr:cNvPr id="119" name="118 Rectángulo"/>
        <xdr:cNvSpPr/>
      </xdr:nvSpPr>
      <xdr:spPr bwMode="auto">
        <a:xfrm rot="1585714">
          <a:off x="145879038" y="7827596"/>
          <a:ext cx="1587500" cy="85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243</xdr:col>
      <xdr:colOff>207603</xdr:colOff>
      <xdr:row>36</xdr:row>
      <xdr:rowOff>85484</xdr:rowOff>
    </xdr:from>
    <xdr:to>
      <xdr:col>243</xdr:col>
      <xdr:colOff>595846</xdr:colOff>
      <xdr:row>37</xdr:row>
      <xdr:rowOff>80230</xdr:rowOff>
    </xdr:to>
    <xdr:cxnSp>
      <xdr:nvCxnSpPr>
        <xdr:cNvPr id="121" name="120 Conector recto de flecha"/>
        <xdr:cNvCxnSpPr/>
      </xdr:nvCxnSpPr>
      <xdr:spPr bwMode="auto">
        <a:xfrm flipH="1" flipV="1">
          <a:off x="145744718" y="7412407"/>
          <a:ext cx="388243" cy="190131"/>
        </a:xfrm>
        <a:prstGeom prst="straightConnector1">
          <a:avLst/>
        </a:prstGeom>
        <a:ln w="2857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90</xdr:col>
      <xdr:colOff>342900</xdr:colOff>
      <xdr:row>39</xdr:row>
      <xdr:rowOff>95250</xdr:rowOff>
    </xdr:from>
    <xdr:to>
      <xdr:col>91</xdr:col>
      <xdr:colOff>533400</xdr:colOff>
      <xdr:row>41</xdr:row>
      <xdr:rowOff>180975</xdr:rowOff>
    </xdr:to>
    <xdr:pic>
      <xdr:nvPicPr>
        <xdr:cNvPr id="0" name="" descr=""/>
        <xdr:cNvPicPr/>
      </xdr:nvPicPr>
      <xdr:blipFill rotWithShape="1">
        <a:blip r:embed="rId29">
          <a:extLst>
            <a:ext uri="{96DAC541-7B7A-43D3-8B79-37D633B846F1}">
              <asvg:svgBlip xmlns:asvg="http://schemas.microsoft.com/office/drawing/2016/SVG/main" r:embed="rId30"/>
            </a:ext>
          </a:extLst>
        </a:blip>
        <a:stretch/>
      </xdr:blipFill>
      <xdr:spPr bwMode="auto">
        <a:xfrm>
          <a:off x="56807100" y="7810500"/>
          <a:ext cx="807720" cy="449580"/>
        </a:xfrm>
        <a:prstGeom prst="rect">
          <a:avLst/>
        </a:prstGeom>
        <a:solidFill>
          <a:srgbClr val="FFFFFF"/>
        </a:solid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23813</xdr:colOff>
      <xdr:row>2</xdr:row>
      <xdr:rowOff>115093</xdr:rowOff>
    </xdr:from>
    <xdr:to>
      <xdr:col>4</xdr:col>
      <xdr:colOff>103188</xdr:colOff>
      <xdr:row>27</xdr:row>
      <xdr:rowOff>96043</xdr:rowOff>
    </xdr:to>
    <xdr:pic>
      <xdr:nvPicPr>
        <xdr:cNvPr id="2" name="Picture 11" descr="armadura.wmf"/>
        <xdr:cNvPicPr>
          <a:picLocks noChangeAspect="1"/>
        </xdr:cNvPicPr>
      </xdr:nvPicPr>
      <xdr:blipFill rotWithShape="1">
        <a:blip r:embed="rId1">
          <a:extLst>
            <a:ext uri="{96DAC541-7B7A-43D3-8B79-37D633B846F1}">
              <asvg:svgBlip xmlns:asvg="http://schemas.microsoft.com/office/drawing/2016/SVG/main" r:embed="rId2"/>
            </a:ext>
          </a:extLst>
        </a:blip>
        <a:srcRect l="42343" t="0" r="42189" b="0"/>
        <a:stretch/>
      </xdr:blipFill>
      <xdr:spPr bwMode="auto">
        <a:xfrm>
          <a:off x="633413" y="496093"/>
          <a:ext cx="1908175" cy="4743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656</xdr:col>
      <xdr:colOff>342444</xdr:colOff>
      <xdr:row>30</xdr:row>
      <xdr:rowOff>181558</xdr:rowOff>
    </xdr:from>
    <xdr:to>
      <xdr:col>658</xdr:col>
      <xdr:colOff>307908</xdr:colOff>
      <xdr:row>38</xdr:row>
      <xdr:rowOff>77691</xdr:rowOff>
    </xdr:to>
    <xdr:sp>
      <xdr:nvSpPr>
        <xdr:cNvPr id="2" name="958 Rectángulo"/>
        <xdr:cNvSpPr/>
      </xdr:nvSpPr>
      <xdr:spPr bwMode="auto">
        <a:xfrm>
          <a:off x="404792994" y="6382333"/>
          <a:ext cx="1241814" cy="1420133"/>
        </a:xfrm>
        <a:prstGeom prst="rect">
          <a:avLst/>
        </a:prstGeom>
        <a:solidFill>
          <a:srgbClr val="FF0066">
            <a:alpha val="4902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326116</xdr:colOff>
      <xdr:row>5</xdr:row>
      <xdr:rowOff>19439</xdr:rowOff>
    </xdr:from>
    <xdr:to>
      <xdr:col>658</xdr:col>
      <xdr:colOff>291580</xdr:colOff>
      <xdr:row>12</xdr:row>
      <xdr:rowOff>22485</xdr:rowOff>
    </xdr:to>
    <xdr:sp>
      <xdr:nvSpPr>
        <xdr:cNvPr id="3" name="957 Rectángulo"/>
        <xdr:cNvSpPr/>
      </xdr:nvSpPr>
      <xdr:spPr bwMode="auto">
        <a:xfrm>
          <a:off x="404776666" y="1371989"/>
          <a:ext cx="1241814" cy="1422270"/>
        </a:xfrm>
        <a:prstGeom prst="rect">
          <a:avLst/>
        </a:prstGeom>
        <a:solidFill>
          <a:srgbClr val="FF0066">
            <a:alpha val="4902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124732</xdr:colOff>
      <xdr:row>19</xdr:row>
      <xdr:rowOff>28186</xdr:rowOff>
    </xdr:from>
    <xdr:to>
      <xdr:col>662</xdr:col>
      <xdr:colOff>195944</xdr:colOff>
      <xdr:row>25</xdr:row>
      <xdr:rowOff>168632</xdr:rowOff>
    </xdr:to>
    <xdr:sp>
      <xdr:nvSpPr>
        <xdr:cNvPr id="4" name="952 Rectángulo"/>
        <xdr:cNvSpPr/>
      </xdr:nvSpPr>
      <xdr:spPr bwMode="auto">
        <a:xfrm>
          <a:off x="407127982" y="4133461"/>
          <a:ext cx="1347562" cy="1283446"/>
        </a:xfrm>
        <a:prstGeom prst="rect">
          <a:avLst/>
        </a:prstGeom>
        <a:solidFill>
          <a:srgbClr val="FF006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347823</xdr:colOff>
      <xdr:row>30</xdr:row>
      <xdr:rowOff>149645</xdr:rowOff>
    </xdr:from>
    <xdr:to>
      <xdr:col>657</xdr:col>
      <xdr:colOff>242985</xdr:colOff>
      <xdr:row>35</xdr:row>
      <xdr:rowOff>97195</xdr:rowOff>
    </xdr:to>
    <xdr:sp>
      <xdr:nvSpPr>
        <xdr:cNvPr id="5" name="951 Rectángulo"/>
        <xdr:cNvSpPr/>
      </xdr:nvSpPr>
      <xdr:spPr bwMode="auto">
        <a:xfrm>
          <a:off x="404798373" y="6350419"/>
          <a:ext cx="533337" cy="900050"/>
        </a:xfrm>
        <a:prstGeom prst="rect">
          <a:avLst/>
        </a:prstGeom>
        <a:solidFill>
          <a:srgbClr val="FF006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309789</xdr:colOff>
      <xdr:row>7</xdr:row>
      <xdr:rowOff>194388</xdr:rowOff>
    </xdr:from>
    <xdr:to>
      <xdr:col>657</xdr:col>
      <xdr:colOff>233266</xdr:colOff>
      <xdr:row>12</xdr:row>
      <xdr:rowOff>15875</xdr:rowOff>
    </xdr:to>
    <xdr:sp>
      <xdr:nvSpPr>
        <xdr:cNvPr id="6" name="950 Rectángulo"/>
        <xdr:cNvSpPr/>
      </xdr:nvSpPr>
      <xdr:spPr bwMode="auto">
        <a:xfrm>
          <a:off x="404760339" y="1956513"/>
          <a:ext cx="561652" cy="831137"/>
        </a:xfrm>
        <a:prstGeom prst="rect">
          <a:avLst/>
        </a:prstGeom>
        <a:solidFill>
          <a:srgbClr val="FF006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250948</xdr:colOff>
      <xdr:row>37</xdr:row>
      <xdr:rowOff>31982</xdr:rowOff>
    </xdr:from>
    <xdr:to>
      <xdr:col>604</xdr:col>
      <xdr:colOff>591650</xdr:colOff>
      <xdr:row>38</xdr:row>
      <xdr:rowOff>97924</xdr:rowOff>
    </xdr:to>
    <xdr:sp>
      <xdr:nvSpPr>
        <xdr:cNvPr id="7" name="557 CuadroTexto"/>
        <xdr:cNvSpPr txBox="1"/>
      </xdr:nvSpPr>
      <xdr:spPr bwMode="auto">
        <a:xfrm>
          <a:off x="370611523" y="7566257"/>
          <a:ext cx="1617052"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900"/>
            <a:t>      trabe</a:t>
          </a:r>
          <a:r>
            <a:rPr lang="en-US" sz="900"/>
            <a:t>  T3          trabe T3</a:t>
          </a:r>
          <a:endParaRPr lang="en-US" sz="900"/>
        </a:p>
      </xdr:txBody>
    </xdr:sp>
    <xdr:clientData/>
  </xdr:twoCellAnchor>
  <xdr:twoCellAnchor editAs="twoCell">
    <xdr:from>
      <xdr:col>602</xdr:col>
      <xdr:colOff>229924</xdr:colOff>
      <xdr:row>39</xdr:row>
      <xdr:rowOff>65688</xdr:rowOff>
    </xdr:from>
    <xdr:to>
      <xdr:col>604</xdr:col>
      <xdr:colOff>570626</xdr:colOff>
      <xdr:row>40</xdr:row>
      <xdr:rowOff>131630</xdr:rowOff>
    </xdr:to>
    <xdr:sp>
      <xdr:nvSpPr>
        <xdr:cNvPr id="8" name="556 CuadroTexto"/>
        <xdr:cNvSpPr txBox="1"/>
      </xdr:nvSpPr>
      <xdr:spPr bwMode="auto">
        <a:xfrm>
          <a:off x="370590499" y="7980963"/>
          <a:ext cx="1617052"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900"/>
            <a:t>      trabe</a:t>
          </a:r>
          <a:r>
            <a:rPr lang="en-US" sz="900"/>
            <a:t>  T3           trabe T3</a:t>
          </a:r>
          <a:endParaRPr lang="en-US" sz="900"/>
        </a:p>
      </xdr:txBody>
    </xdr:sp>
    <xdr:clientData/>
  </xdr:twoCellAnchor>
  <xdr:twoCellAnchor editAs="oneCell">
    <xdr:from>
      <xdr:col>66</xdr:col>
      <xdr:colOff>583405</xdr:colOff>
      <xdr:row>22</xdr:row>
      <xdr:rowOff>35718</xdr:rowOff>
    </xdr:from>
    <xdr:to>
      <xdr:col>71</xdr:col>
      <xdr:colOff>297655</xdr:colOff>
      <xdr:row>38</xdr:row>
      <xdr:rowOff>4378</xdr:rowOff>
    </xdr:to>
    <xdr:pic>
      <xdr:nvPicPr>
        <xdr:cNvPr id="9" name="Picture 1"/>
        <xdr:cNvPicPr>
          <a:picLocks noChangeAspect="1" noChangeArrowheads="1"/>
        </xdr:cNvPicPr>
      </xdr:nvPicPr>
      <xdr:blipFill rotWithShape="1">
        <a:blip r:embed="rId1"/>
        <a:srcRect l="23571" t="14212" r="43429" b="21961"/>
        <a:stretch/>
      </xdr:blipFill>
      <xdr:spPr bwMode="auto">
        <a:xfrm>
          <a:off x="41178955" y="4712493"/>
          <a:ext cx="2762250" cy="3016660"/>
        </a:xfrm>
        <a:prstGeom prst="rect">
          <a:avLst/>
        </a:prstGeom>
        <a:noFill/>
        <a:ln w="1">
          <a:noFill/>
          <a:miter lim="800000"/>
          <a:headEnd/>
          <a:tailEnd type="none" w="med" len="med"/>
        </a:ln>
        <a:effectLst/>
      </xdr:spPr>
    </xdr:pic>
    <xdr:clientData/>
  </xdr:twoCellAnchor>
  <xdr:twoCellAnchor editAs="oneCell">
    <xdr:from>
      <xdr:col>73</xdr:col>
      <xdr:colOff>114091</xdr:colOff>
      <xdr:row>22</xdr:row>
      <xdr:rowOff>48149</xdr:rowOff>
    </xdr:from>
    <xdr:to>
      <xdr:col>82</xdr:col>
      <xdr:colOff>75848</xdr:colOff>
      <xdr:row>37</xdr:row>
      <xdr:rowOff>129790</xdr:rowOff>
    </xdr:to>
    <xdr:pic>
      <xdr:nvPicPr>
        <xdr:cNvPr id="10" name="Picture 5"/>
        <xdr:cNvPicPr>
          <a:picLocks noChangeAspect="1" noChangeArrowheads="1"/>
        </xdr:cNvPicPr>
      </xdr:nvPicPr>
      <xdr:blipFill rotWithShape="1">
        <a:blip r:embed="rId2"/>
        <a:srcRect l="0" t="0" r="0" b="5390"/>
        <a:stretch/>
      </xdr:blipFill>
      <xdr:spPr bwMode="auto">
        <a:xfrm>
          <a:off x="44738716" y="4724924"/>
          <a:ext cx="5467207" cy="2939142"/>
        </a:xfrm>
        <a:prstGeom prst="rect">
          <a:avLst/>
        </a:prstGeom>
        <a:noFill/>
        <a:ln w="1">
          <a:noFill/>
          <a:miter lim="800000"/>
          <a:headEnd/>
          <a:tailEnd type="none" w="med" len="med"/>
        </a:ln>
        <a:effectLst/>
      </xdr:spPr>
    </xdr:pic>
    <xdr:clientData/>
  </xdr:twoCellAnchor>
  <xdr:twoCellAnchor editAs="twoCell">
    <xdr:from>
      <xdr:col>76</xdr:col>
      <xdr:colOff>305951</xdr:colOff>
      <xdr:row>28</xdr:row>
      <xdr:rowOff>159728</xdr:rowOff>
    </xdr:from>
    <xdr:to>
      <xdr:col>78</xdr:col>
      <xdr:colOff>401201</xdr:colOff>
      <xdr:row>31</xdr:row>
      <xdr:rowOff>34542</xdr:rowOff>
    </xdr:to>
    <xdr:sp>
      <xdr:nvSpPr>
        <xdr:cNvPr id="11" name="78 Rectángulo"/>
        <xdr:cNvSpPr/>
      </xdr:nvSpPr>
      <xdr:spPr bwMode="auto">
        <a:xfrm>
          <a:off x="46759376" y="5979503"/>
          <a:ext cx="1314450" cy="446314"/>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xdr:col>
      <xdr:colOff>20554</xdr:colOff>
      <xdr:row>24</xdr:row>
      <xdr:rowOff>107555</xdr:rowOff>
    </xdr:from>
    <xdr:to>
      <xdr:col>67</xdr:col>
      <xdr:colOff>29003</xdr:colOff>
      <xdr:row>37</xdr:row>
      <xdr:rowOff>140073</xdr:rowOff>
    </xdr:to>
    <xdr:sp>
      <xdr:nvSpPr>
        <xdr:cNvPr id="12" name="290 CuadroTexto"/>
        <xdr:cNvSpPr txBox="1"/>
      </xdr:nvSpPr>
      <xdr:spPr bwMode="auto">
        <a:xfrm>
          <a:off x="40616104" y="5165330"/>
          <a:ext cx="618049" cy="2509018"/>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lgn="r">
            <a:defRPr/>
          </a:pPr>
          <a:r>
            <a:rPr lang="en-US" sz="1100"/>
            <a:t>1</a:t>
          </a:r>
          <a:endParaRPr/>
        </a:p>
        <a:p>
          <a:pPr algn="r">
            <a:defRPr/>
          </a:pPr>
          <a:endParaRPr lang="en-US" sz="1100"/>
        </a:p>
        <a:p>
          <a:pPr algn="r">
            <a:defRPr/>
          </a:pPr>
          <a:endParaRPr lang="en-US" sz="1100"/>
        </a:p>
        <a:p>
          <a:pPr algn="r">
            <a:defRPr/>
          </a:pPr>
          <a:endParaRPr lang="en-US" sz="1100"/>
        </a:p>
        <a:p>
          <a:pPr algn="r">
            <a:defRPr/>
          </a:pPr>
          <a:r>
            <a:rPr lang="en-US" sz="1100"/>
            <a:t>(3.30)</a:t>
          </a:r>
          <a:endParaRPr/>
        </a:p>
        <a:p>
          <a:pPr algn="r">
            <a:defRPr/>
          </a:pPr>
          <a:r>
            <a:rPr lang="en-US" sz="1100"/>
            <a:t>2</a:t>
          </a:r>
          <a:endParaRPr/>
        </a:p>
        <a:p>
          <a:pPr algn="r">
            <a:defRPr/>
          </a:pPr>
          <a:endParaRPr lang="en-US" sz="1100"/>
        </a:p>
        <a:p>
          <a:pPr algn="r">
            <a:defRPr/>
          </a:pPr>
          <a:endParaRPr lang="en-US" sz="1100"/>
        </a:p>
        <a:p>
          <a:pPr algn="r">
            <a:defRPr/>
          </a:pPr>
          <a:r>
            <a:rPr lang="en-US" sz="1100"/>
            <a:t>(2.59)</a:t>
          </a:r>
          <a:endParaRPr/>
        </a:p>
        <a:p>
          <a:pPr algn="r">
            <a:defRPr/>
          </a:pPr>
          <a:r>
            <a:rPr lang="en-US" sz="1100"/>
            <a:t>3</a:t>
          </a:r>
          <a:endParaRPr/>
        </a:p>
        <a:p>
          <a:pPr algn="r">
            <a:defRPr/>
          </a:pPr>
          <a:endParaRPr lang="en-US" sz="1100"/>
        </a:p>
        <a:p>
          <a:pPr algn="r">
            <a:defRPr/>
          </a:pPr>
          <a:endParaRPr lang="en-US" sz="1100"/>
        </a:p>
        <a:p>
          <a:pPr algn="r">
            <a:defRPr/>
          </a:pPr>
          <a:r>
            <a:rPr lang="en-US" sz="1100"/>
            <a:t>(3.20)</a:t>
          </a:r>
          <a:endParaRPr/>
        </a:p>
        <a:p>
          <a:pPr algn="r">
            <a:defRPr/>
          </a:pPr>
          <a:r>
            <a:rPr lang="en-US" sz="1100"/>
            <a:t>4</a:t>
          </a:r>
          <a:endParaRPr/>
        </a:p>
      </xdr:txBody>
    </xdr:sp>
    <xdr:clientData/>
  </xdr:twoCellAnchor>
  <xdr:twoCellAnchor editAs="twoCell">
    <xdr:from>
      <xdr:col>564</xdr:col>
      <xdr:colOff>427499</xdr:colOff>
      <xdr:row>7</xdr:row>
      <xdr:rowOff>194855</xdr:rowOff>
    </xdr:from>
    <xdr:to>
      <xdr:col>566</xdr:col>
      <xdr:colOff>125776</xdr:colOff>
      <xdr:row>20</xdr:row>
      <xdr:rowOff>162414</xdr:rowOff>
    </xdr:to>
    <xdr:sp>
      <xdr:nvSpPr>
        <xdr:cNvPr id="13" name="257 Forma libre"/>
        <xdr:cNvSpPr/>
      </xdr:nvSpPr>
      <xdr:spPr bwMode="auto">
        <a:xfrm>
          <a:off x="346537424" y="1956980"/>
          <a:ext cx="974627" cy="2501209"/>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 name="connsiteX0" fmla="*/ 743314 w 1425830"/>
            <a:gd name="connsiteY0" fmla="*/ 2466850 h 2466850"/>
            <a:gd name="connsiteX1" fmla="*/ 0 w 1425830"/>
            <a:gd name="connsiteY1" fmla="*/ 2466850 h 2466850"/>
            <a:gd name="connsiteX2" fmla="*/ 1425830 w 1425830"/>
            <a:gd name="connsiteY2" fmla="*/ 0 h 2466850"/>
            <a:gd name="connsiteX3" fmla="*/ 743314 w 1425830"/>
            <a:gd name="connsiteY3" fmla="*/ 2466850 h 2466850"/>
            <a:gd name="connsiteX0" fmla="*/ 1424630 w 1425830"/>
            <a:gd name="connsiteY0" fmla="*/ 2526645 h 2526645"/>
            <a:gd name="connsiteX1" fmla="*/ 0 w 1425830"/>
            <a:gd name="connsiteY1" fmla="*/ 2466850 h 2526645"/>
            <a:gd name="connsiteX2" fmla="*/ 1425830 w 1425830"/>
            <a:gd name="connsiteY2" fmla="*/ 0 h 2526645"/>
            <a:gd name="connsiteX3" fmla="*/ 1424630 w 1425830"/>
            <a:gd name="connsiteY3" fmla="*/ 2526645 h 2526645"/>
            <a:gd name="connsiteX0" fmla="*/ 922017 w 923217"/>
            <a:gd name="connsiteY0" fmla="*/ 2526645 h 2538605"/>
            <a:gd name="connsiteX1" fmla="*/ 0 w 923217"/>
            <a:gd name="connsiteY1" fmla="*/ 2538605 h 2538605"/>
            <a:gd name="connsiteX2" fmla="*/ 923217 w 923217"/>
            <a:gd name="connsiteY2" fmla="*/ 0 h 2538605"/>
            <a:gd name="connsiteX3" fmla="*/ 922017 w 923217"/>
            <a:gd name="connsiteY3" fmla="*/ 2526645 h 2538605"/>
            <a:gd name="connsiteX0" fmla="*/ 922021 w 923221"/>
            <a:gd name="connsiteY0" fmla="*/ 2526645 h 2526645"/>
            <a:gd name="connsiteX1" fmla="*/ 0 w 923221"/>
            <a:gd name="connsiteY1" fmla="*/ 2514687 h 2526645"/>
            <a:gd name="connsiteX2" fmla="*/ 923221 w 923221"/>
            <a:gd name="connsiteY2" fmla="*/ 0 h 2526645"/>
            <a:gd name="connsiteX3" fmla="*/ 922021 w 923221"/>
            <a:gd name="connsiteY3" fmla="*/ 2526645 h 2526645"/>
          </a:gdLst>
          <a:ahLst/>
          <a:cxnLst>
            <a:cxn ang="0">
              <a:pos x="connsiteX0" y="connsiteY0"/>
            </a:cxn>
            <a:cxn ang="0">
              <a:pos x="connsiteX1" y="connsiteY1"/>
            </a:cxn>
            <a:cxn ang="0">
              <a:pos x="connsiteX2" y="connsiteY2"/>
            </a:cxn>
            <a:cxn ang="0">
              <a:pos x="connsiteX3" y="connsiteY3"/>
            </a:cxn>
          </a:cxnLst>
          <a:rect l="l" t="t" r="r" b="b"/>
          <a:pathLst>
            <a:path w="923221" h="2526645" fill="norm" stroke="1" extrusionOk="0">
              <a:moveTo>
                <a:pt x="922021" y="2526645"/>
              </a:moveTo>
              <a:lnTo>
                <a:pt x="0" y="2514687"/>
              </a:lnTo>
              <a:lnTo>
                <a:pt x="923221" y="0"/>
              </a:lnTo>
              <a:lnTo>
                <a:pt x="922021" y="2526645"/>
              </a:lnTo>
              <a:close/>
            </a:path>
          </a:pathLst>
        </a:custGeom>
        <a:solidFill>
          <a:srgbClr val="00B050">
            <a:alpha val="50196"/>
          </a:srgb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566</xdr:col>
      <xdr:colOff>151423</xdr:colOff>
      <xdr:row>7</xdr:row>
      <xdr:rowOff>166688</xdr:rowOff>
    </xdr:from>
    <xdr:to>
      <xdr:col>567</xdr:col>
      <xdr:colOff>78153</xdr:colOff>
      <xdr:row>20</xdr:row>
      <xdr:rowOff>163024</xdr:rowOff>
    </xdr:to>
    <xdr:sp>
      <xdr:nvSpPr>
        <xdr:cNvPr id="14" name="256 Rectángulo"/>
        <xdr:cNvSpPr/>
      </xdr:nvSpPr>
      <xdr:spPr bwMode="auto">
        <a:xfrm>
          <a:off x="347537698" y="1928813"/>
          <a:ext cx="564905" cy="2529987"/>
        </a:xfrm>
        <a:prstGeom prst="rect">
          <a:avLst/>
        </a:prstGeom>
        <a:solidFill>
          <a:srgbClr val="00B050">
            <a:alpha val="50196"/>
          </a:srgb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193675</xdr:colOff>
      <xdr:row>43</xdr:row>
      <xdr:rowOff>50800</xdr:rowOff>
    </xdr:from>
    <xdr:to>
      <xdr:col>320</xdr:col>
      <xdr:colOff>534376</xdr:colOff>
      <xdr:row>44</xdr:row>
      <xdr:rowOff>116742</xdr:rowOff>
    </xdr:to>
    <xdr:sp>
      <xdr:nvSpPr>
        <xdr:cNvPr id="15" name="142 CuadroTexto"/>
        <xdr:cNvSpPr txBox="1"/>
      </xdr:nvSpPr>
      <xdr:spPr bwMode="auto">
        <a:xfrm>
          <a:off x="191503300" y="8728075"/>
          <a:ext cx="1626577"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900"/>
            <a:t>      trabe</a:t>
          </a:r>
          <a:r>
            <a:rPr lang="en-US" sz="900"/>
            <a:t> 1.90    trabe 1.90</a:t>
          </a:r>
          <a:endParaRPr lang="en-US" sz="900"/>
        </a:p>
      </xdr:txBody>
    </xdr:sp>
    <xdr:clientData/>
  </xdr:twoCellAnchor>
  <xdr:twoCellAnchor editAs="twoCell">
    <xdr:from>
      <xdr:col>703</xdr:col>
      <xdr:colOff>59837</xdr:colOff>
      <xdr:row>5</xdr:row>
      <xdr:rowOff>0</xdr:rowOff>
    </xdr:from>
    <xdr:to>
      <xdr:col>710</xdr:col>
      <xdr:colOff>357798</xdr:colOff>
      <xdr:row>18</xdr:row>
      <xdr:rowOff>149592</xdr:rowOff>
    </xdr:to>
    <xdr:graphicFrame>
      <xdr:nvGraphicFramePr>
        <xdr:cNvPr id="16" name="1 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703</xdr:col>
      <xdr:colOff>59837</xdr:colOff>
      <xdr:row>19</xdr:row>
      <xdr:rowOff>33277</xdr:rowOff>
    </xdr:from>
    <xdr:to>
      <xdr:col>710</xdr:col>
      <xdr:colOff>357798</xdr:colOff>
      <xdr:row>33</xdr:row>
      <xdr:rowOff>36331</xdr:rowOff>
    </xdr:to>
    <xdr:graphicFrame>
      <xdr:nvGraphicFramePr>
        <xdr:cNvPr id="17" name="2 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twoCell">
    <xdr:from>
      <xdr:col>703</xdr:col>
      <xdr:colOff>59837</xdr:colOff>
      <xdr:row>33</xdr:row>
      <xdr:rowOff>115400</xdr:rowOff>
    </xdr:from>
    <xdr:to>
      <xdr:col>710</xdr:col>
      <xdr:colOff>357798</xdr:colOff>
      <xdr:row>47</xdr:row>
      <xdr:rowOff>118453</xdr:rowOff>
    </xdr:to>
    <xdr:graphicFrame>
      <xdr:nvGraphicFramePr>
        <xdr:cNvPr id="18" name="3 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twoCell">
    <xdr:from>
      <xdr:col>202</xdr:col>
      <xdr:colOff>33466</xdr:colOff>
      <xdr:row>6</xdr:row>
      <xdr:rowOff>9035</xdr:rowOff>
    </xdr:from>
    <xdr:to>
      <xdr:col>209</xdr:col>
      <xdr:colOff>21254</xdr:colOff>
      <xdr:row>6</xdr:row>
      <xdr:rowOff>143362</xdr:rowOff>
    </xdr:to>
    <xdr:sp>
      <xdr:nvSpPr>
        <xdr:cNvPr id="19" name="4 Rectángulo"/>
        <xdr:cNvSpPr/>
      </xdr:nvSpPr>
      <xdr:spPr bwMode="auto">
        <a:xfrm>
          <a:off x="115038316" y="1561610"/>
          <a:ext cx="4502638"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201</xdr:col>
      <xdr:colOff>451828</xdr:colOff>
      <xdr:row>5</xdr:row>
      <xdr:rowOff>33458</xdr:rowOff>
    </xdr:from>
    <xdr:to>
      <xdr:col>202</xdr:col>
      <xdr:colOff>12213</xdr:colOff>
      <xdr:row>7</xdr:row>
      <xdr:rowOff>131151</xdr:rowOff>
    </xdr:to>
    <xdr:sp>
      <xdr:nvSpPr>
        <xdr:cNvPr id="20" name="6 Rectángulo"/>
        <xdr:cNvSpPr/>
      </xdr:nvSpPr>
      <xdr:spPr bwMode="auto">
        <a:xfrm>
          <a:off x="114818503" y="1386008"/>
          <a:ext cx="198560"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209</xdr:col>
      <xdr:colOff>42507</xdr:colOff>
      <xdr:row>5</xdr:row>
      <xdr:rowOff>33458</xdr:rowOff>
    </xdr:from>
    <xdr:to>
      <xdr:col>209</xdr:col>
      <xdr:colOff>237892</xdr:colOff>
      <xdr:row>7</xdr:row>
      <xdr:rowOff>131151</xdr:rowOff>
    </xdr:to>
    <xdr:sp>
      <xdr:nvSpPr>
        <xdr:cNvPr id="21" name="7 Rectángulo"/>
        <xdr:cNvSpPr/>
      </xdr:nvSpPr>
      <xdr:spPr bwMode="auto">
        <a:xfrm>
          <a:off x="119562207" y="1386008"/>
          <a:ext cx="195385"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202</xdr:col>
      <xdr:colOff>33716</xdr:colOff>
      <xdr:row>5</xdr:row>
      <xdr:rowOff>18880</xdr:rowOff>
    </xdr:from>
    <xdr:to>
      <xdr:col>203</xdr:col>
      <xdr:colOff>478432</xdr:colOff>
      <xdr:row>5</xdr:row>
      <xdr:rowOff>204323</xdr:rowOff>
    </xdr:to>
    <xdr:sp>
      <xdr:nvSpPr>
        <xdr:cNvPr id="22" name="10 Forma libre"/>
        <xdr:cNvSpPr/>
      </xdr:nvSpPr>
      <xdr:spPr bwMode="auto">
        <a:xfrm>
          <a:off x="115038566" y="1371430"/>
          <a:ext cx="108289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203</xdr:col>
      <xdr:colOff>506424</xdr:colOff>
      <xdr:row>5</xdr:row>
      <xdr:rowOff>18880</xdr:rowOff>
    </xdr:from>
    <xdr:to>
      <xdr:col>205</xdr:col>
      <xdr:colOff>314736</xdr:colOff>
      <xdr:row>5</xdr:row>
      <xdr:rowOff>204323</xdr:rowOff>
    </xdr:to>
    <xdr:sp>
      <xdr:nvSpPr>
        <xdr:cNvPr id="23" name="11 Forma libre"/>
        <xdr:cNvSpPr/>
      </xdr:nvSpPr>
      <xdr:spPr bwMode="auto">
        <a:xfrm>
          <a:off x="116149449" y="1371430"/>
          <a:ext cx="1189437"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205</xdr:col>
      <xdr:colOff>342738</xdr:colOff>
      <xdr:row>5</xdr:row>
      <xdr:rowOff>18880</xdr:rowOff>
    </xdr:from>
    <xdr:to>
      <xdr:col>207</xdr:col>
      <xdr:colOff>151050</xdr:colOff>
      <xdr:row>5</xdr:row>
      <xdr:rowOff>204323</xdr:rowOff>
    </xdr:to>
    <xdr:sp>
      <xdr:nvSpPr>
        <xdr:cNvPr id="24" name="12 Forma libre"/>
        <xdr:cNvSpPr/>
      </xdr:nvSpPr>
      <xdr:spPr bwMode="auto">
        <a:xfrm>
          <a:off x="117366888" y="1371430"/>
          <a:ext cx="10846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207</xdr:col>
      <xdr:colOff>170616</xdr:colOff>
      <xdr:row>5</xdr:row>
      <xdr:rowOff>18880</xdr:rowOff>
    </xdr:from>
    <xdr:to>
      <xdr:col>209</xdr:col>
      <xdr:colOff>29504</xdr:colOff>
      <xdr:row>5</xdr:row>
      <xdr:rowOff>204323</xdr:rowOff>
    </xdr:to>
    <xdr:sp>
      <xdr:nvSpPr>
        <xdr:cNvPr id="25" name="13 Forma libre"/>
        <xdr:cNvSpPr/>
      </xdr:nvSpPr>
      <xdr:spPr bwMode="auto">
        <a:xfrm>
          <a:off x="118471116" y="1371430"/>
          <a:ext cx="1078088"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202</xdr:col>
      <xdr:colOff>109266</xdr:colOff>
      <xdr:row>10</xdr:row>
      <xdr:rowOff>204107</xdr:rowOff>
    </xdr:from>
    <xdr:to>
      <xdr:col>208</xdr:col>
      <xdr:colOff>515419</xdr:colOff>
      <xdr:row>20</xdr:row>
      <xdr:rowOff>37110</xdr:rowOff>
    </xdr:to>
    <xdr:sp>
      <xdr:nvSpPr>
        <xdr:cNvPr id="26" name="19 Forma libre"/>
        <xdr:cNvSpPr/>
      </xdr:nvSpPr>
      <xdr:spPr bwMode="auto">
        <a:xfrm>
          <a:off x="115114116" y="2585357"/>
          <a:ext cx="4311403" cy="1747528"/>
        </a:xfrm>
        <a:custGeom>
          <a:avLst/>
          <a:gdLst>
            <a:gd name="connsiteX0" fmla="*/ 0 w 3859480"/>
            <a:gd name="connsiteY0" fmla="*/ 958685 h 1731818"/>
            <a:gd name="connsiteX1" fmla="*/ 6185 w 3859480"/>
            <a:gd name="connsiteY1" fmla="*/ 0 h 1731818"/>
            <a:gd name="connsiteX2" fmla="*/ 3859480 w 3859480"/>
            <a:gd name="connsiteY2" fmla="*/ 1731818 h 1731818"/>
            <a:gd name="connsiteX3" fmla="*/ 3853295 w 3859480"/>
            <a:gd name="connsiteY3" fmla="*/ 952500 h 1731818"/>
            <a:gd name="connsiteX4" fmla="*/ 0 w 3859480"/>
            <a:gd name="connsiteY4" fmla="*/ 958685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72 w 3855357"/>
            <a:gd name="connsiteY3" fmla="*/ 952500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05876 w 3855357"/>
            <a:gd name="connsiteY3" fmla="*/ 107001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2985 w 3855357"/>
            <a:gd name="connsiteY3" fmla="*/ 105764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68 w 3855357"/>
            <a:gd name="connsiteY3" fmla="*/ 1070016 h 1731818"/>
            <a:gd name="connsiteX4" fmla="*/ 8245 w 3855357"/>
            <a:gd name="connsiteY4" fmla="*/ 1076201 h 1731818"/>
            <a:gd name="connsiteX0" fmla="*/ 8245 w 3863599"/>
            <a:gd name="connsiteY0" fmla="*/ 1076201 h 1731818"/>
            <a:gd name="connsiteX1" fmla="*/ 2062 w 3863599"/>
            <a:gd name="connsiteY1" fmla="*/ 0 h 1731818"/>
            <a:gd name="connsiteX2" fmla="*/ 3855357 w 3863599"/>
            <a:gd name="connsiteY2" fmla="*/ 1731818 h 1731818"/>
            <a:gd name="connsiteX3" fmla="*/ 3861537 w 3863599"/>
            <a:gd name="connsiteY3" fmla="*/ 1094756 h 1731818"/>
            <a:gd name="connsiteX4" fmla="*/ 8245 w 3863599"/>
            <a:gd name="connsiteY4" fmla="*/ 1076201 h 1731818"/>
            <a:gd name="connsiteX0" fmla="*/ 230911 w 4086265"/>
            <a:gd name="connsiteY0" fmla="*/ 1088571 h 1744188"/>
            <a:gd name="connsiteX1" fmla="*/ 2062 w 4086265"/>
            <a:gd name="connsiteY1" fmla="*/ 0 h 1744188"/>
            <a:gd name="connsiteX2" fmla="*/ 4078023 w 4086265"/>
            <a:gd name="connsiteY2" fmla="*/ 1744188 h 1744188"/>
            <a:gd name="connsiteX3" fmla="*/ 4084203 w 4086265"/>
            <a:gd name="connsiteY3" fmla="*/ 1107126 h 1744188"/>
            <a:gd name="connsiteX4" fmla="*/ 230911 w 4086265"/>
            <a:gd name="connsiteY4" fmla="*/ 1088571 h 1744188"/>
            <a:gd name="connsiteX0" fmla="*/ 57731 w 4086265"/>
            <a:gd name="connsiteY0" fmla="*/ 1082386 h 1744188"/>
            <a:gd name="connsiteX1" fmla="*/ 2062 w 4086265"/>
            <a:gd name="connsiteY1" fmla="*/ 0 h 1744188"/>
            <a:gd name="connsiteX2" fmla="*/ 4078023 w 4086265"/>
            <a:gd name="connsiteY2" fmla="*/ 1744188 h 1744188"/>
            <a:gd name="connsiteX3" fmla="*/ 4084203 w 4086265"/>
            <a:gd name="connsiteY3" fmla="*/ 1107126 h 1744188"/>
            <a:gd name="connsiteX4" fmla="*/ 57731 w 4086265"/>
            <a:gd name="connsiteY4" fmla="*/ 1082386 h 1744188"/>
            <a:gd name="connsiteX0" fmla="*/ 14437 w 4086265"/>
            <a:gd name="connsiteY0" fmla="*/ 1076201 h 1744188"/>
            <a:gd name="connsiteX1" fmla="*/ 2062 w 4086265"/>
            <a:gd name="connsiteY1" fmla="*/ 0 h 1744188"/>
            <a:gd name="connsiteX2" fmla="*/ 4078023 w 4086265"/>
            <a:gd name="connsiteY2" fmla="*/ 1744188 h 1744188"/>
            <a:gd name="connsiteX3" fmla="*/ 4084203 w 4086265"/>
            <a:gd name="connsiteY3" fmla="*/ 1107126 h 1744188"/>
            <a:gd name="connsiteX4" fmla="*/ 14437 w 4086265"/>
            <a:gd name="connsiteY4" fmla="*/ 1076201 h 1744188"/>
            <a:gd name="connsiteX0" fmla="*/ 14437 w 4203783"/>
            <a:gd name="connsiteY0" fmla="*/ 1076201 h 1744188"/>
            <a:gd name="connsiteX1" fmla="*/ 2062 w 4203783"/>
            <a:gd name="connsiteY1" fmla="*/ 0 h 1744188"/>
            <a:gd name="connsiteX2" fmla="*/ 4078023 w 4203783"/>
            <a:gd name="connsiteY2" fmla="*/ 1744188 h 1744188"/>
            <a:gd name="connsiteX3" fmla="*/ 4201721 w 4203783"/>
            <a:gd name="connsiteY3" fmla="*/ 1094755 h 1744188"/>
            <a:gd name="connsiteX4" fmla="*/ 14437 w 4203783"/>
            <a:gd name="connsiteY4" fmla="*/ 1076201 h 1744188"/>
            <a:gd name="connsiteX0" fmla="*/ 14437 w 4203783"/>
            <a:gd name="connsiteY0" fmla="*/ 1076201 h 1768928"/>
            <a:gd name="connsiteX1" fmla="*/ 2062 w 4203783"/>
            <a:gd name="connsiteY1" fmla="*/ 0 h 1768928"/>
            <a:gd name="connsiteX2" fmla="*/ 4195541 w 4203783"/>
            <a:gd name="connsiteY2" fmla="*/ 1768928 h 1768928"/>
            <a:gd name="connsiteX3" fmla="*/ 4201721 w 4203783"/>
            <a:gd name="connsiteY3" fmla="*/ 1094755 h 1768928"/>
            <a:gd name="connsiteX4" fmla="*/ 14437 w 4203783"/>
            <a:gd name="connsiteY4" fmla="*/ 1076201 h 17689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203783" h="1768928" fill="norm" stroke="1" extrusionOk="0">
              <a:moveTo>
                <a:pt x="14437" y="1076201"/>
              </a:moveTo>
              <a:cubicBezTo>
                <a:pt x="16499" y="756639"/>
                <a:pt x="0" y="319562"/>
                <a:pt x="2062" y="0"/>
              </a:cubicBezTo>
              <a:lnTo>
                <a:pt x="4195541" y="1768928"/>
              </a:lnTo>
              <a:cubicBezTo>
                <a:pt x="4193479" y="1509155"/>
                <a:pt x="4203783" y="1354528"/>
                <a:pt x="4201721" y="1094755"/>
              </a:cubicBezTo>
              <a:lnTo>
                <a:pt x="14437" y="1076201"/>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202</xdr:col>
      <xdr:colOff>136072</xdr:colOff>
      <xdr:row>19</xdr:row>
      <xdr:rowOff>182095</xdr:rowOff>
    </xdr:from>
    <xdr:to>
      <xdr:col>208</xdr:col>
      <xdr:colOff>550148</xdr:colOff>
      <xdr:row>24</xdr:row>
      <xdr:rowOff>173419</xdr:rowOff>
    </xdr:to>
    <xdr:sp>
      <xdr:nvSpPr>
        <xdr:cNvPr id="27" name="20 Forma libre"/>
        <xdr:cNvSpPr/>
      </xdr:nvSpPr>
      <xdr:spPr bwMode="auto">
        <a:xfrm flipV="1">
          <a:off x="115140922" y="4287370"/>
          <a:ext cx="4319326" cy="943824"/>
        </a:xfrm>
        <a:custGeom>
          <a:avLst/>
          <a:gdLst>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37283"/>
            <a:gd name="connsiteX1" fmla="*/ 0 w 4208495"/>
            <a:gd name="connsiteY1" fmla="*/ 1506505 h 1537283"/>
            <a:gd name="connsiteX2" fmla="*/ 894184 w 4208495"/>
            <a:gd name="connsiteY2" fmla="*/ 835868 h 1537283"/>
            <a:gd name="connsiteX3" fmla="*/ 2429847 w 4208495"/>
            <a:gd name="connsiteY3" fmla="*/ 262424 h 1537283"/>
            <a:gd name="connsiteX4" fmla="*/ 4208495 w 4208495"/>
            <a:gd name="connsiteY4" fmla="*/ 0 h 1537283"/>
            <a:gd name="connsiteX5" fmla="*/ 4198776 w 4208495"/>
            <a:gd name="connsiteY5" fmla="*/ 651199 h 1537283"/>
            <a:gd name="connsiteX6" fmla="*/ 9720 w 4208495"/>
            <a:gd name="connsiteY6" fmla="*/ 651199 h 1537283"/>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715995 h 1571301"/>
            <a:gd name="connsiteX1" fmla="*/ 0 w 4208495"/>
            <a:gd name="connsiteY1" fmla="*/ 1571301 h 1571301"/>
            <a:gd name="connsiteX2" fmla="*/ 894184 w 4208495"/>
            <a:gd name="connsiteY2" fmla="*/ 900664 h 1571301"/>
            <a:gd name="connsiteX3" fmla="*/ 2429847 w 4208495"/>
            <a:gd name="connsiteY3" fmla="*/ 327220 h 1571301"/>
            <a:gd name="connsiteX4" fmla="*/ 4208495 w 4208495"/>
            <a:gd name="connsiteY4" fmla="*/ 64796 h 1571301"/>
            <a:gd name="connsiteX5" fmla="*/ 4198776 w 4208495"/>
            <a:gd name="connsiteY5" fmla="*/ 715995 h 1571301"/>
            <a:gd name="connsiteX6" fmla="*/ 9720 w 4208495"/>
            <a:gd name="connsiteY6" fmla="*/ 715995 h 1571301"/>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198778"/>
            <a:gd name="connsiteY0" fmla="*/ 448711 h 1304017"/>
            <a:gd name="connsiteX1" fmla="*/ 0 w 4198778"/>
            <a:gd name="connsiteY1" fmla="*/ 1304017 h 1304017"/>
            <a:gd name="connsiteX2" fmla="*/ 894184 w 4198778"/>
            <a:gd name="connsiteY2" fmla="*/ 633380 h 1304017"/>
            <a:gd name="connsiteX3" fmla="*/ 2429847 w 4198778"/>
            <a:gd name="connsiteY3" fmla="*/ 59936 h 1304017"/>
            <a:gd name="connsiteX4" fmla="*/ 4198778 w 4198778"/>
            <a:gd name="connsiteY4" fmla="*/ 273762 h 1304017"/>
            <a:gd name="connsiteX5" fmla="*/ 4198776 w 4198778"/>
            <a:gd name="connsiteY5" fmla="*/ 448711 h 1304017"/>
            <a:gd name="connsiteX6" fmla="*/ 9720 w 4198778"/>
            <a:gd name="connsiteY6" fmla="*/ 448711 h 1304017"/>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226948 w 4233995"/>
            <a:gd name="connsiteY5" fmla="*/ 479012 h 1334318"/>
            <a:gd name="connsiteX6" fmla="*/ 9720 w 4233995"/>
            <a:gd name="connsiteY6" fmla="*/ 479012 h 13343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233995" h="1334318" fill="norm" stroke="1" extrusionOk="0">
              <a:moveTo>
                <a:pt x="9720" y="479012"/>
              </a:moveTo>
              <a:lnTo>
                <a:pt x="0" y="1334318"/>
              </a:lnTo>
              <a:cubicBezTo>
                <a:pt x="157132" y="1122111"/>
                <a:pt x="489209" y="871028"/>
                <a:pt x="894184" y="663681"/>
              </a:cubicBezTo>
              <a:cubicBezTo>
                <a:pt x="1299159" y="456334"/>
                <a:pt x="1873212" y="0"/>
                <a:pt x="2429847" y="90237"/>
              </a:cubicBezTo>
              <a:cubicBezTo>
                <a:pt x="2986482" y="180474"/>
                <a:pt x="4081733" y="839419"/>
                <a:pt x="4233995" y="1205103"/>
              </a:cubicBezTo>
              <a:cubicBezTo>
                <a:pt x="4233994" y="1263419"/>
                <a:pt x="4226949" y="420696"/>
                <a:pt x="4226948" y="479012"/>
              </a:cubicBezTo>
              <a:lnTo>
                <a:pt x="9720" y="479012"/>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220</xdr:col>
      <xdr:colOff>335014</xdr:colOff>
      <xdr:row>8</xdr:row>
      <xdr:rowOff>48595</xdr:rowOff>
    </xdr:from>
    <xdr:to>
      <xdr:col>221</xdr:col>
      <xdr:colOff>238319</xdr:colOff>
      <xdr:row>22</xdr:row>
      <xdr:rowOff>165230</xdr:rowOff>
    </xdr:to>
    <xdr:grpSp>
      <xdr:nvGrpSpPr>
        <xdr:cNvPr id="0" name=""/>
        <xdr:cNvGrpSpPr/>
      </xdr:nvGrpSpPr>
      <xdr:grpSpPr bwMode="auto">
        <a:xfrm rot="5400000">
          <a:off x="129266326" y="3095684"/>
          <a:ext cx="2788116" cy="548764"/>
          <a:chOff x="62437347" y="6113495"/>
          <a:chExt cx="4859584" cy="515625"/>
        </a:xfrm>
      </xdr:grpSpPr>
      <xdr:sp>
        <xdr:nvSpPr>
          <xdr:cNvPr id="29" name="14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0" name="15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1" name="16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220</xdr:col>
      <xdr:colOff>470010</xdr:colOff>
      <xdr:row>5</xdr:row>
      <xdr:rowOff>78981</xdr:rowOff>
    </xdr:from>
    <xdr:to>
      <xdr:col>221</xdr:col>
      <xdr:colOff>90955</xdr:colOff>
      <xdr:row>8</xdr:row>
      <xdr:rowOff>5115</xdr:rowOff>
    </xdr:to>
    <xdr:sp>
      <xdr:nvSpPr>
        <xdr:cNvPr id="32" name="18 Flecha abajo"/>
        <xdr:cNvSpPr/>
      </xdr:nvSpPr>
      <xdr:spPr bwMode="auto">
        <a:xfrm>
          <a:off x="127104885"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219</xdr:col>
      <xdr:colOff>398853</xdr:colOff>
      <xdr:row>7</xdr:row>
      <xdr:rowOff>187687</xdr:rowOff>
    </xdr:from>
    <xdr:to>
      <xdr:col>220</xdr:col>
      <xdr:colOff>284880</xdr:colOff>
      <xdr:row>9</xdr:row>
      <xdr:rowOff>39237</xdr:rowOff>
    </xdr:to>
    <xdr:sp>
      <xdr:nvSpPr>
        <xdr:cNvPr id="33" name="21 Flecha abajo"/>
        <xdr:cNvSpPr/>
      </xdr:nvSpPr>
      <xdr:spPr bwMode="auto">
        <a:xfrm rot="16199999">
          <a:off x="126536617"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224</xdr:col>
      <xdr:colOff>193343</xdr:colOff>
      <xdr:row>9</xdr:row>
      <xdr:rowOff>0</xdr:rowOff>
    </xdr:from>
    <xdr:to>
      <xdr:col>226</xdr:col>
      <xdr:colOff>427400</xdr:colOff>
      <xdr:row>21</xdr:row>
      <xdr:rowOff>146538</xdr:rowOff>
    </xdr:to>
    <xdr:sp>
      <xdr:nvSpPr>
        <xdr:cNvPr id="34" name="23 Forma libre"/>
        <xdr:cNvSpPr/>
      </xdr:nvSpPr>
      <xdr:spPr bwMode="auto">
        <a:xfrm>
          <a:off x="129409494"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219</xdr:col>
      <xdr:colOff>85481</xdr:colOff>
      <xdr:row>20</xdr:row>
      <xdr:rowOff>146538</xdr:rowOff>
    </xdr:from>
    <xdr:to>
      <xdr:col>219</xdr:col>
      <xdr:colOff>582086</xdr:colOff>
      <xdr:row>22</xdr:row>
      <xdr:rowOff>22512</xdr:rowOff>
    </xdr:to>
    <xdr:sp>
      <xdr:nvSpPr>
        <xdr:cNvPr id="35" name="25 Flecha abajo"/>
        <xdr:cNvSpPr/>
      </xdr:nvSpPr>
      <xdr:spPr bwMode="auto">
        <a:xfrm rot="5400000" flipH="1">
          <a:off x="126230572"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222</xdr:col>
      <xdr:colOff>24424</xdr:colOff>
      <xdr:row>9</xdr:row>
      <xdr:rowOff>0</xdr:rowOff>
    </xdr:from>
    <xdr:to>
      <xdr:col>222</xdr:col>
      <xdr:colOff>586154</xdr:colOff>
      <xdr:row>22</xdr:row>
      <xdr:rowOff>12212</xdr:rowOff>
    </xdr:to>
    <xdr:sp>
      <xdr:nvSpPr>
        <xdr:cNvPr id="36" name="26 Rectángulo"/>
        <xdr:cNvSpPr/>
      </xdr:nvSpPr>
      <xdr:spPr bwMode="auto">
        <a:xfrm>
          <a:off x="128021373"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257</xdr:col>
      <xdr:colOff>244928</xdr:colOff>
      <xdr:row>5</xdr:row>
      <xdr:rowOff>136072</xdr:rowOff>
    </xdr:from>
    <xdr:to>
      <xdr:col>258</xdr:col>
      <xdr:colOff>68033</xdr:colOff>
      <xdr:row>12</xdr:row>
      <xdr:rowOff>161925</xdr:rowOff>
    </xdr:to>
    <xdr:sp>
      <xdr:nvSpPr>
        <xdr:cNvPr id="37" name="Cube 8"/>
        <xdr:cNvSpPr/>
      </xdr:nvSpPr>
      <xdr:spPr bwMode="auto">
        <a:xfrm rot="16199999">
          <a:off x="149686054"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478</xdr:col>
      <xdr:colOff>51203</xdr:colOff>
      <xdr:row>8</xdr:row>
      <xdr:rowOff>2235</xdr:rowOff>
    </xdr:from>
    <xdr:to>
      <xdr:col>480</xdr:col>
      <xdr:colOff>520743</xdr:colOff>
      <xdr:row>18</xdr:row>
      <xdr:rowOff>87871</xdr:rowOff>
    </xdr:to>
    <xdr:sp>
      <xdr:nvSpPr>
        <xdr:cNvPr id="38" name="Rectangle 13"/>
        <xdr:cNvSpPr/>
      </xdr:nvSpPr>
      <xdr:spPr bwMode="auto">
        <a:xfrm>
          <a:off x="294945203" y="1973911"/>
          <a:ext cx="1803041" cy="20287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478</xdr:col>
      <xdr:colOff>676276</xdr:colOff>
      <xdr:row>7</xdr:row>
      <xdr:rowOff>147571</xdr:rowOff>
    </xdr:from>
    <xdr:to>
      <xdr:col>478</xdr:col>
      <xdr:colOff>676277</xdr:colOff>
      <xdr:row>18</xdr:row>
      <xdr:rowOff>80491</xdr:rowOff>
    </xdr:to>
    <xdr:cxnSp>
      <xdr:nvCxnSpPr>
        <xdr:cNvPr id="39" name="Straight Connector 16"/>
        <xdr:cNvCxnSpPr/>
      </xdr:nvCxnSpPr>
      <xdr:spPr bwMode="auto">
        <a:xfrm rot="5400000">
          <a:off x="294460816" y="2952481"/>
          <a:ext cx="208557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479</xdr:col>
      <xdr:colOff>659371</xdr:colOff>
      <xdr:row>9</xdr:row>
      <xdr:rowOff>190500</xdr:rowOff>
    </xdr:from>
    <xdr:to>
      <xdr:col>480</xdr:col>
      <xdr:colOff>559649</xdr:colOff>
      <xdr:row>16</xdr:row>
      <xdr:rowOff>0</xdr:rowOff>
    </xdr:to>
    <xdr:sp>
      <xdr:nvSpPr>
        <xdr:cNvPr id="40" name="Rectangle 20"/>
        <xdr:cNvSpPr/>
      </xdr:nvSpPr>
      <xdr:spPr bwMode="auto">
        <a:xfrm>
          <a:off x="296162971" y="2371725"/>
          <a:ext cx="624177" cy="11620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482</xdr:col>
      <xdr:colOff>19451</xdr:colOff>
      <xdr:row>7</xdr:row>
      <xdr:rowOff>192736</xdr:rowOff>
    </xdr:from>
    <xdr:to>
      <xdr:col>484</xdr:col>
      <xdr:colOff>558218</xdr:colOff>
      <xdr:row>18</xdr:row>
      <xdr:rowOff>71996</xdr:rowOff>
    </xdr:to>
    <xdr:sp>
      <xdr:nvSpPr>
        <xdr:cNvPr id="41" name="Rectangle 22"/>
        <xdr:cNvSpPr/>
      </xdr:nvSpPr>
      <xdr:spPr bwMode="auto">
        <a:xfrm>
          <a:off x="297466152" y="1954861"/>
          <a:ext cx="2015141" cy="203191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483</xdr:col>
      <xdr:colOff>818121</xdr:colOff>
      <xdr:row>10</xdr:row>
      <xdr:rowOff>63500</xdr:rowOff>
    </xdr:from>
    <xdr:to>
      <xdr:col>484</xdr:col>
      <xdr:colOff>575524</xdr:colOff>
      <xdr:row>15</xdr:row>
      <xdr:rowOff>63500</xdr:rowOff>
    </xdr:to>
    <xdr:sp>
      <xdr:nvSpPr>
        <xdr:cNvPr id="42" name="Rectangle 24"/>
        <xdr:cNvSpPr/>
      </xdr:nvSpPr>
      <xdr:spPr bwMode="auto">
        <a:xfrm>
          <a:off x="298874421" y="2454274"/>
          <a:ext cx="624177" cy="952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483</xdr:col>
      <xdr:colOff>793750</xdr:colOff>
      <xdr:row>10</xdr:row>
      <xdr:rowOff>22225</xdr:rowOff>
    </xdr:from>
    <xdr:to>
      <xdr:col>484</xdr:col>
      <xdr:colOff>571499</xdr:colOff>
      <xdr:row>15</xdr:row>
      <xdr:rowOff>88900</xdr:rowOff>
    </xdr:to>
    <xdr:sp>
      <xdr:nvSpPr>
        <xdr:cNvPr id="43" name="Rectangle 25"/>
        <xdr:cNvSpPr/>
      </xdr:nvSpPr>
      <xdr:spPr bwMode="auto">
        <a:xfrm>
          <a:off x="298850050" y="2413000"/>
          <a:ext cx="644524" cy="1019174"/>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0</xdr:col>
      <xdr:colOff>487055</xdr:colOff>
      <xdr:row>8</xdr:row>
      <xdr:rowOff>125073</xdr:rowOff>
    </xdr:from>
    <xdr:to>
      <xdr:col>8</xdr:col>
      <xdr:colOff>75678</xdr:colOff>
      <xdr:row>19</xdr:row>
      <xdr:rowOff>162622</xdr:rowOff>
    </xdr:to>
    <xdr:pic>
      <xdr:nvPicPr>
        <xdr:cNvPr id="44" name="35 Imagen" descr="calle 7 (1).jpg"/>
        <xdr:cNvPicPr>
          <a:picLocks noChangeAspect="1"/>
        </xdr:cNvPicPr>
      </xdr:nvPicPr>
      <xdr:blipFill rotWithShape="1">
        <a:blip r:embed="rId7"/>
        <a:stretch/>
      </xdr:blipFill>
      <xdr:spPr bwMode="auto">
        <a:xfrm>
          <a:off x="487055" y="2096748"/>
          <a:ext cx="4465423" cy="2171149"/>
        </a:xfrm>
        <a:prstGeom prst="ellipse">
          <a:avLst/>
        </a:prstGeom>
        <a:ln w="63500" cap="rnd">
          <a:solidFill>
            <a:srgbClr val="333333"/>
          </a:solidFill>
        </a:ln>
        <a:effectLst>
          <a:outerShdw blurRad="381000" dist="292100" dir="5400000" sx="-80000" sy="-18000" rotWithShape="0">
            <a:srgbClr val="000000">
              <a:alpha val="22000"/>
            </a:srgbClr>
          </a:outerShdw>
        </a:effectLst>
      </xdr:spPr>
    </xdr:pic>
    <xdr:clientData/>
  </xdr:twoCellAnchor>
  <xdr:twoCellAnchor editAs="oneCell">
    <xdr:from>
      <xdr:col>18</xdr:col>
      <xdr:colOff>548410</xdr:colOff>
      <xdr:row>23</xdr:row>
      <xdr:rowOff>86591</xdr:rowOff>
    </xdr:from>
    <xdr:to>
      <xdr:col>26</xdr:col>
      <xdr:colOff>150455</xdr:colOff>
      <xdr:row>34</xdr:row>
      <xdr:rowOff>112589</xdr:rowOff>
    </xdr:to>
    <xdr:pic>
      <xdr:nvPicPr>
        <xdr:cNvPr id="45" name="36 Imagen" descr="aptitud territorial.jpg"/>
        <xdr:cNvPicPr>
          <a:picLocks noChangeAspect="1"/>
        </xdr:cNvPicPr>
      </xdr:nvPicPr>
      <xdr:blipFill rotWithShape="1">
        <a:blip r:embed="rId8"/>
        <a:stretch/>
      </xdr:blipFill>
      <xdr:spPr bwMode="auto">
        <a:xfrm>
          <a:off x="11521210" y="4953867"/>
          <a:ext cx="4478845" cy="2121497"/>
        </a:xfrm>
        <a:prstGeom prst="rect">
          <a:avLst/>
        </a:prstGeom>
      </xdr:spPr>
    </xdr:pic>
    <xdr:clientData/>
  </xdr:twoCellAnchor>
  <xdr:twoCellAnchor editAs="oneCell">
    <xdr:from>
      <xdr:col>9</xdr:col>
      <xdr:colOff>499807</xdr:colOff>
      <xdr:row>6</xdr:row>
      <xdr:rowOff>198985</xdr:rowOff>
    </xdr:from>
    <xdr:to>
      <xdr:col>17</xdr:col>
      <xdr:colOff>101850</xdr:colOff>
      <xdr:row>17</xdr:row>
      <xdr:rowOff>162392</xdr:rowOff>
    </xdr:to>
    <xdr:pic>
      <xdr:nvPicPr>
        <xdr:cNvPr id="46" name="37 Imagen" descr="calle 7 (1).jpg"/>
        <xdr:cNvPicPr>
          <a:picLocks noChangeAspect="1"/>
        </xdr:cNvPicPr>
      </xdr:nvPicPr>
      <xdr:blipFill rotWithShape="1">
        <a:blip r:embed="rId9"/>
        <a:stretch/>
      </xdr:blipFill>
      <xdr:spPr bwMode="auto">
        <a:xfrm>
          <a:off x="5986207" y="1751560"/>
          <a:ext cx="4478844" cy="2135107"/>
        </a:xfrm>
        <a:prstGeom prst="rect">
          <a:avLst/>
        </a:prstGeom>
      </xdr:spPr>
    </xdr:pic>
    <xdr:clientData/>
  </xdr:twoCellAnchor>
  <xdr:twoCellAnchor editAs="oneCell">
    <xdr:from>
      <xdr:col>9</xdr:col>
      <xdr:colOff>499807</xdr:colOff>
      <xdr:row>19</xdr:row>
      <xdr:rowOff>82389</xdr:rowOff>
    </xdr:from>
    <xdr:to>
      <xdr:col>17</xdr:col>
      <xdr:colOff>101850</xdr:colOff>
      <xdr:row>30</xdr:row>
      <xdr:rowOff>115413</xdr:rowOff>
    </xdr:to>
    <xdr:pic>
      <xdr:nvPicPr>
        <xdr:cNvPr id="47" name="38 Imagen" descr="hidrologia historica.jpg"/>
        <xdr:cNvPicPr>
          <a:picLocks noChangeAspect="1"/>
        </xdr:cNvPicPr>
      </xdr:nvPicPr>
      <xdr:blipFill rotWithShape="1">
        <a:blip r:embed="rId10"/>
        <a:stretch/>
      </xdr:blipFill>
      <xdr:spPr bwMode="auto">
        <a:xfrm>
          <a:off x="5986207" y="4187665"/>
          <a:ext cx="4478844" cy="2128523"/>
        </a:xfrm>
        <a:prstGeom prst="rect">
          <a:avLst/>
        </a:prstGeom>
      </xdr:spPr>
    </xdr:pic>
    <xdr:clientData/>
  </xdr:twoCellAnchor>
  <xdr:twoCellAnchor editAs="oneCell">
    <xdr:from>
      <xdr:col>9</xdr:col>
      <xdr:colOff>523619</xdr:colOff>
      <xdr:row>32</xdr:row>
      <xdr:rowOff>35409</xdr:rowOff>
    </xdr:from>
    <xdr:to>
      <xdr:col>17</xdr:col>
      <xdr:colOff>124963</xdr:colOff>
      <xdr:row>43</xdr:row>
      <xdr:rowOff>68431</xdr:rowOff>
    </xdr:to>
    <xdr:pic>
      <xdr:nvPicPr>
        <xdr:cNvPr id="48" name="39 Imagen" descr="riesgos fisicos.jpg"/>
        <xdr:cNvPicPr>
          <a:picLocks noChangeAspect="1"/>
        </xdr:cNvPicPr>
      </xdr:nvPicPr>
      <xdr:blipFill rotWithShape="1">
        <a:blip r:embed="rId11"/>
        <a:stretch/>
      </xdr:blipFill>
      <xdr:spPr bwMode="auto">
        <a:xfrm>
          <a:off x="6010019" y="6617185"/>
          <a:ext cx="4478145" cy="2128522"/>
        </a:xfrm>
        <a:prstGeom prst="rect">
          <a:avLst/>
        </a:prstGeom>
      </xdr:spPr>
    </xdr:pic>
    <xdr:clientData/>
  </xdr:twoCellAnchor>
  <xdr:twoCellAnchor editAs="oneCell">
    <xdr:from>
      <xdr:col>18</xdr:col>
      <xdr:colOff>542274</xdr:colOff>
      <xdr:row>10</xdr:row>
      <xdr:rowOff>162923</xdr:rowOff>
    </xdr:from>
    <xdr:to>
      <xdr:col>26</xdr:col>
      <xdr:colOff>144319</xdr:colOff>
      <xdr:row>22</xdr:row>
      <xdr:rowOff>2286</xdr:rowOff>
    </xdr:to>
    <xdr:pic>
      <xdr:nvPicPr>
        <xdr:cNvPr id="49" name="40 Imagen" descr="zona de inaptitud territorial por aluvion.jpg"/>
        <xdr:cNvPicPr>
          <a:picLocks noChangeAspect="1"/>
        </xdr:cNvPicPr>
      </xdr:nvPicPr>
      <xdr:blipFill rotWithShape="1">
        <a:blip r:embed="rId12"/>
        <a:stretch/>
      </xdr:blipFill>
      <xdr:spPr bwMode="auto">
        <a:xfrm>
          <a:off x="11515074" y="2553698"/>
          <a:ext cx="4478845" cy="2125363"/>
        </a:xfrm>
        <a:prstGeom prst="rect">
          <a:avLst/>
        </a:prstGeom>
      </xdr:spPr>
    </xdr:pic>
    <xdr:clientData/>
  </xdr:twoCellAnchor>
  <xdr:twoCellAnchor editAs="oneCell">
    <xdr:from>
      <xdr:col>27</xdr:col>
      <xdr:colOff>506620</xdr:colOff>
      <xdr:row>3</xdr:row>
      <xdr:rowOff>431337</xdr:rowOff>
    </xdr:from>
    <xdr:to>
      <xdr:col>35</xdr:col>
      <xdr:colOff>128919</xdr:colOff>
      <xdr:row>14</xdr:row>
      <xdr:rowOff>131448</xdr:rowOff>
    </xdr:to>
    <xdr:pic>
      <xdr:nvPicPr>
        <xdr:cNvPr id="50" name="41 Imagen" descr="1994.jpg"/>
        <xdr:cNvPicPr>
          <a:picLocks noChangeAspect="1"/>
        </xdr:cNvPicPr>
      </xdr:nvPicPr>
      <xdr:blipFill rotWithShape="1">
        <a:blip r:embed="rId13"/>
        <a:stretch/>
      </xdr:blipFill>
      <xdr:spPr bwMode="auto">
        <a:xfrm>
          <a:off x="16965820" y="1145712"/>
          <a:ext cx="4499099" cy="2138511"/>
        </a:xfrm>
        <a:prstGeom prst="rect">
          <a:avLst/>
        </a:prstGeom>
      </xdr:spPr>
    </xdr:pic>
    <xdr:clientData/>
  </xdr:twoCellAnchor>
  <xdr:twoCellAnchor editAs="oneCell">
    <xdr:from>
      <xdr:col>27</xdr:col>
      <xdr:colOff>506620</xdr:colOff>
      <xdr:row>19</xdr:row>
      <xdr:rowOff>130560</xdr:rowOff>
    </xdr:from>
    <xdr:to>
      <xdr:col>35</xdr:col>
      <xdr:colOff>128918</xdr:colOff>
      <xdr:row>31</xdr:row>
      <xdr:rowOff>357</xdr:rowOff>
    </xdr:to>
    <xdr:pic>
      <xdr:nvPicPr>
        <xdr:cNvPr id="51" name="42 Imagen" descr="1996.jpg"/>
        <xdr:cNvPicPr>
          <a:picLocks noChangeAspect="1"/>
        </xdr:cNvPicPr>
      </xdr:nvPicPr>
      <xdr:blipFill rotWithShape="1">
        <a:blip r:embed="rId14"/>
        <a:stretch/>
      </xdr:blipFill>
      <xdr:spPr bwMode="auto">
        <a:xfrm>
          <a:off x="16965820" y="4235835"/>
          <a:ext cx="4499098" cy="2155798"/>
        </a:xfrm>
        <a:prstGeom prst="rect">
          <a:avLst/>
        </a:prstGeom>
      </xdr:spPr>
    </xdr:pic>
    <xdr:clientData/>
  </xdr:twoCellAnchor>
  <xdr:twoCellAnchor editAs="oneCell">
    <xdr:from>
      <xdr:col>27</xdr:col>
      <xdr:colOff>506620</xdr:colOff>
      <xdr:row>32</xdr:row>
      <xdr:rowOff>96012</xdr:rowOff>
    </xdr:from>
    <xdr:to>
      <xdr:col>35</xdr:col>
      <xdr:colOff>129895</xdr:colOff>
      <xdr:row>43</xdr:row>
      <xdr:rowOff>116169</xdr:rowOff>
    </xdr:to>
    <xdr:pic>
      <xdr:nvPicPr>
        <xdr:cNvPr id="52" name="43 Imagen" descr="2000.jpg"/>
        <xdr:cNvPicPr>
          <a:picLocks noChangeAspect="1"/>
        </xdr:cNvPicPr>
      </xdr:nvPicPr>
      <xdr:blipFill rotWithShape="1">
        <a:blip r:embed="rId15"/>
        <a:stretch/>
      </xdr:blipFill>
      <xdr:spPr bwMode="auto">
        <a:xfrm>
          <a:off x="16965820" y="6677787"/>
          <a:ext cx="4500075" cy="2115657"/>
        </a:xfrm>
        <a:prstGeom prst="rect">
          <a:avLst/>
        </a:prstGeom>
      </xdr:spPr>
    </xdr:pic>
    <xdr:clientData/>
  </xdr:twoCellAnchor>
  <xdr:twoCellAnchor editAs="oneCell">
    <xdr:from>
      <xdr:col>73</xdr:col>
      <xdr:colOff>136072</xdr:colOff>
      <xdr:row>5</xdr:row>
      <xdr:rowOff>13608</xdr:rowOff>
    </xdr:from>
    <xdr:to>
      <xdr:col>82</xdr:col>
      <xdr:colOff>97828</xdr:colOff>
      <xdr:row>20</xdr:row>
      <xdr:rowOff>0</xdr:rowOff>
    </xdr:to>
    <xdr:pic>
      <xdr:nvPicPr>
        <xdr:cNvPr id="53" name="Picture 5"/>
        <xdr:cNvPicPr>
          <a:picLocks noChangeAspect="1" noChangeArrowheads="1"/>
        </xdr:cNvPicPr>
      </xdr:nvPicPr>
      <xdr:blipFill rotWithShape="1">
        <a:blip r:embed="rId2"/>
        <a:srcRect l="0" t="0" r="0" b="5390"/>
        <a:stretch/>
      </xdr:blipFill>
      <xdr:spPr bwMode="auto">
        <a:xfrm>
          <a:off x="44760697" y="1366158"/>
          <a:ext cx="5467207" cy="2929617"/>
        </a:xfrm>
        <a:prstGeom prst="rect">
          <a:avLst/>
        </a:prstGeom>
        <a:noFill/>
        <a:ln w="1">
          <a:noFill/>
          <a:miter lim="800000"/>
          <a:headEnd/>
          <a:tailEnd type="none" w="med" len="med"/>
        </a:ln>
        <a:effectLst/>
      </xdr:spPr>
    </xdr:pic>
    <xdr:clientData/>
  </xdr:twoCellAnchor>
  <xdr:twoCellAnchor editAs="twoCell">
    <xdr:from>
      <xdr:col>75</xdr:col>
      <xdr:colOff>492579</xdr:colOff>
      <xdr:row>7</xdr:row>
      <xdr:rowOff>29934</xdr:rowOff>
    </xdr:from>
    <xdr:to>
      <xdr:col>79</xdr:col>
      <xdr:colOff>258535</xdr:colOff>
      <xdr:row>18</xdr:row>
      <xdr:rowOff>136070</xdr:rowOff>
    </xdr:to>
    <xdr:sp>
      <xdr:nvSpPr>
        <xdr:cNvPr id="54" name="46 Elipse"/>
        <xdr:cNvSpPr/>
      </xdr:nvSpPr>
      <xdr:spPr bwMode="auto">
        <a:xfrm>
          <a:off x="46336404" y="1792059"/>
          <a:ext cx="2204357" cy="2258786"/>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305951</xdr:colOff>
      <xdr:row>25</xdr:row>
      <xdr:rowOff>167472</xdr:rowOff>
    </xdr:from>
    <xdr:to>
      <xdr:col>78</xdr:col>
      <xdr:colOff>401201</xdr:colOff>
      <xdr:row>34</xdr:row>
      <xdr:rowOff>34540</xdr:rowOff>
    </xdr:to>
    <xdr:sp>
      <xdr:nvSpPr>
        <xdr:cNvPr id="55" name="77 Rectángulo"/>
        <xdr:cNvSpPr/>
      </xdr:nvSpPr>
      <xdr:spPr bwMode="auto">
        <a:xfrm>
          <a:off x="46759376" y="5415747"/>
          <a:ext cx="1314450" cy="1581569"/>
        </a:xfrm>
        <a:prstGeom prst="rect">
          <a:avLst/>
        </a:prstGeom>
        <a:noFill/>
        <a:ln w="3810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77</xdr:col>
      <xdr:colOff>297788</xdr:colOff>
      <xdr:row>25</xdr:row>
      <xdr:rowOff>167472</xdr:rowOff>
    </xdr:from>
    <xdr:to>
      <xdr:col>77</xdr:col>
      <xdr:colOff>297788</xdr:colOff>
      <xdr:row>34</xdr:row>
      <xdr:rowOff>34540</xdr:rowOff>
    </xdr:to>
    <xdr:cxnSp>
      <xdr:nvCxnSpPr>
        <xdr:cNvPr id="56" name="79 Conector recto"/>
        <xdr:cNvCxnSpPr/>
      </xdr:nvCxnSpPr>
      <xdr:spPr bwMode="auto">
        <a:xfrm>
          <a:off x="47360813" y="5415747"/>
          <a:ext cx="0" cy="15815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77</xdr:col>
      <xdr:colOff>305948</xdr:colOff>
      <xdr:row>28</xdr:row>
      <xdr:rowOff>159728</xdr:rowOff>
    </xdr:from>
    <xdr:to>
      <xdr:col>77</xdr:col>
      <xdr:colOff>305948</xdr:colOff>
      <xdr:row>31</xdr:row>
      <xdr:rowOff>34542</xdr:rowOff>
    </xdr:to>
    <xdr:cxnSp>
      <xdr:nvCxnSpPr>
        <xdr:cNvPr id="57" name="80 Conector recto"/>
        <xdr:cNvCxnSpPr/>
      </xdr:nvCxnSpPr>
      <xdr:spPr bwMode="auto">
        <a:xfrm>
          <a:off x="47368973" y="5979503"/>
          <a:ext cx="0" cy="446314"/>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76</xdr:col>
      <xdr:colOff>256965</xdr:colOff>
      <xdr:row>25</xdr:row>
      <xdr:rowOff>111683</xdr:rowOff>
    </xdr:from>
    <xdr:to>
      <xdr:col>76</xdr:col>
      <xdr:colOff>352215</xdr:colOff>
      <xdr:row>26</xdr:row>
      <xdr:rowOff>23236</xdr:rowOff>
    </xdr:to>
    <xdr:sp>
      <xdr:nvSpPr>
        <xdr:cNvPr id="58" name="81 Rectángulo"/>
        <xdr:cNvSpPr/>
      </xdr:nvSpPr>
      <xdr:spPr bwMode="auto">
        <a:xfrm>
          <a:off x="46710390" y="5359957"/>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77</xdr:col>
      <xdr:colOff>252883</xdr:colOff>
      <xdr:row>25</xdr:row>
      <xdr:rowOff>111683</xdr:rowOff>
    </xdr:from>
    <xdr:to>
      <xdr:col>77</xdr:col>
      <xdr:colOff>348134</xdr:colOff>
      <xdr:row>26</xdr:row>
      <xdr:rowOff>23236</xdr:rowOff>
    </xdr:to>
    <xdr:sp>
      <xdr:nvSpPr>
        <xdr:cNvPr id="59" name="82 Rectángulo"/>
        <xdr:cNvSpPr/>
      </xdr:nvSpPr>
      <xdr:spPr bwMode="auto">
        <a:xfrm>
          <a:off x="47315909" y="5359957"/>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78</xdr:col>
      <xdr:colOff>344052</xdr:colOff>
      <xdr:row>25</xdr:row>
      <xdr:rowOff>111683</xdr:rowOff>
    </xdr:from>
    <xdr:to>
      <xdr:col>78</xdr:col>
      <xdr:colOff>439302</xdr:colOff>
      <xdr:row>26</xdr:row>
      <xdr:rowOff>23236</xdr:rowOff>
    </xdr:to>
    <xdr:sp>
      <xdr:nvSpPr>
        <xdr:cNvPr id="60" name="83 Rectángulo"/>
        <xdr:cNvSpPr/>
      </xdr:nvSpPr>
      <xdr:spPr bwMode="auto">
        <a:xfrm>
          <a:off x="48016677" y="5359957"/>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259677</xdr:colOff>
      <xdr:row>28</xdr:row>
      <xdr:rowOff>90356</xdr:rowOff>
    </xdr:from>
    <xdr:to>
      <xdr:col>76</xdr:col>
      <xdr:colOff>354927</xdr:colOff>
      <xdr:row>29</xdr:row>
      <xdr:rowOff>1909</xdr:rowOff>
    </xdr:to>
    <xdr:sp>
      <xdr:nvSpPr>
        <xdr:cNvPr id="61" name="84 Rectángulo"/>
        <xdr:cNvSpPr/>
      </xdr:nvSpPr>
      <xdr:spPr bwMode="auto">
        <a:xfrm>
          <a:off x="46713102" y="591013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77</xdr:col>
      <xdr:colOff>255596</xdr:colOff>
      <xdr:row>28</xdr:row>
      <xdr:rowOff>90356</xdr:rowOff>
    </xdr:from>
    <xdr:to>
      <xdr:col>77</xdr:col>
      <xdr:colOff>350846</xdr:colOff>
      <xdr:row>29</xdr:row>
      <xdr:rowOff>1909</xdr:rowOff>
    </xdr:to>
    <xdr:sp>
      <xdr:nvSpPr>
        <xdr:cNvPr id="62" name="85 Rectángulo"/>
        <xdr:cNvSpPr/>
      </xdr:nvSpPr>
      <xdr:spPr bwMode="auto">
        <a:xfrm>
          <a:off x="47318621" y="591013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78</xdr:col>
      <xdr:colOff>346764</xdr:colOff>
      <xdr:row>28</xdr:row>
      <xdr:rowOff>90356</xdr:rowOff>
    </xdr:from>
    <xdr:to>
      <xdr:col>78</xdr:col>
      <xdr:colOff>442013</xdr:colOff>
      <xdr:row>29</xdr:row>
      <xdr:rowOff>1909</xdr:rowOff>
    </xdr:to>
    <xdr:sp>
      <xdr:nvSpPr>
        <xdr:cNvPr id="63" name="86 Rectángulo"/>
        <xdr:cNvSpPr/>
      </xdr:nvSpPr>
      <xdr:spPr bwMode="auto">
        <a:xfrm>
          <a:off x="48019389" y="591013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262389</xdr:colOff>
      <xdr:row>30</xdr:row>
      <xdr:rowOff>174740</xdr:rowOff>
    </xdr:from>
    <xdr:to>
      <xdr:col>76</xdr:col>
      <xdr:colOff>357639</xdr:colOff>
      <xdr:row>31</xdr:row>
      <xdr:rowOff>86293</xdr:rowOff>
    </xdr:to>
    <xdr:sp>
      <xdr:nvSpPr>
        <xdr:cNvPr id="64" name="87 Rectángulo"/>
        <xdr:cNvSpPr/>
      </xdr:nvSpPr>
      <xdr:spPr bwMode="auto">
        <a:xfrm>
          <a:off x="46715814" y="6375515"/>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77</xdr:col>
      <xdr:colOff>258307</xdr:colOff>
      <xdr:row>30</xdr:row>
      <xdr:rowOff>174740</xdr:rowOff>
    </xdr:from>
    <xdr:to>
      <xdr:col>77</xdr:col>
      <xdr:colOff>353558</xdr:colOff>
      <xdr:row>31</xdr:row>
      <xdr:rowOff>86293</xdr:rowOff>
    </xdr:to>
    <xdr:sp>
      <xdr:nvSpPr>
        <xdr:cNvPr id="65" name="88 Rectángulo"/>
        <xdr:cNvSpPr/>
      </xdr:nvSpPr>
      <xdr:spPr bwMode="auto">
        <a:xfrm>
          <a:off x="47321333" y="6375515"/>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78</xdr:col>
      <xdr:colOff>349476</xdr:colOff>
      <xdr:row>30</xdr:row>
      <xdr:rowOff>174740</xdr:rowOff>
    </xdr:from>
    <xdr:to>
      <xdr:col>78</xdr:col>
      <xdr:colOff>444726</xdr:colOff>
      <xdr:row>31</xdr:row>
      <xdr:rowOff>86293</xdr:rowOff>
    </xdr:to>
    <xdr:sp>
      <xdr:nvSpPr>
        <xdr:cNvPr id="66" name="89 Rectángulo"/>
        <xdr:cNvSpPr/>
      </xdr:nvSpPr>
      <xdr:spPr bwMode="auto">
        <a:xfrm>
          <a:off x="48022101" y="6375515"/>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258297</xdr:colOff>
      <xdr:row>33</xdr:row>
      <xdr:rowOff>157076</xdr:rowOff>
    </xdr:from>
    <xdr:to>
      <xdr:col>76</xdr:col>
      <xdr:colOff>353547</xdr:colOff>
      <xdr:row>34</xdr:row>
      <xdr:rowOff>68629</xdr:rowOff>
    </xdr:to>
    <xdr:sp>
      <xdr:nvSpPr>
        <xdr:cNvPr id="67" name="90 Rectángulo"/>
        <xdr:cNvSpPr/>
      </xdr:nvSpPr>
      <xdr:spPr bwMode="auto">
        <a:xfrm>
          <a:off x="46711722" y="692935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77</xdr:col>
      <xdr:colOff>254215</xdr:colOff>
      <xdr:row>33</xdr:row>
      <xdr:rowOff>157076</xdr:rowOff>
    </xdr:from>
    <xdr:to>
      <xdr:col>77</xdr:col>
      <xdr:colOff>349466</xdr:colOff>
      <xdr:row>34</xdr:row>
      <xdr:rowOff>68629</xdr:rowOff>
    </xdr:to>
    <xdr:sp>
      <xdr:nvSpPr>
        <xdr:cNvPr id="68" name="91 Rectángulo"/>
        <xdr:cNvSpPr/>
      </xdr:nvSpPr>
      <xdr:spPr bwMode="auto">
        <a:xfrm>
          <a:off x="47317241" y="692935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78</xdr:col>
      <xdr:colOff>345384</xdr:colOff>
      <xdr:row>33</xdr:row>
      <xdr:rowOff>157076</xdr:rowOff>
    </xdr:from>
    <xdr:to>
      <xdr:col>78</xdr:col>
      <xdr:colOff>440634</xdr:colOff>
      <xdr:row>34</xdr:row>
      <xdr:rowOff>68629</xdr:rowOff>
    </xdr:to>
    <xdr:sp>
      <xdr:nvSpPr>
        <xdr:cNvPr id="69" name="92 Rectángulo"/>
        <xdr:cNvSpPr/>
      </xdr:nvSpPr>
      <xdr:spPr bwMode="auto">
        <a:xfrm>
          <a:off x="48018009" y="692935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79</xdr:col>
      <xdr:colOff>354549</xdr:colOff>
      <xdr:row>38</xdr:row>
      <xdr:rowOff>67287</xdr:rowOff>
    </xdr:from>
    <xdr:to>
      <xdr:col>79</xdr:col>
      <xdr:colOff>354549</xdr:colOff>
      <xdr:row>40</xdr:row>
      <xdr:rowOff>132601</xdr:rowOff>
    </xdr:to>
    <xdr:cxnSp>
      <xdr:nvCxnSpPr>
        <xdr:cNvPr id="70" name="95 Conector recto"/>
        <xdr:cNvCxnSpPr/>
      </xdr:nvCxnSpPr>
      <xdr:spPr bwMode="auto">
        <a:xfrm>
          <a:off x="48636775" y="7792062"/>
          <a:ext cx="0" cy="446314"/>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73</xdr:col>
      <xdr:colOff>397958</xdr:colOff>
      <xdr:row>39</xdr:row>
      <xdr:rowOff>51603</xdr:rowOff>
    </xdr:from>
    <xdr:to>
      <xdr:col>73</xdr:col>
      <xdr:colOff>493208</xdr:colOff>
      <xdr:row>39</xdr:row>
      <xdr:rowOff>153656</xdr:rowOff>
    </xdr:to>
    <xdr:sp>
      <xdr:nvSpPr>
        <xdr:cNvPr id="71" name="96 Rectángulo"/>
        <xdr:cNvSpPr/>
      </xdr:nvSpPr>
      <xdr:spPr bwMode="auto">
        <a:xfrm>
          <a:off x="45022583" y="796687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190500</xdr:colOff>
      <xdr:row>24</xdr:row>
      <xdr:rowOff>65942</xdr:rowOff>
    </xdr:from>
    <xdr:to>
      <xdr:col>79</xdr:col>
      <xdr:colOff>7327</xdr:colOff>
      <xdr:row>25</xdr:row>
      <xdr:rowOff>131884</xdr:rowOff>
    </xdr:to>
    <xdr:sp>
      <xdr:nvSpPr>
        <xdr:cNvPr id="72" name="101 CuadroTexto"/>
        <xdr:cNvSpPr txBox="1"/>
      </xdr:nvSpPr>
      <xdr:spPr bwMode="auto">
        <a:xfrm>
          <a:off x="46643925" y="5123717"/>
          <a:ext cx="1645627"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D   (3.60)   E    (4.20)     F</a:t>
          </a:r>
          <a:endParaRPr lang="en-US" sz="1100"/>
        </a:p>
      </xdr:txBody>
    </xdr:sp>
    <xdr:clientData/>
  </xdr:twoCellAnchor>
  <xdr:twoCellAnchor editAs="twoCell">
    <xdr:from>
      <xdr:col>75</xdr:col>
      <xdr:colOff>256438</xdr:colOff>
      <xdr:row>25</xdr:row>
      <xdr:rowOff>43959</xdr:rowOff>
    </xdr:from>
    <xdr:to>
      <xdr:col>76</xdr:col>
      <xdr:colOff>263766</xdr:colOff>
      <xdr:row>35</xdr:row>
      <xdr:rowOff>7327</xdr:rowOff>
    </xdr:to>
    <xdr:sp>
      <xdr:nvSpPr>
        <xdr:cNvPr id="73" name="102 CuadroTexto"/>
        <xdr:cNvSpPr txBox="1"/>
      </xdr:nvSpPr>
      <xdr:spPr bwMode="auto">
        <a:xfrm>
          <a:off x="46100263" y="5292235"/>
          <a:ext cx="616928" cy="1868366"/>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lgn="r">
            <a:defRPr/>
          </a:pPr>
          <a:r>
            <a:rPr lang="en-US" sz="1100"/>
            <a:t>1</a:t>
          </a:r>
          <a:endParaRPr/>
        </a:p>
        <a:p>
          <a:pPr algn="r">
            <a:defRPr/>
          </a:pPr>
          <a:endParaRPr lang="en-US" sz="1100"/>
        </a:p>
        <a:p>
          <a:pPr algn="r">
            <a:defRPr/>
          </a:pPr>
          <a:r>
            <a:rPr lang="en-US" sz="1100"/>
            <a:t>(3.30)</a:t>
          </a:r>
          <a:endParaRPr/>
        </a:p>
        <a:p>
          <a:pPr algn="r">
            <a:defRPr/>
          </a:pPr>
          <a:r>
            <a:rPr lang="en-US" sz="1100"/>
            <a:t>2</a:t>
          </a:r>
          <a:endParaRPr/>
        </a:p>
        <a:p>
          <a:pPr algn="r">
            <a:defRPr/>
          </a:pPr>
          <a:endParaRPr lang="en-US" sz="1100"/>
        </a:p>
        <a:p>
          <a:pPr algn="r">
            <a:defRPr/>
          </a:pPr>
          <a:r>
            <a:rPr lang="en-US" sz="1100"/>
            <a:t>(2.59)</a:t>
          </a:r>
          <a:endParaRPr/>
        </a:p>
        <a:p>
          <a:pPr algn="r">
            <a:defRPr/>
          </a:pPr>
          <a:r>
            <a:rPr lang="en-US" sz="1100"/>
            <a:t>3</a:t>
          </a:r>
          <a:endParaRPr/>
        </a:p>
        <a:p>
          <a:pPr algn="r">
            <a:defRPr/>
          </a:pPr>
          <a:endParaRPr lang="en-US" sz="1100"/>
        </a:p>
        <a:p>
          <a:pPr algn="r">
            <a:defRPr/>
          </a:pPr>
          <a:r>
            <a:rPr lang="en-US" sz="1100"/>
            <a:t>(3.20)</a:t>
          </a:r>
          <a:endParaRPr/>
        </a:p>
        <a:p>
          <a:pPr algn="r">
            <a:defRPr/>
          </a:pPr>
          <a:r>
            <a:rPr lang="en-US" sz="1100"/>
            <a:t>4</a:t>
          </a:r>
          <a:endParaRPr/>
        </a:p>
      </xdr:txBody>
    </xdr:sp>
    <xdr:clientData/>
  </xdr:twoCellAnchor>
  <xdr:twoCellAnchor editAs="twoCell">
    <xdr:from>
      <xdr:col>460</xdr:col>
      <xdr:colOff>335014</xdr:colOff>
      <xdr:row>8</xdr:row>
      <xdr:rowOff>48595</xdr:rowOff>
    </xdr:from>
    <xdr:to>
      <xdr:col>461</xdr:col>
      <xdr:colOff>238319</xdr:colOff>
      <xdr:row>22</xdr:row>
      <xdr:rowOff>165230</xdr:rowOff>
    </xdr:to>
    <xdr:grpSp>
      <xdr:nvGrpSpPr>
        <xdr:cNvPr id="0" name=""/>
        <xdr:cNvGrpSpPr/>
      </xdr:nvGrpSpPr>
      <xdr:grpSpPr bwMode="auto">
        <a:xfrm rot="5400000">
          <a:off x="288318138" y="3095684"/>
          <a:ext cx="2788116" cy="548764"/>
          <a:chOff x="62437347" y="6113495"/>
          <a:chExt cx="4859584" cy="515625"/>
        </a:xfrm>
      </xdr:grpSpPr>
      <xdr:sp>
        <xdr:nvSpPr>
          <xdr:cNvPr id="75" name="104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6" name="105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7" name="106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460</xdr:col>
      <xdr:colOff>470010</xdr:colOff>
      <xdr:row>5</xdr:row>
      <xdr:rowOff>78981</xdr:rowOff>
    </xdr:from>
    <xdr:to>
      <xdr:col>461</xdr:col>
      <xdr:colOff>90955</xdr:colOff>
      <xdr:row>8</xdr:row>
      <xdr:rowOff>5115</xdr:rowOff>
    </xdr:to>
    <xdr:sp>
      <xdr:nvSpPr>
        <xdr:cNvPr id="78" name="107 Flecha abajo"/>
        <xdr:cNvSpPr/>
      </xdr:nvSpPr>
      <xdr:spPr bwMode="auto">
        <a:xfrm>
          <a:off x="283810185"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459</xdr:col>
      <xdr:colOff>398853</xdr:colOff>
      <xdr:row>7</xdr:row>
      <xdr:rowOff>187687</xdr:rowOff>
    </xdr:from>
    <xdr:to>
      <xdr:col>460</xdr:col>
      <xdr:colOff>284880</xdr:colOff>
      <xdr:row>9</xdr:row>
      <xdr:rowOff>39237</xdr:rowOff>
    </xdr:to>
    <xdr:sp>
      <xdr:nvSpPr>
        <xdr:cNvPr id="79" name="108 Flecha abajo"/>
        <xdr:cNvSpPr/>
      </xdr:nvSpPr>
      <xdr:spPr bwMode="auto">
        <a:xfrm rot="16199999">
          <a:off x="283241917"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464</xdr:col>
      <xdr:colOff>193343</xdr:colOff>
      <xdr:row>9</xdr:row>
      <xdr:rowOff>0</xdr:rowOff>
    </xdr:from>
    <xdr:to>
      <xdr:col>466</xdr:col>
      <xdr:colOff>427400</xdr:colOff>
      <xdr:row>21</xdr:row>
      <xdr:rowOff>146538</xdr:rowOff>
    </xdr:to>
    <xdr:sp>
      <xdr:nvSpPr>
        <xdr:cNvPr id="80" name="109 Forma libre"/>
        <xdr:cNvSpPr/>
      </xdr:nvSpPr>
      <xdr:spPr bwMode="auto">
        <a:xfrm>
          <a:off x="286210044"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459</xdr:col>
      <xdr:colOff>85481</xdr:colOff>
      <xdr:row>20</xdr:row>
      <xdr:rowOff>146538</xdr:rowOff>
    </xdr:from>
    <xdr:to>
      <xdr:col>459</xdr:col>
      <xdr:colOff>582086</xdr:colOff>
      <xdr:row>22</xdr:row>
      <xdr:rowOff>22512</xdr:rowOff>
    </xdr:to>
    <xdr:sp>
      <xdr:nvSpPr>
        <xdr:cNvPr id="81" name="110 Flecha abajo"/>
        <xdr:cNvSpPr/>
      </xdr:nvSpPr>
      <xdr:spPr bwMode="auto">
        <a:xfrm rot="5400000" flipH="1">
          <a:off x="282935872"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462</xdr:col>
      <xdr:colOff>24424</xdr:colOff>
      <xdr:row>9</xdr:row>
      <xdr:rowOff>0</xdr:rowOff>
    </xdr:from>
    <xdr:to>
      <xdr:col>462</xdr:col>
      <xdr:colOff>586154</xdr:colOff>
      <xdr:row>22</xdr:row>
      <xdr:rowOff>12212</xdr:rowOff>
    </xdr:to>
    <xdr:sp>
      <xdr:nvSpPr>
        <xdr:cNvPr id="82" name="111 Rectángulo"/>
        <xdr:cNvSpPr/>
      </xdr:nvSpPr>
      <xdr:spPr bwMode="auto">
        <a:xfrm>
          <a:off x="284869549"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469</xdr:col>
      <xdr:colOff>244928</xdr:colOff>
      <xdr:row>5</xdr:row>
      <xdr:rowOff>136072</xdr:rowOff>
    </xdr:from>
    <xdr:to>
      <xdr:col>470</xdr:col>
      <xdr:colOff>68033</xdr:colOff>
      <xdr:row>12</xdr:row>
      <xdr:rowOff>161925</xdr:rowOff>
    </xdr:to>
    <xdr:sp>
      <xdr:nvSpPr>
        <xdr:cNvPr id="83" name="Cube 8"/>
        <xdr:cNvSpPr/>
      </xdr:nvSpPr>
      <xdr:spPr bwMode="auto">
        <a:xfrm rot="16199999">
          <a:off x="288646279"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469</xdr:col>
      <xdr:colOff>130578</xdr:colOff>
      <xdr:row>27</xdr:row>
      <xdr:rowOff>2235</xdr:rowOff>
    </xdr:from>
    <xdr:to>
      <xdr:col>471</xdr:col>
      <xdr:colOff>600118</xdr:colOff>
      <xdr:row>37</xdr:row>
      <xdr:rowOff>71996</xdr:rowOff>
    </xdr:to>
    <xdr:sp>
      <xdr:nvSpPr>
        <xdr:cNvPr id="84" name="Rectangle 13"/>
        <xdr:cNvSpPr/>
      </xdr:nvSpPr>
      <xdr:spPr bwMode="auto">
        <a:xfrm>
          <a:off x="289023828" y="5631511"/>
          <a:ext cx="1869716"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470</xdr:col>
      <xdr:colOff>558800</xdr:colOff>
      <xdr:row>26</xdr:row>
      <xdr:rowOff>163445</xdr:rowOff>
    </xdr:from>
    <xdr:to>
      <xdr:col>470</xdr:col>
      <xdr:colOff>558802</xdr:colOff>
      <xdr:row>37</xdr:row>
      <xdr:rowOff>96367</xdr:rowOff>
    </xdr:to>
    <xdr:cxnSp>
      <xdr:nvCxnSpPr>
        <xdr:cNvPr id="85" name="Straight Connector 16"/>
        <xdr:cNvCxnSpPr/>
      </xdr:nvCxnSpPr>
      <xdr:spPr bwMode="auto">
        <a:xfrm rot="5400000">
          <a:off x="289076016" y="6616431"/>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470</xdr:col>
      <xdr:colOff>579996</xdr:colOff>
      <xdr:row>29</xdr:row>
      <xdr:rowOff>79375</xdr:rowOff>
    </xdr:from>
    <xdr:to>
      <xdr:col>471</xdr:col>
      <xdr:colOff>496148</xdr:colOff>
      <xdr:row>35</xdr:row>
      <xdr:rowOff>47625</xdr:rowOff>
    </xdr:to>
    <xdr:sp>
      <xdr:nvSpPr>
        <xdr:cNvPr id="86" name="Rectangle 20"/>
        <xdr:cNvSpPr/>
      </xdr:nvSpPr>
      <xdr:spPr bwMode="auto">
        <a:xfrm>
          <a:off x="290111421" y="6089650"/>
          <a:ext cx="678153" cy="111125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257</xdr:col>
      <xdr:colOff>335014</xdr:colOff>
      <xdr:row>30</xdr:row>
      <xdr:rowOff>48595</xdr:rowOff>
    </xdr:from>
    <xdr:to>
      <xdr:col>258</xdr:col>
      <xdr:colOff>238319</xdr:colOff>
      <xdr:row>44</xdr:row>
      <xdr:rowOff>165230</xdr:rowOff>
    </xdr:to>
    <xdr:grpSp>
      <xdr:nvGrpSpPr>
        <xdr:cNvPr id="0" name=""/>
        <xdr:cNvGrpSpPr/>
      </xdr:nvGrpSpPr>
      <xdr:grpSpPr bwMode="auto">
        <a:xfrm rot="5400000">
          <a:off x="153224502" y="7250826"/>
          <a:ext cx="2752257" cy="557728"/>
          <a:chOff x="62437347" y="6113495"/>
          <a:chExt cx="4859584" cy="515625"/>
        </a:xfrm>
      </xdr:grpSpPr>
      <xdr:sp>
        <xdr:nvSpPr>
          <xdr:cNvPr id="88" name="117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89" name="118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90" name="119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257</xdr:col>
      <xdr:colOff>470010</xdr:colOff>
      <xdr:row>27</xdr:row>
      <xdr:rowOff>78981</xdr:rowOff>
    </xdr:from>
    <xdr:to>
      <xdr:col>258</xdr:col>
      <xdr:colOff>90955</xdr:colOff>
      <xdr:row>30</xdr:row>
      <xdr:rowOff>5115</xdr:rowOff>
    </xdr:to>
    <xdr:sp>
      <xdr:nvSpPr>
        <xdr:cNvPr id="91" name="120 Flecha abajo"/>
        <xdr:cNvSpPr/>
      </xdr:nvSpPr>
      <xdr:spPr bwMode="auto">
        <a:xfrm>
          <a:off x="150403035" y="5708256"/>
          <a:ext cx="259120" cy="497634"/>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256</xdr:col>
      <xdr:colOff>398853</xdr:colOff>
      <xdr:row>29</xdr:row>
      <xdr:rowOff>187687</xdr:rowOff>
    </xdr:from>
    <xdr:to>
      <xdr:col>257</xdr:col>
      <xdr:colOff>284880</xdr:colOff>
      <xdr:row>31</xdr:row>
      <xdr:rowOff>39237</xdr:rowOff>
    </xdr:to>
    <xdr:sp>
      <xdr:nvSpPr>
        <xdr:cNvPr id="92" name="121 Flecha abajo"/>
        <xdr:cNvSpPr/>
      </xdr:nvSpPr>
      <xdr:spPr bwMode="auto">
        <a:xfrm rot="16199999">
          <a:off x="149839530" y="6052135"/>
          <a:ext cx="232550" cy="524203"/>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261</xdr:col>
      <xdr:colOff>193343</xdr:colOff>
      <xdr:row>31</xdr:row>
      <xdr:rowOff>0</xdr:rowOff>
    </xdr:from>
    <xdr:to>
      <xdr:col>263</xdr:col>
      <xdr:colOff>427400</xdr:colOff>
      <xdr:row>43</xdr:row>
      <xdr:rowOff>146538</xdr:rowOff>
    </xdr:to>
    <xdr:sp>
      <xdr:nvSpPr>
        <xdr:cNvPr id="93" name="122 Forma libre"/>
        <xdr:cNvSpPr/>
      </xdr:nvSpPr>
      <xdr:spPr bwMode="auto">
        <a:xfrm>
          <a:off x="152755269" y="6391275"/>
          <a:ext cx="1510407" cy="243253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256</xdr:col>
      <xdr:colOff>85481</xdr:colOff>
      <xdr:row>42</xdr:row>
      <xdr:rowOff>146538</xdr:rowOff>
    </xdr:from>
    <xdr:to>
      <xdr:col>256</xdr:col>
      <xdr:colOff>582086</xdr:colOff>
      <xdr:row>44</xdr:row>
      <xdr:rowOff>22512</xdr:rowOff>
    </xdr:to>
    <xdr:sp>
      <xdr:nvSpPr>
        <xdr:cNvPr id="94" name="123 Flecha abajo"/>
        <xdr:cNvSpPr/>
      </xdr:nvSpPr>
      <xdr:spPr bwMode="auto">
        <a:xfrm rot="5400000" flipH="1">
          <a:off x="149500147" y="8513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259</xdr:col>
      <xdr:colOff>24424</xdr:colOff>
      <xdr:row>31</xdr:row>
      <xdr:rowOff>0</xdr:rowOff>
    </xdr:from>
    <xdr:to>
      <xdr:col>259</xdr:col>
      <xdr:colOff>586154</xdr:colOff>
      <xdr:row>44</xdr:row>
      <xdr:rowOff>12212</xdr:rowOff>
    </xdr:to>
    <xdr:sp>
      <xdr:nvSpPr>
        <xdr:cNvPr id="95" name="124 Rectángulo"/>
        <xdr:cNvSpPr/>
      </xdr:nvSpPr>
      <xdr:spPr bwMode="auto">
        <a:xfrm>
          <a:off x="151309999" y="6391275"/>
          <a:ext cx="561730" cy="24887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266</xdr:col>
      <xdr:colOff>244928</xdr:colOff>
      <xdr:row>5</xdr:row>
      <xdr:rowOff>136072</xdr:rowOff>
    </xdr:from>
    <xdr:to>
      <xdr:col>267</xdr:col>
      <xdr:colOff>68033</xdr:colOff>
      <xdr:row>12</xdr:row>
      <xdr:rowOff>161925</xdr:rowOff>
    </xdr:to>
    <xdr:sp>
      <xdr:nvSpPr>
        <xdr:cNvPr id="96" name="Cube 8"/>
        <xdr:cNvSpPr/>
      </xdr:nvSpPr>
      <xdr:spPr bwMode="auto">
        <a:xfrm rot="16199999">
          <a:off x="155505829"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353576</xdr:colOff>
      <xdr:row>36</xdr:row>
      <xdr:rowOff>69779</xdr:rowOff>
    </xdr:from>
    <xdr:to>
      <xdr:col>320</xdr:col>
      <xdr:colOff>369451</xdr:colOff>
      <xdr:row>44</xdr:row>
      <xdr:rowOff>127349</xdr:rowOff>
    </xdr:to>
    <xdr:sp>
      <xdr:nvSpPr>
        <xdr:cNvPr id="97" name="126 Rectángulo"/>
        <xdr:cNvSpPr/>
      </xdr:nvSpPr>
      <xdr:spPr bwMode="auto">
        <a:xfrm>
          <a:off x="191663201" y="7413555"/>
          <a:ext cx="1301750" cy="1581569"/>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353576</xdr:colOff>
      <xdr:row>39</xdr:row>
      <xdr:rowOff>62036</xdr:rowOff>
    </xdr:from>
    <xdr:to>
      <xdr:col>320</xdr:col>
      <xdr:colOff>369451</xdr:colOff>
      <xdr:row>41</xdr:row>
      <xdr:rowOff>127350</xdr:rowOff>
    </xdr:to>
    <xdr:sp>
      <xdr:nvSpPr>
        <xdr:cNvPr id="98" name="127 Rectángulo"/>
        <xdr:cNvSpPr/>
      </xdr:nvSpPr>
      <xdr:spPr bwMode="auto">
        <a:xfrm>
          <a:off x="191663201" y="7977311"/>
          <a:ext cx="1301750" cy="446314"/>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319</xdr:col>
      <xdr:colOff>345413</xdr:colOff>
      <xdr:row>36</xdr:row>
      <xdr:rowOff>69779</xdr:rowOff>
    </xdr:from>
    <xdr:to>
      <xdr:col>319</xdr:col>
      <xdr:colOff>345413</xdr:colOff>
      <xdr:row>44</xdr:row>
      <xdr:rowOff>127349</xdr:rowOff>
    </xdr:to>
    <xdr:cxnSp>
      <xdr:nvCxnSpPr>
        <xdr:cNvPr id="99" name="128 Conector recto"/>
        <xdr:cNvCxnSpPr/>
      </xdr:nvCxnSpPr>
      <xdr:spPr bwMode="auto">
        <a:xfrm>
          <a:off x="192264638" y="7413555"/>
          <a:ext cx="0" cy="15815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319</xdr:col>
      <xdr:colOff>353573</xdr:colOff>
      <xdr:row>39</xdr:row>
      <xdr:rowOff>62036</xdr:rowOff>
    </xdr:from>
    <xdr:to>
      <xdr:col>319</xdr:col>
      <xdr:colOff>353573</xdr:colOff>
      <xdr:row>41</xdr:row>
      <xdr:rowOff>127350</xdr:rowOff>
    </xdr:to>
    <xdr:cxnSp>
      <xdr:nvCxnSpPr>
        <xdr:cNvPr id="100" name="129 Conector recto"/>
        <xdr:cNvCxnSpPr/>
      </xdr:nvCxnSpPr>
      <xdr:spPr bwMode="auto">
        <a:xfrm>
          <a:off x="192272798" y="7977311"/>
          <a:ext cx="0" cy="446314"/>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318</xdr:col>
      <xdr:colOff>347223</xdr:colOff>
      <xdr:row>36</xdr:row>
      <xdr:rowOff>55686</xdr:rowOff>
    </xdr:from>
    <xdr:to>
      <xdr:col>318</xdr:col>
      <xdr:colOff>353547</xdr:colOff>
      <xdr:row>44</xdr:row>
      <xdr:rowOff>145562</xdr:rowOff>
    </xdr:to>
    <xdr:cxnSp>
      <xdr:nvCxnSpPr>
        <xdr:cNvPr id="101" name="143 Conector recto"/>
        <xdr:cNvCxnSpPr/>
      </xdr:nvCxnSpPr>
      <xdr:spPr bwMode="auto">
        <a:xfrm>
          <a:off x="191656848" y="7399461"/>
          <a:ext cx="6324" cy="161387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320</xdr:col>
      <xdr:colOff>367332</xdr:colOff>
      <xdr:row>36</xdr:row>
      <xdr:rowOff>49336</xdr:rowOff>
    </xdr:from>
    <xdr:to>
      <xdr:col>320</xdr:col>
      <xdr:colOff>373656</xdr:colOff>
      <xdr:row>44</xdr:row>
      <xdr:rowOff>139212</xdr:rowOff>
    </xdr:to>
    <xdr:cxnSp>
      <xdr:nvCxnSpPr>
        <xdr:cNvPr id="102" name="145 Conector recto"/>
        <xdr:cNvCxnSpPr/>
      </xdr:nvCxnSpPr>
      <xdr:spPr bwMode="auto">
        <a:xfrm>
          <a:off x="192962832" y="7393111"/>
          <a:ext cx="6324" cy="161387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318</xdr:col>
      <xdr:colOff>304590</xdr:colOff>
      <xdr:row>36</xdr:row>
      <xdr:rowOff>13991</xdr:rowOff>
    </xdr:from>
    <xdr:to>
      <xdr:col>318</xdr:col>
      <xdr:colOff>399840</xdr:colOff>
      <xdr:row>36</xdr:row>
      <xdr:rowOff>116044</xdr:rowOff>
    </xdr:to>
    <xdr:sp>
      <xdr:nvSpPr>
        <xdr:cNvPr id="103" name="130 Rectángulo"/>
        <xdr:cNvSpPr/>
      </xdr:nvSpPr>
      <xdr:spPr bwMode="auto">
        <a:xfrm>
          <a:off x="191614215" y="7357766"/>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320</xdr:col>
      <xdr:colOff>312302</xdr:colOff>
      <xdr:row>36</xdr:row>
      <xdr:rowOff>13991</xdr:rowOff>
    </xdr:from>
    <xdr:to>
      <xdr:col>320</xdr:col>
      <xdr:colOff>407552</xdr:colOff>
      <xdr:row>36</xdr:row>
      <xdr:rowOff>116044</xdr:rowOff>
    </xdr:to>
    <xdr:sp>
      <xdr:nvSpPr>
        <xdr:cNvPr id="104" name="132 Rectángulo"/>
        <xdr:cNvSpPr/>
      </xdr:nvSpPr>
      <xdr:spPr bwMode="auto">
        <a:xfrm>
          <a:off x="192907802" y="7357766"/>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307302</xdr:colOff>
      <xdr:row>38</xdr:row>
      <xdr:rowOff>183164</xdr:rowOff>
    </xdr:from>
    <xdr:to>
      <xdr:col>318</xdr:col>
      <xdr:colOff>402552</xdr:colOff>
      <xdr:row>39</xdr:row>
      <xdr:rowOff>94717</xdr:rowOff>
    </xdr:to>
    <xdr:sp>
      <xdr:nvSpPr>
        <xdr:cNvPr id="105" name="133 Rectángulo"/>
        <xdr:cNvSpPr/>
      </xdr:nvSpPr>
      <xdr:spPr bwMode="auto">
        <a:xfrm>
          <a:off x="191616927" y="790793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319</xdr:col>
      <xdr:colOff>303221</xdr:colOff>
      <xdr:row>38</xdr:row>
      <xdr:rowOff>183164</xdr:rowOff>
    </xdr:from>
    <xdr:to>
      <xdr:col>319</xdr:col>
      <xdr:colOff>398471</xdr:colOff>
      <xdr:row>39</xdr:row>
      <xdr:rowOff>94717</xdr:rowOff>
    </xdr:to>
    <xdr:sp>
      <xdr:nvSpPr>
        <xdr:cNvPr id="106" name="134 Rectángulo"/>
        <xdr:cNvSpPr/>
      </xdr:nvSpPr>
      <xdr:spPr bwMode="auto">
        <a:xfrm>
          <a:off x="192222446" y="790793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320</xdr:col>
      <xdr:colOff>315014</xdr:colOff>
      <xdr:row>38</xdr:row>
      <xdr:rowOff>183164</xdr:rowOff>
    </xdr:from>
    <xdr:to>
      <xdr:col>320</xdr:col>
      <xdr:colOff>410263</xdr:colOff>
      <xdr:row>39</xdr:row>
      <xdr:rowOff>94717</xdr:rowOff>
    </xdr:to>
    <xdr:sp>
      <xdr:nvSpPr>
        <xdr:cNvPr id="107" name="135 Rectángulo"/>
        <xdr:cNvSpPr/>
      </xdr:nvSpPr>
      <xdr:spPr bwMode="auto">
        <a:xfrm>
          <a:off x="192910514" y="790793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310014</xdr:colOff>
      <xdr:row>41</xdr:row>
      <xdr:rowOff>77048</xdr:rowOff>
    </xdr:from>
    <xdr:to>
      <xdr:col>318</xdr:col>
      <xdr:colOff>405264</xdr:colOff>
      <xdr:row>41</xdr:row>
      <xdr:rowOff>179101</xdr:rowOff>
    </xdr:to>
    <xdr:sp>
      <xdr:nvSpPr>
        <xdr:cNvPr id="108" name="136 Rectángulo"/>
        <xdr:cNvSpPr/>
      </xdr:nvSpPr>
      <xdr:spPr bwMode="auto">
        <a:xfrm>
          <a:off x="191619639" y="837332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319</xdr:col>
      <xdr:colOff>305933</xdr:colOff>
      <xdr:row>41</xdr:row>
      <xdr:rowOff>77048</xdr:rowOff>
    </xdr:from>
    <xdr:to>
      <xdr:col>319</xdr:col>
      <xdr:colOff>401183</xdr:colOff>
      <xdr:row>41</xdr:row>
      <xdr:rowOff>179101</xdr:rowOff>
    </xdr:to>
    <xdr:sp>
      <xdr:nvSpPr>
        <xdr:cNvPr id="109" name="137 Rectángulo"/>
        <xdr:cNvSpPr/>
      </xdr:nvSpPr>
      <xdr:spPr bwMode="auto">
        <a:xfrm>
          <a:off x="192225158" y="837332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320</xdr:col>
      <xdr:colOff>317726</xdr:colOff>
      <xdr:row>41</xdr:row>
      <xdr:rowOff>77048</xdr:rowOff>
    </xdr:from>
    <xdr:to>
      <xdr:col>320</xdr:col>
      <xdr:colOff>412976</xdr:colOff>
      <xdr:row>41</xdr:row>
      <xdr:rowOff>179101</xdr:rowOff>
    </xdr:to>
    <xdr:sp>
      <xdr:nvSpPr>
        <xdr:cNvPr id="110" name="138 Rectángulo"/>
        <xdr:cNvSpPr/>
      </xdr:nvSpPr>
      <xdr:spPr bwMode="auto">
        <a:xfrm>
          <a:off x="192913226" y="837332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318</xdr:col>
      <xdr:colOff>305922</xdr:colOff>
      <xdr:row>44</xdr:row>
      <xdr:rowOff>59383</xdr:rowOff>
    </xdr:from>
    <xdr:to>
      <xdr:col>318</xdr:col>
      <xdr:colOff>401172</xdr:colOff>
      <xdr:row>44</xdr:row>
      <xdr:rowOff>161437</xdr:rowOff>
    </xdr:to>
    <xdr:sp>
      <xdr:nvSpPr>
        <xdr:cNvPr id="111" name="139 Rectángulo"/>
        <xdr:cNvSpPr/>
      </xdr:nvSpPr>
      <xdr:spPr bwMode="auto">
        <a:xfrm>
          <a:off x="191615546" y="892715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320</xdr:col>
      <xdr:colOff>313634</xdr:colOff>
      <xdr:row>44</xdr:row>
      <xdr:rowOff>59383</xdr:rowOff>
    </xdr:from>
    <xdr:to>
      <xdr:col>320</xdr:col>
      <xdr:colOff>408884</xdr:colOff>
      <xdr:row>44</xdr:row>
      <xdr:rowOff>161437</xdr:rowOff>
    </xdr:to>
    <xdr:sp>
      <xdr:nvSpPr>
        <xdr:cNvPr id="112" name="141 Rectángulo"/>
        <xdr:cNvSpPr/>
      </xdr:nvSpPr>
      <xdr:spPr bwMode="auto">
        <a:xfrm>
          <a:off x="192909134" y="892715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319</xdr:col>
      <xdr:colOff>206466</xdr:colOff>
      <xdr:row>44</xdr:row>
      <xdr:rowOff>125233</xdr:rowOff>
    </xdr:from>
    <xdr:to>
      <xdr:col>319</xdr:col>
      <xdr:colOff>494466</xdr:colOff>
      <xdr:row>44</xdr:row>
      <xdr:rowOff>127349</xdr:rowOff>
    </xdr:to>
    <xdr:cxnSp>
      <xdr:nvCxnSpPr>
        <xdr:cNvPr id="113" name="146 Conector recto"/>
        <xdr:cNvCxnSpPr/>
      </xdr:nvCxnSpPr>
      <xdr:spPr bwMode="auto">
        <a:xfrm flipH="1" flipV="1">
          <a:off x="192125691" y="8993008"/>
          <a:ext cx="288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318</xdr:col>
      <xdr:colOff>396966</xdr:colOff>
      <xdr:row>44</xdr:row>
      <xdr:rowOff>125233</xdr:rowOff>
    </xdr:from>
    <xdr:to>
      <xdr:col>318</xdr:col>
      <xdr:colOff>576966</xdr:colOff>
      <xdr:row>44</xdr:row>
      <xdr:rowOff>127349</xdr:rowOff>
    </xdr:to>
    <xdr:cxnSp>
      <xdr:nvCxnSpPr>
        <xdr:cNvPr id="114" name="149 Conector recto"/>
        <xdr:cNvCxnSpPr/>
      </xdr:nvCxnSpPr>
      <xdr:spPr bwMode="auto">
        <a:xfrm flipH="1" flipV="1">
          <a:off x="191706591" y="8993008"/>
          <a:ext cx="180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320</xdr:col>
      <xdr:colOff>136616</xdr:colOff>
      <xdr:row>44</xdr:row>
      <xdr:rowOff>118883</xdr:rowOff>
    </xdr:from>
    <xdr:to>
      <xdr:col>320</xdr:col>
      <xdr:colOff>316616</xdr:colOff>
      <xdr:row>44</xdr:row>
      <xdr:rowOff>120999</xdr:rowOff>
    </xdr:to>
    <xdr:cxnSp>
      <xdr:nvCxnSpPr>
        <xdr:cNvPr id="115" name="150 Conector recto"/>
        <xdr:cNvCxnSpPr/>
      </xdr:nvCxnSpPr>
      <xdr:spPr bwMode="auto">
        <a:xfrm flipH="1" flipV="1">
          <a:off x="192732116" y="8986658"/>
          <a:ext cx="180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319</xdr:col>
      <xdr:colOff>301841</xdr:colOff>
      <xdr:row>44</xdr:row>
      <xdr:rowOff>59383</xdr:rowOff>
    </xdr:from>
    <xdr:to>
      <xdr:col>319</xdr:col>
      <xdr:colOff>397091</xdr:colOff>
      <xdr:row>44</xdr:row>
      <xdr:rowOff>161437</xdr:rowOff>
    </xdr:to>
    <xdr:sp>
      <xdr:nvSpPr>
        <xdr:cNvPr id="116" name="140 Rectángulo"/>
        <xdr:cNvSpPr/>
      </xdr:nvSpPr>
      <xdr:spPr bwMode="auto">
        <a:xfrm>
          <a:off x="192221066" y="892715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319</xdr:col>
      <xdr:colOff>212815</xdr:colOff>
      <xdr:row>36</xdr:row>
      <xdr:rowOff>68083</xdr:rowOff>
    </xdr:from>
    <xdr:to>
      <xdr:col>319</xdr:col>
      <xdr:colOff>500816</xdr:colOff>
      <xdr:row>36</xdr:row>
      <xdr:rowOff>70199</xdr:rowOff>
    </xdr:to>
    <xdr:cxnSp>
      <xdr:nvCxnSpPr>
        <xdr:cNvPr id="117" name="151 Conector recto"/>
        <xdr:cNvCxnSpPr/>
      </xdr:nvCxnSpPr>
      <xdr:spPr bwMode="auto">
        <a:xfrm flipH="1" flipV="1">
          <a:off x="192132041" y="7411858"/>
          <a:ext cx="288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318</xdr:col>
      <xdr:colOff>403316</xdr:colOff>
      <xdr:row>36</xdr:row>
      <xdr:rowOff>68083</xdr:rowOff>
    </xdr:from>
    <xdr:to>
      <xdr:col>318</xdr:col>
      <xdr:colOff>583316</xdr:colOff>
      <xdr:row>36</xdr:row>
      <xdr:rowOff>70199</xdr:rowOff>
    </xdr:to>
    <xdr:cxnSp>
      <xdr:nvCxnSpPr>
        <xdr:cNvPr id="118" name="152 Conector recto"/>
        <xdr:cNvCxnSpPr/>
      </xdr:nvCxnSpPr>
      <xdr:spPr bwMode="auto">
        <a:xfrm flipH="1" flipV="1">
          <a:off x="191712941" y="7411858"/>
          <a:ext cx="180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320</xdr:col>
      <xdr:colOff>142966</xdr:colOff>
      <xdr:row>36</xdr:row>
      <xdr:rowOff>61733</xdr:rowOff>
    </xdr:from>
    <xdr:to>
      <xdr:col>320</xdr:col>
      <xdr:colOff>322965</xdr:colOff>
      <xdr:row>36</xdr:row>
      <xdr:rowOff>63849</xdr:rowOff>
    </xdr:to>
    <xdr:cxnSp>
      <xdr:nvCxnSpPr>
        <xdr:cNvPr id="119" name="153 Conector recto"/>
        <xdr:cNvCxnSpPr/>
      </xdr:nvCxnSpPr>
      <xdr:spPr bwMode="auto">
        <a:xfrm flipH="1" flipV="1">
          <a:off x="192738466" y="7405508"/>
          <a:ext cx="180000" cy="2116"/>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319</xdr:col>
      <xdr:colOff>300509</xdr:colOff>
      <xdr:row>36</xdr:row>
      <xdr:rowOff>13991</xdr:rowOff>
    </xdr:from>
    <xdr:to>
      <xdr:col>319</xdr:col>
      <xdr:colOff>395758</xdr:colOff>
      <xdr:row>36</xdr:row>
      <xdr:rowOff>116044</xdr:rowOff>
    </xdr:to>
    <xdr:sp>
      <xdr:nvSpPr>
        <xdr:cNvPr id="120" name="131 Rectángulo"/>
        <xdr:cNvSpPr/>
      </xdr:nvSpPr>
      <xdr:spPr bwMode="auto">
        <a:xfrm>
          <a:off x="192219734" y="7357766"/>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270</xdr:col>
      <xdr:colOff>371147</xdr:colOff>
      <xdr:row>29</xdr:row>
      <xdr:rowOff>8505</xdr:rowOff>
    </xdr:from>
    <xdr:to>
      <xdr:col>273</xdr:col>
      <xdr:colOff>209561</xdr:colOff>
      <xdr:row>39</xdr:row>
      <xdr:rowOff>118278</xdr:rowOff>
    </xdr:to>
    <xdr:grpSp>
      <xdr:nvGrpSpPr>
        <xdr:cNvPr id="0" name=""/>
        <xdr:cNvGrpSpPr/>
      </xdr:nvGrpSpPr>
      <xdr:grpSpPr bwMode="auto">
        <a:xfrm>
          <a:off x="162946088" y="5925211"/>
          <a:ext cx="1801685" cy="1992360"/>
          <a:chOff x="84017304" y="6002450"/>
          <a:chExt cx="1757021" cy="2014773"/>
        </a:xfrm>
      </xdr:grpSpPr>
      <xdr:sp>
        <xdr:nvSpPr>
          <xdr:cNvPr id="122" name="190 Rectángulo"/>
          <xdr:cNvSpPr/>
        </xdr:nvSpPr>
        <xdr:spPr bwMode="auto">
          <a:xfrm>
            <a:off x="84342361" y="6258760"/>
            <a:ext cx="1302883" cy="1581569"/>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23" name="191 Rectángulo"/>
          <xdr:cNvSpPr/>
        </xdr:nvSpPr>
        <xdr:spPr bwMode="auto">
          <a:xfrm>
            <a:off x="84342361" y="6822516"/>
            <a:ext cx="1302883" cy="446314"/>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xnSp>
        <xdr:nvCxnSpPr>
          <xdr:cNvPr id="124" name="192 Conector recto"/>
          <xdr:cNvCxnSpPr/>
        </xdr:nvCxnSpPr>
        <xdr:spPr bwMode="auto">
          <a:xfrm>
            <a:off x="84938015" y="6258760"/>
            <a:ext cx="0" cy="15815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sp>
        <xdr:nvSpPr>
          <xdr:cNvPr id="125" name="194 Rectángulo"/>
          <xdr:cNvSpPr/>
        </xdr:nvSpPr>
        <xdr:spPr bwMode="auto">
          <a:xfrm>
            <a:off x="84293375" y="620297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26" name="195 Rectángulo"/>
          <xdr:cNvSpPr/>
        </xdr:nvSpPr>
        <xdr:spPr bwMode="auto">
          <a:xfrm>
            <a:off x="84893111" y="620297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27" name="196 Rectángulo"/>
          <xdr:cNvSpPr/>
        </xdr:nvSpPr>
        <xdr:spPr bwMode="auto">
          <a:xfrm>
            <a:off x="85588095" y="620297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28" name="197 Rectángulo"/>
          <xdr:cNvSpPr/>
        </xdr:nvSpPr>
        <xdr:spPr bwMode="auto">
          <a:xfrm>
            <a:off x="84296087" y="675314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29" name="199 Rectángulo"/>
          <xdr:cNvSpPr/>
        </xdr:nvSpPr>
        <xdr:spPr bwMode="auto">
          <a:xfrm>
            <a:off x="85590807" y="675314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0" name="200 Rectángulo"/>
          <xdr:cNvSpPr/>
        </xdr:nvSpPr>
        <xdr:spPr bwMode="auto">
          <a:xfrm>
            <a:off x="84298799" y="721852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1" name="201 Rectángulo"/>
          <xdr:cNvSpPr/>
        </xdr:nvSpPr>
        <xdr:spPr bwMode="auto">
          <a:xfrm>
            <a:off x="84898535" y="721852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2" name="202 Rectángulo"/>
          <xdr:cNvSpPr/>
        </xdr:nvSpPr>
        <xdr:spPr bwMode="auto">
          <a:xfrm>
            <a:off x="85593519" y="721852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3" name="204 Rectángulo"/>
          <xdr:cNvSpPr/>
        </xdr:nvSpPr>
        <xdr:spPr bwMode="auto">
          <a:xfrm>
            <a:off x="84894442" y="777236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4" name="205 Rectángulo"/>
          <xdr:cNvSpPr/>
        </xdr:nvSpPr>
        <xdr:spPr bwMode="auto">
          <a:xfrm>
            <a:off x="85589427" y="777236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35" name="206 CuadroTexto"/>
          <xdr:cNvSpPr txBox="1"/>
        </xdr:nvSpPr>
        <xdr:spPr bwMode="auto">
          <a:xfrm>
            <a:off x="84226910" y="6002450"/>
            <a:ext cx="1547415" cy="185003"/>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a:t>
            </a:r>
            <a:r>
              <a:rPr lang="en-US" sz="1100"/>
              <a:t>                B                   C</a:t>
            </a:r>
            <a:endParaRPr lang="en-US" sz="1100"/>
          </a:p>
        </xdr:txBody>
      </xdr:sp>
      <xdr:sp>
        <xdr:nvSpPr>
          <xdr:cNvPr id="136" name="207 CuadroTexto"/>
          <xdr:cNvSpPr txBox="1"/>
        </xdr:nvSpPr>
        <xdr:spPr bwMode="auto">
          <a:xfrm>
            <a:off x="84017304" y="6148856"/>
            <a:ext cx="310130" cy="1868366"/>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lgn="r">
              <a:defRPr/>
            </a:pPr>
            <a:r>
              <a:rPr lang="en-US" sz="1100"/>
              <a:t>1</a:t>
            </a:r>
            <a:endParaRPr/>
          </a:p>
          <a:p>
            <a:pPr algn="r">
              <a:defRPr/>
            </a:pPr>
            <a:endParaRPr lang="en-US" sz="1100"/>
          </a:p>
          <a:p>
            <a:pPr algn="r">
              <a:defRPr/>
            </a:pPr>
            <a:endParaRPr lang="en-US" sz="1100"/>
          </a:p>
          <a:p>
            <a:pPr algn="r">
              <a:defRPr/>
            </a:pPr>
            <a:r>
              <a:rPr lang="en-US" sz="1100"/>
              <a:t>2</a:t>
            </a:r>
            <a:endParaRPr/>
          </a:p>
          <a:p>
            <a:pPr algn="r">
              <a:defRPr/>
            </a:pPr>
            <a:endParaRPr lang="en-US" sz="1100"/>
          </a:p>
          <a:p>
            <a:pPr algn="r">
              <a:defRPr/>
            </a:pPr>
            <a:endParaRPr lang="en-US" sz="1100"/>
          </a:p>
          <a:p>
            <a:pPr algn="r">
              <a:defRPr/>
            </a:pPr>
            <a:r>
              <a:rPr lang="en-US" sz="1100"/>
              <a:t>3</a:t>
            </a:r>
            <a:endParaRPr/>
          </a:p>
          <a:p>
            <a:pPr algn="r">
              <a:defRPr/>
            </a:pPr>
            <a:endParaRPr lang="en-US" sz="1100"/>
          </a:p>
          <a:p>
            <a:pPr algn="r">
              <a:defRPr/>
            </a:pPr>
            <a:endParaRPr lang="en-US" sz="1100"/>
          </a:p>
          <a:p>
            <a:pPr algn="r">
              <a:defRPr/>
            </a:pPr>
            <a:r>
              <a:rPr lang="en-US" sz="1100"/>
              <a:t>4</a:t>
            </a:r>
            <a:endParaRPr/>
          </a:p>
        </xdr:txBody>
      </xdr:sp>
    </xdr:grpSp>
    <xdr:clientData/>
  </xdr:twoCellAnchor>
  <xdr:twoCellAnchor editAs="twoCell">
    <xdr:from>
      <xdr:col>424</xdr:col>
      <xdr:colOff>33466</xdr:colOff>
      <xdr:row>6</xdr:row>
      <xdr:rowOff>9035</xdr:rowOff>
    </xdr:from>
    <xdr:to>
      <xdr:col>431</xdr:col>
      <xdr:colOff>21254</xdr:colOff>
      <xdr:row>6</xdr:row>
      <xdr:rowOff>143362</xdr:rowOff>
    </xdr:to>
    <xdr:sp>
      <xdr:nvSpPr>
        <xdr:cNvPr id="137" name="209 Rectángulo"/>
        <xdr:cNvSpPr/>
      </xdr:nvSpPr>
      <xdr:spPr bwMode="auto">
        <a:xfrm>
          <a:off x="260027866" y="1561610"/>
          <a:ext cx="4588363"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423</xdr:col>
      <xdr:colOff>451828</xdr:colOff>
      <xdr:row>5</xdr:row>
      <xdr:rowOff>33458</xdr:rowOff>
    </xdr:from>
    <xdr:to>
      <xdr:col>424</xdr:col>
      <xdr:colOff>12213</xdr:colOff>
      <xdr:row>7</xdr:row>
      <xdr:rowOff>131151</xdr:rowOff>
    </xdr:to>
    <xdr:sp>
      <xdr:nvSpPr>
        <xdr:cNvPr id="138" name="210 Rectángulo"/>
        <xdr:cNvSpPr/>
      </xdr:nvSpPr>
      <xdr:spPr bwMode="auto">
        <a:xfrm>
          <a:off x="259808053" y="1386008"/>
          <a:ext cx="198560"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431</xdr:col>
      <xdr:colOff>42507</xdr:colOff>
      <xdr:row>5</xdr:row>
      <xdr:rowOff>33458</xdr:rowOff>
    </xdr:from>
    <xdr:to>
      <xdr:col>431</xdr:col>
      <xdr:colOff>237892</xdr:colOff>
      <xdr:row>7</xdr:row>
      <xdr:rowOff>131151</xdr:rowOff>
    </xdr:to>
    <xdr:sp>
      <xdr:nvSpPr>
        <xdr:cNvPr id="139" name="211 Rectángulo"/>
        <xdr:cNvSpPr/>
      </xdr:nvSpPr>
      <xdr:spPr bwMode="auto">
        <a:xfrm>
          <a:off x="264637482" y="1386008"/>
          <a:ext cx="195385"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424</xdr:col>
      <xdr:colOff>33716</xdr:colOff>
      <xdr:row>5</xdr:row>
      <xdr:rowOff>18880</xdr:rowOff>
    </xdr:from>
    <xdr:to>
      <xdr:col>425</xdr:col>
      <xdr:colOff>478432</xdr:colOff>
      <xdr:row>5</xdr:row>
      <xdr:rowOff>204323</xdr:rowOff>
    </xdr:to>
    <xdr:sp>
      <xdr:nvSpPr>
        <xdr:cNvPr id="140" name="212 Forma libre"/>
        <xdr:cNvSpPr/>
      </xdr:nvSpPr>
      <xdr:spPr bwMode="auto">
        <a:xfrm>
          <a:off x="260028116" y="1371430"/>
          <a:ext cx="108289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425</xdr:col>
      <xdr:colOff>506424</xdr:colOff>
      <xdr:row>5</xdr:row>
      <xdr:rowOff>18880</xdr:rowOff>
    </xdr:from>
    <xdr:to>
      <xdr:col>427</xdr:col>
      <xdr:colOff>314736</xdr:colOff>
      <xdr:row>5</xdr:row>
      <xdr:rowOff>204323</xdr:rowOff>
    </xdr:to>
    <xdr:sp>
      <xdr:nvSpPr>
        <xdr:cNvPr id="141" name="213 Forma libre"/>
        <xdr:cNvSpPr/>
      </xdr:nvSpPr>
      <xdr:spPr bwMode="auto">
        <a:xfrm>
          <a:off x="261138999" y="1371430"/>
          <a:ext cx="12751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427</xdr:col>
      <xdr:colOff>342738</xdr:colOff>
      <xdr:row>5</xdr:row>
      <xdr:rowOff>18880</xdr:rowOff>
    </xdr:from>
    <xdr:to>
      <xdr:col>429</xdr:col>
      <xdr:colOff>151050</xdr:colOff>
      <xdr:row>5</xdr:row>
      <xdr:rowOff>204323</xdr:rowOff>
    </xdr:to>
    <xdr:sp>
      <xdr:nvSpPr>
        <xdr:cNvPr id="142" name="214 Forma libre"/>
        <xdr:cNvSpPr/>
      </xdr:nvSpPr>
      <xdr:spPr bwMode="auto">
        <a:xfrm>
          <a:off x="262442163" y="1371430"/>
          <a:ext cx="10846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429</xdr:col>
      <xdr:colOff>170616</xdr:colOff>
      <xdr:row>5</xdr:row>
      <xdr:rowOff>18880</xdr:rowOff>
    </xdr:from>
    <xdr:to>
      <xdr:col>431</xdr:col>
      <xdr:colOff>29504</xdr:colOff>
      <xdr:row>5</xdr:row>
      <xdr:rowOff>204323</xdr:rowOff>
    </xdr:to>
    <xdr:sp>
      <xdr:nvSpPr>
        <xdr:cNvPr id="143" name="215 Forma libre"/>
        <xdr:cNvSpPr/>
      </xdr:nvSpPr>
      <xdr:spPr bwMode="auto">
        <a:xfrm>
          <a:off x="263546391" y="1371430"/>
          <a:ext cx="1078088"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424</xdr:col>
      <xdr:colOff>123636</xdr:colOff>
      <xdr:row>14</xdr:row>
      <xdr:rowOff>180067</xdr:rowOff>
    </xdr:from>
    <xdr:to>
      <xdr:col>430</xdr:col>
      <xdr:colOff>515419</xdr:colOff>
      <xdr:row>20</xdr:row>
      <xdr:rowOff>37110</xdr:rowOff>
    </xdr:to>
    <xdr:sp>
      <xdr:nvSpPr>
        <xdr:cNvPr id="144" name="216 Forma libre"/>
        <xdr:cNvSpPr/>
      </xdr:nvSpPr>
      <xdr:spPr bwMode="auto">
        <a:xfrm>
          <a:off x="260118036" y="3332842"/>
          <a:ext cx="4382758" cy="1000043"/>
        </a:xfrm>
        <a:custGeom>
          <a:avLst/>
          <a:gdLst>
            <a:gd name="connsiteX0" fmla="*/ 0 w 3859480"/>
            <a:gd name="connsiteY0" fmla="*/ 958685 h 1731818"/>
            <a:gd name="connsiteX1" fmla="*/ 6185 w 3859480"/>
            <a:gd name="connsiteY1" fmla="*/ 0 h 1731818"/>
            <a:gd name="connsiteX2" fmla="*/ 3859480 w 3859480"/>
            <a:gd name="connsiteY2" fmla="*/ 1731818 h 1731818"/>
            <a:gd name="connsiteX3" fmla="*/ 3853295 w 3859480"/>
            <a:gd name="connsiteY3" fmla="*/ 952500 h 1731818"/>
            <a:gd name="connsiteX4" fmla="*/ 0 w 3859480"/>
            <a:gd name="connsiteY4" fmla="*/ 958685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72 w 3855357"/>
            <a:gd name="connsiteY3" fmla="*/ 952500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05876 w 3855357"/>
            <a:gd name="connsiteY3" fmla="*/ 107001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2985 w 3855357"/>
            <a:gd name="connsiteY3" fmla="*/ 105764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68 w 3855357"/>
            <a:gd name="connsiteY3" fmla="*/ 1070016 h 1731818"/>
            <a:gd name="connsiteX4" fmla="*/ 8245 w 3855357"/>
            <a:gd name="connsiteY4" fmla="*/ 1076201 h 1731818"/>
            <a:gd name="connsiteX0" fmla="*/ 8245 w 3863599"/>
            <a:gd name="connsiteY0" fmla="*/ 1076201 h 1731818"/>
            <a:gd name="connsiteX1" fmla="*/ 2062 w 3863599"/>
            <a:gd name="connsiteY1" fmla="*/ 0 h 1731818"/>
            <a:gd name="connsiteX2" fmla="*/ 3855357 w 3863599"/>
            <a:gd name="connsiteY2" fmla="*/ 1731818 h 1731818"/>
            <a:gd name="connsiteX3" fmla="*/ 3861537 w 3863599"/>
            <a:gd name="connsiteY3" fmla="*/ 1094756 h 1731818"/>
            <a:gd name="connsiteX4" fmla="*/ 8245 w 3863599"/>
            <a:gd name="connsiteY4" fmla="*/ 1076201 h 1731818"/>
            <a:gd name="connsiteX0" fmla="*/ 230911 w 4086265"/>
            <a:gd name="connsiteY0" fmla="*/ 1088571 h 1744188"/>
            <a:gd name="connsiteX1" fmla="*/ 2062 w 4086265"/>
            <a:gd name="connsiteY1" fmla="*/ 0 h 1744188"/>
            <a:gd name="connsiteX2" fmla="*/ 4078023 w 4086265"/>
            <a:gd name="connsiteY2" fmla="*/ 1744188 h 1744188"/>
            <a:gd name="connsiteX3" fmla="*/ 4084203 w 4086265"/>
            <a:gd name="connsiteY3" fmla="*/ 1107126 h 1744188"/>
            <a:gd name="connsiteX4" fmla="*/ 230911 w 4086265"/>
            <a:gd name="connsiteY4" fmla="*/ 1088571 h 1744188"/>
            <a:gd name="connsiteX0" fmla="*/ 57731 w 4086265"/>
            <a:gd name="connsiteY0" fmla="*/ 1082386 h 1744188"/>
            <a:gd name="connsiteX1" fmla="*/ 2062 w 4086265"/>
            <a:gd name="connsiteY1" fmla="*/ 0 h 1744188"/>
            <a:gd name="connsiteX2" fmla="*/ 4078023 w 4086265"/>
            <a:gd name="connsiteY2" fmla="*/ 1744188 h 1744188"/>
            <a:gd name="connsiteX3" fmla="*/ 4084203 w 4086265"/>
            <a:gd name="connsiteY3" fmla="*/ 1107126 h 1744188"/>
            <a:gd name="connsiteX4" fmla="*/ 57731 w 4086265"/>
            <a:gd name="connsiteY4" fmla="*/ 1082386 h 1744188"/>
            <a:gd name="connsiteX0" fmla="*/ 14437 w 4086265"/>
            <a:gd name="connsiteY0" fmla="*/ 1076201 h 1744188"/>
            <a:gd name="connsiteX1" fmla="*/ 2062 w 4086265"/>
            <a:gd name="connsiteY1" fmla="*/ 0 h 1744188"/>
            <a:gd name="connsiteX2" fmla="*/ 4078023 w 4086265"/>
            <a:gd name="connsiteY2" fmla="*/ 1744188 h 1744188"/>
            <a:gd name="connsiteX3" fmla="*/ 4084203 w 4086265"/>
            <a:gd name="connsiteY3" fmla="*/ 1107126 h 1744188"/>
            <a:gd name="connsiteX4" fmla="*/ 14437 w 4086265"/>
            <a:gd name="connsiteY4" fmla="*/ 1076201 h 1744188"/>
            <a:gd name="connsiteX0" fmla="*/ 14437 w 4203783"/>
            <a:gd name="connsiteY0" fmla="*/ 1076201 h 1744188"/>
            <a:gd name="connsiteX1" fmla="*/ 2062 w 4203783"/>
            <a:gd name="connsiteY1" fmla="*/ 0 h 1744188"/>
            <a:gd name="connsiteX2" fmla="*/ 4078023 w 4203783"/>
            <a:gd name="connsiteY2" fmla="*/ 1744188 h 1744188"/>
            <a:gd name="connsiteX3" fmla="*/ 4201721 w 4203783"/>
            <a:gd name="connsiteY3" fmla="*/ 1094755 h 1744188"/>
            <a:gd name="connsiteX4" fmla="*/ 14437 w 4203783"/>
            <a:gd name="connsiteY4" fmla="*/ 1076201 h 1744188"/>
            <a:gd name="connsiteX0" fmla="*/ 14437 w 4203783"/>
            <a:gd name="connsiteY0" fmla="*/ 1076201 h 1768928"/>
            <a:gd name="connsiteX1" fmla="*/ 2062 w 4203783"/>
            <a:gd name="connsiteY1" fmla="*/ 0 h 1768928"/>
            <a:gd name="connsiteX2" fmla="*/ 4195541 w 4203783"/>
            <a:gd name="connsiteY2" fmla="*/ 1768928 h 1768928"/>
            <a:gd name="connsiteX3" fmla="*/ 4201721 w 4203783"/>
            <a:gd name="connsiteY3" fmla="*/ 1094755 h 1768928"/>
            <a:gd name="connsiteX4" fmla="*/ 14437 w 4203783"/>
            <a:gd name="connsiteY4" fmla="*/ 1076201 h 1768928"/>
            <a:gd name="connsiteX0" fmla="*/ 0 w 4189346"/>
            <a:gd name="connsiteY0" fmla="*/ 319562 h 1012289"/>
            <a:gd name="connsiteX1" fmla="*/ 3576 w 4189346"/>
            <a:gd name="connsiteY1" fmla="*/ 561052 h 1012289"/>
            <a:gd name="connsiteX2" fmla="*/ 4181104 w 4189346"/>
            <a:gd name="connsiteY2" fmla="*/ 1012289 h 1012289"/>
            <a:gd name="connsiteX3" fmla="*/ 4187284 w 4189346"/>
            <a:gd name="connsiteY3" fmla="*/ 338116 h 1012289"/>
            <a:gd name="connsiteX4" fmla="*/ 0 w 4189346"/>
            <a:gd name="connsiteY4" fmla="*/ 319562 h 101228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189346" h="1012289" fill="norm" stroke="1" extrusionOk="0">
              <a:moveTo>
                <a:pt x="0" y="319562"/>
              </a:moveTo>
              <a:cubicBezTo>
                <a:pt x="2062" y="0"/>
                <a:pt x="1514" y="880614"/>
                <a:pt x="3576" y="561052"/>
              </a:cubicBezTo>
              <a:lnTo>
                <a:pt x="4181104" y="1012289"/>
              </a:lnTo>
              <a:cubicBezTo>
                <a:pt x="4179042" y="752516"/>
                <a:pt x="4189346" y="597889"/>
                <a:pt x="4187284" y="338116"/>
              </a:cubicBezTo>
              <a:lnTo>
                <a:pt x="0" y="319562"/>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424</xdr:col>
      <xdr:colOff>145696</xdr:colOff>
      <xdr:row>20</xdr:row>
      <xdr:rowOff>109258</xdr:rowOff>
    </xdr:from>
    <xdr:to>
      <xdr:col>430</xdr:col>
      <xdr:colOff>566026</xdr:colOff>
      <xdr:row>23</xdr:row>
      <xdr:rowOff>66339</xdr:rowOff>
    </xdr:to>
    <xdr:sp>
      <xdr:nvSpPr>
        <xdr:cNvPr id="145" name="217 Forma libre"/>
        <xdr:cNvSpPr/>
      </xdr:nvSpPr>
      <xdr:spPr bwMode="auto">
        <a:xfrm flipV="1">
          <a:off x="260140096" y="4405033"/>
          <a:ext cx="4411305" cy="528581"/>
        </a:xfrm>
        <a:custGeom>
          <a:avLst/>
          <a:gdLst>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37283"/>
            <a:gd name="connsiteX1" fmla="*/ 0 w 4208495"/>
            <a:gd name="connsiteY1" fmla="*/ 1506505 h 1537283"/>
            <a:gd name="connsiteX2" fmla="*/ 894184 w 4208495"/>
            <a:gd name="connsiteY2" fmla="*/ 835868 h 1537283"/>
            <a:gd name="connsiteX3" fmla="*/ 2429847 w 4208495"/>
            <a:gd name="connsiteY3" fmla="*/ 262424 h 1537283"/>
            <a:gd name="connsiteX4" fmla="*/ 4208495 w 4208495"/>
            <a:gd name="connsiteY4" fmla="*/ 0 h 1537283"/>
            <a:gd name="connsiteX5" fmla="*/ 4198776 w 4208495"/>
            <a:gd name="connsiteY5" fmla="*/ 651199 h 1537283"/>
            <a:gd name="connsiteX6" fmla="*/ 9720 w 4208495"/>
            <a:gd name="connsiteY6" fmla="*/ 651199 h 1537283"/>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715995 h 1571301"/>
            <a:gd name="connsiteX1" fmla="*/ 0 w 4208495"/>
            <a:gd name="connsiteY1" fmla="*/ 1571301 h 1571301"/>
            <a:gd name="connsiteX2" fmla="*/ 894184 w 4208495"/>
            <a:gd name="connsiteY2" fmla="*/ 900664 h 1571301"/>
            <a:gd name="connsiteX3" fmla="*/ 2429847 w 4208495"/>
            <a:gd name="connsiteY3" fmla="*/ 327220 h 1571301"/>
            <a:gd name="connsiteX4" fmla="*/ 4208495 w 4208495"/>
            <a:gd name="connsiteY4" fmla="*/ 64796 h 1571301"/>
            <a:gd name="connsiteX5" fmla="*/ 4198776 w 4208495"/>
            <a:gd name="connsiteY5" fmla="*/ 715995 h 1571301"/>
            <a:gd name="connsiteX6" fmla="*/ 9720 w 4208495"/>
            <a:gd name="connsiteY6" fmla="*/ 715995 h 1571301"/>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198778"/>
            <a:gd name="connsiteY0" fmla="*/ 448711 h 1304017"/>
            <a:gd name="connsiteX1" fmla="*/ 0 w 4198778"/>
            <a:gd name="connsiteY1" fmla="*/ 1304017 h 1304017"/>
            <a:gd name="connsiteX2" fmla="*/ 894184 w 4198778"/>
            <a:gd name="connsiteY2" fmla="*/ 633380 h 1304017"/>
            <a:gd name="connsiteX3" fmla="*/ 2429847 w 4198778"/>
            <a:gd name="connsiteY3" fmla="*/ 59936 h 1304017"/>
            <a:gd name="connsiteX4" fmla="*/ 4198778 w 4198778"/>
            <a:gd name="connsiteY4" fmla="*/ 273762 h 1304017"/>
            <a:gd name="connsiteX5" fmla="*/ 4198776 w 4198778"/>
            <a:gd name="connsiteY5" fmla="*/ 448711 h 1304017"/>
            <a:gd name="connsiteX6" fmla="*/ 9720 w 4198778"/>
            <a:gd name="connsiteY6" fmla="*/ 448711 h 1304017"/>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226948 w 4233995"/>
            <a:gd name="connsiteY5" fmla="*/ 479012 h 1334318"/>
            <a:gd name="connsiteX6" fmla="*/ 9720 w 4233995"/>
            <a:gd name="connsiteY6" fmla="*/ 479012 h 1334318"/>
            <a:gd name="connsiteX0" fmla="*/ 9720 w 4233995"/>
            <a:gd name="connsiteY0" fmla="*/ 58317 h 913623"/>
            <a:gd name="connsiteX1" fmla="*/ 0 w 4233995"/>
            <a:gd name="connsiteY1" fmla="*/ 913623 h 913623"/>
            <a:gd name="connsiteX2" fmla="*/ 894184 w 4233995"/>
            <a:gd name="connsiteY2" fmla="*/ 242986 h 913623"/>
            <a:gd name="connsiteX3" fmla="*/ 2493982 w 4233995"/>
            <a:gd name="connsiteY3" fmla="*/ 701923 h 913623"/>
            <a:gd name="connsiteX4" fmla="*/ 4233995 w 4233995"/>
            <a:gd name="connsiteY4" fmla="*/ 784408 h 913623"/>
            <a:gd name="connsiteX5" fmla="*/ 4226948 w 4233995"/>
            <a:gd name="connsiteY5" fmla="*/ 58317 h 913623"/>
            <a:gd name="connsiteX6" fmla="*/ 9720 w 4233995"/>
            <a:gd name="connsiteY6" fmla="*/ 58317 h 913623"/>
            <a:gd name="connsiteX0" fmla="*/ 9720 w 4233995"/>
            <a:gd name="connsiteY0" fmla="*/ 58316 h 1020890"/>
            <a:gd name="connsiteX1" fmla="*/ 0 w 4233995"/>
            <a:gd name="connsiteY1" fmla="*/ 913622 h 1020890"/>
            <a:gd name="connsiteX2" fmla="*/ 2493982 w 4233995"/>
            <a:gd name="connsiteY2" fmla="*/ 701922 h 1020890"/>
            <a:gd name="connsiteX3" fmla="*/ 4233995 w 4233995"/>
            <a:gd name="connsiteY3" fmla="*/ 784407 h 1020890"/>
            <a:gd name="connsiteX4" fmla="*/ 4226948 w 4233995"/>
            <a:gd name="connsiteY4" fmla="*/ 58316 h 1020890"/>
            <a:gd name="connsiteX5" fmla="*/ 9720 w 4233995"/>
            <a:gd name="connsiteY5" fmla="*/ 58316 h 1020890"/>
            <a:gd name="connsiteX0" fmla="*/ 0 w 4224275"/>
            <a:gd name="connsiteY0" fmla="*/ 58316 h 842722"/>
            <a:gd name="connsiteX1" fmla="*/ 6314 w 4224275"/>
            <a:gd name="connsiteY1" fmla="*/ 464762 h 842722"/>
            <a:gd name="connsiteX2" fmla="*/ 2484262 w 4224275"/>
            <a:gd name="connsiteY2" fmla="*/ 701922 h 842722"/>
            <a:gd name="connsiteX3" fmla="*/ 4224275 w 4224275"/>
            <a:gd name="connsiteY3" fmla="*/ 784407 h 842722"/>
            <a:gd name="connsiteX4" fmla="*/ 4217228 w 4224275"/>
            <a:gd name="connsiteY4" fmla="*/ 58316 h 842722"/>
            <a:gd name="connsiteX5" fmla="*/ 0 w 4224275"/>
            <a:gd name="connsiteY5" fmla="*/ 58316 h 842722"/>
            <a:gd name="connsiteX0" fmla="*/ 0 w 4240311"/>
            <a:gd name="connsiteY0" fmla="*/ 58316 h 792158"/>
            <a:gd name="connsiteX1" fmla="*/ 6314 w 4240311"/>
            <a:gd name="connsiteY1" fmla="*/ 464762 h 792158"/>
            <a:gd name="connsiteX2" fmla="*/ 2484262 w 4240311"/>
            <a:gd name="connsiteY2" fmla="*/ 701922 h 792158"/>
            <a:gd name="connsiteX3" fmla="*/ 4240311 w 4240311"/>
            <a:gd name="connsiteY3" fmla="*/ 492647 h 792158"/>
            <a:gd name="connsiteX4" fmla="*/ 4217228 w 4240311"/>
            <a:gd name="connsiteY4" fmla="*/ 58316 h 792158"/>
            <a:gd name="connsiteX5" fmla="*/ 0 w 4240311"/>
            <a:gd name="connsiteY5" fmla="*/ 58316 h 792158"/>
            <a:gd name="connsiteX0" fmla="*/ 0 w 4240311"/>
            <a:gd name="connsiteY0" fmla="*/ 58316 h 792159"/>
            <a:gd name="connsiteX1" fmla="*/ 6314 w 4240311"/>
            <a:gd name="connsiteY1" fmla="*/ 464762 h 792159"/>
            <a:gd name="connsiteX2" fmla="*/ 2484262 w 4240311"/>
            <a:gd name="connsiteY2" fmla="*/ 701922 h 792159"/>
            <a:gd name="connsiteX3" fmla="*/ 4240311 w 4240311"/>
            <a:gd name="connsiteY3" fmla="*/ 492647 h 792159"/>
            <a:gd name="connsiteX4" fmla="*/ 4217228 w 4240311"/>
            <a:gd name="connsiteY4" fmla="*/ 58316 h 792159"/>
            <a:gd name="connsiteX5" fmla="*/ 0 w 4240311"/>
            <a:gd name="connsiteY5" fmla="*/ 58316 h 792159"/>
            <a:gd name="connsiteX0" fmla="*/ 0 w 4240311"/>
            <a:gd name="connsiteY0" fmla="*/ 58316 h 814602"/>
            <a:gd name="connsiteX1" fmla="*/ 6314 w 4240311"/>
            <a:gd name="connsiteY1" fmla="*/ 464762 h 814602"/>
            <a:gd name="connsiteX2" fmla="*/ 2468233 w 4240311"/>
            <a:gd name="connsiteY2" fmla="*/ 724365 h 814602"/>
            <a:gd name="connsiteX3" fmla="*/ 4240311 w 4240311"/>
            <a:gd name="connsiteY3" fmla="*/ 492647 h 814602"/>
            <a:gd name="connsiteX4" fmla="*/ 4217228 w 4240311"/>
            <a:gd name="connsiteY4" fmla="*/ 58316 h 814602"/>
            <a:gd name="connsiteX5" fmla="*/ 0 w 4240311"/>
            <a:gd name="connsiteY5" fmla="*/ 58316 h 814602"/>
            <a:gd name="connsiteX0" fmla="*/ 0 w 4240311"/>
            <a:gd name="connsiteY0" fmla="*/ 58316 h 747273"/>
            <a:gd name="connsiteX1" fmla="*/ 6314 w 4240311"/>
            <a:gd name="connsiteY1" fmla="*/ 464762 h 747273"/>
            <a:gd name="connsiteX2" fmla="*/ 2468233 w 4240311"/>
            <a:gd name="connsiteY2" fmla="*/ 724365 h 747273"/>
            <a:gd name="connsiteX3" fmla="*/ 4240311 w 4240311"/>
            <a:gd name="connsiteY3" fmla="*/ 492647 h 747273"/>
            <a:gd name="connsiteX4" fmla="*/ 4217228 w 4240311"/>
            <a:gd name="connsiteY4" fmla="*/ 58316 h 747273"/>
            <a:gd name="connsiteX5" fmla="*/ 0 w 4240311"/>
            <a:gd name="connsiteY5" fmla="*/ 58316 h 7472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4240311" h="747273" fill="norm" stroke="1" extrusionOk="0">
              <a:moveTo>
                <a:pt x="0" y="58316"/>
              </a:moveTo>
              <a:cubicBezTo>
                <a:pt x="2105" y="193798"/>
                <a:pt x="4209" y="329280"/>
                <a:pt x="6314" y="464762"/>
              </a:cubicBezTo>
              <a:cubicBezTo>
                <a:pt x="420358" y="572030"/>
                <a:pt x="1762567" y="745901"/>
                <a:pt x="2468233" y="724365"/>
              </a:cubicBezTo>
              <a:cubicBezTo>
                <a:pt x="3185194" y="747273"/>
                <a:pt x="3767394" y="643153"/>
                <a:pt x="4240311" y="492647"/>
              </a:cubicBezTo>
              <a:cubicBezTo>
                <a:pt x="4240310" y="550963"/>
                <a:pt x="4217229" y="0"/>
                <a:pt x="4217228" y="58316"/>
              </a:cubicBezTo>
              <a:lnTo>
                <a:pt x="0" y="58316"/>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442</xdr:col>
      <xdr:colOff>335014</xdr:colOff>
      <xdr:row>8</xdr:row>
      <xdr:rowOff>48595</xdr:rowOff>
    </xdr:from>
    <xdr:to>
      <xdr:col>443</xdr:col>
      <xdr:colOff>238319</xdr:colOff>
      <xdr:row>19</xdr:row>
      <xdr:rowOff>165230</xdr:rowOff>
    </xdr:to>
    <xdr:grpSp>
      <xdr:nvGrpSpPr>
        <xdr:cNvPr id="0" name=""/>
        <xdr:cNvGrpSpPr/>
      </xdr:nvGrpSpPr>
      <xdr:grpSpPr bwMode="auto">
        <a:xfrm rot="5400000">
          <a:off x="276659538" y="2813296"/>
          <a:ext cx="2223340" cy="548764"/>
          <a:chOff x="62437347" y="6113495"/>
          <a:chExt cx="4859584" cy="515625"/>
        </a:xfrm>
      </xdr:grpSpPr>
      <xdr:sp>
        <xdr:nvSpPr>
          <xdr:cNvPr id="147" name="219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48" name="220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49" name="221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442</xdr:col>
      <xdr:colOff>470010</xdr:colOff>
      <xdr:row>5</xdr:row>
      <xdr:rowOff>78981</xdr:rowOff>
    </xdr:from>
    <xdr:to>
      <xdr:col>443</xdr:col>
      <xdr:colOff>90955</xdr:colOff>
      <xdr:row>8</xdr:row>
      <xdr:rowOff>5115</xdr:rowOff>
    </xdr:to>
    <xdr:sp>
      <xdr:nvSpPr>
        <xdr:cNvPr id="150" name="222 Flecha abajo"/>
        <xdr:cNvSpPr/>
      </xdr:nvSpPr>
      <xdr:spPr bwMode="auto">
        <a:xfrm>
          <a:off x="272180160"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441</xdr:col>
      <xdr:colOff>398853</xdr:colOff>
      <xdr:row>7</xdr:row>
      <xdr:rowOff>187687</xdr:rowOff>
    </xdr:from>
    <xdr:to>
      <xdr:col>442</xdr:col>
      <xdr:colOff>284880</xdr:colOff>
      <xdr:row>9</xdr:row>
      <xdr:rowOff>39237</xdr:rowOff>
    </xdr:to>
    <xdr:sp>
      <xdr:nvSpPr>
        <xdr:cNvPr id="151" name="223 Flecha abajo"/>
        <xdr:cNvSpPr/>
      </xdr:nvSpPr>
      <xdr:spPr bwMode="auto">
        <a:xfrm rot="16199999">
          <a:off x="271611892"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446</xdr:col>
      <xdr:colOff>193343</xdr:colOff>
      <xdr:row>9</xdr:row>
      <xdr:rowOff>0</xdr:rowOff>
    </xdr:from>
    <xdr:to>
      <xdr:col>448</xdr:col>
      <xdr:colOff>427400</xdr:colOff>
      <xdr:row>18</xdr:row>
      <xdr:rowOff>146538</xdr:rowOff>
    </xdr:to>
    <xdr:sp>
      <xdr:nvSpPr>
        <xdr:cNvPr id="152" name="224 Forma libre"/>
        <xdr:cNvSpPr/>
      </xdr:nvSpPr>
      <xdr:spPr bwMode="auto">
        <a:xfrm>
          <a:off x="274484769" y="2181225"/>
          <a:ext cx="1481832" cy="18800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441</xdr:col>
      <xdr:colOff>85481</xdr:colOff>
      <xdr:row>17</xdr:row>
      <xdr:rowOff>146538</xdr:rowOff>
    </xdr:from>
    <xdr:to>
      <xdr:col>441</xdr:col>
      <xdr:colOff>582086</xdr:colOff>
      <xdr:row>19</xdr:row>
      <xdr:rowOff>22512</xdr:rowOff>
    </xdr:to>
    <xdr:sp>
      <xdr:nvSpPr>
        <xdr:cNvPr id="153" name="225 Flecha abajo"/>
        <xdr:cNvSpPr/>
      </xdr:nvSpPr>
      <xdr:spPr bwMode="auto">
        <a:xfrm rot="5400000" flipH="1">
          <a:off x="271305847" y="37509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444</xdr:col>
      <xdr:colOff>24424</xdr:colOff>
      <xdr:row>9</xdr:row>
      <xdr:rowOff>0</xdr:rowOff>
    </xdr:from>
    <xdr:to>
      <xdr:col>444</xdr:col>
      <xdr:colOff>586154</xdr:colOff>
      <xdr:row>19</xdr:row>
      <xdr:rowOff>12212</xdr:rowOff>
    </xdr:to>
    <xdr:sp>
      <xdr:nvSpPr>
        <xdr:cNvPr id="154" name="226 Rectángulo"/>
        <xdr:cNvSpPr/>
      </xdr:nvSpPr>
      <xdr:spPr bwMode="auto">
        <a:xfrm>
          <a:off x="273096649" y="2181225"/>
          <a:ext cx="561730" cy="19362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451</xdr:col>
      <xdr:colOff>244928</xdr:colOff>
      <xdr:row>5</xdr:row>
      <xdr:rowOff>136072</xdr:rowOff>
    </xdr:from>
    <xdr:to>
      <xdr:col>452</xdr:col>
      <xdr:colOff>68033</xdr:colOff>
      <xdr:row>12</xdr:row>
      <xdr:rowOff>161925</xdr:rowOff>
    </xdr:to>
    <xdr:sp>
      <xdr:nvSpPr>
        <xdr:cNvPr id="155" name="Cube 8"/>
        <xdr:cNvSpPr/>
      </xdr:nvSpPr>
      <xdr:spPr bwMode="auto">
        <a:xfrm rot="16199999">
          <a:off x="277206754"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451</xdr:col>
      <xdr:colOff>67078</xdr:colOff>
      <xdr:row>26</xdr:row>
      <xdr:rowOff>160986</xdr:rowOff>
    </xdr:from>
    <xdr:to>
      <xdr:col>453</xdr:col>
      <xdr:colOff>536618</xdr:colOff>
      <xdr:row>37</xdr:row>
      <xdr:rowOff>40245</xdr:rowOff>
    </xdr:to>
    <xdr:sp>
      <xdr:nvSpPr>
        <xdr:cNvPr id="156" name="Rectangle 13"/>
        <xdr:cNvSpPr/>
      </xdr:nvSpPr>
      <xdr:spPr bwMode="auto">
        <a:xfrm>
          <a:off x="277520803" y="5599761"/>
          <a:ext cx="1822091"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451</xdr:col>
      <xdr:colOff>676276</xdr:colOff>
      <xdr:row>26</xdr:row>
      <xdr:rowOff>147571</xdr:rowOff>
    </xdr:from>
    <xdr:to>
      <xdr:col>451</xdr:col>
      <xdr:colOff>676277</xdr:colOff>
      <xdr:row>37</xdr:row>
      <xdr:rowOff>80491</xdr:rowOff>
    </xdr:to>
    <xdr:cxnSp>
      <xdr:nvCxnSpPr>
        <xdr:cNvPr id="157" name="Straight Connector 16"/>
        <xdr:cNvCxnSpPr/>
      </xdr:nvCxnSpPr>
      <xdr:spPr bwMode="auto">
        <a:xfrm rot="5400000">
          <a:off x="277077691" y="6600556"/>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452</xdr:col>
      <xdr:colOff>40245</xdr:colOff>
      <xdr:row>29</xdr:row>
      <xdr:rowOff>31750</xdr:rowOff>
    </xdr:from>
    <xdr:to>
      <xdr:col>452</xdr:col>
      <xdr:colOff>670773</xdr:colOff>
      <xdr:row>35</xdr:row>
      <xdr:rowOff>111125</xdr:rowOff>
    </xdr:to>
    <xdr:sp>
      <xdr:nvSpPr>
        <xdr:cNvPr id="158" name="Rectangle 20"/>
        <xdr:cNvSpPr/>
      </xdr:nvSpPr>
      <xdr:spPr bwMode="auto">
        <a:xfrm>
          <a:off x="278132146" y="6042025"/>
          <a:ext cx="630528" cy="1222375"/>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496</xdr:col>
      <xdr:colOff>98828</xdr:colOff>
      <xdr:row>6</xdr:row>
      <xdr:rowOff>18111</xdr:rowOff>
    </xdr:from>
    <xdr:to>
      <xdr:col>498</xdr:col>
      <xdr:colOff>568369</xdr:colOff>
      <xdr:row>16</xdr:row>
      <xdr:rowOff>87871</xdr:rowOff>
    </xdr:to>
    <xdr:sp>
      <xdr:nvSpPr>
        <xdr:cNvPr id="159" name="Rectangle 13"/>
        <xdr:cNvSpPr/>
      </xdr:nvSpPr>
      <xdr:spPr bwMode="auto">
        <a:xfrm>
          <a:off x="306108503" y="1570686"/>
          <a:ext cx="1745890" cy="20509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497</xdr:col>
      <xdr:colOff>558800</xdr:colOff>
      <xdr:row>5</xdr:row>
      <xdr:rowOff>163445</xdr:rowOff>
    </xdr:from>
    <xdr:to>
      <xdr:col>497</xdr:col>
      <xdr:colOff>558802</xdr:colOff>
      <xdr:row>16</xdr:row>
      <xdr:rowOff>96367</xdr:rowOff>
    </xdr:to>
    <xdr:cxnSp>
      <xdr:nvCxnSpPr>
        <xdr:cNvPr id="160" name="Straight Connector 16"/>
        <xdr:cNvCxnSpPr/>
      </xdr:nvCxnSpPr>
      <xdr:spPr bwMode="auto">
        <a:xfrm rot="5400000">
          <a:off x="306149579" y="2573068"/>
          <a:ext cx="211414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498</xdr:col>
      <xdr:colOff>24371</xdr:colOff>
      <xdr:row>8</xdr:row>
      <xdr:rowOff>127001</xdr:rowOff>
    </xdr:from>
    <xdr:to>
      <xdr:col>498</xdr:col>
      <xdr:colOff>575524</xdr:colOff>
      <xdr:row>13</xdr:row>
      <xdr:rowOff>142875</xdr:rowOff>
    </xdr:to>
    <xdr:sp>
      <xdr:nvSpPr>
        <xdr:cNvPr id="161" name="Rectangle 20"/>
        <xdr:cNvSpPr/>
      </xdr:nvSpPr>
      <xdr:spPr bwMode="auto">
        <a:xfrm>
          <a:off x="307310396" y="2098676"/>
          <a:ext cx="551153" cy="100647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538</xdr:col>
      <xdr:colOff>98828</xdr:colOff>
      <xdr:row>7</xdr:row>
      <xdr:rowOff>18111</xdr:rowOff>
    </xdr:from>
    <xdr:to>
      <xdr:col>540</xdr:col>
      <xdr:colOff>568369</xdr:colOff>
      <xdr:row>17</xdr:row>
      <xdr:rowOff>87871</xdr:rowOff>
    </xdr:to>
    <xdr:sp>
      <xdr:nvSpPr>
        <xdr:cNvPr id="162" name="Rectangle 13"/>
        <xdr:cNvSpPr/>
      </xdr:nvSpPr>
      <xdr:spPr bwMode="auto">
        <a:xfrm>
          <a:off x="329225678" y="1780236"/>
          <a:ext cx="1860191" cy="203191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539</xdr:col>
      <xdr:colOff>558800</xdr:colOff>
      <xdr:row>6</xdr:row>
      <xdr:rowOff>163445</xdr:rowOff>
    </xdr:from>
    <xdr:to>
      <xdr:col>539</xdr:col>
      <xdr:colOff>558802</xdr:colOff>
      <xdr:row>17</xdr:row>
      <xdr:rowOff>96367</xdr:rowOff>
    </xdr:to>
    <xdr:cxnSp>
      <xdr:nvCxnSpPr>
        <xdr:cNvPr id="163" name="Straight Connector 16"/>
        <xdr:cNvCxnSpPr/>
      </xdr:nvCxnSpPr>
      <xdr:spPr bwMode="auto">
        <a:xfrm rot="5400000">
          <a:off x="329271516" y="2768331"/>
          <a:ext cx="21046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540</xdr:col>
      <xdr:colOff>24371</xdr:colOff>
      <xdr:row>7</xdr:row>
      <xdr:rowOff>16993</xdr:rowOff>
    </xdr:from>
    <xdr:to>
      <xdr:col>540</xdr:col>
      <xdr:colOff>575524</xdr:colOff>
      <xdr:row>17</xdr:row>
      <xdr:rowOff>63500</xdr:rowOff>
    </xdr:to>
    <xdr:sp>
      <xdr:nvSpPr>
        <xdr:cNvPr id="164" name="Rectangle 20"/>
        <xdr:cNvSpPr/>
      </xdr:nvSpPr>
      <xdr:spPr bwMode="auto">
        <a:xfrm>
          <a:off x="330541871" y="1779118"/>
          <a:ext cx="551153" cy="200865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556</xdr:col>
      <xdr:colOff>51203</xdr:colOff>
      <xdr:row>8</xdr:row>
      <xdr:rowOff>2235</xdr:rowOff>
    </xdr:from>
    <xdr:to>
      <xdr:col>558</xdr:col>
      <xdr:colOff>520743</xdr:colOff>
      <xdr:row>18</xdr:row>
      <xdr:rowOff>87871</xdr:rowOff>
    </xdr:to>
    <xdr:sp>
      <xdr:nvSpPr>
        <xdr:cNvPr id="165" name="Rectangle 13"/>
        <xdr:cNvSpPr/>
      </xdr:nvSpPr>
      <xdr:spPr bwMode="auto">
        <a:xfrm>
          <a:off x="340865228" y="1973911"/>
          <a:ext cx="1850666" cy="20287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556</xdr:col>
      <xdr:colOff>676276</xdr:colOff>
      <xdr:row>7</xdr:row>
      <xdr:rowOff>147571</xdr:rowOff>
    </xdr:from>
    <xdr:to>
      <xdr:col>556</xdr:col>
      <xdr:colOff>676277</xdr:colOff>
      <xdr:row>18</xdr:row>
      <xdr:rowOff>80491</xdr:rowOff>
    </xdr:to>
    <xdr:cxnSp>
      <xdr:nvCxnSpPr>
        <xdr:cNvPr id="166" name="Straight Connector 16"/>
        <xdr:cNvCxnSpPr/>
      </xdr:nvCxnSpPr>
      <xdr:spPr bwMode="auto">
        <a:xfrm rot="5400000">
          <a:off x="340380841" y="2952481"/>
          <a:ext cx="208557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557</xdr:col>
      <xdr:colOff>103746</xdr:colOff>
      <xdr:row>11</xdr:row>
      <xdr:rowOff>63500</xdr:rowOff>
    </xdr:from>
    <xdr:to>
      <xdr:col>558</xdr:col>
      <xdr:colOff>4023</xdr:colOff>
      <xdr:row>14</xdr:row>
      <xdr:rowOff>111125</xdr:rowOff>
    </xdr:to>
    <xdr:sp>
      <xdr:nvSpPr>
        <xdr:cNvPr id="167" name="Rectangle 20"/>
        <xdr:cNvSpPr/>
      </xdr:nvSpPr>
      <xdr:spPr bwMode="auto">
        <a:xfrm>
          <a:off x="341527371" y="2644775"/>
          <a:ext cx="671803" cy="61912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560</xdr:col>
      <xdr:colOff>19451</xdr:colOff>
      <xdr:row>7</xdr:row>
      <xdr:rowOff>192736</xdr:rowOff>
    </xdr:from>
    <xdr:to>
      <xdr:col>562</xdr:col>
      <xdr:colOff>558218</xdr:colOff>
      <xdr:row>18</xdr:row>
      <xdr:rowOff>71996</xdr:rowOff>
    </xdr:to>
    <xdr:sp>
      <xdr:nvSpPr>
        <xdr:cNvPr id="168" name="Rectangle 22"/>
        <xdr:cNvSpPr/>
      </xdr:nvSpPr>
      <xdr:spPr bwMode="auto">
        <a:xfrm>
          <a:off x="343433802" y="1954861"/>
          <a:ext cx="2015141" cy="203191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561</xdr:col>
      <xdr:colOff>71996</xdr:colOff>
      <xdr:row>11</xdr:row>
      <xdr:rowOff>142875</xdr:rowOff>
    </xdr:from>
    <xdr:to>
      <xdr:col>561</xdr:col>
      <xdr:colOff>702524</xdr:colOff>
      <xdr:row>14</xdr:row>
      <xdr:rowOff>95250</xdr:rowOff>
    </xdr:to>
    <xdr:sp>
      <xdr:nvSpPr>
        <xdr:cNvPr id="169" name="Rectangle 24"/>
        <xdr:cNvSpPr/>
      </xdr:nvSpPr>
      <xdr:spPr bwMode="auto">
        <a:xfrm>
          <a:off x="344095946" y="2724150"/>
          <a:ext cx="630528" cy="52387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561</xdr:col>
      <xdr:colOff>63500</xdr:colOff>
      <xdr:row>11</xdr:row>
      <xdr:rowOff>101601</xdr:rowOff>
    </xdr:from>
    <xdr:to>
      <xdr:col>561</xdr:col>
      <xdr:colOff>714374</xdr:colOff>
      <xdr:row>14</xdr:row>
      <xdr:rowOff>127001</xdr:rowOff>
    </xdr:to>
    <xdr:sp>
      <xdr:nvSpPr>
        <xdr:cNvPr id="170" name="Rectangle 25"/>
        <xdr:cNvSpPr/>
      </xdr:nvSpPr>
      <xdr:spPr bwMode="auto">
        <a:xfrm>
          <a:off x="344087450" y="2682876"/>
          <a:ext cx="650874" cy="5969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547</xdr:col>
      <xdr:colOff>244928</xdr:colOff>
      <xdr:row>5</xdr:row>
      <xdr:rowOff>136072</xdr:rowOff>
    </xdr:from>
    <xdr:to>
      <xdr:col>548</xdr:col>
      <xdr:colOff>68033</xdr:colOff>
      <xdr:row>12</xdr:row>
      <xdr:rowOff>161925</xdr:rowOff>
    </xdr:to>
    <xdr:sp>
      <xdr:nvSpPr>
        <xdr:cNvPr id="171" name="Cube 8"/>
        <xdr:cNvSpPr/>
      </xdr:nvSpPr>
      <xdr:spPr bwMode="auto">
        <a:xfrm rot="16199999">
          <a:off x="334566304"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547</xdr:col>
      <xdr:colOff>130578</xdr:colOff>
      <xdr:row>27</xdr:row>
      <xdr:rowOff>2235</xdr:rowOff>
    </xdr:from>
    <xdr:to>
      <xdr:col>549</xdr:col>
      <xdr:colOff>600118</xdr:colOff>
      <xdr:row>37</xdr:row>
      <xdr:rowOff>71996</xdr:rowOff>
    </xdr:to>
    <xdr:sp>
      <xdr:nvSpPr>
        <xdr:cNvPr id="172" name="Rectangle 13"/>
        <xdr:cNvSpPr/>
      </xdr:nvSpPr>
      <xdr:spPr bwMode="auto">
        <a:xfrm>
          <a:off x="334943853" y="5631511"/>
          <a:ext cx="1869716"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548</xdr:col>
      <xdr:colOff>66676</xdr:colOff>
      <xdr:row>26</xdr:row>
      <xdr:rowOff>163445</xdr:rowOff>
    </xdr:from>
    <xdr:to>
      <xdr:col>548</xdr:col>
      <xdr:colOff>66677</xdr:colOff>
      <xdr:row>37</xdr:row>
      <xdr:rowOff>96367</xdr:rowOff>
    </xdr:to>
    <xdr:cxnSp>
      <xdr:nvCxnSpPr>
        <xdr:cNvPr id="173" name="Straight Connector 16"/>
        <xdr:cNvCxnSpPr/>
      </xdr:nvCxnSpPr>
      <xdr:spPr bwMode="auto">
        <a:xfrm rot="5400000">
          <a:off x="334503915" y="6616431"/>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548</xdr:col>
      <xdr:colOff>103746</xdr:colOff>
      <xdr:row>30</xdr:row>
      <xdr:rowOff>127000</xdr:rowOff>
    </xdr:from>
    <xdr:to>
      <xdr:col>549</xdr:col>
      <xdr:colOff>19899</xdr:colOff>
      <xdr:row>33</xdr:row>
      <xdr:rowOff>174624</xdr:rowOff>
    </xdr:to>
    <xdr:sp>
      <xdr:nvSpPr>
        <xdr:cNvPr id="174" name="Rectangle 20"/>
        <xdr:cNvSpPr/>
      </xdr:nvSpPr>
      <xdr:spPr bwMode="auto">
        <a:xfrm>
          <a:off x="335555196" y="6327775"/>
          <a:ext cx="678153" cy="619125"/>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567</xdr:col>
      <xdr:colOff>148474</xdr:colOff>
      <xdr:row>7</xdr:row>
      <xdr:rowOff>16846</xdr:rowOff>
    </xdr:from>
    <xdr:to>
      <xdr:col>568</xdr:col>
      <xdr:colOff>51781</xdr:colOff>
      <xdr:row>21</xdr:row>
      <xdr:rowOff>133480</xdr:rowOff>
    </xdr:to>
    <xdr:grpSp>
      <xdr:nvGrpSpPr>
        <xdr:cNvPr id="0" name=""/>
        <xdr:cNvGrpSpPr/>
      </xdr:nvGrpSpPr>
      <xdr:grpSpPr bwMode="auto">
        <a:xfrm rot="5400000">
          <a:off x="354573517" y="2862228"/>
          <a:ext cx="2806045" cy="557730"/>
          <a:chOff x="62437347" y="6113495"/>
          <a:chExt cx="4859584" cy="515625"/>
        </a:xfrm>
      </xdr:grpSpPr>
      <xdr:sp>
        <xdr:nvSpPr>
          <xdr:cNvPr id="176" name="248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77" name="249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78" name="250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566</xdr:col>
      <xdr:colOff>410760</xdr:colOff>
      <xdr:row>13</xdr:row>
      <xdr:rowOff>159906</xdr:rowOff>
    </xdr:from>
    <xdr:to>
      <xdr:col>567</xdr:col>
      <xdr:colOff>292819</xdr:colOff>
      <xdr:row>15</xdr:row>
      <xdr:rowOff>51143</xdr:rowOff>
    </xdr:to>
    <xdr:sp>
      <xdr:nvSpPr>
        <xdr:cNvPr id="179" name="252 Flecha abajo"/>
        <xdr:cNvSpPr/>
      </xdr:nvSpPr>
      <xdr:spPr bwMode="auto">
        <a:xfrm rot="16199999">
          <a:off x="347921033" y="2998183"/>
          <a:ext cx="272238" cy="520234"/>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565</xdr:col>
      <xdr:colOff>478387</xdr:colOff>
      <xdr:row>15</xdr:row>
      <xdr:rowOff>142570</xdr:rowOff>
    </xdr:from>
    <xdr:to>
      <xdr:col>566</xdr:col>
      <xdr:colOff>332055</xdr:colOff>
      <xdr:row>17</xdr:row>
      <xdr:rowOff>18543</xdr:rowOff>
    </xdr:to>
    <xdr:sp>
      <xdr:nvSpPr>
        <xdr:cNvPr id="180" name="254 Flecha abajo"/>
        <xdr:cNvSpPr/>
      </xdr:nvSpPr>
      <xdr:spPr bwMode="auto">
        <a:xfrm rot="16199999">
          <a:off x="347343922" y="3368410"/>
          <a:ext cx="256973" cy="491843"/>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565</xdr:col>
      <xdr:colOff>35473</xdr:colOff>
      <xdr:row>14</xdr:row>
      <xdr:rowOff>175907</xdr:rowOff>
    </xdr:from>
    <xdr:to>
      <xdr:col>565</xdr:col>
      <xdr:colOff>532078</xdr:colOff>
      <xdr:row>16</xdr:row>
      <xdr:rowOff>51881</xdr:rowOff>
    </xdr:to>
    <xdr:sp>
      <xdr:nvSpPr>
        <xdr:cNvPr id="181" name="258 Flecha abajo"/>
        <xdr:cNvSpPr/>
      </xdr:nvSpPr>
      <xdr:spPr bwMode="auto">
        <a:xfrm rot="16199999">
          <a:off x="346903389" y="3208867"/>
          <a:ext cx="256973" cy="496605"/>
        </a:xfrm>
        <a:prstGeom prst="downArrow">
          <a:avLst>
            <a:gd name="adj1" fmla="val 50000"/>
            <a:gd name="adj2" fmla="val 50000"/>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575</xdr:col>
      <xdr:colOff>729500</xdr:colOff>
      <xdr:row>7</xdr:row>
      <xdr:rowOff>50184</xdr:rowOff>
    </xdr:from>
    <xdr:to>
      <xdr:col>576</xdr:col>
      <xdr:colOff>394681</xdr:colOff>
      <xdr:row>21</xdr:row>
      <xdr:rowOff>166817</xdr:rowOff>
    </xdr:to>
    <xdr:grpSp>
      <xdr:nvGrpSpPr>
        <xdr:cNvPr id="0" name=""/>
        <xdr:cNvGrpSpPr/>
      </xdr:nvGrpSpPr>
      <xdr:grpSpPr bwMode="auto">
        <a:xfrm rot="5400000">
          <a:off x="359970550" y="2893605"/>
          <a:ext cx="2806045" cy="561652"/>
          <a:chOff x="62437347" y="6113495"/>
          <a:chExt cx="4859584" cy="515625"/>
        </a:xfrm>
      </xdr:grpSpPr>
      <xdr:sp>
        <xdr:nvSpPr>
          <xdr:cNvPr id="183" name="260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84" name="261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185" name="262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578</xdr:col>
      <xdr:colOff>595310</xdr:colOff>
      <xdr:row>8</xdr:row>
      <xdr:rowOff>21430</xdr:rowOff>
    </xdr:from>
    <xdr:to>
      <xdr:col>580</xdr:col>
      <xdr:colOff>579810</xdr:colOff>
      <xdr:row>20</xdr:row>
      <xdr:rowOff>167969</xdr:rowOff>
    </xdr:to>
    <xdr:sp>
      <xdr:nvSpPr>
        <xdr:cNvPr id="186" name="263 Forma libre"/>
        <xdr:cNvSpPr/>
      </xdr:nvSpPr>
      <xdr:spPr bwMode="auto">
        <a:xfrm>
          <a:off x="355611110" y="1993105"/>
          <a:ext cx="1289425" cy="247063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 name="connsiteX0" fmla="*/ 743314 w 1425830"/>
            <a:gd name="connsiteY0" fmla="*/ 2491154 h 2491154"/>
            <a:gd name="connsiteX1" fmla="*/ 0 w 1425830"/>
            <a:gd name="connsiteY1" fmla="*/ 2491154 h 2491154"/>
            <a:gd name="connsiteX2" fmla="*/ 1049463 w 1425830"/>
            <a:gd name="connsiteY2" fmla="*/ 1353761 h 2491154"/>
            <a:gd name="connsiteX3" fmla="*/ 1425830 w 1425830"/>
            <a:gd name="connsiteY3" fmla="*/ 24304 h 2491154"/>
            <a:gd name="connsiteX4" fmla="*/ 755524 w 1425830"/>
            <a:gd name="connsiteY4" fmla="*/ 0 h 2491154"/>
            <a:gd name="connsiteX5" fmla="*/ 743314 w 1425830"/>
            <a:gd name="connsiteY5" fmla="*/ 2491154 h 2491154"/>
            <a:gd name="connsiteX0" fmla="*/ 743314 w 1049463"/>
            <a:gd name="connsiteY0" fmla="*/ 2514686 h 2514686"/>
            <a:gd name="connsiteX1" fmla="*/ 0 w 1049463"/>
            <a:gd name="connsiteY1" fmla="*/ 2514686 h 2514686"/>
            <a:gd name="connsiteX2" fmla="*/ 1049463 w 1049463"/>
            <a:gd name="connsiteY2" fmla="*/ 1377293 h 2514686"/>
            <a:gd name="connsiteX3" fmla="*/ 141388 w 1049463"/>
            <a:gd name="connsiteY3" fmla="*/ 0 h 2514686"/>
            <a:gd name="connsiteX4" fmla="*/ 755524 w 1049463"/>
            <a:gd name="connsiteY4" fmla="*/ 23532 h 2514686"/>
            <a:gd name="connsiteX5" fmla="*/ 743314 w 1049463"/>
            <a:gd name="connsiteY5" fmla="*/ 2514686 h 2514686"/>
            <a:gd name="connsiteX0" fmla="*/ 743314 w 755524"/>
            <a:gd name="connsiteY0" fmla="*/ 2514686 h 2514686"/>
            <a:gd name="connsiteX1" fmla="*/ 0 w 755524"/>
            <a:gd name="connsiteY1" fmla="*/ 2514686 h 2514686"/>
            <a:gd name="connsiteX2" fmla="*/ 122423 w 755524"/>
            <a:gd name="connsiteY2" fmla="*/ 1472965 h 2514686"/>
            <a:gd name="connsiteX3" fmla="*/ 141388 w 755524"/>
            <a:gd name="connsiteY3" fmla="*/ 0 h 2514686"/>
            <a:gd name="connsiteX4" fmla="*/ 755524 w 755524"/>
            <a:gd name="connsiteY4" fmla="*/ 23532 h 2514686"/>
            <a:gd name="connsiteX5" fmla="*/ 743314 w 755524"/>
            <a:gd name="connsiteY5" fmla="*/ 2514686 h 2514686"/>
            <a:gd name="connsiteX0" fmla="*/ 642788 w 654998"/>
            <a:gd name="connsiteY0" fmla="*/ 2514686 h 2514686"/>
            <a:gd name="connsiteX1" fmla="*/ 0 w 654998"/>
            <a:gd name="connsiteY1" fmla="*/ 2514686 h 2514686"/>
            <a:gd name="connsiteX2" fmla="*/ 21897 w 654998"/>
            <a:gd name="connsiteY2" fmla="*/ 1472965 h 2514686"/>
            <a:gd name="connsiteX3" fmla="*/ 40862 w 654998"/>
            <a:gd name="connsiteY3" fmla="*/ 0 h 2514686"/>
            <a:gd name="connsiteX4" fmla="*/ 654998 w 654998"/>
            <a:gd name="connsiteY4" fmla="*/ 23532 h 2514686"/>
            <a:gd name="connsiteX5" fmla="*/ 642788 w 654998"/>
            <a:gd name="connsiteY5" fmla="*/ 2514686 h 2514686"/>
            <a:gd name="connsiteX0" fmla="*/ 620891 w 633101"/>
            <a:gd name="connsiteY0" fmla="*/ 2514686 h 2514686"/>
            <a:gd name="connsiteX1" fmla="*/ 11604 w 633101"/>
            <a:gd name="connsiteY1" fmla="*/ 2514686 h 2514686"/>
            <a:gd name="connsiteX2" fmla="*/ 0 w 633101"/>
            <a:gd name="connsiteY2" fmla="*/ 1472965 h 2514686"/>
            <a:gd name="connsiteX3" fmla="*/ 18965 w 633101"/>
            <a:gd name="connsiteY3" fmla="*/ 0 h 2514686"/>
            <a:gd name="connsiteX4" fmla="*/ 633101 w 633101"/>
            <a:gd name="connsiteY4" fmla="*/ 23532 h 2514686"/>
            <a:gd name="connsiteX5" fmla="*/ 620891 w 633101"/>
            <a:gd name="connsiteY5" fmla="*/ 2514686 h 2514686"/>
            <a:gd name="connsiteX0" fmla="*/ 620891 w 1128084"/>
            <a:gd name="connsiteY0" fmla="*/ 2514686 h 2514686"/>
            <a:gd name="connsiteX1" fmla="*/ 11604 w 1128084"/>
            <a:gd name="connsiteY1" fmla="*/ 2514686 h 2514686"/>
            <a:gd name="connsiteX2" fmla="*/ 0 w 1128084"/>
            <a:gd name="connsiteY2" fmla="*/ 1472965 h 2514686"/>
            <a:gd name="connsiteX3" fmla="*/ 1128084 w 1128084"/>
            <a:gd name="connsiteY3" fmla="*/ 1508841 h 2514686"/>
            <a:gd name="connsiteX4" fmla="*/ 18965 w 1128084"/>
            <a:gd name="connsiteY4" fmla="*/ 0 h 2514686"/>
            <a:gd name="connsiteX5" fmla="*/ 633101 w 1128084"/>
            <a:gd name="connsiteY5" fmla="*/ 23532 h 2514686"/>
            <a:gd name="connsiteX6" fmla="*/ 620891 w 1128084"/>
            <a:gd name="connsiteY6" fmla="*/ 2514686 h 2514686"/>
            <a:gd name="connsiteX0" fmla="*/ 620891 w 1158216"/>
            <a:gd name="connsiteY0" fmla="*/ 2491154 h 2491154"/>
            <a:gd name="connsiteX1" fmla="*/ 11604 w 1158216"/>
            <a:gd name="connsiteY1" fmla="*/ 2491154 h 2491154"/>
            <a:gd name="connsiteX2" fmla="*/ 0 w 1158216"/>
            <a:gd name="connsiteY2" fmla="*/ 1449433 h 2491154"/>
            <a:gd name="connsiteX3" fmla="*/ 1128084 w 1158216"/>
            <a:gd name="connsiteY3" fmla="*/ 1485309 h 2491154"/>
            <a:gd name="connsiteX4" fmla="*/ 1158216 w 1158216"/>
            <a:gd name="connsiteY4" fmla="*/ 387 h 2491154"/>
            <a:gd name="connsiteX5" fmla="*/ 633101 w 1158216"/>
            <a:gd name="connsiteY5" fmla="*/ 0 h 2491154"/>
            <a:gd name="connsiteX6" fmla="*/ 620891 w 1158216"/>
            <a:gd name="connsiteY6" fmla="*/ 2491154 h 24911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58216" h="2491154" fill="norm" stroke="1" extrusionOk="0">
              <a:moveTo>
                <a:pt x="620891" y="2491154"/>
              </a:moveTo>
              <a:lnTo>
                <a:pt x="11604" y="2491154"/>
              </a:lnTo>
              <a:lnTo>
                <a:pt x="0" y="1449433"/>
              </a:lnTo>
              <a:lnTo>
                <a:pt x="1128084" y="1485309"/>
              </a:lnTo>
              <a:lnTo>
                <a:pt x="1158216" y="387"/>
              </a:lnTo>
              <a:lnTo>
                <a:pt x="633101" y="0"/>
              </a:lnTo>
              <a:lnTo>
                <a:pt x="620891"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575</xdr:col>
      <xdr:colOff>390279</xdr:colOff>
      <xdr:row>14</xdr:row>
      <xdr:rowOff>149713</xdr:rowOff>
    </xdr:from>
    <xdr:to>
      <xdr:col>576</xdr:col>
      <xdr:colOff>5821</xdr:colOff>
      <xdr:row>16</xdr:row>
      <xdr:rowOff>25686</xdr:rowOff>
    </xdr:to>
    <xdr:sp>
      <xdr:nvSpPr>
        <xdr:cNvPr id="187" name="265 Flecha abajo"/>
        <xdr:cNvSpPr/>
      </xdr:nvSpPr>
      <xdr:spPr bwMode="auto">
        <a:xfrm rot="16199999">
          <a:off x="353227989" y="3185054"/>
          <a:ext cx="256973" cy="491843"/>
        </a:xfrm>
        <a:prstGeom prst="downArrow">
          <a:avLst>
            <a:gd name="adj1" fmla="val 50000"/>
            <a:gd name="adj2" fmla="val 50000"/>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577</xdr:col>
      <xdr:colOff>357192</xdr:colOff>
      <xdr:row>8</xdr:row>
      <xdr:rowOff>19051</xdr:rowOff>
    </xdr:from>
    <xdr:to>
      <xdr:col>578</xdr:col>
      <xdr:colOff>482179</xdr:colOff>
      <xdr:row>20</xdr:row>
      <xdr:rowOff>165589</xdr:rowOff>
    </xdr:to>
    <xdr:sp>
      <xdr:nvSpPr>
        <xdr:cNvPr id="188" name="266 Forma libre"/>
        <xdr:cNvSpPr/>
      </xdr:nvSpPr>
      <xdr:spPr bwMode="auto">
        <a:xfrm>
          <a:off x="354706241" y="1990726"/>
          <a:ext cx="791738" cy="247063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 name="connsiteX0" fmla="*/ 743314 w 1425830"/>
            <a:gd name="connsiteY0" fmla="*/ 2491154 h 2491154"/>
            <a:gd name="connsiteX1" fmla="*/ 0 w 1425830"/>
            <a:gd name="connsiteY1" fmla="*/ 2491154 h 2491154"/>
            <a:gd name="connsiteX2" fmla="*/ 303365 w 1425830"/>
            <a:gd name="connsiteY2" fmla="*/ 1248519 h 2491154"/>
            <a:gd name="connsiteX3" fmla="*/ 1425830 w 1425830"/>
            <a:gd name="connsiteY3" fmla="*/ 24304 h 2491154"/>
            <a:gd name="connsiteX4" fmla="*/ 755524 w 1425830"/>
            <a:gd name="connsiteY4" fmla="*/ 0 h 2491154"/>
            <a:gd name="connsiteX5" fmla="*/ 743314 w 1425830"/>
            <a:gd name="connsiteY5" fmla="*/ 2491154 h 2491154"/>
            <a:gd name="connsiteX0" fmla="*/ 452919 w 1135435"/>
            <a:gd name="connsiteY0" fmla="*/ 2491154 h 2491154"/>
            <a:gd name="connsiteX1" fmla="*/ 0 w 1135435"/>
            <a:gd name="connsiteY1" fmla="*/ 2467235 h 2491154"/>
            <a:gd name="connsiteX2" fmla="*/ 12970 w 1135435"/>
            <a:gd name="connsiteY2" fmla="*/ 1248519 h 2491154"/>
            <a:gd name="connsiteX3" fmla="*/ 1135435 w 1135435"/>
            <a:gd name="connsiteY3" fmla="*/ 24304 h 2491154"/>
            <a:gd name="connsiteX4" fmla="*/ 465129 w 1135435"/>
            <a:gd name="connsiteY4" fmla="*/ 0 h 2491154"/>
            <a:gd name="connsiteX5" fmla="*/ 452919 w 1135435"/>
            <a:gd name="connsiteY5" fmla="*/ 2491154 h 2491154"/>
            <a:gd name="connsiteX0" fmla="*/ 452919 w 1135435"/>
            <a:gd name="connsiteY0" fmla="*/ 2491154 h 2491154"/>
            <a:gd name="connsiteX1" fmla="*/ 0 w 1135435"/>
            <a:gd name="connsiteY1" fmla="*/ 2467235 h 2491154"/>
            <a:gd name="connsiteX2" fmla="*/ 12970 w 1135435"/>
            <a:gd name="connsiteY2" fmla="*/ 1248519 h 2491154"/>
            <a:gd name="connsiteX3" fmla="*/ 694286 w 1135435"/>
            <a:gd name="connsiteY3" fmla="*/ 1272438 h 2491154"/>
            <a:gd name="connsiteX4" fmla="*/ 1135435 w 1135435"/>
            <a:gd name="connsiteY4" fmla="*/ 24304 h 2491154"/>
            <a:gd name="connsiteX5" fmla="*/ 465129 w 1135435"/>
            <a:gd name="connsiteY5" fmla="*/ 0 h 2491154"/>
            <a:gd name="connsiteX6" fmla="*/ 452919 w 1135435"/>
            <a:gd name="connsiteY6" fmla="*/ 2491154 h 2491154"/>
            <a:gd name="connsiteX0" fmla="*/ 452919 w 1135435"/>
            <a:gd name="connsiteY0" fmla="*/ 2491154 h 2491154"/>
            <a:gd name="connsiteX1" fmla="*/ 0 w 1135435"/>
            <a:gd name="connsiteY1" fmla="*/ 2467235 h 2491154"/>
            <a:gd name="connsiteX2" fmla="*/ 35312 w 1135435"/>
            <a:gd name="connsiteY2" fmla="*/ 1439864 h 2491154"/>
            <a:gd name="connsiteX3" fmla="*/ 694286 w 1135435"/>
            <a:gd name="connsiteY3" fmla="*/ 1272438 h 2491154"/>
            <a:gd name="connsiteX4" fmla="*/ 1135435 w 1135435"/>
            <a:gd name="connsiteY4" fmla="*/ 24304 h 2491154"/>
            <a:gd name="connsiteX5" fmla="*/ 465129 w 1135435"/>
            <a:gd name="connsiteY5" fmla="*/ 0 h 2491154"/>
            <a:gd name="connsiteX6" fmla="*/ 452919 w 1135435"/>
            <a:gd name="connsiteY6" fmla="*/ 2491154 h 2491154"/>
            <a:gd name="connsiteX0" fmla="*/ 452919 w 1135435"/>
            <a:gd name="connsiteY0" fmla="*/ 2491154 h 2491154"/>
            <a:gd name="connsiteX1" fmla="*/ 0 w 1135435"/>
            <a:gd name="connsiteY1" fmla="*/ 2467235 h 2491154"/>
            <a:gd name="connsiteX2" fmla="*/ 35312 w 1135435"/>
            <a:gd name="connsiteY2" fmla="*/ 1439864 h 2491154"/>
            <a:gd name="connsiteX3" fmla="*/ 671957 w 1135435"/>
            <a:gd name="connsiteY3" fmla="*/ 1427905 h 2491154"/>
            <a:gd name="connsiteX4" fmla="*/ 1135435 w 1135435"/>
            <a:gd name="connsiteY4" fmla="*/ 24304 h 2491154"/>
            <a:gd name="connsiteX5" fmla="*/ 465129 w 1135435"/>
            <a:gd name="connsiteY5" fmla="*/ 0 h 2491154"/>
            <a:gd name="connsiteX6" fmla="*/ 452919 w 1135435"/>
            <a:gd name="connsiteY6" fmla="*/ 2491154 h 2491154"/>
            <a:gd name="connsiteX0" fmla="*/ 452919 w 699842"/>
            <a:gd name="connsiteY0" fmla="*/ 2491154 h 2491154"/>
            <a:gd name="connsiteX1" fmla="*/ 0 w 699842"/>
            <a:gd name="connsiteY1" fmla="*/ 2467235 h 2491154"/>
            <a:gd name="connsiteX2" fmla="*/ 35312 w 699842"/>
            <a:gd name="connsiteY2" fmla="*/ 1439864 h 2491154"/>
            <a:gd name="connsiteX3" fmla="*/ 671957 w 699842"/>
            <a:gd name="connsiteY3" fmla="*/ 1427905 h 2491154"/>
            <a:gd name="connsiteX4" fmla="*/ 699842 w 699842"/>
            <a:gd name="connsiteY4" fmla="*/ 36263 h 2491154"/>
            <a:gd name="connsiteX5" fmla="*/ 465129 w 699842"/>
            <a:gd name="connsiteY5" fmla="*/ 0 h 2491154"/>
            <a:gd name="connsiteX6" fmla="*/ 452919 w 699842"/>
            <a:gd name="connsiteY6" fmla="*/ 2491154 h 2491154"/>
            <a:gd name="connsiteX0" fmla="*/ 452919 w 677510"/>
            <a:gd name="connsiteY0" fmla="*/ 2491154 h 2491154"/>
            <a:gd name="connsiteX1" fmla="*/ 0 w 677510"/>
            <a:gd name="connsiteY1" fmla="*/ 2467235 h 2491154"/>
            <a:gd name="connsiteX2" fmla="*/ 35312 w 677510"/>
            <a:gd name="connsiteY2" fmla="*/ 1439864 h 2491154"/>
            <a:gd name="connsiteX3" fmla="*/ 671957 w 677510"/>
            <a:gd name="connsiteY3" fmla="*/ 1427905 h 2491154"/>
            <a:gd name="connsiteX4" fmla="*/ 677510 w 677510"/>
            <a:gd name="connsiteY4" fmla="*/ 386 h 2491154"/>
            <a:gd name="connsiteX5" fmla="*/ 465129 w 677510"/>
            <a:gd name="connsiteY5" fmla="*/ 0 h 2491154"/>
            <a:gd name="connsiteX6" fmla="*/ 452919 w 677510"/>
            <a:gd name="connsiteY6" fmla="*/ 2491154 h 2491154"/>
            <a:gd name="connsiteX0" fmla="*/ 452914 w 677505"/>
            <a:gd name="connsiteY0" fmla="*/ 2491154 h 2503113"/>
            <a:gd name="connsiteX1" fmla="*/ 0 w 677505"/>
            <a:gd name="connsiteY1" fmla="*/ 2503113 h 2503113"/>
            <a:gd name="connsiteX2" fmla="*/ 35307 w 677505"/>
            <a:gd name="connsiteY2" fmla="*/ 1439864 h 2503113"/>
            <a:gd name="connsiteX3" fmla="*/ 671952 w 677505"/>
            <a:gd name="connsiteY3" fmla="*/ 1427905 h 2503113"/>
            <a:gd name="connsiteX4" fmla="*/ 677505 w 677505"/>
            <a:gd name="connsiteY4" fmla="*/ 386 h 2503113"/>
            <a:gd name="connsiteX5" fmla="*/ 465124 w 677505"/>
            <a:gd name="connsiteY5" fmla="*/ 0 h 2503113"/>
            <a:gd name="connsiteX6" fmla="*/ 452914 w 677505"/>
            <a:gd name="connsiteY6" fmla="*/ 2491154 h 2503113"/>
            <a:gd name="connsiteX0" fmla="*/ 417607 w 642198"/>
            <a:gd name="connsiteY0" fmla="*/ 2491154 h 2491154"/>
            <a:gd name="connsiteX1" fmla="*/ 9369 w 642198"/>
            <a:gd name="connsiteY1" fmla="*/ 2467236 h 2491154"/>
            <a:gd name="connsiteX2" fmla="*/ 0 w 642198"/>
            <a:gd name="connsiteY2" fmla="*/ 1439864 h 2491154"/>
            <a:gd name="connsiteX3" fmla="*/ 636645 w 642198"/>
            <a:gd name="connsiteY3" fmla="*/ 1427905 h 2491154"/>
            <a:gd name="connsiteX4" fmla="*/ 642198 w 642198"/>
            <a:gd name="connsiteY4" fmla="*/ 386 h 2491154"/>
            <a:gd name="connsiteX5" fmla="*/ 429817 w 642198"/>
            <a:gd name="connsiteY5" fmla="*/ 0 h 2491154"/>
            <a:gd name="connsiteX6" fmla="*/ 417607 w 642198"/>
            <a:gd name="connsiteY6" fmla="*/ 2491154 h 24911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42198" h="2491154" fill="norm" stroke="1" extrusionOk="0">
              <a:moveTo>
                <a:pt x="417607" y="2491154"/>
              </a:moveTo>
              <a:lnTo>
                <a:pt x="9369" y="2467236"/>
              </a:lnTo>
              <a:lnTo>
                <a:pt x="0" y="1439864"/>
              </a:lnTo>
              <a:lnTo>
                <a:pt x="636645" y="1427905"/>
              </a:lnTo>
              <a:lnTo>
                <a:pt x="642198" y="386"/>
              </a:lnTo>
              <a:lnTo>
                <a:pt x="429817" y="0"/>
              </a:lnTo>
              <a:lnTo>
                <a:pt x="417607"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582</xdr:col>
      <xdr:colOff>12474</xdr:colOff>
      <xdr:row>4</xdr:row>
      <xdr:rowOff>34018</xdr:rowOff>
    </xdr:from>
    <xdr:to>
      <xdr:col>590</xdr:col>
      <xdr:colOff>611797</xdr:colOff>
      <xdr:row>17</xdr:row>
      <xdr:rowOff>124732</xdr:rowOff>
    </xdr:to>
    <xdr:pic>
      <xdr:nvPicPr>
        <xdr:cNvPr id="189" name="Picture 10"/>
        <xdr:cNvPicPr>
          <a:picLocks noChangeAspect="1" noChangeArrowheads="1"/>
        </xdr:cNvPicPr>
      </xdr:nvPicPr>
      <xdr:blipFill rotWithShape="1">
        <a:blip r:embed="rId16"/>
        <a:srcRect l="0" t="7740" r="0" b="9015"/>
        <a:stretch/>
      </xdr:blipFill>
      <xdr:spPr bwMode="auto">
        <a:xfrm>
          <a:off x="357609548" y="1177018"/>
          <a:ext cx="5704723" cy="2671989"/>
        </a:xfrm>
        <a:prstGeom prst="rect">
          <a:avLst/>
        </a:prstGeom>
        <a:noFill/>
        <a:ln w="1">
          <a:noFill/>
          <a:miter lim="800000"/>
          <a:headEnd/>
          <a:tailEnd type="none" w="med" len="med"/>
        </a:ln>
        <a:effectLst/>
      </xdr:spPr>
    </xdr:pic>
    <xdr:clientData/>
  </xdr:twoCellAnchor>
  <xdr:twoCellAnchor editAs="oneCell">
    <xdr:from>
      <xdr:col>582</xdr:col>
      <xdr:colOff>24947</xdr:colOff>
      <xdr:row>17</xdr:row>
      <xdr:rowOff>158761</xdr:rowOff>
    </xdr:from>
    <xdr:to>
      <xdr:col>590</xdr:col>
      <xdr:colOff>608355</xdr:colOff>
      <xdr:row>31</xdr:row>
      <xdr:rowOff>170100</xdr:rowOff>
    </xdr:to>
    <xdr:pic>
      <xdr:nvPicPr>
        <xdr:cNvPr id="190" name="Picture 11"/>
        <xdr:cNvPicPr>
          <a:picLocks noChangeAspect="1" noChangeArrowheads="1"/>
        </xdr:cNvPicPr>
      </xdr:nvPicPr>
      <xdr:blipFill rotWithShape="1">
        <a:blip r:embed="rId17"/>
        <a:srcRect l="0" t="8039" r="0" b="8126"/>
        <a:stretch/>
      </xdr:blipFill>
      <xdr:spPr bwMode="auto">
        <a:xfrm>
          <a:off x="357622022" y="3883036"/>
          <a:ext cx="5688808" cy="2678339"/>
        </a:xfrm>
        <a:prstGeom prst="rect">
          <a:avLst/>
        </a:prstGeom>
        <a:noFill/>
        <a:ln w="1">
          <a:noFill/>
          <a:miter lim="800000"/>
          <a:headEnd/>
          <a:tailEnd type="none" w="med" len="med"/>
        </a:ln>
        <a:effectLst/>
      </xdr:spPr>
    </xdr:pic>
    <xdr:clientData/>
  </xdr:twoCellAnchor>
  <xdr:twoCellAnchor editAs="oneCell">
    <xdr:from>
      <xdr:col>486</xdr:col>
      <xdr:colOff>322791</xdr:colOff>
      <xdr:row>13</xdr:row>
      <xdr:rowOff>37040</xdr:rowOff>
    </xdr:from>
    <xdr:to>
      <xdr:col>494</xdr:col>
      <xdr:colOff>398390</xdr:colOff>
      <xdr:row>22</xdr:row>
      <xdr:rowOff>14541</xdr:rowOff>
    </xdr:to>
    <xdr:pic>
      <xdr:nvPicPr>
        <xdr:cNvPr id="191" name="267 Imagen"/>
        <xdr:cNvPicPr>
          <a:picLocks noChangeAspect="1"/>
        </xdr:cNvPicPr>
      </xdr:nvPicPr>
      <xdr:blipFill rotWithShape="1">
        <a:blip r:embed="rId18">
          <a:extLst>
            <a:ext uri="{96DAC541-7B7A-43D3-8B79-37D633B846F1}">
              <asvg:svgBlip xmlns:asvg="http://schemas.microsoft.com/office/drawing/2016/SVG/main" r:embed="rId19"/>
            </a:ext>
          </a:extLst>
        </a:blip>
        <a:stretch/>
      </xdr:blipFill>
      <xdr:spPr bwMode="auto">
        <a:xfrm>
          <a:off x="300465066" y="2999316"/>
          <a:ext cx="4952399" cy="1692000"/>
        </a:xfrm>
        <a:prstGeom prst="rect">
          <a:avLst/>
        </a:prstGeom>
        <a:noFill/>
        <a:ln w="9525">
          <a:noFill/>
          <a:miter lim="800000"/>
          <a:headEnd/>
          <a:tailEnd/>
        </a:ln>
      </xdr:spPr>
    </xdr:pic>
    <xdr:clientData/>
  </xdr:twoCellAnchor>
  <xdr:twoCellAnchor editAs="oneCell">
    <xdr:from>
      <xdr:col>486</xdr:col>
      <xdr:colOff>297655</xdr:colOff>
      <xdr:row>24</xdr:row>
      <xdr:rowOff>35722</xdr:rowOff>
    </xdr:from>
    <xdr:to>
      <xdr:col>494</xdr:col>
      <xdr:colOff>373252</xdr:colOff>
      <xdr:row>33</xdr:row>
      <xdr:rowOff>13222</xdr:rowOff>
    </xdr:to>
    <xdr:pic>
      <xdr:nvPicPr>
        <xdr:cNvPr id="192" name="268 Imagen"/>
        <xdr:cNvPicPr>
          <a:picLocks noChangeAspect="1"/>
        </xdr:cNvPicPr>
      </xdr:nvPicPr>
      <xdr:blipFill rotWithShape="1">
        <a:blip r:embed="rId20">
          <a:extLst>
            <a:ext uri="{96DAC541-7B7A-43D3-8B79-37D633B846F1}">
              <asvg:svgBlip xmlns:asvg="http://schemas.microsoft.com/office/drawing/2016/SVG/main" r:embed="rId21"/>
            </a:ext>
          </a:extLst>
        </a:blip>
        <a:stretch/>
      </xdr:blipFill>
      <xdr:spPr bwMode="auto">
        <a:xfrm>
          <a:off x="300439930" y="5093496"/>
          <a:ext cx="4952398" cy="1692000"/>
        </a:xfrm>
        <a:prstGeom prst="rect">
          <a:avLst/>
        </a:prstGeom>
        <a:noFill/>
        <a:ln w="9525">
          <a:noFill/>
          <a:miter lim="800000"/>
          <a:headEnd/>
          <a:tailEnd/>
        </a:ln>
      </xdr:spPr>
    </xdr:pic>
    <xdr:clientData/>
  </xdr:twoCellAnchor>
  <xdr:twoCellAnchor editAs="oneCell">
    <xdr:from>
      <xdr:col>54</xdr:col>
      <xdr:colOff>76539</xdr:colOff>
      <xdr:row>4</xdr:row>
      <xdr:rowOff>52727</xdr:rowOff>
    </xdr:from>
    <xdr:to>
      <xdr:col>62</xdr:col>
      <xdr:colOff>523873</xdr:colOff>
      <xdr:row>18</xdr:row>
      <xdr:rowOff>127055</xdr:rowOff>
    </xdr:to>
    <xdr:pic>
      <xdr:nvPicPr>
        <xdr:cNvPr id="193" name="Picture 5"/>
        <xdr:cNvPicPr>
          <a:picLocks noChangeAspect="1" noChangeArrowheads="1"/>
        </xdr:cNvPicPr>
      </xdr:nvPicPr>
      <xdr:blipFill rotWithShape="1">
        <a:blip r:embed="rId2"/>
        <a:srcRect l="0" t="0" r="0" b="5390"/>
        <a:stretch/>
      </xdr:blipFill>
      <xdr:spPr bwMode="auto">
        <a:xfrm>
          <a:off x="33356889" y="1195728"/>
          <a:ext cx="5324134" cy="2846102"/>
        </a:xfrm>
        <a:prstGeom prst="rect">
          <a:avLst/>
        </a:prstGeom>
        <a:noFill/>
        <a:ln w="1">
          <a:noFill/>
          <a:miter lim="800000"/>
          <a:headEnd/>
          <a:tailEnd type="none" w="med" len="med"/>
        </a:ln>
        <a:effectLst/>
      </xdr:spPr>
    </xdr:pic>
    <xdr:clientData/>
  </xdr:twoCellAnchor>
  <xdr:twoCellAnchor editAs="twoCell">
    <xdr:from>
      <xdr:col>57</xdr:col>
      <xdr:colOff>202406</xdr:colOff>
      <xdr:row>7</xdr:row>
      <xdr:rowOff>119063</xdr:rowOff>
    </xdr:from>
    <xdr:to>
      <xdr:col>59</xdr:col>
      <xdr:colOff>285750</xdr:colOff>
      <xdr:row>15</xdr:row>
      <xdr:rowOff>107156</xdr:rowOff>
    </xdr:to>
    <xdr:sp>
      <xdr:nvSpPr>
        <xdr:cNvPr id="194" name="188 Rectángulo"/>
        <xdr:cNvSpPr/>
      </xdr:nvSpPr>
      <xdr:spPr bwMode="auto">
        <a:xfrm>
          <a:off x="35311556" y="1881188"/>
          <a:ext cx="1302544" cy="1569243"/>
        </a:xfrm>
        <a:prstGeom prst="rect">
          <a:avLst/>
        </a:prstGeom>
        <a:solidFill>
          <a:srgbClr val="00CC00">
            <a:alpha val="38824"/>
          </a:srgb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55</xdr:col>
      <xdr:colOff>35719</xdr:colOff>
      <xdr:row>7</xdr:row>
      <xdr:rowOff>95250</xdr:rowOff>
    </xdr:from>
    <xdr:to>
      <xdr:col>57</xdr:col>
      <xdr:colOff>202406</xdr:colOff>
      <xdr:row>15</xdr:row>
      <xdr:rowOff>95250</xdr:rowOff>
    </xdr:to>
    <xdr:sp>
      <xdr:nvSpPr>
        <xdr:cNvPr id="195" name="251 Recortar y redondear rectángulo de esquina sencilla"/>
        <xdr:cNvSpPr/>
      </xdr:nvSpPr>
      <xdr:spPr bwMode="auto">
        <a:xfrm flipV="1">
          <a:off x="33925669" y="1857375"/>
          <a:ext cx="1385887" cy="1581150"/>
        </a:xfrm>
        <a:prstGeom prst="snipRoundRect">
          <a:avLst>
            <a:gd name="adj1" fmla="val 29598"/>
            <a:gd name="adj2" fmla="val 0"/>
          </a:avLst>
        </a:prstGeom>
        <a:solidFill>
          <a:srgbClr val="FF0000">
            <a:alpha val="34902"/>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76</xdr:col>
      <xdr:colOff>330994</xdr:colOff>
      <xdr:row>8</xdr:row>
      <xdr:rowOff>92869</xdr:rowOff>
    </xdr:from>
    <xdr:to>
      <xdr:col>78</xdr:col>
      <xdr:colOff>414337</xdr:colOff>
      <xdr:row>16</xdr:row>
      <xdr:rowOff>104775</xdr:rowOff>
    </xdr:to>
    <xdr:sp>
      <xdr:nvSpPr>
        <xdr:cNvPr id="196" name="253 Rectángulo"/>
        <xdr:cNvSpPr/>
      </xdr:nvSpPr>
      <xdr:spPr bwMode="auto">
        <a:xfrm>
          <a:off x="46784418" y="2064544"/>
          <a:ext cx="1302543" cy="1574006"/>
        </a:xfrm>
        <a:prstGeom prst="rect">
          <a:avLst/>
        </a:prstGeom>
        <a:solidFill>
          <a:srgbClr val="00CC00">
            <a:alpha val="38824"/>
          </a:srgb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63</xdr:col>
      <xdr:colOff>136072</xdr:colOff>
      <xdr:row>5</xdr:row>
      <xdr:rowOff>13608</xdr:rowOff>
    </xdr:from>
    <xdr:to>
      <xdr:col>72</xdr:col>
      <xdr:colOff>97828</xdr:colOff>
      <xdr:row>20</xdr:row>
      <xdr:rowOff>0</xdr:rowOff>
    </xdr:to>
    <xdr:pic>
      <xdr:nvPicPr>
        <xdr:cNvPr id="197" name="Picture 5"/>
        <xdr:cNvPicPr>
          <a:picLocks noChangeAspect="1" noChangeArrowheads="1"/>
        </xdr:cNvPicPr>
      </xdr:nvPicPr>
      <xdr:blipFill rotWithShape="1">
        <a:blip r:embed="rId2"/>
        <a:srcRect l="0" t="0" r="0" b="5390"/>
        <a:stretch/>
      </xdr:blipFill>
      <xdr:spPr bwMode="auto">
        <a:xfrm>
          <a:off x="38902822" y="1366158"/>
          <a:ext cx="5448157" cy="2929617"/>
        </a:xfrm>
        <a:prstGeom prst="rect">
          <a:avLst/>
        </a:prstGeom>
        <a:noFill/>
        <a:ln w="1">
          <a:noFill/>
          <a:miter lim="800000"/>
          <a:headEnd/>
          <a:tailEnd type="none" w="med" len="med"/>
        </a:ln>
        <a:effectLst/>
      </xdr:spPr>
    </xdr:pic>
    <xdr:clientData/>
  </xdr:twoCellAnchor>
  <xdr:twoCellAnchor editAs="twoCell">
    <xdr:from>
      <xdr:col>63</xdr:col>
      <xdr:colOff>385424</xdr:colOff>
      <xdr:row>6</xdr:row>
      <xdr:rowOff>113277</xdr:rowOff>
    </xdr:from>
    <xdr:to>
      <xdr:col>67</xdr:col>
      <xdr:colOff>151381</xdr:colOff>
      <xdr:row>18</xdr:row>
      <xdr:rowOff>5101</xdr:rowOff>
    </xdr:to>
    <xdr:sp>
      <xdr:nvSpPr>
        <xdr:cNvPr id="198" name="264 Elipse"/>
        <xdr:cNvSpPr/>
      </xdr:nvSpPr>
      <xdr:spPr bwMode="auto">
        <a:xfrm>
          <a:off x="39152174" y="1665852"/>
          <a:ext cx="2204357" cy="225402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xdr:col>
      <xdr:colOff>457514</xdr:colOff>
      <xdr:row>38</xdr:row>
      <xdr:rowOff>56102</xdr:rowOff>
    </xdr:from>
    <xdr:to>
      <xdr:col>66</xdr:col>
      <xdr:colOff>460375</xdr:colOff>
      <xdr:row>40</xdr:row>
      <xdr:rowOff>119062</xdr:rowOff>
    </xdr:to>
    <xdr:cxnSp>
      <xdr:nvCxnSpPr>
        <xdr:cNvPr id="199" name="286 Conector recto"/>
        <xdr:cNvCxnSpPr/>
      </xdr:nvCxnSpPr>
      <xdr:spPr bwMode="auto">
        <a:xfrm>
          <a:off x="41053064" y="7780878"/>
          <a:ext cx="2861" cy="44395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69</xdr:col>
      <xdr:colOff>370425</xdr:colOff>
      <xdr:row>38</xdr:row>
      <xdr:rowOff>106975</xdr:rowOff>
    </xdr:from>
    <xdr:to>
      <xdr:col>69</xdr:col>
      <xdr:colOff>370425</xdr:colOff>
      <xdr:row>40</xdr:row>
      <xdr:rowOff>172289</xdr:rowOff>
    </xdr:to>
    <xdr:cxnSp>
      <xdr:nvCxnSpPr>
        <xdr:cNvPr id="200" name="287 Conector recto"/>
        <xdr:cNvCxnSpPr/>
      </xdr:nvCxnSpPr>
      <xdr:spPr bwMode="auto">
        <a:xfrm>
          <a:off x="42794775" y="7831750"/>
          <a:ext cx="0" cy="446314"/>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63</xdr:col>
      <xdr:colOff>397958</xdr:colOff>
      <xdr:row>39</xdr:row>
      <xdr:rowOff>51603</xdr:rowOff>
    </xdr:from>
    <xdr:to>
      <xdr:col>63</xdr:col>
      <xdr:colOff>493208</xdr:colOff>
      <xdr:row>39</xdr:row>
      <xdr:rowOff>153656</xdr:rowOff>
    </xdr:to>
    <xdr:sp>
      <xdr:nvSpPr>
        <xdr:cNvPr id="201" name="288 Rectángulo"/>
        <xdr:cNvSpPr/>
      </xdr:nvSpPr>
      <xdr:spPr bwMode="auto">
        <a:xfrm>
          <a:off x="39164708" y="796687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67</xdr:col>
      <xdr:colOff>452437</xdr:colOff>
      <xdr:row>25</xdr:row>
      <xdr:rowOff>139760</xdr:rowOff>
    </xdr:from>
    <xdr:to>
      <xdr:col>72</xdr:col>
      <xdr:colOff>9524</xdr:colOff>
      <xdr:row>27</xdr:row>
      <xdr:rowOff>15203</xdr:rowOff>
    </xdr:to>
    <xdr:sp>
      <xdr:nvSpPr>
        <xdr:cNvPr id="202" name="289 CuadroTexto"/>
        <xdr:cNvSpPr txBox="1"/>
      </xdr:nvSpPr>
      <xdr:spPr bwMode="auto">
        <a:xfrm>
          <a:off x="41657587" y="5388036"/>
          <a:ext cx="2605087"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a:t>
          </a:r>
          <a:r>
            <a:rPr lang="en-US" sz="1100"/>
            <a:t>                (5.38)             B    (3.25)          C</a:t>
          </a:r>
          <a:endParaRPr lang="en-US" sz="1100"/>
        </a:p>
      </xdr:txBody>
    </xdr:sp>
    <xdr:clientData/>
  </xdr:twoCellAnchor>
  <xdr:twoCellAnchor editAs="twoCell">
    <xdr:from>
      <xdr:col>64</xdr:col>
      <xdr:colOff>140493</xdr:colOff>
      <xdr:row>8</xdr:row>
      <xdr:rowOff>92868</xdr:rowOff>
    </xdr:from>
    <xdr:to>
      <xdr:col>66</xdr:col>
      <xdr:colOff>307180</xdr:colOff>
      <xdr:row>16</xdr:row>
      <xdr:rowOff>116681</xdr:rowOff>
    </xdr:to>
    <xdr:sp>
      <xdr:nvSpPr>
        <xdr:cNvPr id="203" name="292 Recortar y redondear rectángulo de esquina sencilla"/>
        <xdr:cNvSpPr/>
      </xdr:nvSpPr>
      <xdr:spPr bwMode="auto">
        <a:xfrm flipV="1">
          <a:off x="39516843" y="2064543"/>
          <a:ext cx="1385887" cy="1585913"/>
        </a:xfrm>
        <a:prstGeom prst="snipRoundRect">
          <a:avLst>
            <a:gd name="adj1" fmla="val 29598"/>
            <a:gd name="adj2" fmla="val 0"/>
          </a:avLst>
        </a:prstGeom>
        <a:solidFill>
          <a:srgbClr val="FF0000">
            <a:alpha val="34902"/>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67</xdr:col>
      <xdr:colOff>337528</xdr:colOff>
      <xdr:row>29</xdr:row>
      <xdr:rowOff>94675</xdr:rowOff>
    </xdr:from>
    <xdr:to>
      <xdr:col>71</xdr:col>
      <xdr:colOff>184093</xdr:colOff>
      <xdr:row>29</xdr:row>
      <xdr:rowOff>102158</xdr:rowOff>
    </xdr:to>
    <xdr:cxnSp>
      <xdr:nvCxnSpPr>
        <xdr:cNvPr id="204" name="293 Conector recto"/>
        <xdr:cNvCxnSpPr>
          <a:stCxn id="217" idx="1"/>
          <a:endCxn id="212" idx="3"/>
        </xdr:cNvCxnSpPr>
      </xdr:nvCxnSpPr>
      <xdr:spPr bwMode="auto">
        <a:xfrm flipV="1">
          <a:off x="41542678" y="6104950"/>
          <a:ext cx="2284965"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77</xdr:col>
      <xdr:colOff>482914</xdr:colOff>
      <xdr:row>38</xdr:row>
      <xdr:rowOff>57689</xdr:rowOff>
    </xdr:from>
    <xdr:to>
      <xdr:col>77</xdr:col>
      <xdr:colOff>485775</xdr:colOff>
      <xdr:row>40</xdr:row>
      <xdr:rowOff>120649</xdr:rowOff>
    </xdr:to>
    <xdr:cxnSp>
      <xdr:nvCxnSpPr>
        <xdr:cNvPr id="205" name="299 Conector recto"/>
        <xdr:cNvCxnSpPr/>
      </xdr:nvCxnSpPr>
      <xdr:spPr bwMode="auto">
        <a:xfrm>
          <a:off x="47545939" y="7782465"/>
          <a:ext cx="2861" cy="44395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75</xdr:col>
      <xdr:colOff>349563</xdr:colOff>
      <xdr:row>38</xdr:row>
      <xdr:rowOff>59277</xdr:rowOff>
    </xdr:from>
    <xdr:to>
      <xdr:col>75</xdr:col>
      <xdr:colOff>352424</xdr:colOff>
      <xdr:row>40</xdr:row>
      <xdr:rowOff>122237</xdr:rowOff>
    </xdr:to>
    <xdr:cxnSp>
      <xdr:nvCxnSpPr>
        <xdr:cNvPr id="206" name="300 Conector recto"/>
        <xdr:cNvCxnSpPr/>
      </xdr:nvCxnSpPr>
      <xdr:spPr bwMode="auto">
        <a:xfrm>
          <a:off x="46193389" y="7784053"/>
          <a:ext cx="2861" cy="443959"/>
        </a:xfrm>
        <a:prstGeom prst="line">
          <a:avLst/>
        </a:prstGeom>
        <a:ln w="381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69</xdr:col>
      <xdr:colOff>537646</xdr:colOff>
      <xdr:row>24</xdr:row>
      <xdr:rowOff>160223</xdr:rowOff>
    </xdr:from>
    <xdr:to>
      <xdr:col>69</xdr:col>
      <xdr:colOff>539550</xdr:colOff>
      <xdr:row>37</xdr:row>
      <xdr:rowOff>91192</xdr:rowOff>
    </xdr:to>
    <xdr:cxnSp>
      <xdr:nvCxnSpPr>
        <xdr:cNvPr id="207" name="323 Conector recto"/>
        <xdr:cNvCxnSpPr>
          <a:endCxn id="223" idx="2"/>
        </xdr:cNvCxnSpPr>
      </xdr:nvCxnSpPr>
      <xdr:spPr bwMode="auto">
        <a:xfrm flipH="1">
          <a:off x="42961997" y="5217999"/>
          <a:ext cx="1903" cy="24074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67</xdr:col>
      <xdr:colOff>314082</xdr:colOff>
      <xdr:row>32</xdr:row>
      <xdr:rowOff>181132</xdr:rowOff>
    </xdr:from>
    <xdr:to>
      <xdr:col>71</xdr:col>
      <xdr:colOff>160647</xdr:colOff>
      <xdr:row>32</xdr:row>
      <xdr:rowOff>188615</xdr:rowOff>
    </xdr:to>
    <xdr:cxnSp>
      <xdr:nvCxnSpPr>
        <xdr:cNvPr id="208" name="329 Conector recto"/>
        <xdr:cNvCxnSpPr/>
      </xdr:nvCxnSpPr>
      <xdr:spPr bwMode="auto">
        <a:xfrm flipV="1">
          <a:off x="41519232" y="6762908"/>
          <a:ext cx="2284965"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71</xdr:col>
      <xdr:colOff>147855</xdr:colOff>
      <xdr:row>24</xdr:row>
      <xdr:rowOff>173412</xdr:rowOff>
    </xdr:from>
    <xdr:to>
      <xdr:col>71</xdr:col>
      <xdr:colOff>149758</xdr:colOff>
      <xdr:row>37</xdr:row>
      <xdr:rowOff>104381</xdr:rowOff>
    </xdr:to>
    <xdr:cxnSp>
      <xdr:nvCxnSpPr>
        <xdr:cNvPr id="209" name="330 Conector recto"/>
        <xdr:cNvCxnSpPr/>
      </xdr:nvCxnSpPr>
      <xdr:spPr bwMode="auto">
        <a:xfrm flipH="1">
          <a:off x="43791405" y="5231187"/>
          <a:ext cx="1903" cy="24074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67</xdr:col>
      <xdr:colOff>350717</xdr:colOff>
      <xdr:row>25</xdr:row>
      <xdr:rowOff>5286</xdr:rowOff>
    </xdr:from>
    <xdr:to>
      <xdr:col>71</xdr:col>
      <xdr:colOff>197281</xdr:colOff>
      <xdr:row>25</xdr:row>
      <xdr:rowOff>12768</xdr:rowOff>
    </xdr:to>
    <xdr:cxnSp>
      <xdr:nvCxnSpPr>
        <xdr:cNvPr id="210" name="331 Conector recto"/>
        <xdr:cNvCxnSpPr/>
      </xdr:nvCxnSpPr>
      <xdr:spPr bwMode="auto">
        <a:xfrm flipV="1">
          <a:off x="41555867" y="5253561"/>
          <a:ext cx="2284965"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71</xdr:col>
      <xdr:colOff>113536</xdr:colOff>
      <xdr:row>32</xdr:row>
      <xdr:rowOff>128351</xdr:rowOff>
    </xdr:from>
    <xdr:to>
      <xdr:col>71</xdr:col>
      <xdr:colOff>208787</xdr:colOff>
      <xdr:row>33</xdr:row>
      <xdr:rowOff>39905</xdr:rowOff>
    </xdr:to>
    <xdr:sp>
      <xdr:nvSpPr>
        <xdr:cNvPr id="211" name="282 Rectángulo"/>
        <xdr:cNvSpPr/>
      </xdr:nvSpPr>
      <xdr:spPr bwMode="auto">
        <a:xfrm>
          <a:off x="43757087" y="6710127"/>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71</xdr:col>
      <xdr:colOff>88843</xdr:colOff>
      <xdr:row>29</xdr:row>
      <xdr:rowOff>43648</xdr:rowOff>
    </xdr:from>
    <xdr:to>
      <xdr:col>71</xdr:col>
      <xdr:colOff>184093</xdr:colOff>
      <xdr:row>29</xdr:row>
      <xdr:rowOff>145701</xdr:rowOff>
    </xdr:to>
    <xdr:sp>
      <xdr:nvSpPr>
        <xdr:cNvPr id="212" name="279 Rectángulo"/>
        <xdr:cNvSpPr/>
      </xdr:nvSpPr>
      <xdr:spPr bwMode="auto">
        <a:xfrm>
          <a:off x="43732393" y="605392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71</xdr:col>
      <xdr:colOff>93459</xdr:colOff>
      <xdr:row>24</xdr:row>
      <xdr:rowOff>152897</xdr:rowOff>
    </xdr:from>
    <xdr:to>
      <xdr:col>71</xdr:col>
      <xdr:colOff>188709</xdr:colOff>
      <xdr:row>25</xdr:row>
      <xdr:rowOff>64450</xdr:rowOff>
    </xdr:to>
    <xdr:sp>
      <xdr:nvSpPr>
        <xdr:cNvPr id="213" name="276 Rectángulo"/>
        <xdr:cNvSpPr/>
      </xdr:nvSpPr>
      <xdr:spPr bwMode="auto">
        <a:xfrm>
          <a:off x="43737009" y="5210672"/>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491924</xdr:colOff>
      <xdr:row>24</xdr:row>
      <xdr:rowOff>160223</xdr:rowOff>
    </xdr:from>
    <xdr:to>
      <xdr:col>69</xdr:col>
      <xdr:colOff>587175</xdr:colOff>
      <xdr:row>25</xdr:row>
      <xdr:rowOff>71777</xdr:rowOff>
    </xdr:to>
    <xdr:sp>
      <xdr:nvSpPr>
        <xdr:cNvPr id="214" name="275 Rectángulo"/>
        <xdr:cNvSpPr/>
      </xdr:nvSpPr>
      <xdr:spPr bwMode="auto">
        <a:xfrm>
          <a:off x="42916275" y="521799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487310</xdr:colOff>
      <xdr:row>32</xdr:row>
      <xdr:rowOff>124243</xdr:rowOff>
    </xdr:from>
    <xdr:to>
      <xdr:col>69</xdr:col>
      <xdr:colOff>582559</xdr:colOff>
      <xdr:row>33</xdr:row>
      <xdr:rowOff>35796</xdr:rowOff>
    </xdr:to>
    <xdr:sp>
      <xdr:nvSpPr>
        <xdr:cNvPr id="215" name="278 Rectángulo"/>
        <xdr:cNvSpPr/>
      </xdr:nvSpPr>
      <xdr:spPr bwMode="auto">
        <a:xfrm>
          <a:off x="42911660" y="6706018"/>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67</xdr:col>
      <xdr:colOff>387865</xdr:colOff>
      <xdr:row>24</xdr:row>
      <xdr:rowOff>180739</xdr:rowOff>
    </xdr:from>
    <xdr:to>
      <xdr:col>67</xdr:col>
      <xdr:colOff>408401</xdr:colOff>
      <xdr:row>33</xdr:row>
      <xdr:rowOff>39905</xdr:rowOff>
    </xdr:to>
    <xdr:cxnSp>
      <xdr:nvCxnSpPr>
        <xdr:cNvPr id="216" name="332 Conector recto"/>
        <xdr:cNvCxnSpPr>
          <a:endCxn id="222" idx="2"/>
        </xdr:cNvCxnSpPr>
      </xdr:nvCxnSpPr>
      <xdr:spPr bwMode="auto">
        <a:xfrm flipH="1">
          <a:off x="41593015" y="5238514"/>
          <a:ext cx="20536" cy="1573666"/>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67</xdr:col>
      <xdr:colOff>337528</xdr:colOff>
      <xdr:row>29</xdr:row>
      <xdr:rowOff>58615</xdr:rowOff>
    </xdr:from>
    <xdr:to>
      <xdr:col>67</xdr:col>
      <xdr:colOff>600807</xdr:colOff>
      <xdr:row>29</xdr:row>
      <xdr:rowOff>145701</xdr:rowOff>
    </xdr:to>
    <xdr:sp>
      <xdr:nvSpPr>
        <xdr:cNvPr id="217" name="277 Rectángulo"/>
        <xdr:cNvSpPr/>
      </xdr:nvSpPr>
      <xdr:spPr bwMode="auto">
        <a:xfrm>
          <a:off x="41542678" y="6068890"/>
          <a:ext cx="263280" cy="87086"/>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67</xdr:col>
      <xdr:colOff>334816</xdr:colOff>
      <xdr:row>24</xdr:row>
      <xdr:rowOff>174878</xdr:rowOff>
    </xdr:from>
    <xdr:to>
      <xdr:col>67</xdr:col>
      <xdr:colOff>430066</xdr:colOff>
      <xdr:row>25</xdr:row>
      <xdr:rowOff>86431</xdr:rowOff>
    </xdr:to>
    <xdr:sp>
      <xdr:nvSpPr>
        <xdr:cNvPr id="218" name="274 Rectángulo"/>
        <xdr:cNvSpPr/>
      </xdr:nvSpPr>
      <xdr:spPr bwMode="auto">
        <a:xfrm>
          <a:off x="41539966" y="523265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490022</xdr:colOff>
      <xdr:row>37</xdr:row>
      <xdr:rowOff>40167</xdr:rowOff>
    </xdr:from>
    <xdr:to>
      <xdr:col>71</xdr:col>
      <xdr:colOff>166509</xdr:colOff>
      <xdr:row>37</xdr:row>
      <xdr:rowOff>40456</xdr:rowOff>
    </xdr:to>
    <xdr:cxnSp>
      <xdr:nvCxnSpPr>
        <xdr:cNvPr id="219" name="334 Conector recto"/>
        <xdr:cNvCxnSpPr>
          <a:stCxn id="223" idx="1"/>
        </xdr:cNvCxnSpPr>
      </xdr:nvCxnSpPr>
      <xdr:spPr bwMode="auto">
        <a:xfrm>
          <a:off x="42914372" y="7574442"/>
          <a:ext cx="895687" cy="28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71</xdr:col>
      <xdr:colOff>109444</xdr:colOff>
      <xdr:row>37</xdr:row>
      <xdr:rowOff>7790</xdr:rowOff>
    </xdr:from>
    <xdr:to>
      <xdr:col>71</xdr:col>
      <xdr:colOff>204694</xdr:colOff>
      <xdr:row>37</xdr:row>
      <xdr:rowOff>109843</xdr:rowOff>
    </xdr:to>
    <xdr:sp>
      <xdr:nvSpPr>
        <xdr:cNvPr id="220" name="285 Rectángulo"/>
        <xdr:cNvSpPr/>
      </xdr:nvSpPr>
      <xdr:spPr bwMode="auto">
        <a:xfrm>
          <a:off x="43752994" y="7542065"/>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67</xdr:col>
      <xdr:colOff>386156</xdr:colOff>
      <xdr:row>33</xdr:row>
      <xdr:rowOff>30037</xdr:rowOff>
    </xdr:from>
    <xdr:to>
      <xdr:col>69</xdr:col>
      <xdr:colOff>509952</xdr:colOff>
      <xdr:row>37</xdr:row>
      <xdr:rowOff>60811</xdr:rowOff>
    </xdr:to>
    <xdr:sp>
      <xdr:nvSpPr>
        <xdr:cNvPr id="221" name="338 Forma libre"/>
        <xdr:cNvSpPr/>
      </xdr:nvSpPr>
      <xdr:spPr bwMode="auto">
        <a:xfrm>
          <a:off x="41591306" y="6802313"/>
          <a:ext cx="1342996" cy="792773"/>
        </a:xfrm>
        <a:custGeom>
          <a:avLst/>
          <a:gdLst>
            <a:gd name="connsiteX0" fmla="*/ 1985596 w 1985596"/>
            <a:gd name="connsiteY0" fmla="*/ 373673 h 381000"/>
            <a:gd name="connsiteX1" fmla="*/ 1531327 w 1985596"/>
            <a:gd name="connsiteY1" fmla="*/ 381000 h 381000"/>
            <a:gd name="connsiteX2" fmla="*/ 1055077 w 1985596"/>
            <a:gd name="connsiteY2" fmla="*/ 0 h 381000"/>
            <a:gd name="connsiteX3" fmla="*/ 1047750 w 1985596"/>
            <a:gd name="connsiteY3" fmla="*/ 7327 h 381000"/>
            <a:gd name="connsiteX4" fmla="*/ 0 w 1985596"/>
            <a:gd name="connsiteY4" fmla="*/ 51289 h 381000"/>
            <a:gd name="connsiteX0" fmla="*/ 937846 w 937846"/>
            <a:gd name="connsiteY0" fmla="*/ 373673 h 381000"/>
            <a:gd name="connsiteX1" fmla="*/ 483577 w 937846"/>
            <a:gd name="connsiteY1" fmla="*/ 381000 h 381000"/>
            <a:gd name="connsiteX2" fmla="*/ 7327 w 937846"/>
            <a:gd name="connsiteY2" fmla="*/ 0 h 381000"/>
            <a:gd name="connsiteX3" fmla="*/ 0 w 937846"/>
            <a:gd name="connsiteY3" fmla="*/ 7327 h 381000"/>
            <a:gd name="connsiteX0" fmla="*/ 937846 w 937846"/>
            <a:gd name="connsiteY0" fmla="*/ 373673 h 381000"/>
            <a:gd name="connsiteX1" fmla="*/ 483577 w 937846"/>
            <a:gd name="connsiteY1" fmla="*/ 381000 h 381000"/>
            <a:gd name="connsiteX2" fmla="*/ 161193 w 937846"/>
            <a:gd name="connsiteY2" fmla="*/ 307731 h 381000"/>
            <a:gd name="connsiteX3" fmla="*/ 7327 w 937846"/>
            <a:gd name="connsiteY3" fmla="*/ 0 h 381000"/>
            <a:gd name="connsiteX4" fmla="*/ 0 w 937846"/>
            <a:gd name="connsiteY4" fmla="*/ 7327 h 381000"/>
            <a:gd name="connsiteX0" fmla="*/ 937846 w 937846"/>
            <a:gd name="connsiteY0" fmla="*/ 373673 h 381000"/>
            <a:gd name="connsiteX1" fmla="*/ 483577 w 937846"/>
            <a:gd name="connsiteY1" fmla="*/ 381000 h 381000"/>
            <a:gd name="connsiteX2" fmla="*/ 161193 w 937846"/>
            <a:gd name="connsiteY2" fmla="*/ 307731 h 381000"/>
            <a:gd name="connsiteX3" fmla="*/ 7327 w 937846"/>
            <a:gd name="connsiteY3" fmla="*/ 0 h 381000"/>
            <a:gd name="connsiteX4" fmla="*/ 0 w 937846"/>
            <a:gd name="connsiteY4" fmla="*/ 7327 h 381000"/>
            <a:gd name="connsiteX0" fmla="*/ 940409 w 940409"/>
            <a:gd name="connsiteY0" fmla="*/ 373673 h 381000"/>
            <a:gd name="connsiteX1" fmla="*/ 486140 w 940409"/>
            <a:gd name="connsiteY1" fmla="*/ 381000 h 381000"/>
            <a:gd name="connsiteX2" fmla="*/ 163756 w 940409"/>
            <a:gd name="connsiteY2" fmla="*/ 307731 h 381000"/>
            <a:gd name="connsiteX3" fmla="*/ 25644 w 940409"/>
            <a:gd name="connsiteY3" fmla="*/ 78545 h 381000"/>
            <a:gd name="connsiteX4" fmla="*/ 9890 w 940409"/>
            <a:gd name="connsiteY4" fmla="*/ 0 h 381000"/>
            <a:gd name="connsiteX5" fmla="*/ 2563 w 940409"/>
            <a:gd name="connsiteY5" fmla="*/ 7327 h 381000"/>
            <a:gd name="connsiteX0" fmla="*/ 1142945 w 1142945"/>
            <a:gd name="connsiteY0" fmla="*/ 583516 h 590843"/>
            <a:gd name="connsiteX1" fmla="*/ 688676 w 1142945"/>
            <a:gd name="connsiteY1" fmla="*/ 590843 h 590843"/>
            <a:gd name="connsiteX2" fmla="*/ 366292 w 1142945"/>
            <a:gd name="connsiteY2" fmla="*/ 517574 h 590843"/>
            <a:gd name="connsiteX3" fmla="*/ 228180 w 1142945"/>
            <a:gd name="connsiteY3" fmla="*/ 288388 h 590843"/>
            <a:gd name="connsiteX4" fmla="*/ 212426 w 1142945"/>
            <a:gd name="connsiteY4" fmla="*/ 209843 h 590843"/>
            <a:gd name="connsiteX5" fmla="*/ 0 w 1142945"/>
            <a:gd name="connsiteY5" fmla="*/ 0 h 590843"/>
            <a:gd name="connsiteX0" fmla="*/ 940409 w 940409"/>
            <a:gd name="connsiteY0" fmla="*/ 373673 h 381000"/>
            <a:gd name="connsiteX1" fmla="*/ 486140 w 940409"/>
            <a:gd name="connsiteY1" fmla="*/ 381000 h 381000"/>
            <a:gd name="connsiteX2" fmla="*/ 163756 w 940409"/>
            <a:gd name="connsiteY2" fmla="*/ 307731 h 381000"/>
            <a:gd name="connsiteX3" fmla="*/ 25644 w 940409"/>
            <a:gd name="connsiteY3" fmla="*/ 78545 h 381000"/>
            <a:gd name="connsiteX4" fmla="*/ 9890 w 940409"/>
            <a:gd name="connsiteY4" fmla="*/ 0 h 381000"/>
            <a:gd name="connsiteX0" fmla="*/ 930519 w 930519"/>
            <a:gd name="connsiteY0" fmla="*/ 373673 h 381000"/>
            <a:gd name="connsiteX1" fmla="*/ 476250 w 930519"/>
            <a:gd name="connsiteY1" fmla="*/ 381000 h 381000"/>
            <a:gd name="connsiteX2" fmla="*/ 153866 w 930519"/>
            <a:gd name="connsiteY2" fmla="*/ 307731 h 381000"/>
            <a:gd name="connsiteX3" fmla="*/ 38542 w 930519"/>
            <a:gd name="connsiteY3" fmla="*/ 143315 h 381000"/>
            <a:gd name="connsiteX4" fmla="*/ 0 w 930519"/>
            <a:gd name="connsiteY4" fmla="*/ 0 h 381000"/>
            <a:gd name="connsiteX0" fmla="*/ 930519 w 930519"/>
            <a:gd name="connsiteY0" fmla="*/ 373673 h 384127"/>
            <a:gd name="connsiteX1" fmla="*/ 476250 w 930519"/>
            <a:gd name="connsiteY1" fmla="*/ 381000 h 384127"/>
            <a:gd name="connsiteX2" fmla="*/ 323403 w 930519"/>
            <a:gd name="connsiteY2" fmla="*/ 371915 h 384127"/>
            <a:gd name="connsiteX3" fmla="*/ 153866 w 930519"/>
            <a:gd name="connsiteY3" fmla="*/ 307731 h 384127"/>
            <a:gd name="connsiteX4" fmla="*/ 38542 w 930519"/>
            <a:gd name="connsiteY4" fmla="*/ 143315 h 384127"/>
            <a:gd name="connsiteX5" fmla="*/ 0 w 930519"/>
            <a:gd name="connsiteY5" fmla="*/ 0 h 384127"/>
            <a:gd name="connsiteX0" fmla="*/ 930519 w 930519"/>
            <a:gd name="connsiteY0" fmla="*/ 373673 h 387301"/>
            <a:gd name="connsiteX1" fmla="*/ 476250 w 930519"/>
            <a:gd name="connsiteY1" fmla="*/ 381000 h 387301"/>
            <a:gd name="connsiteX2" fmla="*/ 323403 w 930519"/>
            <a:gd name="connsiteY2" fmla="*/ 371915 h 387301"/>
            <a:gd name="connsiteX3" fmla="*/ 131079 w 930519"/>
            <a:gd name="connsiteY3" fmla="*/ 288681 h 387301"/>
            <a:gd name="connsiteX4" fmla="*/ 38542 w 930519"/>
            <a:gd name="connsiteY4" fmla="*/ 143315 h 387301"/>
            <a:gd name="connsiteX5" fmla="*/ 0 w 930519"/>
            <a:gd name="connsiteY5" fmla="*/ 0 h 387301"/>
            <a:gd name="connsiteX0" fmla="*/ 944205 w 944205"/>
            <a:gd name="connsiteY0" fmla="*/ 373673 h 387301"/>
            <a:gd name="connsiteX1" fmla="*/ 489936 w 944205"/>
            <a:gd name="connsiteY1" fmla="*/ 381000 h 387301"/>
            <a:gd name="connsiteX2" fmla="*/ 337089 w 944205"/>
            <a:gd name="connsiteY2" fmla="*/ 371915 h 387301"/>
            <a:gd name="connsiteX3" fmla="*/ 144765 w 944205"/>
            <a:gd name="connsiteY3" fmla="*/ 288681 h 387301"/>
            <a:gd name="connsiteX4" fmla="*/ 21846 w 944205"/>
            <a:gd name="connsiteY4" fmla="*/ 143315 h 387301"/>
            <a:gd name="connsiteX5" fmla="*/ 13686 w 944205"/>
            <a:gd name="connsiteY5" fmla="*/ 0 h 387301"/>
            <a:gd name="connsiteX0" fmla="*/ 936608 w 936608"/>
            <a:gd name="connsiteY0" fmla="*/ 373673 h 387301"/>
            <a:gd name="connsiteX1" fmla="*/ 482339 w 936608"/>
            <a:gd name="connsiteY1" fmla="*/ 381000 h 387301"/>
            <a:gd name="connsiteX2" fmla="*/ 329492 w 936608"/>
            <a:gd name="connsiteY2" fmla="*/ 371915 h 387301"/>
            <a:gd name="connsiteX3" fmla="*/ 137168 w 936608"/>
            <a:gd name="connsiteY3" fmla="*/ 288681 h 387301"/>
            <a:gd name="connsiteX4" fmla="*/ 21846 w 936608"/>
            <a:gd name="connsiteY4" fmla="*/ 143315 h 387301"/>
            <a:gd name="connsiteX5" fmla="*/ 6089 w 936608"/>
            <a:gd name="connsiteY5" fmla="*/ 0 h 387301"/>
            <a:gd name="connsiteX0" fmla="*/ 936607 w 936607"/>
            <a:gd name="connsiteY0" fmla="*/ 373673 h 387301"/>
            <a:gd name="connsiteX1" fmla="*/ 482338 w 936607"/>
            <a:gd name="connsiteY1" fmla="*/ 381000 h 387301"/>
            <a:gd name="connsiteX2" fmla="*/ 329491 w 936607"/>
            <a:gd name="connsiteY2" fmla="*/ 371915 h 387301"/>
            <a:gd name="connsiteX3" fmla="*/ 137167 w 936607"/>
            <a:gd name="connsiteY3" fmla="*/ 288681 h 387301"/>
            <a:gd name="connsiteX4" fmla="*/ 21845 w 936607"/>
            <a:gd name="connsiteY4" fmla="*/ 143315 h 387301"/>
            <a:gd name="connsiteX5" fmla="*/ 6088 w 936607"/>
            <a:gd name="connsiteY5" fmla="*/ 0 h 387301"/>
            <a:gd name="connsiteX0" fmla="*/ 936607 w 936607"/>
            <a:gd name="connsiteY0" fmla="*/ 373673 h 384920"/>
            <a:gd name="connsiteX1" fmla="*/ 482338 w 936607"/>
            <a:gd name="connsiteY1" fmla="*/ 381000 h 384920"/>
            <a:gd name="connsiteX2" fmla="*/ 329491 w 936607"/>
            <a:gd name="connsiteY2" fmla="*/ 371915 h 384920"/>
            <a:gd name="connsiteX3" fmla="*/ 137167 w 936607"/>
            <a:gd name="connsiteY3" fmla="*/ 288681 h 384920"/>
            <a:gd name="connsiteX4" fmla="*/ 21845 w 936607"/>
            <a:gd name="connsiteY4" fmla="*/ 143315 h 384920"/>
            <a:gd name="connsiteX5" fmla="*/ 6088 w 936607"/>
            <a:gd name="connsiteY5" fmla="*/ 0 h 384920"/>
            <a:gd name="connsiteX0" fmla="*/ 936607 w 936607"/>
            <a:gd name="connsiteY0" fmla="*/ 373673 h 392064"/>
            <a:gd name="connsiteX1" fmla="*/ 482338 w 936607"/>
            <a:gd name="connsiteY1" fmla="*/ 381000 h 392064"/>
            <a:gd name="connsiteX2" fmla="*/ 327116 w 936607"/>
            <a:gd name="connsiteY2" fmla="*/ 379059 h 392064"/>
            <a:gd name="connsiteX3" fmla="*/ 137167 w 936607"/>
            <a:gd name="connsiteY3" fmla="*/ 288681 h 392064"/>
            <a:gd name="connsiteX4" fmla="*/ 21845 w 936607"/>
            <a:gd name="connsiteY4" fmla="*/ 143315 h 392064"/>
            <a:gd name="connsiteX5" fmla="*/ 6088 w 936607"/>
            <a:gd name="connsiteY5" fmla="*/ 0 h 392064"/>
            <a:gd name="connsiteX0" fmla="*/ 936607 w 936607"/>
            <a:gd name="connsiteY0" fmla="*/ 373673 h 392064"/>
            <a:gd name="connsiteX1" fmla="*/ 482338 w 936607"/>
            <a:gd name="connsiteY1" fmla="*/ 381000 h 392064"/>
            <a:gd name="connsiteX2" fmla="*/ 327116 w 936607"/>
            <a:gd name="connsiteY2" fmla="*/ 379059 h 392064"/>
            <a:gd name="connsiteX3" fmla="*/ 151410 w 936607"/>
            <a:gd name="connsiteY3" fmla="*/ 310112 h 392064"/>
            <a:gd name="connsiteX4" fmla="*/ 21845 w 936607"/>
            <a:gd name="connsiteY4" fmla="*/ 143315 h 392064"/>
            <a:gd name="connsiteX5" fmla="*/ 6088 w 936607"/>
            <a:gd name="connsiteY5" fmla="*/ 0 h 392064"/>
            <a:gd name="connsiteX0" fmla="*/ 936607 w 936607"/>
            <a:gd name="connsiteY0" fmla="*/ 373673 h 384921"/>
            <a:gd name="connsiteX1" fmla="*/ 482338 w 936607"/>
            <a:gd name="connsiteY1" fmla="*/ 381000 h 384921"/>
            <a:gd name="connsiteX2" fmla="*/ 317619 w 936607"/>
            <a:gd name="connsiteY2" fmla="*/ 371916 h 384921"/>
            <a:gd name="connsiteX3" fmla="*/ 151410 w 936607"/>
            <a:gd name="connsiteY3" fmla="*/ 310112 h 384921"/>
            <a:gd name="connsiteX4" fmla="*/ 21845 w 936607"/>
            <a:gd name="connsiteY4" fmla="*/ 143315 h 384921"/>
            <a:gd name="connsiteX5" fmla="*/ 6088 w 936607"/>
            <a:gd name="connsiteY5" fmla="*/ 0 h 384921"/>
            <a:gd name="connsiteX0" fmla="*/ 936607 w 936607"/>
            <a:gd name="connsiteY0" fmla="*/ 373673 h 381000"/>
            <a:gd name="connsiteX1" fmla="*/ 482338 w 936607"/>
            <a:gd name="connsiteY1" fmla="*/ 381000 h 381000"/>
            <a:gd name="connsiteX2" fmla="*/ 317619 w 936607"/>
            <a:gd name="connsiteY2" fmla="*/ 371916 h 381000"/>
            <a:gd name="connsiteX3" fmla="*/ 151410 w 936607"/>
            <a:gd name="connsiteY3" fmla="*/ 310112 h 381000"/>
            <a:gd name="connsiteX4" fmla="*/ 21845 w 936607"/>
            <a:gd name="connsiteY4" fmla="*/ 143315 h 381000"/>
            <a:gd name="connsiteX5" fmla="*/ 6088 w 936607"/>
            <a:gd name="connsiteY5" fmla="*/ 0 h 381000"/>
            <a:gd name="connsiteX0" fmla="*/ 1325914 w 1325914"/>
            <a:gd name="connsiteY0" fmla="*/ 383198 h 383198"/>
            <a:gd name="connsiteX1" fmla="*/ 482338 w 1325914"/>
            <a:gd name="connsiteY1" fmla="*/ 381000 h 383198"/>
            <a:gd name="connsiteX2" fmla="*/ 317619 w 1325914"/>
            <a:gd name="connsiteY2" fmla="*/ 371916 h 383198"/>
            <a:gd name="connsiteX3" fmla="*/ 151410 w 1325914"/>
            <a:gd name="connsiteY3" fmla="*/ 310112 h 383198"/>
            <a:gd name="connsiteX4" fmla="*/ 21845 w 1325914"/>
            <a:gd name="connsiteY4" fmla="*/ 143315 h 383198"/>
            <a:gd name="connsiteX5" fmla="*/ 6088 w 1325914"/>
            <a:gd name="connsiteY5" fmla="*/ 0 h 383198"/>
            <a:gd name="connsiteX0" fmla="*/ 1338814 w 1338814"/>
            <a:gd name="connsiteY0" fmla="*/ 792773 h 792773"/>
            <a:gd name="connsiteX1" fmla="*/ 495238 w 1338814"/>
            <a:gd name="connsiteY1" fmla="*/ 790575 h 792773"/>
            <a:gd name="connsiteX2" fmla="*/ 330519 w 1338814"/>
            <a:gd name="connsiteY2" fmla="*/ 781491 h 792773"/>
            <a:gd name="connsiteX3" fmla="*/ 164310 w 1338814"/>
            <a:gd name="connsiteY3" fmla="*/ 719687 h 792773"/>
            <a:gd name="connsiteX4" fmla="*/ 34745 w 1338814"/>
            <a:gd name="connsiteY4" fmla="*/ 552890 h 792773"/>
            <a:gd name="connsiteX5" fmla="*/ 0 w 1338814"/>
            <a:gd name="connsiteY5" fmla="*/ 0 h 7927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338814" h="792773" fill="norm" stroke="1" extrusionOk="0">
              <a:moveTo>
                <a:pt x="1338814" y="792773"/>
              </a:moveTo>
              <a:lnTo>
                <a:pt x="495238" y="790575"/>
              </a:lnTo>
              <a:cubicBezTo>
                <a:pt x="392153" y="788377"/>
                <a:pt x="426028" y="789734"/>
                <a:pt x="330519" y="781491"/>
              </a:cubicBezTo>
              <a:cubicBezTo>
                <a:pt x="272991" y="766105"/>
                <a:pt x="209888" y="755882"/>
                <a:pt x="164310" y="719687"/>
              </a:cubicBezTo>
              <a:cubicBezTo>
                <a:pt x="90093" y="668643"/>
                <a:pt x="56591" y="601003"/>
                <a:pt x="34745" y="552890"/>
              </a:cubicBezTo>
              <a:cubicBezTo>
                <a:pt x="12900" y="471439"/>
                <a:pt x="6379" y="11235"/>
                <a:pt x="0" y="0"/>
              </a:cubicBezTo>
            </a:path>
          </a:pathLst>
        </a:custGeom>
        <a:ln w="38100">
          <a:solidFill>
            <a:srgbClr val="FF0066"/>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67</xdr:col>
      <xdr:colOff>340240</xdr:colOff>
      <xdr:row>32</xdr:row>
      <xdr:rowOff>128351</xdr:rowOff>
    </xdr:from>
    <xdr:to>
      <xdr:col>67</xdr:col>
      <xdr:colOff>435489</xdr:colOff>
      <xdr:row>33</xdr:row>
      <xdr:rowOff>39905</xdr:rowOff>
    </xdr:to>
    <xdr:sp>
      <xdr:nvSpPr>
        <xdr:cNvPr id="222" name="280 Rectángulo"/>
        <xdr:cNvSpPr/>
      </xdr:nvSpPr>
      <xdr:spPr bwMode="auto">
        <a:xfrm>
          <a:off x="41545390" y="6710127"/>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490022</xdr:colOff>
      <xdr:row>36</xdr:row>
      <xdr:rowOff>179640</xdr:rowOff>
    </xdr:from>
    <xdr:to>
      <xdr:col>69</xdr:col>
      <xdr:colOff>585271</xdr:colOff>
      <xdr:row>37</xdr:row>
      <xdr:rowOff>91192</xdr:rowOff>
    </xdr:to>
    <xdr:sp>
      <xdr:nvSpPr>
        <xdr:cNvPr id="223" name="281 Rectángulo"/>
        <xdr:cNvSpPr/>
      </xdr:nvSpPr>
      <xdr:spPr bwMode="auto">
        <a:xfrm>
          <a:off x="42914372" y="752341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68</xdr:col>
      <xdr:colOff>571500</xdr:colOff>
      <xdr:row>27</xdr:row>
      <xdr:rowOff>152400</xdr:rowOff>
    </xdr:from>
    <xdr:to>
      <xdr:col>68</xdr:col>
      <xdr:colOff>581025</xdr:colOff>
      <xdr:row>35</xdr:row>
      <xdr:rowOff>38100</xdr:rowOff>
    </xdr:to>
    <xdr:cxnSp>
      <xdr:nvCxnSpPr>
        <xdr:cNvPr id="224" name="345 Conector recto de flecha"/>
        <xdr:cNvCxnSpPr/>
      </xdr:nvCxnSpPr>
      <xdr:spPr bwMode="auto">
        <a:xfrm flipH="1">
          <a:off x="42386250" y="5781675"/>
          <a:ext cx="9525" cy="140970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70</xdr:col>
      <xdr:colOff>114300</xdr:colOff>
      <xdr:row>33</xdr:row>
      <xdr:rowOff>152400</xdr:rowOff>
    </xdr:from>
    <xdr:to>
      <xdr:col>71</xdr:col>
      <xdr:colOff>76200</xdr:colOff>
      <xdr:row>33</xdr:row>
      <xdr:rowOff>152400</xdr:rowOff>
    </xdr:to>
    <xdr:cxnSp>
      <xdr:nvCxnSpPr>
        <xdr:cNvPr id="225" name="348 Conector recto de flecha"/>
        <xdr:cNvCxnSpPr/>
      </xdr:nvCxnSpPr>
      <xdr:spPr bwMode="auto">
        <a:xfrm flipH="1">
          <a:off x="43148250" y="6924675"/>
          <a:ext cx="571501" cy="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68</xdr:col>
      <xdr:colOff>520791</xdr:colOff>
      <xdr:row>30</xdr:row>
      <xdr:rowOff>104463</xdr:rowOff>
    </xdr:from>
    <xdr:to>
      <xdr:col>69</xdr:col>
      <xdr:colOff>380998</xdr:colOff>
      <xdr:row>31</xdr:row>
      <xdr:rowOff>170405</xdr:rowOff>
    </xdr:to>
    <xdr:sp>
      <xdr:nvSpPr>
        <xdr:cNvPr id="226" name="352 CuadroTexto"/>
        <xdr:cNvSpPr txBox="1"/>
      </xdr:nvSpPr>
      <xdr:spPr bwMode="auto">
        <a:xfrm>
          <a:off x="42335541" y="6305238"/>
          <a:ext cx="469807" cy="25644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70</xdr:col>
      <xdr:colOff>140911</xdr:colOff>
      <xdr:row>32</xdr:row>
      <xdr:rowOff>144801</xdr:rowOff>
    </xdr:from>
    <xdr:to>
      <xdr:col>71</xdr:col>
      <xdr:colOff>1119</xdr:colOff>
      <xdr:row>34</xdr:row>
      <xdr:rowOff>20244</xdr:rowOff>
    </xdr:to>
    <xdr:sp>
      <xdr:nvSpPr>
        <xdr:cNvPr id="227" name="353 CuadroTexto"/>
        <xdr:cNvSpPr txBox="1"/>
      </xdr:nvSpPr>
      <xdr:spPr bwMode="auto">
        <a:xfrm>
          <a:off x="43174862" y="6726577"/>
          <a:ext cx="469807" cy="25644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70</xdr:col>
      <xdr:colOff>106456</xdr:colOff>
      <xdr:row>30</xdr:row>
      <xdr:rowOff>73959</xdr:rowOff>
    </xdr:from>
    <xdr:to>
      <xdr:col>71</xdr:col>
      <xdr:colOff>68358</xdr:colOff>
      <xdr:row>30</xdr:row>
      <xdr:rowOff>73959</xdr:rowOff>
    </xdr:to>
    <xdr:cxnSp>
      <xdr:nvCxnSpPr>
        <xdr:cNvPr id="228" name="354 Conector recto de flecha"/>
        <xdr:cNvCxnSpPr/>
      </xdr:nvCxnSpPr>
      <xdr:spPr bwMode="auto">
        <a:xfrm flipH="1">
          <a:off x="43140407" y="6274734"/>
          <a:ext cx="571501" cy="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70</xdr:col>
      <xdr:colOff>133069</xdr:colOff>
      <xdr:row>29</xdr:row>
      <xdr:rowOff>66361</xdr:rowOff>
    </xdr:from>
    <xdr:to>
      <xdr:col>70</xdr:col>
      <xdr:colOff>603997</xdr:colOff>
      <xdr:row>30</xdr:row>
      <xdr:rowOff>132303</xdr:rowOff>
    </xdr:to>
    <xdr:sp>
      <xdr:nvSpPr>
        <xdr:cNvPr id="229" name="355 CuadroTexto"/>
        <xdr:cNvSpPr txBox="1"/>
      </xdr:nvSpPr>
      <xdr:spPr bwMode="auto">
        <a:xfrm>
          <a:off x="43167019" y="6076636"/>
          <a:ext cx="470928" cy="25644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70</xdr:col>
      <xdr:colOff>124386</xdr:colOff>
      <xdr:row>28</xdr:row>
      <xdr:rowOff>142316</xdr:rowOff>
    </xdr:from>
    <xdr:to>
      <xdr:col>71</xdr:col>
      <xdr:colOff>86287</xdr:colOff>
      <xdr:row>28</xdr:row>
      <xdr:rowOff>142316</xdr:rowOff>
    </xdr:to>
    <xdr:cxnSp>
      <xdr:nvCxnSpPr>
        <xdr:cNvPr id="230" name="358 Conector recto de flecha"/>
        <xdr:cNvCxnSpPr/>
      </xdr:nvCxnSpPr>
      <xdr:spPr bwMode="auto">
        <a:xfrm flipH="1">
          <a:off x="43158336" y="5962091"/>
          <a:ext cx="571501" cy="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70</xdr:col>
      <xdr:colOff>150997</xdr:colOff>
      <xdr:row>27</xdr:row>
      <xdr:rowOff>134717</xdr:rowOff>
    </xdr:from>
    <xdr:to>
      <xdr:col>71</xdr:col>
      <xdr:colOff>11205</xdr:colOff>
      <xdr:row>29</xdr:row>
      <xdr:rowOff>10160</xdr:rowOff>
    </xdr:to>
    <xdr:sp>
      <xdr:nvSpPr>
        <xdr:cNvPr id="231" name="359 CuadroTexto"/>
        <xdr:cNvSpPr txBox="1"/>
      </xdr:nvSpPr>
      <xdr:spPr bwMode="auto">
        <a:xfrm>
          <a:off x="43184948" y="5763993"/>
          <a:ext cx="469807" cy="25644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76</xdr:col>
      <xdr:colOff>558708</xdr:colOff>
      <xdr:row>26</xdr:row>
      <xdr:rowOff>77260</xdr:rowOff>
    </xdr:from>
    <xdr:to>
      <xdr:col>76</xdr:col>
      <xdr:colOff>568234</xdr:colOff>
      <xdr:row>33</xdr:row>
      <xdr:rowOff>153460</xdr:rowOff>
    </xdr:to>
    <xdr:cxnSp>
      <xdr:nvCxnSpPr>
        <xdr:cNvPr id="232" name="360 Conector recto de flecha"/>
        <xdr:cNvCxnSpPr/>
      </xdr:nvCxnSpPr>
      <xdr:spPr bwMode="auto">
        <a:xfrm flipH="1">
          <a:off x="47012134" y="5516034"/>
          <a:ext cx="9525" cy="140970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76</xdr:col>
      <xdr:colOff>508000</xdr:colOff>
      <xdr:row>31</xdr:row>
      <xdr:rowOff>113975</xdr:rowOff>
    </xdr:from>
    <xdr:to>
      <xdr:col>77</xdr:col>
      <xdr:colOff>368207</xdr:colOff>
      <xdr:row>32</xdr:row>
      <xdr:rowOff>179917</xdr:rowOff>
    </xdr:to>
    <xdr:sp>
      <xdr:nvSpPr>
        <xdr:cNvPr id="233" name="361 CuadroTexto"/>
        <xdr:cNvSpPr txBox="1"/>
      </xdr:nvSpPr>
      <xdr:spPr bwMode="auto">
        <a:xfrm>
          <a:off x="46961425" y="6505250"/>
          <a:ext cx="469807" cy="25644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230</xdr:col>
      <xdr:colOff>33466</xdr:colOff>
      <xdr:row>6</xdr:row>
      <xdr:rowOff>9035</xdr:rowOff>
    </xdr:from>
    <xdr:to>
      <xdr:col>237</xdr:col>
      <xdr:colOff>21254</xdr:colOff>
      <xdr:row>6</xdr:row>
      <xdr:rowOff>143362</xdr:rowOff>
    </xdr:to>
    <xdr:sp>
      <xdr:nvSpPr>
        <xdr:cNvPr id="234" name="372 Rectángulo"/>
        <xdr:cNvSpPr/>
      </xdr:nvSpPr>
      <xdr:spPr bwMode="auto">
        <a:xfrm>
          <a:off x="132592890" y="1561610"/>
          <a:ext cx="4502638"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229</xdr:col>
      <xdr:colOff>451828</xdr:colOff>
      <xdr:row>5</xdr:row>
      <xdr:rowOff>33458</xdr:rowOff>
    </xdr:from>
    <xdr:to>
      <xdr:col>230</xdr:col>
      <xdr:colOff>12213</xdr:colOff>
      <xdr:row>7</xdr:row>
      <xdr:rowOff>131151</xdr:rowOff>
    </xdr:to>
    <xdr:sp>
      <xdr:nvSpPr>
        <xdr:cNvPr id="235" name="373 Rectángulo"/>
        <xdr:cNvSpPr/>
      </xdr:nvSpPr>
      <xdr:spPr bwMode="auto">
        <a:xfrm>
          <a:off x="132373078" y="1386008"/>
          <a:ext cx="198560"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237</xdr:col>
      <xdr:colOff>42507</xdr:colOff>
      <xdr:row>5</xdr:row>
      <xdr:rowOff>33458</xdr:rowOff>
    </xdr:from>
    <xdr:to>
      <xdr:col>237</xdr:col>
      <xdr:colOff>237892</xdr:colOff>
      <xdr:row>7</xdr:row>
      <xdr:rowOff>131151</xdr:rowOff>
    </xdr:to>
    <xdr:sp>
      <xdr:nvSpPr>
        <xdr:cNvPr id="236" name="374 Rectángulo"/>
        <xdr:cNvSpPr/>
      </xdr:nvSpPr>
      <xdr:spPr bwMode="auto">
        <a:xfrm>
          <a:off x="137116782" y="1386008"/>
          <a:ext cx="195385"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230</xdr:col>
      <xdr:colOff>33716</xdr:colOff>
      <xdr:row>5</xdr:row>
      <xdr:rowOff>18880</xdr:rowOff>
    </xdr:from>
    <xdr:to>
      <xdr:col>231</xdr:col>
      <xdr:colOff>478432</xdr:colOff>
      <xdr:row>5</xdr:row>
      <xdr:rowOff>204323</xdr:rowOff>
    </xdr:to>
    <xdr:sp>
      <xdr:nvSpPr>
        <xdr:cNvPr id="237" name="375 Forma libre"/>
        <xdr:cNvSpPr/>
      </xdr:nvSpPr>
      <xdr:spPr bwMode="auto">
        <a:xfrm>
          <a:off x="132593141" y="1371430"/>
          <a:ext cx="108289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231</xdr:col>
      <xdr:colOff>506424</xdr:colOff>
      <xdr:row>5</xdr:row>
      <xdr:rowOff>18880</xdr:rowOff>
    </xdr:from>
    <xdr:to>
      <xdr:col>233</xdr:col>
      <xdr:colOff>314736</xdr:colOff>
      <xdr:row>5</xdr:row>
      <xdr:rowOff>204323</xdr:rowOff>
    </xdr:to>
    <xdr:sp>
      <xdr:nvSpPr>
        <xdr:cNvPr id="238" name="376 Forma libre"/>
        <xdr:cNvSpPr/>
      </xdr:nvSpPr>
      <xdr:spPr bwMode="auto">
        <a:xfrm>
          <a:off x="133704024" y="1371430"/>
          <a:ext cx="1189437"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233</xdr:col>
      <xdr:colOff>342738</xdr:colOff>
      <xdr:row>5</xdr:row>
      <xdr:rowOff>18880</xdr:rowOff>
    </xdr:from>
    <xdr:to>
      <xdr:col>235</xdr:col>
      <xdr:colOff>151050</xdr:colOff>
      <xdr:row>5</xdr:row>
      <xdr:rowOff>204323</xdr:rowOff>
    </xdr:to>
    <xdr:sp>
      <xdr:nvSpPr>
        <xdr:cNvPr id="239" name="377 Forma libre"/>
        <xdr:cNvSpPr/>
      </xdr:nvSpPr>
      <xdr:spPr bwMode="auto">
        <a:xfrm>
          <a:off x="134921463" y="1371430"/>
          <a:ext cx="10846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235</xdr:col>
      <xdr:colOff>170616</xdr:colOff>
      <xdr:row>5</xdr:row>
      <xdr:rowOff>18880</xdr:rowOff>
    </xdr:from>
    <xdr:to>
      <xdr:col>237</xdr:col>
      <xdr:colOff>29504</xdr:colOff>
      <xdr:row>5</xdr:row>
      <xdr:rowOff>204323</xdr:rowOff>
    </xdr:to>
    <xdr:sp>
      <xdr:nvSpPr>
        <xdr:cNvPr id="240" name="378 Forma libre"/>
        <xdr:cNvSpPr/>
      </xdr:nvSpPr>
      <xdr:spPr bwMode="auto">
        <a:xfrm>
          <a:off x="136025691" y="1371430"/>
          <a:ext cx="1078088"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230</xdr:col>
      <xdr:colOff>109266</xdr:colOff>
      <xdr:row>10</xdr:row>
      <xdr:rowOff>204107</xdr:rowOff>
    </xdr:from>
    <xdr:to>
      <xdr:col>236</xdr:col>
      <xdr:colOff>515419</xdr:colOff>
      <xdr:row>20</xdr:row>
      <xdr:rowOff>37110</xdr:rowOff>
    </xdr:to>
    <xdr:sp>
      <xdr:nvSpPr>
        <xdr:cNvPr id="241" name="379 Forma libre"/>
        <xdr:cNvSpPr/>
      </xdr:nvSpPr>
      <xdr:spPr bwMode="auto">
        <a:xfrm>
          <a:off x="132668691" y="2585357"/>
          <a:ext cx="4311403" cy="1747528"/>
        </a:xfrm>
        <a:custGeom>
          <a:avLst/>
          <a:gdLst>
            <a:gd name="connsiteX0" fmla="*/ 0 w 3859480"/>
            <a:gd name="connsiteY0" fmla="*/ 958685 h 1731818"/>
            <a:gd name="connsiteX1" fmla="*/ 6185 w 3859480"/>
            <a:gd name="connsiteY1" fmla="*/ 0 h 1731818"/>
            <a:gd name="connsiteX2" fmla="*/ 3859480 w 3859480"/>
            <a:gd name="connsiteY2" fmla="*/ 1731818 h 1731818"/>
            <a:gd name="connsiteX3" fmla="*/ 3853295 w 3859480"/>
            <a:gd name="connsiteY3" fmla="*/ 952500 h 1731818"/>
            <a:gd name="connsiteX4" fmla="*/ 0 w 3859480"/>
            <a:gd name="connsiteY4" fmla="*/ 958685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72 w 3855357"/>
            <a:gd name="connsiteY3" fmla="*/ 952500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05876 w 3855357"/>
            <a:gd name="connsiteY3" fmla="*/ 107001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2985 w 3855357"/>
            <a:gd name="connsiteY3" fmla="*/ 105764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68 w 3855357"/>
            <a:gd name="connsiteY3" fmla="*/ 1070016 h 1731818"/>
            <a:gd name="connsiteX4" fmla="*/ 8245 w 3855357"/>
            <a:gd name="connsiteY4" fmla="*/ 1076201 h 1731818"/>
            <a:gd name="connsiteX0" fmla="*/ 8245 w 3863599"/>
            <a:gd name="connsiteY0" fmla="*/ 1076201 h 1731818"/>
            <a:gd name="connsiteX1" fmla="*/ 2062 w 3863599"/>
            <a:gd name="connsiteY1" fmla="*/ 0 h 1731818"/>
            <a:gd name="connsiteX2" fmla="*/ 3855357 w 3863599"/>
            <a:gd name="connsiteY2" fmla="*/ 1731818 h 1731818"/>
            <a:gd name="connsiteX3" fmla="*/ 3861537 w 3863599"/>
            <a:gd name="connsiteY3" fmla="*/ 1094756 h 1731818"/>
            <a:gd name="connsiteX4" fmla="*/ 8245 w 3863599"/>
            <a:gd name="connsiteY4" fmla="*/ 1076201 h 1731818"/>
            <a:gd name="connsiteX0" fmla="*/ 230911 w 4086265"/>
            <a:gd name="connsiteY0" fmla="*/ 1088571 h 1744188"/>
            <a:gd name="connsiteX1" fmla="*/ 2062 w 4086265"/>
            <a:gd name="connsiteY1" fmla="*/ 0 h 1744188"/>
            <a:gd name="connsiteX2" fmla="*/ 4078023 w 4086265"/>
            <a:gd name="connsiteY2" fmla="*/ 1744188 h 1744188"/>
            <a:gd name="connsiteX3" fmla="*/ 4084203 w 4086265"/>
            <a:gd name="connsiteY3" fmla="*/ 1107126 h 1744188"/>
            <a:gd name="connsiteX4" fmla="*/ 230911 w 4086265"/>
            <a:gd name="connsiteY4" fmla="*/ 1088571 h 1744188"/>
            <a:gd name="connsiteX0" fmla="*/ 57731 w 4086265"/>
            <a:gd name="connsiteY0" fmla="*/ 1082386 h 1744188"/>
            <a:gd name="connsiteX1" fmla="*/ 2062 w 4086265"/>
            <a:gd name="connsiteY1" fmla="*/ 0 h 1744188"/>
            <a:gd name="connsiteX2" fmla="*/ 4078023 w 4086265"/>
            <a:gd name="connsiteY2" fmla="*/ 1744188 h 1744188"/>
            <a:gd name="connsiteX3" fmla="*/ 4084203 w 4086265"/>
            <a:gd name="connsiteY3" fmla="*/ 1107126 h 1744188"/>
            <a:gd name="connsiteX4" fmla="*/ 57731 w 4086265"/>
            <a:gd name="connsiteY4" fmla="*/ 1082386 h 1744188"/>
            <a:gd name="connsiteX0" fmla="*/ 14437 w 4086265"/>
            <a:gd name="connsiteY0" fmla="*/ 1076201 h 1744188"/>
            <a:gd name="connsiteX1" fmla="*/ 2062 w 4086265"/>
            <a:gd name="connsiteY1" fmla="*/ 0 h 1744188"/>
            <a:gd name="connsiteX2" fmla="*/ 4078023 w 4086265"/>
            <a:gd name="connsiteY2" fmla="*/ 1744188 h 1744188"/>
            <a:gd name="connsiteX3" fmla="*/ 4084203 w 4086265"/>
            <a:gd name="connsiteY3" fmla="*/ 1107126 h 1744188"/>
            <a:gd name="connsiteX4" fmla="*/ 14437 w 4086265"/>
            <a:gd name="connsiteY4" fmla="*/ 1076201 h 1744188"/>
            <a:gd name="connsiteX0" fmla="*/ 14437 w 4203783"/>
            <a:gd name="connsiteY0" fmla="*/ 1076201 h 1744188"/>
            <a:gd name="connsiteX1" fmla="*/ 2062 w 4203783"/>
            <a:gd name="connsiteY1" fmla="*/ 0 h 1744188"/>
            <a:gd name="connsiteX2" fmla="*/ 4078023 w 4203783"/>
            <a:gd name="connsiteY2" fmla="*/ 1744188 h 1744188"/>
            <a:gd name="connsiteX3" fmla="*/ 4201721 w 4203783"/>
            <a:gd name="connsiteY3" fmla="*/ 1094755 h 1744188"/>
            <a:gd name="connsiteX4" fmla="*/ 14437 w 4203783"/>
            <a:gd name="connsiteY4" fmla="*/ 1076201 h 1744188"/>
            <a:gd name="connsiteX0" fmla="*/ 14437 w 4203783"/>
            <a:gd name="connsiteY0" fmla="*/ 1076201 h 1768928"/>
            <a:gd name="connsiteX1" fmla="*/ 2062 w 4203783"/>
            <a:gd name="connsiteY1" fmla="*/ 0 h 1768928"/>
            <a:gd name="connsiteX2" fmla="*/ 4195541 w 4203783"/>
            <a:gd name="connsiteY2" fmla="*/ 1768928 h 1768928"/>
            <a:gd name="connsiteX3" fmla="*/ 4201721 w 4203783"/>
            <a:gd name="connsiteY3" fmla="*/ 1094755 h 1768928"/>
            <a:gd name="connsiteX4" fmla="*/ 14437 w 4203783"/>
            <a:gd name="connsiteY4" fmla="*/ 1076201 h 17689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203783" h="1768928" fill="norm" stroke="1" extrusionOk="0">
              <a:moveTo>
                <a:pt x="14437" y="1076201"/>
              </a:moveTo>
              <a:cubicBezTo>
                <a:pt x="16499" y="756639"/>
                <a:pt x="0" y="319562"/>
                <a:pt x="2062" y="0"/>
              </a:cubicBezTo>
              <a:lnTo>
                <a:pt x="4195541" y="1768928"/>
              </a:lnTo>
              <a:cubicBezTo>
                <a:pt x="4193479" y="1509155"/>
                <a:pt x="4203783" y="1354528"/>
                <a:pt x="4201721" y="1094755"/>
              </a:cubicBezTo>
              <a:lnTo>
                <a:pt x="14437" y="1076201"/>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230</xdr:col>
      <xdr:colOff>136072</xdr:colOff>
      <xdr:row>19</xdr:row>
      <xdr:rowOff>182095</xdr:rowOff>
    </xdr:from>
    <xdr:to>
      <xdr:col>236</xdr:col>
      <xdr:colOff>550148</xdr:colOff>
      <xdr:row>24</xdr:row>
      <xdr:rowOff>173419</xdr:rowOff>
    </xdr:to>
    <xdr:sp>
      <xdr:nvSpPr>
        <xdr:cNvPr id="242" name="380 Forma libre"/>
        <xdr:cNvSpPr/>
      </xdr:nvSpPr>
      <xdr:spPr bwMode="auto">
        <a:xfrm flipV="1">
          <a:off x="132695497" y="4287370"/>
          <a:ext cx="4319326" cy="943824"/>
        </a:xfrm>
        <a:custGeom>
          <a:avLst/>
          <a:gdLst>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37283"/>
            <a:gd name="connsiteX1" fmla="*/ 0 w 4208495"/>
            <a:gd name="connsiteY1" fmla="*/ 1506505 h 1537283"/>
            <a:gd name="connsiteX2" fmla="*/ 894184 w 4208495"/>
            <a:gd name="connsiteY2" fmla="*/ 835868 h 1537283"/>
            <a:gd name="connsiteX3" fmla="*/ 2429847 w 4208495"/>
            <a:gd name="connsiteY3" fmla="*/ 262424 h 1537283"/>
            <a:gd name="connsiteX4" fmla="*/ 4208495 w 4208495"/>
            <a:gd name="connsiteY4" fmla="*/ 0 h 1537283"/>
            <a:gd name="connsiteX5" fmla="*/ 4198776 w 4208495"/>
            <a:gd name="connsiteY5" fmla="*/ 651199 h 1537283"/>
            <a:gd name="connsiteX6" fmla="*/ 9720 w 4208495"/>
            <a:gd name="connsiteY6" fmla="*/ 651199 h 1537283"/>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715995 h 1571301"/>
            <a:gd name="connsiteX1" fmla="*/ 0 w 4208495"/>
            <a:gd name="connsiteY1" fmla="*/ 1571301 h 1571301"/>
            <a:gd name="connsiteX2" fmla="*/ 894184 w 4208495"/>
            <a:gd name="connsiteY2" fmla="*/ 900664 h 1571301"/>
            <a:gd name="connsiteX3" fmla="*/ 2429847 w 4208495"/>
            <a:gd name="connsiteY3" fmla="*/ 327220 h 1571301"/>
            <a:gd name="connsiteX4" fmla="*/ 4208495 w 4208495"/>
            <a:gd name="connsiteY4" fmla="*/ 64796 h 1571301"/>
            <a:gd name="connsiteX5" fmla="*/ 4198776 w 4208495"/>
            <a:gd name="connsiteY5" fmla="*/ 715995 h 1571301"/>
            <a:gd name="connsiteX6" fmla="*/ 9720 w 4208495"/>
            <a:gd name="connsiteY6" fmla="*/ 715995 h 1571301"/>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198778"/>
            <a:gd name="connsiteY0" fmla="*/ 448711 h 1304017"/>
            <a:gd name="connsiteX1" fmla="*/ 0 w 4198778"/>
            <a:gd name="connsiteY1" fmla="*/ 1304017 h 1304017"/>
            <a:gd name="connsiteX2" fmla="*/ 894184 w 4198778"/>
            <a:gd name="connsiteY2" fmla="*/ 633380 h 1304017"/>
            <a:gd name="connsiteX3" fmla="*/ 2429847 w 4198778"/>
            <a:gd name="connsiteY3" fmla="*/ 59936 h 1304017"/>
            <a:gd name="connsiteX4" fmla="*/ 4198778 w 4198778"/>
            <a:gd name="connsiteY4" fmla="*/ 273762 h 1304017"/>
            <a:gd name="connsiteX5" fmla="*/ 4198776 w 4198778"/>
            <a:gd name="connsiteY5" fmla="*/ 448711 h 1304017"/>
            <a:gd name="connsiteX6" fmla="*/ 9720 w 4198778"/>
            <a:gd name="connsiteY6" fmla="*/ 448711 h 1304017"/>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226948 w 4233995"/>
            <a:gd name="connsiteY5" fmla="*/ 479012 h 1334318"/>
            <a:gd name="connsiteX6" fmla="*/ 9720 w 4233995"/>
            <a:gd name="connsiteY6" fmla="*/ 479012 h 13343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233995" h="1334318" fill="norm" stroke="1" extrusionOk="0">
              <a:moveTo>
                <a:pt x="9720" y="479012"/>
              </a:moveTo>
              <a:lnTo>
                <a:pt x="0" y="1334318"/>
              </a:lnTo>
              <a:cubicBezTo>
                <a:pt x="157132" y="1122111"/>
                <a:pt x="489209" y="871028"/>
                <a:pt x="894184" y="663681"/>
              </a:cubicBezTo>
              <a:cubicBezTo>
                <a:pt x="1299159" y="456334"/>
                <a:pt x="1873212" y="0"/>
                <a:pt x="2429847" y="90237"/>
              </a:cubicBezTo>
              <a:cubicBezTo>
                <a:pt x="2986482" y="180474"/>
                <a:pt x="4081733" y="839419"/>
                <a:pt x="4233995" y="1205103"/>
              </a:cubicBezTo>
              <a:cubicBezTo>
                <a:pt x="4233994" y="1263419"/>
                <a:pt x="4226949" y="420696"/>
                <a:pt x="4226948" y="479012"/>
              </a:cubicBezTo>
              <a:lnTo>
                <a:pt x="9720" y="479012"/>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248</xdr:col>
      <xdr:colOff>335014</xdr:colOff>
      <xdr:row>8</xdr:row>
      <xdr:rowOff>48595</xdr:rowOff>
    </xdr:from>
    <xdr:to>
      <xdr:col>249</xdr:col>
      <xdr:colOff>238319</xdr:colOff>
      <xdr:row>22</xdr:row>
      <xdr:rowOff>165230</xdr:rowOff>
    </xdr:to>
    <xdr:grpSp>
      <xdr:nvGrpSpPr>
        <xdr:cNvPr id="0" name=""/>
        <xdr:cNvGrpSpPr/>
      </xdr:nvGrpSpPr>
      <xdr:grpSpPr bwMode="auto">
        <a:xfrm rot="5400000">
          <a:off x="147303314" y="3095684"/>
          <a:ext cx="2788116" cy="548764"/>
          <a:chOff x="62437347" y="6113495"/>
          <a:chExt cx="4859584" cy="515625"/>
        </a:xfrm>
      </xdr:grpSpPr>
      <xdr:sp>
        <xdr:nvSpPr>
          <xdr:cNvPr id="244" name="382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45" name="383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46" name="384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248</xdr:col>
      <xdr:colOff>470010</xdr:colOff>
      <xdr:row>5</xdr:row>
      <xdr:rowOff>78981</xdr:rowOff>
    </xdr:from>
    <xdr:to>
      <xdr:col>249</xdr:col>
      <xdr:colOff>90955</xdr:colOff>
      <xdr:row>8</xdr:row>
      <xdr:rowOff>5115</xdr:rowOff>
    </xdr:to>
    <xdr:sp>
      <xdr:nvSpPr>
        <xdr:cNvPr id="247" name="385 Flecha abajo"/>
        <xdr:cNvSpPr/>
      </xdr:nvSpPr>
      <xdr:spPr bwMode="auto">
        <a:xfrm>
          <a:off x="144659460"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247</xdr:col>
      <xdr:colOff>398853</xdr:colOff>
      <xdr:row>7</xdr:row>
      <xdr:rowOff>187687</xdr:rowOff>
    </xdr:from>
    <xdr:to>
      <xdr:col>248</xdr:col>
      <xdr:colOff>284880</xdr:colOff>
      <xdr:row>9</xdr:row>
      <xdr:rowOff>39237</xdr:rowOff>
    </xdr:to>
    <xdr:sp>
      <xdr:nvSpPr>
        <xdr:cNvPr id="248" name="386 Flecha abajo"/>
        <xdr:cNvSpPr/>
      </xdr:nvSpPr>
      <xdr:spPr bwMode="auto">
        <a:xfrm rot="16199999">
          <a:off x="144091192"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252</xdr:col>
      <xdr:colOff>193343</xdr:colOff>
      <xdr:row>9</xdr:row>
      <xdr:rowOff>0</xdr:rowOff>
    </xdr:from>
    <xdr:to>
      <xdr:col>254</xdr:col>
      <xdr:colOff>427400</xdr:colOff>
      <xdr:row>21</xdr:row>
      <xdr:rowOff>146538</xdr:rowOff>
    </xdr:to>
    <xdr:sp>
      <xdr:nvSpPr>
        <xdr:cNvPr id="249" name="387 Forma libre"/>
        <xdr:cNvSpPr/>
      </xdr:nvSpPr>
      <xdr:spPr bwMode="auto">
        <a:xfrm>
          <a:off x="146964069"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247</xdr:col>
      <xdr:colOff>85481</xdr:colOff>
      <xdr:row>20</xdr:row>
      <xdr:rowOff>146538</xdr:rowOff>
    </xdr:from>
    <xdr:to>
      <xdr:col>247</xdr:col>
      <xdr:colOff>582086</xdr:colOff>
      <xdr:row>22</xdr:row>
      <xdr:rowOff>22512</xdr:rowOff>
    </xdr:to>
    <xdr:sp>
      <xdr:nvSpPr>
        <xdr:cNvPr id="250" name="388 Flecha abajo"/>
        <xdr:cNvSpPr/>
      </xdr:nvSpPr>
      <xdr:spPr bwMode="auto">
        <a:xfrm rot="5400000" flipH="1">
          <a:off x="143785147"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250</xdr:col>
      <xdr:colOff>24424</xdr:colOff>
      <xdr:row>9</xdr:row>
      <xdr:rowOff>0</xdr:rowOff>
    </xdr:from>
    <xdr:to>
      <xdr:col>250</xdr:col>
      <xdr:colOff>586154</xdr:colOff>
      <xdr:row>22</xdr:row>
      <xdr:rowOff>12212</xdr:rowOff>
    </xdr:to>
    <xdr:sp>
      <xdr:nvSpPr>
        <xdr:cNvPr id="251" name="389 Rectángulo"/>
        <xdr:cNvSpPr/>
      </xdr:nvSpPr>
      <xdr:spPr bwMode="auto">
        <a:xfrm>
          <a:off x="145575949"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415</xdr:col>
      <xdr:colOff>51203</xdr:colOff>
      <xdr:row>8</xdr:row>
      <xdr:rowOff>2235</xdr:rowOff>
    </xdr:from>
    <xdr:to>
      <xdr:col>417</xdr:col>
      <xdr:colOff>520743</xdr:colOff>
      <xdr:row>18</xdr:row>
      <xdr:rowOff>87871</xdr:rowOff>
    </xdr:to>
    <xdr:sp>
      <xdr:nvSpPr>
        <xdr:cNvPr id="268" name="Rectangle 13"/>
        <xdr:cNvSpPr/>
      </xdr:nvSpPr>
      <xdr:spPr bwMode="auto">
        <a:xfrm>
          <a:off x="254159153" y="1973911"/>
          <a:ext cx="1803041" cy="20287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415</xdr:col>
      <xdr:colOff>676276</xdr:colOff>
      <xdr:row>7</xdr:row>
      <xdr:rowOff>147571</xdr:rowOff>
    </xdr:from>
    <xdr:to>
      <xdr:col>415</xdr:col>
      <xdr:colOff>676277</xdr:colOff>
      <xdr:row>18</xdr:row>
      <xdr:rowOff>80491</xdr:rowOff>
    </xdr:to>
    <xdr:cxnSp>
      <xdr:nvCxnSpPr>
        <xdr:cNvPr id="269" name="Straight Connector 16"/>
        <xdr:cNvCxnSpPr/>
      </xdr:nvCxnSpPr>
      <xdr:spPr bwMode="auto">
        <a:xfrm rot="5400000">
          <a:off x="253674766" y="2952481"/>
          <a:ext cx="208557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416</xdr:col>
      <xdr:colOff>659371</xdr:colOff>
      <xdr:row>9</xdr:row>
      <xdr:rowOff>190500</xdr:rowOff>
    </xdr:from>
    <xdr:to>
      <xdr:col>417</xdr:col>
      <xdr:colOff>559649</xdr:colOff>
      <xdr:row>16</xdr:row>
      <xdr:rowOff>0</xdr:rowOff>
    </xdr:to>
    <xdr:sp>
      <xdr:nvSpPr>
        <xdr:cNvPr id="270" name="Rectangle 20"/>
        <xdr:cNvSpPr/>
      </xdr:nvSpPr>
      <xdr:spPr bwMode="auto">
        <a:xfrm>
          <a:off x="255376921" y="2371725"/>
          <a:ext cx="624177" cy="11620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419</xdr:col>
      <xdr:colOff>19451</xdr:colOff>
      <xdr:row>7</xdr:row>
      <xdr:rowOff>192736</xdr:rowOff>
    </xdr:from>
    <xdr:to>
      <xdr:col>421</xdr:col>
      <xdr:colOff>558218</xdr:colOff>
      <xdr:row>18</xdr:row>
      <xdr:rowOff>71996</xdr:rowOff>
    </xdr:to>
    <xdr:sp>
      <xdr:nvSpPr>
        <xdr:cNvPr id="271" name="Rectangle 22"/>
        <xdr:cNvSpPr/>
      </xdr:nvSpPr>
      <xdr:spPr bwMode="auto">
        <a:xfrm>
          <a:off x="256680102" y="1954861"/>
          <a:ext cx="2015141" cy="203191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420</xdr:col>
      <xdr:colOff>818121</xdr:colOff>
      <xdr:row>10</xdr:row>
      <xdr:rowOff>63500</xdr:rowOff>
    </xdr:from>
    <xdr:to>
      <xdr:col>421</xdr:col>
      <xdr:colOff>575524</xdr:colOff>
      <xdr:row>15</xdr:row>
      <xdr:rowOff>63500</xdr:rowOff>
    </xdr:to>
    <xdr:sp>
      <xdr:nvSpPr>
        <xdr:cNvPr id="272" name="Rectangle 24"/>
        <xdr:cNvSpPr/>
      </xdr:nvSpPr>
      <xdr:spPr bwMode="auto">
        <a:xfrm>
          <a:off x="258088371" y="2454274"/>
          <a:ext cx="624177" cy="952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420</xdr:col>
      <xdr:colOff>793750</xdr:colOff>
      <xdr:row>10</xdr:row>
      <xdr:rowOff>22225</xdr:rowOff>
    </xdr:from>
    <xdr:to>
      <xdr:col>421</xdr:col>
      <xdr:colOff>571499</xdr:colOff>
      <xdr:row>15</xdr:row>
      <xdr:rowOff>88900</xdr:rowOff>
    </xdr:to>
    <xdr:sp>
      <xdr:nvSpPr>
        <xdr:cNvPr id="273" name="Rectangle 25"/>
        <xdr:cNvSpPr/>
      </xdr:nvSpPr>
      <xdr:spPr bwMode="auto">
        <a:xfrm>
          <a:off x="258064000" y="2413000"/>
          <a:ext cx="644524" cy="1019174"/>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397</xdr:col>
      <xdr:colOff>335014</xdr:colOff>
      <xdr:row>8</xdr:row>
      <xdr:rowOff>48595</xdr:rowOff>
    </xdr:from>
    <xdr:to>
      <xdr:col>398</xdr:col>
      <xdr:colOff>238319</xdr:colOff>
      <xdr:row>22</xdr:row>
      <xdr:rowOff>165230</xdr:rowOff>
    </xdr:to>
    <xdr:grpSp>
      <xdr:nvGrpSpPr>
        <xdr:cNvPr id="0" name=""/>
        <xdr:cNvGrpSpPr/>
      </xdr:nvGrpSpPr>
      <xdr:grpSpPr bwMode="auto">
        <a:xfrm rot="5400000">
          <a:off x="246399173" y="3095684"/>
          <a:ext cx="2788116" cy="548764"/>
          <a:chOff x="62437347" y="6113495"/>
          <a:chExt cx="4859584" cy="515625"/>
        </a:xfrm>
      </xdr:grpSpPr>
      <xdr:sp>
        <xdr:nvSpPr>
          <xdr:cNvPr id="275" name="438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76" name="439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77" name="440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397</xdr:col>
      <xdr:colOff>470010</xdr:colOff>
      <xdr:row>5</xdr:row>
      <xdr:rowOff>78981</xdr:rowOff>
    </xdr:from>
    <xdr:to>
      <xdr:col>398</xdr:col>
      <xdr:colOff>90955</xdr:colOff>
      <xdr:row>8</xdr:row>
      <xdr:rowOff>5115</xdr:rowOff>
    </xdr:to>
    <xdr:sp>
      <xdr:nvSpPr>
        <xdr:cNvPr id="278" name="441 Flecha abajo"/>
        <xdr:cNvSpPr/>
      </xdr:nvSpPr>
      <xdr:spPr bwMode="auto">
        <a:xfrm>
          <a:off x="243024135"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396</xdr:col>
      <xdr:colOff>398853</xdr:colOff>
      <xdr:row>7</xdr:row>
      <xdr:rowOff>187687</xdr:rowOff>
    </xdr:from>
    <xdr:to>
      <xdr:col>397</xdr:col>
      <xdr:colOff>284880</xdr:colOff>
      <xdr:row>9</xdr:row>
      <xdr:rowOff>39237</xdr:rowOff>
    </xdr:to>
    <xdr:sp>
      <xdr:nvSpPr>
        <xdr:cNvPr id="279" name="442 Flecha abajo"/>
        <xdr:cNvSpPr/>
      </xdr:nvSpPr>
      <xdr:spPr bwMode="auto">
        <a:xfrm rot="16199999">
          <a:off x="242455867"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401</xdr:col>
      <xdr:colOff>193343</xdr:colOff>
      <xdr:row>9</xdr:row>
      <xdr:rowOff>0</xdr:rowOff>
    </xdr:from>
    <xdr:to>
      <xdr:col>403</xdr:col>
      <xdr:colOff>427400</xdr:colOff>
      <xdr:row>21</xdr:row>
      <xdr:rowOff>146538</xdr:rowOff>
    </xdr:to>
    <xdr:sp>
      <xdr:nvSpPr>
        <xdr:cNvPr id="280" name="443 Forma libre"/>
        <xdr:cNvSpPr/>
      </xdr:nvSpPr>
      <xdr:spPr bwMode="auto">
        <a:xfrm>
          <a:off x="245423994"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396</xdr:col>
      <xdr:colOff>85481</xdr:colOff>
      <xdr:row>20</xdr:row>
      <xdr:rowOff>146538</xdr:rowOff>
    </xdr:from>
    <xdr:to>
      <xdr:col>396</xdr:col>
      <xdr:colOff>582086</xdr:colOff>
      <xdr:row>22</xdr:row>
      <xdr:rowOff>22512</xdr:rowOff>
    </xdr:to>
    <xdr:sp>
      <xdr:nvSpPr>
        <xdr:cNvPr id="281" name="444 Flecha abajo"/>
        <xdr:cNvSpPr/>
      </xdr:nvSpPr>
      <xdr:spPr bwMode="auto">
        <a:xfrm rot="5400000" flipH="1">
          <a:off x="242149822"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399</xdr:col>
      <xdr:colOff>24424</xdr:colOff>
      <xdr:row>9</xdr:row>
      <xdr:rowOff>0</xdr:rowOff>
    </xdr:from>
    <xdr:to>
      <xdr:col>399</xdr:col>
      <xdr:colOff>586154</xdr:colOff>
      <xdr:row>22</xdr:row>
      <xdr:rowOff>12212</xdr:rowOff>
    </xdr:to>
    <xdr:sp>
      <xdr:nvSpPr>
        <xdr:cNvPr id="282" name="445 Rectángulo"/>
        <xdr:cNvSpPr/>
      </xdr:nvSpPr>
      <xdr:spPr bwMode="auto">
        <a:xfrm>
          <a:off x="244083499"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406</xdr:col>
      <xdr:colOff>244928</xdr:colOff>
      <xdr:row>5</xdr:row>
      <xdr:rowOff>136072</xdr:rowOff>
    </xdr:from>
    <xdr:to>
      <xdr:col>407</xdr:col>
      <xdr:colOff>68033</xdr:colOff>
      <xdr:row>12</xdr:row>
      <xdr:rowOff>161925</xdr:rowOff>
    </xdr:to>
    <xdr:sp>
      <xdr:nvSpPr>
        <xdr:cNvPr id="283" name="Cube 8"/>
        <xdr:cNvSpPr/>
      </xdr:nvSpPr>
      <xdr:spPr bwMode="auto">
        <a:xfrm rot="16199999">
          <a:off x="247860229"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406</xdr:col>
      <xdr:colOff>130578</xdr:colOff>
      <xdr:row>27</xdr:row>
      <xdr:rowOff>2235</xdr:rowOff>
    </xdr:from>
    <xdr:to>
      <xdr:col>408</xdr:col>
      <xdr:colOff>600118</xdr:colOff>
      <xdr:row>37</xdr:row>
      <xdr:rowOff>71996</xdr:rowOff>
    </xdr:to>
    <xdr:sp>
      <xdr:nvSpPr>
        <xdr:cNvPr id="284" name="Rectangle 13"/>
        <xdr:cNvSpPr/>
      </xdr:nvSpPr>
      <xdr:spPr bwMode="auto">
        <a:xfrm>
          <a:off x="248237778" y="5631511"/>
          <a:ext cx="1869716"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407</xdr:col>
      <xdr:colOff>558800</xdr:colOff>
      <xdr:row>26</xdr:row>
      <xdr:rowOff>163445</xdr:rowOff>
    </xdr:from>
    <xdr:to>
      <xdr:col>407</xdr:col>
      <xdr:colOff>558802</xdr:colOff>
      <xdr:row>37</xdr:row>
      <xdr:rowOff>96367</xdr:rowOff>
    </xdr:to>
    <xdr:cxnSp>
      <xdr:nvCxnSpPr>
        <xdr:cNvPr id="285" name="Straight Connector 16"/>
        <xdr:cNvCxnSpPr/>
      </xdr:nvCxnSpPr>
      <xdr:spPr bwMode="auto">
        <a:xfrm rot="5400000">
          <a:off x="248289966" y="6616431"/>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407</xdr:col>
      <xdr:colOff>579996</xdr:colOff>
      <xdr:row>29</xdr:row>
      <xdr:rowOff>79375</xdr:rowOff>
    </xdr:from>
    <xdr:to>
      <xdr:col>408</xdr:col>
      <xdr:colOff>496148</xdr:colOff>
      <xdr:row>35</xdr:row>
      <xdr:rowOff>47625</xdr:rowOff>
    </xdr:to>
    <xdr:sp>
      <xdr:nvSpPr>
        <xdr:cNvPr id="286" name="Rectangle 20"/>
        <xdr:cNvSpPr/>
      </xdr:nvSpPr>
      <xdr:spPr bwMode="auto">
        <a:xfrm>
          <a:off x="249325371" y="6089650"/>
          <a:ext cx="678153" cy="111125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325</xdr:col>
      <xdr:colOff>33466</xdr:colOff>
      <xdr:row>6</xdr:row>
      <xdr:rowOff>9035</xdr:rowOff>
    </xdr:from>
    <xdr:to>
      <xdr:col>332</xdr:col>
      <xdr:colOff>21254</xdr:colOff>
      <xdr:row>6</xdr:row>
      <xdr:rowOff>143362</xdr:rowOff>
    </xdr:to>
    <xdr:sp>
      <xdr:nvSpPr>
        <xdr:cNvPr id="287" name="450 Rectángulo"/>
        <xdr:cNvSpPr/>
      </xdr:nvSpPr>
      <xdr:spPr bwMode="auto">
        <a:xfrm>
          <a:off x="195867466" y="1561610"/>
          <a:ext cx="4588363"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324</xdr:col>
      <xdr:colOff>451828</xdr:colOff>
      <xdr:row>5</xdr:row>
      <xdr:rowOff>33458</xdr:rowOff>
    </xdr:from>
    <xdr:to>
      <xdr:col>325</xdr:col>
      <xdr:colOff>12213</xdr:colOff>
      <xdr:row>7</xdr:row>
      <xdr:rowOff>131151</xdr:rowOff>
    </xdr:to>
    <xdr:sp>
      <xdr:nvSpPr>
        <xdr:cNvPr id="288" name="451 Rectángulo"/>
        <xdr:cNvSpPr/>
      </xdr:nvSpPr>
      <xdr:spPr bwMode="auto">
        <a:xfrm>
          <a:off x="195647652" y="1386008"/>
          <a:ext cx="198560"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332</xdr:col>
      <xdr:colOff>42507</xdr:colOff>
      <xdr:row>5</xdr:row>
      <xdr:rowOff>33458</xdr:rowOff>
    </xdr:from>
    <xdr:to>
      <xdr:col>332</xdr:col>
      <xdr:colOff>237892</xdr:colOff>
      <xdr:row>7</xdr:row>
      <xdr:rowOff>131151</xdr:rowOff>
    </xdr:to>
    <xdr:sp>
      <xdr:nvSpPr>
        <xdr:cNvPr id="289" name="452 Rectángulo"/>
        <xdr:cNvSpPr/>
      </xdr:nvSpPr>
      <xdr:spPr bwMode="auto">
        <a:xfrm>
          <a:off x="200477082" y="1386008"/>
          <a:ext cx="195385"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325</xdr:col>
      <xdr:colOff>33716</xdr:colOff>
      <xdr:row>5</xdr:row>
      <xdr:rowOff>18880</xdr:rowOff>
    </xdr:from>
    <xdr:to>
      <xdr:col>326</xdr:col>
      <xdr:colOff>478432</xdr:colOff>
      <xdr:row>5</xdr:row>
      <xdr:rowOff>204323</xdr:rowOff>
    </xdr:to>
    <xdr:sp>
      <xdr:nvSpPr>
        <xdr:cNvPr id="290" name="453 Forma libre"/>
        <xdr:cNvSpPr/>
      </xdr:nvSpPr>
      <xdr:spPr bwMode="auto">
        <a:xfrm>
          <a:off x="195867716" y="1371430"/>
          <a:ext cx="108289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326</xdr:col>
      <xdr:colOff>506424</xdr:colOff>
      <xdr:row>5</xdr:row>
      <xdr:rowOff>18880</xdr:rowOff>
    </xdr:from>
    <xdr:to>
      <xdr:col>328</xdr:col>
      <xdr:colOff>314736</xdr:colOff>
      <xdr:row>5</xdr:row>
      <xdr:rowOff>204323</xdr:rowOff>
    </xdr:to>
    <xdr:sp>
      <xdr:nvSpPr>
        <xdr:cNvPr id="291" name="454 Forma libre"/>
        <xdr:cNvSpPr/>
      </xdr:nvSpPr>
      <xdr:spPr bwMode="auto">
        <a:xfrm>
          <a:off x="196978599" y="1371430"/>
          <a:ext cx="12751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328</xdr:col>
      <xdr:colOff>342738</xdr:colOff>
      <xdr:row>5</xdr:row>
      <xdr:rowOff>18880</xdr:rowOff>
    </xdr:from>
    <xdr:to>
      <xdr:col>330</xdr:col>
      <xdr:colOff>151050</xdr:colOff>
      <xdr:row>5</xdr:row>
      <xdr:rowOff>204323</xdr:rowOff>
    </xdr:to>
    <xdr:sp>
      <xdr:nvSpPr>
        <xdr:cNvPr id="292" name="455 Forma libre"/>
        <xdr:cNvSpPr/>
      </xdr:nvSpPr>
      <xdr:spPr bwMode="auto">
        <a:xfrm>
          <a:off x="198281763" y="1371430"/>
          <a:ext cx="10846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330</xdr:col>
      <xdr:colOff>170616</xdr:colOff>
      <xdr:row>5</xdr:row>
      <xdr:rowOff>18880</xdr:rowOff>
    </xdr:from>
    <xdr:to>
      <xdr:col>332</xdr:col>
      <xdr:colOff>29504</xdr:colOff>
      <xdr:row>5</xdr:row>
      <xdr:rowOff>204323</xdr:rowOff>
    </xdr:to>
    <xdr:sp>
      <xdr:nvSpPr>
        <xdr:cNvPr id="293" name="456 Forma libre"/>
        <xdr:cNvSpPr/>
      </xdr:nvSpPr>
      <xdr:spPr bwMode="auto">
        <a:xfrm>
          <a:off x="199385991" y="1371430"/>
          <a:ext cx="1078088"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325</xdr:col>
      <xdr:colOff>123636</xdr:colOff>
      <xdr:row>14</xdr:row>
      <xdr:rowOff>180067</xdr:rowOff>
    </xdr:from>
    <xdr:to>
      <xdr:col>331</xdr:col>
      <xdr:colOff>515419</xdr:colOff>
      <xdr:row>20</xdr:row>
      <xdr:rowOff>37110</xdr:rowOff>
    </xdr:to>
    <xdr:sp>
      <xdr:nvSpPr>
        <xdr:cNvPr id="294" name="457 Forma libre"/>
        <xdr:cNvSpPr/>
      </xdr:nvSpPr>
      <xdr:spPr bwMode="auto">
        <a:xfrm>
          <a:off x="195957636" y="3332842"/>
          <a:ext cx="4382758" cy="1000043"/>
        </a:xfrm>
        <a:custGeom>
          <a:avLst/>
          <a:gdLst>
            <a:gd name="connsiteX0" fmla="*/ 0 w 3859480"/>
            <a:gd name="connsiteY0" fmla="*/ 958685 h 1731818"/>
            <a:gd name="connsiteX1" fmla="*/ 6185 w 3859480"/>
            <a:gd name="connsiteY1" fmla="*/ 0 h 1731818"/>
            <a:gd name="connsiteX2" fmla="*/ 3859480 w 3859480"/>
            <a:gd name="connsiteY2" fmla="*/ 1731818 h 1731818"/>
            <a:gd name="connsiteX3" fmla="*/ 3853295 w 3859480"/>
            <a:gd name="connsiteY3" fmla="*/ 952500 h 1731818"/>
            <a:gd name="connsiteX4" fmla="*/ 0 w 3859480"/>
            <a:gd name="connsiteY4" fmla="*/ 958685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72 w 3855357"/>
            <a:gd name="connsiteY3" fmla="*/ 952500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05876 w 3855357"/>
            <a:gd name="connsiteY3" fmla="*/ 107001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2985 w 3855357"/>
            <a:gd name="connsiteY3" fmla="*/ 105764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68 w 3855357"/>
            <a:gd name="connsiteY3" fmla="*/ 1070016 h 1731818"/>
            <a:gd name="connsiteX4" fmla="*/ 8245 w 3855357"/>
            <a:gd name="connsiteY4" fmla="*/ 1076201 h 1731818"/>
            <a:gd name="connsiteX0" fmla="*/ 8245 w 3863599"/>
            <a:gd name="connsiteY0" fmla="*/ 1076201 h 1731818"/>
            <a:gd name="connsiteX1" fmla="*/ 2062 w 3863599"/>
            <a:gd name="connsiteY1" fmla="*/ 0 h 1731818"/>
            <a:gd name="connsiteX2" fmla="*/ 3855357 w 3863599"/>
            <a:gd name="connsiteY2" fmla="*/ 1731818 h 1731818"/>
            <a:gd name="connsiteX3" fmla="*/ 3861537 w 3863599"/>
            <a:gd name="connsiteY3" fmla="*/ 1094756 h 1731818"/>
            <a:gd name="connsiteX4" fmla="*/ 8245 w 3863599"/>
            <a:gd name="connsiteY4" fmla="*/ 1076201 h 1731818"/>
            <a:gd name="connsiteX0" fmla="*/ 230911 w 4086265"/>
            <a:gd name="connsiteY0" fmla="*/ 1088571 h 1744188"/>
            <a:gd name="connsiteX1" fmla="*/ 2062 w 4086265"/>
            <a:gd name="connsiteY1" fmla="*/ 0 h 1744188"/>
            <a:gd name="connsiteX2" fmla="*/ 4078023 w 4086265"/>
            <a:gd name="connsiteY2" fmla="*/ 1744188 h 1744188"/>
            <a:gd name="connsiteX3" fmla="*/ 4084203 w 4086265"/>
            <a:gd name="connsiteY3" fmla="*/ 1107126 h 1744188"/>
            <a:gd name="connsiteX4" fmla="*/ 230911 w 4086265"/>
            <a:gd name="connsiteY4" fmla="*/ 1088571 h 1744188"/>
            <a:gd name="connsiteX0" fmla="*/ 57731 w 4086265"/>
            <a:gd name="connsiteY0" fmla="*/ 1082386 h 1744188"/>
            <a:gd name="connsiteX1" fmla="*/ 2062 w 4086265"/>
            <a:gd name="connsiteY1" fmla="*/ 0 h 1744188"/>
            <a:gd name="connsiteX2" fmla="*/ 4078023 w 4086265"/>
            <a:gd name="connsiteY2" fmla="*/ 1744188 h 1744188"/>
            <a:gd name="connsiteX3" fmla="*/ 4084203 w 4086265"/>
            <a:gd name="connsiteY3" fmla="*/ 1107126 h 1744188"/>
            <a:gd name="connsiteX4" fmla="*/ 57731 w 4086265"/>
            <a:gd name="connsiteY4" fmla="*/ 1082386 h 1744188"/>
            <a:gd name="connsiteX0" fmla="*/ 14437 w 4086265"/>
            <a:gd name="connsiteY0" fmla="*/ 1076201 h 1744188"/>
            <a:gd name="connsiteX1" fmla="*/ 2062 w 4086265"/>
            <a:gd name="connsiteY1" fmla="*/ 0 h 1744188"/>
            <a:gd name="connsiteX2" fmla="*/ 4078023 w 4086265"/>
            <a:gd name="connsiteY2" fmla="*/ 1744188 h 1744188"/>
            <a:gd name="connsiteX3" fmla="*/ 4084203 w 4086265"/>
            <a:gd name="connsiteY3" fmla="*/ 1107126 h 1744188"/>
            <a:gd name="connsiteX4" fmla="*/ 14437 w 4086265"/>
            <a:gd name="connsiteY4" fmla="*/ 1076201 h 1744188"/>
            <a:gd name="connsiteX0" fmla="*/ 14437 w 4203783"/>
            <a:gd name="connsiteY0" fmla="*/ 1076201 h 1744188"/>
            <a:gd name="connsiteX1" fmla="*/ 2062 w 4203783"/>
            <a:gd name="connsiteY1" fmla="*/ 0 h 1744188"/>
            <a:gd name="connsiteX2" fmla="*/ 4078023 w 4203783"/>
            <a:gd name="connsiteY2" fmla="*/ 1744188 h 1744188"/>
            <a:gd name="connsiteX3" fmla="*/ 4201721 w 4203783"/>
            <a:gd name="connsiteY3" fmla="*/ 1094755 h 1744188"/>
            <a:gd name="connsiteX4" fmla="*/ 14437 w 4203783"/>
            <a:gd name="connsiteY4" fmla="*/ 1076201 h 1744188"/>
            <a:gd name="connsiteX0" fmla="*/ 14437 w 4203783"/>
            <a:gd name="connsiteY0" fmla="*/ 1076201 h 1768928"/>
            <a:gd name="connsiteX1" fmla="*/ 2062 w 4203783"/>
            <a:gd name="connsiteY1" fmla="*/ 0 h 1768928"/>
            <a:gd name="connsiteX2" fmla="*/ 4195541 w 4203783"/>
            <a:gd name="connsiteY2" fmla="*/ 1768928 h 1768928"/>
            <a:gd name="connsiteX3" fmla="*/ 4201721 w 4203783"/>
            <a:gd name="connsiteY3" fmla="*/ 1094755 h 1768928"/>
            <a:gd name="connsiteX4" fmla="*/ 14437 w 4203783"/>
            <a:gd name="connsiteY4" fmla="*/ 1076201 h 1768928"/>
            <a:gd name="connsiteX0" fmla="*/ 0 w 4189346"/>
            <a:gd name="connsiteY0" fmla="*/ 319562 h 1012289"/>
            <a:gd name="connsiteX1" fmla="*/ 3576 w 4189346"/>
            <a:gd name="connsiteY1" fmla="*/ 561052 h 1012289"/>
            <a:gd name="connsiteX2" fmla="*/ 4181104 w 4189346"/>
            <a:gd name="connsiteY2" fmla="*/ 1012289 h 1012289"/>
            <a:gd name="connsiteX3" fmla="*/ 4187284 w 4189346"/>
            <a:gd name="connsiteY3" fmla="*/ 338116 h 1012289"/>
            <a:gd name="connsiteX4" fmla="*/ 0 w 4189346"/>
            <a:gd name="connsiteY4" fmla="*/ 319562 h 101228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189346" h="1012289" fill="norm" stroke="1" extrusionOk="0">
              <a:moveTo>
                <a:pt x="0" y="319562"/>
              </a:moveTo>
              <a:cubicBezTo>
                <a:pt x="2062" y="0"/>
                <a:pt x="1514" y="880614"/>
                <a:pt x="3576" y="561052"/>
              </a:cubicBezTo>
              <a:lnTo>
                <a:pt x="4181104" y="1012289"/>
              </a:lnTo>
              <a:cubicBezTo>
                <a:pt x="4179042" y="752516"/>
                <a:pt x="4189346" y="597889"/>
                <a:pt x="4187284" y="338116"/>
              </a:cubicBezTo>
              <a:lnTo>
                <a:pt x="0" y="319562"/>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325</xdr:col>
      <xdr:colOff>145696</xdr:colOff>
      <xdr:row>20</xdr:row>
      <xdr:rowOff>109258</xdr:rowOff>
    </xdr:from>
    <xdr:to>
      <xdr:col>331</xdr:col>
      <xdr:colOff>566026</xdr:colOff>
      <xdr:row>23</xdr:row>
      <xdr:rowOff>66339</xdr:rowOff>
    </xdr:to>
    <xdr:sp>
      <xdr:nvSpPr>
        <xdr:cNvPr id="295" name="458 Forma libre"/>
        <xdr:cNvSpPr/>
      </xdr:nvSpPr>
      <xdr:spPr bwMode="auto">
        <a:xfrm flipV="1">
          <a:off x="195979696" y="4405033"/>
          <a:ext cx="4411305" cy="528581"/>
        </a:xfrm>
        <a:custGeom>
          <a:avLst/>
          <a:gdLst>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37283"/>
            <a:gd name="connsiteX1" fmla="*/ 0 w 4208495"/>
            <a:gd name="connsiteY1" fmla="*/ 1506505 h 1537283"/>
            <a:gd name="connsiteX2" fmla="*/ 894184 w 4208495"/>
            <a:gd name="connsiteY2" fmla="*/ 835868 h 1537283"/>
            <a:gd name="connsiteX3" fmla="*/ 2429847 w 4208495"/>
            <a:gd name="connsiteY3" fmla="*/ 262424 h 1537283"/>
            <a:gd name="connsiteX4" fmla="*/ 4208495 w 4208495"/>
            <a:gd name="connsiteY4" fmla="*/ 0 h 1537283"/>
            <a:gd name="connsiteX5" fmla="*/ 4198776 w 4208495"/>
            <a:gd name="connsiteY5" fmla="*/ 651199 h 1537283"/>
            <a:gd name="connsiteX6" fmla="*/ 9720 w 4208495"/>
            <a:gd name="connsiteY6" fmla="*/ 651199 h 1537283"/>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715995 h 1571301"/>
            <a:gd name="connsiteX1" fmla="*/ 0 w 4208495"/>
            <a:gd name="connsiteY1" fmla="*/ 1571301 h 1571301"/>
            <a:gd name="connsiteX2" fmla="*/ 894184 w 4208495"/>
            <a:gd name="connsiteY2" fmla="*/ 900664 h 1571301"/>
            <a:gd name="connsiteX3" fmla="*/ 2429847 w 4208495"/>
            <a:gd name="connsiteY3" fmla="*/ 327220 h 1571301"/>
            <a:gd name="connsiteX4" fmla="*/ 4208495 w 4208495"/>
            <a:gd name="connsiteY4" fmla="*/ 64796 h 1571301"/>
            <a:gd name="connsiteX5" fmla="*/ 4198776 w 4208495"/>
            <a:gd name="connsiteY5" fmla="*/ 715995 h 1571301"/>
            <a:gd name="connsiteX6" fmla="*/ 9720 w 4208495"/>
            <a:gd name="connsiteY6" fmla="*/ 715995 h 1571301"/>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198778"/>
            <a:gd name="connsiteY0" fmla="*/ 448711 h 1304017"/>
            <a:gd name="connsiteX1" fmla="*/ 0 w 4198778"/>
            <a:gd name="connsiteY1" fmla="*/ 1304017 h 1304017"/>
            <a:gd name="connsiteX2" fmla="*/ 894184 w 4198778"/>
            <a:gd name="connsiteY2" fmla="*/ 633380 h 1304017"/>
            <a:gd name="connsiteX3" fmla="*/ 2429847 w 4198778"/>
            <a:gd name="connsiteY3" fmla="*/ 59936 h 1304017"/>
            <a:gd name="connsiteX4" fmla="*/ 4198778 w 4198778"/>
            <a:gd name="connsiteY4" fmla="*/ 273762 h 1304017"/>
            <a:gd name="connsiteX5" fmla="*/ 4198776 w 4198778"/>
            <a:gd name="connsiteY5" fmla="*/ 448711 h 1304017"/>
            <a:gd name="connsiteX6" fmla="*/ 9720 w 4198778"/>
            <a:gd name="connsiteY6" fmla="*/ 448711 h 1304017"/>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226948 w 4233995"/>
            <a:gd name="connsiteY5" fmla="*/ 479012 h 1334318"/>
            <a:gd name="connsiteX6" fmla="*/ 9720 w 4233995"/>
            <a:gd name="connsiteY6" fmla="*/ 479012 h 1334318"/>
            <a:gd name="connsiteX0" fmla="*/ 9720 w 4233995"/>
            <a:gd name="connsiteY0" fmla="*/ 58317 h 913623"/>
            <a:gd name="connsiteX1" fmla="*/ 0 w 4233995"/>
            <a:gd name="connsiteY1" fmla="*/ 913623 h 913623"/>
            <a:gd name="connsiteX2" fmla="*/ 894184 w 4233995"/>
            <a:gd name="connsiteY2" fmla="*/ 242986 h 913623"/>
            <a:gd name="connsiteX3" fmla="*/ 2493982 w 4233995"/>
            <a:gd name="connsiteY3" fmla="*/ 701923 h 913623"/>
            <a:gd name="connsiteX4" fmla="*/ 4233995 w 4233995"/>
            <a:gd name="connsiteY4" fmla="*/ 784408 h 913623"/>
            <a:gd name="connsiteX5" fmla="*/ 4226948 w 4233995"/>
            <a:gd name="connsiteY5" fmla="*/ 58317 h 913623"/>
            <a:gd name="connsiteX6" fmla="*/ 9720 w 4233995"/>
            <a:gd name="connsiteY6" fmla="*/ 58317 h 913623"/>
            <a:gd name="connsiteX0" fmla="*/ 9720 w 4233995"/>
            <a:gd name="connsiteY0" fmla="*/ 58316 h 1020890"/>
            <a:gd name="connsiteX1" fmla="*/ 0 w 4233995"/>
            <a:gd name="connsiteY1" fmla="*/ 913622 h 1020890"/>
            <a:gd name="connsiteX2" fmla="*/ 2493982 w 4233995"/>
            <a:gd name="connsiteY2" fmla="*/ 701922 h 1020890"/>
            <a:gd name="connsiteX3" fmla="*/ 4233995 w 4233995"/>
            <a:gd name="connsiteY3" fmla="*/ 784407 h 1020890"/>
            <a:gd name="connsiteX4" fmla="*/ 4226948 w 4233995"/>
            <a:gd name="connsiteY4" fmla="*/ 58316 h 1020890"/>
            <a:gd name="connsiteX5" fmla="*/ 9720 w 4233995"/>
            <a:gd name="connsiteY5" fmla="*/ 58316 h 1020890"/>
            <a:gd name="connsiteX0" fmla="*/ 0 w 4224275"/>
            <a:gd name="connsiteY0" fmla="*/ 58316 h 842722"/>
            <a:gd name="connsiteX1" fmla="*/ 6314 w 4224275"/>
            <a:gd name="connsiteY1" fmla="*/ 464762 h 842722"/>
            <a:gd name="connsiteX2" fmla="*/ 2484262 w 4224275"/>
            <a:gd name="connsiteY2" fmla="*/ 701922 h 842722"/>
            <a:gd name="connsiteX3" fmla="*/ 4224275 w 4224275"/>
            <a:gd name="connsiteY3" fmla="*/ 784407 h 842722"/>
            <a:gd name="connsiteX4" fmla="*/ 4217228 w 4224275"/>
            <a:gd name="connsiteY4" fmla="*/ 58316 h 842722"/>
            <a:gd name="connsiteX5" fmla="*/ 0 w 4224275"/>
            <a:gd name="connsiteY5" fmla="*/ 58316 h 842722"/>
            <a:gd name="connsiteX0" fmla="*/ 0 w 4240311"/>
            <a:gd name="connsiteY0" fmla="*/ 58316 h 792158"/>
            <a:gd name="connsiteX1" fmla="*/ 6314 w 4240311"/>
            <a:gd name="connsiteY1" fmla="*/ 464762 h 792158"/>
            <a:gd name="connsiteX2" fmla="*/ 2484262 w 4240311"/>
            <a:gd name="connsiteY2" fmla="*/ 701922 h 792158"/>
            <a:gd name="connsiteX3" fmla="*/ 4240311 w 4240311"/>
            <a:gd name="connsiteY3" fmla="*/ 492647 h 792158"/>
            <a:gd name="connsiteX4" fmla="*/ 4217228 w 4240311"/>
            <a:gd name="connsiteY4" fmla="*/ 58316 h 792158"/>
            <a:gd name="connsiteX5" fmla="*/ 0 w 4240311"/>
            <a:gd name="connsiteY5" fmla="*/ 58316 h 792158"/>
            <a:gd name="connsiteX0" fmla="*/ 0 w 4240311"/>
            <a:gd name="connsiteY0" fmla="*/ 58316 h 792159"/>
            <a:gd name="connsiteX1" fmla="*/ 6314 w 4240311"/>
            <a:gd name="connsiteY1" fmla="*/ 464762 h 792159"/>
            <a:gd name="connsiteX2" fmla="*/ 2484262 w 4240311"/>
            <a:gd name="connsiteY2" fmla="*/ 701922 h 792159"/>
            <a:gd name="connsiteX3" fmla="*/ 4240311 w 4240311"/>
            <a:gd name="connsiteY3" fmla="*/ 492647 h 792159"/>
            <a:gd name="connsiteX4" fmla="*/ 4217228 w 4240311"/>
            <a:gd name="connsiteY4" fmla="*/ 58316 h 792159"/>
            <a:gd name="connsiteX5" fmla="*/ 0 w 4240311"/>
            <a:gd name="connsiteY5" fmla="*/ 58316 h 792159"/>
            <a:gd name="connsiteX0" fmla="*/ 0 w 4240311"/>
            <a:gd name="connsiteY0" fmla="*/ 58316 h 814602"/>
            <a:gd name="connsiteX1" fmla="*/ 6314 w 4240311"/>
            <a:gd name="connsiteY1" fmla="*/ 464762 h 814602"/>
            <a:gd name="connsiteX2" fmla="*/ 2468233 w 4240311"/>
            <a:gd name="connsiteY2" fmla="*/ 724365 h 814602"/>
            <a:gd name="connsiteX3" fmla="*/ 4240311 w 4240311"/>
            <a:gd name="connsiteY3" fmla="*/ 492647 h 814602"/>
            <a:gd name="connsiteX4" fmla="*/ 4217228 w 4240311"/>
            <a:gd name="connsiteY4" fmla="*/ 58316 h 814602"/>
            <a:gd name="connsiteX5" fmla="*/ 0 w 4240311"/>
            <a:gd name="connsiteY5" fmla="*/ 58316 h 814602"/>
            <a:gd name="connsiteX0" fmla="*/ 0 w 4240311"/>
            <a:gd name="connsiteY0" fmla="*/ 58316 h 747273"/>
            <a:gd name="connsiteX1" fmla="*/ 6314 w 4240311"/>
            <a:gd name="connsiteY1" fmla="*/ 464762 h 747273"/>
            <a:gd name="connsiteX2" fmla="*/ 2468233 w 4240311"/>
            <a:gd name="connsiteY2" fmla="*/ 724365 h 747273"/>
            <a:gd name="connsiteX3" fmla="*/ 4240311 w 4240311"/>
            <a:gd name="connsiteY3" fmla="*/ 492647 h 747273"/>
            <a:gd name="connsiteX4" fmla="*/ 4217228 w 4240311"/>
            <a:gd name="connsiteY4" fmla="*/ 58316 h 747273"/>
            <a:gd name="connsiteX5" fmla="*/ 0 w 4240311"/>
            <a:gd name="connsiteY5" fmla="*/ 58316 h 7472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4240311" h="747273" fill="norm" stroke="1" extrusionOk="0">
              <a:moveTo>
                <a:pt x="0" y="58316"/>
              </a:moveTo>
              <a:cubicBezTo>
                <a:pt x="2105" y="193798"/>
                <a:pt x="4209" y="329280"/>
                <a:pt x="6314" y="464762"/>
              </a:cubicBezTo>
              <a:cubicBezTo>
                <a:pt x="420358" y="572030"/>
                <a:pt x="1762567" y="745901"/>
                <a:pt x="2468233" y="724365"/>
              </a:cubicBezTo>
              <a:cubicBezTo>
                <a:pt x="3185194" y="747273"/>
                <a:pt x="3767394" y="643153"/>
                <a:pt x="4240311" y="492647"/>
              </a:cubicBezTo>
              <a:cubicBezTo>
                <a:pt x="4240310" y="550963"/>
                <a:pt x="4217229" y="0"/>
                <a:pt x="4217228" y="58316"/>
              </a:cubicBezTo>
              <a:lnTo>
                <a:pt x="0" y="58316"/>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343</xdr:col>
      <xdr:colOff>335014</xdr:colOff>
      <xdr:row>8</xdr:row>
      <xdr:rowOff>48595</xdr:rowOff>
    </xdr:from>
    <xdr:to>
      <xdr:col>344</xdr:col>
      <xdr:colOff>238319</xdr:colOff>
      <xdr:row>22</xdr:row>
      <xdr:rowOff>165230</xdr:rowOff>
    </xdr:to>
    <xdr:grpSp>
      <xdr:nvGrpSpPr>
        <xdr:cNvPr id="0" name=""/>
        <xdr:cNvGrpSpPr/>
      </xdr:nvGrpSpPr>
      <xdr:grpSpPr bwMode="auto">
        <a:xfrm rot="5400000">
          <a:off x="210441738" y="3095684"/>
          <a:ext cx="2788116" cy="548764"/>
          <a:chOff x="62437347" y="6113495"/>
          <a:chExt cx="4859584" cy="515625"/>
        </a:xfrm>
      </xdr:grpSpPr>
      <xdr:sp>
        <xdr:nvSpPr>
          <xdr:cNvPr id="297" name="460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98" name="461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299" name="462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343</xdr:col>
      <xdr:colOff>470010</xdr:colOff>
      <xdr:row>5</xdr:row>
      <xdr:rowOff>78981</xdr:rowOff>
    </xdr:from>
    <xdr:to>
      <xdr:col>344</xdr:col>
      <xdr:colOff>90955</xdr:colOff>
      <xdr:row>8</xdr:row>
      <xdr:rowOff>5115</xdr:rowOff>
    </xdr:to>
    <xdr:sp>
      <xdr:nvSpPr>
        <xdr:cNvPr id="300" name="463 Flecha abajo"/>
        <xdr:cNvSpPr/>
      </xdr:nvSpPr>
      <xdr:spPr bwMode="auto">
        <a:xfrm>
          <a:off x="208019760"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342</xdr:col>
      <xdr:colOff>398853</xdr:colOff>
      <xdr:row>7</xdr:row>
      <xdr:rowOff>187687</xdr:rowOff>
    </xdr:from>
    <xdr:to>
      <xdr:col>343</xdr:col>
      <xdr:colOff>284880</xdr:colOff>
      <xdr:row>9</xdr:row>
      <xdr:rowOff>39237</xdr:rowOff>
    </xdr:to>
    <xdr:sp>
      <xdr:nvSpPr>
        <xdr:cNvPr id="301" name="464 Flecha abajo"/>
        <xdr:cNvSpPr/>
      </xdr:nvSpPr>
      <xdr:spPr bwMode="auto">
        <a:xfrm rot="16199999">
          <a:off x="207451492"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347</xdr:col>
      <xdr:colOff>193343</xdr:colOff>
      <xdr:row>9</xdr:row>
      <xdr:rowOff>0</xdr:rowOff>
    </xdr:from>
    <xdr:to>
      <xdr:col>349</xdr:col>
      <xdr:colOff>427400</xdr:colOff>
      <xdr:row>21</xdr:row>
      <xdr:rowOff>146538</xdr:rowOff>
    </xdr:to>
    <xdr:sp>
      <xdr:nvSpPr>
        <xdr:cNvPr id="302" name="465 Forma libre"/>
        <xdr:cNvSpPr/>
      </xdr:nvSpPr>
      <xdr:spPr bwMode="auto">
        <a:xfrm>
          <a:off x="210324369"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342</xdr:col>
      <xdr:colOff>85481</xdr:colOff>
      <xdr:row>20</xdr:row>
      <xdr:rowOff>146538</xdr:rowOff>
    </xdr:from>
    <xdr:to>
      <xdr:col>342</xdr:col>
      <xdr:colOff>582086</xdr:colOff>
      <xdr:row>22</xdr:row>
      <xdr:rowOff>22512</xdr:rowOff>
    </xdr:to>
    <xdr:sp>
      <xdr:nvSpPr>
        <xdr:cNvPr id="303" name="466 Flecha abajo"/>
        <xdr:cNvSpPr/>
      </xdr:nvSpPr>
      <xdr:spPr bwMode="auto">
        <a:xfrm rot="5400000" flipH="1">
          <a:off x="207145447"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345</xdr:col>
      <xdr:colOff>24424</xdr:colOff>
      <xdr:row>9</xdr:row>
      <xdr:rowOff>0</xdr:rowOff>
    </xdr:from>
    <xdr:to>
      <xdr:col>345</xdr:col>
      <xdr:colOff>586154</xdr:colOff>
      <xdr:row>22</xdr:row>
      <xdr:rowOff>12212</xdr:rowOff>
    </xdr:to>
    <xdr:sp>
      <xdr:nvSpPr>
        <xdr:cNvPr id="304" name="467 Rectángulo"/>
        <xdr:cNvSpPr/>
      </xdr:nvSpPr>
      <xdr:spPr bwMode="auto">
        <a:xfrm>
          <a:off x="208936249"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352</xdr:col>
      <xdr:colOff>244928</xdr:colOff>
      <xdr:row>5</xdr:row>
      <xdr:rowOff>136072</xdr:rowOff>
    </xdr:from>
    <xdr:to>
      <xdr:col>353</xdr:col>
      <xdr:colOff>68033</xdr:colOff>
      <xdr:row>12</xdr:row>
      <xdr:rowOff>161925</xdr:rowOff>
    </xdr:to>
    <xdr:sp>
      <xdr:nvSpPr>
        <xdr:cNvPr id="305" name="Cube 8"/>
        <xdr:cNvSpPr/>
      </xdr:nvSpPr>
      <xdr:spPr bwMode="auto">
        <a:xfrm rot="16199999">
          <a:off x="213046354"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352</xdr:col>
      <xdr:colOff>67078</xdr:colOff>
      <xdr:row>26</xdr:row>
      <xdr:rowOff>160986</xdr:rowOff>
    </xdr:from>
    <xdr:to>
      <xdr:col>354</xdr:col>
      <xdr:colOff>536618</xdr:colOff>
      <xdr:row>37</xdr:row>
      <xdr:rowOff>40245</xdr:rowOff>
    </xdr:to>
    <xdr:sp>
      <xdr:nvSpPr>
        <xdr:cNvPr id="306" name="Rectangle 13"/>
        <xdr:cNvSpPr/>
      </xdr:nvSpPr>
      <xdr:spPr bwMode="auto">
        <a:xfrm>
          <a:off x="213360403" y="5599761"/>
          <a:ext cx="1822091"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352</xdr:col>
      <xdr:colOff>676276</xdr:colOff>
      <xdr:row>26</xdr:row>
      <xdr:rowOff>147571</xdr:rowOff>
    </xdr:from>
    <xdr:to>
      <xdr:col>352</xdr:col>
      <xdr:colOff>676277</xdr:colOff>
      <xdr:row>37</xdr:row>
      <xdr:rowOff>80491</xdr:rowOff>
    </xdr:to>
    <xdr:cxnSp>
      <xdr:nvCxnSpPr>
        <xdr:cNvPr id="307" name="Straight Connector 16"/>
        <xdr:cNvCxnSpPr/>
      </xdr:nvCxnSpPr>
      <xdr:spPr bwMode="auto">
        <a:xfrm rot="5400000">
          <a:off x="212917291" y="6600556"/>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353</xdr:col>
      <xdr:colOff>40245</xdr:colOff>
      <xdr:row>29</xdr:row>
      <xdr:rowOff>31750</xdr:rowOff>
    </xdr:from>
    <xdr:to>
      <xdr:col>353</xdr:col>
      <xdr:colOff>670773</xdr:colOff>
      <xdr:row>35</xdr:row>
      <xdr:rowOff>111125</xdr:rowOff>
    </xdr:to>
    <xdr:sp>
      <xdr:nvSpPr>
        <xdr:cNvPr id="308" name="Rectangle 20"/>
        <xdr:cNvSpPr/>
      </xdr:nvSpPr>
      <xdr:spPr bwMode="auto">
        <a:xfrm>
          <a:off x="213971746" y="6042025"/>
          <a:ext cx="630528" cy="1222375"/>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486</xdr:col>
      <xdr:colOff>497415</xdr:colOff>
      <xdr:row>20</xdr:row>
      <xdr:rowOff>52917</xdr:rowOff>
    </xdr:from>
    <xdr:to>
      <xdr:col>487</xdr:col>
      <xdr:colOff>497416</xdr:colOff>
      <xdr:row>22</xdr:row>
      <xdr:rowOff>116417</xdr:rowOff>
    </xdr:to>
    <xdr:sp>
      <xdr:nvSpPr>
        <xdr:cNvPr id="309" name="301 Rectángulo"/>
        <xdr:cNvSpPr/>
      </xdr:nvSpPr>
      <xdr:spPr bwMode="auto">
        <a:xfrm>
          <a:off x="300639691" y="4348692"/>
          <a:ext cx="609601" cy="444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486</xdr:col>
      <xdr:colOff>438149</xdr:colOff>
      <xdr:row>31</xdr:row>
      <xdr:rowOff>25401</xdr:rowOff>
    </xdr:from>
    <xdr:to>
      <xdr:col>487</xdr:col>
      <xdr:colOff>438150</xdr:colOff>
      <xdr:row>33</xdr:row>
      <xdr:rowOff>88901</xdr:rowOff>
    </xdr:to>
    <xdr:sp>
      <xdr:nvSpPr>
        <xdr:cNvPr id="310" name="302 Rectángulo"/>
        <xdr:cNvSpPr/>
      </xdr:nvSpPr>
      <xdr:spPr bwMode="auto">
        <a:xfrm>
          <a:off x="300580424" y="6416676"/>
          <a:ext cx="609601" cy="444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487</xdr:col>
      <xdr:colOff>342898</xdr:colOff>
      <xdr:row>13</xdr:row>
      <xdr:rowOff>169333</xdr:rowOff>
    </xdr:from>
    <xdr:to>
      <xdr:col>491</xdr:col>
      <xdr:colOff>0</xdr:colOff>
      <xdr:row>21</xdr:row>
      <xdr:rowOff>169333</xdr:rowOff>
    </xdr:to>
    <xdr:sp>
      <xdr:nvSpPr>
        <xdr:cNvPr id="311" name="305 Rectángulo"/>
        <xdr:cNvSpPr/>
      </xdr:nvSpPr>
      <xdr:spPr bwMode="auto">
        <a:xfrm>
          <a:off x="301094773" y="3131608"/>
          <a:ext cx="2095502" cy="1524000"/>
        </a:xfrm>
        <a:prstGeom prst="rect">
          <a:avLst/>
        </a:prstGeom>
        <a:solidFill>
          <a:sysClr val="window" lastClr="FFFFFF"/>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487</xdr:col>
      <xdr:colOff>364069</xdr:colOff>
      <xdr:row>13</xdr:row>
      <xdr:rowOff>184148</xdr:rowOff>
    </xdr:from>
    <xdr:to>
      <xdr:col>490</xdr:col>
      <xdr:colOff>479742</xdr:colOff>
      <xdr:row>21</xdr:row>
      <xdr:rowOff>162982</xdr:rowOff>
    </xdr:to>
    <xdr:pic>
      <xdr:nvPicPr>
        <xdr:cNvPr id="312" name="306 Imagen"/>
        <xdr:cNvPicPr>
          <a:picLocks noChangeAspect="1"/>
        </xdr:cNvPicPr>
      </xdr:nvPicPr>
      <xdr:blipFill rotWithShape="1">
        <a:blip r:embed="rId18"/>
        <a:srcRect l="4266" t="81377" r="83848" b="-8272"/>
        <a:stretch/>
      </xdr:blipFill>
      <xdr:spPr bwMode="auto">
        <a:xfrm>
          <a:off x="301115944" y="3146423"/>
          <a:ext cx="1944473" cy="1502834"/>
        </a:xfrm>
        <a:prstGeom prst="rect">
          <a:avLst/>
        </a:prstGeom>
        <a:noFill/>
        <a:ln w="9525">
          <a:noFill/>
          <a:miter lim="800000"/>
          <a:headEnd/>
          <a:tailEnd/>
        </a:ln>
      </xdr:spPr>
    </xdr:pic>
    <xdr:clientData/>
  </xdr:twoCellAnchor>
  <xdr:twoCellAnchor editAs="twoCell">
    <xdr:from>
      <xdr:col>487</xdr:col>
      <xdr:colOff>304800</xdr:colOff>
      <xdr:row>24</xdr:row>
      <xdr:rowOff>162402</xdr:rowOff>
    </xdr:from>
    <xdr:to>
      <xdr:col>490</xdr:col>
      <xdr:colOff>486834</xdr:colOff>
      <xdr:row>32</xdr:row>
      <xdr:rowOff>103718</xdr:rowOff>
    </xdr:to>
    <xdr:grpSp>
      <xdr:nvGrpSpPr>
        <xdr:cNvPr id="0" name=""/>
        <xdr:cNvGrpSpPr/>
      </xdr:nvGrpSpPr>
      <xdr:grpSpPr bwMode="auto">
        <a:xfrm>
          <a:off x="307310118" y="5137814"/>
          <a:ext cx="2064622" cy="1447385"/>
          <a:chOff x="278276049" y="4868334"/>
          <a:chExt cx="2949327" cy="2135717"/>
        </a:xfrm>
      </xdr:grpSpPr>
      <xdr:sp>
        <xdr:nvSpPr>
          <xdr:cNvPr id="314" name="308 Rectángulo"/>
          <xdr:cNvSpPr/>
        </xdr:nvSpPr>
        <xdr:spPr bwMode="auto">
          <a:xfrm>
            <a:off x="278276049" y="4868334"/>
            <a:ext cx="2949327" cy="2135717"/>
          </a:xfrm>
          <a:prstGeom prst="rect">
            <a:avLst/>
          </a:prstGeom>
          <a:solidFill>
            <a:sysClr val="window" lastClr="FFFFFF"/>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pic>
        <xdr:nvPicPr>
          <xdr:cNvPr id="315" name="307 Imagen"/>
          <xdr:cNvPicPr>
            <a:picLocks noChangeAspect="1"/>
          </xdr:cNvPicPr>
        </xdr:nvPicPr>
        <xdr:blipFill rotWithShape="1">
          <a:blip r:embed="rId20"/>
          <a:srcRect l="2860" t="78327" r="86103" b="0"/>
          <a:stretch/>
        </xdr:blipFill>
        <xdr:spPr bwMode="auto">
          <a:xfrm>
            <a:off x="278449356" y="4978135"/>
            <a:ext cx="2644220" cy="1761930"/>
          </a:xfrm>
          <a:prstGeom prst="rect">
            <a:avLst/>
          </a:prstGeom>
          <a:noFill/>
          <a:ln w="9525">
            <a:noFill/>
            <a:miter lim="800000"/>
            <a:headEnd/>
            <a:tailEnd/>
          </a:ln>
        </xdr:spPr>
      </xdr:pic>
    </xdr:grpSp>
    <xdr:clientData/>
  </xdr:twoCellAnchor>
  <xdr:twoCellAnchor editAs="oneCell">
    <xdr:from>
      <xdr:col>601</xdr:col>
      <xdr:colOff>506864</xdr:colOff>
      <xdr:row>16</xdr:row>
      <xdr:rowOff>32845</xdr:rowOff>
    </xdr:from>
    <xdr:to>
      <xdr:col>606</xdr:col>
      <xdr:colOff>41396</xdr:colOff>
      <xdr:row>29</xdr:row>
      <xdr:rowOff>173714</xdr:rowOff>
    </xdr:to>
    <xdr:pic>
      <xdr:nvPicPr>
        <xdr:cNvPr id="316" name="Picture 1"/>
        <xdr:cNvPicPr>
          <a:picLocks noChangeAspect="1" noChangeArrowheads="1"/>
        </xdr:cNvPicPr>
      </xdr:nvPicPr>
      <xdr:blipFill rotWithShape="1">
        <a:blip r:embed="rId1"/>
        <a:srcRect l="23571" t="22577" r="43429" b="21961"/>
        <a:stretch/>
      </xdr:blipFill>
      <xdr:spPr bwMode="auto">
        <a:xfrm>
          <a:off x="370229265" y="3566620"/>
          <a:ext cx="2725406" cy="2617369"/>
        </a:xfrm>
        <a:prstGeom prst="rect">
          <a:avLst/>
        </a:prstGeom>
        <a:noFill/>
        <a:ln w="1">
          <a:noFill/>
          <a:miter lim="800000"/>
          <a:headEnd/>
          <a:tailEnd type="none" w="med" len="med"/>
        </a:ln>
        <a:effectLst/>
      </xdr:spPr>
    </xdr:pic>
    <xdr:clientData/>
  </xdr:twoCellAnchor>
  <xdr:twoCellAnchor editAs="twoCell">
    <xdr:from>
      <xdr:col>600</xdr:col>
      <xdr:colOff>590995</xdr:colOff>
      <xdr:row>16</xdr:row>
      <xdr:rowOff>90770</xdr:rowOff>
    </xdr:from>
    <xdr:to>
      <xdr:col>601</xdr:col>
      <xdr:colOff>563500</xdr:colOff>
      <xdr:row>29</xdr:row>
      <xdr:rowOff>123288</xdr:rowOff>
    </xdr:to>
    <xdr:sp>
      <xdr:nvSpPr>
        <xdr:cNvPr id="317" name="408 CuadroTexto"/>
        <xdr:cNvSpPr txBox="1"/>
      </xdr:nvSpPr>
      <xdr:spPr bwMode="auto">
        <a:xfrm>
          <a:off x="369675220" y="3624545"/>
          <a:ext cx="610680" cy="2509018"/>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lgn="r">
            <a:defRPr/>
          </a:pPr>
          <a:r>
            <a:rPr lang="en-US" sz="1100"/>
            <a:t>1</a:t>
          </a:r>
          <a:endParaRPr/>
        </a:p>
        <a:p>
          <a:pPr algn="r">
            <a:defRPr/>
          </a:pPr>
          <a:endParaRPr lang="en-US" sz="1100"/>
        </a:p>
        <a:p>
          <a:pPr algn="r">
            <a:defRPr/>
          </a:pPr>
          <a:endParaRPr lang="en-US" sz="1100"/>
        </a:p>
        <a:p>
          <a:pPr algn="r">
            <a:defRPr/>
          </a:pPr>
          <a:endParaRPr lang="en-US" sz="1100"/>
        </a:p>
        <a:p>
          <a:pPr algn="r">
            <a:defRPr/>
          </a:pPr>
          <a:r>
            <a:rPr lang="en-US" sz="1100"/>
            <a:t>(3.30)</a:t>
          </a:r>
          <a:endParaRPr/>
        </a:p>
        <a:p>
          <a:pPr algn="r">
            <a:defRPr/>
          </a:pPr>
          <a:r>
            <a:rPr lang="en-US" sz="1100"/>
            <a:t>2</a:t>
          </a:r>
          <a:endParaRPr/>
        </a:p>
        <a:p>
          <a:pPr algn="r">
            <a:defRPr/>
          </a:pPr>
          <a:endParaRPr lang="en-US" sz="1100"/>
        </a:p>
        <a:p>
          <a:pPr algn="r">
            <a:defRPr/>
          </a:pPr>
          <a:endParaRPr lang="en-US" sz="1100"/>
        </a:p>
        <a:p>
          <a:pPr algn="r">
            <a:defRPr/>
          </a:pPr>
          <a:r>
            <a:rPr lang="en-US" sz="1100"/>
            <a:t>(2.59)</a:t>
          </a:r>
          <a:endParaRPr/>
        </a:p>
        <a:p>
          <a:pPr algn="r">
            <a:defRPr/>
          </a:pPr>
          <a:r>
            <a:rPr lang="en-US" sz="1100"/>
            <a:t>3</a:t>
          </a:r>
          <a:endParaRPr/>
        </a:p>
        <a:p>
          <a:pPr algn="r">
            <a:defRPr/>
          </a:pPr>
          <a:endParaRPr lang="en-US" sz="1100"/>
        </a:p>
        <a:p>
          <a:pPr algn="r">
            <a:defRPr/>
          </a:pPr>
          <a:endParaRPr lang="en-US" sz="1100"/>
        </a:p>
        <a:p>
          <a:pPr algn="r">
            <a:defRPr/>
          </a:pPr>
          <a:r>
            <a:rPr lang="en-US" sz="1100"/>
            <a:t>(3.20)</a:t>
          </a:r>
          <a:endParaRPr/>
        </a:p>
        <a:p>
          <a:pPr algn="r">
            <a:defRPr/>
          </a:pPr>
          <a:r>
            <a:rPr lang="en-US" sz="1100"/>
            <a:t>4</a:t>
          </a:r>
          <a:endParaRPr/>
        </a:p>
      </xdr:txBody>
    </xdr:sp>
    <xdr:clientData/>
  </xdr:twoCellAnchor>
  <xdr:twoCellAnchor editAs="oneCell">
    <xdr:from>
      <xdr:col>600</xdr:col>
      <xdr:colOff>462514</xdr:colOff>
      <xdr:row>5</xdr:row>
      <xdr:rowOff>67133</xdr:rowOff>
    </xdr:from>
    <xdr:to>
      <xdr:col>607</xdr:col>
      <xdr:colOff>426571</xdr:colOff>
      <xdr:row>13</xdr:row>
      <xdr:rowOff>167321</xdr:rowOff>
    </xdr:to>
    <xdr:pic>
      <xdr:nvPicPr>
        <xdr:cNvPr id="318" name="Picture 5"/>
        <xdr:cNvPicPr>
          <a:picLocks noChangeAspect="1" noChangeArrowheads="1"/>
        </xdr:cNvPicPr>
      </xdr:nvPicPr>
      <xdr:blipFill rotWithShape="1">
        <a:blip r:embed="rId2"/>
        <a:srcRect l="9094" t="19718" r="6700" b="23447"/>
        <a:stretch/>
      </xdr:blipFill>
      <xdr:spPr bwMode="auto">
        <a:xfrm>
          <a:off x="369546739" y="1419683"/>
          <a:ext cx="4431282" cy="1709913"/>
        </a:xfrm>
        <a:prstGeom prst="rect">
          <a:avLst/>
        </a:prstGeom>
        <a:noFill/>
        <a:ln w="1">
          <a:noFill/>
          <a:miter lim="800000"/>
          <a:headEnd/>
          <a:tailEnd type="none" w="med" len="med"/>
        </a:ln>
        <a:effectLst/>
      </xdr:spPr>
    </xdr:pic>
    <xdr:clientData/>
  </xdr:twoCellAnchor>
  <xdr:twoCellAnchor editAs="twoCell">
    <xdr:from>
      <xdr:col>602</xdr:col>
      <xdr:colOff>630313</xdr:colOff>
      <xdr:row>5</xdr:row>
      <xdr:rowOff>143796</xdr:rowOff>
    </xdr:from>
    <xdr:to>
      <xdr:col>605</xdr:col>
      <xdr:colOff>6770</xdr:colOff>
      <xdr:row>13</xdr:row>
      <xdr:rowOff>125485</xdr:rowOff>
    </xdr:to>
    <xdr:sp>
      <xdr:nvSpPr>
        <xdr:cNvPr id="319" name="486 Rectángulo"/>
        <xdr:cNvSpPr/>
      </xdr:nvSpPr>
      <xdr:spPr bwMode="auto">
        <a:xfrm>
          <a:off x="370990887" y="1496346"/>
          <a:ext cx="1290982" cy="1591413"/>
        </a:xfrm>
        <a:prstGeom prst="rect">
          <a:avLst/>
        </a:prstGeom>
        <a:solidFill>
          <a:srgbClr val="00CC00">
            <a:alpha val="38824"/>
          </a:srgb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600</xdr:col>
      <xdr:colOff>547494</xdr:colOff>
      <xdr:row>5</xdr:row>
      <xdr:rowOff>127626</xdr:rowOff>
    </xdr:from>
    <xdr:to>
      <xdr:col>602</xdr:col>
      <xdr:colOff>630313</xdr:colOff>
      <xdr:row>13</xdr:row>
      <xdr:rowOff>113578</xdr:rowOff>
    </xdr:to>
    <xdr:sp>
      <xdr:nvSpPr>
        <xdr:cNvPr id="320" name="487 Recortar y redondear rectángulo de esquina sencilla"/>
        <xdr:cNvSpPr/>
      </xdr:nvSpPr>
      <xdr:spPr bwMode="auto">
        <a:xfrm flipV="1">
          <a:off x="369631719" y="1480176"/>
          <a:ext cx="1359169" cy="1595678"/>
        </a:xfrm>
        <a:prstGeom prst="snipRoundRect">
          <a:avLst>
            <a:gd name="adj1" fmla="val 29598"/>
            <a:gd name="adj2" fmla="val 0"/>
          </a:avLst>
        </a:prstGeom>
        <a:solidFill>
          <a:srgbClr val="FF0000">
            <a:alpha val="34902"/>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226563</xdr:colOff>
      <xdr:row>17</xdr:row>
      <xdr:rowOff>32263</xdr:rowOff>
    </xdr:from>
    <xdr:to>
      <xdr:col>606</xdr:col>
      <xdr:colOff>250914</xdr:colOff>
      <xdr:row>18</xdr:row>
      <xdr:rowOff>95869</xdr:rowOff>
    </xdr:to>
    <xdr:sp>
      <xdr:nvSpPr>
        <xdr:cNvPr id="321" name="491 CuadroTexto"/>
        <xdr:cNvSpPr txBox="1"/>
      </xdr:nvSpPr>
      <xdr:spPr bwMode="auto">
        <a:xfrm>
          <a:off x="370587138" y="3756538"/>
          <a:ext cx="2577051" cy="254106"/>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a:t>
          </a:r>
          <a:r>
            <a:rPr lang="en-US" sz="1100"/>
            <a:t> (x=2.34)   (5.38-x)         B    (3.25)          C</a:t>
          </a:r>
          <a:endParaRPr lang="en-US" sz="1100"/>
        </a:p>
      </xdr:txBody>
    </xdr:sp>
    <xdr:clientData/>
  </xdr:twoCellAnchor>
  <xdr:twoCellAnchor editAs="twoCell">
    <xdr:from>
      <xdr:col>602</xdr:col>
      <xdr:colOff>225044</xdr:colOff>
      <xdr:row>21</xdr:row>
      <xdr:rowOff>77889</xdr:rowOff>
    </xdr:from>
    <xdr:to>
      <xdr:col>605</xdr:col>
      <xdr:colOff>574816</xdr:colOff>
      <xdr:row>21</xdr:row>
      <xdr:rowOff>85371</xdr:rowOff>
    </xdr:to>
    <xdr:cxnSp>
      <xdr:nvCxnSpPr>
        <xdr:cNvPr id="322" name="493 Conector recto"/>
        <xdr:cNvCxnSpPr/>
      </xdr:nvCxnSpPr>
      <xdr:spPr bwMode="auto">
        <a:xfrm flipV="1">
          <a:off x="370585619" y="4564164"/>
          <a:ext cx="2264297"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353275</xdr:colOff>
      <xdr:row>16</xdr:row>
      <xdr:rowOff>143439</xdr:rowOff>
    </xdr:from>
    <xdr:to>
      <xdr:col>604</xdr:col>
      <xdr:colOff>355179</xdr:colOff>
      <xdr:row>29</xdr:row>
      <xdr:rowOff>74408</xdr:rowOff>
    </xdr:to>
    <xdr:cxnSp>
      <xdr:nvCxnSpPr>
        <xdr:cNvPr id="323" name="494 Conector recto"/>
        <xdr:cNvCxnSpPr>
          <a:stCxn id="400" idx="0"/>
          <a:endCxn id="405" idx="2"/>
        </xdr:cNvCxnSpPr>
      </xdr:nvCxnSpPr>
      <xdr:spPr bwMode="auto">
        <a:xfrm flipH="1">
          <a:off x="371990201" y="3677214"/>
          <a:ext cx="1903" cy="24074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201598</xdr:colOff>
      <xdr:row>24</xdr:row>
      <xdr:rowOff>164346</xdr:rowOff>
    </xdr:from>
    <xdr:to>
      <xdr:col>605</xdr:col>
      <xdr:colOff>551370</xdr:colOff>
      <xdr:row>24</xdr:row>
      <xdr:rowOff>171830</xdr:rowOff>
    </xdr:to>
    <xdr:cxnSp>
      <xdr:nvCxnSpPr>
        <xdr:cNvPr id="324" name="495 Conector recto"/>
        <xdr:cNvCxnSpPr/>
      </xdr:nvCxnSpPr>
      <xdr:spPr bwMode="auto">
        <a:xfrm flipV="1">
          <a:off x="370562173" y="5222122"/>
          <a:ext cx="2264297"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605</xdr:col>
      <xdr:colOff>538578</xdr:colOff>
      <xdr:row>16</xdr:row>
      <xdr:rowOff>156626</xdr:rowOff>
    </xdr:from>
    <xdr:to>
      <xdr:col>605</xdr:col>
      <xdr:colOff>540480</xdr:colOff>
      <xdr:row>29</xdr:row>
      <xdr:rowOff>78071</xdr:rowOff>
    </xdr:to>
    <xdr:cxnSp>
      <xdr:nvCxnSpPr>
        <xdr:cNvPr id="325" name="496 Conector recto"/>
        <xdr:cNvCxnSpPr/>
      </xdr:nvCxnSpPr>
      <xdr:spPr bwMode="auto">
        <a:xfrm flipH="1">
          <a:off x="372813678" y="3690402"/>
          <a:ext cx="1903" cy="2397944"/>
        </a:xfrm>
        <a:prstGeom prst="line">
          <a:avLst/>
        </a:prstGeom>
        <a:ln w="38100">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238233</xdr:colOff>
      <xdr:row>16</xdr:row>
      <xdr:rowOff>186189</xdr:rowOff>
    </xdr:from>
    <xdr:to>
      <xdr:col>605</xdr:col>
      <xdr:colOff>588005</xdr:colOff>
      <xdr:row>16</xdr:row>
      <xdr:rowOff>193672</xdr:rowOff>
    </xdr:to>
    <xdr:cxnSp>
      <xdr:nvCxnSpPr>
        <xdr:cNvPr id="326" name="497 Conector recto"/>
        <xdr:cNvCxnSpPr/>
      </xdr:nvCxnSpPr>
      <xdr:spPr bwMode="auto">
        <a:xfrm flipV="1">
          <a:off x="370598808" y="3719964"/>
          <a:ext cx="2264297" cy="748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266609</xdr:colOff>
      <xdr:row>16</xdr:row>
      <xdr:rowOff>163953</xdr:rowOff>
    </xdr:from>
    <xdr:to>
      <xdr:col>602</xdr:col>
      <xdr:colOff>275381</xdr:colOff>
      <xdr:row>24</xdr:row>
      <xdr:rowOff>111566</xdr:rowOff>
    </xdr:to>
    <xdr:cxnSp>
      <xdr:nvCxnSpPr>
        <xdr:cNvPr id="327" name="503 Conector recto"/>
        <xdr:cNvCxnSpPr/>
      </xdr:nvCxnSpPr>
      <xdr:spPr bwMode="auto">
        <a:xfrm>
          <a:off x="370627184" y="3697729"/>
          <a:ext cx="8772" cy="1471612"/>
        </a:xfrm>
        <a:prstGeom prst="line">
          <a:avLst/>
        </a:prstGeom>
        <a:ln w="38100">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234462</xdr:colOff>
      <xdr:row>29</xdr:row>
      <xdr:rowOff>23671</xdr:rowOff>
    </xdr:from>
    <xdr:to>
      <xdr:col>605</xdr:col>
      <xdr:colOff>557232</xdr:colOff>
      <xdr:row>29</xdr:row>
      <xdr:rowOff>36634</xdr:rowOff>
    </xdr:to>
    <xdr:cxnSp>
      <xdr:nvCxnSpPr>
        <xdr:cNvPr id="328" name="506 Conector recto"/>
        <xdr:cNvCxnSpPr/>
      </xdr:nvCxnSpPr>
      <xdr:spPr bwMode="auto">
        <a:xfrm flipV="1">
          <a:off x="371233212" y="6033946"/>
          <a:ext cx="1599120" cy="12963"/>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273672</xdr:colOff>
      <xdr:row>25</xdr:row>
      <xdr:rowOff>13252</xdr:rowOff>
    </xdr:from>
    <xdr:to>
      <xdr:col>603</xdr:col>
      <xdr:colOff>215446</xdr:colOff>
      <xdr:row>29</xdr:row>
      <xdr:rowOff>41802</xdr:rowOff>
    </xdr:to>
    <xdr:sp>
      <xdr:nvSpPr>
        <xdr:cNvPr id="329" name="508 Forma libre"/>
        <xdr:cNvSpPr/>
      </xdr:nvSpPr>
      <xdr:spPr bwMode="auto">
        <a:xfrm>
          <a:off x="370634247" y="5261527"/>
          <a:ext cx="579949" cy="790550"/>
        </a:xfrm>
        <a:custGeom>
          <a:avLst/>
          <a:gdLst>
            <a:gd name="connsiteX0" fmla="*/ 1985596 w 1985596"/>
            <a:gd name="connsiteY0" fmla="*/ 373673 h 381000"/>
            <a:gd name="connsiteX1" fmla="*/ 1531327 w 1985596"/>
            <a:gd name="connsiteY1" fmla="*/ 381000 h 381000"/>
            <a:gd name="connsiteX2" fmla="*/ 1055077 w 1985596"/>
            <a:gd name="connsiteY2" fmla="*/ 0 h 381000"/>
            <a:gd name="connsiteX3" fmla="*/ 1047750 w 1985596"/>
            <a:gd name="connsiteY3" fmla="*/ 7327 h 381000"/>
            <a:gd name="connsiteX4" fmla="*/ 0 w 1985596"/>
            <a:gd name="connsiteY4" fmla="*/ 51289 h 381000"/>
            <a:gd name="connsiteX0" fmla="*/ 937846 w 937846"/>
            <a:gd name="connsiteY0" fmla="*/ 373673 h 381000"/>
            <a:gd name="connsiteX1" fmla="*/ 483577 w 937846"/>
            <a:gd name="connsiteY1" fmla="*/ 381000 h 381000"/>
            <a:gd name="connsiteX2" fmla="*/ 7327 w 937846"/>
            <a:gd name="connsiteY2" fmla="*/ 0 h 381000"/>
            <a:gd name="connsiteX3" fmla="*/ 0 w 937846"/>
            <a:gd name="connsiteY3" fmla="*/ 7327 h 381000"/>
            <a:gd name="connsiteX0" fmla="*/ 937846 w 937846"/>
            <a:gd name="connsiteY0" fmla="*/ 373673 h 381000"/>
            <a:gd name="connsiteX1" fmla="*/ 483577 w 937846"/>
            <a:gd name="connsiteY1" fmla="*/ 381000 h 381000"/>
            <a:gd name="connsiteX2" fmla="*/ 161193 w 937846"/>
            <a:gd name="connsiteY2" fmla="*/ 307731 h 381000"/>
            <a:gd name="connsiteX3" fmla="*/ 7327 w 937846"/>
            <a:gd name="connsiteY3" fmla="*/ 0 h 381000"/>
            <a:gd name="connsiteX4" fmla="*/ 0 w 937846"/>
            <a:gd name="connsiteY4" fmla="*/ 7327 h 381000"/>
            <a:gd name="connsiteX0" fmla="*/ 937846 w 937846"/>
            <a:gd name="connsiteY0" fmla="*/ 373673 h 381000"/>
            <a:gd name="connsiteX1" fmla="*/ 483577 w 937846"/>
            <a:gd name="connsiteY1" fmla="*/ 381000 h 381000"/>
            <a:gd name="connsiteX2" fmla="*/ 161193 w 937846"/>
            <a:gd name="connsiteY2" fmla="*/ 307731 h 381000"/>
            <a:gd name="connsiteX3" fmla="*/ 7327 w 937846"/>
            <a:gd name="connsiteY3" fmla="*/ 0 h 381000"/>
            <a:gd name="connsiteX4" fmla="*/ 0 w 937846"/>
            <a:gd name="connsiteY4" fmla="*/ 7327 h 381000"/>
            <a:gd name="connsiteX0" fmla="*/ 940409 w 940409"/>
            <a:gd name="connsiteY0" fmla="*/ 373673 h 381000"/>
            <a:gd name="connsiteX1" fmla="*/ 486140 w 940409"/>
            <a:gd name="connsiteY1" fmla="*/ 381000 h 381000"/>
            <a:gd name="connsiteX2" fmla="*/ 163756 w 940409"/>
            <a:gd name="connsiteY2" fmla="*/ 307731 h 381000"/>
            <a:gd name="connsiteX3" fmla="*/ 25644 w 940409"/>
            <a:gd name="connsiteY3" fmla="*/ 78545 h 381000"/>
            <a:gd name="connsiteX4" fmla="*/ 9890 w 940409"/>
            <a:gd name="connsiteY4" fmla="*/ 0 h 381000"/>
            <a:gd name="connsiteX5" fmla="*/ 2563 w 940409"/>
            <a:gd name="connsiteY5" fmla="*/ 7327 h 381000"/>
            <a:gd name="connsiteX0" fmla="*/ 1142945 w 1142945"/>
            <a:gd name="connsiteY0" fmla="*/ 583516 h 590843"/>
            <a:gd name="connsiteX1" fmla="*/ 688676 w 1142945"/>
            <a:gd name="connsiteY1" fmla="*/ 590843 h 590843"/>
            <a:gd name="connsiteX2" fmla="*/ 366292 w 1142945"/>
            <a:gd name="connsiteY2" fmla="*/ 517574 h 590843"/>
            <a:gd name="connsiteX3" fmla="*/ 228180 w 1142945"/>
            <a:gd name="connsiteY3" fmla="*/ 288388 h 590843"/>
            <a:gd name="connsiteX4" fmla="*/ 212426 w 1142945"/>
            <a:gd name="connsiteY4" fmla="*/ 209843 h 590843"/>
            <a:gd name="connsiteX5" fmla="*/ 0 w 1142945"/>
            <a:gd name="connsiteY5" fmla="*/ 0 h 590843"/>
            <a:gd name="connsiteX0" fmla="*/ 940409 w 940409"/>
            <a:gd name="connsiteY0" fmla="*/ 373673 h 381000"/>
            <a:gd name="connsiteX1" fmla="*/ 486140 w 940409"/>
            <a:gd name="connsiteY1" fmla="*/ 381000 h 381000"/>
            <a:gd name="connsiteX2" fmla="*/ 163756 w 940409"/>
            <a:gd name="connsiteY2" fmla="*/ 307731 h 381000"/>
            <a:gd name="connsiteX3" fmla="*/ 25644 w 940409"/>
            <a:gd name="connsiteY3" fmla="*/ 78545 h 381000"/>
            <a:gd name="connsiteX4" fmla="*/ 9890 w 940409"/>
            <a:gd name="connsiteY4" fmla="*/ 0 h 381000"/>
            <a:gd name="connsiteX0" fmla="*/ 930519 w 930519"/>
            <a:gd name="connsiteY0" fmla="*/ 373673 h 381000"/>
            <a:gd name="connsiteX1" fmla="*/ 476250 w 930519"/>
            <a:gd name="connsiteY1" fmla="*/ 381000 h 381000"/>
            <a:gd name="connsiteX2" fmla="*/ 153866 w 930519"/>
            <a:gd name="connsiteY2" fmla="*/ 307731 h 381000"/>
            <a:gd name="connsiteX3" fmla="*/ 38542 w 930519"/>
            <a:gd name="connsiteY3" fmla="*/ 143315 h 381000"/>
            <a:gd name="connsiteX4" fmla="*/ 0 w 930519"/>
            <a:gd name="connsiteY4" fmla="*/ 0 h 381000"/>
            <a:gd name="connsiteX0" fmla="*/ 930519 w 930519"/>
            <a:gd name="connsiteY0" fmla="*/ 373673 h 384127"/>
            <a:gd name="connsiteX1" fmla="*/ 476250 w 930519"/>
            <a:gd name="connsiteY1" fmla="*/ 381000 h 384127"/>
            <a:gd name="connsiteX2" fmla="*/ 323403 w 930519"/>
            <a:gd name="connsiteY2" fmla="*/ 371915 h 384127"/>
            <a:gd name="connsiteX3" fmla="*/ 153866 w 930519"/>
            <a:gd name="connsiteY3" fmla="*/ 307731 h 384127"/>
            <a:gd name="connsiteX4" fmla="*/ 38542 w 930519"/>
            <a:gd name="connsiteY4" fmla="*/ 143315 h 384127"/>
            <a:gd name="connsiteX5" fmla="*/ 0 w 930519"/>
            <a:gd name="connsiteY5" fmla="*/ 0 h 384127"/>
            <a:gd name="connsiteX0" fmla="*/ 930519 w 930519"/>
            <a:gd name="connsiteY0" fmla="*/ 373673 h 387301"/>
            <a:gd name="connsiteX1" fmla="*/ 476250 w 930519"/>
            <a:gd name="connsiteY1" fmla="*/ 381000 h 387301"/>
            <a:gd name="connsiteX2" fmla="*/ 323403 w 930519"/>
            <a:gd name="connsiteY2" fmla="*/ 371915 h 387301"/>
            <a:gd name="connsiteX3" fmla="*/ 131079 w 930519"/>
            <a:gd name="connsiteY3" fmla="*/ 288681 h 387301"/>
            <a:gd name="connsiteX4" fmla="*/ 38542 w 930519"/>
            <a:gd name="connsiteY4" fmla="*/ 143315 h 387301"/>
            <a:gd name="connsiteX5" fmla="*/ 0 w 930519"/>
            <a:gd name="connsiteY5" fmla="*/ 0 h 387301"/>
            <a:gd name="connsiteX0" fmla="*/ 944205 w 944205"/>
            <a:gd name="connsiteY0" fmla="*/ 373673 h 387301"/>
            <a:gd name="connsiteX1" fmla="*/ 489936 w 944205"/>
            <a:gd name="connsiteY1" fmla="*/ 381000 h 387301"/>
            <a:gd name="connsiteX2" fmla="*/ 337089 w 944205"/>
            <a:gd name="connsiteY2" fmla="*/ 371915 h 387301"/>
            <a:gd name="connsiteX3" fmla="*/ 144765 w 944205"/>
            <a:gd name="connsiteY3" fmla="*/ 288681 h 387301"/>
            <a:gd name="connsiteX4" fmla="*/ 21846 w 944205"/>
            <a:gd name="connsiteY4" fmla="*/ 143315 h 387301"/>
            <a:gd name="connsiteX5" fmla="*/ 13686 w 944205"/>
            <a:gd name="connsiteY5" fmla="*/ 0 h 387301"/>
            <a:gd name="connsiteX0" fmla="*/ 936608 w 936608"/>
            <a:gd name="connsiteY0" fmla="*/ 373673 h 387301"/>
            <a:gd name="connsiteX1" fmla="*/ 482339 w 936608"/>
            <a:gd name="connsiteY1" fmla="*/ 381000 h 387301"/>
            <a:gd name="connsiteX2" fmla="*/ 329492 w 936608"/>
            <a:gd name="connsiteY2" fmla="*/ 371915 h 387301"/>
            <a:gd name="connsiteX3" fmla="*/ 137168 w 936608"/>
            <a:gd name="connsiteY3" fmla="*/ 288681 h 387301"/>
            <a:gd name="connsiteX4" fmla="*/ 21846 w 936608"/>
            <a:gd name="connsiteY4" fmla="*/ 143315 h 387301"/>
            <a:gd name="connsiteX5" fmla="*/ 6089 w 936608"/>
            <a:gd name="connsiteY5" fmla="*/ 0 h 387301"/>
            <a:gd name="connsiteX0" fmla="*/ 936607 w 936607"/>
            <a:gd name="connsiteY0" fmla="*/ 373673 h 387301"/>
            <a:gd name="connsiteX1" fmla="*/ 482338 w 936607"/>
            <a:gd name="connsiteY1" fmla="*/ 381000 h 387301"/>
            <a:gd name="connsiteX2" fmla="*/ 329491 w 936607"/>
            <a:gd name="connsiteY2" fmla="*/ 371915 h 387301"/>
            <a:gd name="connsiteX3" fmla="*/ 137167 w 936607"/>
            <a:gd name="connsiteY3" fmla="*/ 288681 h 387301"/>
            <a:gd name="connsiteX4" fmla="*/ 21845 w 936607"/>
            <a:gd name="connsiteY4" fmla="*/ 143315 h 387301"/>
            <a:gd name="connsiteX5" fmla="*/ 6088 w 936607"/>
            <a:gd name="connsiteY5" fmla="*/ 0 h 387301"/>
            <a:gd name="connsiteX0" fmla="*/ 936607 w 936607"/>
            <a:gd name="connsiteY0" fmla="*/ 373673 h 384920"/>
            <a:gd name="connsiteX1" fmla="*/ 482338 w 936607"/>
            <a:gd name="connsiteY1" fmla="*/ 381000 h 384920"/>
            <a:gd name="connsiteX2" fmla="*/ 329491 w 936607"/>
            <a:gd name="connsiteY2" fmla="*/ 371915 h 384920"/>
            <a:gd name="connsiteX3" fmla="*/ 137167 w 936607"/>
            <a:gd name="connsiteY3" fmla="*/ 288681 h 384920"/>
            <a:gd name="connsiteX4" fmla="*/ 21845 w 936607"/>
            <a:gd name="connsiteY4" fmla="*/ 143315 h 384920"/>
            <a:gd name="connsiteX5" fmla="*/ 6088 w 936607"/>
            <a:gd name="connsiteY5" fmla="*/ 0 h 384920"/>
            <a:gd name="connsiteX0" fmla="*/ 936607 w 936607"/>
            <a:gd name="connsiteY0" fmla="*/ 373673 h 392064"/>
            <a:gd name="connsiteX1" fmla="*/ 482338 w 936607"/>
            <a:gd name="connsiteY1" fmla="*/ 381000 h 392064"/>
            <a:gd name="connsiteX2" fmla="*/ 327116 w 936607"/>
            <a:gd name="connsiteY2" fmla="*/ 379059 h 392064"/>
            <a:gd name="connsiteX3" fmla="*/ 137167 w 936607"/>
            <a:gd name="connsiteY3" fmla="*/ 288681 h 392064"/>
            <a:gd name="connsiteX4" fmla="*/ 21845 w 936607"/>
            <a:gd name="connsiteY4" fmla="*/ 143315 h 392064"/>
            <a:gd name="connsiteX5" fmla="*/ 6088 w 936607"/>
            <a:gd name="connsiteY5" fmla="*/ 0 h 392064"/>
            <a:gd name="connsiteX0" fmla="*/ 936607 w 936607"/>
            <a:gd name="connsiteY0" fmla="*/ 373673 h 392064"/>
            <a:gd name="connsiteX1" fmla="*/ 482338 w 936607"/>
            <a:gd name="connsiteY1" fmla="*/ 381000 h 392064"/>
            <a:gd name="connsiteX2" fmla="*/ 327116 w 936607"/>
            <a:gd name="connsiteY2" fmla="*/ 379059 h 392064"/>
            <a:gd name="connsiteX3" fmla="*/ 151410 w 936607"/>
            <a:gd name="connsiteY3" fmla="*/ 310112 h 392064"/>
            <a:gd name="connsiteX4" fmla="*/ 21845 w 936607"/>
            <a:gd name="connsiteY4" fmla="*/ 143315 h 392064"/>
            <a:gd name="connsiteX5" fmla="*/ 6088 w 936607"/>
            <a:gd name="connsiteY5" fmla="*/ 0 h 392064"/>
            <a:gd name="connsiteX0" fmla="*/ 936607 w 936607"/>
            <a:gd name="connsiteY0" fmla="*/ 373673 h 384921"/>
            <a:gd name="connsiteX1" fmla="*/ 482338 w 936607"/>
            <a:gd name="connsiteY1" fmla="*/ 381000 h 384921"/>
            <a:gd name="connsiteX2" fmla="*/ 317619 w 936607"/>
            <a:gd name="connsiteY2" fmla="*/ 371916 h 384921"/>
            <a:gd name="connsiteX3" fmla="*/ 151410 w 936607"/>
            <a:gd name="connsiteY3" fmla="*/ 310112 h 384921"/>
            <a:gd name="connsiteX4" fmla="*/ 21845 w 936607"/>
            <a:gd name="connsiteY4" fmla="*/ 143315 h 384921"/>
            <a:gd name="connsiteX5" fmla="*/ 6088 w 936607"/>
            <a:gd name="connsiteY5" fmla="*/ 0 h 384921"/>
            <a:gd name="connsiteX0" fmla="*/ 936607 w 936607"/>
            <a:gd name="connsiteY0" fmla="*/ 373673 h 381000"/>
            <a:gd name="connsiteX1" fmla="*/ 482338 w 936607"/>
            <a:gd name="connsiteY1" fmla="*/ 381000 h 381000"/>
            <a:gd name="connsiteX2" fmla="*/ 317619 w 936607"/>
            <a:gd name="connsiteY2" fmla="*/ 371916 h 381000"/>
            <a:gd name="connsiteX3" fmla="*/ 151410 w 936607"/>
            <a:gd name="connsiteY3" fmla="*/ 310112 h 381000"/>
            <a:gd name="connsiteX4" fmla="*/ 21845 w 936607"/>
            <a:gd name="connsiteY4" fmla="*/ 143315 h 381000"/>
            <a:gd name="connsiteX5" fmla="*/ 6088 w 936607"/>
            <a:gd name="connsiteY5" fmla="*/ 0 h 381000"/>
            <a:gd name="connsiteX0" fmla="*/ 1325914 w 1325914"/>
            <a:gd name="connsiteY0" fmla="*/ 383198 h 383198"/>
            <a:gd name="connsiteX1" fmla="*/ 482338 w 1325914"/>
            <a:gd name="connsiteY1" fmla="*/ 381000 h 383198"/>
            <a:gd name="connsiteX2" fmla="*/ 317619 w 1325914"/>
            <a:gd name="connsiteY2" fmla="*/ 371916 h 383198"/>
            <a:gd name="connsiteX3" fmla="*/ 151410 w 1325914"/>
            <a:gd name="connsiteY3" fmla="*/ 310112 h 383198"/>
            <a:gd name="connsiteX4" fmla="*/ 21845 w 1325914"/>
            <a:gd name="connsiteY4" fmla="*/ 143315 h 383198"/>
            <a:gd name="connsiteX5" fmla="*/ 6088 w 1325914"/>
            <a:gd name="connsiteY5" fmla="*/ 0 h 383198"/>
            <a:gd name="connsiteX0" fmla="*/ 1338814 w 1338814"/>
            <a:gd name="connsiteY0" fmla="*/ 792773 h 792773"/>
            <a:gd name="connsiteX1" fmla="*/ 495238 w 1338814"/>
            <a:gd name="connsiteY1" fmla="*/ 790575 h 792773"/>
            <a:gd name="connsiteX2" fmla="*/ 330519 w 1338814"/>
            <a:gd name="connsiteY2" fmla="*/ 781491 h 792773"/>
            <a:gd name="connsiteX3" fmla="*/ 164310 w 1338814"/>
            <a:gd name="connsiteY3" fmla="*/ 719687 h 792773"/>
            <a:gd name="connsiteX4" fmla="*/ 34745 w 1338814"/>
            <a:gd name="connsiteY4" fmla="*/ 552890 h 792773"/>
            <a:gd name="connsiteX5" fmla="*/ 0 w 1338814"/>
            <a:gd name="connsiteY5" fmla="*/ 0 h 792773"/>
            <a:gd name="connsiteX0" fmla="*/ 495238 w 495238"/>
            <a:gd name="connsiteY0" fmla="*/ 790575 h 790575"/>
            <a:gd name="connsiteX1" fmla="*/ 330519 w 495238"/>
            <a:gd name="connsiteY1" fmla="*/ 781491 h 790575"/>
            <a:gd name="connsiteX2" fmla="*/ 164310 w 495238"/>
            <a:gd name="connsiteY2" fmla="*/ 719687 h 790575"/>
            <a:gd name="connsiteX3" fmla="*/ 34745 w 495238"/>
            <a:gd name="connsiteY3" fmla="*/ 552890 h 790575"/>
            <a:gd name="connsiteX4" fmla="*/ 0 w 495238"/>
            <a:gd name="connsiteY4" fmla="*/ 0 h 790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95238" h="790575" fill="norm" stroke="1" extrusionOk="0">
              <a:moveTo>
                <a:pt x="495238" y="790575"/>
              </a:moveTo>
              <a:cubicBezTo>
                <a:pt x="392153" y="788377"/>
                <a:pt x="426028" y="789734"/>
                <a:pt x="330519" y="781491"/>
              </a:cubicBezTo>
              <a:cubicBezTo>
                <a:pt x="272991" y="766105"/>
                <a:pt x="209888" y="755882"/>
                <a:pt x="164310" y="719687"/>
              </a:cubicBezTo>
              <a:cubicBezTo>
                <a:pt x="90093" y="668643"/>
                <a:pt x="56591" y="601003"/>
                <a:pt x="34745" y="552890"/>
              </a:cubicBezTo>
              <a:cubicBezTo>
                <a:pt x="12900" y="471439"/>
                <a:pt x="6379" y="11235"/>
                <a:pt x="0" y="0"/>
              </a:cubicBezTo>
            </a:path>
          </a:pathLst>
        </a:custGeom>
        <a:ln w="38100">
          <a:solidFill>
            <a:srgbClr val="FF0066"/>
          </a:solidFill>
          <a:prstDash val="dash"/>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603</xdr:col>
      <xdr:colOff>432598</xdr:colOff>
      <xdr:row>19</xdr:row>
      <xdr:rowOff>135615</xdr:rowOff>
    </xdr:from>
    <xdr:to>
      <xdr:col>603</xdr:col>
      <xdr:colOff>442232</xdr:colOff>
      <xdr:row>24</xdr:row>
      <xdr:rowOff>45357</xdr:rowOff>
    </xdr:to>
    <xdr:cxnSp>
      <xdr:nvCxnSpPr>
        <xdr:cNvPr id="330" name="511 Conector recto de flecha"/>
        <xdr:cNvCxnSpPr/>
      </xdr:nvCxnSpPr>
      <xdr:spPr bwMode="auto">
        <a:xfrm>
          <a:off x="371431348" y="4240890"/>
          <a:ext cx="9634" cy="862242"/>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394344</xdr:colOff>
      <xdr:row>22</xdr:row>
      <xdr:rowOff>70826</xdr:rowOff>
    </xdr:from>
    <xdr:to>
      <xdr:col>604</xdr:col>
      <xdr:colOff>218607</xdr:colOff>
      <xdr:row>23</xdr:row>
      <xdr:rowOff>146293</xdr:rowOff>
    </xdr:to>
    <xdr:sp>
      <xdr:nvSpPr>
        <xdr:cNvPr id="331" name="513 CuadroTexto"/>
        <xdr:cNvSpPr txBox="1"/>
      </xdr:nvSpPr>
      <xdr:spPr bwMode="auto">
        <a:xfrm>
          <a:off x="371393094" y="4747601"/>
          <a:ext cx="462439" cy="26596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602</xdr:col>
      <xdr:colOff>193675</xdr:colOff>
      <xdr:row>42</xdr:row>
      <xdr:rowOff>50800</xdr:rowOff>
    </xdr:from>
    <xdr:to>
      <xdr:col>604</xdr:col>
      <xdr:colOff>534376</xdr:colOff>
      <xdr:row>43</xdr:row>
      <xdr:rowOff>116742</xdr:rowOff>
    </xdr:to>
    <xdr:sp>
      <xdr:nvSpPr>
        <xdr:cNvPr id="332" name="521 CuadroTexto"/>
        <xdr:cNvSpPr txBox="1"/>
      </xdr:nvSpPr>
      <xdr:spPr bwMode="auto">
        <a:xfrm>
          <a:off x="370554250" y="8537575"/>
          <a:ext cx="1617052" cy="256442"/>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900"/>
            <a:t>      trabe T4</a:t>
          </a:r>
          <a:r>
            <a:rPr lang="en-US" sz="900"/>
            <a:t>          trabe  T4</a:t>
          </a:r>
          <a:endParaRPr lang="en-US" sz="900"/>
        </a:p>
      </xdr:txBody>
    </xdr:sp>
    <xdr:clientData/>
  </xdr:twoCellAnchor>
  <xdr:twoCellAnchor editAs="twoCell">
    <xdr:from>
      <xdr:col>602</xdr:col>
      <xdr:colOff>353576</xdr:colOff>
      <xdr:row>35</xdr:row>
      <xdr:rowOff>69779</xdr:rowOff>
    </xdr:from>
    <xdr:to>
      <xdr:col>604</xdr:col>
      <xdr:colOff>369451</xdr:colOff>
      <xdr:row>43</xdr:row>
      <xdr:rowOff>127349</xdr:rowOff>
    </xdr:to>
    <xdr:sp>
      <xdr:nvSpPr>
        <xdr:cNvPr id="333" name="522 Rectángulo"/>
        <xdr:cNvSpPr/>
      </xdr:nvSpPr>
      <xdr:spPr bwMode="auto">
        <a:xfrm>
          <a:off x="370714151" y="7223054"/>
          <a:ext cx="1292225" cy="1581569"/>
        </a:xfrm>
        <a:prstGeom prst="rect">
          <a:avLst/>
        </a:prstGeom>
        <a:noFill/>
        <a:ln w="38100">
          <a:solidFill>
            <a:srgbClr val="7777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353576</xdr:colOff>
      <xdr:row>38</xdr:row>
      <xdr:rowOff>62036</xdr:rowOff>
    </xdr:from>
    <xdr:to>
      <xdr:col>604</xdr:col>
      <xdr:colOff>369451</xdr:colOff>
      <xdr:row>40</xdr:row>
      <xdr:rowOff>127350</xdr:rowOff>
    </xdr:to>
    <xdr:sp>
      <xdr:nvSpPr>
        <xdr:cNvPr id="334" name="523 Rectángulo"/>
        <xdr:cNvSpPr/>
      </xdr:nvSpPr>
      <xdr:spPr bwMode="auto">
        <a:xfrm>
          <a:off x="370714151" y="7786811"/>
          <a:ext cx="1292225" cy="446314"/>
        </a:xfrm>
        <a:prstGeom prst="rect">
          <a:avLst/>
        </a:prstGeom>
        <a:noFill/>
        <a:ln w="38100">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345413</xdr:colOff>
      <xdr:row>35</xdr:row>
      <xdr:rowOff>69779</xdr:rowOff>
    </xdr:from>
    <xdr:to>
      <xdr:col>603</xdr:col>
      <xdr:colOff>345413</xdr:colOff>
      <xdr:row>43</xdr:row>
      <xdr:rowOff>127349</xdr:rowOff>
    </xdr:to>
    <xdr:cxnSp>
      <xdr:nvCxnSpPr>
        <xdr:cNvPr id="335" name="524 Conector recto"/>
        <xdr:cNvCxnSpPr/>
      </xdr:nvCxnSpPr>
      <xdr:spPr bwMode="auto">
        <a:xfrm>
          <a:off x="371344163" y="7223054"/>
          <a:ext cx="0" cy="1581569"/>
        </a:xfrm>
        <a:prstGeom prst="line">
          <a:avLst/>
        </a:prstGeom>
        <a:ln w="38100">
          <a:solidFill>
            <a:schemeClr val="accent3">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353573</xdr:colOff>
      <xdr:row>38</xdr:row>
      <xdr:rowOff>62036</xdr:rowOff>
    </xdr:from>
    <xdr:to>
      <xdr:col>603</xdr:col>
      <xdr:colOff>353573</xdr:colOff>
      <xdr:row>40</xdr:row>
      <xdr:rowOff>127350</xdr:rowOff>
    </xdr:to>
    <xdr:cxnSp>
      <xdr:nvCxnSpPr>
        <xdr:cNvPr id="336" name="525 Conector recto"/>
        <xdr:cNvCxnSpPr/>
      </xdr:nvCxnSpPr>
      <xdr:spPr bwMode="auto">
        <a:xfrm>
          <a:off x="371352323" y="7786811"/>
          <a:ext cx="0" cy="446314"/>
        </a:xfrm>
        <a:prstGeom prst="line">
          <a:avLst/>
        </a:prstGeom>
        <a:ln w="571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347223</xdr:colOff>
      <xdr:row>35</xdr:row>
      <xdr:rowOff>55686</xdr:rowOff>
    </xdr:from>
    <xdr:to>
      <xdr:col>602</xdr:col>
      <xdr:colOff>353547</xdr:colOff>
      <xdr:row>43</xdr:row>
      <xdr:rowOff>145562</xdr:rowOff>
    </xdr:to>
    <xdr:cxnSp>
      <xdr:nvCxnSpPr>
        <xdr:cNvPr id="337" name="526 Conector recto"/>
        <xdr:cNvCxnSpPr/>
      </xdr:nvCxnSpPr>
      <xdr:spPr bwMode="auto">
        <a:xfrm>
          <a:off x="370707798" y="7208961"/>
          <a:ext cx="6324" cy="161387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367332</xdr:colOff>
      <xdr:row>35</xdr:row>
      <xdr:rowOff>49336</xdr:rowOff>
    </xdr:from>
    <xdr:to>
      <xdr:col>604</xdr:col>
      <xdr:colOff>373656</xdr:colOff>
      <xdr:row>43</xdr:row>
      <xdr:rowOff>139212</xdr:rowOff>
    </xdr:to>
    <xdr:cxnSp>
      <xdr:nvCxnSpPr>
        <xdr:cNvPr id="338" name="527 Conector recto"/>
        <xdr:cNvCxnSpPr/>
      </xdr:nvCxnSpPr>
      <xdr:spPr bwMode="auto">
        <a:xfrm>
          <a:off x="372004257" y="7202611"/>
          <a:ext cx="6324" cy="161387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304590</xdr:colOff>
      <xdr:row>35</xdr:row>
      <xdr:rowOff>13991</xdr:rowOff>
    </xdr:from>
    <xdr:to>
      <xdr:col>602</xdr:col>
      <xdr:colOff>399840</xdr:colOff>
      <xdr:row>35</xdr:row>
      <xdr:rowOff>116044</xdr:rowOff>
    </xdr:to>
    <xdr:sp>
      <xdr:nvSpPr>
        <xdr:cNvPr id="339" name="528 Rectángulo"/>
        <xdr:cNvSpPr/>
      </xdr:nvSpPr>
      <xdr:spPr bwMode="auto">
        <a:xfrm>
          <a:off x="370665165" y="7167266"/>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307302</xdr:colOff>
      <xdr:row>37</xdr:row>
      <xdr:rowOff>183164</xdr:rowOff>
    </xdr:from>
    <xdr:to>
      <xdr:col>602</xdr:col>
      <xdr:colOff>402552</xdr:colOff>
      <xdr:row>38</xdr:row>
      <xdr:rowOff>94717</xdr:rowOff>
    </xdr:to>
    <xdr:sp>
      <xdr:nvSpPr>
        <xdr:cNvPr id="340" name="530 Rectángulo"/>
        <xdr:cNvSpPr/>
      </xdr:nvSpPr>
      <xdr:spPr bwMode="auto">
        <a:xfrm>
          <a:off x="370667877" y="7717439"/>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303221</xdr:colOff>
      <xdr:row>37</xdr:row>
      <xdr:rowOff>183164</xdr:rowOff>
    </xdr:from>
    <xdr:to>
      <xdr:col>603</xdr:col>
      <xdr:colOff>398471</xdr:colOff>
      <xdr:row>38</xdr:row>
      <xdr:rowOff>94717</xdr:rowOff>
    </xdr:to>
    <xdr:sp>
      <xdr:nvSpPr>
        <xdr:cNvPr id="341" name="531 Rectángulo"/>
        <xdr:cNvSpPr/>
      </xdr:nvSpPr>
      <xdr:spPr bwMode="auto">
        <a:xfrm>
          <a:off x="371301970" y="7717439"/>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315014</xdr:colOff>
      <xdr:row>37</xdr:row>
      <xdr:rowOff>183164</xdr:rowOff>
    </xdr:from>
    <xdr:to>
      <xdr:col>604</xdr:col>
      <xdr:colOff>410263</xdr:colOff>
      <xdr:row>38</xdr:row>
      <xdr:rowOff>94717</xdr:rowOff>
    </xdr:to>
    <xdr:sp>
      <xdr:nvSpPr>
        <xdr:cNvPr id="342" name="532 Rectángulo"/>
        <xdr:cNvSpPr/>
      </xdr:nvSpPr>
      <xdr:spPr bwMode="auto">
        <a:xfrm>
          <a:off x="371951939" y="7717439"/>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310014</xdr:colOff>
      <xdr:row>40</xdr:row>
      <xdr:rowOff>77048</xdr:rowOff>
    </xdr:from>
    <xdr:to>
      <xdr:col>602</xdr:col>
      <xdr:colOff>405264</xdr:colOff>
      <xdr:row>40</xdr:row>
      <xdr:rowOff>179101</xdr:rowOff>
    </xdr:to>
    <xdr:sp>
      <xdr:nvSpPr>
        <xdr:cNvPr id="343" name="533 Rectángulo"/>
        <xdr:cNvSpPr/>
      </xdr:nvSpPr>
      <xdr:spPr bwMode="auto">
        <a:xfrm>
          <a:off x="370670589" y="8182823"/>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305933</xdr:colOff>
      <xdr:row>40</xdr:row>
      <xdr:rowOff>77048</xdr:rowOff>
    </xdr:from>
    <xdr:to>
      <xdr:col>603</xdr:col>
      <xdr:colOff>401183</xdr:colOff>
      <xdr:row>40</xdr:row>
      <xdr:rowOff>179101</xdr:rowOff>
    </xdr:to>
    <xdr:sp>
      <xdr:nvSpPr>
        <xdr:cNvPr id="344" name="534 Rectángulo"/>
        <xdr:cNvSpPr/>
      </xdr:nvSpPr>
      <xdr:spPr bwMode="auto">
        <a:xfrm>
          <a:off x="371304683" y="8182823"/>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317726</xdr:colOff>
      <xdr:row>40</xdr:row>
      <xdr:rowOff>77048</xdr:rowOff>
    </xdr:from>
    <xdr:to>
      <xdr:col>604</xdr:col>
      <xdr:colOff>412976</xdr:colOff>
      <xdr:row>40</xdr:row>
      <xdr:rowOff>179101</xdr:rowOff>
    </xdr:to>
    <xdr:sp>
      <xdr:nvSpPr>
        <xdr:cNvPr id="345" name="535 Rectángulo"/>
        <xdr:cNvSpPr/>
      </xdr:nvSpPr>
      <xdr:spPr bwMode="auto">
        <a:xfrm>
          <a:off x="371954651" y="8182823"/>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305922</xdr:colOff>
      <xdr:row>43</xdr:row>
      <xdr:rowOff>59383</xdr:rowOff>
    </xdr:from>
    <xdr:to>
      <xdr:col>602</xdr:col>
      <xdr:colOff>401172</xdr:colOff>
      <xdr:row>43</xdr:row>
      <xdr:rowOff>161437</xdr:rowOff>
    </xdr:to>
    <xdr:sp>
      <xdr:nvSpPr>
        <xdr:cNvPr id="346" name="536 Rectángulo"/>
        <xdr:cNvSpPr/>
      </xdr:nvSpPr>
      <xdr:spPr bwMode="auto">
        <a:xfrm>
          <a:off x="370666497" y="8736659"/>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313634</xdr:colOff>
      <xdr:row>43</xdr:row>
      <xdr:rowOff>59383</xdr:rowOff>
    </xdr:from>
    <xdr:to>
      <xdr:col>604</xdr:col>
      <xdr:colOff>408884</xdr:colOff>
      <xdr:row>43</xdr:row>
      <xdr:rowOff>161437</xdr:rowOff>
    </xdr:to>
    <xdr:sp>
      <xdr:nvSpPr>
        <xdr:cNvPr id="347" name="537 Rectángulo"/>
        <xdr:cNvSpPr/>
      </xdr:nvSpPr>
      <xdr:spPr bwMode="auto">
        <a:xfrm>
          <a:off x="371950559" y="8736659"/>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206466</xdr:colOff>
      <xdr:row>43</xdr:row>
      <xdr:rowOff>132560</xdr:rowOff>
    </xdr:from>
    <xdr:to>
      <xdr:col>603</xdr:col>
      <xdr:colOff>494466</xdr:colOff>
      <xdr:row>43</xdr:row>
      <xdr:rowOff>134676</xdr:rowOff>
    </xdr:to>
    <xdr:cxnSp>
      <xdr:nvCxnSpPr>
        <xdr:cNvPr id="348" name="538 Conector recto"/>
        <xdr:cNvCxnSpPr/>
      </xdr:nvCxnSpPr>
      <xdr:spPr bwMode="auto">
        <a:xfrm flipH="1" flipV="1">
          <a:off x="371205216" y="8809835"/>
          <a:ext cx="288000" cy="211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396966</xdr:colOff>
      <xdr:row>43</xdr:row>
      <xdr:rowOff>132560</xdr:rowOff>
    </xdr:from>
    <xdr:to>
      <xdr:col>602</xdr:col>
      <xdr:colOff>576966</xdr:colOff>
      <xdr:row>43</xdr:row>
      <xdr:rowOff>134676</xdr:rowOff>
    </xdr:to>
    <xdr:cxnSp>
      <xdr:nvCxnSpPr>
        <xdr:cNvPr id="349" name="539 Conector recto"/>
        <xdr:cNvCxnSpPr/>
      </xdr:nvCxnSpPr>
      <xdr:spPr bwMode="auto">
        <a:xfrm flipH="1" flipV="1">
          <a:off x="370757541" y="8809835"/>
          <a:ext cx="180000" cy="211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136616</xdr:colOff>
      <xdr:row>43</xdr:row>
      <xdr:rowOff>133537</xdr:rowOff>
    </xdr:from>
    <xdr:to>
      <xdr:col>604</xdr:col>
      <xdr:colOff>316616</xdr:colOff>
      <xdr:row>43</xdr:row>
      <xdr:rowOff>135653</xdr:rowOff>
    </xdr:to>
    <xdr:cxnSp>
      <xdr:nvCxnSpPr>
        <xdr:cNvPr id="350" name="540 Conector recto"/>
        <xdr:cNvCxnSpPr/>
      </xdr:nvCxnSpPr>
      <xdr:spPr bwMode="auto">
        <a:xfrm flipH="1" flipV="1">
          <a:off x="371773541" y="8810812"/>
          <a:ext cx="180000" cy="211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301841</xdr:colOff>
      <xdr:row>43</xdr:row>
      <xdr:rowOff>59383</xdr:rowOff>
    </xdr:from>
    <xdr:to>
      <xdr:col>603</xdr:col>
      <xdr:colOff>397091</xdr:colOff>
      <xdr:row>43</xdr:row>
      <xdr:rowOff>161437</xdr:rowOff>
    </xdr:to>
    <xdr:sp>
      <xdr:nvSpPr>
        <xdr:cNvPr id="351" name="541 Rectángulo"/>
        <xdr:cNvSpPr/>
      </xdr:nvSpPr>
      <xdr:spPr bwMode="auto">
        <a:xfrm>
          <a:off x="371300591" y="8736659"/>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385782</xdr:colOff>
      <xdr:row>37</xdr:row>
      <xdr:rowOff>13689</xdr:rowOff>
    </xdr:from>
    <xdr:to>
      <xdr:col>604</xdr:col>
      <xdr:colOff>323721</xdr:colOff>
      <xdr:row>37</xdr:row>
      <xdr:rowOff>13689</xdr:rowOff>
    </xdr:to>
    <xdr:cxnSp>
      <xdr:nvCxnSpPr>
        <xdr:cNvPr id="352" name="554 Conector recto de flecha"/>
        <xdr:cNvCxnSpPr/>
      </xdr:nvCxnSpPr>
      <xdr:spPr bwMode="auto">
        <a:xfrm flipH="1">
          <a:off x="371384531" y="7547964"/>
          <a:ext cx="576114" cy="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412394</xdr:colOff>
      <xdr:row>36</xdr:row>
      <xdr:rowOff>6089</xdr:rowOff>
    </xdr:from>
    <xdr:to>
      <xdr:col>604</xdr:col>
      <xdr:colOff>248639</xdr:colOff>
      <xdr:row>37</xdr:row>
      <xdr:rowOff>79222</xdr:rowOff>
    </xdr:to>
    <xdr:sp>
      <xdr:nvSpPr>
        <xdr:cNvPr id="353" name="555 CuadroTexto"/>
        <xdr:cNvSpPr txBox="1"/>
      </xdr:nvSpPr>
      <xdr:spPr bwMode="auto">
        <a:xfrm>
          <a:off x="371411144" y="7349865"/>
          <a:ext cx="474420" cy="26363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447</xdr:col>
      <xdr:colOff>175172</xdr:colOff>
      <xdr:row>33</xdr:row>
      <xdr:rowOff>98534</xdr:rowOff>
    </xdr:from>
    <xdr:to>
      <xdr:col>447</xdr:col>
      <xdr:colOff>284656</xdr:colOff>
      <xdr:row>34</xdr:row>
      <xdr:rowOff>32845</xdr:rowOff>
    </xdr:to>
    <xdr:sp>
      <xdr:nvSpPr>
        <xdr:cNvPr id="354" name="559 Elipse"/>
        <xdr:cNvSpPr/>
      </xdr:nvSpPr>
      <xdr:spPr bwMode="auto">
        <a:xfrm>
          <a:off x="275076198" y="6870809"/>
          <a:ext cx="109483" cy="12481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447</xdr:col>
      <xdr:colOff>175172</xdr:colOff>
      <xdr:row>35</xdr:row>
      <xdr:rowOff>114075</xdr:rowOff>
    </xdr:from>
    <xdr:to>
      <xdr:col>447</xdr:col>
      <xdr:colOff>284656</xdr:colOff>
      <xdr:row>36</xdr:row>
      <xdr:rowOff>48385</xdr:rowOff>
    </xdr:to>
    <xdr:sp>
      <xdr:nvSpPr>
        <xdr:cNvPr id="355" name="560 Elipse"/>
        <xdr:cNvSpPr/>
      </xdr:nvSpPr>
      <xdr:spPr bwMode="auto">
        <a:xfrm>
          <a:off x="275076198" y="7267350"/>
          <a:ext cx="109483" cy="1248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447</xdr:col>
      <xdr:colOff>175172</xdr:colOff>
      <xdr:row>37</xdr:row>
      <xdr:rowOff>129616</xdr:rowOff>
    </xdr:from>
    <xdr:to>
      <xdr:col>447</xdr:col>
      <xdr:colOff>284656</xdr:colOff>
      <xdr:row>38</xdr:row>
      <xdr:rowOff>63925</xdr:rowOff>
    </xdr:to>
    <xdr:sp>
      <xdr:nvSpPr>
        <xdr:cNvPr id="356" name="561 Elipse"/>
        <xdr:cNvSpPr/>
      </xdr:nvSpPr>
      <xdr:spPr bwMode="auto">
        <a:xfrm>
          <a:off x="275076198" y="7663890"/>
          <a:ext cx="109483" cy="1248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448</xdr:col>
      <xdr:colOff>415158</xdr:colOff>
      <xdr:row>33</xdr:row>
      <xdr:rowOff>98534</xdr:rowOff>
    </xdr:from>
    <xdr:to>
      <xdr:col>448</xdr:col>
      <xdr:colOff>524641</xdr:colOff>
      <xdr:row>34</xdr:row>
      <xdr:rowOff>32845</xdr:rowOff>
    </xdr:to>
    <xdr:sp>
      <xdr:nvSpPr>
        <xdr:cNvPr id="357" name="562 Elipse"/>
        <xdr:cNvSpPr/>
      </xdr:nvSpPr>
      <xdr:spPr bwMode="auto">
        <a:xfrm>
          <a:off x="275954359" y="6870809"/>
          <a:ext cx="109483" cy="12481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448</xdr:col>
      <xdr:colOff>415158</xdr:colOff>
      <xdr:row>35</xdr:row>
      <xdr:rowOff>114075</xdr:rowOff>
    </xdr:from>
    <xdr:to>
      <xdr:col>448</xdr:col>
      <xdr:colOff>524641</xdr:colOff>
      <xdr:row>36</xdr:row>
      <xdr:rowOff>48385</xdr:rowOff>
    </xdr:to>
    <xdr:sp>
      <xdr:nvSpPr>
        <xdr:cNvPr id="358" name="563 Elipse"/>
        <xdr:cNvSpPr/>
      </xdr:nvSpPr>
      <xdr:spPr bwMode="auto">
        <a:xfrm>
          <a:off x="275954359" y="7267350"/>
          <a:ext cx="109483" cy="1248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448</xdr:col>
      <xdr:colOff>415158</xdr:colOff>
      <xdr:row>37</xdr:row>
      <xdr:rowOff>129616</xdr:rowOff>
    </xdr:from>
    <xdr:to>
      <xdr:col>448</xdr:col>
      <xdr:colOff>524641</xdr:colOff>
      <xdr:row>38</xdr:row>
      <xdr:rowOff>63925</xdr:rowOff>
    </xdr:to>
    <xdr:sp>
      <xdr:nvSpPr>
        <xdr:cNvPr id="359" name="564 Elipse"/>
        <xdr:cNvSpPr/>
      </xdr:nvSpPr>
      <xdr:spPr bwMode="auto">
        <a:xfrm>
          <a:off x="275954359" y="7663890"/>
          <a:ext cx="109483" cy="1248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447</xdr:col>
      <xdr:colOff>602155</xdr:colOff>
      <xdr:row>33</xdr:row>
      <xdr:rowOff>98534</xdr:rowOff>
    </xdr:from>
    <xdr:to>
      <xdr:col>448</xdr:col>
      <xdr:colOff>76638</xdr:colOff>
      <xdr:row>34</xdr:row>
      <xdr:rowOff>32845</xdr:rowOff>
    </xdr:to>
    <xdr:sp>
      <xdr:nvSpPr>
        <xdr:cNvPr id="360" name="565 Elipse"/>
        <xdr:cNvSpPr/>
      </xdr:nvSpPr>
      <xdr:spPr bwMode="auto">
        <a:xfrm>
          <a:off x="275503180" y="6870809"/>
          <a:ext cx="112658" cy="12481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447</xdr:col>
      <xdr:colOff>602155</xdr:colOff>
      <xdr:row>37</xdr:row>
      <xdr:rowOff>129616</xdr:rowOff>
    </xdr:from>
    <xdr:to>
      <xdr:col>448</xdr:col>
      <xdr:colOff>76638</xdr:colOff>
      <xdr:row>38</xdr:row>
      <xdr:rowOff>63925</xdr:rowOff>
    </xdr:to>
    <xdr:sp>
      <xdr:nvSpPr>
        <xdr:cNvPr id="361" name="567 Elipse"/>
        <xdr:cNvSpPr/>
      </xdr:nvSpPr>
      <xdr:spPr bwMode="auto">
        <a:xfrm>
          <a:off x="275503180" y="7663890"/>
          <a:ext cx="112658" cy="1248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361</xdr:col>
      <xdr:colOff>33466</xdr:colOff>
      <xdr:row>6</xdr:row>
      <xdr:rowOff>9035</xdr:rowOff>
    </xdr:from>
    <xdr:to>
      <xdr:col>368</xdr:col>
      <xdr:colOff>21254</xdr:colOff>
      <xdr:row>6</xdr:row>
      <xdr:rowOff>143362</xdr:rowOff>
    </xdr:to>
    <xdr:sp>
      <xdr:nvSpPr>
        <xdr:cNvPr id="362" name="568 Rectángulo"/>
        <xdr:cNvSpPr/>
      </xdr:nvSpPr>
      <xdr:spPr bwMode="auto">
        <a:xfrm>
          <a:off x="219241816" y="1561610"/>
          <a:ext cx="4588363"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360</xdr:col>
      <xdr:colOff>451828</xdr:colOff>
      <xdr:row>5</xdr:row>
      <xdr:rowOff>33458</xdr:rowOff>
    </xdr:from>
    <xdr:to>
      <xdr:col>361</xdr:col>
      <xdr:colOff>12213</xdr:colOff>
      <xdr:row>7</xdr:row>
      <xdr:rowOff>131151</xdr:rowOff>
    </xdr:to>
    <xdr:sp>
      <xdr:nvSpPr>
        <xdr:cNvPr id="363" name="569 Rectángulo"/>
        <xdr:cNvSpPr/>
      </xdr:nvSpPr>
      <xdr:spPr bwMode="auto">
        <a:xfrm>
          <a:off x="219022003" y="1386008"/>
          <a:ext cx="198560"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368</xdr:col>
      <xdr:colOff>42507</xdr:colOff>
      <xdr:row>5</xdr:row>
      <xdr:rowOff>33458</xdr:rowOff>
    </xdr:from>
    <xdr:to>
      <xdr:col>368</xdr:col>
      <xdr:colOff>237892</xdr:colOff>
      <xdr:row>7</xdr:row>
      <xdr:rowOff>131151</xdr:rowOff>
    </xdr:to>
    <xdr:sp>
      <xdr:nvSpPr>
        <xdr:cNvPr id="364" name="570 Rectángulo"/>
        <xdr:cNvSpPr/>
      </xdr:nvSpPr>
      <xdr:spPr bwMode="auto">
        <a:xfrm>
          <a:off x="223851432" y="1386008"/>
          <a:ext cx="195385" cy="507268"/>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361</xdr:col>
      <xdr:colOff>33716</xdr:colOff>
      <xdr:row>5</xdr:row>
      <xdr:rowOff>18880</xdr:rowOff>
    </xdr:from>
    <xdr:to>
      <xdr:col>362</xdr:col>
      <xdr:colOff>478432</xdr:colOff>
      <xdr:row>5</xdr:row>
      <xdr:rowOff>204323</xdr:rowOff>
    </xdr:to>
    <xdr:sp>
      <xdr:nvSpPr>
        <xdr:cNvPr id="365" name="571 Forma libre"/>
        <xdr:cNvSpPr/>
      </xdr:nvSpPr>
      <xdr:spPr bwMode="auto">
        <a:xfrm>
          <a:off x="219242065" y="1371430"/>
          <a:ext cx="108289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362</xdr:col>
      <xdr:colOff>506424</xdr:colOff>
      <xdr:row>5</xdr:row>
      <xdr:rowOff>18880</xdr:rowOff>
    </xdr:from>
    <xdr:to>
      <xdr:col>364</xdr:col>
      <xdr:colOff>314736</xdr:colOff>
      <xdr:row>5</xdr:row>
      <xdr:rowOff>204323</xdr:rowOff>
    </xdr:to>
    <xdr:sp>
      <xdr:nvSpPr>
        <xdr:cNvPr id="366" name="572 Forma libre"/>
        <xdr:cNvSpPr/>
      </xdr:nvSpPr>
      <xdr:spPr bwMode="auto">
        <a:xfrm>
          <a:off x="220352949" y="1371430"/>
          <a:ext cx="12751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364</xdr:col>
      <xdr:colOff>342738</xdr:colOff>
      <xdr:row>5</xdr:row>
      <xdr:rowOff>18880</xdr:rowOff>
    </xdr:from>
    <xdr:to>
      <xdr:col>366</xdr:col>
      <xdr:colOff>151050</xdr:colOff>
      <xdr:row>5</xdr:row>
      <xdr:rowOff>204323</xdr:rowOff>
    </xdr:to>
    <xdr:sp>
      <xdr:nvSpPr>
        <xdr:cNvPr id="367" name="573 Forma libre"/>
        <xdr:cNvSpPr/>
      </xdr:nvSpPr>
      <xdr:spPr bwMode="auto">
        <a:xfrm>
          <a:off x="221656113" y="1371430"/>
          <a:ext cx="1084662"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366</xdr:col>
      <xdr:colOff>170616</xdr:colOff>
      <xdr:row>5</xdr:row>
      <xdr:rowOff>18880</xdr:rowOff>
    </xdr:from>
    <xdr:to>
      <xdr:col>368</xdr:col>
      <xdr:colOff>29504</xdr:colOff>
      <xdr:row>5</xdr:row>
      <xdr:rowOff>204323</xdr:rowOff>
    </xdr:to>
    <xdr:sp>
      <xdr:nvSpPr>
        <xdr:cNvPr id="368" name="574 Forma libre"/>
        <xdr:cNvSpPr/>
      </xdr:nvSpPr>
      <xdr:spPr bwMode="auto">
        <a:xfrm>
          <a:off x="222760341" y="1371430"/>
          <a:ext cx="1078088" cy="185443"/>
        </a:xfrm>
        <a:custGeom>
          <a:avLst/>
          <a:gdLst>
            <a:gd name="connsiteX0" fmla="*/ 0 w 1070509"/>
            <a:gd name="connsiteY0" fmla="*/ 172799 h 193872"/>
            <a:gd name="connsiteX1" fmla="*/ 67434 w 1070509"/>
            <a:gd name="connsiteY1" fmla="*/ 0 h 193872"/>
            <a:gd name="connsiteX2" fmla="*/ 155940 w 1070509"/>
            <a:gd name="connsiteY2" fmla="*/ 177014 h 193872"/>
            <a:gd name="connsiteX3" fmla="*/ 257091 w 1070509"/>
            <a:gd name="connsiteY3" fmla="*/ 4215 h 193872"/>
            <a:gd name="connsiteX4" fmla="*/ 375100 w 1070509"/>
            <a:gd name="connsiteY4" fmla="*/ 193872 h 193872"/>
            <a:gd name="connsiteX5" fmla="*/ 518396 w 1070509"/>
            <a:gd name="connsiteY5" fmla="*/ 4215 h 193872"/>
            <a:gd name="connsiteX6" fmla="*/ 615332 w 1070509"/>
            <a:gd name="connsiteY6" fmla="*/ 164370 h 193872"/>
            <a:gd name="connsiteX7" fmla="*/ 724911 w 1070509"/>
            <a:gd name="connsiteY7" fmla="*/ 16859 h 193872"/>
            <a:gd name="connsiteX8" fmla="*/ 838706 w 1070509"/>
            <a:gd name="connsiteY8" fmla="*/ 177014 h 193872"/>
            <a:gd name="connsiteX9" fmla="*/ 977788 w 1070509"/>
            <a:gd name="connsiteY9" fmla="*/ 12644 h 193872"/>
            <a:gd name="connsiteX10" fmla="*/ 1057865 w 1070509"/>
            <a:gd name="connsiteY10" fmla="*/ 168584 h 193872"/>
            <a:gd name="connsiteX11" fmla="*/ 1070509 w 1070509"/>
            <a:gd name="connsiteY11" fmla="*/ 177014 h 193872"/>
            <a:gd name="connsiteX12" fmla="*/ 0 w 1070509"/>
            <a:gd name="connsiteY12" fmla="*/ 172799 h 193872"/>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3501 h 194574"/>
            <a:gd name="connsiteX1" fmla="*/ 234613 w 1237688"/>
            <a:gd name="connsiteY1" fmla="*/ 702 h 194574"/>
            <a:gd name="connsiteX2" fmla="*/ 323119 w 1237688"/>
            <a:gd name="connsiteY2" fmla="*/ 177716 h 194574"/>
            <a:gd name="connsiteX3" fmla="*/ 424270 w 1237688"/>
            <a:gd name="connsiteY3" fmla="*/ 4917 h 194574"/>
            <a:gd name="connsiteX4" fmla="*/ 542279 w 1237688"/>
            <a:gd name="connsiteY4" fmla="*/ 194574 h 194574"/>
            <a:gd name="connsiteX5" fmla="*/ 685575 w 1237688"/>
            <a:gd name="connsiteY5" fmla="*/ 4917 h 194574"/>
            <a:gd name="connsiteX6" fmla="*/ 782511 w 1237688"/>
            <a:gd name="connsiteY6" fmla="*/ 165072 h 194574"/>
            <a:gd name="connsiteX7" fmla="*/ 892090 w 1237688"/>
            <a:gd name="connsiteY7" fmla="*/ 17561 h 194574"/>
            <a:gd name="connsiteX8" fmla="*/ 1005885 w 1237688"/>
            <a:gd name="connsiteY8" fmla="*/ 177716 h 194574"/>
            <a:gd name="connsiteX9" fmla="*/ 1144967 w 1237688"/>
            <a:gd name="connsiteY9" fmla="*/ 13346 h 194574"/>
            <a:gd name="connsiteX10" fmla="*/ 1225044 w 1237688"/>
            <a:gd name="connsiteY10" fmla="*/ 169286 h 194574"/>
            <a:gd name="connsiteX11" fmla="*/ 1237688 w 1237688"/>
            <a:gd name="connsiteY11" fmla="*/ 177716 h 194574"/>
            <a:gd name="connsiteX12" fmla="*/ 167179 w 1237688"/>
            <a:gd name="connsiteY12" fmla="*/ 173501 h 194574"/>
            <a:gd name="connsiteX0" fmla="*/ 167179 w 1237688"/>
            <a:gd name="connsiteY0" fmla="*/ 177013 h 181931"/>
            <a:gd name="connsiteX1" fmla="*/ 234613 w 1237688"/>
            <a:gd name="connsiteY1" fmla="*/ 4214 h 181931"/>
            <a:gd name="connsiteX2" fmla="*/ 323119 w 1237688"/>
            <a:gd name="connsiteY2" fmla="*/ 181228 h 181931"/>
            <a:gd name="connsiteX3" fmla="*/ 424270 w 1237688"/>
            <a:gd name="connsiteY3" fmla="*/ 8429 h 181931"/>
            <a:gd name="connsiteX4" fmla="*/ 550709 w 1237688"/>
            <a:gd name="connsiteY4" fmla="*/ 130652 h 181931"/>
            <a:gd name="connsiteX5" fmla="*/ 685575 w 1237688"/>
            <a:gd name="connsiteY5" fmla="*/ 8429 h 181931"/>
            <a:gd name="connsiteX6" fmla="*/ 782511 w 1237688"/>
            <a:gd name="connsiteY6" fmla="*/ 168584 h 181931"/>
            <a:gd name="connsiteX7" fmla="*/ 892090 w 1237688"/>
            <a:gd name="connsiteY7" fmla="*/ 21073 h 181931"/>
            <a:gd name="connsiteX8" fmla="*/ 1005885 w 1237688"/>
            <a:gd name="connsiteY8" fmla="*/ 181228 h 181931"/>
            <a:gd name="connsiteX9" fmla="*/ 1144967 w 1237688"/>
            <a:gd name="connsiteY9" fmla="*/ 16858 h 181931"/>
            <a:gd name="connsiteX10" fmla="*/ 1225044 w 1237688"/>
            <a:gd name="connsiteY10" fmla="*/ 172798 h 181931"/>
            <a:gd name="connsiteX11" fmla="*/ 1237688 w 1237688"/>
            <a:gd name="connsiteY11" fmla="*/ 181228 h 181931"/>
            <a:gd name="connsiteX12" fmla="*/ 167179 w 1237688"/>
            <a:gd name="connsiteY12" fmla="*/ 177013 h 181931"/>
            <a:gd name="connsiteX0" fmla="*/ 167179 w 1237688"/>
            <a:gd name="connsiteY0" fmla="*/ 177014 h 181229"/>
            <a:gd name="connsiteX1" fmla="*/ 234613 w 1237688"/>
            <a:gd name="connsiteY1" fmla="*/ 4215 h 181229"/>
            <a:gd name="connsiteX2" fmla="*/ 323120 w 1237688"/>
            <a:gd name="connsiteY2" fmla="*/ 151726 h 181229"/>
            <a:gd name="connsiteX3" fmla="*/ 424270 w 1237688"/>
            <a:gd name="connsiteY3" fmla="*/ 8430 h 181229"/>
            <a:gd name="connsiteX4" fmla="*/ 550709 w 1237688"/>
            <a:gd name="connsiteY4" fmla="*/ 130653 h 181229"/>
            <a:gd name="connsiteX5" fmla="*/ 685575 w 1237688"/>
            <a:gd name="connsiteY5" fmla="*/ 8430 h 181229"/>
            <a:gd name="connsiteX6" fmla="*/ 782511 w 1237688"/>
            <a:gd name="connsiteY6" fmla="*/ 168585 h 181229"/>
            <a:gd name="connsiteX7" fmla="*/ 892090 w 1237688"/>
            <a:gd name="connsiteY7" fmla="*/ 21074 h 181229"/>
            <a:gd name="connsiteX8" fmla="*/ 1005885 w 1237688"/>
            <a:gd name="connsiteY8" fmla="*/ 181229 h 181229"/>
            <a:gd name="connsiteX9" fmla="*/ 1144967 w 1237688"/>
            <a:gd name="connsiteY9" fmla="*/ 16859 h 181229"/>
            <a:gd name="connsiteX10" fmla="*/ 1225044 w 1237688"/>
            <a:gd name="connsiteY10" fmla="*/ 172799 h 181229"/>
            <a:gd name="connsiteX11" fmla="*/ 1237688 w 1237688"/>
            <a:gd name="connsiteY11" fmla="*/ 181229 h 181229"/>
            <a:gd name="connsiteX12" fmla="*/ 167179 w 1237688"/>
            <a:gd name="connsiteY12" fmla="*/ 177014 h 181229"/>
            <a:gd name="connsiteX0" fmla="*/ 167179 w 1237688"/>
            <a:gd name="connsiteY0" fmla="*/ 181228 h 185443"/>
            <a:gd name="connsiteX1" fmla="*/ 234613 w 1237688"/>
            <a:gd name="connsiteY1" fmla="*/ 8429 h 185443"/>
            <a:gd name="connsiteX2" fmla="*/ 318905 w 1237688"/>
            <a:gd name="connsiteY2" fmla="*/ 130653 h 185443"/>
            <a:gd name="connsiteX3" fmla="*/ 424270 w 1237688"/>
            <a:gd name="connsiteY3" fmla="*/ 12644 h 185443"/>
            <a:gd name="connsiteX4" fmla="*/ 550709 w 1237688"/>
            <a:gd name="connsiteY4" fmla="*/ 134867 h 185443"/>
            <a:gd name="connsiteX5" fmla="*/ 685575 w 1237688"/>
            <a:gd name="connsiteY5" fmla="*/ 12644 h 185443"/>
            <a:gd name="connsiteX6" fmla="*/ 782511 w 1237688"/>
            <a:gd name="connsiteY6" fmla="*/ 172799 h 185443"/>
            <a:gd name="connsiteX7" fmla="*/ 892090 w 1237688"/>
            <a:gd name="connsiteY7" fmla="*/ 25288 h 185443"/>
            <a:gd name="connsiteX8" fmla="*/ 1005885 w 1237688"/>
            <a:gd name="connsiteY8" fmla="*/ 185443 h 185443"/>
            <a:gd name="connsiteX9" fmla="*/ 1144967 w 1237688"/>
            <a:gd name="connsiteY9" fmla="*/ 21073 h 185443"/>
            <a:gd name="connsiteX10" fmla="*/ 1225044 w 1237688"/>
            <a:gd name="connsiteY10" fmla="*/ 177013 h 185443"/>
            <a:gd name="connsiteX11" fmla="*/ 1237688 w 1237688"/>
            <a:gd name="connsiteY11" fmla="*/ 185443 h 185443"/>
            <a:gd name="connsiteX12" fmla="*/ 167179 w 1237688"/>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5332 w 1070509"/>
            <a:gd name="connsiteY6" fmla="*/ 172799 h 185443"/>
            <a:gd name="connsiteX7" fmla="*/ 724911 w 1070509"/>
            <a:gd name="connsiteY7" fmla="*/ 25288 h 185443"/>
            <a:gd name="connsiteX8" fmla="*/ 838706 w 1070509"/>
            <a:gd name="connsiteY8" fmla="*/ 185443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5332 w 1070509"/>
            <a:gd name="connsiteY6" fmla="*/ 172799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6145"/>
            <a:gd name="connsiteX1" fmla="*/ 67434 w 1070509"/>
            <a:gd name="connsiteY1" fmla="*/ 8429 h 186145"/>
            <a:gd name="connsiteX2" fmla="*/ 151726 w 1070509"/>
            <a:gd name="connsiteY2" fmla="*/ 130653 h 186145"/>
            <a:gd name="connsiteX3" fmla="*/ 257091 w 1070509"/>
            <a:gd name="connsiteY3" fmla="*/ 12644 h 186145"/>
            <a:gd name="connsiteX4" fmla="*/ 383530 w 1070509"/>
            <a:gd name="connsiteY4" fmla="*/ 134867 h 186145"/>
            <a:gd name="connsiteX5" fmla="*/ 518396 w 1070509"/>
            <a:gd name="connsiteY5" fmla="*/ 12644 h 186145"/>
            <a:gd name="connsiteX6" fmla="*/ 611119 w 1070509"/>
            <a:gd name="connsiteY6" fmla="*/ 143296 h 186145"/>
            <a:gd name="connsiteX7" fmla="*/ 724911 w 1070509"/>
            <a:gd name="connsiteY7" fmla="*/ 25288 h 186145"/>
            <a:gd name="connsiteX8" fmla="*/ 838706 w 1070509"/>
            <a:gd name="connsiteY8" fmla="*/ 185443 h 186145"/>
            <a:gd name="connsiteX9" fmla="*/ 977788 w 1070509"/>
            <a:gd name="connsiteY9" fmla="*/ 21073 h 186145"/>
            <a:gd name="connsiteX10" fmla="*/ 1057865 w 1070509"/>
            <a:gd name="connsiteY10" fmla="*/ 177013 h 186145"/>
            <a:gd name="connsiteX11" fmla="*/ 1070509 w 1070509"/>
            <a:gd name="connsiteY11" fmla="*/ 185443 h 186145"/>
            <a:gd name="connsiteX12" fmla="*/ 0 w 1070509"/>
            <a:gd name="connsiteY12" fmla="*/ 181228 h 186145"/>
            <a:gd name="connsiteX0" fmla="*/ 0 w 1070509"/>
            <a:gd name="connsiteY0" fmla="*/ 181228 h 185443"/>
            <a:gd name="connsiteX1" fmla="*/ 67434 w 1070509"/>
            <a:gd name="connsiteY1" fmla="*/ 8429 h 185443"/>
            <a:gd name="connsiteX2" fmla="*/ 151726 w 1070509"/>
            <a:gd name="connsiteY2" fmla="*/ 130653 h 185443"/>
            <a:gd name="connsiteX3" fmla="*/ 257091 w 1070509"/>
            <a:gd name="connsiteY3" fmla="*/ 12644 h 185443"/>
            <a:gd name="connsiteX4" fmla="*/ 383530 w 1070509"/>
            <a:gd name="connsiteY4" fmla="*/ 134867 h 185443"/>
            <a:gd name="connsiteX5" fmla="*/ 518396 w 1070509"/>
            <a:gd name="connsiteY5" fmla="*/ 12644 h 185443"/>
            <a:gd name="connsiteX6" fmla="*/ 611119 w 1070509"/>
            <a:gd name="connsiteY6" fmla="*/ 143296 h 185443"/>
            <a:gd name="connsiteX7" fmla="*/ 724911 w 1070509"/>
            <a:gd name="connsiteY7" fmla="*/ 25288 h 185443"/>
            <a:gd name="connsiteX8" fmla="*/ 838705 w 1070509"/>
            <a:gd name="connsiteY8" fmla="*/ 155941 h 185443"/>
            <a:gd name="connsiteX9" fmla="*/ 977788 w 1070509"/>
            <a:gd name="connsiteY9" fmla="*/ 21073 h 185443"/>
            <a:gd name="connsiteX10" fmla="*/ 1057865 w 1070509"/>
            <a:gd name="connsiteY10" fmla="*/ 177013 h 185443"/>
            <a:gd name="connsiteX11" fmla="*/ 1070509 w 1070509"/>
            <a:gd name="connsiteY11" fmla="*/ 185443 h 185443"/>
            <a:gd name="connsiteX12" fmla="*/ 0 w 1070509"/>
            <a:gd name="connsiteY12" fmla="*/ 181228 h 1854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070509" h="185443" fill="norm" stroke="1" extrusionOk="0">
              <a:moveTo>
                <a:pt x="0" y="181228"/>
              </a:moveTo>
              <a:cubicBezTo>
                <a:pt x="26693" y="101151"/>
                <a:pt x="42146" y="16858"/>
                <a:pt x="67434" y="8429"/>
              </a:cubicBezTo>
              <a:cubicBezTo>
                <a:pt x="92722" y="0"/>
                <a:pt x="120117" y="129951"/>
                <a:pt x="151726" y="130653"/>
              </a:cubicBezTo>
              <a:cubicBezTo>
                <a:pt x="183336" y="131356"/>
                <a:pt x="218457" y="11942"/>
                <a:pt x="257091" y="12644"/>
              </a:cubicBezTo>
              <a:cubicBezTo>
                <a:pt x="295725" y="13346"/>
                <a:pt x="339979" y="134867"/>
                <a:pt x="383530" y="134867"/>
              </a:cubicBezTo>
              <a:cubicBezTo>
                <a:pt x="427081" y="134867"/>
                <a:pt x="480465" y="11239"/>
                <a:pt x="518396" y="12644"/>
              </a:cubicBezTo>
              <a:cubicBezTo>
                <a:pt x="556327" y="14049"/>
                <a:pt x="576700" y="141189"/>
                <a:pt x="611119" y="143296"/>
              </a:cubicBezTo>
              <a:cubicBezTo>
                <a:pt x="645538" y="145403"/>
                <a:pt x="686980" y="23181"/>
                <a:pt x="724911" y="25288"/>
              </a:cubicBezTo>
              <a:cubicBezTo>
                <a:pt x="762842" y="27395"/>
                <a:pt x="796559" y="156643"/>
                <a:pt x="838705" y="155941"/>
              </a:cubicBezTo>
              <a:cubicBezTo>
                <a:pt x="880851" y="155239"/>
                <a:pt x="941261" y="17561"/>
                <a:pt x="977788" y="21073"/>
              </a:cubicBezTo>
              <a:cubicBezTo>
                <a:pt x="1014315" y="24585"/>
                <a:pt x="1042412" y="149618"/>
                <a:pt x="1057865" y="177013"/>
              </a:cubicBezTo>
              <a:lnTo>
                <a:pt x="1070509" y="185443"/>
              </a:lnTo>
              <a:lnTo>
                <a:pt x="0" y="181228"/>
              </a:lnTo>
              <a:close/>
            </a:path>
          </a:pathLst>
        </a:custGeom>
        <a:solidFill>
          <a:srgbClr val="FFFF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361</xdr:col>
      <xdr:colOff>123636</xdr:colOff>
      <xdr:row>14</xdr:row>
      <xdr:rowOff>180067</xdr:rowOff>
    </xdr:from>
    <xdr:to>
      <xdr:col>367</xdr:col>
      <xdr:colOff>515419</xdr:colOff>
      <xdr:row>20</xdr:row>
      <xdr:rowOff>37110</xdr:rowOff>
    </xdr:to>
    <xdr:sp>
      <xdr:nvSpPr>
        <xdr:cNvPr id="369" name="575 Forma libre"/>
        <xdr:cNvSpPr/>
      </xdr:nvSpPr>
      <xdr:spPr bwMode="auto">
        <a:xfrm>
          <a:off x="219331986" y="3332842"/>
          <a:ext cx="4382758" cy="1000043"/>
        </a:xfrm>
        <a:custGeom>
          <a:avLst/>
          <a:gdLst>
            <a:gd name="connsiteX0" fmla="*/ 0 w 3859480"/>
            <a:gd name="connsiteY0" fmla="*/ 958685 h 1731818"/>
            <a:gd name="connsiteX1" fmla="*/ 6185 w 3859480"/>
            <a:gd name="connsiteY1" fmla="*/ 0 h 1731818"/>
            <a:gd name="connsiteX2" fmla="*/ 3859480 w 3859480"/>
            <a:gd name="connsiteY2" fmla="*/ 1731818 h 1731818"/>
            <a:gd name="connsiteX3" fmla="*/ 3853295 w 3859480"/>
            <a:gd name="connsiteY3" fmla="*/ 952500 h 1731818"/>
            <a:gd name="connsiteX4" fmla="*/ 0 w 3859480"/>
            <a:gd name="connsiteY4" fmla="*/ 958685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72 w 3855357"/>
            <a:gd name="connsiteY3" fmla="*/ 952500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05876 w 3855357"/>
            <a:gd name="connsiteY3" fmla="*/ 107001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2985 w 3855357"/>
            <a:gd name="connsiteY3" fmla="*/ 1057646 h 1731818"/>
            <a:gd name="connsiteX4" fmla="*/ 8245 w 3855357"/>
            <a:gd name="connsiteY4" fmla="*/ 1076201 h 1731818"/>
            <a:gd name="connsiteX0" fmla="*/ 8245 w 3855357"/>
            <a:gd name="connsiteY0" fmla="*/ 1076201 h 1731818"/>
            <a:gd name="connsiteX1" fmla="*/ 2062 w 3855357"/>
            <a:gd name="connsiteY1" fmla="*/ 0 h 1731818"/>
            <a:gd name="connsiteX2" fmla="*/ 3855357 w 3855357"/>
            <a:gd name="connsiteY2" fmla="*/ 1731818 h 1731818"/>
            <a:gd name="connsiteX3" fmla="*/ 3849168 w 3855357"/>
            <a:gd name="connsiteY3" fmla="*/ 1070016 h 1731818"/>
            <a:gd name="connsiteX4" fmla="*/ 8245 w 3855357"/>
            <a:gd name="connsiteY4" fmla="*/ 1076201 h 1731818"/>
            <a:gd name="connsiteX0" fmla="*/ 8245 w 3863599"/>
            <a:gd name="connsiteY0" fmla="*/ 1076201 h 1731818"/>
            <a:gd name="connsiteX1" fmla="*/ 2062 w 3863599"/>
            <a:gd name="connsiteY1" fmla="*/ 0 h 1731818"/>
            <a:gd name="connsiteX2" fmla="*/ 3855357 w 3863599"/>
            <a:gd name="connsiteY2" fmla="*/ 1731818 h 1731818"/>
            <a:gd name="connsiteX3" fmla="*/ 3861537 w 3863599"/>
            <a:gd name="connsiteY3" fmla="*/ 1094756 h 1731818"/>
            <a:gd name="connsiteX4" fmla="*/ 8245 w 3863599"/>
            <a:gd name="connsiteY4" fmla="*/ 1076201 h 1731818"/>
            <a:gd name="connsiteX0" fmla="*/ 230911 w 4086265"/>
            <a:gd name="connsiteY0" fmla="*/ 1088571 h 1744188"/>
            <a:gd name="connsiteX1" fmla="*/ 2062 w 4086265"/>
            <a:gd name="connsiteY1" fmla="*/ 0 h 1744188"/>
            <a:gd name="connsiteX2" fmla="*/ 4078023 w 4086265"/>
            <a:gd name="connsiteY2" fmla="*/ 1744188 h 1744188"/>
            <a:gd name="connsiteX3" fmla="*/ 4084203 w 4086265"/>
            <a:gd name="connsiteY3" fmla="*/ 1107126 h 1744188"/>
            <a:gd name="connsiteX4" fmla="*/ 230911 w 4086265"/>
            <a:gd name="connsiteY4" fmla="*/ 1088571 h 1744188"/>
            <a:gd name="connsiteX0" fmla="*/ 57731 w 4086265"/>
            <a:gd name="connsiteY0" fmla="*/ 1082386 h 1744188"/>
            <a:gd name="connsiteX1" fmla="*/ 2062 w 4086265"/>
            <a:gd name="connsiteY1" fmla="*/ 0 h 1744188"/>
            <a:gd name="connsiteX2" fmla="*/ 4078023 w 4086265"/>
            <a:gd name="connsiteY2" fmla="*/ 1744188 h 1744188"/>
            <a:gd name="connsiteX3" fmla="*/ 4084203 w 4086265"/>
            <a:gd name="connsiteY3" fmla="*/ 1107126 h 1744188"/>
            <a:gd name="connsiteX4" fmla="*/ 57731 w 4086265"/>
            <a:gd name="connsiteY4" fmla="*/ 1082386 h 1744188"/>
            <a:gd name="connsiteX0" fmla="*/ 14437 w 4086265"/>
            <a:gd name="connsiteY0" fmla="*/ 1076201 h 1744188"/>
            <a:gd name="connsiteX1" fmla="*/ 2062 w 4086265"/>
            <a:gd name="connsiteY1" fmla="*/ 0 h 1744188"/>
            <a:gd name="connsiteX2" fmla="*/ 4078023 w 4086265"/>
            <a:gd name="connsiteY2" fmla="*/ 1744188 h 1744188"/>
            <a:gd name="connsiteX3" fmla="*/ 4084203 w 4086265"/>
            <a:gd name="connsiteY3" fmla="*/ 1107126 h 1744188"/>
            <a:gd name="connsiteX4" fmla="*/ 14437 w 4086265"/>
            <a:gd name="connsiteY4" fmla="*/ 1076201 h 1744188"/>
            <a:gd name="connsiteX0" fmla="*/ 14437 w 4203783"/>
            <a:gd name="connsiteY0" fmla="*/ 1076201 h 1744188"/>
            <a:gd name="connsiteX1" fmla="*/ 2062 w 4203783"/>
            <a:gd name="connsiteY1" fmla="*/ 0 h 1744188"/>
            <a:gd name="connsiteX2" fmla="*/ 4078023 w 4203783"/>
            <a:gd name="connsiteY2" fmla="*/ 1744188 h 1744188"/>
            <a:gd name="connsiteX3" fmla="*/ 4201721 w 4203783"/>
            <a:gd name="connsiteY3" fmla="*/ 1094755 h 1744188"/>
            <a:gd name="connsiteX4" fmla="*/ 14437 w 4203783"/>
            <a:gd name="connsiteY4" fmla="*/ 1076201 h 1744188"/>
            <a:gd name="connsiteX0" fmla="*/ 14437 w 4203783"/>
            <a:gd name="connsiteY0" fmla="*/ 1076201 h 1768928"/>
            <a:gd name="connsiteX1" fmla="*/ 2062 w 4203783"/>
            <a:gd name="connsiteY1" fmla="*/ 0 h 1768928"/>
            <a:gd name="connsiteX2" fmla="*/ 4195541 w 4203783"/>
            <a:gd name="connsiteY2" fmla="*/ 1768928 h 1768928"/>
            <a:gd name="connsiteX3" fmla="*/ 4201721 w 4203783"/>
            <a:gd name="connsiteY3" fmla="*/ 1094755 h 1768928"/>
            <a:gd name="connsiteX4" fmla="*/ 14437 w 4203783"/>
            <a:gd name="connsiteY4" fmla="*/ 1076201 h 1768928"/>
            <a:gd name="connsiteX0" fmla="*/ 0 w 4189346"/>
            <a:gd name="connsiteY0" fmla="*/ 319562 h 1012289"/>
            <a:gd name="connsiteX1" fmla="*/ 3576 w 4189346"/>
            <a:gd name="connsiteY1" fmla="*/ 561052 h 1012289"/>
            <a:gd name="connsiteX2" fmla="*/ 4181104 w 4189346"/>
            <a:gd name="connsiteY2" fmla="*/ 1012289 h 1012289"/>
            <a:gd name="connsiteX3" fmla="*/ 4187284 w 4189346"/>
            <a:gd name="connsiteY3" fmla="*/ 338116 h 1012289"/>
            <a:gd name="connsiteX4" fmla="*/ 0 w 4189346"/>
            <a:gd name="connsiteY4" fmla="*/ 319562 h 101228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189346" h="1012289" fill="norm" stroke="1" extrusionOk="0">
              <a:moveTo>
                <a:pt x="0" y="319562"/>
              </a:moveTo>
              <a:cubicBezTo>
                <a:pt x="2062" y="0"/>
                <a:pt x="1514" y="880614"/>
                <a:pt x="3576" y="561052"/>
              </a:cubicBezTo>
              <a:lnTo>
                <a:pt x="4181104" y="1012289"/>
              </a:lnTo>
              <a:cubicBezTo>
                <a:pt x="4179042" y="752516"/>
                <a:pt x="4189346" y="597889"/>
                <a:pt x="4187284" y="338116"/>
              </a:cubicBezTo>
              <a:lnTo>
                <a:pt x="0" y="319562"/>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361</xdr:col>
      <xdr:colOff>145696</xdr:colOff>
      <xdr:row>20</xdr:row>
      <xdr:rowOff>109258</xdr:rowOff>
    </xdr:from>
    <xdr:to>
      <xdr:col>367</xdr:col>
      <xdr:colOff>566026</xdr:colOff>
      <xdr:row>23</xdr:row>
      <xdr:rowOff>66339</xdr:rowOff>
    </xdr:to>
    <xdr:sp>
      <xdr:nvSpPr>
        <xdr:cNvPr id="370" name="576 Forma libre"/>
        <xdr:cNvSpPr/>
      </xdr:nvSpPr>
      <xdr:spPr bwMode="auto">
        <a:xfrm flipV="1">
          <a:off x="219354046" y="4405033"/>
          <a:ext cx="4411305" cy="528581"/>
        </a:xfrm>
        <a:custGeom>
          <a:avLst/>
          <a:gdLst>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37283"/>
            <a:gd name="connsiteX1" fmla="*/ 0 w 4208495"/>
            <a:gd name="connsiteY1" fmla="*/ 1506505 h 1537283"/>
            <a:gd name="connsiteX2" fmla="*/ 894184 w 4208495"/>
            <a:gd name="connsiteY2" fmla="*/ 835868 h 1537283"/>
            <a:gd name="connsiteX3" fmla="*/ 2429847 w 4208495"/>
            <a:gd name="connsiteY3" fmla="*/ 262424 h 1537283"/>
            <a:gd name="connsiteX4" fmla="*/ 4208495 w 4208495"/>
            <a:gd name="connsiteY4" fmla="*/ 0 h 1537283"/>
            <a:gd name="connsiteX5" fmla="*/ 4198776 w 4208495"/>
            <a:gd name="connsiteY5" fmla="*/ 651199 h 1537283"/>
            <a:gd name="connsiteX6" fmla="*/ 9720 w 4208495"/>
            <a:gd name="connsiteY6" fmla="*/ 651199 h 1537283"/>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5"/>
            <a:gd name="connsiteY0" fmla="*/ 715995 h 1571301"/>
            <a:gd name="connsiteX1" fmla="*/ 0 w 4208495"/>
            <a:gd name="connsiteY1" fmla="*/ 1571301 h 1571301"/>
            <a:gd name="connsiteX2" fmla="*/ 894184 w 4208495"/>
            <a:gd name="connsiteY2" fmla="*/ 900664 h 1571301"/>
            <a:gd name="connsiteX3" fmla="*/ 2429847 w 4208495"/>
            <a:gd name="connsiteY3" fmla="*/ 327220 h 1571301"/>
            <a:gd name="connsiteX4" fmla="*/ 4208495 w 4208495"/>
            <a:gd name="connsiteY4" fmla="*/ 64796 h 1571301"/>
            <a:gd name="connsiteX5" fmla="*/ 4198776 w 4208495"/>
            <a:gd name="connsiteY5" fmla="*/ 715995 h 1571301"/>
            <a:gd name="connsiteX6" fmla="*/ 9720 w 4208495"/>
            <a:gd name="connsiteY6" fmla="*/ 715995 h 1571301"/>
            <a:gd name="connsiteX0" fmla="*/ 9720 w 4208495"/>
            <a:gd name="connsiteY0" fmla="*/ 651199 h 1506505"/>
            <a:gd name="connsiteX1" fmla="*/ 0 w 4208495"/>
            <a:gd name="connsiteY1" fmla="*/ 1506505 h 1506505"/>
            <a:gd name="connsiteX2" fmla="*/ 894184 w 4208495"/>
            <a:gd name="connsiteY2" fmla="*/ 835868 h 1506505"/>
            <a:gd name="connsiteX3" fmla="*/ 2429847 w 4208495"/>
            <a:gd name="connsiteY3" fmla="*/ 262424 h 1506505"/>
            <a:gd name="connsiteX4" fmla="*/ 4208495 w 4208495"/>
            <a:gd name="connsiteY4" fmla="*/ 0 h 1506505"/>
            <a:gd name="connsiteX5" fmla="*/ 4198776 w 4208495"/>
            <a:gd name="connsiteY5" fmla="*/ 651199 h 1506505"/>
            <a:gd name="connsiteX6" fmla="*/ 9720 w 4208495"/>
            <a:gd name="connsiteY6" fmla="*/ 651199 h 1506505"/>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208497"/>
            <a:gd name="connsiteY0" fmla="*/ 448711 h 1304017"/>
            <a:gd name="connsiteX1" fmla="*/ 0 w 4208497"/>
            <a:gd name="connsiteY1" fmla="*/ 1304017 h 1304017"/>
            <a:gd name="connsiteX2" fmla="*/ 894184 w 4208497"/>
            <a:gd name="connsiteY2" fmla="*/ 633380 h 1304017"/>
            <a:gd name="connsiteX3" fmla="*/ 2429847 w 4208497"/>
            <a:gd name="connsiteY3" fmla="*/ 59936 h 1304017"/>
            <a:gd name="connsiteX4" fmla="*/ 4208497 w 4208497"/>
            <a:gd name="connsiteY4" fmla="*/ 273762 h 1304017"/>
            <a:gd name="connsiteX5" fmla="*/ 4198776 w 4208497"/>
            <a:gd name="connsiteY5" fmla="*/ 448711 h 1304017"/>
            <a:gd name="connsiteX6" fmla="*/ 9720 w 4208497"/>
            <a:gd name="connsiteY6" fmla="*/ 448711 h 1304017"/>
            <a:gd name="connsiteX0" fmla="*/ 9720 w 4198778"/>
            <a:gd name="connsiteY0" fmla="*/ 448711 h 1304017"/>
            <a:gd name="connsiteX1" fmla="*/ 0 w 4198778"/>
            <a:gd name="connsiteY1" fmla="*/ 1304017 h 1304017"/>
            <a:gd name="connsiteX2" fmla="*/ 894184 w 4198778"/>
            <a:gd name="connsiteY2" fmla="*/ 633380 h 1304017"/>
            <a:gd name="connsiteX3" fmla="*/ 2429847 w 4198778"/>
            <a:gd name="connsiteY3" fmla="*/ 59936 h 1304017"/>
            <a:gd name="connsiteX4" fmla="*/ 4198778 w 4198778"/>
            <a:gd name="connsiteY4" fmla="*/ 273762 h 1304017"/>
            <a:gd name="connsiteX5" fmla="*/ 4198776 w 4198778"/>
            <a:gd name="connsiteY5" fmla="*/ 448711 h 1304017"/>
            <a:gd name="connsiteX6" fmla="*/ 9720 w 4198778"/>
            <a:gd name="connsiteY6" fmla="*/ 448711 h 1304017"/>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198776 w 4233995"/>
            <a:gd name="connsiteY5" fmla="*/ 479012 h 1334318"/>
            <a:gd name="connsiteX6" fmla="*/ 9720 w 4233995"/>
            <a:gd name="connsiteY6" fmla="*/ 479012 h 1334318"/>
            <a:gd name="connsiteX0" fmla="*/ 9720 w 4233995"/>
            <a:gd name="connsiteY0" fmla="*/ 479012 h 1334318"/>
            <a:gd name="connsiteX1" fmla="*/ 0 w 4233995"/>
            <a:gd name="connsiteY1" fmla="*/ 1334318 h 1334318"/>
            <a:gd name="connsiteX2" fmla="*/ 894184 w 4233995"/>
            <a:gd name="connsiteY2" fmla="*/ 663681 h 1334318"/>
            <a:gd name="connsiteX3" fmla="*/ 2429847 w 4233995"/>
            <a:gd name="connsiteY3" fmla="*/ 90237 h 1334318"/>
            <a:gd name="connsiteX4" fmla="*/ 4233995 w 4233995"/>
            <a:gd name="connsiteY4" fmla="*/ 1205103 h 1334318"/>
            <a:gd name="connsiteX5" fmla="*/ 4226948 w 4233995"/>
            <a:gd name="connsiteY5" fmla="*/ 479012 h 1334318"/>
            <a:gd name="connsiteX6" fmla="*/ 9720 w 4233995"/>
            <a:gd name="connsiteY6" fmla="*/ 479012 h 1334318"/>
            <a:gd name="connsiteX0" fmla="*/ 9720 w 4233995"/>
            <a:gd name="connsiteY0" fmla="*/ 58317 h 913623"/>
            <a:gd name="connsiteX1" fmla="*/ 0 w 4233995"/>
            <a:gd name="connsiteY1" fmla="*/ 913623 h 913623"/>
            <a:gd name="connsiteX2" fmla="*/ 894184 w 4233995"/>
            <a:gd name="connsiteY2" fmla="*/ 242986 h 913623"/>
            <a:gd name="connsiteX3" fmla="*/ 2493982 w 4233995"/>
            <a:gd name="connsiteY3" fmla="*/ 701923 h 913623"/>
            <a:gd name="connsiteX4" fmla="*/ 4233995 w 4233995"/>
            <a:gd name="connsiteY4" fmla="*/ 784408 h 913623"/>
            <a:gd name="connsiteX5" fmla="*/ 4226948 w 4233995"/>
            <a:gd name="connsiteY5" fmla="*/ 58317 h 913623"/>
            <a:gd name="connsiteX6" fmla="*/ 9720 w 4233995"/>
            <a:gd name="connsiteY6" fmla="*/ 58317 h 913623"/>
            <a:gd name="connsiteX0" fmla="*/ 9720 w 4233995"/>
            <a:gd name="connsiteY0" fmla="*/ 58316 h 1020890"/>
            <a:gd name="connsiteX1" fmla="*/ 0 w 4233995"/>
            <a:gd name="connsiteY1" fmla="*/ 913622 h 1020890"/>
            <a:gd name="connsiteX2" fmla="*/ 2493982 w 4233995"/>
            <a:gd name="connsiteY2" fmla="*/ 701922 h 1020890"/>
            <a:gd name="connsiteX3" fmla="*/ 4233995 w 4233995"/>
            <a:gd name="connsiteY3" fmla="*/ 784407 h 1020890"/>
            <a:gd name="connsiteX4" fmla="*/ 4226948 w 4233995"/>
            <a:gd name="connsiteY4" fmla="*/ 58316 h 1020890"/>
            <a:gd name="connsiteX5" fmla="*/ 9720 w 4233995"/>
            <a:gd name="connsiteY5" fmla="*/ 58316 h 1020890"/>
            <a:gd name="connsiteX0" fmla="*/ 0 w 4224275"/>
            <a:gd name="connsiteY0" fmla="*/ 58316 h 842722"/>
            <a:gd name="connsiteX1" fmla="*/ 6314 w 4224275"/>
            <a:gd name="connsiteY1" fmla="*/ 464762 h 842722"/>
            <a:gd name="connsiteX2" fmla="*/ 2484262 w 4224275"/>
            <a:gd name="connsiteY2" fmla="*/ 701922 h 842722"/>
            <a:gd name="connsiteX3" fmla="*/ 4224275 w 4224275"/>
            <a:gd name="connsiteY3" fmla="*/ 784407 h 842722"/>
            <a:gd name="connsiteX4" fmla="*/ 4217228 w 4224275"/>
            <a:gd name="connsiteY4" fmla="*/ 58316 h 842722"/>
            <a:gd name="connsiteX5" fmla="*/ 0 w 4224275"/>
            <a:gd name="connsiteY5" fmla="*/ 58316 h 842722"/>
            <a:gd name="connsiteX0" fmla="*/ 0 w 4240311"/>
            <a:gd name="connsiteY0" fmla="*/ 58316 h 792158"/>
            <a:gd name="connsiteX1" fmla="*/ 6314 w 4240311"/>
            <a:gd name="connsiteY1" fmla="*/ 464762 h 792158"/>
            <a:gd name="connsiteX2" fmla="*/ 2484262 w 4240311"/>
            <a:gd name="connsiteY2" fmla="*/ 701922 h 792158"/>
            <a:gd name="connsiteX3" fmla="*/ 4240311 w 4240311"/>
            <a:gd name="connsiteY3" fmla="*/ 492647 h 792158"/>
            <a:gd name="connsiteX4" fmla="*/ 4217228 w 4240311"/>
            <a:gd name="connsiteY4" fmla="*/ 58316 h 792158"/>
            <a:gd name="connsiteX5" fmla="*/ 0 w 4240311"/>
            <a:gd name="connsiteY5" fmla="*/ 58316 h 792158"/>
            <a:gd name="connsiteX0" fmla="*/ 0 w 4240311"/>
            <a:gd name="connsiteY0" fmla="*/ 58316 h 792159"/>
            <a:gd name="connsiteX1" fmla="*/ 6314 w 4240311"/>
            <a:gd name="connsiteY1" fmla="*/ 464762 h 792159"/>
            <a:gd name="connsiteX2" fmla="*/ 2484262 w 4240311"/>
            <a:gd name="connsiteY2" fmla="*/ 701922 h 792159"/>
            <a:gd name="connsiteX3" fmla="*/ 4240311 w 4240311"/>
            <a:gd name="connsiteY3" fmla="*/ 492647 h 792159"/>
            <a:gd name="connsiteX4" fmla="*/ 4217228 w 4240311"/>
            <a:gd name="connsiteY4" fmla="*/ 58316 h 792159"/>
            <a:gd name="connsiteX5" fmla="*/ 0 w 4240311"/>
            <a:gd name="connsiteY5" fmla="*/ 58316 h 792159"/>
            <a:gd name="connsiteX0" fmla="*/ 0 w 4240311"/>
            <a:gd name="connsiteY0" fmla="*/ 58316 h 814602"/>
            <a:gd name="connsiteX1" fmla="*/ 6314 w 4240311"/>
            <a:gd name="connsiteY1" fmla="*/ 464762 h 814602"/>
            <a:gd name="connsiteX2" fmla="*/ 2468233 w 4240311"/>
            <a:gd name="connsiteY2" fmla="*/ 724365 h 814602"/>
            <a:gd name="connsiteX3" fmla="*/ 4240311 w 4240311"/>
            <a:gd name="connsiteY3" fmla="*/ 492647 h 814602"/>
            <a:gd name="connsiteX4" fmla="*/ 4217228 w 4240311"/>
            <a:gd name="connsiteY4" fmla="*/ 58316 h 814602"/>
            <a:gd name="connsiteX5" fmla="*/ 0 w 4240311"/>
            <a:gd name="connsiteY5" fmla="*/ 58316 h 814602"/>
            <a:gd name="connsiteX0" fmla="*/ 0 w 4240311"/>
            <a:gd name="connsiteY0" fmla="*/ 58316 h 747273"/>
            <a:gd name="connsiteX1" fmla="*/ 6314 w 4240311"/>
            <a:gd name="connsiteY1" fmla="*/ 464762 h 747273"/>
            <a:gd name="connsiteX2" fmla="*/ 2468233 w 4240311"/>
            <a:gd name="connsiteY2" fmla="*/ 724365 h 747273"/>
            <a:gd name="connsiteX3" fmla="*/ 4240311 w 4240311"/>
            <a:gd name="connsiteY3" fmla="*/ 492647 h 747273"/>
            <a:gd name="connsiteX4" fmla="*/ 4217228 w 4240311"/>
            <a:gd name="connsiteY4" fmla="*/ 58316 h 747273"/>
            <a:gd name="connsiteX5" fmla="*/ 0 w 4240311"/>
            <a:gd name="connsiteY5" fmla="*/ 58316 h 7472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4240311" h="747273" fill="norm" stroke="1" extrusionOk="0">
              <a:moveTo>
                <a:pt x="0" y="58316"/>
              </a:moveTo>
              <a:cubicBezTo>
                <a:pt x="2105" y="193798"/>
                <a:pt x="4209" y="329280"/>
                <a:pt x="6314" y="464762"/>
              </a:cubicBezTo>
              <a:cubicBezTo>
                <a:pt x="420358" y="572030"/>
                <a:pt x="1762567" y="745901"/>
                <a:pt x="2468233" y="724365"/>
              </a:cubicBezTo>
              <a:cubicBezTo>
                <a:pt x="3185194" y="747273"/>
                <a:pt x="3767394" y="643153"/>
                <a:pt x="4240311" y="492647"/>
              </a:cubicBezTo>
              <a:cubicBezTo>
                <a:pt x="4240310" y="550963"/>
                <a:pt x="4217229" y="0"/>
                <a:pt x="4217228" y="58316"/>
              </a:cubicBezTo>
              <a:lnTo>
                <a:pt x="0" y="58316"/>
              </a:lnTo>
              <a:close/>
            </a:path>
          </a:pathLst>
        </a:custGeom>
        <a:solidFill>
          <a:srgbClr val="4F81BD">
            <a:alpha val="3490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clientData/>
  </xdr:twoCellAnchor>
  <xdr:twoCellAnchor editAs="twoCell">
    <xdr:from>
      <xdr:col>379</xdr:col>
      <xdr:colOff>335014</xdr:colOff>
      <xdr:row>8</xdr:row>
      <xdr:rowOff>48595</xdr:rowOff>
    </xdr:from>
    <xdr:to>
      <xdr:col>380</xdr:col>
      <xdr:colOff>238319</xdr:colOff>
      <xdr:row>22</xdr:row>
      <xdr:rowOff>165230</xdr:rowOff>
    </xdr:to>
    <xdr:grpSp>
      <xdr:nvGrpSpPr>
        <xdr:cNvPr id="0" name=""/>
        <xdr:cNvGrpSpPr/>
      </xdr:nvGrpSpPr>
      <xdr:grpSpPr bwMode="auto">
        <a:xfrm rot="5400000">
          <a:off x="234458185" y="3095684"/>
          <a:ext cx="2788116" cy="548764"/>
          <a:chOff x="62437347" y="6113495"/>
          <a:chExt cx="4859584" cy="515625"/>
        </a:xfrm>
      </xdr:grpSpPr>
      <xdr:sp>
        <xdr:nvSpPr>
          <xdr:cNvPr id="372" name="578 Rectángulo"/>
          <xdr:cNvSpPr/>
        </xdr:nvSpPr>
        <xdr:spPr bwMode="auto">
          <a:xfrm>
            <a:off x="62660464" y="6302898"/>
            <a:ext cx="4419829" cy="134327"/>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73" name="579 Rectángulo"/>
          <xdr:cNvSpPr/>
        </xdr:nvSpPr>
        <xdr:spPr bwMode="auto">
          <a:xfrm>
            <a:off x="62437347" y="6113495"/>
            <a:ext cx="201864"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374" name="580 Rectángulo"/>
          <xdr:cNvSpPr/>
        </xdr:nvSpPr>
        <xdr:spPr bwMode="auto">
          <a:xfrm>
            <a:off x="67101546" y="6113495"/>
            <a:ext cx="195385" cy="515625"/>
          </a:xfrm>
          <a:prstGeom prst="rect">
            <a:avLst/>
          </a:prstGeom>
          <a:blipFill rotWithShape="1">
            <a:blip r:embed="rId6"/>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defRPr/>
            </a:pPr>
            <a:endParaRPr lang="en-US" sz="1100">
              <a:solidFill>
                <a:schemeClr val="lt1"/>
              </a:solidFill>
              <a:latin typeface="+mn-lt"/>
              <a:ea typeface="+mn-ea"/>
              <a:cs typeface="+mn-cs"/>
            </a:endParaRPr>
          </a:p>
        </xdr:txBody>
      </xdr:sp>
    </xdr:grpSp>
    <xdr:clientData/>
  </xdr:twoCellAnchor>
  <xdr:twoCellAnchor editAs="twoCell">
    <xdr:from>
      <xdr:col>379</xdr:col>
      <xdr:colOff>470010</xdr:colOff>
      <xdr:row>5</xdr:row>
      <xdr:rowOff>78981</xdr:rowOff>
    </xdr:from>
    <xdr:to>
      <xdr:col>380</xdr:col>
      <xdr:colOff>90955</xdr:colOff>
      <xdr:row>8</xdr:row>
      <xdr:rowOff>5115</xdr:rowOff>
    </xdr:to>
    <xdr:sp>
      <xdr:nvSpPr>
        <xdr:cNvPr id="375" name="581 Flecha abajo"/>
        <xdr:cNvSpPr/>
      </xdr:nvSpPr>
      <xdr:spPr bwMode="auto">
        <a:xfrm>
          <a:off x="231394110" y="1431531"/>
          <a:ext cx="249595" cy="545259"/>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378</xdr:col>
      <xdr:colOff>398853</xdr:colOff>
      <xdr:row>7</xdr:row>
      <xdr:rowOff>187687</xdr:rowOff>
    </xdr:from>
    <xdr:to>
      <xdr:col>379</xdr:col>
      <xdr:colOff>284880</xdr:colOff>
      <xdr:row>9</xdr:row>
      <xdr:rowOff>39237</xdr:rowOff>
    </xdr:to>
    <xdr:sp>
      <xdr:nvSpPr>
        <xdr:cNvPr id="376" name="582 Flecha abajo"/>
        <xdr:cNvSpPr/>
      </xdr:nvSpPr>
      <xdr:spPr bwMode="auto">
        <a:xfrm rot="16199999">
          <a:off x="230825842" y="1837323"/>
          <a:ext cx="270650" cy="495628"/>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383</xdr:col>
      <xdr:colOff>193343</xdr:colOff>
      <xdr:row>9</xdr:row>
      <xdr:rowOff>0</xdr:rowOff>
    </xdr:from>
    <xdr:to>
      <xdr:col>385</xdr:col>
      <xdr:colOff>427400</xdr:colOff>
      <xdr:row>21</xdr:row>
      <xdr:rowOff>146538</xdr:rowOff>
    </xdr:to>
    <xdr:sp>
      <xdr:nvSpPr>
        <xdr:cNvPr id="377" name="583 Forma libre"/>
        <xdr:cNvSpPr/>
      </xdr:nvSpPr>
      <xdr:spPr bwMode="auto">
        <a:xfrm>
          <a:off x="233698719" y="2181225"/>
          <a:ext cx="1481832" cy="2451588"/>
        </a:xfrm>
        <a:custGeom>
          <a:avLst/>
          <a:gdLst>
            <a:gd name="connsiteX0" fmla="*/ 464038 w 1758462"/>
            <a:gd name="connsiteY0" fmla="*/ 2491154 h 2491154"/>
            <a:gd name="connsiteX1" fmla="*/ 1758462 w 1758462"/>
            <a:gd name="connsiteY1" fmla="*/ 0 h 2491154"/>
            <a:gd name="connsiteX2" fmla="*/ 0 w 1758462"/>
            <a:gd name="connsiteY2" fmla="*/ 0 h 2491154"/>
            <a:gd name="connsiteX3" fmla="*/ 464038 w 1758462"/>
            <a:gd name="connsiteY3" fmla="*/ 2491154 h 2491154"/>
            <a:gd name="connsiteX0" fmla="*/ 0 w 1294424"/>
            <a:gd name="connsiteY0" fmla="*/ 2491154 h 2491154"/>
            <a:gd name="connsiteX1" fmla="*/ 1294424 w 1294424"/>
            <a:gd name="connsiteY1" fmla="*/ 0 h 2491154"/>
            <a:gd name="connsiteX2" fmla="*/ 12210 w 1294424"/>
            <a:gd name="connsiteY2" fmla="*/ 0 h 2491154"/>
            <a:gd name="connsiteX3" fmla="*/ 0 w 1294424"/>
            <a:gd name="connsiteY3" fmla="*/ 2491154 h 2491154"/>
            <a:gd name="connsiteX0" fmla="*/ 0 w 1294424"/>
            <a:gd name="connsiteY0" fmla="*/ 2491154 h 2491154"/>
            <a:gd name="connsiteX1" fmla="*/ 539343 w 1294424"/>
            <a:gd name="connsiteY1" fmla="*/ 2491154 h 2491154"/>
            <a:gd name="connsiteX2" fmla="*/ 1294424 w 1294424"/>
            <a:gd name="connsiteY2" fmla="*/ 0 h 2491154"/>
            <a:gd name="connsiteX3" fmla="*/ 12210 w 1294424"/>
            <a:gd name="connsiteY3" fmla="*/ 0 h 2491154"/>
            <a:gd name="connsiteX4" fmla="*/ 0 w 1294424"/>
            <a:gd name="connsiteY4" fmla="*/ 2491154 h 2491154"/>
            <a:gd name="connsiteX0" fmla="*/ 743314 w 2037738"/>
            <a:gd name="connsiteY0" fmla="*/ 2491154 h 2491154"/>
            <a:gd name="connsiteX1" fmla="*/ 0 w 2037738"/>
            <a:gd name="connsiteY1" fmla="*/ 2491154 h 2491154"/>
            <a:gd name="connsiteX2" fmla="*/ 2037738 w 2037738"/>
            <a:gd name="connsiteY2" fmla="*/ 0 h 2491154"/>
            <a:gd name="connsiteX3" fmla="*/ 755524 w 2037738"/>
            <a:gd name="connsiteY3" fmla="*/ 0 h 2491154"/>
            <a:gd name="connsiteX4" fmla="*/ 743314 w 2037738"/>
            <a:gd name="connsiteY4" fmla="*/ 2491154 h 2491154"/>
            <a:gd name="connsiteX0" fmla="*/ 743314 w 1425830"/>
            <a:gd name="connsiteY0" fmla="*/ 2491154 h 2491154"/>
            <a:gd name="connsiteX1" fmla="*/ 0 w 1425830"/>
            <a:gd name="connsiteY1" fmla="*/ 2491154 h 2491154"/>
            <a:gd name="connsiteX2" fmla="*/ 1425830 w 1425830"/>
            <a:gd name="connsiteY2" fmla="*/ 24304 h 2491154"/>
            <a:gd name="connsiteX3" fmla="*/ 755524 w 1425830"/>
            <a:gd name="connsiteY3" fmla="*/ 0 h 2491154"/>
            <a:gd name="connsiteX4" fmla="*/ 743314 w 1425830"/>
            <a:gd name="connsiteY4" fmla="*/ 2491154 h 249115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25830" h="2491154" fill="norm" stroke="1" extrusionOk="0">
              <a:moveTo>
                <a:pt x="743314" y="2491154"/>
              </a:moveTo>
              <a:lnTo>
                <a:pt x="0" y="2491154"/>
              </a:lnTo>
              <a:lnTo>
                <a:pt x="1425830" y="24304"/>
              </a:lnTo>
              <a:lnTo>
                <a:pt x="755524" y="0"/>
              </a:lnTo>
              <a:lnTo>
                <a:pt x="743314" y="249115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378</xdr:col>
      <xdr:colOff>85481</xdr:colOff>
      <xdr:row>20</xdr:row>
      <xdr:rowOff>146538</xdr:rowOff>
    </xdr:from>
    <xdr:to>
      <xdr:col>378</xdr:col>
      <xdr:colOff>582086</xdr:colOff>
      <xdr:row>22</xdr:row>
      <xdr:rowOff>22512</xdr:rowOff>
    </xdr:to>
    <xdr:sp>
      <xdr:nvSpPr>
        <xdr:cNvPr id="378" name="584 Flecha abajo"/>
        <xdr:cNvSpPr/>
      </xdr:nvSpPr>
      <xdr:spPr bwMode="auto">
        <a:xfrm rot="5400000" flipH="1">
          <a:off x="230519797" y="4322498"/>
          <a:ext cx="256973" cy="496605"/>
        </a:xfrm>
        <a:prstGeom prst="downArrow">
          <a:avLst>
            <a:gd name="adj1" fmla="val 50000"/>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381</xdr:col>
      <xdr:colOff>24424</xdr:colOff>
      <xdr:row>9</xdr:row>
      <xdr:rowOff>0</xdr:rowOff>
    </xdr:from>
    <xdr:to>
      <xdr:col>381</xdr:col>
      <xdr:colOff>586154</xdr:colOff>
      <xdr:row>22</xdr:row>
      <xdr:rowOff>12212</xdr:rowOff>
    </xdr:to>
    <xdr:sp>
      <xdr:nvSpPr>
        <xdr:cNvPr id="379" name="585 Rectángulo"/>
        <xdr:cNvSpPr/>
      </xdr:nvSpPr>
      <xdr:spPr bwMode="auto">
        <a:xfrm>
          <a:off x="232310598" y="2181225"/>
          <a:ext cx="561730" cy="2507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388</xdr:col>
      <xdr:colOff>244928</xdr:colOff>
      <xdr:row>5</xdr:row>
      <xdr:rowOff>136072</xdr:rowOff>
    </xdr:from>
    <xdr:to>
      <xdr:col>389</xdr:col>
      <xdr:colOff>68033</xdr:colOff>
      <xdr:row>12</xdr:row>
      <xdr:rowOff>161925</xdr:rowOff>
    </xdr:to>
    <xdr:sp>
      <xdr:nvSpPr>
        <xdr:cNvPr id="380" name="Cube 8"/>
        <xdr:cNvSpPr/>
      </xdr:nvSpPr>
      <xdr:spPr bwMode="auto">
        <a:xfrm rot="16199999">
          <a:off x="236420704" y="1980521"/>
          <a:ext cx="1445079" cy="461281"/>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388</xdr:col>
      <xdr:colOff>67078</xdr:colOff>
      <xdr:row>26</xdr:row>
      <xdr:rowOff>160986</xdr:rowOff>
    </xdr:from>
    <xdr:to>
      <xdr:col>390</xdr:col>
      <xdr:colOff>536618</xdr:colOff>
      <xdr:row>37</xdr:row>
      <xdr:rowOff>40245</xdr:rowOff>
    </xdr:to>
    <xdr:sp>
      <xdr:nvSpPr>
        <xdr:cNvPr id="381" name="Rectangle 13"/>
        <xdr:cNvSpPr/>
      </xdr:nvSpPr>
      <xdr:spPr bwMode="auto">
        <a:xfrm>
          <a:off x="236734753" y="5599761"/>
          <a:ext cx="1822091" cy="1974760"/>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388</xdr:col>
      <xdr:colOff>676276</xdr:colOff>
      <xdr:row>26</xdr:row>
      <xdr:rowOff>147571</xdr:rowOff>
    </xdr:from>
    <xdr:to>
      <xdr:col>388</xdr:col>
      <xdr:colOff>676277</xdr:colOff>
      <xdr:row>37</xdr:row>
      <xdr:rowOff>80491</xdr:rowOff>
    </xdr:to>
    <xdr:cxnSp>
      <xdr:nvCxnSpPr>
        <xdr:cNvPr id="382" name="Straight Connector 16"/>
        <xdr:cNvCxnSpPr/>
      </xdr:nvCxnSpPr>
      <xdr:spPr bwMode="auto">
        <a:xfrm rot="5400000">
          <a:off x="236291641" y="6600556"/>
          <a:ext cx="2028421"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389</xdr:col>
      <xdr:colOff>40245</xdr:colOff>
      <xdr:row>29</xdr:row>
      <xdr:rowOff>31750</xdr:rowOff>
    </xdr:from>
    <xdr:to>
      <xdr:col>389</xdr:col>
      <xdr:colOff>670773</xdr:colOff>
      <xdr:row>35</xdr:row>
      <xdr:rowOff>111125</xdr:rowOff>
    </xdr:to>
    <xdr:sp>
      <xdr:nvSpPr>
        <xdr:cNvPr id="383" name="Rectangle 20"/>
        <xdr:cNvSpPr/>
      </xdr:nvSpPr>
      <xdr:spPr bwMode="auto">
        <a:xfrm>
          <a:off x="237346096" y="6042025"/>
          <a:ext cx="630528" cy="1222375"/>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oneCell">
    <xdr:from>
      <xdr:col>591</xdr:col>
      <xdr:colOff>34018</xdr:colOff>
      <xdr:row>12</xdr:row>
      <xdr:rowOff>22676</xdr:rowOff>
    </xdr:from>
    <xdr:to>
      <xdr:col>599</xdr:col>
      <xdr:colOff>623458</xdr:colOff>
      <xdr:row>26</xdr:row>
      <xdr:rowOff>45355</xdr:rowOff>
    </xdr:to>
    <xdr:pic>
      <xdr:nvPicPr>
        <xdr:cNvPr id="384" name="Picture 2"/>
        <xdr:cNvPicPr>
          <a:picLocks noChangeAspect="1" noChangeArrowheads="1"/>
        </xdr:cNvPicPr>
      </xdr:nvPicPr>
      <xdr:blipFill rotWithShape="1">
        <a:blip r:embed="rId22"/>
        <a:srcRect l="0" t="8013" r="0" b="8013"/>
        <a:stretch/>
      </xdr:blipFill>
      <xdr:spPr bwMode="auto">
        <a:xfrm>
          <a:off x="363374668" y="2794451"/>
          <a:ext cx="5694840" cy="2689679"/>
        </a:xfrm>
        <a:prstGeom prst="rect">
          <a:avLst/>
        </a:prstGeom>
        <a:noFill/>
        <a:ln w="1">
          <a:noFill/>
          <a:miter lim="800000"/>
          <a:headEnd/>
          <a:tailEnd type="none" w="med" len="med"/>
        </a:ln>
        <a:effectLst/>
      </xdr:spPr>
    </xdr:pic>
    <xdr:clientData/>
  </xdr:twoCellAnchor>
  <xdr:twoCellAnchor editAs="oneCell">
    <xdr:from>
      <xdr:col>582</xdr:col>
      <xdr:colOff>22680</xdr:colOff>
      <xdr:row>32</xdr:row>
      <xdr:rowOff>0</xdr:rowOff>
    </xdr:from>
    <xdr:to>
      <xdr:col>590</xdr:col>
      <xdr:colOff>600984</xdr:colOff>
      <xdr:row>46</xdr:row>
      <xdr:rowOff>11340</xdr:rowOff>
    </xdr:to>
    <xdr:pic>
      <xdr:nvPicPr>
        <xdr:cNvPr id="385" name="Picture 1"/>
        <xdr:cNvPicPr>
          <a:picLocks noChangeAspect="1" noChangeArrowheads="1"/>
        </xdr:cNvPicPr>
      </xdr:nvPicPr>
      <xdr:blipFill rotWithShape="1">
        <a:blip r:embed="rId23"/>
        <a:srcRect l="0" t="8063" r="0" b="8150"/>
        <a:stretch/>
      </xdr:blipFill>
      <xdr:spPr bwMode="auto">
        <a:xfrm>
          <a:off x="357619755" y="6581774"/>
          <a:ext cx="5683704" cy="2678339"/>
        </a:xfrm>
        <a:prstGeom prst="rect">
          <a:avLst/>
        </a:prstGeom>
        <a:noFill/>
        <a:ln w="1">
          <a:noFill/>
          <a:miter lim="800000"/>
          <a:headEnd/>
          <a:tailEnd type="none" w="med" len="med"/>
        </a:ln>
        <a:effectLst/>
      </xdr:spPr>
    </xdr:pic>
    <xdr:clientData/>
  </xdr:twoCellAnchor>
  <xdr:twoCellAnchor editAs="twoCell">
    <xdr:from>
      <xdr:col>604</xdr:col>
      <xdr:colOff>547824</xdr:colOff>
      <xdr:row>19</xdr:row>
      <xdr:rowOff>45357</xdr:rowOff>
    </xdr:from>
    <xdr:to>
      <xdr:col>604</xdr:col>
      <xdr:colOff>557458</xdr:colOff>
      <xdr:row>23</xdr:row>
      <xdr:rowOff>147867</xdr:rowOff>
    </xdr:to>
    <xdr:cxnSp>
      <xdr:nvCxnSpPr>
        <xdr:cNvPr id="386" name="400 Conector recto de flecha"/>
        <xdr:cNvCxnSpPr/>
      </xdr:nvCxnSpPr>
      <xdr:spPr bwMode="auto">
        <a:xfrm>
          <a:off x="372184749" y="4150632"/>
          <a:ext cx="9634" cy="864510"/>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487589</xdr:colOff>
      <xdr:row>21</xdr:row>
      <xdr:rowOff>180663</xdr:rowOff>
    </xdr:from>
    <xdr:to>
      <xdr:col>605</xdr:col>
      <xdr:colOff>311852</xdr:colOff>
      <xdr:row>23</xdr:row>
      <xdr:rowOff>63362</xdr:rowOff>
    </xdr:to>
    <xdr:sp>
      <xdr:nvSpPr>
        <xdr:cNvPr id="387" name="401 CuadroTexto"/>
        <xdr:cNvSpPr txBox="1"/>
      </xdr:nvSpPr>
      <xdr:spPr bwMode="auto">
        <a:xfrm>
          <a:off x="372124514" y="4666938"/>
          <a:ext cx="462439" cy="263699"/>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602</xdr:col>
      <xdr:colOff>600979</xdr:colOff>
      <xdr:row>27</xdr:row>
      <xdr:rowOff>45356</xdr:rowOff>
    </xdr:from>
    <xdr:to>
      <xdr:col>605</xdr:col>
      <xdr:colOff>85349</xdr:colOff>
      <xdr:row>27</xdr:row>
      <xdr:rowOff>52955</xdr:rowOff>
    </xdr:to>
    <xdr:cxnSp>
      <xdr:nvCxnSpPr>
        <xdr:cNvPr id="388" name="402 Conector recto de flecha"/>
        <xdr:cNvCxnSpPr/>
      </xdr:nvCxnSpPr>
      <xdr:spPr bwMode="auto">
        <a:xfrm flipH="1" flipV="1">
          <a:off x="370961555" y="5674631"/>
          <a:ext cx="1398894" cy="7599"/>
        </a:xfrm>
        <a:prstGeom prst="straightConnector1">
          <a:avLst/>
        </a:prstGeom>
        <a:ln w="19050">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105987</xdr:colOff>
      <xdr:row>26</xdr:row>
      <xdr:rowOff>22678</xdr:rowOff>
    </xdr:from>
    <xdr:to>
      <xdr:col>604</xdr:col>
      <xdr:colOff>577232</xdr:colOff>
      <xdr:row>27</xdr:row>
      <xdr:rowOff>95810</xdr:rowOff>
    </xdr:to>
    <xdr:sp>
      <xdr:nvSpPr>
        <xdr:cNvPr id="389" name="403 CuadroTexto"/>
        <xdr:cNvSpPr txBox="1"/>
      </xdr:nvSpPr>
      <xdr:spPr bwMode="auto">
        <a:xfrm>
          <a:off x="371742911" y="5461453"/>
          <a:ext cx="471245" cy="263632"/>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Losa</a:t>
          </a:r>
          <a:endParaRPr/>
        </a:p>
      </xdr:txBody>
    </xdr:sp>
    <xdr:clientData/>
  </xdr:twoCellAnchor>
  <xdr:twoCellAnchor editAs="twoCell">
    <xdr:from>
      <xdr:col>603</xdr:col>
      <xdr:colOff>249464</xdr:colOff>
      <xdr:row>16</xdr:row>
      <xdr:rowOff>150724</xdr:rowOff>
    </xdr:from>
    <xdr:to>
      <xdr:col>603</xdr:col>
      <xdr:colOff>251367</xdr:colOff>
      <xdr:row>29</xdr:row>
      <xdr:rowOff>81694</xdr:rowOff>
    </xdr:to>
    <xdr:cxnSp>
      <xdr:nvCxnSpPr>
        <xdr:cNvPr id="390" name="406 Conector recto"/>
        <xdr:cNvCxnSpPr/>
      </xdr:nvCxnSpPr>
      <xdr:spPr bwMode="auto">
        <a:xfrm flipH="1">
          <a:off x="371248214" y="3684500"/>
          <a:ext cx="1903" cy="24074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563</xdr:col>
      <xdr:colOff>512209</xdr:colOff>
      <xdr:row>17</xdr:row>
      <xdr:rowOff>17798</xdr:rowOff>
    </xdr:from>
    <xdr:to>
      <xdr:col>563</xdr:col>
      <xdr:colOff>607459</xdr:colOff>
      <xdr:row>17</xdr:row>
      <xdr:rowOff>122117</xdr:rowOff>
    </xdr:to>
    <xdr:sp>
      <xdr:nvSpPr>
        <xdr:cNvPr id="391" name="407 Rectángulo"/>
        <xdr:cNvSpPr/>
      </xdr:nvSpPr>
      <xdr:spPr bwMode="auto">
        <a:xfrm>
          <a:off x="346012534" y="3742073"/>
          <a:ext cx="95250" cy="104320"/>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560</xdr:col>
      <xdr:colOff>431787</xdr:colOff>
      <xdr:row>17</xdr:row>
      <xdr:rowOff>39779</xdr:rowOff>
    </xdr:from>
    <xdr:to>
      <xdr:col>560</xdr:col>
      <xdr:colOff>527037</xdr:colOff>
      <xdr:row>17</xdr:row>
      <xdr:rowOff>144099</xdr:rowOff>
    </xdr:to>
    <xdr:sp>
      <xdr:nvSpPr>
        <xdr:cNvPr id="392" name="409 Rectángulo"/>
        <xdr:cNvSpPr/>
      </xdr:nvSpPr>
      <xdr:spPr bwMode="auto">
        <a:xfrm>
          <a:off x="343846137" y="3764054"/>
          <a:ext cx="95250" cy="104320"/>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561</xdr:col>
      <xdr:colOff>206572</xdr:colOff>
      <xdr:row>17</xdr:row>
      <xdr:rowOff>33672</xdr:rowOff>
    </xdr:from>
    <xdr:to>
      <xdr:col>561</xdr:col>
      <xdr:colOff>301822</xdr:colOff>
      <xdr:row>17</xdr:row>
      <xdr:rowOff>135725</xdr:rowOff>
    </xdr:to>
    <xdr:sp>
      <xdr:nvSpPr>
        <xdr:cNvPr id="393" name="412 Rectángulo"/>
        <xdr:cNvSpPr/>
      </xdr:nvSpPr>
      <xdr:spPr bwMode="auto">
        <a:xfrm>
          <a:off x="344230522" y="3757948"/>
          <a:ext cx="95250" cy="102052"/>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578827</xdr:colOff>
      <xdr:row>43</xdr:row>
      <xdr:rowOff>153865</xdr:rowOff>
    </xdr:from>
    <xdr:to>
      <xdr:col>603</xdr:col>
      <xdr:colOff>197827</xdr:colOff>
      <xdr:row>43</xdr:row>
      <xdr:rowOff>155553</xdr:rowOff>
    </xdr:to>
    <xdr:cxnSp>
      <xdr:nvCxnSpPr>
        <xdr:cNvPr id="394" name="478 Conector recto"/>
        <xdr:cNvCxnSpPr/>
      </xdr:nvCxnSpPr>
      <xdr:spPr bwMode="auto">
        <a:xfrm>
          <a:off x="370939402" y="8831140"/>
          <a:ext cx="257175" cy="168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603</xdr:col>
      <xdr:colOff>498231</xdr:colOff>
      <xdr:row>43</xdr:row>
      <xdr:rowOff>155555</xdr:rowOff>
    </xdr:from>
    <xdr:to>
      <xdr:col>604</xdr:col>
      <xdr:colOff>117230</xdr:colOff>
      <xdr:row>43</xdr:row>
      <xdr:rowOff>157243</xdr:rowOff>
    </xdr:to>
    <xdr:cxnSp>
      <xdr:nvCxnSpPr>
        <xdr:cNvPr id="395" name="479 Conector recto"/>
        <xdr:cNvCxnSpPr/>
      </xdr:nvCxnSpPr>
      <xdr:spPr bwMode="auto">
        <a:xfrm>
          <a:off x="371496981" y="8832830"/>
          <a:ext cx="257174" cy="168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315058</xdr:colOff>
      <xdr:row>21</xdr:row>
      <xdr:rowOff>131884</xdr:rowOff>
    </xdr:from>
    <xdr:to>
      <xdr:col>602</xdr:col>
      <xdr:colOff>315679</xdr:colOff>
      <xdr:row>24</xdr:row>
      <xdr:rowOff>140612</xdr:rowOff>
    </xdr:to>
    <xdr:cxnSp>
      <xdr:nvCxnSpPr>
        <xdr:cNvPr id="396" name="480 Conector recto"/>
        <xdr:cNvCxnSpPr/>
      </xdr:nvCxnSpPr>
      <xdr:spPr bwMode="auto">
        <a:xfrm>
          <a:off x="370675633" y="4618159"/>
          <a:ext cx="621" cy="580228"/>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605</xdr:col>
      <xdr:colOff>504093</xdr:colOff>
      <xdr:row>21</xdr:row>
      <xdr:rowOff>123092</xdr:rowOff>
    </xdr:from>
    <xdr:to>
      <xdr:col>605</xdr:col>
      <xdr:colOff>504713</xdr:colOff>
      <xdr:row>24</xdr:row>
      <xdr:rowOff>131819</xdr:rowOff>
    </xdr:to>
    <xdr:cxnSp>
      <xdr:nvCxnSpPr>
        <xdr:cNvPr id="397" name="482 Conector recto"/>
        <xdr:cNvCxnSpPr/>
      </xdr:nvCxnSpPr>
      <xdr:spPr bwMode="auto">
        <a:xfrm>
          <a:off x="372779193" y="4609366"/>
          <a:ext cx="621" cy="580228"/>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605</xdr:col>
      <xdr:colOff>460383</xdr:colOff>
      <xdr:row>24</xdr:row>
      <xdr:rowOff>122514</xdr:rowOff>
    </xdr:from>
    <xdr:to>
      <xdr:col>605</xdr:col>
      <xdr:colOff>555633</xdr:colOff>
      <xdr:row>25</xdr:row>
      <xdr:rowOff>34067</xdr:rowOff>
    </xdr:to>
    <xdr:sp>
      <xdr:nvSpPr>
        <xdr:cNvPr id="398" name="498 Rectángulo"/>
        <xdr:cNvSpPr/>
      </xdr:nvSpPr>
      <xdr:spPr bwMode="auto">
        <a:xfrm>
          <a:off x="372735483" y="5180289"/>
          <a:ext cx="95250" cy="102054"/>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335014</xdr:colOff>
      <xdr:row>16</xdr:row>
      <xdr:rowOff>136112</xdr:rowOff>
    </xdr:from>
    <xdr:to>
      <xdr:col>605</xdr:col>
      <xdr:colOff>430264</xdr:colOff>
      <xdr:row>17</xdr:row>
      <xdr:rowOff>47664</xdr:rowOff>
    </xdr:to>
    <xdr:sp>
      <xdr:nvSpPr>
        <xdr:cNvPr id="399" name="500 Rectángulo"/>
        <xdr:cNvSpPr/>
      </xdr:nvSpPr>
      <xdr:spPr bwMode="auto">
        <a:xfrm>
          <a:off x="372610114" y="3669887"/>
          <a:ext cx="95250" cy="102052"/>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307554</xdr:colOff>
      <xdr:row>16</xdr:row>
      <xdr:rowOff>143439</xdr:rowOff>
    </xdr:from>
    <xdr:to>
      <xdr:col>604</xdr:col>
      <xdr:colOff>402804</xdr:colOff>
      <xdr:row>17</xdr:row>
      <xdr:rowOff>54991</xdr:rowOff>
    </xdr:to>
    <xdr:sp>
      <xdr:nvSpPr>
        <xdr:cNvPr id="400" name="501 Rectángulo"/>
        <xdr:cNvSpPr/>
      </xdr:nvSpPr>
      <xdr:spPr bwMode="auto">
        <a:xfrm>
          <a:off x="371944479" y="3677214"/>
          <a:ext cx="95250" cy="102052"/>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302939</xdr:colOff>
      <xdr:row>24</xdr:row>
      <xdr:rowOff>107456</xdr:rowOff>
    </xdr:from>
    <xdr:to>
      <xdr:col>604</xdr:col>
      <xdr:colOff>398189</xdr:colOff>
      <xdr:row>25</xdr:row>
      <xdr:rowOff>19011</xdr:rowOff>
    </xdr:to>
    <xdr:sp>
      <xdr:nvSpPr>
        <xdr:cNvPr id="401" name="502 Rectángulo"/>
        <xdr:cNvSpPr/>
      </xdr:nvSpPr>
      <xdr:spPr bwMode="auto">
        <a:xfrm>
          <a:off x="371939864" y="5165232"/>
          <a:ext cx="95250" cy="102054"/>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236986</xdr:colOff>
      <xdr:row>16</xdr:row>
      <xdr:rowOff>158093</xdr:rowOff>
    </xdr:from>
    <xdr:to>
      <xdr:col>602</xdr:col>
      <xdr:colOff>332236</xdr:colOff>
      <xdr:row>17</xdr:row>
      <xdr:rowOff>69644</xdr:rowOff>
    </xdr:to>
    <xdr:sp>
      <xdr:nvSpPr>
        <xdr:cNvPr id="402" name="505 Rectángulo"/>
        <xdr:cNvSpPr/>
      </xdr:nvSpPr>
      <xdr:spPr bwMode="auto">
        <a:xfrm>
          <a:off x="370597561" y="3691868"/>
          <a:ext cx="95250" cy="102052"/>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342122</xdr:colOff>
      <xdr:row>29</xdr:row>
      <xdr:rowOff>1596</xdr:rowOff>
    </xdr:from>
    <xdr:to>
      <xdr:col>605</xdr:col>
      <xdr:colOff>437372</xdr:colOff>
      <xdr:row>29</xdr:row>
      <xdr:rowOff>93058</xdr:rowOff>
    </xdr:to>
    <xdr:sp>
      <xdr:nvSpPr>
        <xdr:cNvPr id="403" name="507 Rectángulo"/>
        <xdr:cNvSpPr/>
      </xdr:nvSpPr>
      <xdr:spPr bwMode="auto">
        <a:xfrm>
          <a:off x="372617222" y="6011871"/>
          <a:ext cx="95250" cy="91462"/>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242410</xdr:colOff>
      <xdr:row>24</xdr:row>
      <xdr:rowOff>111566</xdr:rowOff>
    </xdr:from>
    <xdr:to>
      <xdr:col>602</xdr:col>
      <xdr:colOff>337660</xdr:colOff>
      <xdr:row>25</xdr:row>
      <xdr:rowOff>23120</xdr:rowOff>
    </xdr:to>
    <xdr:sp>
      <xdr:nvSpPr>
        <xdr:cNvPr id="404" name="509 Rectángulo"/>
        <xdr:cNvSpPr/>
      </xdr:nvSpPr>
      <xdr:spPr bwMode="auto">
        <a:xfrm>
          <a:off x="370602985" y="5169341"/>
          <a:ext cx="95250" cy="102054"/>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604</xdr:col>
      <xdr:colOff>305651</xdr:colOff>
      <xdr:row>28</xdr:row>
      <xdr:rowOff>162854</xdr:rowOff>
    </xdr:from>
    <xdr:to>
      <xdr:col>604</xdr:col>
      <xdr:colOff>400901</xdr:colOff>
      <xdr:row>29</xdr:row>
      <xdr:rowOff>74408</xdr:rowOff>
    </xdr:to>
    <xdr:sp>
      <xdr:nvSpPr>
        <xdr:cNvPr id="405" name="510 Rectángulo"/>
        <xdr:cNvSpPr/>
      </xdr:nvSpPr>
      <xdr:spPr bwMode="auto">
        <a:xfrm>
          <a:off x="371942576" y="5982630"/>
          <a:ext cx="95250" cy="102053"/>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478171</xdr:colOff>
      <xdr:row>21</xdr:row>
      <xdr:rowOff>21980</xdr:rowOff>
    </xdr:from>
    <xdr:to>
      <xdr:col>605</xdr:col>
      <xdr:colOff>573421</xdr:colOff>
      <xdr:row>21</xdr:row>
      <xdr:rowOff>126301</xdr:rowOff>
    </xdr:to>
    <xdr:sp>
      <xdr:nvSpPr>
        <xdr:cNvPr id="406" name="410 Rectángulo"/>
        <xdr:cNvSpPr/>
      </xdr:nvSpPr>
      <xdr:spPr bwMode="auto">
        <a:xfrm>
          <a:off x="372753271" y="4508256"/>
          <a:ext cx="95250" cy="104320"/>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250514</xdr:colOff>
      <xdr:row>21</xdr:row>
      <xdr:rowOff>43961</xdr:rowOff>
    </xdr:from>
    <xdr:to>
      <xdr:col>602</xdr:col>
      <xdr:colOff>345764</xdr:colOff>
      <xdr:row>21</xdr:row>
      <xdr:rowOff>148282</xdr:rowOff>
    </xdr:to>
    <xdr:sp>
      <xdr:nvSpPr>
        <xdr:cNvPr id="407" name="411 Rectángulo"/>
        <xdr:cNvSpPr/>
      </xdr:nvSpPr>
      <xdr:spPr bwMode="auto">
        <a:xfrm>
          <a:off x="370611089" y="4530237"/>
          <a:ext cx="95250" cy="104320"/>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197828</xdr:colOff>
      <xdr:row>16</xdr:row>
      <xdr:rowOff>146538</xdr:rowOff>
    </xdr:from>
    <xdr:to>
      <xdr:col>603</xdr:col>
      <xdr:colOff>293077</xdr:colOff>
      <xdr:row>17</xdr:row>
      <xdr:rowOff>58090</xdr:rowOff>
    </xdr:to>
    <xdr:sp>
      <xdr:nvSpPr>
        <xdr:cNvPr id="408" name="413 Rectángulo"/>
        <xdr:cNvSpPr/>
      </xdr:nvSpPr>
      <xdr:spPr bwMode="auto">
        <a:xfrm>
          <a:off x="371196578" y="3680314"/>
          <a:ext cx="95250" cy="102052"/>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205154</xdr:colOff>
      <xdr:row>24</xdr:row>
      <xdr:rowOff>124558</xdr:rowOff>
    </xdr:from>
    <xdr:to>
      <xdr:col>603</xdr:col>
      <xdr:colOff>300403</xdr:colOff>
      <xdr:row>25</xdr:row>
      <xdr:rowOff>36110</xdr:rowOff>
    </xdr:to>
    <xdr:sp>
      <xdr:nvSpPr>
        <xdr:cNvPr id="409" name="488 Rectángulo"/>
        <xdr:cNvSpPr/>
      </xdr:nvSpPr>
      <xdr:spPr bwMode="auto">
        <a:xfrm>
          <a:off x="371203904" y="5182333"/>
          <a:ext cx="95250" cy="102052"/>
        </a:xfrm>
        <a:prstGeom prst="rect">
          <a:avLst/>
        </a:prstGeom>
        <a:solidFill>
          <a:srgbClr val="FFFF00"/>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227134</xdr:colOff>
      <xdr:row>24</xdr:row>
      <xdr:rowOff>139211</xdr:rowOff>
    </xdr:from>
    <xdr:to>
      <xdr:col>604</xdr:col>
      <xdr:colOff>51397</xdr:colOff>
      <xdr:row>26</xdr:row>
      <xdr:rowOff>24178</xdr:rowOff>
    </xdr:to>
    <xdr:sp>
      <xdr:nvSpPr>
        <xdr:cNvPr id="410" name="489 CuadroTexto"/>
        <xdr:cNvSpPr txBox="1"/>
      </xdr:nvSpPr>
      <xdr:spPr bwMode="auto">
        <a:xfrm>
          <a:off x="371225884" y="5196986"/>
          <a:ext cx="462439" cy="265967"/>
        </a:xfrm>
        <a:prstGeom prst="rect">
          <a:avLst/>
        </a:prstGeom>
        <a:noFill/>
        <a:ln w="9525" cmpd="sng">
          <a:noFill/>
        </a:ln>
      </xdr:spPr>
      <xdr:style>
        <a:lnRef idx="0">
          <a:srgbClr val="000000"/>
        </a:lnRef>
        <a:fillRef idx="0">
          <a:srgbClr val="000000"/>
        </a:fillRef>
        <a:effectRef idx="0">
          <a:srgbClr val="000000"/>
        </a:effectRef>
        <a:fontRef idx="minor">
          <a:schemeClr val="dk1"/>
        </a:fontRef>
      </xdr:style>
      <xdr:txBody>
        <a:bodyPr vertOverflow="clip" wrap="square" rtlCol="0" anchor="t"/>
        <a:lstStyle/>
        <a:p>
          <a:pPr>
            <a:defRPr/>
          </a:pPr>
          <a:r>
            <a:rPr lang="en-US" sz="1100"/>
            <a:t>?</a:t>
          </a:r>
          <a:endParaRPr/>
        </a:p>
      </xdr:txBody>
    </xdr:sp>
    <xdr:clientData/>
  </xdr:twoCellAnchor>
  <xdr:twoCellAnchor editAs="oneCell">
    <xdr:from>
      <xdr:col>591</xdr:col>
      <xdr:colOff>40822</xdr:colOff>
      <xdr:row>26</xdr:row>
      <xdr:rowOff>40821</xdr:rowOff>
    </xdr:from>
    <xdr:to>
      <xdr:col>599</xdr:col>
      <xdr:colOff>623970</xdr:colOff>
      <xdr:row>40</xdr:row>
      <xdr:rowOff>27214</xdr:rowOff>
    </xdr:to>
    <xdr:pic>
      <xdr:nvPicPr>
        <xdr:cNvPr id="411" name="Picture 3"/>
        <xdr:cNvPicPr>
          <a:picLocks noChangeAspect="1" noChangeArrowheads="1"/>
        </xdr:cNvPicPr>
      </xdr:nvPicPr>
      <xdr:blipFill rotWithShape="1">
        <a:blip r:embed="rId24"/>
        <a:srcRect l="0" t="7660" r="0" b="9361"/>
        <a:stretch/>
      </xdr:blipFill>
      <xdr:spPr bwMode="auto">
        <a:xfrm>
          <a:off x="363381472" y="5479596"/>
          <a:ext cx="5688548" cy="2653393"/>
        </a:xfrm>
        <a:prstGeom prst="rect">
          <a:avLst/>
        </a:prstGeom>
        <a:noFill/>
        <a:ln w="1">
          <a:noFill/>
          <a:miter lim="800000"/>
          <a:headEnd/>
          <a:tailEnd type="none" w="med" len="med"/>
        </a:ln>
        <a:effectLst/>
      </xdr:spPr>
    </xdr:pic>
    <xdr:clientData/>
  </xdr:twoCellAnchor>
  <xdr:twoCellAnchor editAs="twoCell">
    <xdr:from>
      <xdr:col>602</xdr:col>
      <xdr:colOff>307063</xdr:colOff>
      <xdr:row>37</xdr:row>
      <xdr:rowOff>184692</xdr:rowOff>
    </xdr:from>
    <xdr:to>
      <xdr:col>602</xdr:col>
      <xdr:colOff>402313</xdr:colOff>
      <xdr:row>38</xdr:row>
      <xdr:rowOff>96245</xdr:rowOff>
    </xdr:to>
    <xdr:sp>
      <xdr:nvSpPr>
        <xdr:cNvPr id="412" name="492 Rectángulo"/>
        <xdr:cNvSpPr/>
      </xdr:nvSpPr>
      <xdr:spPr bwMode="auto">
        <a:xfrm>
          <a:off x="370667638" y="7718967"/>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309775</xdr:colOff>
      <xdr:row>40</xdr:row>
      <xdr:rowOff>78576</xdr:rowOff>
    </xdr:from>
    <xdr:to>
      <xdr:col>602</xdr:col>
      <xdr:colOff>405024</xdr:colOff>
      <xdr:row>40</xdr:row>
      <xdr:rowOff>180629</xdr:rowOff>
    </xdr:to>
    <xdr:sp>
      <xdr:nvSpPr>
        <xdr:cNvPr id="413" name="499 Rectángulo"/>
        <xdr:cNvSpPr/>
      </xdr:nvSpPr>
      <xdr:spPr bwMode="auto">
        <a:xfrm>
          <a:off x="370670350" y="8184351"/>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81913</xdr:colOff>
      <xdr:row>24</xdr:row>
      <xdr:rowOff>180739</xdr:rowOff>
    </xdr:from>
    <xdr:to>
      <xdr:col>69</xdr:col>
      <xdr:colOff>83816</xdr:colOff>
      <xdr:row>37</xdr:row>
      <xdr:rowOff>111709</xdr:rowOff>
    </xdr:to>
    <xdr:cxnSp>
      <xdr:nvCxnSpPr>
        <xdr:cNvPr id="414" name="473 Conector recto"/>
        <xdr:cNvCxnSpPr>
          <a:stCxn id="415" idx="0"/>
          <a:endCxn id="417" idx="2"/>
        </xdr:cNvCxnSpPr>
      </xdr:nvCxnSpPr>
      <xdr:spPr bwMode="auto">
        <a:xfrm flipH="1">
          <a:off x="42506263" y="5238515"/>
          <a:ext cx="1903" cy="2407469"/>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69</xdr:col>
      <xdr:colOff>36191</xdr:colOff>
      <xdr:row>24</xdr:row>
      <xdr:rowOff>180739</xdr:rowOff>
    </xdr:from>
    <xdr:to>
      <xdr:col>69</xdr:col>
      <xdr:colOff>131441</xdr:colOff>
      <xdr:row>25</xdr:row>
      <xdr:rowOff>92293</xdr:rowOff>
    </xdr:to>
    <xdr:sp>
      <xdr:nvSpPr>
        <xdr:cNvPr id="415" name="474 Rectángulo"/>
        <xdr:cNvSpPr/>
      </xdr:nvSpPr>
      <xdr:spPr bwMode="auto">
        <a:xfrm>
          <a:off x="42460541" y="5238515"/>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31576</xdr:colOff>
      <xdr:row>32</xdr:row>
      <xdr:rowOff>144759</xdr:rowOff>
    </xdr:from>
    <xdr:to>
      <xdr:col>69</xdr:col>
      <xdr:colOff>126826</xdr:colOff>
      <xdr:row>33</xdr:row>
      <xdr:rowOff>56312</xdr:rowOff>
    </xdr:to>
    <xdr:sp>
      <xdr:nvSpPr>
        <xdr:cNvPr id="416" name="475 Rectángulo"/>
        <xdr:cNvSpPr/>
      </xdr:nvSpPr>
      <xdr:spPr bwMode="auto">
        <a:xfrm>
          <a:off x="42455926" y="6726534"/>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69</xdr:col>
      <xdr:colOff>34288</xdr:colOff>
      <xdr:row>37</xdr:row>
      <xdr:rowOff>9656</xdr:rowOff>
    </xdr:from>
    <xdr:to>
      <xdr:col>69</xdr:col>
      <xdr:colOff>129538</xdr:colOff>
      <xdr:row>37</xdr:row>
      <xdr:rowOff>111709</xdr:rowOff>
    </xdr:to>
    <xdr:sp>
      <xdr:nvSpPr>
        <xdr:cNvPr id="417" name="476 Rectángulo"/>
        <xdr:cNvSpPr/>
      </xdr:nvSpPr>
      <xdr:spPr bwMode="auto">
        <a:xfrm>
          <a:off x="42458638" y="7543931"/>
          <a:ext cx="95250" cy="102053"/>
        </a:xfrm>
        <a:prstGeom prst="rect">
          <a:avLst/>
        </a:prstGeom>
        <a:solidFill>
          <a:srgbClr val="7030A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205154</xdr:colOff>
      <xdr:row>28</xdr:row>
      <xdr:rowOff>175854</xdr:rowOff>
    </xdr:from>
    <xdr:to>
      <xdr:col>603</xdr:col>
      <xdr:colOff>300403</xdr:colOff>
      <xdr:row>29</xdr:row>
      <xdr:rowOff>87407</xdr:rowOff>
    </xdr:to>
    <xdr:sp>
      <xdr:nvSpPr>
        <xdr:cNvPr id="418" name="481 Rectángulo"/>
        <xdr:cNvSpPr/>
      </xdr:nvSpPr>
      <xdr:spPr bwMode="auto">
        <a:xfrm>
          <a:off x="371203904" y="5995630"/>
          <a:ext cx="95250" cy="102052"/>
        </a:xfrm>
        <a:prstGeom prst="rect">
          <a:avLst/>
        </a:prstGeom>
        <a:solidFill>
          <a:srgbClr val="FFFF00"/>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152398</xdr:colOff>
      <xdr:row>12</xdr:row>
      <xdr:rowOff>7937</xdr:rowOff>
    </xdr:from>
    <xdr:to>
      <xdr:col>651</xdr:col>
      <xdr:colOff>171447</xdr:colOff>
      <xdr:row>13</xdr:row>
      <xdr:rowOff>106362</xdr:rowOff>
    </xdr:to>
    <xdr:sp>
      <xdr:nvSpPr>
        <xdr:cNvPr id="419" name="483 Rectángulo"/>
        <xdr:cNvSpPr/>
      </xdr:nvSpPr>
      <xdr:spPr bwMode="auto">
        <a:xfrm>
          <a:off x="400773898" y="2779712"/>
          <a:ext cx="657225" cy="28892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219073</xdr:colOff>
      <xdr:row>12</xdr:row>
      <xdr:rowOff>7937</xdr:rowOff>
    </xdr:from>
    <xdr:to>
      <xdr:col>652</xdr:col>
      <xdr:colOff>238123</xdr:colOff>
      <xdr:row>13</xdr:row>
      <xdr:rowOff>106362</xdr:rowOff>
    </xdr:to>
    <xdr:sp>
      <xdr:nvSpPr>
        <xdr:cNvPr id="420" name="484 Rectángulo"/>
        <xdr:cNvSpPr/>
      </xdr:nvSpPr>
      <xdr:spPr bwMode="auto">
        <a:xfrm>
          <a:off x="401478748" y="2779712"/>
          <a:ext cx="657225" cy="28892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217486</xdr:colOff>
      <xdr:row>12</xdr:row>
      <xdr:rowOff>80962</xdr:rowOff>
    </xdr:from>
    <xdr:to>
      <xdr:col>650</xdr:col>
      <xdr:colOff>446085</xdr:colOff>
      <xdr:row>13</xdr:row>
      <xdr:rowOff>39686</xdr:rowOff>
    </xdr:to>
    <xdr:sp>
      <xdr:nvSpPr>
        <xdr:cNvPr id="421" name="504 Rectángulo"/>
        <xdr:cNvSpPr/>
      </xdr:nvSpPr>
      <xdr:spPr bwMode="auto">
        <a:xfrm>
          <a:off x="400838986" y="2852737"/>
          <a:ext cx="228599" cy="1492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512761</xdr:colOff>
      <xdr:row>12</xdr:row>
      <xdr:rowOff>80962</xdr:rowOff>
    </xdr:from>
    <xdr:to>
      <xdr:col>651</xdr:col>
      <xdr:colOff>106360</xdr:colOff>
      <xdr:row>13</xdr:row>
      <xdr:rowOff>39686</xdr:rowOff>
    </xdr:to>
    <xdr:sp>
      <xdr:nvSpPr>
        <xdr:cNvPr id="422" name="512 Rectángulo"/>
        <xdr:cNvSpPr/>
      </xdr:nvSpPr>
      <xdr:spPr bwMode="auto">
        <a:xfrm>
          <a:off x="401134261" y="2852737"/>
          <a:ext cx="231774" cy="14922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282572</xdr:colOff>
      <xdr:row>12</xdr:row>
      <xdr:rowOff>82550</xdr:rowOff>
    </xdr:from>
    <xdr:to>
      <xdr:col>651</xdr:col>
      <xdr:colOff>511172</xdr:colOff>
      <xdr:row>13</xdr:row>
      <xdr:rowOff>41275</xdr:rowOff>
    </xdr:to>
    <xdr:sp>
      <xdr:nvSpPr>
        <xdr:cNvPr id="423" name="514 Rectángulo"/>
        <xdr:cNvSpPr/>
      </xdr:nvSpPr>
      <xdr:spPr bwMode="auto">
        <a:xfrm>
          <a:off x="401542248" y="2854325"/>
          <a:ext cx="228599" cy="14922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577848</xdr:colOff>
      <xdr:row>12</xdr:row>
      <xdr:rowOff>82550</xdr:rowOff>
    </xdr:from>
    <xdr:to>
      <xdr:col>652</xdr:col>
      <xdr:colOff>171447</xdr:colOff>
      <xdr:row>13</xdr:row>
      <xdr:rowOff>41275</xdr:rowOff>
    </xdr:to>
    <xdr:sp>
      <xdr:nvSpPr>
        <xdr:cNvPr id="424" name="515 Rectángulo"/>
        <xdr:cNvSpPr/>
      </xdr:nvSpPr>
      <xdr:spPr bwMode="auto">
        <a:xfrm>
          <a:off x="401837523" y="2854325"/>
          <a:ext cx="231774" cy="14922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652</xdr:col>
      <xdr:colOff>277805</xdr:colOff>
      <xdr:row>12</xdr:row>
      <xdr:rowOff>7937</xdr:rowOff>
    </xdr:from>
    <xdr:to>
      <xdr:col>652</xdr:col>
      <xdr:colOff>611186</xdr:colOff>
      <xdr:row>13</xdr:row>
      <xdr:rowOff>106362</xdr:rowOff>
    </xdr:to>
    <xdr:sp>
      <xdr:nvSpPr>
        <xdr:cNvPr id="425" name="516 Rectángulo"/>
        <xdr:cNvSpPr/>
      </xdr:nvSpPr>
      <xdr:spPr bwMode="auto">
        <a:xfrm>
          <a:off x="402175655" y="2779712"/>
          <a:ext cx="333381" cy="288924"/>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376237</xdr:colOff>
      <xdr:row>17</xdr:row>
      <xdr:rowOff>33336</xdr:rowOff>
    </xdr:from>
    <xdr:to>
      <xdr:col>650</xdr:col>
      <xdr:colOff>461962</xdr:colOff>
      <xdr:row>18</xdr:row>
      <xdr:rowOff>131761</xdr:rowOff>
    </xdr:to>
    <xdr:grpSp>
      <xdr:nvGrpSpPr>
        <xdr:cNvPr id="0" name=""/>
        <xdr:cNvGrpSpPr/>
      </xdr:nvGrpSpPr>
      <xdr:grpSpPr bwMode="auto">
        <a:xfrm>
          <a:off x="408602049" y="3690936"/>
          <a:ext cx="1394572" cy="286684"/>
          <a:chOff x="382519237" y="3946526"/>
          <a:chExt cx="1355725" cy="304800"/>
        </a:xfrm>
      </xdr:grpSpPr>
      <xdr:sp>
        <xdr:nvSpPr>
          <xdr:cNvPr id="427" name="518 Rectángulo"/>
          <xdr:cNvSpPr/>
        </xdr:nvSpPr>
        <xdr:spPr bwMode="auto">
          <a:xfrm>
            <a:off x="382519237"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28" name="519 Rectángulo"/>
          <xdr:cNvSpPr/>
        </xdr:nvSpPr>
        <xdr:spPr bwMode="auto">
          <a:xfrm>
            <a:off x="383220912"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29" name="520 Rectángulo"/>
          <xdr:cNvSpPr/>
        </xdr:nvSpPr>
        <xdr:spPr bwMode="auto">
          <a:xfrm>
            <a:off x="382584324"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0" name="546 Rectángulo"/>
          <xdr:cNvSpPr/>
        </xdr:nvSpPr>
        <xdr:spPr bwMode="auto">
          <a:xfrm>
            <a:off x="382879600"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1" name="547 Rectángulo"/>
          <xdr:cNvSpPr/>
        </xdr:nvSpPr>
        <xdr:spPr bwMode="auto">
          <a:xfrm>
            <a:off x="383284412"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2" name="548 Rectángulo"/>
          <xdr:cNvSpPr/>
        </xdr:nvSpPr>
        <xdr:spPr bwMode="auto">
          <a:xfrm>
            <a:off x="383579687"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650</xdr:col>
      <xdr:colOff>501644</xdr:colOff>
      <xdr:row>17</xdr:row>
      <xdr:rowOff>33336</xdr:rowOff>
    </xdr:from>
    <xdr:to>
      <xdr:col>651</xdr:col>
      <xdr:colOff>200025</xdr:colOff>
      <xdr:row>18</xdr:row>
      <xdr:rowOff>131761</xdr:rowOff>
    </xdr:to>
    <xdr:sp>
      <xdr:nvSpPr>
        <xdr:cNvPr id="433" name="549 Rectángulo"/>
        <xdr:cNvSpPr/>
      </xdr:nvSpPr>
      <xdr:spPr bwMode="auto">
        <a:xfrm>
          <a:off x="401123144" y="3757611"/>
          <a:ext cx="336556" cy="288924"/>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234949</xdr:colOff>
      <xdr:row>17</xdr:row>
      <xdr:rowOff>34924</xdr:rowOff>
    </xdr:from>
    <xdr:to>
      <xdr:col>653</xdr:col>
      <xdr:colOff>320674</xdr:colOff>
      <xdr:row>18</xdr:row>
      <xdr:rowOff>133349</xdr:rowOff>
    </xdr:to>
    <xdr:grpSp>
      <xdr:nvGrpSpPr>
        <xdr:cNvPr id="0" name=""/>
        <xdr:cNvGrpSpPr/>
      </xdr:nvGrpSpPr>
      <xdr:grpSpPr bwMode="auto">
        <a:xfrm rot="10800000">
          <a:off x="410424031" y="3692524"/>
          <a:ext cx="1394572" cy="286684"/>
          <a:chOff x="384529012" y="3932239"/>
          <a:chExt cx="1355725" cy="304800"/>
        </a:xfrm>
      </xdr:grpSpPr>
      <xdr:sp>
        <xdr:nvSpPr>
          <xdr:cNvPr id="435" name="551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6" name="552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7" name="553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8" name="558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39" name="566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0" name="590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645</xdr:col>
      <xdr:colOff>131755</xdr:colOff>
      <xdr:row>21</xdr:row>
      <xdr:rowOff>74612</xdr:rowOff>
    </xdr:from>
    <xdr:to>
      <xdr:col>647</xdr:col>
      <xdr:colOff>217480</xdr:colOff>
      <xdr:row>22</xdr:row>
      <xdr:rowOff>188912</xdr:rowOff>
    </xdr:to>
    <xdr:grpSp>
      <xdr:nvGrpSpPr>
        <xdr:cNvPr id="0" name=""/>
        <xdr:cNvGrpSpPr/>
      </xdr:nvGrpSpPr>
      <xdr:grpSpPr bwMode="auto">
        <a:xfrm>
          <a:off x="406394296" y="4485247"/>
          <a:ext cx="1394572" cy="302559"/>
          <a:chOff x="382519237" y="3946526"/>
          <a:chExt cx="1355725" cy="304800"/>
        </a:xfrm>
      </xdr:grpSpPr>
      <xdr:sp>
        <xdr:nvSpPr>
          <xdr:cNvPr id="442" name="592 Rectángulo"/>
          <xdr:cNvSpPr/>
        </xdr:nvSpPr>
        <xdr:spPr bwMode="auto">
          <a:xfrm>
            <a:off x="382519237"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3" name="593 Rectángulo"/>
          <xdr:cNvSpPr/>
        </xdr:nvSpPr>
        <xdr:spPr bwMode="auto">
          <a:xfrm>
            <a:off x="383220912"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4" name="594 Rectángulo"/>
          <xdr:cNvSpPr/>
        </xdr:nvSpPr>
        <xdr:spPr bwMode="auto">
          <a:xfrm>
            <a:off x="382584324"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5" name="595 Rectángulo"/>
          <xdr:cNvSpPr/>
        </xdr:nvSpPr>
        <xdr:spPr bwMode="auto">
          <a:xfrm>
            <a:off x="382879600"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6" name="596 Rectángulo"/>
          <xdr:cNvSpPr/>
        </xdr:nvSpPr>
        <xdr:spPr bwMode="auto">
          <a:xfrm>
            <a:off x="383284412"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47" name="597 Rectángulo"/>
          <xdr:cNvSpPr/>
        </xdr:nvSpPr>
        <xdr:spPr bwMode="auto">
          <a:xfrm>
            <a:off x="383579687"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647</xdr:col>
      <xdr:colOff>257161</xdr:colOff>
      <xdr:row>21</xdr:row>
      <xdr:rowOff>74612</xdr:rowOff>
    </xdr:from>
    <xdr:to>
      <xdr:col>647</xdr:col>
      <xdr:colOff>590543</xdr:colOff>
      <xdr:row>22</xdr:row>
      <xdr:rowOff>188912</xdr:rowOff>
    </xdr:to>
    <xdr:sp>
      <xdr:nvSpPr>
        <xdr:cNvPr id="448" name="598 Rectángulo"/>
        <xdr:cNvSpPr/>
      </xdr:nvSpPr>
      <xdr:spPr bwMode="auto">
        <a:xfrm>
          <a:off x="398964137" y="4560887"/>
          <a:ext cx="333381" cy="3048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647</xdr:col>
      <xdr:colOff>261930</xdr:colOff>
      <xdr:row>23</xdr:row>
      <xdr:rowOff>42861</xdr:rowOff>
    </xdr:from>
    <xdr:to>
      <xdr:col>647</xdr:col>
      <xdr:colOff>566729</xdr:colOff>
      <xdr:row>30</xdr:row>
      <xdr:rowOff>65087</xdr:rowOff>
    </xdr:to>
    <xdr:grpSp>
      <xdr:nvGrpSpPr>
        <xdr:cNvPr id="0" name=""/>
        <xdr:cNvGrpSpPr/>
      </xdr:nvGrpSpPr>
      <xdr:grpSpPr bwMode="auto">
        <a:xfrm rot="16199999">
          <a:off x="407315699" y="5347634"/>
          <a:ext cx="1340037" cy="304800"/>
          <a:chOff x="384529012" y="3932239"/>
          <a:chExt cx="1355725" cy="304800"/>
        </a:xfrm>
      </xdr:grpSpPr>
      <xdr:sp>
        <xdr:nvSpPr>
          <xdr:cNvPr id="450" name="600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1" name="601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2" name="602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3" name="603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4" name="604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5" name="605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648</xdr:col>
      <xdr:colOff>379412</xdr:colOff>
      <xdr:row>21</xdr:row>
      <xdr:rowOff>60325</xdr:rowOff>
    </xdr:from>
    <xdr:to>
      <xdr:col>650</xdr:col>
      <xdr:colOff>465137</xdr:colOff>
      <xdr:row>22</xdr:row>
      <xdr:rowOff>174624</xdr:rowOff>
    </xdr:to>
    <xdr:grpSp>
      <xdr:nvGrpSpPr>
        <xdr:cNvPr id="0" name=""/>
        <xdr:cNvGrpSpPr/>
      </xdr:nvGrpSpPr>
      <xdr:grpSpPr bwMode="auto">
        <a:xfrm>
          <a:off x="408605224" y="4470960"/>
          <a:ext cx="1394572" cy="302559"/>
          <a:chOff x="382519237" y="3946526"/>
          <a:chExt cx="1355725" cy="304800"/>
        </a:xfrm>
      </xdr:grpSpPr>
      <xdr:sp>
        <xdr:nvSpPr>
          <xdr:cNvPr id="457" name="607 Rectángulo"/>
          <xdr:cNvSpPr/>
        </xdr:nvSpPr>
        <xdr:spPr bwMode="auto">
          <a:xfrm>
            <a:off x="382519237"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8" name="608 Rectángulo"/>
          <xdr:cNvSpPr/>
        </xdr:nvSpPr>
        <xdr:spPr bwMode="auto">
          <a:xfrm>
            <a:off x="383220912"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59" name="609 Rectángulo"/>
          <xdr:cNvSpPr/>
        </xdr:nvSpPr>
        <xdr:spPr bwMode="auto">
          <a:xfrm>
            <a:off x="382584324"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0" name="610 Rectángulo"/>
          <xdr:cNvSpPr/>
        </xdr:nvSpPr>
        <xdr:spPr bwMode="auto">
          <a:xfrm>
            <a:off x="382879600"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1" name="611 Rectángulo"/>
          <xdr:cNvSpPr/>
        </xdr:nvSpPr>
        <xdr:spPr bwMode="auto">
          <a:xfrm>
            <a:off x="383284412"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2" name="612 Rectángulo"/>
          <xdr:cNvSpPr/>
        </xdr:nvSpPr>
        <xdr:spPr bwMode="auto">
          <a:xfrm>
            <a:off x="383579687"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650</xdr:col>
      <xdr:colOff>504819</xdr:colOff>
      <xdr:row>21</xdr:row>
      <xdr:rowOff>60325</xdr:rowOff>
    </xdr:from>
    <xdr:to>
      <xdr:col>651</xdr:col>
      <xdr:colOff>203200</xdr:colOff>
      <xdr:row>22</xdr:row>
      <xdr:rowOff>174624</xdr:rowOff>
    </xdr:to>
    <xdr:sp>
      <xdr:nvSpPr>
        <xdr:cNvPr id="463" name="613 Rectángulo"/>
        <xdr:cNvSpPr/>
      </xdr:nvSpPr>
      <xdr:spPr bwMode="auto">
        <a:xfrm>
          <a:off x="401126319" y="4546600"/>
          <a:ext cx="336556" cy="3048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509587</xdr:colOff>
      <xdr:row>23</xdr:row>
      <xdr:rowOff>28575</xdr:rowOff>
    </xdr:from>
    <xdr:to>
      <xdr:col>651</xdr:col>
      <xdr:colOff>179387</xdr:colOff>
      <xdr:row>30</xdr:row>
      <xdr:rowOff>50800</xdr:rowOff>
    </xdr:to>
    <xdr:grpSp>
      <xdr:nvGrpSpPr>
        <xdr:cNvPr id="0" name=""/>
        <xdr:cNvGrpSpPr/>
      </xdr:nvGrpSpPr>
      <xdr:grpSpPr bwMode="auto">
        <a:xfrm rot="16199999">
          <a:off x="409536339" y="5323635"/>
          <a:ext cx="1340037" cy="324223"/>
          <a:chOff x="384529012" y="3932239"/>
          <a:chExt cx="1355725" cy="304800"/>
        </a:xfrm>
      </xdr:grpSpPr>
      <xdr:sp>
        <xdr:nvSpPr>
          <xdr:cNvPr id="465" name="615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6" name="616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7" name="617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8" name="618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69" name="619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0" name="620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651</xdr:col>
      <xdr:colOff>244474</xdr:colOff>
      <xdr:row>21</xdr:row>
      <xdr:rowOff>60324</xdr:rowOff>
    </xdr:from>
    <xdr:to>
      <xdr:col>653</xdr:col>
      <xdr:colOff>330199</xdr:colOff>
      <xdr:row>22</xdr:row>
      <xdr:rowOff>174623</xdr:rowOff>
    </xdr:to>
    <xdr:grpSp>
      <xdr:nvGrpSpPr>
        <xdr:cNvPr id="0" name=""/>
        <xdr:cNvGrpSpPr/>
      </xdr:nvGrpSpPr>
      <xdr:grpSpPr bwMode="auto">
        <a:xfrm rot="10800000">
          <a:off x="410433556" y="4470959"/>
          <a:ext cx="1394572" cy="302559"/>
          <a:chOff x="384529012" y="3932239"/>
          <a:chExt cx="1355725" cy="304800"/>
        </a:xfrm>
      </xdr:grpSpPr>
      <xdr:sp>
        <xdr:nvSpPr>
          <xdr:cNvPr id="472" name="622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3" name="623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4" name="624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5" name="625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6" name="626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77" name="627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647</xdr:col>
      <xdr:colOff>23811</xdr:colOff>
      <xdr:row>38</xdr:row>
      <xdr:rowOff>157163</xdr:rowOff>
    </xdr:from>
    <xdr:to>
      <xdr:col>649</xdr:col>
      <xdr:colOff>109537</xdr:colOff>
      <xdr:row>40</xdr:row>
      <xdr:rowOff>80962</xdr:rowOff>
    </xdr:to>
    <xdr:grpSp>
      <xdr:nvGrpSpPr>
        <xdr:cNvPr id="0" name=""/>
        <xdr:cNvGrpSpPr/>
      </xdr:nvGrpSpPr>
      <xdr:grpSpPr bwMode="auto">
        <a:xfrm>
          <a:off x="407595200" y="7768198"/>
          <a:ext cx="1394572" cy="300318"/>
          <a:chOff x="382519237" y="3946526"/>
          <a:chExt cx="1355725" cy="304800"/>
        </a:xfrm>
      </xdr:grpSpPr>
      <xdr:sp>
        <xdr:nvSpPr>
          <xdr:cNvPr id="479" name="629 Rectángulo"/>
          <xdr:cNvSpPr/>
        </xdr:nvSpPr>
        <xdr:spPr bwMode="auto">
          <a:xfrm>
            <a:off x="382519237"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0" name="630 Rectángulo"/>
          <xdr:cNvSpPr/>
        </xdr:nvSpPr>
        <xdr:spPr bwMode="auto">
          <a:xfrm>
            <a:off x="383220912" y="394652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1" name="631 Rectángulo"/>
          <xdr:cNvSpPr/>
        </xdr:nvSpPr>
        <xdr:spPr bwMode="auto">
          <a:xfrm>
            <a:off x="382584324"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2" name="632 Rectángulo"/>
          <xdr:cNvSpPr/>
        </xdr:nvSpPr>
        <xdr:spPr bwMode="auto">
          <a:xfrm>
            <a:off x="382879600" y="4019551"/>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3" name="633 Rectángulo"/>
          <xdr:cNvSpPr/>
        </xdr:nvSpPr>
        <xdr:spPr bwMode="auto">
          <a:xfrm>
            <a:off x="383284412"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4" name="634 Rectángulo"/>
          <xdr:cNvSpPr/>
        </xdr:nvSpPr>
        <xdr:spPr bwMode="auto">
          <a:xfrm>
            <a:off x="383579687" y="402113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649</xdr:col>
      <xdr:colOff>149219</xdr:colOff>
      <xdr:row>38</xdr:row>
      <xdr:rowOff>157163</xdr:rowOff>
    </xdr:from>
    <xdr:to>
      <xdr:col>649</xdr:col>
      <xdr:colOff>482600</xdr:colOff>
      <xdr:row>40</xdr:row>
      <xdr:rowOff>80962</xdr:rowOff>
    </xdr:to>
    <xdr:sp>
      <xdr:nvSpPr>
        <xdr:cNvPr id="485" name="635 Rectángulo"/>
        <xdr:cNvSpPr/>
      </xdr:nvSpPr>
      <xdr:spPr bwMode="auto">
        <a:xfrm>
          <a:off x="400132544" y="7881938"/>
          <a:ext cx="333381" cy="3048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649</xdr:col>
      <xdr:colOff>153987</xdr:colOff>
      <xdr:row>40</xdr:row>
      <xdr:rowOff>125413</xdr:rowOff>
    </xdr:from>
    <xdr:to>
      <xdr:col>649</xdr:col>
      <xdr:colOff>458787</xdr:colOff>
      <xdr:row>47</xdr:row>
      <xdr:rowOff>147638</xdr:rowOff>
    </xdr:to>
    <xdr:grpSp>
      <xdr:nvGrpSpPr>
        <xdr:cNvPr id="0" name=""/>
        <xdr:cNvGrpSpPr/>
      </xdr:nvGrpSpPr>
      <xdr:grpSpPr bwMode="auto">
        <a:xfrm rot="16199999">
          <a:off x="408516603" y="8630585"/>
          <a:ext cx="1340037" cy="304800"/>
          <a:chOff x="384529012" y="3932239"/>
          <a:chExt cx="1355725" cy="304800"/>
        </a:xfrm>
      </xdr:grpSpPr>
      <xdr:sp>
        <xdr:nvSpPr>
          <xdr:cNvPr id="487" name="637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8" name="638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89" name="639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0" name="640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1" name="641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2" name="642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649</xdr:col>
      <xdr:colOff>523873</xdr:colOff>
      <xdr:row>38</xdr:row>
      <xdr:rowOff>157161</xdr:rowOff>
    </xdr:from>
    <xdr:to>
      <xdr:col>651</xdr:col>
      <xdr:colOff>609599</xdr:colOff>
      <xdr:row>40</xdr:row>
      <xdr:rowOff>80962</xdr:rowOff>
    </xdr:to>
    <xdr:grpSp>
      <xdr:nvGrpSpPr>
        <xdr:cNvPr id="0" name=""/>
        <xdr:cNvGrpSpPr/>
      </xdr:nvGrpSpPr>
      <xdr:grpSpPr bwMode="auto">
        <a:xfrm rot="10800000">
          <a:off x="409404109" y="7768197"/>
          <a:ext cx="1394572" cy="300318"/>
          <a:chOff x="384529012" y="3932239"/>
          <a:chExt cx="1355725" cy="304800"/>
        </a:xfrm>
      </xdr:grpSpPr>
      <xdr:sp>
        <xdr:nvSpPr>
          <xdr:cNvPr id="494" name="644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5" name="645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6" name="646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7" name="647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8" name="648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499" name="649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649</xdr:col>
      <xdr:colOff>163513</xdr:colOff>
      <xdr:row>31</xdr:row>
      <xdr:rowOff>87314</xdr:rowOff>
    </xdr:from>
    <xdr:to>
      <xdr:col>649</xdr:col>
      <xdr:colOff>468313</xdr:colOff>
      <xdr:row>38</xdr:row>
      <xdr:rowOff>109539</xdr:rowOff>
    </xdr:to>
    <xdr:grpSp>
      <xdr:nvGrpSpPr>
        <xdr:cNvPr id="0" name=""/>
        <xdr:cNvGrpSpPr/>
      </xdr:nvGrpSpPr>
      <xdr:grpSpPr bwMode="auto">
        <a:xfrm rot="5400000">
          <a:off x="408526129" y="6898156"/>
          <a:ext cx="1340036" cy="304800"/>
          <a:chOff x="384529012" y="3932239"/>
          <a:chExt cx="1355725" cy="304800"/>
        </a:xfrm>
      </xdr:grpSpPr>
      <xdr:sp>
        <xdr:nvSpPr>
          <xdr:cNvPr id="501" name="651 Rectángulo"/>
          <xdr:cNvSpPr/>
        </xdr:nvSpPr>
        <xdr:spPr bwMode="auto">
          <a:xfrm>
            <a:off x="384529012"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2" name="652 Rectángulo"/>
          <xdr:cNvSpPr/>
        </xdr:nvSpPr>
        <xdr:spPr bwMode="auto">
          <a:xfrm>
            <a:off x="385230687" y="3932239"/>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3" name="653 Rectángulo"/>
          <xdr:cNvSpPr/>
        </xdr:nvSpPr>
        <xdr:spPr bwMode="auto">
          <a:xfrm>
            <a:off x="384594100"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4" name="654 Rectángulo"/>
          <xdr:cNvSpPr/>
        </xdr:nvSpPr>
        <xdr:spPr bwMode="auto">
          <a:xfrm>
            <a:off x="384889375" y="4005264"/>
            <a:ext cx="228599" cy="165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5" name="655 Rectángulo"/>
          <xdr:cNvSpPr/>
        </xdr:nvSpPr>
        <xdr:spPr bwMode="auto">
          <a:xfrm>
            <a:off x="385294187"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6" name="656 Rectángulo"/>
          <xdr:cNvSpPr/>
        </xdr:nvSpPr>
        <xdr:spPr bwMode="auto">
          <a:xfrm>
            <a:off x="385589462" y="400685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636</xdr:col>
      <xdr:colOff>622788</xdr:colOff>
      <xdr:row>5</xdr:row>
      <xdr:rowOff>99645</xdr:rowOff>
    </xdr:from>
    <xdr:to>
      <xdr:col>640</xdr:col>
      <xdr:colOff>139212</xdr:colOff>
      <xdr:row>12</xdr:row>
      <xdr:rowOff>33947</xdr:rowOff>
    </xdr:to>
    <xdr:grpSp>
      <xdr:nvGrpSpPr>
        <xdr:cNvPr id="0" name=""/>
        <xdr:cNvGrpSpPr/>
      </xdr:nvGrpSpPr>
      <xdr:grpSpPr bwMode="auto">
        <a:xfrm>
          <a:off x="400995517" y="1417458"/>
          <a:ext cx="2134119" cy="1332795"/>
          <a:chOff x="391821864" y="1418492"/>
          <a:chExt cx="2066193" cy="1363051"/>
        </a:xfrm>
      </xdr:grpSpPr>
      <xdr:sp>
        <xdr:nvSpPr>
          <xdr:cNvPr id="508" name="659 Rectángulo"/>
          <xdr:cNvSpPr/>
        </xdr:nvSpPr>
        <xdr:spPr bwMode="auto">
          <a:xfrm>
            <a:off x="39182186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09" name="660 Rectángulo"/>
          <xdr:cNvSpPr/>
        </xdr:nvSpPr>
        <xdr:spPr bwMode="auto">
          <a:xfrm>
            <a:off x="39252378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0" name="661 Rectángulo"/>
          <xdr:cNvSpPr/>
        </xdr:nvSpPr>
        <xdr:spPr bwMode="auto">
          <a:xfrm>
            <a:off x="39322570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1" name="662 Rectángulo"/>
          <xdr:cNvSpPr/>
        </xdr:nvSpPr>
        <xdr:spPr bwMode="auto">
          <a:xfrm>
            <a:off x="392170628"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2" name="663 Rectángulo"/>
          <xdr:cNvSpPr/>
        </xdr:nvSpPr>
        <xdr:spPr bwMode="auto">
          <a:xfrm>
            <a:off x="392876944"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3" name="664 Rectángulo"/>
          <xdr:cNvSpPr/>
        </xdr:nvSpPr>
        <xdr:spPr bwMode="auto">
          <a:xfrm>
            <a:off x="393583260"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4" name="665 Rectángulo"/>
          <xdr:cNvSpPr/>
        </xdr:nvSpPr>
        <xdr:spPr bwMode="auto">
          <a:xfrm>
            <a:off x="391823333"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5" name="666 Rectángulo"/>
          <xdr:cNvSpPr/>
        </xdr:nvSpPr>
        <xdr:spPr bwMode="auto">
          <a:xfrm>
            <a:off x="391827727"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6" name="667 Rectángulo"/>
          <xdr:cNvSpPr/>
        </xdr:nvSpPr>
        <xdr:spPr bwMode="auto">
          <a:xfrm>
            <a:off x="39252964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7" name="668 Rectángulo"/>
          <xdr:cNvSpPr/>
        </xdr:nvSpPr>
        <xdr:spPr bwMode="auto">
          <a:xfrm>
            <a:off x="39323156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8" name="669 Rectángulo"/>
          <xdr:cNvSpPr/>
        </xdr:nvSpPr>
        <xdr:spPr bwMode="auto">
          <a:xfrm>
            <a:off x="392176490"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19" name="670 Rectángulo"/>
          <xdr:cNvSpPr/>
        </xdr:nvSpPr>
        <xdr:spPr bwMode="auto">
          <a:xfrm>
            <a:off x="392882806"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20" name="671 Rectángulo"/>
          <xdr:cNvSpPr/>
        </xdr:nvSpPr>
        <xdr:spPr bwMode="auto">
          <a:xfrm>
            <a:off x="393589122"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21" name="672 Rectángulo"/>
          <xdr:cNvSpPr/>
        </xdr:nvSpPr>
        <xdr:spPr bwMode="auto">
          <a:xfrm>
            <a:off x="391829195"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637</xdr:col>
      <xdr:colOff>51289</xdr:colOff>
      <xdr:row>5</xdr:row>
      <xdr:rowOff>95250</xdr:rowOff>
    </xdr:from>
    <xdr:to>
      <xdr:col>637</xdr:col>
      <xdr:colOff>227135</xdr:colOff>
      <xdr:row>12</xdr:row>
      <xdr:rowOff>36635</xdr:rowOff>
    </xdr:to>
    <xdr:sp>
      <xdr:nvSpPr>
        <xdr:cNvPr id="522" name="674 Rectángulo"/>
        <xdr:cNvSpPr/>
      </xdr:nvSpPr>
      <xdr:spPr bwMode="auto">
        <a:xfrm>
          <a:off x="392376514" y="1447800"/>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416170</xdr:colOff>
      <xdr:row>5</xdr:row>
      <xdr:rowOff>101112</xdr:rowOff>
    </xdr:from>
    <xdr:to>
      <xdr:col>637</xdr:col>
      <xdr:colOff>592016</xdr:colOff>
      <xdr:row>12</xdr:row>
      <xdr:rowOff>42497</xdr:rowOff>
    </xdr:to>
    <xdr:sp>
      <xdr:nvSpPr>
        <xdr:cNvPr id="523" name="675 Rectángulo"/>
        <xdr:cNvSpPr/>
      </xdr:nvSpPr>
      <xdr:spPr bwMode="auto">
        <a:xfrm>
          <a:off x="392741395" y="1453662"/>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108439</xdr:colOff>
      <xdr:row>5</xdr:row>
      <xdr:rowOff>101111</xdr:rowOff>
    </xdr:from>
    <xdr:to>
      <xdr:col>638</xdr:col>
      <xdr:colOff>284284</xdr:colOff>
      <xdr:row>12</xdr:row>
      <xdr:rowOff>42495</xdr:rowOff>
    </xdr:to>
    <xdr:sp>
      <xdr:nvSpPr>
        <xdr:cNvPr id="524" name="676 Rectángulo"/>
        <xdr:cNvSpPr/>
      </xdr:nvSpPr>
      <xdr:spPr bwMode="auto">
        <a:xfrm>
          <a:off x="393071839" y="1453661"/>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473320</xdr:colOff>
      <xdr:row>5</xdr:row>
      <xdr:rowOff>106973</xdr:rowOff>
    </xdr:from>
    <xdr:to>
      <xdr:col>639</xdr:col>
      <xdr:colOff>11724</xdr:colOff>
      <xdr:row>12</xdr:row>
      <xdr:rowOff>48358</xdr:rowOff>
    </xdr:to>
    <xdr:sp>
      <xdr:nvSpPr>
        <xdr:cNvPr id="525" name="677 Rectángulo"/>
        <xdr:cNvSpPr/>
      </xdr:nvSpPr>
      <xdr:spPr bwMode="auto">
        <a:xfrm>
          <a:off x="393436720" y="1459523"/>
          <a:ext cx="176579"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639</xdr:col>
      <xdr:colOff>183173</xdr:colOff>
      <xdr:row>5</xdr:row>
      <xdr:rowOff>102577</xdr:rowOff>
    </xdr:from>
    <xdr:to>
      <xdr:col>639</xdr:col>
      <xdr:colOff>359019</xdr:colOff>
      <xdr:row>12</xdr:row>
      <xdr:rowOff>43961</xdr:rowOff>
    </xdr:to>
    <xdr:sp>
      <xdr:nvSpPr>
        <xdr:cNvPr id="526" name="678 Rectángulo"/>
        <xdr:cNvSpPr/>
      </xdr:nvSpPr>
      <xdr:spPr bwMode="auto">
        <a:xfrm>
          <a:off x="393784748" y="1455127"/>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639</xdr:col>
      <xdr:colOff>548054</xdr:colOff>
      <xdr:row>5</xdr:row>
      <xdr:rowOff>108439</xdr:rowOff>
    </xdr:from>
    <xdr:to>
      <xdr:col>640</xdr:col>
      <xdr:colOff>86458</xdr:colOff>
      <xdr:row>12</xdr:row>
      <xdr:rowOff>49824</xdr:rowOff>
    </xdr:to>
    <xdr:sp>
      <xdr:nvSpPr>
        <xdr:cNvPr id="527" name="679 Rectángulo"/>
        <xdr:cNvSpPr/>
      </xdr:nvSpPr>
      <xdr:spPr bwMode="auto">
        <a:xfrm>
          <a:off x="394149629" y="1460989"/>
          <a:ext cx="176579"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564174</xdr:colOff>
      <xdr:row>6</xdr:row>
      <xdr:rowOff>205154</xdr:rowOff>
    </xdr:from>
    <xdr:to>
      <xdr:col>640</xdr:col>
      <xdr:colOff>146538</xdr:colOff>
      <xdr:row>7</xdr:row>
      <xdr:rowOff>43963</xdr:rowOff>
    </xdr:to>
    <xdr:sp>
      <xdr:nvSpPr>
        <xdr:cNvPr id="528" name="680 Rectángulo"/>
        <xdr:cNvSpPr/>
      </xdr:nvSpPr>
      <xdr:spPr bwMode="auto">
        <a:xfrm>
          <a:off x="392251224" y="1757729"/>
          <a:ext cx="2135065" cy="4835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564174</xdr:colOff>
      <xdr:row>8</xdr:row>
      <xdr:rowOff>131886</xdr:rowOff>
    </xdr:from>
    <xdr:to>
      <xdr:col>640</xdr:col>
      <xdr:colOff>181708</xdr:colOff>
      <xdr:row>8</xdr:row>
      <xdr:rowOff>181710</xdr:rowOff>
    </xdr:to>
    <xdr:sp>
      <xdr:nvSpPr>
        <xdr:cNvPr id="529" name="681 Rectángulo"/>
        <xdr:cNvSpPr/>
      </xdr:nvSpPr>
      <xdr:spPr bwMode="auto">
        <a:xfrm>
          <a:off x="392251224" y="2103561"/>
          <a:ext cx="2170235" cy="49823"/>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564174</xdr:colOff>
      <xdr:row>10</xdr:row>
      <xdr:rowOff>61255</xdr:rowOff>
    </xdr:from>
    <xdr:to>
      <xdr:col>640</xdr:col>
      <xdr:colOff>165589</xdr:colOff>
      <xdr:row>10</xdr:row>
      <xdr:rowOff>106974</xdr:rowOff>
    </xdr:to>
    <xdr:sp>
      <xdr:nvSpPr>
        <xdr:cNvPr id="530" name="682 Rectángulo"/>
        <xdr:cNvSpPr/>
      </xdr:nvSpPr>
      <xdr:spPr bwMode="auto">
        <a:xfrm>
          <a:off x="392251224" y="2452030"/>
          <a:ext cx="2154115"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102429</xdr:colOff>
      <xdr:row>5</xdr:row>
      <xdr:rowOff>35317</xdr:rowOff>
    </xdr:from>
    <xdr:to>
      <xdr:col>637</xdr:col>
      <xdr:colOff>148148</xdr:colOff>
      <xdr:row>12</xdr:row>
      <xdr:rowOff>71806</xdr:rowOff>
    </xdr:to>
    <xdr:sp>
      <xdr:nvSpPr>
        <xdr:cNvPr id="531" name="683 Rectángulo"/>
        <xdr:cNvSpPr/>
      </xdr:nvSpPr>
      <xdr:spPr bwMode="auto">
        <a:xfrm rot="5400000">
          <a:off x="391722657" y="2092865"/>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481964</xdr:colOff>
      <xdr:row>5</xdr:row>
      <xdr:rowOff>35317</xdr:rowOff>
    </xdr:from>
    <xdr:to>
      <xdr:col>637</xdr:col>
      <xdr:colOff>527683</xdr:colOff>
      <xdr:row>12</xdr:row>
      <xdr:rowOff>71806</xdr:rowOff>
    </xdr:to>
    <xdr:sp>
      <xdr:nvSpPr>
        <xdr:cNvPr id="532" name="684 Rectángulo"/>
        <xdr:cNvSpPr/>
      </xdr:nvSpPr>
      <xdr:spPr bwMode="auto">
        <a:xfrm rot="5400000">
          <a:off x="392102192" y="2092865"/>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165440</xdr:colOff>
      <xdr:row>5</xdr:row>
      <xdr:rowOff>35317</xdr:rowOff>
    </xdr:from>
    <xdr:to>
      <xdr:col>638</xdr:col>
      <xdr:colOff>211159</xdr:colOff>
      <xdr:row>12</xdr:row>
      <xdr:rowOff>71806</xdr:rowOff>
    </xdr:to>
    <xdr:sp>
      <xdr:nvSpPr>
        <xdr:cNvPr id="533" name="685 Rectángulo"/>
        <xdr:cNvSpPr/>
      </xdr:nvSpPr>
      <xdr:spPr bwMode="auto">
        <a:xfrm rot="5400000">
          <a:off x="392423843" y="2092865"/>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537648</xdr:colOff>
      <xdr:row>5</xdr:row>
      <xdr:rowOff>35317</xdr:rowOff>
    </xdr:from>
    <xdr:to>
      <xdr:col>638</xdr:col>
      <xdr:colOff>583366</xdr:colOff>
      <xdr:row>12</xdr:row>
      <xdr:rowOff>71806</xdr:rowOff>
    </xdr:to>
    <xdr:sp>
      <xdr:nvSpPr>
        <xdr:cNvPr id="534" name="686 Rectángulo"/>
        <xdr:cNvSpPr/>
      </xdr:nvSpPr>
      <xdr:spPr bwMode="auto">
        <a:xfrm rot="5400000">
          <a:off x="392796051" y="2092865"/>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639</xdr:col>
      <xdr:colOff>243106</xdr:colOff>
      <xdr:row>5</xdr:row>
      <xdr:rowOff>35317</xdr:rowOff>
    </xdr:from>
    <xdr:to>
      <xdr:col>639</xdr:col>
      <xdr:colOff>288825</xdr:colOff>
      <xdr:row>12</xdr:row>
      <xdr:rowOff>71806</xdr:rowOff>
    </xdr:to>
    <xdr:sp>
      <xdr:nvSpPr>
        <xdr:cNvPr id="535" name="687 Rectángulo"/>
        <xdr:cNvSpPr/>
      </xdr:nvSpPr>
      <xdr:spPr bwMode="auto">
        <a:xfrm rot="5400000">
          <a:off x="393139684" y="2092865"/>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639</xdr:col>
      <xdr:colOff>622639</xdr:colOff>
      <xdr:row>5</xdr:row>
      <xdr:rowOff>35317</xdr:rowOff>
    </xdr:from>
    <xdr:to>
      <xdr:col>640</xdr:col>
      <xdr:colOff>30917</xdr:colOff>
      <xdr:row>12</xdr:row>
      <xdr:rowOff>71806</xdr:rowOff>
    </xdr:to>
    <xdr:sp>
      <xdr:nvSpPr>
        <xdr:cNvPr id="536" name="688 Rectángulo"/>
        <xdr:cNvSpPr/>
      </xdr:nvSpPr>
      <xdr:spPr bwMode="auto">
        <a:xfrm rot="5400000">
          <a:off x="393519584" y="2092498"/>
          <a:ext cx="1455713" cy="46452"/>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584689</xdr:colOff>
      <xdr:row>5</xdr:row>
      <xdr:rowOff>105507</xdr:rowOff>
    </xdr:from>
    <xdr:to>
      <xdr:col>644</xdr:col>
      <xdr:colOff>101113</xdr:colOff>
      <xdr:row>12</xdr:row>
      <xdr:rowOff>39808</xdr:rowOff>
    </xdr:to>
    <xdr:grpSp>
      <xdr:nvGrpSpPr>
        <xdr:cNvPr id="0" name=""/>
        <xdr:cNvGrpSpPr/>
      </xdr:nvGrpSpPr>
      <xdr:grpSpPr bwMode="auto">
        <a:xfrm>
          <a:off x="403575113" y="1423319"/>
          <a:ext cx="2134118" cy="1332795"/>
          <a:chOff x="391821864" y="1418492"/>
          <a:chExt cx="2066193" cy="1363051"/>
        </a:xfrm>
      </xdr:grpSpPr>
      <xdr:sp>
        <xdr:nvSpPr>
          <xdr:cNvPr id="538" name="690 Rectángulo"/>
          <xdr:cNvSpPr/>
        </xdr:nvSpPr>
        <xdr:spPr bwMode="auto">
          <a:xfrm>
            <a:off x="39182186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39" name="691 Rectángulo"/>
          <xdr:cNvSpPr/>
        </xdr:nvSpPr>
        <xdr:spPr bwMode="auto">
          <a:xfrm>
            <a:off x="39252378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0" name="692 Rectángulo"/>
          <xdr:cNvSpPr/>
        </xdr:nvSpPr>
        <xdr:spPr bwMode="auto">
          <a:xfrm>
            <a:off x="39322570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1" name="693 Rectángulo"/>
          <xdr:cNvSpPr/>
        </xdr:nvSpPr>
        <xdr:spPr bwMode="auto">
          <a:xfrm>
            <a:off x="392170628"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2" name="694 Rectángulo"/>
          <xdr:cNvSpPr/>
        </xdr:nvSpPr>
        <xdr:spPr bwMode="auto">
          <a:xfrm>
            <a:off x="392876944"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3" name="695 Rectángulo"/>
          <xdr:cNvSpPr/>
        </xdr:nvSpPr>
        <xdr:spPr bwMode="auto">
          <a:xfrm>
            <a:off x="393583260"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4" name="696 Rectángulo"/>
          <xdr:cNvSpPr/>
        </xdr:nvSpPr>
        <xdr:spPr bwMode="auto">
          <a:xfrm>
            <a:off x="391823333"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5" name="697 Rectángulo"/>
          <xdr:cNvSpPr/>
        </xdr:nvSpPr>
        <xdr:spPr bwMode="auto">
          <a:xfrm>
            <a:off x="391827727"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6" name="698 Rectángulo"/>
          <xdr:cNvSpPr/>
        </xdr:nvSpPr>
        <xdr:spPr bwMode="auto">
          <a:xfrm>
            <a:off x="39252964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7" name="699 Rectángulo"/>
          <xdr:cNvSpPr/>
        </xdr:nvSpPr>
        <xdr:spPr bwMode="auto">
          <a:xfrm>
            <a:off x="39323156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8" name="700 Rectángulo"/>
          <xdr:cNvSpPr/>
        </xdr:nvSpPr>
        <xdr:spPr bwMode="auto">
          <a:xfrm>
            <a:off x="392176490"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49" name="701 Rectángulo"/>
          <xdr:cNvSpPr/>
        </xdr:nvSpPr>
        <xdr:spPr bwMode="auto">
          <a:xfrm>
            <a:off x="392882806"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50" name="702 Rectángulo"/>
          <xdr:cNvSpPr/>
        </xdr:nvSpPr>
        <xdr:spPr bwMode="auto">
          <a:xfrm>
            <a:off x="393589122"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51" name="703 Rectángulo"/>
          <xdr:cNvSpPr/>
        </xdr:nvSpPr>
        <xdr:spPr bwMode="auto">
          <a:xfrm>
            <a:off x="391829195"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641</xdr:col>
      <xdr:colOff>13190</xdr:colOff>
      <xdr:row>5</xdr:row>
      <xdr:rowOff>101111</xdr:rowOff>
    </xdr:from>
    <xdr:to>
      <xdr:col>641</xdr:col>
      <xdr:colOff>189036</xdr:colOff>
      <xdr:row>12</xdr:row>
      <xdr:rowOff>42495</xdr:rowOff>
    </xdr:to>
    <xdr:sp>
      <xdr:nvSpPr>
        <xdr:cNvPr id="552" name="704 Rectángulo"/>
        <xdr:cNvSpPr/>
      </xdr:nvSpPr>
      <xdr:spPr bwMode="auto">
        <a:xfrm>
          <a:off x="394891115" y="1453661"/>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70340</xdr:colOff>
      <xdr:row>5</xdr:row>
      <xdr:rowOff>106971</xdr:rowOff>
    </xdr:from>
    <xdr:to>
      <xdr:col>642</xdr:col>
      <xdr:colOff>246185</xdr:colOff>
      <xdr:row>12</xdr:row>
      <xdr:rowOff>48357</xdr:rowOff>
    </xdr:to>
    <xdr:sp>
      <xdr:nvSpPr>
        <xdr:cNvPr id="553" name="706 Rectángulo"/>
        <xdr:cNvSpPr/>
      </xdr:nvSpPr>
      <xdr:spPr bwMode="auto">
        <a:xfrm>
          <a:off x="395586440" y="1459522"/>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145074</xdr:colOff>
      <xdr:row>5</xdr:row>
      <xdr:rowOff>108438</xdr:rowOff>
    </xdr:from>
    <xdr:to>
      <xdr:col>643</xdr:col>
      <xdr:colOff>320920</xdr:colOff>
      <xdr:row>12</xdr:row>
      <xdr:rowOff>49822</xdr:rowOff>
    </xdr:to>
    <xdr:sp>
      <xdr:nvSpPr>
        <xdr:cNvPr id="554" name="708 Rectángulo"/>
        <xdr:cNvSpPr/>
      </xdr:nvSpPr>
      <xdr:spPr bwMode="auto">
        <a:xfrm>
          <a:off x="396299349" y="1460988"/>
          <a:ext cx="175846" cy="1360610"/>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526075</xdr:colOff>
      <xdr:row>6</xdr:row>
      <xdr:rowOff>211015</xdr:rowOff>
    </xdr:from>
    <xdr:to>
      <xdr:col>644</xdr:col>
      <xdr:colOff>108439</xdr:colOff>
      <xdr:row>7</xdr:row>
      <xdr:rowOff>49824</xdr:rowOff>
    </xdr:to>
    <xdr:sp>
      <xdr:nvSpPr>
        <xdr:cNvPr id="555" name="710 Rectángulo"/>
        <xdr:cNvSpPr/>
      </xdr:nvSpPr>
      <xdr:spPr bwMode="auto">
        <a:xfrm>
          <a:off x="394765824" y="1763590"/>
          <a:ext cx="2135065" cy="4835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526075</xdr:colOff>
      <xdr:row>10</xdr:row>
      <xdr:rowOff>67116</xdr:rowOff>
    </xdr:from>
    <xdr:to>
      <xdr:col>644</xdr:col>
      <xdr:colOff>127490</xdr:colOff>
      <xdr:row>10</xdr:row>
      <xdr:rowOff>112834</xdr:rowOff>
    </xdr:to>
    <xdr:sp>
      <xdr:nvSpPr>
        <xdr:cNvPr id="556" name="712 Rectángulo"/>
        <xdr:cNvSpPr/>
      </xdr:nvSpPr>
      <xdr:spPr bwMode="auto">
        <a:xfrm>
          <a:off x="394765824" y="2457891"/>
          <a:ext cx="2154115"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64330</xdr:colOff>
      <xdr:row>5</xdr:row>
      <xdr:rowOff>41179</xdr:rowOff>
    </xdr:from>
    <xdr:to>
      <xdr:col>641</xdr:col>
      <xdr:colOff>110049</xdr:colOff>
      <xdr:row>12</xdr:row>
      <xdr:rowOff>77667</xdr:rowOff>
    </xdr:to>
    <xdr:sp>
      <xdr:nvSpPr>
        <xdr:cNvPr id="557" name="713 Rectángulo"/>
        <xdr:cNvSpPr/>
      </xdr:nvSpPr>
      <xdr:spPr bwMode="auto">
        <a:xfrm rot="5400000">
          <a:off x="394237258" y="2098726"/>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127341</xdr:colOff>
      <xdr:row>5</xdr:row>
      <xdr:rowOff>41179</xdr:rowOff>
    </xdr:from>
    <xdr:to>
      <xdr:col>642</xdr:col>
      <xdr:colOff>173060</xdr:colOff>
      <xdr:row>12</xdr:row>
      <xdr:rowOff>77667</xdr:rowOff>
    </xdr:to>
    <xdr:sp>
      <xdr:nvSpPr>
        <xdr:cNvPr id="558" name="715 Rectángulo"/>
        <xdr:cNvSpPr/>
      </xdr:nvSpPr>
      <xdr:spPr bwMode="auto">
        <a:xfrm rot="5400000">
          <a:off x="394938444" y="2098726"/>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205007</xdr:colOff>
      <xdr:row>5</xdr:row>
      <xdr:rowOff>41179</xdr:rowOff>
    </xdr:from>
    <xdr:to>
      <xdr:col>643</xdr:col>
      <xdr:colOff>250725</xdr:colOff>
      <xdr:row>12</xdr:row>
      <xdr:rowOff>77667</xdr:rowOff>
    </xdr:to>
    <xdr:sp>
      <xdr:nvSpPr>
        <xdr:cNvPr id="559" name="717 Rectángulo"/>
        <xdr:cNvSpPr/>
      </xdr:nvSpPr>
      <xdr:spPr bwMode="auto">
        <a:xfrm rot="5400000">
          <a:off x="395654285" y="2098726"/>
          <a:ext cx="145571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599342</xdr:colOff>
      <xdr:row>14</xdr:row>
      <xdr:rowOff>105509</xdr:rowOff>
    </xdr:from>
    <xdr:to>
      <xdr:col>640</xdr:col>
      <xdr:colOff>115765</xdr:colOff>
      <xdr:row>21</xdr:row>
      <xdr:rowOff>135059</xdr:rowOff>
    </xdr:to>
    <xdr:grpSp>
      <xdr:nvGrpSpPr>
        <xdr:cNvPr id="0" name=""/>
        <xdr:cNvGrpSpPr/>
      </xdr:nvGrpSpPr>
      <xdr:grpSpPr bwMode="auto">
        <a:xfrm>
          <a:off x="400972071" y="3198333"/>
          <a:ext cx="2134119" cy="1347362"/>
          <a:chOff x="391821864" y="1418492"/>
          <a:chExt cx="2066193" cy="1363051"/>
        </a:xfrm>
      </xdr:grpSpPr>
      <xdr:sp>
        <xdr:nvSpPr>
          <xdr:cNvPr id="561" name="743 Rectángulo"/>
          <xdr:cNvSpPr/>
        </xdr:nvSpPr>
        <xdr:spPr bwMode="auto">
          <a:xfrm>
            <a:off x="39182186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2" name="744 Rectángulo"/>
          <xdr:cNvSpPr/>
        </xdr:nvSpPr>
        <xdr:spPr bwMode="auto">
          <a:xfrm>
            <a:off x="39252378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3" name="745 Rectángulo"/>
          <xdr:cNvSpPr/>
        </xdr:nvSpPr>
        <xdr:spPr bwMode="auto">
          <a:xfrm>
            <a:off x="39322570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4" name="746 Rectángulo"/>
          <xdr:cNvSpPr/>
        </xdr:nvSpPr>
        <xdr:spPr bwMode="auto">
          <a:xfrm>
            <a:off x="392170628"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5" name="747 Rectángulo"/>
          <xdr:cNvSpPr/>
        </xdr:nvSpPr>
        <xdr:spPr bwMode="auto">
          <a:xfrm>
            <a:off x="392876944"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6" name="748 Rectángulo"/>
          <xdr:cNvSpPr/>
        </xdr:nvSpPr>
        <xdr:spPr bwMode="auto">
          <a:xfrm>
            <a:off x="393583260"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7" name="749 Rectángulo"/>
          <xdr:cNvSpPr/>
        </xdr:nvSpPr>
        <xdr:spPr bwMode="auto">
          <a:xfrm>
            <a:off x="391823333"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8" name="750 Rectángulo"/>
          <xdr:cNvSpPr/>
        </xdr:nvSpPr>
        <xdr:spPr bwMode="auto">
          <a:xfrm>
            <a:off x="391827727"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69" name="751 Rectángulo"/>
          <xdr:cNvSpPr/>
        </xdr:nvSpPr>
        <xdr:spPr bwMode="auto">
          <a:xfrm>
            <a:off x="39252964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70" name="752 Rectángulo"/>
          <xdr:cNvSpPr/>
        </xdr:nvSpPr>
        <xdr:spPr bwMode="auto">
          <a:xfrm>
            <a:off x="39323156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71" name="753 Rectángulo"/>
          <xdr:cNvSpPr/>
        </xdr:nvSpPr>
        <xdr:spPr bwMode="auto">
          <a:xfrm>
            <a:off x="392176490"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72" name="754 Rectángulo"/>
          <xdr:cNvSpPr/>
        </xdr:nvSpPr>
        <xdr:spPr bwMode="auto">
          <a:xfrm>
            <a:off x="392882806"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73" name="755 Rectángulo"/>
          <xdr:cNvSpPr/>
        </xdr:nvSpPr>
        <xdr:spPr bwMode="auto">
          <a:xfrm>
            <a:off x="393589122"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574" name="756 Rectángulo"/>
          <xdr:cNvSpPr/>
        </xdr:nvSpPr>
        <xdr:spPr bwMode="auto">
          <a:xfrm>
            <a:off x="391829195"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637</xdr:col>
      <xdr:colOff>27843</xdr:colOff>
      <xdr:row>14</xdr:row>
      <xdr:rowOff>101113</xdr:rowOff>
    </xdr:from>
    <xdr:to>
      <xdr:col>637</xdr:col>
      <xdr:colOff>203689</xdr:colOff>
      <xdr:row>21</xdr:row>
      <xdr:rowOff>137748</xdr:rowOff>
    </xdr:to>
    <xdr:sp>
      <xdr:nvSpPr>
        <xdr:cNvPr id="575" name="757 Rectángulo"/>
        <xdr:cNvSpPr/>
      </xdr:nvSpPr>
      <xdr:spPr bwMode="auto">
        <a:xfrm>
          <a:off x="392353068" y="3253888"/>
          <a:ext cx="175846" cy="1370135"/>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449874</xdr:colOff>
      <xdr:row>14</xdr:row>
      <xdr:rowOff>112835</xdr:rowOff>
    </xdr:from>
    <xdr:to>
      <xdr:col>638</xdr:col>
      <xdr:colOff>625720</xdr:colOff>
      <xdr:row>21</xdr:row>
      <xdr:rowOff>149471</xdr:rowOff>
    </xdr:to>
    <xdr:sp>
      <xdr:nvSpPr>
        <xdr:cNvPr id="576" name="760 Rectángulo"/>
        <xdr:cNvSpPr/>
      </xdr:nvSpPr>
      <xdr:spPr bwMode="auto">
        <a:xfrm>
          <a:off x="393413274" y="3265611"/>
          <a:ext cx="175846" cy="1370135"/>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577362</xdr:colOff>
      <xdr:row>14</xdr:row>
      <xdr:rowOff>57152</xdr:rowOff>
    </xdr:from>
    <xdr:to>
      <xdr:col>640</xdr:col>
      <xdr:colOff>159726</xdr:colOff>
      <xdr:row>14</xdr:row>
      <xdr:rowOff>108441</xdr:rowOff>
    </xdr:to>
    <xdr:sp>
      <xdr:nvSpPr>
        <xdr:cNvPr id="577" name="763 Rectángulo"/>
        <xdr:cNvSpPr/>
      </xdr:nvSpPr>
      <xdr:spPr bwMode="auto">
        <a:xfrm>
          <a:off x="392264412" y="3209927"/>
          <a:ext cx="2135065" cy="5128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540728</xdr:colOff>
      <xdr:row>19</xdr:row>
      <xdr:rowOff>162367</xdr:rowOff>
    </xdr:from>
    <xdr:to>
      <xdr:col>640</xdr:col>
      <xdr:colOff>142143</xdr:colOff>
      <xdr:row>20</xdr:row>
      <xdr:rowOff>17587</xdr:rowOff>
    </xdr:to>
    <xdr:sp>
      <xdr:nvSpPr>
        <xdr:cNvPr id="578" name="765 Rectángulo"/>
        <xdr:cNvSpPr/>
      </xdr:nvSpPr>
      <xdr:spPr bwMode="auto">
        <a:xfrm>
          <a:off x="392227777" y="4267643"/>
          <a:ext cx="2154115"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78983</xdr:colOff>
      <xdr:row>14</xdr:row>
      <xdr:rowOff>41181</xdr:rowOff>
    </xdr:from>
    <xdr:to>
      <xdr:col>637</xdr:col>
      <xdr:colOff>124702</xdr:colOff>
      <xdr:row>21</xdr:row>
      <xdr:rowOff>172918</xdr:rowOff>
    </xdr:to>
    <xdr:sp>
      <xdr:nvSpPr>
        <xdr:cNvPr id="579" name="766 Rectángulo"/>
        <xdr:cNvSpPr/>
      </xdr:nvSpPr>
      <xdr:spPr bwMode="auto">
        <a:xfrm rot="5400000">
          <a:off x="391694449" y="3903715"/>
          <a:ext cx="146523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638</xdr:col>
      <xdr:colOff>514202</xdr:colOff>
      <xdr:row>14</xdr:row>
      <xdr:rowOff>41181</xdr:rowOff>
    </xdr:from>
    <xdr:to>
      <xdr:col>638</xdr:col>
      <xdr:colOff>559921</xdr:colOff>
      <xdr:row>21</xdr:row>
      <xdr:rowOff>172918</xdr:rowOff>
    </xdr:to>
    <xdr:sp>
      <xdr:nvSpPr>
        <xdr:cNvPr id="580" name="769 Rectángulo"/>
        <xdr:cNvSpPr/>
      </xdr:nvSpPr>
      <xdr:spPr bwMode="auto">
        <a:xfrm rot="5400000">
          <a:off x="392767843" y="3903715"/>
          <a:ext cx="146523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597877</xdr:colOff>
      <xdr:row>5</xdr:row>
      <xdr:rowOff>48359</xdr:rowOff>
    </xdr:from>
    <xdr:to>
      <xdr:col>640</xdr:col>
      <xdr:colOff>180242</xdr:colOff>
      <xdr:row>5</xdr:row>
      <xdr:rowOff>99649</xdr:rowOff>
    </xdr:to>
    <xdr:sp>
      <xdr:nvSpPr>
        <xdr:cNvPr id="581" name="772 Rectángulo"/>
        <xdr:cNvSpPr/>
      </xdr:nvSpPr>
      <xdr:spPr bwMode="auto">
        <a:xfrm>
          <a:off x="392284927" y="1400910"/>
          <a:ext cx="2135065" cy="5128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7326</xdr:colOff>
      <xdr:row>14</xdr:row>
      <xdr:rowOff>95250</xdr:rowOff>
    </xdr:from>
    <xdr:to>
      <xdr:col>643</xdr:col>
      <xdr:colOff>131884</xdr:colOff>
      <xdr:row>22</xdr:row>
      <xdr:rowOff>14654</xdr:rowOff>
    </xdr:to>
    <xdr:sp>
      <xdr:nvSpPr>
        <xdr:cNvPr id="582" name="773 Rectángulo"/>
        <xdr:cNvSpPr/>
      </xdr:nvSpPr>
      <xdr:spPr bwMode="auto">
        <a:xfrm>
          <a:off x="394885251" y="3248025"/>
          <a:ext cx="1400908" cy="144340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562707</xdr:colOff>
      <xdr:row>17</xdr:row>
      <xdr:rowOff>26086</xdr:rowOff>
    </xdr:from>
    <xdr:to>
      <xdr:col>643</xdr:col>
      <xdr:colOff>143882</xdr:colOff>
      <xdr:row>17</xdr:row>
      <xdr:rowOff>71805</xdr:rowOff>
    </xdr:to>
    <xdr:sp>
      <xdr:nvSpPr>
        <xdr:cNvPr id="583" name="774 Rectángulo"/>
        <xdr:cNvSpPr/>
      </xdr:nvSpPr>
      <xdr:spPr bwMode="auto">
        <a:xfrm>
          <a:off x="394802458" y="3750361"/>
          <a:ext cx="149569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562709</xdr:colOff>
      <xdr:row>18</xdr:row>
      <xdr:rowOff>185813</xdr:rowOff>
    </xdr:from>
    <xdr:to>
      <xdr:col>643</xdr:col>
      <xdr:colOff>168519</xdr:colOff>
      <xdr:row>19</xdr:row>
      <xdr:rowOff>41031</xdr:rowOff>
    </xdr:to>
    <xdr:sp>
      <xdr:nvSpPr>
        <xdr:cNvPr id="584" name="775 Rectángulo"/>
        <xdr:cNvSpPr/>
      </xdr:nvSpPr>
      <xdr:spPr bwMode="auto">
        <a:xfrm>
          <a:off x="394802459" y="4100588"/>
          <a:ext cx="1520335"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562709</xdr:colOff>
      <xdr:row>20</xdr:row>
      <xdr:rowOff>155040</xdr:rowOff>
    </xdr:from>
    <xdr:to>
      <xdr:col>643</xdr:col>
      <xdr:colOff>157227</xdr:colOff>
      <xdr:row>21</xdr:row>
      <xdr:rowOff>10259</xdr:rowOff>
    </xdr:to>
    <xdr:sp>
      <xdr:nvSpPr>
        <xdr:cNvPr id="585" name="776 Rectángulo"/>
        <xdr:cNvSpPr/>
      </xdr:nvSpPr>
      <xdr:spPr bwMode="auto">
        <a:xfrm>
          <a:off x="394802459" y="4450815"/>
          <a:ext cx="1509043"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115618</xdr:colOff>
      <xdr:row>14</xdr:row>
      <xdr:rowOff>48507</xdr:rowOff>
    </xdr:from>
    <xdr:to>
      <xdr:col>641</xdr:col>
      <xdr:colOff>161337</xdr:colOff>
      <xdr:row>22</xdr:row>
      <xdr:rowOff>87926</xdr:rowOff>
    </xdr:to>
    <xdr:sp>
      <xdr:nvSpPr>
        <xdr:cNvPr id="586" name="777 Rectángulo"/>
        <xdr:cNvSpPr/>
      </xdr:nvSpPr>
      <xdr:spPr bwMode="auto">
        <a:xfrm rot="5400000">
          <a:off x="394234693" y="3960132"/>
          <a:ext cx="156341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495153</xdr:colOff>
      <xdr:row>14</xdr:row>
      <xdr:rowOff>48507</xdr:rowOff>
    </xdr:from>
    <xdr:to>
      <xdr:col>641</xdr:col>
      <xdr:colOff>540872</xdr:colOff>
      <xdr:row>22</xdr:row>
      <xdr:rowOff>87926</xdr:rowOff>
    </xdr:to>
    <xdr:sp>
      <xdr:nvSpPr>
        <xdr:cNvPr id="587" name="778 Rectángulo"/>
        <xdr:cNvSpPr/>
      </xdr:nvSpPr>
      <xdr:spPr bwMode="auto">
        <a:xfrm rot="5400000">
          <a:off x="394614228" y="3960132"/>
          <a:ext cx="156341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178629</xdr:colOff>
      <xdr:row>14</xdr:row>
      <xdr:rowOff>48508</xdr:rowOff>
    </xdr:from>
    <xdr:to>
      <xdr:col>642</xdr:col>
      <xdr:colOff>224348</xdr:colOff>
      <xdr:row>22</xdr:row>
      <xdr:rowOff>87926</xdr:rowOff>
    </xdr:to>
    <xdr:sp>
      <xdr:nvSpPr>
        <xdr:cNvPr id="588" name="779 Rectángulo"/>
        <xdr:cNvSpPr/>
      </xdr:nvSpPr>
      <xdr:spPr bwMode="auto">
        <a:xfrm rot="5400000">
          <a:off x="394935880" y="3960132"/>
          <a:ext cx="156341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550837</xdr:colOff>
      <xdr:row>14</xdr:row>
      <xdr:rowOff>48507</xdr:rowOff>
    </xdr:from>
    <xdr:to>
      <xdr:col>642</xdr:col>
      <xdr:colOff>596556</xdr:colOff>
      <xdr:row>22</xdr:row>
      <xdr:rowOff>87926</xdr:rowOff>
    </xdr:to>
    <xdr:sp>
      <xdr:nvSpPr>
        <xdr:cNvPr id="589" name="780 Rectángulo"/>
        <xdr:cNvSpPr/>
      </xdr:nvSpPr>
      <xdr:spPr bwMode="auto">
        <a:xfrm rot="5400000">
          <a:off x="395308087" y="3960132"/>
          <a:ext cx="156341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640</xdr:col>
      <xdr:colOff>596411</xdr:colOff>
      <xdr:row>15</xdr:row>
      <xdr:rowOff>52465</xdr:rowOff>
    </xdr:from>
    <xdr:to>
      <xdr:col>643</xdr:col>
      <xdr:colOff>177585</xdr:colOff>
      <xdr:row>15</xdr:row>
      <xdr:rowOff>98184</xdr:rowOff>
    </xdr:to>
    <xdr:sp>
      <xdr:nvSpPr>
        <xdr:cNvPr id="590" name="781 Rectángulo"/>
        <xdr:cNvSpPr/>
      </xdr:nvSpPr>
      <xdr:spPr bwMode="auto">
        <a:xfrm>
          <a:off x="394836161" y="3395740"/>
          <a:ext cx="149569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254976</xdr:colOff>
      <xdr:row>14</xdr:row>
      <xdr:rowOff>93784</xdr:rowOff>
    </xdr:from>
    <xdr:to>
      <xdr:col>644</xdr:col>
      <xdr:colOff>7328</xdr:colOff>
      <xdr:row>22</xdr:row>
      <xdr:rowOff>13188</xdr:rowOff>
    </xdr:to>
    <xdr:sp>
      <xdr:nvSpPr>
        <xdr:cNvPr id="591" name="782 Rectángulo"/>
        <xdr:cNvSpPr/>
      </xdr:nvSpPr>
      <xdr:spPr bwMode="auto">
        <a:xfrm>
          <a:off x="396409251" y="3246559"/>
          <a:ext cx="390527" cy="144340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295394</xdr:colOff>
      <xdr:row>15</xdr:row>
      <xdr:rowOff>57270</xdr:rowOff>
    </xdr:from>
    <xdr:to>
      <xdr:col>643</xdr:col>
      <xdr:colOff>341113</xdr:colOff>
      <xdr:row>15</xdr:row>
      <xdr:rowOff>102989</xdr:rowOff>
    </xdr:to>
    <xdr:sp>
      <xdr:nvSpPr>
        <xdr:cNvPr id="592" name="783 Elipse"/>
        <xdr:cNvSpPr/>
      </xdr:nvSpPr>
      <xdr:spPr bwMode="auto">
        <a:xfrm>
          <a:off x="396449670" y="3400545"/>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556307</xdr:colOff>
      <xdr:row>15</xdr:row>
      <xdr:rowOff>57270</xdr:rowOff>
    </xdr:from>
    <xdr:to>
      <xdr:col>643</xdr:col>
      <xdr:colOff>602026</xdr:colOff>
      <xdr:row>15</xdr:row>
      <xdr:rowOff>102989</xdr:rowOff>
    </xdr:to>
    <xdr:sp>
      <xdr:nvSpPr>
        <xdr:cNvPr id="593" name="784 Elipse"/>
        <xdr:cNvSpPr/>
      </xdr:nvSpPr>
      <xdr:spPr bwMode="auto">
        <a:xfrm>
          <a:off x="396710582" y="3400545"/>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294069</xdr:colOff>
      <xdr:row>17</xdr:row>
      <xdr:rowOff>16759</xdr:rowOff>
    </xdr:from>
    <xdr:to>
      <xdr:col>643</xdr:col>
      <xdr:colOff>339788</xdr:colOff>
      <xdr:row>17</xdr:row>
      <xdr:rowOff>62478</xdr:rowOff>
    </xdr:to>
    <xdr:sp>
      <xdr:nvSpPr>
        <xdr:cNvPr id="594" name="785 Elipse"/>
        <xdr:cNvSpPr/>
      </xdr:nvSpPr>
      <xdr:spPr bwMode="auto">
        <a:xfrm>
          <a:off x="396448344" y="374103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554981</xdr:colOff>
      <xdr:row>17</xdr:row>
      <xdr:rowOff>16759</xdr:rowOff>
    </xdr:from>
    <xdr:to>
      <xdr:col>643</xdr:col>
      <xdr:colOff>600700</xdr:colOff>
      <xdr:row>17</xdr:row>
      <xdr:rowOff>62478</xdr:rowOff>
    </xdr:to>
    <xdr:sp>
      <xdr:nvSpPr>
        <xdr:cNvPr id="595" name="786 Elipse"/>
        <xdr:cNvSpPr/>
      </xdr:nvSpPr>
      <xdr:spPr bwMode="auto">
        <a:xfrm>
          <a:off x="396709256" y="374103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298771</xdr:colOff>
      <xdr:row>18</xdr:row>
      <xdr:rowOff>187245</xdr:rowOff>
    </xdr:from>
    <xdr:to>
      <xdr:col>643</xdr:col>
      <xdr:colOff>344490</xdr:colOff>
      <xdr:row>19</xdr:row>
      <xdr:rowOff>43067</xdr:rowOff>
    </xdr:to>
    <xdr:sp>
      <xdr:nvSpPr>
        <xdr:cNvPr id="596" name="787 Elipse"/>
        <xdr:cNvSpPr/>
      </xdr:nvSpPr>
      <xdr:spPr bwMode="auto">
        <a:xfrm>
          <a:off x="396453046" y="4102019"/>
          <a:ext cx="45719" cy="4632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559683</xdr:colOff>
      <xdr:row>18</xdr:row>
      <xdr:rowOff>187245</xdr:rowOff>
    </xdr:from>
    <xdr:to>
      <xdr:col>643</xdr:col>
      <xdr:colOff>605402</xdr:colOff>
      <xdr:row>19</xdr:row>
      <xdr:rowOff>43067</xdr:rowOff>
    </xdr:to>
    <xdr:sp>
      <xdr:nvSpPr>
        <xdr:cNvPr id="597" name="788 Elipse"/>
        <xdr:cNvSpPr/>
      </xdr:nvSpPr>
      <xdr:spPr bwMode="auto">
        <a:xfrm>
          <a:off x="396713958" y="4102019"/>
          <a:ext cx="45719" cy="4632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297443</xdr:colOff>
      <xdr:row>20</xdr:row>
      <xdr:rowOff>149748</xdr:rowOff>
    </xdr:from>
    <xdr:to>
      <xdr:col>643</xdr:col>
      <xdr:colOff>343162</xdr:colOff>
      <xdr:row>21</xdr:row>
      <xdr:rowOff>5569</xdr:rowOff>
    </xdr:to>
    <xdr:sp>
      <xdr:nvSpPr>
        <xdr:cNvPr id="598" name="789 Elipse"/>
        <xdr:cNvSpPr/>
      </xdr:nvSpPr>
      <xdr:spPr bwMode="auto">
        <a:xfrm>
          <a:off x="396451719" y="4445523"/>
          <a:ext cx="45719" cy="46321"/>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558356</xdr:colOff>
      <xdr:row>20</xdr:row>
      <xdr:rowOff>149748</xdr:rowOff>
    </xdr:from>
    <xdr:to>
      <xdr:col>643</xdr:col>
      <xdr:colOff>604075</xdr:colOff>
      <xdr:row>21</xdr:row>
      <xdr:rowOff>5569</xdr:rowOff>
    </xdr:to>
    <xdr:sp>
      <xdr:nvSpPr>
        <xdr:cNvPr id="599" name="790 Elipse"/>
        <xdr:cNvSpPr/>
      </xdr:nvSpPr>
      <xdr:spPr bwMode="auto">
        <a:xfrm>
          <a:off x="396712631" y="4445523"/>
          <a:ext cx="45719" cy="46321"/>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585358</xdr:colOff>
      <xdr:row>24</xdr:row>
      <xdr:rowOff>96716</xdr:rowOff>
    </xdr:from>
    <xdr:to>
      <xdr:col>640</xdr:col>
      <xdr:colOff>101782</xdr:colOff>
      <xdr:row>31</xdr:row>
      <xdr:rowOff>126268</xdr:rowOff>
    </xdr:to>
    <xdr:grpSp>
      <xdr:nvGrpSpPr>
        <xdr:cNvPr id="0" name=""/>
        <xdr:cNvGrpSpPr/>
      </xdr:nvGrpSpPr>
      <xdr:grpSpPr bwMode="auto">
        <a:xfrm>
          <a:off x="400958087" y="5072128"/>
          <a:ext cx="2134119" cy="1347364"/>
          <a:chOff x="391821864" y="1418492"/>
          <a:chExt cx="2066193" cy="1363051"/>
        </a:xfrm>
      </xdr:grpSpPr>
      <xdr:sp>
        <xdr:nvSpPr>
          <xdr:cNvPr id="601" name="792 Rectángulo"/>
          <xdr:cNvSpPr/>
        </xdr:nvSpPr>
        <xdr:spPr bwMode="auto">
          <a:xfrm>
            <a:off x="39182186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2" name="793 Rectángulo"/>
          <xdr:cNvSpPr/>
        </xdr:nvSpPr>
        <xdr:spPr bwMode="auto">
          <a:xfrm>
            <a:off x="39252378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3" name="794 Rectángulo"/>
          <xdr:cNvSpPr/>
        </xdr:nvSpPr>
        <xdr:spPr bwMode="auto">
          <a:xfrm>
            <a:off x="393225704" y="141849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4" name="795 Rectángulo"/>
          <xdr:cNvSpPr/>
        </xdr:nvSpPr>
        <xdr:spPr bwMode="auto">
          <a:xfrm>
            <a:off x="392170628"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5" name="796 Rectángulo"/>
          <xdr:cNvSpPr/>
        </xdr:nvSpPr>
        <xdr:spPr bwMode="auto">
          <a:xfrm>
            <a:off x="392876944" y="1768718"/>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6" name="797 Rectángulo"/>
          <xdr:cNvSpPr/>
        </xdr:nvSpPr>
        <xdr:spPr bwMode="auto">
          <a:xfrm>
            <a:off x="393583260"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7" name="798 Rectángulo"/>
          <xdr:cNvSpPr/>
        </xdr:nvSpPr>
        <xdr:spPr bwMode="auto">
          <a:xfrm>
            <a:off x="391823333" y="1768718"/>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8" name="799 Rectángulo"/>
          <xdr:cNvSpPr/>
        </xdr:nvSpPr>
        <xdr:spPr bwMode="auto">
          <a:xfrm>
            <a:off x="391827727"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09" name="800 Rectángulo"/>
          <xdr:cNvSpPr/>
        </xdr:nvSpPr>
        <xdr:spPr bwMode="auto">
          <a:xfrm>
            <a:off x="39252964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10" name="801 Rectángulo"/>
          <xdr:cNvSpPr/>
        </xdr:nvSpPr>
        <xdr:spPr bwMode="auto">
          <a:xfrm>
            <a:off x="393231566" y="2120412"/>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11" name="802 Rectángulo"/>
          <xdr:cNvSpPr/>
        </xdr:nvSpPr>
        <xdr:spPr bwMode="auto">
          <a:xfrm>
            <a:off x="392176490"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12" name="803 Rectángulo"/>
          <xdr:cNvSpPr/>
        </xdr:nvSpPr>
        <xdr:spPr bwMode="auto">
          <a:xfrm>
            <a:off x="392882806" y="2470637"/>
            <a:ext cx="656492"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13" name="804 Rectángulo"/>
          <xdr:cNvSpPr/>
        </xdr:nvSpPr>
        <xdr:spPr bwMode="auto">
          <a:xfrm>
            <a:off x="393589122"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614" name="805 Rectángulo"/>
          <xdr:cNvSpPr/>
        </xdr:nvSpPr>
        <xdr:spPr bwMode="auto">
          <a:xfrm>
            <a:off x="391829195" y="2470637"/>
            <a:ext cx="297470" cy="3109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637</xdr:col>
      <xdr:colOff>6534</xdr:colOff>
      <xdr:row>24</xdr:row>
      <xdr:rowOff>99648</xdr:rowOff>
    </xdr:from>
    <xdr:to>
      <xdr:col>637</xdr:col>
      <xdr:colOff>182379</xdr:colOff>
      <xdr:row>31</xdr:row>
      <xdr:rowOff>136284</xdr:rowOff>
    </xdr:to>
    <xdr:sp>
      <xdr:nvSpPr>
        <xdr:cNvPr id="615" name="806 Rectángulo"/>
        <xdr:cNvSpPr/>
      </xdr:nvSpPr>
      <xdr:spPr bwMode="auto">
        <a:xfrm>
          <a:off x="392331759" y="5157423"/>
          <a:ext cx="175846" cy="1370136"/>
        </a:xfrm>
        <a:prstGeom prst="rect">
          <a:avLst/>
        </a:prstGeom>
        <a:solidFill>
          <a:schemeClr val="accent6">
            <a:lumMod val="50000"/>
            <a:alpha val="43137"/>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57674</xdr:colOff>
      <xdr:row>24</xdr:row>
      <xdr:rowOff>39716</xdr:rowOff>
    </xdr:from>
    <xdr:to>
      <xdr:col>637</xdr:col>
      <xdr:colOff>103393</xdr:colOff>
      <xdr:row>31</xdr:row>
      <xdr:rowOff>171455</xdr:rowOff>
    </xdr:to>
    <xdr:sp>
      <xdr:nvSpPr>
        <xdr:cNvPr id="616" name="807 Rectángulo"/>
        <xdr:cNvSpPr/>
      </xdr:nvSpPr>
      <xdr:spPr bwMode="auto">
        <a:xfrm rot="5400000">
          <a:off x="391673139" y="5807251"/>
          <a:ext cx="1465239"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570707</xdr:colOff>
      <xdr:row>24</xdr:row>
      <xdr:rowOff>48359</xdr:rowOff>
    </xdr:from>
    <xdr:to>
      <xdr:col>640</xdr:col>
      <xdr:colOff>153072</xdr:colOff>
      <xdr:row>24</xdr:row>
      <xdr:rowOff>99648</xdr:rowOff>
    </xdr:to>
    <xdr:sp>
      <xdr:nvSpPr>
        <xdr:cNvPr id="617" name="808 Rectángulo"/>
        <xdr:cNvSpPr/>
      </xdr:nvSpPr>
      <xdr:spPr bwMode="auto">
        <a:xfrm>
          <a:off x="392257757" y="5106134"/>
          <a:ext cx="2135065" cy="5128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320</xdr:col>
      <xdr:colOff>538967</xdr:colOff>
      <xdr:row>37</xdr:row>
      <xdr:rowOff>75040</xdr:rowOff>
    </xdr:from>
    <xdr:to>
      <xdr:col>320</xdr:col>
      <xdr:colOff>545291</xdr:colOff>
      <xdr:row>45</xdr:row>
      <xdr:rowOff>164916</xdr:rowOff>
    </xdr:to>
    <xdr:cxnSp>
      <xdr:nvCxnSpPr>
        <xdr:cNvPr id="618" name="809 Conector recto"/>
        <xdr:cNvCxnSpPr/>
      </xdr:nvCxnSpPr>
      <xdr:spPr bwMode="auto">
        <a:xfrm>
          <a:off x="193134467" y="7609315"/>
          <a:ext cx="6324" cy="1613876"/>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602</xdr:col>
      <xdr:colOff>300245</xdr:colOff>
      <xdr:row>35</xdr:row>
      <xdr:rowOff>59155</xdr:rowOff>
    </xdr:from>
    <xdr:to>
      <xdr:col>604</xdr:col>
      <xdr:colOff>407552</xdr:colOff>
      <xdr:row>35</xdr:row>
      <xdr:rowOff>65018</xdr:rowOff>
    </xdr:to>
    <xdr:cxnSp>
      <xdr:nvCxnSpPr>
        <xdr:cNvPr id="619" name="810 Conector recto"/>
        <xdr:cNvCxnSpPr>
          <a:stCxn id="622" idx="1"/>
          <a:endCxn id="620" idx="3"/>
        </xdr:cNvCxnSpPr>
      </xdr:nvCxnSpPr>
      <xdr:spPr bwMode="auto">
        <a:xfrm>
          <a:off x="370660820" y="7212430"/>
          <a:ext cx="1383657" cy="5863"/>
        </a:xfrm>
        <a:prstGeom prst="line">
          <a:avLst/>
        </a:prstGeom>
        <a:ln w="5715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604</xdr:col>
      <xdr:colOff>312302</xdr:colOff>
      <xdr:row>35</xdr:row>
      <xdr:rowOff>13991</xdr:rowOff>
    </xdr:from>
    <xdr:to>
      <xdr:col>604</xdr:col>
      <xdr:colOff>407552</xdr:colOff>
      <xdr:row>35</xdr:row>
      <xdr:rowOff>116044</xdr:rowOff>
    </xdr:to>
    <xdr:sp>
      <xdr:nvSpPr>
        <xdr:cNvPr id="620" name="529 Rectángulo"/>
        <xdr:cNvSpPr/>
      </xdr:nvSpPr>
      <xdr:spPr bwMode="auto">
        <a:xfrm>
          <a:off x="371949227" y="7167266"/>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603</xdr:col>
      <xdr:colOff>300509</xdr:colOff>
      <xdr:row>35</xdr:row>
      <xdr:rowOff>13991</xdr:rowOff>
    </xdr:from>
    <xdr:to>
      <xdr:col>603</xdr:col>
      <xdr:colOff>395758</xdr:colOff>
      <xdr:row>35</xdr:row>
      <xdr:rowOff>116044</xdr:rowOff>
    </xdr:to>
    <xdr:sp>
      <xdr:nvSpPr>
        <xdr:cNvPr id="621" name="545 Rectángulo"/>
        <xdr:cNvSpPr/>
      </xdr:nvSpPr>
      <xdr:spPr bwMode="auto">
        <a:xfrm>
          <a:off x="371299259" y="7167266"/>
          <a:ext cx="95250" cy="102053"/>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602</xdr:col>
      <xdr:colOff>300245</xdr:colOff>
      <xdr:row>35</xdr:row>
      <xdr:rowOff>8949</xdr:rowOff>
    </xdr:from>
    <xdr:to>
      <xdr:col>602</xdr:col>
      <xdr:colOff>395495</xdr:colOff>
      <xdr:row>35</xdr:row>
      <xdr:rowOff>109359</xdr:rowOff>
    </xdr:to>
    <xdr:sp>
      <xdr:nvSpPr>
        <xdr:cNvPr id="622" name="490 Rectángulo"/>
        <xdr:cNvSpPr/>
      </xdr:nvSpPr>
      <xdr:spPr bwMode="auto">
        <a:xfrm>
          <a:off x="370660820" y="7162224"/>
          <a:ext cx="95250" cy="100411"/>
        </a:xfrm>
        <a:prstGeom prst="rect">
          <a:avLst/>
        </a:prstGeom>
        <a:solidFill>
          <a:srgbClr val="FFFF00"/>
        </a:solidFill>
        <a:ln w="31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43257</xdr:colOff>
      <xdr:row>24</xdr:row>
      <xdr:rowOff>54250</xdr:rowOff>
    </xdr:from>
    <xdr:to>
      <xdr:col>641</xdr:col>
      <xdr:colOff>535780</xdr:colOff>
      <xdr:row>28</xdr:row>
      <xdr:rowOff>109142</xdr:rowOff>
    </xdr:to>
    <xdr:sp>
      <xdr:nvSpPr>
        <xdr:cNvPr id="623" name="816 Rectángulo"/>
        <xdr:cNvSpPr/>
      </xdr:nvSpPr>
      <xdr:spPr bwMode="auto">
        <a:xfrm>
          <a:off x="394921182" y="5112025"/>
          <a:ext cx="492523" cy="8168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93598</xdr:colOff>
      <xdr:row>24</xdr:row>
      <xdr:rowOff>104238</xdr:rowOff>
    </xdr:from>
    <xdr:to>
      <xdr:col>641</xdr:col>
      <xdr:colOff>139318</xdr:colOff>
      <xdr:row>24</xdr:row>
      <xdr:rowOff>149957</xdr:rowOff>
    </xdr:to>
    <xdr:sp>
      <xdr:nvSpPr>
        <xdr:cNvPr id="624" name="817 Elipse"/>
        <xdr:cNvSpPr/>
      </xdr:nvSpPr>
      <xdr:spPr bwMode="auto">
        <a:xfrm>
          <a:off x="394971524" y="516201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433886</xdr:colOff>
      <xdr:row>24</xdr:row>
      <xdr:rowOff>104238</xdr:rowOff>
    </xdr:from>
    <xdr:to>
      <xdr:col>641</xdr:col>
      <xdr:colOff>479605</xdr:colOff>
      <xdr:row>24</xdr:row>
      <xdr:rowOff>149957</xdr:rowOff>
    </xdr:to>
    <xdr:sp>
      <xdr:nvSpPr>
        <xdr:cNvPr id="625" name="818 Elipse"/>
        <xdr:cNvSpPr/>
      </xdr:nvSpPr>
      <xdr:spPr bwMode="auto">
        <a:xfrm>
          <a:off x="395311811" y="516201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169408</xdr:colOff>
      <xdr:row>24</xdr:row>
      <xdr:rowOff>104238</xdr:rowOff>
    </xdr:from>
    <xdr:to>
      <xdr:col>641</xdr:col>
      <xdr:colOff>215128</xdr:colOff>
      <xdr:row>24</xdr:row>
      <xdr:rowOff>149957</xdr:rowOff>
    </xdr:to>
    <xdr:sp>
      <xdr:nvSpPr>
        <xdr:cNvPr id="626" name="819 Elipse"/>
        <xdr:cNvSpPr/>
      </xdr:nvSpPr>
      <xdr:spPr bwMode="auto">
        <a:xfrm>
          <a:off x="395047334" y="516201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356516</xdr:colOff>
      <xdr:row>24</xdr:row>
      <xdr:rowOff>104238</xdr:rowOff>
    </xdr:from>
    <xdr:to>
      <xdr:col>641</xdr:col>
      <xdr:colOff>402235</xdr:colOff>
      <xdr:row>24</xdr:row>
      <xdr:rowOff>149957</xdr:rowOff>
    </xdr:to>
    <xdr:sp>
      <xdr:nvSpPr>
        <xdr:cNvPr id="627" name="820 Elipse"/>
        <xdr:cNvSpPr/>
      </xdr:nvSpPr>
      <xdr:spPr bwMode="auto">
        <a:xfrm>
          <a:off x="395234441" y="516201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89469</xdr:colOff>
      <xdr:row>28</xdr:row>
      <xdr:rowOff>16849</xdr:rowOff>
    </xdr:from>
    <xdr:to>
      <xdr:col>641</xdr:col>
      <xdr:colOff>135188</xdr:colOff>
      <xdr:row>28</xdr:row>
      <xdr:rowOff>62567</xdr:rowOff>
    </xdr:to>
    <xdr:sp>
      <xdr:nvSpPr>
        <xdr:cNvPr id="628" name="821 Elipse"/>
        <xdr:cNvSpPr/>
      </xdr:nvSpPr>
      <xdr:spPr bwMode="auto">
        <a:xfrm>
          <a:off x="394967394" y="583662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429756</xdr:colOff>
      <xdr:row>28</xdr:row>
      <xdr:rowOff>16849</xdr:rowOff>
    </xdr:from>
    <xdr:to>
      <xdr:col>641</xdr:col>
      <xdr:colOff>475475</xdr:colOff>
      <xdr:row>28</xdr:row>
      <xdr:rowOff>62567</xdr:rowOff>
    </xdr:to>
    <xdr:sp>
      <xdr:nvSpPr>
        <xdr:cNvPr id="629" name="822 Elipse"/>
        <xdr:cNvSpPr/>
      </xdr:nvSpPr>
      <xdr:spPr bwMode="auto">
        <a:xfrm>
          <a:off x="395307681" y="583662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165279</xdr:colOff>
      <xdr:row>28</xdr:row>
      <xdr:rowOff>16849</xdr:rowOff>
    </xdr:from>
    <xdr:to>
      <xdr:col>641</xdr:col>
      <xdr:colOff>210997</xdr:colOff>
      <xdr:row>28</xdr:row>
      <xdr:rowOff>62567</xdr:rowOff>
    </xdr:to>
    <xdr:sp>
      <xdr:nvSpPr>
        <xdr:cNvPr id="630" name="823 Elipse"/>
        <xdr:cNvSpPr/>
      </xdr:nvSpPr>
      <xdr:spPr bwMode="auto">
        <a:xfrm>
          <a:off x="395043204" y="583662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641</xdr:col>
      <xdr:colOff>352386</xdr:colOff>
      <xdr:row>28</xdr:row>
      <xdr:rowOff>16849</xdr:rowOff>
    </xdr:from>
    <xdr:to>
      <xdr:col>641</xdr:col>
      <xdr:colOff>398104</xdr:colOff>
      <xdr:row>28</xdr:row>
      <xdr:rowOff>62567</xdr:rowOff>
    </xdr:to>
    <xdr:sp>
      <xdr:nvSpPr>
        <xdr:cNvPr id="631" name="824 Elipse"/>
        <xdr:cNvSpPr/>
      </xdr:nvSpPr>
      <xdr:spPr bwMode="auto">
        <a:xfrm>
          <a:off x="395230311" y="583662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73164</xdr:colOff>
      <xdr:row>24</xdr:row>
      <xdr:rowOff>54962</xdr:rowOff>
    </xdr:from>
    <xdr:to>
      <xdr:col>643</xdr:col>
      <xdr:colOff>567727</xdr:colOff>
      <xdr:row>28</xdr:row>
      <xdr:rowOff>109854</xdr:rowOff>
    </xdr:to>
    <xdr:sp>
      <xdr:nvSpPr>
        <xdr:cNvPr id="632" name="825 Rectángulo"/>
        <xdr:cNvSpPr/>
      </xdr:nvSpPr>
      <xdr:spPr bwMode="auto">
        <a:xfrm>
          <a:off x="396227439" y="5112737"/>
          <a:ext cx="494563" cy="8168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123506</xdr:colOff>
      <xdr:row>24</xdr:row>
      <xdr:rowOff>104951</xdr:rowOff>
    </xdr:from>
    <xdr:to>
      <xdr:col>643</xdr:col>
      <xdr:colOff>169225</xdr:colOff>
      <xdr:row>24</xdr:row>
      <xdr:rowOff>150670</xdr:rowOff>
    </xdr:to>
    <xdr:sp>
      <xdr:nvSpPr>
        <xdr:cNvPr id="633" name="826 Elipse"/>
        <xdr:cNvSpPr/>
      </xdr:nvSpPr>
      <xdr:spPr bwMode="auto">
        <a:xfrm>
          <a:off x="396277781" y="5162726"/>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465833</xdr:colOff>
      <xdr:row>24</xdr:row>
      <xdr:rowOff>104951</xdr:rowOff>
    </xdr:from>
    <xdr:to>
      <xdr:col>643</xdr:col>
      <xdr:colOff>511552</xdr:colOff>
      <xdr:row>24</xdr:row>
      <xdr:rowOff>150670</xdr:rowOff>
    </xdr:to>
    <xdr:sp>
      <xdr:nvSpPr>
        <xdr:cNvPr id="634" name="827 Elipse"/>
        <xdr:cNvSpPr/>
      </xdr:nvSpPr>
      <xdr:spPr bwMode="auto">
        <a:xfrm>
          <a:off x="396620108" y="5162726"/>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119376</xdr:colOff>
      <xdr:row>28</xdr:row>
      <xdr:rowOff>13007</xdr:rowOff>
    </xdr:from>
    <xdr:to>
      <xdr:col>643</xdr:col>
      <xdr:colOff>165095</xdr:colOff>
      <xdr:row>28</xdr:row>
      <xdr:rowOff>63280</xdr:rowOff>
    </xdr:to>
    <xdr:sp>
      <xdr:nvSpPr>
        <xdr:cNvPr id="635" name="829 Elipse"/>
        <xdr:cNvSpPr/>
      </xdr:nvSpPr>
      <xdr:spPr bwMode="auto">
        <a:xfrm>
          <a:off x="396273651" y="5832782"/>
          <a:ext cx="45719" cy="5027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643</xdr:col>
      <xdr:colOff>461703</xdr:colOff>
      <xdr:row>28</xdr:row>
      <xdr:rowOff>13007</xdr:rowOff>
    </xdr:from>
    <xdr:to>
      <xdr:col>643</xdr:col>
      <xdr:colOff>507421</xdr:colOff>
      <xdr:row>28</xdr:row>
      <xdr:rowOff>63280</xdr:rowOff>
    </xdr:to>
    <xdr:sp>
      <xdr:nvSpPr>
        <xdr:cNvPr id="636" name="830 Elipse"/>
        <xdr:cNvSpPr/>
      </xdr:nvSpPr>
      <xdr:spPr bwMode="auto">
        <a:xfrm>
          <a:off x="396615978" y="5832782"/>
          <a:ext cx="45719" cy="5027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76985</xdr:colOff>
      <xdr:row>24</xdr:row>
      <xdr:rowOff>54911</xdr:rowOff>
    </xdr:from>
    <xdr:to>
      <xdr:col>642</xdr:col>
      <xdr:colOff>571548</xdr:colOff>
      <xdr:row>28</xdr:row>
      <xdr:rowOff>114357</xdr:rowOff>
    </xdr:to>
    <xdr:sp>
      <xdr:nvSpPr>
        <xdr:cNvPr id="637" name="832 Rectángulo"/>
        <xdr:cNvSpPr/>
      </xdr:nvSpPr>
      <xdr:spPr bwMode="auto">
        <a:xfrm>
          <a:off x="395593085" y="5112686"/>
          <a:ext cx="494563" cy="82144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127327</xdr:colOff>
      <xdr:row>24</xdr:row>
      <xdr:rowOff>109454</xdr:rowOff>
    </xdr:from>
    <xdr:to>
      <xdr:col>642</xdr:col>
      <xdr:colOff>173046</xdr:colOff>
      <xdr:row>24</xdr:row>
      <xdr:rowOff>155173</xdr:rowOff>
    </xdr:to>
    <xdr:sp>
      <xdr:nvSpPr>
        <xdr:cNvPr id="638" name="833 Elipse"/>
        <xdr:cNvSpPr/>
      </xdr:nvSpPr>
      <xdr:spPr bwMode="auto">
        <a:xfrm>
          <a:off x="395643427" y="5167229"/>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469654</xdr:colOff>
      <xdr:row>24</xdr:row>
      <xdr:rowOff>109454</xdr:rowOff>
    </xdr:from>
    <xdr:to>
      <xdr:col>642</xdr:col>
      <xdr:colOff>515373</xdr:colOff>
      <xdr:row>24</xdr:row>
      <xdr:rowOff>155173</xdr:rowOff>
    </xdr:to>
    <xdr:sp>
      <xdr:nvSpPr>
        <xdr:cNvPr id="639" name="834 Elipse"/>
        <xdr:cNvSpPr/>
      </xdr:nvSpPr>
      <xdr:spPr bwMode="auto">
        <a:xfrm>
          <a:off x="395985754" y="5167229"/>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299707</xdr:colOff>
      <xdr:row>24</xdr:row>
      <xdr:rowOff>109454</xdr:rowOff>
    </xdr:from>
    <xdr:to>
      <xdr:col>642</xdr:col>
      <xdr:colOff>347466</xdr:colOff>
      <xdr:row>24</xdr:row>
      <xdr:rowOff>155173</xdr:rowOff>
    </xdr:to>
    <xdr:sp>
      <xdr:nvSpPr>
        <xdr:cNvPr id="640" name="835 Elipse"/>
        <xdr:cNvSpPr/>
      </xdr:nvSpPr>
      <xdr:spPr bwMode="auto">
        <a:xfrm>
          <a:off x="395815807" y="5167229"/>
          <a:ext cx="4775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123197</xdr:colOff>
      <xdr:row>28</xdr:row>
      <xdr:rowOff>17510</xdr:rowOff>
    </xdr:from>
    <xdr:to>
      <xdr:col>642</xdr:col>
      <xdr:colOff>168916</xdr:colOff>
      <xdr:row>28</xdr:row>
      <xdr:rowOff>63229</xdr:rowOff>
    </xdr:to>
    <xdr:sp>
      <xdr:nvSpPr>
        <xdr:cNvPr id="641" name="836 Elipse"/>
        <xdr:cNvSpPr/>
      </xdr:nvSpPr>
      <xdr:spPr bwMode="auto">
        <a:xfrm>
          <a:off x="395639297" y="5837285"/>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465523</xdr:colOff>
      <xdr:row>28</xdr:row>
      <xdr:rowOff>17510</xdr:rowOff>
    </xdr:from>
    <xdr:to>
      <xdr:col>642</xdr:col>
      <xdr:colOff>511243</xdr:colOff>
      <xdr:row>28</xdr:row>
      <xdr:rowOff>63229</xdr:rowOff>
    </xdr:to>
    <xdr:sp>
      <xdr:nvSpPr>
        <xdr:cNvPr id="642" name="837 Elipse"/>
        <xdr:cNvSpPr/>
      </xdr:nvSpPr>
      <xdr:spPr bwMode="auto">
        <a:xfrm>
          <a:off x="395981624" y="5837285"/>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642</xdr:col>
      <xdr:colOff>295577</xdr:colOff>
      <xdr:row>28</xdr:row>
      <xdr:rowOff>17510</xdr:rowOff>
    </xdr:from>
    <xdr:to>
      <xdr:col>642</xdr:col>
      <xdr:colOff>343336</xdr:colOff>
      <xdr:row>28</xdr:row>
      <xdr:rowOff>63229</xdr:rowOff>
    </xdr:to>
    <xdr:sp>
      <xdr:nvSpPr>
        <xdr:cNvPr id="643" name="838 Elipse"/>
        <xdr:cNvSpPr/>
      </xdr:nvSpPr>
      <xdr:spPr bwMode="auto">
        <a:xfrm>
          <a:off x="395811677" y="5837285"/>
          <a:ext cx="4775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85235</xdr:colOff>
      <xdr:row>24</xdr:row>
      <xdr:rowOff>54665</xdr:rowOff>
    </xdr:from>
    <xdr:to>
      <xdr:col>644</xdr:col>
      <xdr:colOff>573318</xdr:colOff>
      <xdr:row>30</xdr:row>
      <xdr:rowOff>15874</xdr:rowOff>
    </xdr:to>
    <xdr:sp>
      <xdr:nvSpPr>
        <xdr:cNvPr id="644" name="839 Rectángulo"/>
        <xdr:cNvSpPr/>
      </xdr:nvSpPr>
      <xdr:spPr bwMode="auto">
        <a:xfrm>
          <a:off x="396877685" y="5112440"/>
          <a:ext cx="488083" cy="110420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126052</xdr:colOff>
      <xdr:row>24</xdr:row>
      <xdr:rowOff>104654</xdr:rowOff>
    </xdr:from>
    <xdr:to>
      <xdr:col>644</xdr:col>
      <xdr:colOff>171771</xdr:colOff>
      <xdr:row>24</xdr:row>
      <xdr:rowOff>150374</xdr:rowOff>
    </xdr:to>
    <xdr:sp>
      <xdr:nvSpPr>
        <xdr:cNvPr id="645" name="840 Elipse"/>
        <xdr:cNvSpPr/>
      </xdr:nvSpPr>
      <xdr:spPr bwMode="auto">
        <a:xfrm>
          <a:off x="396918502" y="516243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484123</xdr:colOff>
      <xdr:row>24</xdr:row>
      <xdr:rowOff>104654</xdr:rowOff>
    </xdr:from>
    <xdr:to>
      <xdr:col>644</xdr:col>
      <xdr:colOff>529843</xdr:colOff>
      <xdr:row>24</xdr:row>
      <xdr:rowOff>150374</xdr:rowOff>
    </xdr:to>
    <xdr:sp>
      <xdr:nvSpPr>
        <xdr:cNvPr id="646" name="841 Elipse"/>
        <xdr:cNvSpPr/>
      </xdr:nvSpPr>
      <xdr:spPr bwMode="auto">
        <a:xfrm>
          <a:off x="397276574" y="516243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192337</xdr:colOff>
      <xdr:row>24</xdr:row>
      <xdr:rowOff>104654</xdr:rowOff>
    </xdr:from>
    <xdr:to>
      <xdr:col>644</xdr:col>
      <xdr:colOff>238055</xdr:colOff>
      <xdr:row>24</xdr:row>
      <xdr:rowOff>150374</xdr:rowOff>
    </xdr:to>
    <xdr:sp>
      <xdr:nvSpPr>
        <xdr:cNvPr id="647" name="842 Elipse"/>
        <xdr:cNvSpPr/>
      </xdr:nvSpPr>
      <xdr:spPr bwMode="auto">
        <a:xfrm>
          <a:off x="396984787" y="516243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416279</xdr:colOff>
      <xdr:row>24</xdr:row>
      <xdr:rowOff>104654</xdr:rowOff>
    </xdr:from>
    <xdr:to>
      <xdr:col>644</xdr:col>
      <xdr:colOff>461998</xdr:colOff>
      <xdr:row>24</xdr:row>
      <xdr:rowOff>150374</xdr:rowOff>
    </xdr:to>
    <xdr:sp>
      <xdr:nvSpPr>
        <xdr:cNvPr id="648" name="843 Elipse"/>
        <xdr:cNvSpPr/>
      </xdr:nvSpPr>
      <xdr:spPr bwMode="auto">
        <a:xfrm>
          <a:off x="397208729" y="516243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121922</xdr:colOff>
      <xdr:row>29</xdr:row>
      <xdr:rowOff>105210</xdr:rowOff>
    </xdr:from>
    <xdr:to>
      <xdr:col>644</xdr:col>
      <xdr:colOff>167640</xdr:colOff>
      <xdr:row>29</xdr:row>
      <xdr:rowOff>148709</xdr:rowOff>
    </xdr:to>
    <xdr:sp>
      <xdr:nvSpPr>
        <xdr:cNvPr id="649" name="844 Elipse"/>
        <xdr:cNvSpPr/>
      </xdr:nvSpPr>
      <xdr:spPr bwMode="auto">
        <a:xfrm>
          <a:off x="396914372" y="6115485"/>
          <a:ext cx="45719" cy="4349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479994</xdr:colOff>
      <xdr:row>29</xdr:row>
      <xdr:rowOff>105210</xdr:rowOff>
    </xdr:from>
    <xdr:to>
      <xdr:col>644</xdr:col>
      <xdr:colOff>525712</xdr:colOff>
      <xdr:row>29</xdr:row>
      <xdr:rowOff>148709</xdr:rowOff>
    </xdr:to>
    <xdr:sp>
      <xdr:nvSpPr>
        <xdr:cNvPr id="650" name="845 Elipse"/>
        <xdr:cNvSpPr/>
      </xdr:nvSpPr>
      <xdr:spPr bwMode="auto">
        <a:xfrm>
          <a:off x="397272444" y="6115485"/>
          <a:ext cx="45719" cy="4349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188207</xdr:colOff>
      <xdr:row>29</xdr:row>
      <xdr:rowOff>105210</xdr:rowOff>
    </xdr:from>
    <xdr:to>
      <xdr:col>644</xdr:col>
      <xdr:colOff>233926</xdr:colOff>
      <xdr:row>29</xdr:row>
      <xdr:rowOff>148709</xdr:rowOff>
    </xdr:to>
    <xdr:sp>
      <xdr:nvSpPr>
        <xdr:cNvPr id="651" name="846 Elipse"/>
        <xdr:cNvSpPr/>
      </xdr:nvSpPr>
      <xdr:spPr bwMode="auto">
        <a:xfrm>
          <a:off x="396980657" y="6115485"/>
          <a:ext cx="45719" cy="4349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412149</xdr:colOff>
      <xdr:row>29</xdr:row>
      <xdr:rowOff>105210</xdr:rowOff>
    </xdr:from>
    <xdr:to>
      <xdr:col>644</xdr:col>
      <xdr:colOff>457867</xdr:colOff>
      <xdr:row>29</xdr:row>
      <xdr:rowOff>148709</xdr:rowOff>
    </xdr:to>
    <xdr:sp>
      <xdr:nvSpPr>
        <xdr:cNvPr id="652" name="847 Elipse"/>
        <xdr:cNvSpPr/>
      </xdr:nvSpPr>
      <xdr:spPr bwMode="auto">
        <a:xfrm>
          <a:off x="397204599" y="6115485"/>
          <a:ext cx="45719" cy="4349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309006</xdr:colOff>
      <xdr:row>24</xdr:row>
      <xdr:rowOff>103520</xdr:rowOff>
    </xdr:from>
    <xdr:to>
      <xdr:col>644</xdr:col>
      <xdr:colOff>354725</xdr:colOff>
      <xdr:row>24</xdr:row>
      <xdr:rowOff>149239</xdr:rowOff>
    </xdr:to>
    <xdr:sp>
      <xdr:nvSpPr>
        <xdr:cNvPr id="653" name="848 Elipse"/>
        <xdr:cNvSpPr/>
      </xdr:nvSpPr>
      <xdr:spPr bwMode="auto">
        <a:xfrm>
          <a:off x="397101456" y="5161294"/>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304876</xdr:colOff>
      <xdr:row>29</xdr:row>
      <xdr:rowOff>109045</xdr:rowOff>
    </xdr:from>
    <xdr:to>
      <xdr:col>644</xdr:col>
      <xdr:colOff>350595</xdr:colOff>
      <xdr:row>29</xdr:row>
      <xdr:rowOff>152545</xdr:rowOff>
    </xdr:to>
    <xdr:sp>
      <xdr:nvSpPr>
        <xdr:cNvPr id="654" name="849 Elipse"/>
        <xdr:cNvSpPr/>
      </xdr:nvSpPr>
      <xdr:spPr bwMode="auto">
        <a:xfrm>
          <a:off x="397097326" y="6119321"/>
          <a:ext cx="45719" cy="4349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636</xdr:col>
      <xdr:colOff>608803</xdr:colOff>
      <xdr:row>33</xdr:row>
      <xdr:rowOff>57081</xdr:rowOff>
    </xdr:from>
    <xdr:to>
      <xdr:col>644</xdr:col>
      <xdr:colOff>365692</xdr:colOff>
      <xdr:row>37</xdr:row>
      <xdr:rowOff>111973</xdr:rowOff>
    </xdr:to>
    <xdr:sp>
      <xdr:nvSpPr>
        <xdr:cNvPr id="655" name="850 Rectángulo"/>
        <xdr:cNvSpPr/>
      </xdr:nvSpPr>
      <xdr:spPr bwMode="auto">
        <a:xfrm>
          <a:off x="392295854" y="6829356"/>
          <a:ext cx="4862288" cy="8168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36342</xdr:colOff>
      <xdr:row>33</xdr:row>
      <xdr:rowOff>136069</xdr:rowOff>
    </xdr:from>
    <xdr:to>
      <xdr:col>644</xdr:col>
      <xdr:colOff>314666</xdr:colOff>
      <xdr:row>34</xdr:row>
      <xdr:rowOff>426</xdr:rowOff>
    </xdr:to>
    <xdr:sp>
      <xdr:nvSpPr>
        <xdr:cNvPr id="656" name="851 Rectángulo"/>
        <xdr:cNvSpPr/>
      </xdr:nvSpPr>
      <xdr:spPr bwMode="auto">
        <a:xfrm>
          <a:off x="392361568" y="6908344"/>
          <a:ext cx="4745548" cy="54857"/>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30743</xdr:colOff>
      <xdr:row>33</xdr:row>
      <xdr:rowOff>153106</xdr:rowOff>
    </xdr:from>
    <xdr:to>
      <xdr:col>637</xdr:col>
      <xdr:colOff>76461</xdr:colOff>
      <xdr:row>34</xdr:row>
      <xdr:rowOff>127563</xdr:rowOff>
    </xdr:to>
    <xdr:sp>
      <xdr:nvSpPr>
        <xdr:cNvPr id="657" name="852 Rectángulo"/>
        <xdr:cNvSpPr/>
      </xdr:nvSpPr>
      <xdr:spPr bwMode="auto">
        <a:xfrm rot="5400000">
          <a:off x="392296349" y="6985000"/>
          <a:ext cx="164957"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268946</xdr:colOff>
      <xdr:row>33</xdr:row>
      <xdr:rowOff>135418</xdr:rowOff>
    </xdr:from>
    <xdr:to>
      <xdr:col>644</xdr:col>
      <xdr:colOff>314665</xdr:colOff>
      <xdr:row>34</xdr:row>
      <xdr:rowOff>109874</xdr:rowOff>
    </xdr:to>
    <xdr:sp>
      <xdr:nvSpPr>
        <xdr:cNvPr id="658" name="853 Rectángulo"/>
        <xdr:cNvSpPr/>
      </xdr:nvSpPr>
      <xdr:spPr bwMode="auto">
        <a:xfrm rot="5400000">
          <a:off x="397001777" y="6967312"/>
          <a:ext cx="164957"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35663</xdr:colOff>
      <xdr:row>37</xdr:row>
      <xdr:rowOff>15896</xdr:rowOff>
    </xdr:from>
    <xdr:to>
      <xdr:col>644</xdr:col>
      <xdr:colOff>313985</xdr:colOff>
      <xdr:row>37</xdr:row>
      <xdr:rowOff>67352</xdr:rowOff>
    </xdr:to>
    <xdr:sp>
      <xdr:nvSpPr>
        <xdr:cNvPr id="659" name="854 Rectángulo"/>
        <xdr:cNvSpPr/>
      </xdr:nvSpPr>
      <xdr:spPr bwMode="auto">
        <a:xfrm>
          <a:off x="392360888" y="7550171"/>
          <a:ext cx="4745548" cy="51456"/>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30063</xdr:colOff>
      <xdr:row>36</xdr:row>
      <xdr:rowOff>92894</xdr:rowOff>
    </xdr:from>
    <xdr:to>
      <xdr:col>637</xdr:col>
      <xdr:colOff>75782</xdr:colOff>
      <xdr:row>37</xdr:row>
      <xdr:rowOff>67352</xdr:rowOff>
    </xdr:to>
    <xdr:sp>
      <xdr:nvSpPr>
        <xdr:cNvPr id="660" name="855 Rectángulo"/>
        <xdr:cNvSpPr/>
      </xdr:nvSpPr>
      <xdr:spPr bwMode="auto">
        <a:xfrm rot="5400000">
          <a:off x="392295669" y="7496288"/>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268265</xdr:colOff>
      <xdr:row>36</xdr:row>
      <xdr:rowOff>75205</xdr:rowOff>
    </xdr:from>
    <xdr:to>
      <xdr:col>644</xdr:col>
      <xdr:colOff>313985</xdr:colOff>
      <xdr:row>37</xdr:row>
      <xdr:rowOff>49664</xdr:rowOff>
    </xdr:to>
    <xdr:sp>
      <xdr:nvSpPr>
        <xdr:cNvPr id="661" name="856 Rectángulo"/>
        <xdr:cNvSpPr/>
      </xdr:nvSpPr>
      <xdr:spPr bwMode="auto">
        <a:xfrm rot="5400000">
          <a:off x="397001097" y="7478600"/>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136070</xdr:colOff>
      <xdr:row>34</xdr:row>
      <xdr:rowOff>59527</xdr:rowOff>
    </xdr:from>
    <xdr:to>
      <xdr:col>641</xdr:col>
      <xdr:colOff>119068</xdr:colOff>
      <xdr:row>36</xdr:row>
      <xdr:rowOff>144572</xdr:rowOff>
    </xdr:to>
    <xdr:sp>
      <xdr:nvSpPr>
        <xdr:cNvPr id="662" name="857 Forma libre"/>
        <xdr:cNvSpPr/>
      </xdr:nvSpPr>
      <xdr:spPr bwMode="auto">
        <a:xfrm>
          <a:off x="392461296" y="7022302"/>
          <a:ext cx="2535697" cy="466045"/>
        </a:xfrm>
        <a:custGeom>
          <a:avLst/>
          <a:gdLst>
            <a:gd name="connsiteX0" fmla="*/ 0 w 2525826"/>
            <a:gd name="connsiteY0" fmla="*/ 0 h 459241"/>
            <a:gd name="connsiteX1" fmla="*/ 884464 w 2525826"/>
            <a:gd name="connsiteY1" fmla="*/ 0 h 459241"/>
            <a:gd name="connsiteX2" fmla="*/ 1275670 w 2525826"/>
            <a:gd name="connsiteY2" fmla="*/ 459241 h 459241"/>
            <a:gd name="connsiteX3" fmla="*/ 2525826 w 2525826"/>
            <a:gd name="connsiteY3" fmla="*/ 442232 h 459241"/>
            <a:gd name="connsiteX0" fmla="*/ 0 w 2534336"/>
            <a:gd name="connsiteY0" fmla="*/ 0 h 459241"/>
            <a:gd name="connsiteX1" fmla="*/ 884464 w 2534336"/>
            <a:gd name="connsiteY1" fmla="*/ 0 h 459241"/>
            <a:gd name="connsiteX2" fmla="*/ 1275670 w 2534336"/>
            <a:gd name="connsiteY2" fmla="*/ 459241 h 459241"/>
            <a:gd name="connsiteX3" fmla="*/ 2534336 w 2534336"/>
            <a:gd name="connsiteY3" fmla="*/ 459241 h 459241"/>
          </a:gdLst>
          <a:ahLst/>
          <a:cxnLst>
            <a:cxn ang="0">
              <a:pos x="connsiteX0" y="connsiteY0"/>
            </a:cxn>
            <a:cxn ang="0">
              <a:pos x="connsiteX1" y="connsiteY1"/>
            </a:cxn>
            <a:cxn ang="0">
              <a:pos x="connsiteX2" y="connsiteY2"/>
            </a:cxn>
            <a:cxn ang="0">
              <a:pos x="connsiteX3" y="connsiteY3"/>
            </a:cxn>
          </a:cxnLst>
          <a:rect l="l" t="t" r="r" b="b"/>
          <a:pathLst>
            <a:path w="2534336" h="459241" fill="norm" stroke="1" extrusionOk="0">
              <a:moveTo>
                <a:pt x="0" y="0"/>
              </a:moveTo>
              <a:lnTo>
                <a:pt x="884464" y="0"/>
              </a:lnTo>
              <a:lnTo>
                <a:pt x="1275670" y="459241"/>
              </a:lnTo>
              <a:lnTo>
                <a:pt x="2534336" y="459241"/>
              </a:lnTo>
            </a:path>
          </a:pathLst>
        </a:custGeom>
        <a:ln w="381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640</xdr:col>
      <xdr:colOff>220426</xdr:colOff>
      <xdr:row>34</xdr:row>
      <xdr:rowOff>58847</xdr:rowOff>
    </xdr:from>
    <xdr:to>
      <xdr:col>644</xdr:col>
      <xdr:colOff>203423</xdr:colOff>
      <xdr:row>36</xdr:row>
      <xdr:rowOff>143891</xdr:rowOff>
    </xdr:to>
    <xdr:sp>
      <xdr:nvSpPr>
        <xdr:cNvPr id="663" name="858 Forma libre"/>
        <xdr:cNvSpPr/>
      </xdr:nvSpPr>
      <xdr:spPr bwMode="auto">
        <a:xfrm flipH="1">
          <a:off x="394460176" y="7021622"/>
          <a:ext cx="2535697" cy="466045"/>
        </a:xfrm>
        <a:custGeom>
          <a:avLst/>
          <a:gdLst>
            <a:gd name="connsiteX0" fmla="*/ 0 w 2525826"/>
            <a:gd name="connsiteY0" fmla="*/ 0 h 459241"/>
            <a:gd name="connsiteX1" fmla="*/ 884464 w 2525826"/>
            <a:gd name="connsiteY1" fmla="*/ 0 h 459241"/>
            <a:gd name="connsiteX2" fmla="*/ 1275670 w 2525826"/>
            <a:gd name="connsiteY2" fmla="*/ 459241 h 459241"/>
            <a:gd name="connsiteX3" fmla="*/ 2525826 w 2525826"/>
            <a:gd name="connsiteY3" fmla="*/ 442232 h 459241"/>
            <a:gd name="connsiteX0" fmla="*/ 0 w 2534336"/>
            <a:gd name="connsiteY0" fmla="*/ 0 h 459241"/>
            <a:gd name="connsiteX1" fmla="*/ 884464 w 2534336"/>
            <a:gd name="connsiteY1" fmla="*/ 0 h 459241"/>
            <a:gd name="connsiteX2" fmla="*/ 1275670 w 2534336"/>
            <a:gd name="connsiteY2" fmla="*/ 459241 h 459241"/>
            <a:gd name="connsiteX3" fmla="*/ 2534336 w 2534336"/>
            <a:gd name="connsiteY3" fmla="*/ 459241 h 459241"/>
          </a:gdLst>
          <a:ahLst/>
          <a:cxnLst>
            <a:cxn ang="0">
              <a:pos x="connsiteX0" y="connsiteY0"/>
            </a:cxn>
            <a:cxn ang="0">
              <a:pos x="connsiteX1" y="connsiteY1"/>
            </a:cxn>
            <a:cxn ang="0">
              <a:pos x="connsiteX2" y="connsiteY2"/>
            </a:cxn>
            <a:cxn ang="0">
              <a:pos x="connsiteX3" y="connsiteY3"/>
            </a:cxn>
          </a:cxnLst>
          <a:rect l="l" t="t" r="r" b="b"/>
          <a:pathLst>
            <a:path w="2534336" h="459241" fill="norm" stroke="1" extrusionOk="0">
              <a:moveTo>
                <a:pt x="0" y="0"/>
              </a:moveTo>
              <a:lnTo>
                <a:pt x="884464" y="0"/>
              </a:lnTo>
              <a:lnTo>
                <a:pt x="1275670" y="459241"/>
              </a:lnTo>
              <a:lnTo>
                <a:pt x="2534336" y="459241"/>
              </a:lnTo>
            </a:path>
          </a:pathLst>
        </a:custGeom>
        <a:ln w="381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636</xdr:col>
      <xdr:colOff>599619</xdr:colOff>
      <xdr:row>39</xdr:row>
      <xdr:rowOff>47894</xdr:rowOff>
    </xdr:from>
    <xdr:to>
      <xdr:col>644</xdr:col>
      <xdr:colOff>356507</xdr:colOff>
      <xdr:row>43</xdr:row>
      <xdr:rowOff>102787</xdr:rowOff>
    </xdr:to>
    <xdr:sp>
      <xdr:nvSpPr>
        <xdr:cNvPr id="664" name="859 Rectángulo"/>
        <xdr:cNvSpPr/>
      </xdr:nvSpPr>
      <xdr:spPr bwMode="auto">
        <a:xfrm flipV="1">
          <a:off x="392286669" y="7963169"/>
          <a:ext cx="4862288" cy="81689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27157</xdr:colOff>
      <xdr:row>39</xdr:row>
      <xdr:rowOff>126882</xdr:rowOff>
    </xdr:from>
    <xdr:to>
      <xdr:col>644</xdr:col>
      <xdr:colOff>305481</xdr:colOff>
      <xdr:row>39</xdr:row>
      <xdr:rowOff>178338</xdr:rowOff>
    </xdr:to>
    <xdr:sp>
      <xdr:nvSpPr>
        <xdr:cNvPr id="665" name="860 Rectángulo"/>
        <xdr:cNvSpPr/>
      </xdr:nvSpPr>
      <xdr:spPr bwMode="auto">
        <a:xfrm flipV="1">
          <a:off x="392352383" y="8042157"/>
          <a:ext cx="4745548" cy="51456"/>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21558</xdr:colOff>
      <xdr:row>39</xdr:row>
      <xdr:rowOff>143918</xdr:rowOff>
    </xdr:from>
    <xdr:to>
      <xdr:col>637</xdr:col>
      <xdr:colOff>67277</xdr:colOff>
      <xdr:row>40</xdr:row>
      <xdr:rowOff>118376</xdr:rowOff>
    </xdr:to>
    <xdr:sp>
      <xdr:nvSpPr>
        <xdr:cNvPr id="666" name="861 Rectángulo"/>
        <xdr:cNvSpPr/>
      </xdr:nvSpPr>
      <xdr:spPr bwMode="auto">
        <a:xfrm rot="16199999" flipV="1">
          <a:off x="392287164" y="8118813"/>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259761</xdr:colOff>
      <xdr:row>39</xdr:row>
      <xdr:rowOff>126231</xdr:rowOff>
    </xdr:from>
    <xdr:to>
      <xdr:col>644</xdr:col>
      <xdr:colOff>305479</xdr:colOff>
      <xdr:row>40</xdr:row>
      <xdr:rowOff>100689</xdr:rowOff>
    </xdr:to>
    <xdr:sp>
      <xdr:nvSpPr>
        <xdr:cNvPr id="667" name="862 Rectángulo"/>
        <xdr:cNvSpPr/>
      </xdr:nvSpPr>
      <xdr:spPr bwMode="auto">
        <a:xfrm rot="16199999" flipV="1">
          <a:off x="396992592" y="8101125"/>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26477</xdr:colOff>
      <xdr:row>43</xdr:row>
      <xdr:rowOff>6710</xdr:rowOff>
    </xdr:from>
    <xdr:to>
      <xdr:col>644</xdr:col>
      <xdr:colOff>304801</xdr:colOff>
      <xdr:row>43</xdr:row>
      <xdr:rowOff>58166</xdr:rowOff>
    </xdr:to>
    <xdr:sp>
      <xdr:nvSpPr>
        <xdr:cNvPr id="668" name="863 Rectángulo"/>
        <xdr:cNvSpPr/>
      </xdr:nvSpPr>
      <xdr:spPr bwMode="auto">
        <a:xfrm flipV="1">
          <a:off x="392351703" y="8683985"/>
          <a:ext cx="4745548" cy="51456"/>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20878</xdr:colOff>
      <xdr:row>42</xdr:row>
      <xdr:rowOff>83708</xdr:rowOff>
    </xdr:from>
    <xdr:to>
      <xdr:col>637</xdr:col>
      <xdr:colOff>66596</xdr:colOff>
      <xdr:row>43</xdr:row>
      <xdr:rowOff>58166</xdr:rowOff>
    </xdr:to>
    <xdr:sp>
      <xdr:nvSpPr>
        <xdr:cNvPr id="669" name="864 Rectángulo"/>
        <xdr:cNvSpPr/>
      </xdr:nvSpPr>
      <xdr:spPr bwMode="auto">
        <a:xfrm rot="16199999" flipV="1">
          <a:off x="392286483" y="8630102"/>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644</xdr:col>
      <xdr:colOff>259080</xdr:colOff>
      <xdr:row>42</xdr:row>
      <xdr:rowOff>66020</xdr:rowOff>
    </xdr:from>
    <xdr:to>
      <xdr:col>644</xdr:col>
      <xdr:colOff>304800</xdr:colOff>
      <xdr:row>43</xdr:row>
      <xdr:rowOff>40478</xdr:rowOff>
    </xdr:to>
    <xdr:sp>
      <xdr:nvSpPr>
        <xdr:cNvPr id="670" name="865 Rectángulo"/>
        <xdr:cNvSpPr/>
      </xdr:nvSpPr>
      <xdr:spPr bwMode="auto">
        <a:xfrm rot="16199999" flipV="1">
          <a:off x="396991912" y="8612414"/>
          <a:ext cx="164958"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637</xdr:col>
      <xdr:colOff>126886</xdr:colOff>
      <xdr:row>40</xdr:row>
      <xdr:rowOff>50340</xdr:rowOff>
    </xdr:from>
    <xdr:to>
      <xdr:col>641</xdr:col>
      <xdr:colOff>109883</xdr:colOff>
      <xdr:row>42</xdr:row>
      <xdr:rowOff>135386</xdr:rowOff>
    </xdr:to>
    <xdr:sp>
      <xdr:nvSpPr>
        <xdr:cNvPr id="671" name="866 Forma libre"/>
        <xdr:cNvSpPr/>
      </xdr:nvSpPr>
      <xdr:spPr bwMode="auto">
        <a:xfrm flipV="1">
          <a:off x="392452111" y="8156116"/>
          <a:ext cx="2535697" cy="466045"/>
        </a:xfrm>
        <a:custGeom>
          <a:avLst/>
          <a:gdLst>
            <a:gd name="connsiteX0" fmla="*/ 0 w 2525826"/>
            <a:gd name="connsiteY0" fmla="*/ 0 h 459241"/>
            <a:gd name="connsiteX1" fmla="*/ 884464 w 2525826"/>
            <a:gd name="connsiteY1" fmla="*/ 0 h 459241"/>
            <a:gd name="connsiteX2" fmla="*/ 1275670 w 2525826"/>
            <a:gd name="connsiteY2" fmla="*/ 459241 h 459241"/>
            <a:gd name="connsiteX3" fmla="*/ 2525826 w 2525826"/>
            <a:gd name="connsiteY3" fmla="*/ 442232 h 459241"/>
            <a:gd name="connsiteX0" fmla="*/ 0 w 2534336"/>
            <a:gd name="connsiteY0" fmla="*/ 0 h 459241"/>
            <a:gd name="connsiteX1" fmla="*/ 884464 w 2534336"/>
            <a:gd name="connsiteY1" fmla="*/ 0 h 459241"/>
            <a:gd name="connsiteX2" fmla="*/ 1275670 w 2534336"/>
            <a:gd name="connsiteY2" fmla="*/ 459241 h 459241"/>
            <a:gd name="connsiteX3" fmla="*/ 2534336 w 2534336"/>
            <a:gd name="connsiteY3" fmla="*/ 459241 h 459241"/>
          </a:gdLst>
          <a:ahLst/>
          <a:cxnLst>
            <a:cxn ang="0">
              <a:pos x="connsiteX0" y="connsiteY0"/>
            </a:cxn>
            <a:cxn ang="0">
              <a:pos x="connsiteX1" y="connsiteY1"/>
            </a:cxn>
            <a:cxn ang="0">
              <a:pos x="connsiteX2" y="connsiteY2"/>
            </a:cxn>
            <a:cxn ang="0">
              <a:pos x="connsiteX3" y="connsiteY3"/>
            </a:cxn>
          </a:cxnLst>
          <a:rect l="l" t="t" r="r" b="b"/>
          <a:pathLst>
            <a:path w="2534336" h="459241" fill="norm" stroke="1" extrusionOk="0">
              <a:moveTo>
                <a:pt x="0" y="0"/>
              </a:moveTo>
              <a:lnTo>
                <a:pt x="884464" y="0"/>
              </a:lnTo>
              <a:lnTo>
                <a:pt x="1275670" y="459241"/>
              </a:lnTo>
              <a:lnTo>
                <a:pt x="2534336" y="459241"/>
              </a:lnTo>
            </a:path>
          </a:pathLst>
        </a:custGeom>
        <a:ln w="381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640</xdr:col>
      <xdr:colOff>211241</xdr:colOff>
      <xdr:row>40</xdr:row>
      <xdr:rowOff>49661</xdr:rowOff>
    </xdr:from>
    <xdr:to>
      <xdr:col>644</xdr:col>
      <xdr:colOff>194238</xdr:colOff>
      <xdr:row>42</xdr:row>
      <xdr:rowOff>134706</xdr:rowOff>
    </xdr:to>
    <xdr:sp>
      <xdr:nvSpPr>
        <xdr:cNvPr id="672" name="867 Forma libre"/>
        <xdr:cNvSpPr/>
      </xdr:nvSpPr>
      <xdr:spPr bwMode="auto">
        <a:xfrm flipH="1" flipV="1">
          <a:off x="394450991" y="8155436"/>
          <a:ext cx="2535697" cy="466045"/>
        </a:xfrm>
        <a:custGeom>
          <a:avLst/>
          <a:gdLst>
            <a:gd name="connsiteX0" fmla="*/ 0 w 2525826"/>
            <a:gd name="connsiteY0" fmla="*/ 0 h 459241"/>
            <a:gd name="connsiteX1" fmla="*/ 884464 w 2525826"/>
            <a:gd name="connsiteY1" fmla="*/ 0 h 459241"/>
            <a:gd name="connsiteX2" fmla="*/ 1275670 w 2525826"/>
            <a:gd name="connsiteY2" fmla="*/ 459241 h 459241"/>
            <a:gd name="connsiteX3" fmla="*/ 2525826 w 2525826"/>
            <a:gd name="connsiteY3" fmla="*/ 442232 h 459241"/>
            <a:gd name="connsiteX0" fmla="*/ 0 w 2534336"/>
            <a:gd name="connsiteY0" fmla="*/ 0 h 459241"/>
            <a:gd name="connsiteX1" fmla="*/ 884464 w 2534336"/>
            <a:gd name="connsiteY1" fmla="*/ 0 h 459241"/>
            <a:gd name="connsiteX2" fmla="*/ 1275670 w 2534336"/>
            <a:gd name="connsiteY2" fmla="*/ 459241 h 459241"/>
            <a:gd name="connsiteX3" fmla="*/ 2534336 w 2534336"/>
            <a:gd name="connsiteY3" fmla="*/ 459241 h 459241"/>
          </a:gdLst>
          <a:ahLst/>
          <a:cxnLst>
            <a:cxn ang="0">
              <a:pos x="connsiteX0" y="connsiteY0"/>
            </a:cxn>
            <a:cxn ang="0">
              <a:pos x="connsiteX1" y="connsiteY1"/>
            </a:cxn>
            <a:cxn ang="0">
              <a:pos x="connsiteX2" y="connsiteY2"/>
            </a:cxn>
            <a:cxn ang="0">
              <a:pos x="connsiteX3" y="connsiteY3"/>
            </a:cxn>
          </a:cxnLst>
          <a:rect l="l" t="t" r="r" b="b"/>
          <a:pathLst>
            <a:path w="2534336" h="459241" fill="norm" stroke="1" extrusionOk="0">
              <a:moveTo>
                <a:pt x="0" y="0"/>
              </a:moveTo>
              <a:lnTo>
                <a:pt x="884464" y="0"/>
              </a:lnTo>
              <a:lnTo>
                <a:pt x="1275670" y="459241"/>
              </a:lnTo>
              <a:lnTo>
                <a:pt x="2534336" y="459241"/>
              </a:lnTo>
            </a:path>
          </a:pathLst>
        </a:custGeom>
        <a:ln w="381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defRPr/>
          </a:pPr>
          <a:endParaRPr lang="en-US" sz="1100"/>
        </a:p>
      </xdr:txBody>
    </xdr:sp>
    <xdr:clientData/>
  </xdr:twoCellAnchor>
  <xdr:twoCellAnchor editAs="twoCell">
    <xdr:from>
      <xdr:col>645</xdr:col>
      <xdr:colOff>501764</xdr:colOff>
      <xdr:row>5</xdr:row>
      <xdr:rowOff>98239</xdr:rowOff>
    </xdr:from>
    <xdr:to>
      <xdr:col>653</xdr:col>
      <xdr:colOff>221117</xdr:colOff>
      <xdr:row>9</xdr:row>
      <xdr:rowOff>59582</xdr:rowOff>
    </xdr:to>
    <xdr:sp>
      <xdr:nvSpPr>
        <xdr:cNvPr id="673" name="868 Rectángulo"/>
        <xdr:cNvSpPr/>
      </xdr:nvSpPr>
      <xdr:spPr bwMode="auto">
        <a:xfrm flipV="1">
          <a:off x="397932389" y="1450788"/>
          <a:ext cx="4824753" cy="79001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645</xdr:col>
      <xdr:colOff>625814</xdr:colOff>
      <xdr:row>12</xdr:row>
      <xdr:rowOff>31558</xdr:rowOff>
    </xdr:from>
    <xdr:to>
      <xdr:col>646</xdr:col>
      <xdr:colOff>620826</xdr:colOff>
      <xdr:row>19</xdr:row>
      <xdr:rowOff>34006</xdr:rowOff>
    </xdr:to>
    <xdr:sp>
      <xdr:nvSpPr>
        <xdr:cNvPr id="674" name="869 Rectángulo"/>
        <xdr:cNvSpPr/>
      </xdr:nvSpPr>
      <xdr:spPr bwMode="auto">
        <a:xfrm>
          <a:off x="398056439" y="2803334"/>
          <a:ext cx="633187" cy="133594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54598</xdr:colOff>
      <xdr:row>12</xdr:row>
      <xdr:rowOff>81548</xdr:rowOff>
    </xdr:from>
    <xdr:to>
      <xdr:col>646</xdr:col>
      <xdr:colOff>100316</xdr:colOff>
      <xdr:row>12</xdr:row>
      <xdr:rowOff>127266</xdr:rowOff>
    </xdr:to>
    <xdr:sp>
      <xdr:nvSpPr>
        <xdr:cNvPr id="675" name="870 Elipse"/>
        <xdr:cNvSpPr/>
      </xdr:nvSpPr>
      <xdr:spPr bwMode="auto">
        <a:xfrm>
          <a:off x="398123398" y="2853323"/>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497670</xdr:colOff>
      <xdr:row>12</xdr:row>
      <xdr:rowOff>81548</xdr:rowOff>
    </xdr:from>
    <xdr:to>
      <xdr:col>646</xdr:col>
      <xdr:colOff>543389</xdr:colOff>
      <xdr:row>12</xdr:row>
      <xdr:rowOff>127266</xdr:rowOff>
    </xdr:to>
    <xdr:sp>
      <xdr:nvSpPr>
        <xdr:cNvPr id="676" name="871 Elipse"/>
        <xdr:cNvSpPr/>
      </xdr:nvSpPr>
      <xdr:spPr bwMode="auto">
        <a:xfrm>
          <a:off x="398566470" y="2853323"/>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54598</xdr:colOff>
      <xdr:row>18</xdr:row>
      <xdr:rowOff>121725</xdr:rowOff>
    </xdr:from>
    <xdr:to>
      <xdr:col>646</xdr:col>
      <xdr:colOff>100316</xdr:colOff>
      <xdr:row>18</xdr:row>
      <xdr:rowOff>167443</xdr:rowOff>
    </xdr:to>
    <xdr:sp>
      <xdr:nvSpPr>
        <xdr:cNvPr id="677" name="872 Elipse"/>
        <xdr:cNvSpPr/>
      </xdr:nvSpPr>
      <xdr:spPr bwMode="auto">
        <a:xfrm>
          <a:off x="398123398" y="403650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54598</xdr:colOff>
      <xdr:row>15</xdr:row>
      <xdr:rowOff>113223</xdr:rowOff>
    </xdr:from>
    <xdr:to>
      <xdr:col>646</xdr:col>
      <xdr:colOff>100316</xdr:colOff>
      <xdr:row>15</xdr:row>
      <xdr:rowOff>158942</xdr:rowOff>
    </xdr:to>
    <xdr:sp>
      <xdr:nvSpPr>
        <xdr:cNvPr id="678" name="873 Elipse"/>
        <xdr:cNvSpPr/>
      </xdr:nvSpPr>
      <xdr:spPr bwMode="auto">
        <a:xfrm>
          <a:off x="398123398" y="3456498"/>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497670</xdr:colOff>
      <xdr:row>15</xdr:row>
      <xdr:rowOff>113223</xdr:rowOff>
    </xdr:from>
    <xdr:to>
      <xdr:col>646</xdr:col>
      <xdr:colOff>543389</xdr:colOff>
      <xdr:row>15</xdr:row>
      <xdr:rowOff>158942</xdr:rowOff>
    </xdr:to>
    <xdr:sp>
      <xdr:nvSpPr>
        <xdr:cNvPr id="679" name="874 Elipse"/>
        <xdr:cNvSpPr/>
      </xdr:nvSpPr>
      <xdr:spPr bwMode="auto">
        <a:xfrm>
          <a:off x="398566470" y="3456498"/>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497670</xdr:colOff>
      <xdr:row>18</xdr:row>
      <xdr:rowOff>121725</xdr:rowOff>
    </xdr:from>
    <xdr:to>
      <xdr:col>646</xdr:col>
      <xdr:colOff>543389</xdr:colOff>
      <xdr:row>18</xdr:row>
      <xdr:rowOff>167443</xdr:rowOff>
    </xdr:to>
    <xdr:sp>
      <xdr:nvSpPr>
        <xdr:cNvPr id="680" name="875 Elipse"/>
        <xdr:cNvSpPr/>
      </xdr:nvSpPr>
      <xdr:spPr bwMode="auto">
        <a:xfrm>
          <a:off x="398566470" y="403650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645</xdr:col>
      <xdr:colOff>555000</xdr:colOff>
      <xdr:row>5</xdr:row>
      <xdr:rowOff>191668</xdr:rowOff>
    </xdr:from>
    <xdr:to>
      <xdr:col>645</xdr:col>
      <xdr:colOff>600719</xdr:colOff>
      <xdr:row>8</xdr:row>
      <xdr:rowOff>178596</xdr:rowOff>
    </xdr:to>
    <xdr:sp>
      <xdr:nvSpPr>
        <xdr:cNvPr id="681" name="876 Rectángulo"/>
        <xdr:cNvSpPr/>
      </xdr:nvSpPr>
      <xdr:spPr bwMode="auto">
        <a:xfrm rot="5400000">
          <a:off x="397705459"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271250</xdr:colOff>
      <xdr:row>5</xdr:row>
      <xdr:rowOff>191668</xdr:rowOff>
    </xdr:from>
    <xdr:to>
      <xdr:col>646</xdr:col>
      <xdr:colOff>316970</xdr:colOff>
      <xdr:row>8</xdr:row>
      <xdr:rowOff>178596</xdr:rowOff>
    </xdr:to>
    <xdr:sp>
      <xdr:nvSpPr>
        <xdr:cNvPr id="682" name="877 Rectángulo"/>
        <xdr:cNvSpPr/>
      </xdr:nvSpPr>
      <xdr:spPr bwMode="auto">
        <a:xfrm rot="5400000">
          <a:off x="398059885"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625337</xdr:colOff>
      <xdr:row>5</xdr:row>
      <xdr:rowOff>191668</xdr:rowOff>
    </xdr:from>
    <xdr:to>
      <xdr:col>647</xdr:col>
      <xdr:colOff>33221</xdr:colOff>
      <xdr:row>8</xdr:row>
      <xdr:rowOff>178596</xdr:rowOff>
    </xdr:to>
    <xdr:sp>
      <xdr:nvSpPr>
        <xdr:cNvPr id="683" name="878 Rectángulo"/>
        <xdr:cNvSpPr/>
      </xdr:nvSpPr>
      <xdr:spPr bwMode="auto">
        <a:xfrm rot="5400000">
          <a:off x="398414141" y="1824215"/>
          <a:ext cx="606052" cy="4605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647</xdr:col>
      <xdr:colOff>341588</xdr:colOff>
      <xdr:row>5</xdr:row>
      <xdr:rowOff>191668</xdr:rowOff>
    </xdr:from>
    <xdr:to>
      <xdr:col>647</xdr:col>
      <xdr:colOff>387307</xdr:colOff>
      <xdr:row>8</xdr:row>
      <xdr:rowOff>178596</xdr:rowOff>
    </xdr:to>
    <xdr:sp>
      <xdr:nvSpPr>
        <xdr:cNvPr id="684" name="879 Rectángulo"/>
        <xdr:cNvSpPr/>
      </xdr:nvSpPr>
      <xdr:spPr bwMode="auto">
        <a:xfrm rot="5400000">
          <a:off x="398768397"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57840</xdr:colOff>
      <xdr:row>5</xdr:row>
      <xdr:rowOff>191668</xdr:rowOff>
    </xdr:from>
    <xdr:to>
      <xdr:col>648</xdr:col>
      <xdr:colOff>103560</xdr:colOff>
      <xdr:row>8</xdr:row>
      <xdr:rowOff>178596</xdr:rowOff>
    </xdr:to>
    <xdr:sp>
      <xdr:nvSpPr>
        <xdr:cNvPr id="685" name="880 Rectángulo"/>
        <xdr:cNvSpPr/>
      </xdr:nvSpPr>
      <xdr:spPr bwMode="auto">
        <a:xfrm rot="5400000">
          <a:off x="399122825"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437375</xdr:colOff>
      <xdr:row>5</xdr:row>
      <xdr:rowOff>191668</xdr:rowOff>
    </xdr:from>
    <xdr:to>
      <xdr:col>648</xdr:col>
      <xdr:colOff>483093</xdr:colOff>
      <xdr:row>8</xdr:row>
      <xdr:rowOff>178594</xdr:rowOff>
    </xdr:to>
    <xdr:sp>
      <xdr:nvSpPr>
        <xdr:cNvPr id="686" name="881 Rectángulo"/>
        <xdr:cNvSpPr/>
      </xdr:nvSpPr>
      <xdr:spPr bwMode="auto">
        <a:xfrm rot="5400000">
          <a:off x="399502360" y="1824383"/>
          <a:ext cx="606050"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649</xdr:col>
      <xdr:colOff>154609</xdr:colOff>
      <xdr:row>5</xdr:row>
      <xdr:rowOff>191668</xdr:rowOff>
    </xdr:from>
    <xdr:to>
      <xdr:col>649</xdr:col>
      <xdr:colOff>200328</xdr:colOff>
      <xdr:row>8</xdr:row>
      <xdr:rowOff>178596</xdr:rowOff>
    </xdr:to>
    <xdr:sp>
      <xdr:nvSpPr>
        <xdr:cNvPr id="687" name="882 Rectángulo"/>
        <xdr:cNvSpPr/>
      </xdr:nvSpPr>
      <xdr:spPr bwMode="auto">
        <a:xfrm rot="5400000">
          <a:off x="399857768"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649</xdr:col>
      <xdr:colOff>534144</xdr:colOff>
      <xdr:row>5</xdr:row>
      <xdr:rowOff>191668</xdr:rowOff>
    </xdr:from>
    <xdr:to>
      <xdr:col>649</xdr:col>
      <xdr:colOff>579863</xdr:colOff>
      <xdr:row>8</xdr:row>
      <xdr:rowOff>178596</xdr:rowOff>
    </xdr:to>
    <xdr:sp>
      <xdr:nvSpPr>
        <xdr:cNvPr id="688" name="883 Rectángulo"/>
        <xdr:cNvSpPr/>
      </xdr:nvSpPr>
      <xdr:spPr bwMode="auto">
        <a:xfrm rot="5400000">
          <a:off x="400237303"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217620</xdr:colOff>
      <xdr:row>5</xdr:row>
      <xdr:rowOff>191668</xdr:rowOff>
    </xdr:from>
    <xdr:to>
      <xdr:col>650</xdr:col>
      <xdr:colOff>263339</xdr:colOff>
      <xdr:row>8</xdr:row>
      <xdr:rowOff>178596</xdr:rowOff>
    </xdr:to>
    <xdr:sp>
      <xdr:nvSpPr>
        <xdr:cNvPr id="689" name="884 Rectángulo"/>
        <xdr:cNvSpPr/>
      </xdr:nvSpPr>
      <xdr:spPr bwMode="auto">
        <a:xfrm rot="5400000">
          <a:off x="400558954"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650</xdr:col>
      <xdr:colOff>589828</xdr:colOff>
      <xdr:row>5</xdr:row>
      <xdr:rowOff>191668</xdr:rowOff>
    </xdr:from>
    <xdr:to>
      <xdr:col>650</xdr:col>
      <xdr:colOff>635547</xdr:colOff>
      <xdr:row>8</xdr:row>
      <xdr:rowOff>178596</xdr:rowOff>
    </xdr:to>
    <xdr:sp>
      <xdr:nvSpPr>
        <xdr:cNvPr id="690" name="885 Rectángulo"/>
        <xdr:cNvSpPr/>
      </xdr:nvSpPr>
      <xdr:spPr bwMode="auto">
        <a:xfrm rot="5400000">
          <a:off x="400931162"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311122</xdr:colOff>
      <xdr:row>5</xdr:row>
      <xdr:rowOff>191668</xdr:rowOff>
    </xdr:from>
    <xdr:to>
      <xdr:col>651</xdr:col>
      <xdr:colOff>356842</xdr:colOff>
      <xdr:row>8</xdr:row>
      <xdr:rowOff>178596</xdr:rowOff>
    </xdr:to>
    <xdr:sp>
      <xdr:nvSpPr>
        <xdr:cNvPr id="691" name="886 Rectángulo"/>
        <xdr:cNvSpPr/>
      </xdr:nvSpPr>
      <xdr:spPr bwMode="auto">
        <a:xfrm rot="5400000">
          <a:off x="401290632"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652</xdr:col>
      <xdr:colOff>32418</xdr:colOff>
      <xdr:row>5</xdr:row>
      <xdr:rowOff>191668</xdr:rowOff>
    </xdr:from>
    <xdr:to>
      <xdr:col>652</xdr:col>
      <xdr:colOff>78137</xdr:colOff>
      <xdr:row>8</xdr:row>
      <xdr:rowOff>178594</xdr:rowOff>
    </xdr:to>
    <xdr:sp>
      <xdr:nvSpPr>
        <xdr:cNvPr id="692" name="887 Rectángulo"/>
        <xdr:cNvSpPr/>
      </xdr:nvSpPr>
      <xdr:spPr bwMode="auto">
        <a:xfrm rot="5400000">
          <a:off x="401650103" y="1824383"/>
          <a:ext cx="606050"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652</xdr:col>
      <xdr:colOff>391548</xdr:colOff>
      <xdr:row>5</xdr:row>
      <xdr:rowOff>191668</xdr:rowOff>
    </xdr:from>
    <xdr:to>
      <xdr:col>652</xdr:col>
      <xdr:colOff>437267</xdr:colOff>
      <xdr:row>8</xdr:row>
      <xdr:rowOff>178596</xdr:rowOff>
    </xdr:to>
    <xdr:sp>
      <xdr:nvSpPr>
        <xdr:cNvPr id="693" name="888 Rectángulo"/>
        <xdr:cNvSpPr/>
      </xdr:nvSpPr>
      <xdr:spPr bwMode="auto">
        <a:xfrm rot="5400000">
          <a:off x="402009232"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653</xdr:col>
      <xdr:colOff>112844</xdr:colOff>
      <xdr:row>5</xdr:row>
      <xdr:rowOff>191668</xdr:rowOff>
    </xdr:from>
    <xdr:to>
      <xdr:col>653</xdr:col>
      <xdr:colOff>158563</xdr:colOff>
      <xdr:row>8</xdr:row>
      <xdr:rowOff>178594</xdr:rowOff>
    </xdr:to>
    <xdr:sp>
      <xdr:nvSpPr>
        <xdr:cNvPr id="694" name="889 Rectángulo"/>
        <xdr:cNvSpPr/>
      </xdr:nvSpPr>
      <xdr:spPr bwMode="auto">
        <a:xfrm rot="5400000">
          <a:off x="402368704" y="1824383"/>
          <a:ext cx="606050"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94207</xdr:colOff>
      <xdr:row>5</xdr:row>
      <xdr:rowOff>191668</xdr:rowOff>
    </xdr:from>
    <xdr:to>
      <xdr:col>646</xdr:col>
      <xdr:colOff>139927</xdr:colOff>
      <xdr:row>8</xdr:row>
      <xdr:rowOff>178596</xdr:rowOff>
    </xdr:to>
    <xdr:sp>
      <xdr:nvSpPr>
        <xdr:cNvPr id="695" name="890 Rectángulo"/>
        <xdr:cNvSpPr/>
      </xdr:nvSpPr>
      <xdr:spPr bwMode="auto">
        <a:xfrm rot="5400000">
          <a:off x="397882842"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448294</xdr:colOff>
      <xdr:row>5</xdr:row>
      <xdr:rowOff>191668</xdr:rowOff>
    </xdr:from>
    <xdr:to>
      <xdr:col>646</xdr:col>
      <xdr:colOff>494013</xdr:colOff>
      <xdr:row>8</xdr:row>
      <xdr:rowOff>178596</xdr:rowOff>
    </xdr:to>
    <xdr:sp>
      <xdr:nvSpPr>
        <xdr:cNvPr id="696" name="891 Rectángulo"/>
        <xdr:cNvSpPr/>
      </xdr:nvSpPr>
      <xdr:spPr bwMode="auto">
        <a:xfrm rot="5400000">
          <a:off x="398236928"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647</xdr:col>
      <xdr:colOff>164544</xdr:colOff>
      <xdr:row>5</xdr:row>
      <xdr:rowOff>191668</xdr:rowOff>
    </xdr:from>
    <xdr:to>
      <xdr:col>647</xdr:col>
      <xdr:colOff>210264</xdr:colOff>
      <xdr:row>8</xdr:row>
      <xdr:rowOff>178596</xdr:rowOff>
    </xdr:to>
    <xdr:sp>
      <xdr:nvSpPr>
        <xdr:cNvPr id="697" name="892 Rectángulo"/>
        <xdr:cNvSpPr/>
      </xdr:nvSpPr>
      <xdr:spPr bwMode="auto">
        <a:xfrm rot="5400000">
          <a:off x="398591354"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647</xdr:col>
      <xdr:colOff>518631</xdr:colOff>
      <xdr:row>5</xdr:row>
      <xdr:rowOff>191668</xdr:rowOff>
    </xdr:from>
    <xdr:to>
      <xdr:col>647</xdr:col>
      <xdr:colOff>564350</xdr:colOff>
      <xdr:row>8</xdr:row>
      <xdr:rowOff>178596</xdr:rowOff>
    </xdr:to>
    <xdr:sp>
      <xdr:nvSpPr>
        <xdr:cNvPr id="698" name="893 Rectángulo"/>
        <xdr:cNvSpPr/>
      </xdr:nvSpPr>
      <xdr:spPr bwMode="auto">
        <a:xfrm rot="5400000">
          <a:off x="398945440"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131558</xdr:colOff>
      <xdr:row>5</xdr:row>
      <xdr:rowOff>191668</xdr:rowOff>
    </xdr:from>
    <xdr:to>
      <xdr:col>651</xdr:col>
      <xdr:colOff>177277</xdr:colOff>
      <xdr:row>8</xdr:row>
      <xdr:rowOff>178596</xdr:rowOff>
    </xdr:to>
    <xdr:sp>
      <xdr:nvSpPr>
        <xdr:cNvPr id="699" name="894 Rectángulo"/>
        <xdr:cNvSpPr/>
      </xdr:nvSpPr>
      <xdr:spPr bwMode="auto">
        <a:xfrm rot="5400000">
          <a:off x="401111067"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651</xdr:col>
      <xdr:colOff>490687</xdr:colOff>
      <xdr:row>5</xdr:row>
      <xdr:rowOff>191668</xdr:rowOff>
    </xdr:from>
    <xdr:to>
      <xdr:col>651</xdr:col>
      <xdr:colOff>536407</xdr:colOff>
      <xdr:row>8</xdr:row>
      <xdr:rowOff>178596</xdr:rowOff>
    </xdr:to>
    <xdr:sp>
      <xdr:nvSpPr>
        <xdr:cNvPr id="700" name="895 Rectángulo"/>
        <xdr:cNvSpPr/>
      </xdr:nvSpPr>
      <xdr:spPr bwMode="auto">
        <a:xfrm rot="5400000">
          <a:off x="401470197"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652</xdr:col>
      <xdr:colOff>211983</xdr:colOff>
      <xdr:row>5</xdr:row>
      <xdr:rowOff>191668</xdr:rowOff>
    </xdr:from>
    <xdr:to>
      <xdr:col>652</xdr:col>
      <xdr:colOff>257701</xdr:colOff>
      <xdr:row>8</xdr:row>
      <xdr:rowOff>178596</xdr:rowOff>
    </xdr:to>
    <xdr:sp>
      <xdr:nvSpPr>
        <xdr:cNvPr id="701" name="896 Rectángulo"/>
        <xdr:cNvSpPr/>
      </xdr:nvSpPr>
      <xdr:spPr bwMode="auto">
        <a:xfrm rot="5400000">
          <a:off x="401829667"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652</xdr:col>
      <xdr:colOff>571113</xdr:colOff>
      <xdr:row>5</xdr:row>
      <xdr:rowOff>191668</xdr:rowOff>
    </xdr:from>
    <xdr:to>
      <xdr:col>652</xdr:col>
      <xdr:colOff>616832</xdr:colOff>
      <xdr:row>8</xdr:row>
      <xdr:rowOff>178596</xdr:rowOff>
    </xdr:to>
    <xdr:sp>
      <xdr:nvSpPr>
        <xdr:cNvPr id="702" name="897 Rectángulo"/>
        <xdr:cNvSpPr/>
      </xdr:nvSpPr>
      <xdr:spPr bwMode="auto">
        <a:xfrm rot="5400000">
          <a:off x="402188797" y="1824385"/>
          <a:ext cx="606052" cy="45719"/>
        </a:xfrm>
        <a:prstGeom prst="rect">
          <a:avLst/>
        </a:prstGeom>
        <a:solidFill>
          <a:srgbClr val="FF000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276134</xdr:colOff>
      <xdr:row>12</xdr:row>
      <xdr:rowOff>81548</xdr:rowOff>
    </xdr:from>
    <xdr:to>
      <xdr:col>646</xdr:col>
      <xdr:colOff>321852</xdr:colOff>
      <xdr:row>12</xdr:row>
      <xdr:rowOff>127266</xdr:rowOff>
    </xdr:to>
    <xdr:sp>
      <xdr:nvSpPr>
        <xdr:cNvPr id="703" name="898 Elipse"/>
        <xdr:cNvSpPr/>
      </xdr:nvSpPr>
      <xdr:spPr bwMode="auto">
        <a:xfrm>
          <a:off x="398344934" y="2853323"/>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646</xdr:col>
      <xdr:colOff>276134</xdr:colOff>
      <xdr:row>18</xdr:row>
      <xdr:rowOff>121725</xdr:rowOff>
    </xdr:from>
    <xdr:to>
      <xdr:col>646</xdr:col>
      <xdr:colOff>321852</xdr:colOff>
      <xdr:row>18</xdr:row>
      <xdr:rowOff>167443</xdr:rowOff>
    </xdr:to>
    <xdr:sp>
      <xdr:nvSpPr>
        <xdr:cNvPr id="704" name="899 Elipse"/>
        <xdr:cNvSpPr/>
      </xdr:nvSpPr>
      <xdr:spPr bwMode="auto">
        <a:xfrm>
          <a:off x="398344934" y="4036500"/>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647</xdr:col>
      <xdr:colOff>633638</xdr:colOff>
      <xdr:row>12</xdr:row>
      <xdr:rowOff>56404</xdr:rowOff>
    </xdr:from>
    <xdr:to>
      <xdr:col>648</xdr:col>
      <xdr:colOff>628649</xdr:colOff>
      <xdr:row>15</xdr:row>
      <xdr:rowOff>93550</xdr:rowOff>
    </xdr:to>
    <xdr:sp>
      <xdr:nvSpPr>
        <xdr:cNvPr id="705" name="901 Rectángulo"/>
        <xdr:cNvSpPr/>
      </xdr:nvSpPr>
      <xdr:spPr bwMode="auto">
        <a:xfrm>
          <a:off x="399340613" y="2828179"/>
          <a:ext cx="633187" cy="60864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62422</xdr:colOff>
      <xdr:row>12</xdr:row>
      <xdr:rowOff>106393</xdr:rowOff>
    </xdr:from>
    <xdr:to>
      <xdr:col>648</xdr:col>
      <xdr:colOff>108141</xdr:colOff>
      <xdr:row>12</xdr:row>
      <xdr:rowOff>152112</xdr:rowOff>
    </xdr:to>
    <xdr:sp>
      <xdr:nvSpPr>
        <xdr:cNvPr id="706" name="902 Elipse"/>
        <xdr:cNvSpPr/>
      </xdr:nvSpPr>
      <xdr:spPr bwMode="auto">
        <a:xfrm>
          <a:off x="399407572" y="2878168"/>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505494</xdr:colOff>
      <xdr:row>12</xdr:row>
      <xdr:rowOff>106393</xdr:rowOff>
    </xdr:from>
    <xdr:to>
      <xdr:col>648</xdr:col>
      <xdr:colOff>551213</xdr:colOff>
      <xdr:row>12</xdr:row>
      <xdr:rowOff>152112</xdr:rowOff>
    </xdr:to>
    <xdr:sp>
      <xdr:nvSpPr>
        <xdr:cNvPr id="707" name="903 Elipse"/>
        <xdr:cNvSpPr/>
      </xdr:nvSpPr>
      <xdr:spPr bwMode="auto">
        <a:xfrm>
          <a:off x="399850644" y="2878168"/>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62422</xdr:colOff>
      <xdr:row>14</xdr:row>
      <xdr:rowOff>180627</xdr:rowOff>
    </xdr:from>
    <xdr:to>
      <xdr:col>648</xdr:col>
      <xdr:colOff>108141</xdr:colOff>
      <xdr:row>15</xdr:row>
      <xdr:rowOff>39248</xdr:rowOff>
    </xdr:to>
    <xdr:sp>
      <xdr:nvSpPr>
        <xdr:cNvPr id="708" name="904 Elipse"/>
        <xdr:cNvSpPr/>
      </xdr:nvSpPr>
      <xdr:spPr bwMode="auto">
        <a:xfrm>
          <a:off x="399407572" y="3333402"/>
          <a:ext cx="45719" cy="49121"/>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62422</xdr:colOff>
      <xdr:row>13</xdr:row>
      <xdr:rowOff>138088</xdr:rowOff>
    </xdr:from>
    <xdr:to>
      <xdr:col>648</xdr:col>
      <xdr:colOff>108141</xdr:colOff>
      <xdr:row>13</xdr:row>
      <xdr:rowOff>183807</xdr:rowOff>
    </xdr:to>
    <xdr:sp>
      <xdr:nvSpPr>
        <xdr:cNvPr id="709" name="905 Elipse"/>
        <xdr:cNvSpPr/>
      </xdr:nvSpPr>
      <xdr:spPr bwMode="auto">
        <a:xfrm>
          <a:off x="399407572" y="3100363"/>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505494</xdr:colOff>
      <xdr:row>13</xdr:row>
      <xdr:rowOff>138088</xdr:rowOff>
    </xdr:from>
    <xdr:to>
      <xdr:col>648</xdr:col>
      <xdr:colOff>551213</xdr:colOff>
      <xdr:row>13</xdr:row>
      <xdr:rowOff>183807</xdr:rowOff>
    </xdr:to>
    <xdr:sp>
      <xdr:nvSpPr>
        <xdr:cNvPr id="710" name="906 Elipse"/>
        <xdr:cNvSpPr/>
      </xdr:nvSpPr>
      <xdr:spPr bwMode="auto">
        <a:xfrm>
          <a:off x="399850644" y="3100363"/>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505494</xdr:colOff>
      <xdr:row>14</xdr:row>
      <xdr:rowOff>180627</xdr:rowOff>
    </xdr:from>
    <xdr:to>
      <xdr:col>648</xdr:col>
      <xdr:colOff>551213</xdr:colOff>
      <xdr:row>15</xdr:row>
      <xdr:rowOff>39248</xdr:rowOff>
    </xdr:to>
    <xdr:sp>
      <xdr:nvSpPr>
        <xdr:cNvPr id="711" name="907 Elipse"/>
        <xdr:cNvSpPr/>
      </xdr:nvSpPr>
      <xdr:spPr bwMode="auto">
        <a:xfrm>
          <a:off x="399850644" y="3333402"/>
          <a:ext cx="45719" cy="49121"/>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283958</xdr:colOff>
      <xdr:row>12</xdr:row>
      <xdr:rowOff>106393</xdr:rowOff>
    </xdr:from>
    <xdr:to>
      <xdr:col>648</xdr:col>
      <xdr:colOff>329677</xdr:colOff>
      <xdr:row>12</xdr:row>
      <xdr:rowOff>152112</xdr:rowOff>
    </xdr:to>
    <xdr:sp>
      <xdr:nvSpPr>
        <xdr:cNvPr id="712" name="908 Elipse"/>
        <xdr:cNvSpPr/>
      </xdr:nvSpPr>
      <xdr:spPr bwMode="auto">
        <a:xfrm>
          <a:off x="399629108" y="2878168"/>
          <a:ext cx="45719" cy="4571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648</xdr:col>
      <xdr:colOff>283958</xdr:colOff>
      <xdr:row>14</xdr:row>
      <xdr:rowOff>180627</xdr:rowOff>
    </xdr:from>
    <xdr:to>
      <xdr:col>648</xdr:col>
      <xdr:colOff>329677</xdr:colOff>
      <xdr:row>15</xdr:row>
      <xdr:rowOff>39248</xdr:rowOff>
    </xdr:to>
    <xdr:sp>
      <xdr:nvSpPr>
        <xdr:cNvPr id="713" name="909 Elipse"/>
        <xdr:cNvSpPr/>
      </xdr:nvSpPr>
      <xdr:spPr bwMode="auto">
        <a:xfrm>
          <a:off x="399629108" y="3333402"/>
          <a:ext cx="45719" cy="49121"/>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494522</xdr:colOff>
      <xdr:row>17</xdr:row>
      <xdr:rowOff>133400</xdr:rowOff>
    </xdr:from>
    <xdr:to>
      <xdr:col>605</xdr:col>
      <xdr:colOff>589772</xdr:colOff>
      <xdr:row>18</xdr:row>
      <xdr:rowOff>44952</xdr:rowOff>
    </xdr:to>
    <xdr:sp>
      <xdr:nvSpPr>
        <xdr:cNvPr id="714" name="910 Rectángulo"/>
        <xdr:cNvSpPr/>
      </xdr:nvSpPr>
      <xdr:spPr bwMode="auto">
        <a:xfrm>
          <a:off x="372769622" y="3857675"/>
          <a:ext cx="95250" cy="102052"/>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494522</xdr:colOff>
      <xdr:row>28</xdr:row>
      <xdr:rowOff>17942</xdr:rowOff>
    </xdr:from>
    <xdr:to>
      <xdr:col>605</xdr:col>
      <xdr:colOff>589772</xdr:colOff>
      <xdr:row>28</xdr:row>
      <xdr:rowOff>109403</xdr:rowOff>
    </xdr:to>
    <xdr:sp>
      <xdr:nvSpPr>
        <xdr:cNvPr id="715" name="911 Rectángulo"/>
        <xdr:cNvSpPr/>
      </xdr:nvSpPr>
      <xdr:spPr bwMode="auto">
        <a:xfrm>
          <a:off x="372769622" y="5837717"/>
          <a:ext cx="95250" cy="91462"/>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440695</xdr:colOff>
      <xdr:row>28</xdr:row>
      <xdr:rowOff>110177</xdr:rowOff>
    </xdr:from>
    <xdr:to>
      <xdr:col>605</xdr:col>
      <xdr:colOff>586426</xdr:colOff>
      <xdr:row>29</xdr:row>
      <xdr:rowOff>85297</xdr:rowOff>
    </xdr:to>
    <xdr:sp>
      <xdr:nvSpPr>
        <xdr:cNvPr id="716" name="912 Forma libre"/>
        <xdr:cNvSpPr/>
      </xdr:nvSpPr>
      <xdr:spPr bwMode="auto">
        <a:xfrm>
          <a:off x="372715795" y="5929952"/>
          <a:ext cx="145732" cy="165621"/>
        </a:xfrm>
        <a:custGeom>
          <a:avLst/>
          <a:gdLst>
            <a:gd name="connsiteX0" fmla="*/ 3554 w 145718"/>
            <a:gd name="connsiteY0" fmla="*/ 74636 h 167043"/>
            <a:gd name="connsiteX1" fmla="*/ 71082 w 145718"/>
            <a:gd name="connsiteY1" fmla="*/ 85299 h 167043"/>
            <a:gd name="connsiteX2" fmla="*/ 71082 w 145718"/>
            <a:gd name="connsiteY2" fmla="*/ 3554 h 167043"/>
            <a:gd name="connsiteX3" fmla="*/ 142164 w 145718"/>
            <a:gd name="connsiteY3" fmla="*/ 0 h 167043"/>
            <a:gd name="connsiteX4" fmla="*/ 145718 w 145718"/>
            <a:gd name="connsiteY4" fmla="*/ 159935 h 167043"/>
            <a:gd name="connsiteX5" fmla="*/ 0 w 145718"/>
            <a:gd name="connsiteY5" fmla="*/ 167043 h 167043"/>
            <a:gd name="connsiteX6" fmla="*/ 3554 w 145718"/>
            <a:gd name="connsiteY6" fmla="*/ 74636 h 167043"/>
            <a:gd name="connsiteX0" fmla="*/ 0 w 145732"/>
            <a:gd name="connsiteY0" fmla="*/ 85299 h 167043"/>
            <a:gd name="connsiteX1" fmla="*/ 71096 w 145732"/>
            <a:gd name="connsiteY1" fmla="*/ 85299 h 167043"/>
            <a:gd name="connsiteX2" fmla="*/ 71096 w 145732"/>
            <a:gd name="connsiteY2" fmla="*/ 3554 h 167043"/>
            <a:gd name="connsiteX3" fmla="*/ 142178 w 145732"/>
            <a:gd name="connsiteY3" fmla="*/ 0 h 167043"/>
            <a:gd name="connsiteX4" fmla="*/ 145732 w 145732"/>
            <a:gd name="connsiteY4" fmla="*/ 159935 h 167043"/>
            <a:gd name="connsiteX5" fmla="*/ 14 w 145732"/>
            <a:gd name="connsiteY5" fmla="*/ 167043 h 167043"/>
            <a:gd name="connsiteX6" fmla="*/ 0 w 145732"/>
            <a:gd name="connsiteY6" fmla="*/ 85299 h 167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45732" h="167043" fill="norm" stroke="1" extrusionOk="0">
              <a:moveTo>
                <a:pt x="0" y="85299"/>
              </a:moveTo>
              <a:lnTo>
                <a:pt x="71096" y="85299"/>
              </a:lnTo>
              <a:lnTo>
                <a:pt x="71096" y="3554"/>
              </a:lnTo>
              <a:lnTo>
                <a:pt x="142178" y="0"/>
              </a:lnTo>
              <a:cubicBezTo>
                <a:pt x="143363" y="53312"/>
                <a:pt x="144547" y="106623"/>
                <a:pt x="145732" y="159935"/>
              </a:cubicBezTo>
              <a:lnTo>
                <a:pt x="14" y="167043"/>
              </a:lnTo>
              <a:cubicBezTo>
                <a:pt x="9" y="139795"/>
                <a:pt x="5" y="112547"/>
                <a:pt x="0" y="85299"/>
              </a:cubicBez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605</xdr:col>
      <xdr:colOff>444264</xdr:colOff>
      <xdr:row>16</xdr:row>
      <xdr:rowOff>149271</xdr:rowOff>
    </xdr:from>
    <xdr:to>
      <xdr:col>605</xdr:col>
      <xdr:colOff>589995</xdr:colOff>
      <xdr:row>17</xdr:row>
      <xdr:rowOff>124393</xdr:rowOff>
    </xdr:to>
    <xdr:sp>
      <xdr:nvSpPr>
        <xdr:cNvPr id="717" name="913 Forma libre"/>
        <xdr:cNvSpPr/>
      </xdr:nvSpPr>
      <xdr:spPr bwMode="auto">
        <a:xfrm flipV="1">
          <a:off x="372719364" y="3683047"/>
          <a:ext cx="145732" cy="165621"/>
        </a:xfrm>
        <a:custGeom>
          <a:avLst/>
          <a:gdLst>
            <a:gd name="connsiteX0" fmla="*/ 3554 w 145718"/>
            <a:gd name="connsiteY0" fmla="*/ 74636 h 167043"/>
            <a:gd name="connsiteX1" fmla="*/ 71082 w 145718"/>
            <a:gd name="connsiteY1" fmla="*/ 85299 h 167043"/>
            <a:gd name="connsiteX2" fmla="*/ 71082 w 145718"/>
            <a:gd name="connsiteY2" fmla="*/ 3554 h 167043"/>
            <a:gd name="connsiteX3" fmla="*/ 142164 w 145718"/>
            <a:gd name="connsiteY3" fmla="*/ 0 h 167043"/>
            <a:gd name="connsiteX4" fmla="*/ 145718 w 145718"/>
            <a:gd name="connsiteY4" fmla="*/ 159935 h 167043"/>
            <a:gd name="connsiteX5" fmla="*/ 0 w 145718"/>
            <a:gd name="connsiteY5" fmla="*/ 167043 h 167043"/>
            <a:gd name="connsiteX6" fmla="*/ 3554 w 145718"/>
            <a:gd name="connsiteY6" fmla="*/ 74636 h 167043"/>
            <a:gd name="connsiteX0" fmla="*/ 0 w 145732"/>
            <a:gd name="connsiteY0" fmla="*/ 85299 h 167043"/>
            <a:gd name="connsiteX1" fmla="*/ 71096 w 145732"/>
            <a:gd name="connsiteY1" fmla="*/ 85299 h 167043"/>
            <a:gd name="connsiteX2" fmla="*/ 71096 w 145732"/>
            <a:gd name="connsiteY2" fmla="*/ 3554 h 167043"/>
            <a:gd name="connsiteX3" fmla="*/ 142178 w 145732"/>
            <a:gd name="connsiteY3" fmla="*/ 0 h 167043"/>
            <a:gd name="connsiteX4" fmla="*/ 145732 w 145732"/>
            <a:gd name="connsiteY4" fmla="*/ 159935 h 167043"/>
            <a:gd name="connsiteX5" fmla="*/ 14 w 145732"/>
            <a:gd name="connsiteY5" fmla="*/ 167043 h 167043"/>
            <a:gd name="connsiteX6" fmla="*/ 0 w 145732"/>
            <a:gd name="connsiteY6" fmla="*/ 85299 h 167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45732" h="167043" fill="norm" stroke="1" extrusionOk="0">
              <a:moveTo>
                <a:pt x="0" y="85299"/>
              </a:moveTo>
              <a:lnTo>
                <a:pt x="71096" y="85299"/>
              </a:lnTo>
              <a:lnTo>
                <a:pt x="71096" y="3554"/>
              </a:lnTo>
              <a:lnTo>
                <a:pt x="142178" y="0"/>
              </a:lnTo>
              <a:cubicBezTo>
                <a:pt x="143363" y="53312"/>
                <a:pt x="144547" y="106623"/>
                <a:pt x="145732" y="159935"/>
              </a:cubicBezTo>
              <a:lnTo>
                <a:pt x="14" y="167043"/>
              </a:lnTo>
              <a:cubicBezTo>
                <a:pt x="9" y="139795"/>
                <a:pt x="5" y="112547"/>
                <a:pt x="0" y="85299"/>
              </a:cubicBez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200012</xdr:colOff>
      <xdr:row>7</xdr:row>
      <xdr:rowOff>195262</xdr:rowOff>
    </xdr:from>
    <xdr:to>
      <xdr:col>657</xdr:col>
      <xdr:colOff>219061</xdr:colOff>
      <xdr:row>9</xdr:row>
      <xdr:rowOff>87311</xdr:rowOff>
    </xdr:to>
    <xdr:sp>
      <xdr:nvSpPr>
        <xdr:cNvPr id="718" name="916 Rectángulo"/>
        <xdr:cNvSpPr/>
      </xdr:nvSpPr>
      <xdr:spPr bwMode="auto">
        <a:xfrm>
          <a:off x="404650562" y="1957387"/>
          <a:ext cx="657225" cy="3111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263512</xdr:colOff>
      <xdr:row>8</xdr:row>
      <xdr:rowOff>63500</xdr:rowOff>
    </xdr:from>
    <xdr:to>
      <xdr:col>656</xdr:col>
      <xdr:colOff>492111</xdr:colOff>
      <xdr:row>9</xdr:row>
      <xdr:rowOff>22225</xdr:rowOff>
    </xdr:to>
    <xdr:sp>
      <xdr:nvSpPr>
        <xdr:cNvPr id="719" name="919 Rectángulo"/>
        <xdr:cNvSpPr/>
      </xdr:nvSpPr>
      <xdr:spPr bwMode="auto">
        <a:xfrm>
          <a:off x="404714062" y="2035175"/>
          <a:ext cx="228599" cy="16827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558787</xdr:colOff>
      <xdr:row>8</xdr:row>
      <xdr:rowOff>63500</xdr:rowOff>
    </xdr:from>
    <xdr:to>
      <xdr:col>657</xdr:col>
      <xdr:colOff>152386</xdr:colOff>
      <xdr:row>9</xdr:row>
      <xdr:rowOff>22225</xdr:rowOff>
    </xdr:to>
    <xdr:sp>
      <xdr:nvSpPr>
        <xdr:cNvPr id="720" name="920 Rectángulo"/>
        <xdr:cNvSpPr/>
      </xdr:nvSpPr>
      <xdr:spPr bwMode="auto">
        <a:xfrm>
          <a:off x="405009337" y="2035175"/>
          <a:ext cx="231774" cy="16827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655</xdr:col>
      <xdr:colOff>317500</xdr:colOff>
      <xdr:row>7</xdr:row>
      <xdr:rowOff>195261</xdr:rowOff>
    </xdr:from>
    <xdr:to>
      <xdr:col>656</xdr:col>
      <xdr:colOff>147624</xdr:colOff>
      <xdr:row>9</xdr:row>
      <xdr:rowOff>206374</xdr:rowOff>
    </xdr:to>
    <xdr:sp>
      <xdr:nvSpPr>
        <xdr:cNvPr id="721" name="921 Rectángulo"/>
        <xdr:cNvSpPr/>
      </xdr:nvSpPr>
      <xdr:spPr bwMode="auto">
        <a:xfrm>
          <a:off x="404129875" y="1957386"/>
          <a:ext cx="468300" cy="4302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533387</xdr:colOff>
      <xdr:row>9</xdr:row>
      <xdr:rowOff>147637</xdr:rowOff>
    </xdr:from>
    <xdr:to>
      <xdr:col>657</xdr:col>
      <xdr:colOff>203187</xdr:colOff>
      <xdr:row>13</xdr:row>
      <xdr:rowOff>23811</xdr:rowOff>
    </xdr:to>
    <xdr:sp>
      <xdr:nvSpPr>
        <xdr:cNvPr id="722" name="924 Rectángulo"/>
        <xdr:cNvSpPr/>
      </xdr:nvSpPr>
      <xdr:spPr bwMode="auto">
        <a:xfrm rot="16199999">
          <a:off x="404809312" y="2503487"/>
          <a:ext cx="657225" cy="3079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608000</xdr:colOff>
      <xdr:row>11</xdr:row>
      <xdr:rowOff>112713</xdr:rowOff>
    </xdr:from>
    <xdr:to>
      <xdr:col>657</xdr:col>
      <xdr:colOff>138099</xdr:colOff>
      <xdr:row>12</xdr:row>
      <xdr:rowOff>150812</xdr:rowOff>
    </xdr:to>
    <xdr:sp>
      <xdr:nvSpPr>
        <xdr:cNvPr id="723" name="927 Rectángulo"/>
        <xdr:cNvSpPr/>
      </xdr:nvSpPr>
      <xdr:spPr bwMode="auto">
        <a:xfrm rot="16199999">
          <a:off x="405028388" y="2724150"/>
          <a:ext cx="228599" cy="16827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608000</xdr:colOff>
      <xdr:row>10</xdr:row>
      <xdr:rowOff>7937</xdr:rowOff>
    </xdr:from>
    <xdr:to>
      <xdr:col>657</xdr:col>
      <xdr:colOff>138099</xdr:colOff>
      <xdr:row>11</xdr:row>
      <xdr:rowOff>46037</xdr:rowOff>
    </xdr:to>
    <xdr:sp>
      <xdr:nvSpPr>
        <xdr:cNvPr id="724" name="928 Rectángulo"/>
        <xdr:cNvSpPr/>
      </xdr:nvSpPr>
      <xdr:spPr bwMode="auto">
        <a:xfrm rot="16199999">
          <a:off x="405028388" y="2428875"/>
          <a:ext cx="228599" cy="168275"/>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374650</xdr:colOff>
      <xdr:row>13</xdr:row>
      <xdr:rowOff>61911</xdr:rowOff>
    </xdr:from>
    <xdr:to>
      <xdr:col>657</xdr:col>
      <xdr:colOff>204775</xdr:colOff>
      <xdr:row>15</xdr:row>
      <xdr:rowOff>104774</xdr:rowOff>
    </xdr:to>
    <xdr:sp>
      <xdr:nvSpPr>
        <xdr:cNvPr id="725" name="929 Rectángulo"/>
        <xdr:cNvSpPr/>
      </xdr:nvSpPr>
      <xdr:spPr bwMode="auto">
        <a:xfrm>
          <a:off x="404825200" y="3024186"/>
          <a:ext cx="468300" cy="42386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655</xdr:col>
      <xdr:colOff>339662</xdr:colOff>
      <xdr:row>27</xdr:row>
      <xdr:rowOff>119255</xdr:rowOff>
    </xdr:from>
    <xdr:to>
      <xdr:col>657</xdr:col>
      <xdr:colOff>241225</xdr:colOff>
      <xdr:row>35</xdr:row>
      <xdr:rowOff>80604</xdr:rowOff>
    </xdr:to>
    <xdr:grpSp>
      <xdr:nvGrpSpPr>
        <xdr:cNvPr id="0" name=""/>
        <xdr:cNvGrpSpPr/>
      </xdr:nvGrpSpPr>
      <xdr:grpSpPr bwMode="auto">
        <a:xfrm flipV="1">
          <a:off x="413146438" y="5659443"/>
          <a:ext cx="1210411" cy="1467421"/>
          <a:chOff x="404409277" y="2268535"/>
          <a:chExt cx="1171562" cy="1481138"/>
        </a:xfrm>
      </xdr:grpSpPr>
      <xdr:sp>
        <xdr:nvSpPr>
          <xdr:cNvPr id="727" name="930 Rectángulo"/>
          <xdr:cNvSpPr/>
        </xdr:nvSpPr>
        <xdr:spPr bwMode="auto">
          <a:xfrm>
            <a:off x="404926789" y="226853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28" name="931 Rectángulo"/>
          <xdr:cNvSpPr/>
        </xdr:nvSpPr>
        <xdr:spPr bwMode="auto">
          <a:xfrm>
            <a:off x="404990289" y="234314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29" name="932 Rectángulo"/>
          <xdr:cNvSpPr/>
        </xdr:nvSpPr>
        <xdr:spPr bwMode="auto">
          <a:xfrm>
            <a:off x="405285564" y="2343149"/>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30" name="933 Rectángulo"/>
          <xdr:cNvSpPr/>
        </xdr:nvSpPr>
        <xdr:spPr bwMode="auto">
          <a:xfrm>
            <a:off x="404409277" y="2268535"/>
            <a:ext cx="465125" cy="42386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31" name="934 Rectángulo"/>
          <xdr:cNvSpPr/>
        </xdr:nvSpPr>
        <xdr:spPr bwMode="auto">
          <a:xfrm rot="16199999">
            <a:off x="405085539" y="2808286"/>
            <a:ext cx="654050" cy="304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32" name="935 Rectángulo"/>
          <xdr:cNvSpPr/>
        </xdr:nvSpPr>
        <xdr:spPr bwMode="auto">
          <a:xfrm rot="16199999">
            <a:off x="405303027" y="3027362"/>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33" name="936 Rectángulo"/>
          <xdr:cNvSpPr/>
        </xdr:nvSpPr>
        <xdr:spPr bwMode="auto">
          <a:xfrm rot="16199999">
            <a:off x="405303027" y="2732087"/>
            <a:ext cx="228599"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sp>
        <xdr:nvSpPr>
          <xdr:cNvPr id="734" name="937 Rectángulo"/>
          <xdr:cNvSpPr/>
        </xdr:nvSpPr>
        <xdr:spPr bwMode="auto">
          <a:xfrm>
            <a:off x="405101427" y="3325810"/>
            <a:ext cx="465125" cy="42386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grpSp>
    <xdr:clientData/>
  </xdr:twoCellAnchor>
  <xdr:twoCellAnchor editAs="twoCell">
    <xdr:from>
      <xdr:col>660</xdr:col>
      <xdr:colOff>369335</xdr:colOff>
      <xdr:row>16</xdr:row>
      <xdr:rowOff>174949</xdr:rowOff>
    </xdr:from>
    <xdr:to>
      <xdr:col>661</xdr:col>
      <xdr:colOff>32656</xdr:colOff>
      <xdr:row>20</xdr:row>
      <xdr:rowOff>63110</xdr:rowOff>
    </xdr:to>
    <xdr:sp>
      <xdr:nvSpPr>
        <xdr:cNvPr id="735" name="939 Rectángulo"/>
        <xdr:cNvSpPr/>
      </xdr:nvSpPr>
      <xdr:spPr bwMode="auto">
        <a:xfrm rot="16199999">
          <a:off x="407198252" y="3883057"/>
          <a:ext cx="650162" cy="30149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443949</xdr:colOff>
      <xdr:row>18</xdr:row>
      <xdr:rowOff>152011</xdr:rowOff>
    </xdr:from>
    <xdr:to>
      <xdr:col>660</xdr:col>
      <xdr:colOff>609049</xdr:colOff>
      <xdr:row>19</xdr:row>
      <xdr:rowOff>193999</xdr:rowOff>
    </xdr:to>
    <xdr:sp>
      <xdr:nvSpPr>
        <xdr:cNvPr id="736" name="940 Rectángulo"/>
        <xdr:cNvSpPr/>
      </xdr:nvSpPr>
      <xdr:spPr bwMode="auto">
        <a:xfrm rot="16199999">
          <a:off x="407413504" y="4100480"/>
          <a:ext cx="232488"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443949</xdr:colOff>
      <xdr:row>17</xdr:row>
      <xdr:rowOff>47237</xdr:rowOff>
    </xdr:from>
    <xdr:to>
      <xdr:col>660</xdr:col>
      <xdr:colOff>609049</xdr:colOff>
      <xdr:row>18</xdr:row>
      <xdr:rowOff>85335</xdr:rowOff>
    </xdr:to>
    <xdr:sp>
      <xdr:nvSpPr>
        <xdr:cNvPr id="737" name="941 Rectángulo"/>
        <xdr:cNvSpPr/>
      </xdr:nvSpPr>
      <xdr:spPr bwMode="auto">
        <a:xfrm rot="16199999">
          <a:off x="407415450" y="3803261"/>
          <a:ext cx="228598"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356507</xdr:colOff>
      <xdr:row>20</xdr:row>
      <xdr:rowOff>117086</xdr:rowOff>
    </xdr:from>
    <xdr:to>
      <xdr:col>661</xdr:col>
      <xdr:colOff>26306</xdr:colOff>
      <xdr:row>24</xdr:row>
      <xdr:rowOff>9136</xdr:rowOff>
    </xdr:to>
    <xdr:sp>
      <xdr:nvSpPr>
        <xdr:cNvPr id="738" name="942 Rectángulo"/>
        <xdr:cNvSpPr/>
      </xdr:nvSpPr>
      <xdr:spPr bwMode="auto">
        <a:xfrm rot="16199999">
          <a:off x="407186719" y="4585899"/>
          <a:ext cx="654050" cy="30797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437599</xdr:colOff>
      <xdr:row>22</xdr:row>
      <xdr:rowOff>98036</xdr:rowOff>
    </xdr:from>
    <xdr:to>
      <xdr:col>660</xdr:col>
      <xdr:colOff>602698</xdr:colOff>
      <xdr:row>23</xdr:row>
      <xdr:rowOff>136136</xdr:rowOff>
    </xdr:to>
    <xdr:sp>
      <xdr:nvSpPr>
        <xdr:cNvPr id="739" name="943 Rectángulo"/>
        <xdr:cNvSpPr/>
      </xdr:nvSpPr>
      <xdr:spPr bwMode="auto">
        <a:xfrm rot="16199999">
          <a:off x="407409099" y="4806561"/>
          <a:ext cx="228600"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437599</xdr:colOff>
      <xdr:row>20</xdr:row>
      <xdr:rowOff>187650</xdr:rowOff>
    </xdr:from>
    <xdr:to>
      <xdr:col>660</xdr:col>
      <xdr:colOff>602698</xdr:colOff>
      <xdr:row>22</xdr:row>
      <xdr:rowOff>31360</xdr:rowOff>
    </xdr:to>
    <xdr:sp>
      <xdr:nvSpPr>
        <xdr:cNvPr id="740" name="944 Rectángulo"/>
        <xdr:cNvSpPr/>
      </xdr:nvSpPr>
      <xdr:spPr bwMode="auto">
        <a:xfrm rot="16199999">
          <a:off x="407411044" y="4513230"/>
          <a:ext cx="224710"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372510</xdr:colOff>
      <xdr:row>24</xdr:row>
      <xdr:rowOff>78986</xdr:rowOff>
    </xdr:from>
    <xdr:to>
      <xdr:col>661</xdr:col>
      <xdr:colOff>35831</xdr:colOff>
      <xdr:row>27</xdr:row>
      <xdr:rowOff>161536</xdr:rowOff>
    </xdr:to>
    <xdr:sp>
      <xdr:nvSpPr>
        <xdr:cNvPr id="741" name="945 Rectángulo"/>
        <xdr:cNvSpPr/>
      </xdr:nvSpPr>
      <xdr:spPr bwMode="auto">
        <a:xfrm rot="16199999">
          <a:off x="407199483" y="5313038"/>
          <a:ext cx="654050" cy="30149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447124</xdr:colOff>
      <xdr:row>26</xdr:row>
      <xdr:rowOff>59935</xdr:rowOff>
    </xdr:from>
    <xdr:to>
      <xdr:col>660</xdr:col>
      <xdr:colOff>612224</xdr:colOff>
      <xdr:row>27</xdr:row>
      <xdr:rowOff>98036</xdr:rowOff>
    </xdr:to>
    <xdr:sp>
      <xdr:nvSpPr>
        <xdr:cNvPr id="742" name="946 Rectángulo"/>
        <xdr:cNvSpPr/>
      </xdr:nvSpPr>
      <xdr:spPr bwMode="auto">
        <a:xfrm rot="16199999">
          <a:off x="407418624" y="5530461"/>
          <a:ext cx="228600"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447124</xdr:colOff>
      <xdr:row>24</xdr:row>
      <xdr:rowOff>145662</xdr:rowOff>
    </xdr:from>
    <xdr:to>
      <xdr:col>660</xdr:col>
      <xdr:colOff>612224</xdr:colOff>
      <xdr:row>25</xdr:row>
      <xdr:rowOff>187648</xdr:rowOff>
    </xdr:to>
    <xdr:sp>
      <xdr:nvSpPr>
        <xdr:cNvPr id="743" name="947 Rectángulo"/>
        <xdr:cNvSpPr/>
      </xdr:nvSpPr>
      <xdr:spPr bwMode="auto">
        <a:xfrm rot="16199999">
          <a:off x="407416681" y="5237130"/>
          <a:ext cx="232486" cy="165100"/>
        </a:xfrm>
        <a:prstGeom prst="rect">
          <a:avLst/>
        </a:prstGeom>
        <a:solidFill>
          <a:schemeClr val="bg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213632</xdr:colOff>
      <xdr:row>14</xdr:row>
      <xdr:rowOff>74221</xdr:rowOff>
    </xdr:from>
    <xdr:to>
      <xdr:col>661</xdr:col>
      <xdr:colOff>43756</xdr:colOff>
      <xdr:row>16</xdr:row>
      <xdr:rowOff>117085</xdr:rowOff>
    </xdr:to>
    <xdr:sp>
      <xdr:nvSpPr>
        <xdr:cNvPr id="744" name="948 Rectángulo"/>
        <xdr:cNvSpPr/>
      </xdr:nvSpPr>
      <xdr:spPr bwMode="auto">
        <a:xfrm>
          <a:off x="407216882" y="3226996"/>
          <a:ext cx="468299" cy="42386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223157</xdr:colOff>
      <xdr:row>28</xdr:row>
      <xdr:rowOff>20246</xdr:rowOff>
    </xdr:from>
    <xdr:to>
      <xdr:col>661</xdr:col>
      <xdr:colOff>53281</xdr:colOff>
      <xdr:row>30</xdr:row>
      <xdr:rowOff>63109</xdr:rowOff>
    </xdr:to>
    <xdr:sp>
      <xdr:nvSpPr>
        <xdr:cNvPr id="745" name="949 Rectángulo"/>
        <xdr:cNvSpPr/>
      </xdr:nvSpPr>
      <xdr:spPr bwMode="auto">
        <a:xfrm>
          <a:off x="407226407" y="5840022"/>
          <a:ext cx="468299" cy="423862"/>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171762</xdr:colOff>
      <xdr:row>9</xdr:row>
      <xdr:rowOff>109302</xdr:rowOff>
    </xdr:from>
    <xdr:to>
      <xdr:col>656</xdr:col>
      <xdr:colOff>526997</xdr:colOff>
      <xdr:row>13</xdr:row>
      <xdr:rowOff>7807</xdr:rowOff>
    </xdr:to>
    <xdr:sp>
      <xdr:nvSpPr>
        <xdr:cNvPr id="746" name="953 Forma libre"/>
        <xdr:cNvSpPr/>
      </xdr:nvSpPr>
      <xdr:spPr bwMode="auto">
        <a:xfrm>
          <a:off x="404622312" y="2290528"/>
          <a:ext cx="355235" cy="679554"/>
        </a:xfrm>
        <a:custGeom>
          <a:avLst/>
          <a:gdLst>
            <a:gd name="connsiteX0" fmla="*/ 0 w 355235"/>
            <a:gd name="connsiteY0" fmla="*/ 0 h 683145"/>
            <a:gd name="connsiteX1" fmla="*/ 113207 w 355235"/>
            <a:gd name="connsiteY1" fmla="*/ 0 h 683145"/>
            <a:gd name="connsiteX2" fmla="*/ 117110 w 355235"/>
            <a:gd name="connsiteY2" fmla="*/ 519190 h 683145"/>
            <a:gd name="connsiteX3" fmla="*/ 351332 w 355235"/>
            <a:gd name="connsiteY3" fmla="*/ 523094 h 683145"/>
            <a:gd name="connsiteX4" fmla="*/ 355235 w 355235"/>
            <a:gd name="connsiteY4" fmla="*/ 683145 h 683145"/>
            <a:gd name="connsiteX5" fmla="*/ 0 w 355235"/>
            <a:gd name="connsiteY5" fmla="*/ 683145 h 683145"/>
            <a:gd name="connsiteX6" fmla="*/ 0 w 355235"/>
            <a:gd name="connsiteY6" fmla="*/ 0 h 683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5235" h="683145" fill="norm" stroke="1" extrusionOk="0">
              <a:moveTo>
                <a:pt x="0" y="0"/>
              </a:moveTo>
              <a:lnTo>
                <a:pt x="113207" y="0"/>
              </a:lnTo>
              <a:lnTo>
                <a:pt x="117110" y="519190"/>
              </a:lnTo>
              <a:lnTo>
                <a:pt x="351332" y="523094"/>
              </a:lnTo>
              <a:lnTo>
                <a:pt x="355235" y="683145"/>
              </a:lnTo>
              <a:lnTo>
                <a:pt x="0" y="683145"/>
              </a:lnTo>
              <a:lnTo>
                <a:pt x="0" y="0"/>
              </a:ln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656</xdr:col>
      <xdr:colOff>194703</xdr:colOff>
      <xdr:row>30</xdr:row>
      <xdr:rowOff>8602</xdr:rowOff>
    </xdr:from>
    <xdr:to>
      <xdr:col>656</xdr:col>
      <xdr:colOff>549938</xdr:colOff>
      <xdr:row>33</xdr:row>
      <xdr:rowOff>120772</xdr:rowOff>
    </xdr:to>
    <xdr:sp>
      <xdr:nvSpPr>
        <xdr:cNvPr id="747" name="954 Forma libre"/>
        <xdr:cNvSpPr/>
      </xdr:nvSpPr>
      <xdr:spPr bwMode="auto">
        <a:xfrm flipV="1">
          <a:off x="404645253" y="6209377"/>
          <a:ext cx="355235" cy="683671"/>
        </a:xfrm>
        <a:custGeom>
          <a:avLst/>
          <a:gdLst>
            <a:gd name="connsiteX0" fmla="*/ 0 w 355235"/>
            <a:gd name="connsiteY0" fmla="*/ 0 h 683145"/>
            <a:gd name="connsiteX1" fmla="*/ 113207 w 355235"/>
            <a:gd name="connsiteY1" fmla="*/ 0 h 683145"/>
            <a:gd name="connsiteX2" fmla="*/ 117110 w 355235"/>
            <a:gd name="connsiteY2" fmla="*/ 519190 h 683145"/>
            <a:gd name="connsiteX3" fmla="*/ 351332 w 355235"/>
            <a:gd name="connsiteY3" fmla="*/ 523094 h 683145"/>
            <a:gd name="connsiteX4" fmla="*/ 355235 w 355235"/>
            <a:gd name="connsiteY4" fmla="*/ 683145 h 683145"/>
            <a:gd name="connsiteX5" fmla="*/ 0 w 355235"/>
            <a:gd name="connsiteY5" fmla="*/ 683145 h 683145"/>
            <a:gd name="connsiteX6" fmla="*/ 0 w 355235"/>
            <a:gd name="connsiteY6" fmla="*/ 0 h 683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5235" h="683145" fill="norm" stroke="1" extrusionOk="0">
              <a:moveTo>
                <a:pt x="0" y="0"/>
              </a:moveTo>
              <a:lnTo>
                <a:pt x="113207" y="0"/>
              </a:lnTo>
              <a:lnTo>
                <a:pt x="117110" y="519190"/>
              </a:lnTo>
              <a:lnTo>
                <a:pt x="351332" y="523094"/>
              </a:lnTo>
              <a:lnTo>
                <a:pt x="355235" y="683145"/>
              </a:lnTo>
              <a:lnTo>
                <a:pt x="0" y="683145"/>
              </a:lnTo>
              <a:lnTo>
                <a:pt x="0" y="0"/>
              </a:ln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659</xdr:col>
      <xdr:colOff>616987</xdr:colOff>
      <xdr:row>23</xdr:row>
      <xdr:rowOff>64381</xdr:rowOff>
    </xdr:from>
    <xdr:to>
      <xdr:col>660</xdr:col>
      <xdr:colOff>330741</xdr:colOff>
      <xdr:row>26</xdr:row>
      <xdr:rowOff>176322</xdr:rowOff>
    </xdr:to>
    <xdr:sp>
      <xdr:nvSpPr>
        <xdr:cNvPr id="748" name="955 Forma libre"/>
        <xdr:cNvSpPr/>
      </xdr:nvSpPr>
      <xdr:spPr bwMode="auto">
        <a:xfrm>
          <a:off x="406982062" y="4931656"/>
          <a:ext cx="351930" cy="683441"/>
        </a:xfrm>
        <a:custGeom>
          <a:avLst/>
          <a:gdLst>
            <a:gd name="connsiteX0" fmla="*/ 0 w 355235"/>
            <a:gd name="connsiteY0" fmla="*/ 0 h 683145"/>
            <a:gd name="connsiteX1" fmla="*/ 113207 w 355235"/>
            <a:gd name="connsiteY1" fmla="*/ 0 h 683145"/>
            <a:gd name="connsiteX2" fmla="*/ 117110 w 355235"/>
            <a:gd name="connsiteY2" fmla="*/ 519190 h 683145"/>
            <a:gd name="connsiteX3" fmla="*/ 351332 w 355235"/>
            <a:gd name="connsiteY3" fmla="*/ 523094 h 683145"/>
            <a:gd name="connsiteX4" fmla="*/ 355235 w 355235"/>
            <a:gd name="connsiteY4" fmla="*/ 683145 h 683145"/>
            <a:gd name="connsiteX5" fmla="*/ 0 w 355235"/>
            <a:gd name="connsiteY5" fmla="*/ 683145 h 683145"/>
            <a:gd name="connsiteX6" fmla="*/ 0 w 355235"/>
            <a:gd name="connsiteY6" fmla="*/ 0 h 683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5235" h="683145" fill="norm" stroke="1" extrusionOk="0">
              <a:moveTo>
                <a:pt x="0" y="0"/>
              </a:moveTo>
              <a:lnTo>
                <a:pt x="113207" y="0"/>
              </a:lnTo>
              <a:lnTo>
                <a:pt x="117110" y="519190"/>
              </a:lnTo>
              <a:lnTo>
                <a:pt x="351332" y="523094"/>
              </a:lnTo>
              <a:lnTo>
                <a:pt x="355235" y="683145"/>
              </a:lnTo>
              <a:lnTo>
                <a:pt x="0" y="683145"/>
              </a:lnTo>
              <a:lnTo>
                <a:pt x="0" y="0"/>
              </a:ln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659</xdr:col>
      <xdr:colOff>616981</xdr:colOff>
      <xdr:row>18</xdr:row>
      <xdr:rowOff>33899</xdr:rowOff>
    </xdr:from>
    <xdr:to>
      <xdr:col>660</xdr:col>
      <xdr:colOff>334551</xdr:colOff>
      <xdr:row>23</xdr:row>
      <xdr:rowOff>58135</xdr:rowOff>
    </xdr:to>
    <xdr:sp>
      <xdr:nvSpPr>
        <xdr:cNvPr id="749" name="956 Forma libre"/>
        <xdr:cNvSpPr/>
      </xdr:nvSpPr>
      <xdr:spPr bwMode="auto">
        <a:xfrm flipV="1">
          <a:off x="406982056" y="3948675"/>
          <a:ext cx="355746" cy="976735"/>
        </a:xfrm>
        <a:custGeom>
          <a:avLst/>
          <a:gdLst>
            <a:gd name="connsiteX0" fmla="*/ 0 w 355235"/>
            <a:gd name="connsiteY0" fmla="*/ 0 h 683145"/>
            <a:gd name="connsiteX1" fmla="*/ 113207 w 355235"/>
            <a:gd name="connsiteY1" fmla="*/ 0 h 683145"/>
            <a:gd name="connsiteX2" fmla="*/ 117110 w 355235"/>
            <a:gd name="connsiteY2" fmla="*/ 519190 h 683145"/>
            <a:gd name="connsiteX3" fmla="*/ 351332 w 355235"/>
            <a:gd name="connsiteY3" fmla="*/ 523094 h 683145"/>
            <a:gd name="connsiteX4" fmla="*/ 355235 w 355235"/>
            <a:gd name="connsiteY4" fmla="*/ 683145 h 683145"/>
            <a:gd name="connsiteX5" fmla="*/ 0 w 355235"/>
            <a:gd name="connsiteY5" fmla="*/ 683145 h 683145"/>
            <a:gd name="connsiteX6" fmla="*/ 0 w 355235"/>
            <a:gd name="connsiteY6" fmla="*/ 0 h 683145"/>
            <a:gd name="connsiteX0" fmla="*/ 0 w 359051"/>
            <a:gd name="connsiteY0" fmla="*/ 0 h 978065"/>
            <a:gd name="connsiteX1" fmla="*/ 117023 w 359051"/>
            <a:gd name="connsiteY1" fmla="*/ 294920 h 978065"/>
            <a:gd name="connsiteX2" fmla="*/ 120926 w 359051"/>
            <a:gd name="connsiteY2" fmla="*/ 814110 h 978065"/>
            <a:gd name="connsiteX3" fmla="*/ 355148 w 359051"/>
            <a:gd name="connsiteY3" fmla="*/ 818014 h 978065"/>
            <a:gd name="connsiteX4" fmla="*/ 359051 w 359051"/>
            <a:gd name="connsiteY4" fmla="*/ 978065 h 978065"/>
            <a:gd name="connsiteX5" fmla="*/ 3816 w 359051"/>
            <a:gd name="connsiteY5" fmla="*/ 978065 h 978065"/>
            <a:gd name="connsiteX6" fmla="*/ 0 w 359051"/>
            <a:gd name="connsiteY6" fmla="*/ 0 h 978065"/>
            <a:gd name="connsiteX0" fmla="*/ 0 w 359051"/>
            <a:gd name="connsiteY0" fmla="*/ 3830 h 981895"/>
            <a:gd name="connsiteX1" fmla="*/ 117026 w 359051"/>
            <a:gd name="connsiteY1" fmla="*/ 0 h 981895"/>
            <a:gd name="connsiteX2" fmla="*/ 120926 w 359051"/>
            <a:gd name="connsiteY2" fmla="*/ 817940 h 981895"/>
            <a:gd name="connsiteX3" fmla="*/ 355148 w 359051"/>
            <a:gd name="connsiteY3" fmla="*/ 821844 h 981895"/>
            <a:gd name="connsiteX4" fmla="*/ 359051 w 359051"/>
            <a:gd name="connsiteY4" fmla="*/ 981895 h 981895"/>
            <a:gd name="connsiteX5" fmla="*/ 3816 w 359051"/>
            <a:gd name="connsiteY5" fmla="*/ 981895 h 981895"/>
            <a:gd name="connsiteX6" fmla="*/ 0 w 359051"/>
            <a:gd name="connsiteY6" fmla="*/ 3830 h 9818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59051" h="981895" fill="norm" stroke="1" extrusionOk="0">
              <a:moveTo>
                <a:pt x="0" y="3830"/>
              </a:moveTo>
              <a:lnTo>
                <a:pt x="117026" y="0"/>
              </a:lnTo>
              <a:lnTo>
                <a:pt x="120926" y="817940"/>
              </a:lnTo>
              <a:lnTo>
                <a:pt x="355148" y="821844"/>
              </a:lnTo>
              <a:lnTo>
                <a:pt x="359051" y="981895"/>
              </a:lnTo>
              <a:lnTo>
                <a:pt x="3816" y="981895"/>
              </a:lnTo>
              <a:lnTo>
                <a:pt x="0" y="3830"/>
              </a:lnTo>
              <a:close/>
            </a:path>
          </a:pathLst>
        </a:cu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654</xdr:col>
      <xdr:colOff>213826</xdr:colOff>
      <xdr:row>7</xdr:row>
      <xdr:rowOff>184667</xdr:rowOff>
    </xdr:from>
    <xdr:to>
      <xdr:col>655</xdr:col>
      <xdr:colOff>291582</xdr:colOff>
      <xdr:row>8</xdr:row>
      <xdr:rowOff>106913</xdr:rowOff>
    </xdr:to>
    <xdr:sp>
      <xdr:nvSpPr>
        <xdr:cNvPr id="750" name="959 Rectángulo"/>
        <xdr:cNvSpPr/>
      </xdr:nvSpPr>
      <xdr:spPr bwMode="auto">
        <a:xfrm>
          <a:off x="403388027" y="1946793"/>
          <a:ext cx="715930" cy="131796"/>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657</xdr:col>
      <xdr:colOff>58316</xdr:colOff>
      <xdr:row>15</xdr:row>
      <xdr:rowOff>126352</xdr:rowOff>
    </xdr:from>
    <xdr:to>
      <xdr:col>657</xdr:col>
      <xdr:colOff>194388</xdr:colOff>
      <xdr:row>19</xdr:row>
      <xdr:rowOff>87475</xdr:rowOff>
    </xdr:to>
    <xdr:sp>
      <xdr:nvSpPr>
        <xdr:cNvPr id="751" name="960 Rectángulo"/>
        <xdr:cNvSpPr/>
      </xdr:nvSpPr>
      <xdr:spPr bwMode="auto">
        <a:xfrm>
          <a:off x="405147041" y="3469627"/>
          <a:ext cx="136072" cy="723123"/>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654</xdr:col>
      <xdr:colOff>230156</xdr:colOff>
      <xdr:row>34</xdr:row>
      <xdr:rowOff>123241</xdr:rowOff>
    </xdr:from>
    <xdr:to>
      <xdr:col>655</xdr:col>
      <xdr:colOff>307911</xdr:colOff>
      <xdr:row>35</xdr:row>
      <xdr:rowOff>64926</xdr:rowOff>
    </xdr:to>
    <xdr:sp>
      <xdr:nvSpPr>
        <xdr:cNvPr id="752" name="961 Rectángulo"/>
        <xdr:cNvSpPr/>
      </xdr:nvSpPr>
      <xdr:spPr bwMode="auto">
        <a:xfrm>
          <a:off x="403404356" y="7086016"/>
          <a:ext cx="715930" cy="13218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657</xdr:col>
      <xdr:colOff>74645</xdr:colOff>
      <xdr:row>23</xdr:row>
      <xdr:rowOff>132961</xdr:rowOff>
    </xdr:from>
    <xdr:to>
      <xdr:col>657</xdr:col>
      <xdr:colOff>210717</xdr:colOff>
      <xdr:row>27</xdr:row>
      <xdr:rowOff>94084</xdr:rowOff>
    </xdr:to>
    <xdr:sp>
      <xdr:nvSpPr>
        <xdr:cNvPr id="753" name="962 Rectángulo"/>
        <xdr:cNvSpPr/>
      </xdr:nvSpPr>
      <xdr:spPr bwMode="auto">
        <a:xfrm>
          <a:off x="405163370" y="5000236"/>
          <a:ext cx="136072" cy="723123"/>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541174</xdr:colOff>
      <xdr:row>10</xdr:row>
      <xdr:rowOff>84363</xdr:rowOff>
    </xdr:from>
    <xdr:to>
      <xdr:col>661</xdr:col>
      <xdr:colOff>35766</xdr:colOff>
      <xdr:row>14</xdr:row>
      <xdr:rowOff>45487</xdr:rowOff>
    </xdr:to>
    <xdr:sp>
      <xdr:nvSpPr>
        <xdr:cNvPr id="754" name="963 Rectángulo"/>
        <xdr:cNvSpPr/>
      </xdr:nvSpPr>
      <xdr:spPr bwMode="auto">
        <a:xfrm>
          <a:off x="407544424" y="2475139"/>
          <a:ext cx="132767" cy="723123"/>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660</xdr:col>
      <xdr:colOff>557503</xdr:colOff>
      <xdr:row>30</xdr:row>
      <xdr:rowOff>100692</xdr:rowOff>
    </xdr:from>
    <xdr:to>
      <xdr:col>661</xdr:col>
      <xdr:colOff>52096</xdr:colOff>
      <xdr:row>34</xdr:row>
      <xdr:rowOff>61815</xdr:rowOff>
    </xdr:to>
    <xdr:sp>
      <xdr:nvSpPr>
        <xdr:cNvPr id="755" name="964 Rectángulo"/>
        <xdr:cNvSpPr/>
      </xdr:nvSpPr>
      <xdr:spPr bwMode="auto">
        <a:xfrm>
          <a:off x="407560754" y="6301467"/>
          <a:ext cx="132767" cy="723123"/>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0"/>
          <a:ext cx="542925" cy="0"/>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twoCellAnchor editAs="twoCell">
    <xdr:from>
      <xdr:col>1</xdr:col>
      <xdr:colOff>244928</xdr:colOff>
      <xdr:row>463</xdr:row>
      <xdr:rowOff>136072</xdr:rowOff>
    </xdr:from>
    <xdr:to>
      <xdr:col>2</xdr:col>
      <xdr:colOff>68033</xdr:colOff>
      <xdr:row>470</xdr:row>
      <xdr:rowOff>161925</xdr:rowOff>
    </xdr:to>
    <xdr:sp>
      <xdr:nvSpPr>
        <xdr:cNvPr id="6" name="Cube 8"/>
        <xdr:cNvSpPr/>
      </xdr:nvSpPr>
      <xdr:spPr bwMode="auto">
        <a:xfrm rot="16199999">
          <a:off x="1643741" y="27055084"/>
          <a:ext cx="1426029" cy="566056"/>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67078</xdr:colOff>
      <xdr:row>462</xdr:row>
      <xdr:rowOff>160986</xdr:rowOff>
    </xdr:from>
    <xdr:to>
      <xdr:col>6</xdr:col>
      <xdr:colOff>536618</xdr:colOff>
      <xdr:row>473</xdr:row>
      <xdr:rowOff>40245</xdr:rowOff>
    </xdr:to>
    <xdr:sp>
      <xdr:nvSpPr>
        <xdr:cNvPr id="7" name="Rectangle 13"/>
        <xdr:cNvSpPr/>
      </xdr:nvSpPr>
      <xdr:spPr bwMode="auto">
        <a:xfrm>
          <a:off x="4600978" y="26449985"/>
          <a:ext cx="27269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676276</xdr:colOff>
      <xdr:row>462</xdr:row>
      <xdr:rowOff>147571</xdr:rowOff>
    </xdr:from>
    <xdr:to>
      <xdr:col>4</xdr:col>
      <xdr:colOff>676277</xdr:colOff>
      <xdr:row>473</xdr:row>
      <xdr:rowOff>80491</xdr:rowOff>
    </xdr:to>
    <xdr:cxnSp>
      <xdr:nvCxnSpPr>
        <xdr:cNvPr id="8" name="Straight Connector 16"/>
        <xdr:cNvCxnSpPr/>
      </xdr:nvCxnSpPr>
      <xdr:spPr bwMode="auto">
        <a:xfrm rot="5400000">
          <a:off x="4143579" y="27503168"/>
          <a:ext cx="213319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xdr:col>
      <xdr:colOff>40245</xdr:colOff>
      <xdr:row>466</xdr:row>
      <xdr:rowOff>80493</xdr:rowOff>
    </xdr:from>
    <xdr:to>
      <xdr:col>5</xdr:col>
      <xdr:colOff>670773</xdr:colOff>
      <xdr:row>469</xdr:row>
      <xdr:rowOff>120739</xdr:rowOff>
    </xdr:to>
    <xdr:sp>
      <xdr:nvSpPr>
        <xdr:cNvPr id="9" name="Rectangle 20"/>
        <xdr:cNvSpPr/>
      </xdr:nvSpPr>
      <xdr:spPr bwMode="auto">
        <a:xfrm>
          <a:off x="5745721" y="2716959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67077</xdr:colOff>
      <xdr:row>462</xdr:row>
      <xdr:rowOff>160986</xdr:rowOff>
    </xdr:from>
    <xdr:to>
      <xdr:col>10</xdr:col>
      <xdr:colOff>643943</xdr:colOff>
      <xdr:row>473</xdr:row>
      <xdr:rowOff>40245</xdr:rowOff>
    </xdr:to>
    <xdr:sp>
      <xdr:nvSpPr>
        <xdr:cNvPr id="10" name="Rectangle 22"/>
        <xdr:cNvSpPr/>
      </xdr:nvSpPr>
      <xdr:spPr bwMode="auto">
        <a:xfrm>
          <a:off x="9287277" y="26449985"/>
          <a:ext cx="29390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9</xdr:col>
      <xdr:colOff>40245</xdr:colOff>
      <xdr:row>466</xdr:row>
      <xdr:rowOff>80493</xdr:rowOff>
    </xdr:from>
    <xdr:to>
      <xdr:col>9</xdr:col>
      <xdr:colOff>670773</xdr:colOff>
      <xdr:row>469</xdr:row>
      <xdr:rowOff>120739</xdr:rowOff>
    </xdr:to>
    <xdr:sp>
      <xdr:nvSpPr>
        <xdr:cNvPr id="11" name="Rectangle 24"/>
        <xdr:cNvSpPr/>
      </xdr:nvSpPr>
      <xdr:spPr bwMode="auto">
        <a:xfrm>
          <a:off x="10374871" y="2716959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609600</xdr:colOff>
      <xdr:row>465</xdr:row>
      <xdr:rowOff>85725</xdr:rowOff>
    </xdr:from>
    <xdr:to>
      <xdr:col>10</xdr:col>
      <xdr:colOff>95249</xdr:colOff>
      <xdr:row>470</xdr:row>
      <xdr:rowOff>152400</xdr:rowOff>
    </xdr:to>
    <xdr:sp>
      <xdr:nvSpPr>
        <xdr:cNvPr id="12" name="Rectangle 25"/>
        <xdr:cNvSpPr/>
      </xdr:nvSpPr>
      <xdr:spPr bwMode="auto">
        <a:xfrm>
          <a:off x="9829800" y="26974800"/>
          <a:ext cx="1847849" cy="10668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161925"/>
          <a:ext cx="542925" cy="47625"/>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twoCellAnchor editAs="twoCell">
    <xdr:from>
      <xdr:col>1</xdr:col>
      <xdr:colOff>244928</xdr:colOff>
      <xdr:row>463</xdr:row>
      <xdr:rowOff>136072</xdr:rowOff>
    </xdr:from>
    <xdr:to>
      <xdr:col>2</xdr:col>
      <xdr:colOff>68033</xdr:colOff>
      <xdr:row>470</xdr:row>
      <xdr:rowOff>161925</xdr:rowOff>
    </xdr:to>
    <xdr:sp>
      <xdr:nvSpPr>
        <xdr:cNvPr id="6" name="Cube 8"/>
        <xdr:cNvSpPr/>
      </xdr:nvSpPr>
      <xdr:spPr bwMode="auto">
        <a:xfrm rot="16199999">
          <a:off x="1643741" y="47038534"/>
          <a:ext cx="1426029" cy="566056"/>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67078</xdr:colOff>
      <xdr:row>462</xdr:row>
      <xdr:rowOff>160986</xdr:rowOff>
    </xdr:from>
    <xdr:to>
      <xdr:col>6</xdr:col>
      <xdr:colOff>536618</xdr:colOff>
      <xdr:row>473</xdr:row>
      <xdr:rowOff>40245</xdr:rowOff>
    </xdr:to>
    <xdr:sp>
      <xdr:nvSpPr>
        <xdr:cNvPr id="7" name="Rectangle 13"/>
        <xdr:cNvSpPr/>
      </xdr:nvSpPr>
      <xdr:spPr bwMode="auto">
        <a:xfrm>
          <a:off x="4877203" y="46433436"/>
          <a:ext cx="27269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676276</xdr:colOff>
      <xdr:row>462</xdr:row>
      <xdr:rowOff>147571</xdr:rowOff>
    </xdr:from>
    <xdr:to>
      <xdr:col>4</xdr:col>
      <xdr:colOff>676277</xdr:colOff>
      <xdr:row>473</xdr:row>
      <xdr:rowOff>80491</xdr:rowOff>
    </xdr:to>
    <xdr:cxnSp>
      <xdr:nvCxnSpPr>
        <xdr:cNvPr id="8" name="Straight Connector 16"/>
        <xdr:cNvCxnSpPr/>
      </xdr:nvCxnSpPr>
      <xdr:spPr bwMode="auto">
        <a:xfrm rot="5400000">
          <a:off x="4419804" y="47486618"/>
          <a:ext cx="213319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xdr:col>
      <xdr:colOff>40245</xdr:colOff>
      <xdr:row>466</xdr:row>
      <xdr:rowOff>80493</xdr:rowOff>
    </xdr:from>
    <xdr:to>
      <xdr:col>5</xdr:col>
      <xdr:colOff>670773</xdr:colOff>
      <xdr:row>469</xdr:row>
      <xdr:rowOff>120739</xdr:rowOff>
    </xdr:to>
    <xdr:sp>
      <xdr:nvSpPr>
        <xdr:cNvPr id="9" name="Rectangle 20"/>
        <xdr:cNvSpPr/>
      </xdr:nvSpPr>
      <xdr:spPr bwMode="auto">
        <a:xfrm>
          <a:off x="602194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67077</xdr:colOff>
      <xdr:row>462</xdr:row>
      <xdr:rowOff>160986</xdr:rowOff>
    </xdr:from>
    <xdr:to>
      <xdr:col>10</xdr:col>
      <xdr:colOff>643943</xdr:colOff>
      <xdr:row>473</xdr:row>
      <xdr:rowOff>40245</xdr:rowOff>
    </xdr:to>
    <xdr:sp>
      <xdr:nvSpPr>
        <xdr:cNvPr id="10" name="Rectangle 22"/>
        <xdr:cNvSpPr/>
      </xdr:nvSpPr>
      <xdr:spPr bwMode="auto">
        <a:xfrm>
          <a:off x="9563502" y="46433436"/>
          <a:ext cx="29390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9</xdr:col>
      <xdr:colOff>40245</xdr:colOff>
      <xdr:row>466</xdr:row>
      <xdr:rowOff>80493</xdr:rowOff>
    </xdr:from>
    <xdr:to>
      <xdr:col>9</xdr:col>
      <xdr:colOff>670773</xdr:colOff>
      <xdr:row>469</xdr:row>
      <xdr:rowOff>120739</xdr:rowOff>
    </xdr:to>
    <xdr:sp>
      <xdr:nvSpPr>
        <xdr:cNvPr id="11" name="Rectangle 24"/>
        <xdr:cNvSpPr/>
      </xdr:nvSpPr>
      <xdr:spPr bwMode="auto">
        <a:xfrm>
          <a:off x="1065109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609600</xdr:colOff>
      <xdr:row>465</xdr:row>
      <xdr:rowOff>85725</xdr:rowOff>
    </xdr:from>
    <xdr:to>
      <xdr:col>10</xdr:col>
      <xdr:colOff>95249</xdr:colOff>
      <xdr:row>470</xdr:row>
      <xdr:rowOff>152400</xdr:rowOff>
    </xdr:to>
    <xdr:sp>
      <xdr:nvSpPr>
        <xdr:cNvPr id="12" name="Rectangle 25"/>
        <xdr:cNvSpPr/>
      </xdr:nvSpPr>
      <xdr:spPr bwMode="auto">
        <a:xfrm>
          <a:off x="10106025" y="46958250"/>
          <a:ext cx="1847849" cy="10668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161925"/>
          <a:ext cx="542925" cy="47625"/>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twoCellAnchor editAs="twoCell">
    <xdr:from>
      <xdr:col>1</xdr:col>
      <xdr:colOff>244928</xdr:colOff>
      <xdr:row>463</xdr:row>
      <xdr:rowOff>136072</xdr:rowOff>
    </xdr:from>
    <xdr:to>
      <xdr:col>2</xdr:col>
      <xdr:colOff>68033</xdr:colOff>
      <xdr:row>470</xdr:row>
      <xdr:rowOff>161925</xdr:rowOff>
    </xdr:to>
    <xdr:sp>
      <xdr:nvSpPr>
        <xdr:cNvPr id="6" name="Cube 8"/>
        <xdr:cNvSpPr/>
      </xdr:nvSpPr>
      <xdr:spPr bwMode="auto">
        <a:xfrm rot="16199999">
          <a:off x="1643741" y="47038534"/>
          <a:ext cx="1426029" cy="566056"/>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67078</xdr:colOff>
      <xdr:row>462</xdr:row>
      <xdr:rowOff>160986</xdr:rowOff>
    </xdr:from>
    <xdr:to>
      <xdr:col>6</xdr:col>
      <xdr:colOff>536618</xdr:colOff>
      <xdr:row>473</xdr:row>
      <xdr:rowOff>40245</xdr:rowOff>
    </xdr:to>
    <xdr:sp>
      <xdr:nvSpPr>
        <xdr:cNvPr id="7" name="Rectangle 13"/>
        <xdr:cNvSpPr/>
      </xdr:nvSpPr>
      <xdr:spPr bwMode="auto">
        <a:xfrm>
          <a:off x="4877203" y="46433436"/>
          <a:ext cx="27269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676276</xdr:colOff>
      <xdr:row>462</xdr:row>
      <xdr:rowOff>147571</xdr:rowOff>
    </xdr:from>
    <xdr:to>
      <xdr:col>4</xdr:col>
      <xdr:colOff>676277</xdr:colOff>
      <xdr:row>473</xdr:row>
      <xdr:rowOff>80491</xdr:rowOff>
    </xdr:to>
    <xdr:cxnSp>
      <xdr:nvCxnSpPr>
        <xdr:cNvPr id="8" name="Straight Connector 16"/>
        <xdr:cNvCxnSpPr/>
      </xdr:nvCxnSpPr>
      <xdr:spPr bwMode="auto">
        <a:xfrm rot="5400000">
          <a:off x="4419804" y="47486618"/>
          <a:ext cx="213319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xdr:col>
      <xdr:colOff>40245</xdr:colOff>
      <xdr:row>466</xdr:row>
      <xdr:rowOff>80493</xdr:rowOff>
    </xdr:from>
    <xdr:to>
      <xdr:col>5</xdr:col>
      <xdr:colOff>670773</xdr:colOff>
      <xdr:row>469</xdr:row>
      <xdr:rowOff>120739</xdr:rowOff>
    </xdr:to>
    <xdr:sp>
      <xdr:nvSpPr>
        <xdr:cNvPr id="9" name="Rectangle 20"/>
        <xdr:cNvSpPr/>
      </xdr:nvSpPr>
      <xdr:spPr bwMode="auto">
        <a:xfrm>
          <a:off x="602194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67077</xdr:colOff>
      <xdr:row>462</xdr:row>
      <xdr:rowOff>160986</xdr:rowOff>
    </xdr:from>
    <xdr:to>
      <xdr:col>10</xdr:col>
      <xdr:colOff>643943</xdr:colOff>
      <xdr:row>473</xdr:row>
      <xdr:rowOff>40245</xdr:rowOff>
    </xdr:to>
    <xdr:sp>
      <xdr:nvSpPr>
        <xdr:cNvPr id="10" name="Rectangle 22"/>
        <xdr:cNvSpPr/>
      </xdr:nvSpPr>
      <xdr:spPr bwMode="auto">
        <a:xfrm>
          <a:off x="9563502" y="46433436"/>
          <a:ext cx="29390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9</xdr:col>
      <xdr:colOff>40245</xdr:colOff>
      <xdr:row>466</xdr:row>
      <xdr:rowOff>80493</xdr:rowOff>
    </xdr:from>
    <xdr:to>
      <xdr:col>9</xdr:col>
      <xdr:colOff>670773</xdr:colOff>
      <xdr:row>469</xdr:row>
      <xdr:rowOff>120739</xdr:rowOff>
    </xdr:to>
    <xdr:sp>
      <xdr:nvSpPr>
        <xdr:cNvPr id="11" name="Rectangle 24"/>
        <xdr:cNvSpPr/>
      </xdr:nvSpPr>
      <xdr:spPr bwMode="auto">
        <a:xfrm>
          <a:off x="1065109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609600</xdr:colOff>
      <xdr:row>465</xdr:row>
      <xdr:rowOff>85725</xdr:rowOff>
    </xdr:from>
    <xdr:to>
      <xdr:col>10</xdr:col>
      <xdr:colOff>95249</xdr:colOff>
      <xdr:row>470</xdr:row>
      <xdr:rowOff>152400</xdr:rowOff>
    </xdr:to>
    <xdr:sp>
      <xdr:nvSpPr>
        <xdr:cNvPr id="12" name="Rectangle 25"/>
        <xdr:cNvSpPr/>
      </xdr:nvSpPr>
      <xdr:spPr bwMode="auto">
        <a:xfrm>
          <a:off x="10106025" y="46958250"/>
          <a:ext cx="1847849" cy="10668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161925"/>
          <a:ext cx="542925" cy="47625"/>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20955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twoCellAnchor editAs="twoCell">
    <xdr:from>
      <xdr:col>1</xdr:col>
      <xdr:colOff>244928</xdr:colOff>
      <xdr:row>463</xdr:row>
      <xdr:rowOff>136072</xdr:rowOff>
    </xdr:from>
    <xdr:to>
      <xdr:col>2</xdr:col>
      <xdr:colOff>68033</xdr:colOff>
      <xdr:row>470</xdr:row>
      <xdr:rowOff>161925</xdr:rowOff>
    </xdr:to>
    <xdr:sp>
      <xdr:nvSpPr>
        <xdr:cNvPr id="6" name="Cube 8"/>
        <xdr:cNvSpPr/>
      </xdr:nvSpPr>
      <xdr:spPr bwMode="auto">
        <a:xfrm rot="16199999">
          <a:off x="1643741" y="47038534"/>
          <a:ext cx="1426029" cy="566056"/>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67078</xdr:colOff>
      <xdr:row>462</xdr:row>
      <xdr:rowOff>160986</xdr:rowOff>
    </xdr:from>
    <xdr:to>
      <xdr:col>6</xdr:col>
      <xdr:colOff>536618</xdr:colOff>
      <xdr:row>473</xdr:row>
      <xdr:rowOff>40245</xdr:rowOff>
    </xdr:to>
    <xdr:sp>
      <xdr:nvSpPr>
        <xdr:cNvPr id="7" name="Rectangle 13"/>
        <xdr:cNvSpPr/>
      </xdr:nvSpPr>
      <xdr:spPr bwMode="auto">
        <a:xfrm>
          <a:off x="4877203" y="46433436"/>
          <a:ext cx="27269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676276</xdr:colOff>
      <xdr:row>462</xdr:row>
      <xdr:rowOff>147571</xdr:rowOff>
    </xdr:from>
    <xdr:to>
      <xdr:col>4</xdr:col>
      <xdr:colOff>676277</xdr:colOff>
      <xdr:row>473</xdr:row>
      <xdr:rowOff>80491</xdr:rowOff>
    </xdr:to>
    <xdr:cxnSp>
      <xdr:nvCxnSpPr>
        <xdr:cNvPr id="8" name="Straight Connector 16"/>
        <xdr:cNvCxnSpPr/>
      </xdr:nvCxnSpPr>
      <xdr:spPr bwMode="auto">
        <a:xfrm rot="5400000">
          <a:off x="4419804" y="47486618"/>
          <a:ext cx="213319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xdr:col>
      <xdr:colOff>40245</xdr:colOff>
      <xdr:row>466</xdr:row>
      <xdr:rowOff>80493</xdr:rowOff>
    </xdr:from>
    <xdr:to>
      <xdr:col>5</xdr:col>
      <xdr:colOff>670773</xdr:colOff>
      <xdr:row>469</xdr:row>
      <xdr:rowOff>120739</xdr:rowOff>
    </xdr:to>
    <xdr:sp>
      <xdr:nvSpPr>
        <xdr:cNvPr id="9" name="Rectangle 20"/>
        <xdr:cNvSpPr/>
      </xdr:nvSpPr>
      <xdr:spPr bwMode="auto">
        <a:xfrm>
          <a:off x="602194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67077</xdr:colOff>
      <xdr:row>462</xdr:row>
      <xdr:rowOff>160986</xdr:rowOff>
    </xdr:from>
    <xdr:to>
      <xdr:col>10</xdr:col>
      <xdr:colOff>643943</xdr:colOff>
      <xdr:row>473</xdr:row>
      <xdr:rowOff>40245</xdr:rowOff>
    </xdr:to>
    <xdr:sp>
      <xdr:nvSpPr>
        <xdr:cNvPr id="10" name="Rectangle 22"/>
        <xdr:cNvSpPr/>
      </xdr:nvSpPr>
      <xdr:spPr bwMode="auto">
        <a:xfrm>
          <a:off x="9563502" y="46433436"/>
          <a:ext cx="29390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9</xdr:col>
      <xdr:colOff>40245</xdr:colOff>
      <xdr:row>466</xdr:row>
      <xdr:rowOff>80493</xdr:rowOff>
    </xdr:from>
    <xdr:to>
      <xdr:col>9</xdr:col>
      <xdr:colOff>670773</xdr:colOff>
      <xdr:row>469</xdr:row>
      <xdr:rowOff>120739</xdr:rowOff>
    </xdr:to>
    <xdr:sp>
      <xdr:nvSpPr>
        <xdr:cNvPr id="11" name="Rectangle 24"/>
        <xdr:cNvSpPr/>
      </xdr:nvSpPr>
      <xdr:spPr bwMode="auto">
        <a:xfrm>
          <a:off x="10651096" y="4715304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609600</xdr:colOff>
      <xdr:row>465</xdr:row>
      <xdr:rowOff>85725</xdr:rowOff>
    </xdr:from>
    <xdr:to>
      <xdr:col>10</xdr:col>
      <xdr:colOff>95249</xdr:colOff>
      <xdr:row>470</xdr:row>
      <xdr:rowOff>152400</xdr:rowOff>
    </xdr:to>
    <xdr:sp>
      <xdr:nvSpPr>
        <xdr:cNvPr id="12" name="Rectangle 25"/>
        <xdr:cNvSpPr/>
      </xdr:nvSpPr>
      <xdr:spPr bwMode="auto">
        <a:xfrm>
          <a:off x="10106025" y="46958250"/>
          <a:ext cx="1847849" cy="10668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0"/>
          <a:ext cx="542925" cy="0"/>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twoCellAnchor editAs="twoCell">
    <xdr:from>
      <xdr:col>1</xdr:col>
      <xdr:colOff>244928</xdr:colOff>
      <xdr:row>463</xdr:row>
      <xdr:rowOff>136072</xdr:rowOff>
    </xdr:from>
    <xdr:to>
      <xdr:col>2</xdr:col>
      <xdr:colOff>68033</xdr:colOff>
      <xdr:row>470</xdr:row>
      <xdr:rowOff>161925</xdr:rowOff>
    </xdr:to>
    <xdr:sp>
      <xdr:nvSpPr>
        <xdr:cNvPr id="6" name="Cube 8"/>
        <xdr:cNvSpPr/>
      </xdr:nvSpPr>
      <xdr:spPr bwMode="auto">
        <a:xfrm rot="16199999">
          <a:off x="1643741" y="27055084"/>
          <a:ext cx="1426029" cy="566056"/>
        </a:xfrm>
        <a:prstGeom prst="cube">
          <a:avLst>
            <a:gd name="adj" fmla="val 2344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67078</xdr:colOff>
      <xdr:row>462</xdr:row>
      <xdr:rowOff>160986</xdr:rowOff>
    </xdr:from>
    <xdr:to>
      <xdr:col>6</xdr:col>
      <xdr:colOff>536618</xdr:colOff>
      <xdr:row>473</xdr:row>
      <xdr:rowOff>40245</xdr:rowOff>
    </xdr:to>
    <xdr:sp>
      <xdr:nvSpPr>
        <xdr:cNvPr id="7" name="Rectangle 13"/>
        <xdr:cNvSpPr/>
      </xdr:nvSpPr>
      <xdr:spPr bwMode="auto">
        <a:xfrm>
          <a:off x="4600978" y="26449985"/>
          <a:ext cx="27269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4</xdr:col>
      <xdr:colOff>676276</xdr:colOff>
      <xdr:row>462</xdr:row>
      <xdr:rowOff>147571</xdr:rowOff>
    </xdr:from>
    <xdr:to>
      <xdr:col>4</xdr:col>
      <xdr:colOff>676277</xdr:colOff>
      <xdr:row>473</xdr:row>
      <xdr:rowOff>80491</xdr:rowOff>
    </xdr:to>
    <xdr:cxnSp>
      <xdr:nvCxnSpPr>
        <xdr:cNvPr id="8" name="Straight Connector 16"/>
        <xdr:cNvCxnSpPr/>
      </xdr:nvCxnSpPr>
      <xdr:spPr bwMode="auto">
        <a:xfrm rot="5400000">
          <a:off x="4143579" y="27503168"/>
          <a:ext cx="2133196" cy="1"/>
        </a:xfrm>
        <a:prstGeom prst="line">
          <a:avLst/>
        </a:prstGeom>
        <a:ln w="38100">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twoCell">
    <xdr:from>
      <xdr:col>5</xdr:col>
      <xdr:colOff>40245</xdr:colOff>
      <xdr:row>466</xdr:row>
      <xdr:rowOff>80493</xdr:rowOff>
    </xdr:from>
    <xdr:to>
      <xdr:col>5</xdr:col>
      <xdr:colOff>670773</xdr:colOff>
      <xdr:row>469</xdr:row>
      <xdr:rowOff>120739</xdr:rowOff>
    </xdr:to>
    <xdr:sp>
      <xdr:nvSpPr>
        <xdr:cNvPr id="9" name="Rectangle 20"/>
        <xdr:cNvSpPr/>
      </xdr:nvSpPr>
      <xdr:spPr bwMode="auto">
        <a:xfrm>
          <a:off x="5745721" y="2716959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67077</xdr:colOff>
      <xdr:row>462</xdr:row>
      <xdr:rowOff>160986</xdr:rowOff>
    </xdr:from>
    <xdr:to>
      <xdr:col>10</xdr:col>
      <xdr:colOff>643943</xdr:colOff>
      <xdr:row>473</xdr:row>
      <xdr:rowOff>40245</xdr:rowOff>
    </xdr:to>
    <xdr:sp>
      <xdr:nvSpPr>
        <xdr:cNvPr id="10" name="Rectangle 22"/>
        <xdr:cNvSpPr/>
      </xdr:nvSpPr>
      <xdr:spPr bwMode="auto">
        <a:xfrm>
          <a:off x="9287277" y="26449985"/>
          <a:ext cx="2939066" cy="2079535"/>
        </a:xfrm>
        <a:prstGeom prst="rect">
          <a:avLst/>
        </a:prstGeom>
        <a:solidFill>
          <a:srgbClr val="4F81BD">
            <a:alpha val="23922"/>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9</xdr:col>
      <xdr:colOff>40245</xdr:colOff>
      <xdr:row>466</xdr:row>
      <xdr:rowOff>80493</xdr:rowOff>
    </xdr:from>
    <xdr:to>
      <xdr:col>9</xdr:col>
      <xdr:colOff>670773</xdr:colOff>
      <xdr:row>469</xdr:row>
      <xdr:rowOff>120739</xdr:rowOff>
    </xdr:to>
    <xdr:sp>
      <xdr:nvSpPr>
        <xdr:cNvPr id="11" name="Rectangle 24"/>
        <xdr:cNvSpPr/>
      </xdr:nvSpPr>
      <xdr:spPr bwMode="auto">
        <a:xfrm>
          <a:off x="10374871" y="27169593"/>
          <a:ext cx="630528" cy="64032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twoCellAnchor editAs="twoCell">
    <xdr:from>
      <xdr:col>8</xdr:col>
      <xdr:colOff>609600</xdr:colOff>
      <xdr:row>465</xdr:row>
      <xdr:rowOff>85725</xdr:rowOff>
    </xdr:from>
    <xdr:to>
      <xdr:col>10</xdr:col>
      <xdr:colOff>95249</xdr:colOff>
      <xdr:row>470</xdr:row>
      <xdr:rowOff>152400</xdr:rowOff>
    </xdr:to>
    <xdr:sp>
      <xdr:nvSpPr>
        <xdr:cNvPr id="12" name="Rectangle 25"/>
        <xdr:cNvSpPr/>
      </xdr:nvSpPr>
      <xdr:spPr bwMode="auto">
        <a:xfrm>
          <a:off x="9829800" y="26974800"/>
          <a:ext cx="1847849" cy="1066800"/>
        </a:xfrm>
        <a:prstGeom prst="rect">
          <a:avLst/>
        </a:prstGeom>
        <a:noFill/>
        <a:ln w="381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defRPr/>
          </a:pPr>
          <a:endParaRPr lang="en-US" sz="1100"/>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38100</xdr:colOff>
      <xdr:row>2</xdr:row>
      <xdr:rowOff>190500</xdr:rowOff>
    </xdr:from>
    <xdr:to>
      <xdr:col>0</xdr:col>
      <xdr:colOff>581025</xdr:colOff>
      <xdr:row>5</xdr:row>
      <xdr:rowOff>28575</xdr:rowOff>
    </xdr:to>
    <xdr:sp>
      <xdr:nvSpPr>
        <xdr:cNvPr id="2" name="AutoShape 27"/>
        <xdr:cNvSpPr>
          <a:spLocks noChangeArrowheads="1"/>
        </xdr:cNvSpPr>
      </xdr:nvSpPr>
      <xdr:spPr bwMode="auto">
        <a:xfrm>
          <a:off x="38100" y="600075"/>
          <a:ext cx="542925" cy="457200"/>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0"/>
          <a:ext cx="542925" cy="0"/>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0</xdr:row>
      <xdr:rowOff>161924</xdr:rowOff>
    </xdr:from>
    <xdr:to>
      <xdr:col>0</xdr:col>
      <xdr:colOff>542925</xdr:colOff>
      <xdr:row>3</xdr:row>
      <xdr:rowOff>9525</xdr:rowOff>
    </xdr:to>
    <xdr:sp>
      <xdr:nvSpPr>
        <xdr:cNvPr id="2" name="AutoShape 27"/>
        <xdr:cNvSpPr>
          <a:spLocks noChangeArrowheads="1"/>
        </xdr:cNvSpPr>
      </xdr:nvSpPr>
      <xdr:spPr bwMode="auto">
        <a:xfrm>
          <a:off x="0" y="0"/>
          <a:ext cx="542925" cy="0"/>
        </a:xfrm>
        <a:prstGeom prst="rightArrow">
          <a:avLst>
            <a:gd name="adj1" fmla="val 46667"/>
            <a:gd name="adj2" fmla="val 51491"/>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4</a:t>
          </a:r>
          <a:endParaRPr/>
        </a:p>
      </xdr:txBody>
    </xdr:sp>
    <xdr:clientData/>
  </xdr:twoCellAnchor>
  <xdr:twoCellAnchor editAs="twoCell">
    <xdr:from>
      <xdr:col>0</xdr:col>
      <xdr:colOff>0</xdr:colOff>
      <xdr:row>75</xdr:row>
      <xdr:rowOff>114300</xdr:rowOff>
    </xdr:from>
    <xdr:to>
      <xdr:col>0</xdr:col>
      <xdr:colOff>542925</xdr:colOff>
      <xdr:row>77</xdr:row>
      <xdr:rowOff>171450</xdr:rowOff>
    </xdr:to>
    <xdr:sp>
      <xdr:nvSpPr>
        <xdr:cNvPr id="3" name="AutoShape 99"/>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2</a:t>
          </a:r>
          <a:endParaRPr/>
        </a:p>
      </xdr:txBody>
    </xdr:sp>
    <xdr:clientData/>
  </xdr:twoCellAnchor>
  <xdr:twoCellAnchor editAs="twoCell">
    <xdr:from>
      <xdr:col>0</xdr:col>
      <xdr:colOff>0</xdr:colOff>
      <xdr:row>38</xdr:row>
      <xdr:rowOff>38100</xdr:rowOff>
    </xdr:from>
    <xdr:to>
      <xdr:col>0</xdr:col>
      <xdr:colOff>542925</xdr:colOff>
      <xdr:row>40</xdr:row>
      <xdr:rowOff>95250</xdr:rowOff>
    </xdr:to>
    <xdr:sp>
      <xdr:nvSpPr>
        <xdr:cNvPr id="4" name="AutoShape 102"/>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3</a:t>
          </a:r>
          <a:endParaRPr/>
        </a:p>
      </xdr:txBody>
    </xdr:sp>
    <xdr:clientData/>
  </xdr:twoCellAnchor>
  <xdr:twoCellAnchor editAs="twoCell">
    <xdr:from>
      <xdr:col>0</xdr:col>
      <xdr:colOff>0</xdr:colOff>
      <xdr:row>112</xdr:row>
      <xdr:rowOff>57150</xdr:rowOff>
    </xdr:from>
    <xdr:to>
      <xdr:col>0</xdr:col>
      <xdr:colOff>542925</xdr:colOff>
      <xdr:row>114</xdr:row>
      <xdr:rowOff>114300</xdr:rowOff>
    </xdr:to>
    <xdr:sp>
      <xdr:nvSpPr>
        <xdr:cNvPr id="5" name="AutoShape 107"/>
        <xdr:cNvSpPr>
          <a:spLocks noChangeArrowheads="1"/>
        </xdr:cNvSpPr>
      </xdr:nvSpPr>
      <xdr:spPr bwMode="auto">
        <a:xfrm>
          <a:off x="0" y="0"/>
          <a:ext cx="542925" cy="0"/>
        </a:xfrm>
        <a:prstGeom prst="rightArrow">
          <a:avLst>
            <a:gd name="adj1" fmla="val 46667"/>
            <a:gd name="adj2" fmla="val 43084"/>
          </a:avLst>
        </a:prstGeom>
        <a:no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a:solidFill>
                <a:srgbClr val="000000"/>
              </a:solidFill>
              <a:latin typeface="Arial"/>
              <a:cs typeface="Arial"/>
            </a:rPr>
            <a:t>Piso 1</a:t>
          </a:r>
          <a:endParaRPr/>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C:\IMCT\giussepis\Giussepis%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ria de Calculo"/>
      <sheetName val="Ante Proyecto Estructural"/>
      <sheetName val="datos"/>
      <sheetName val="trabes azotea eje 2"/>
      <sheetName val="formulas"/>
      <sheetName val="torsion total (edificio 1)"/>
      <sheetName val="marcos en x resumen (2)"/>
      <sheetName val="marcos en x elementos (2)"/>
      <sheetName val="marcos en x Vr (2)"/>
      <sheetName val="marcos en x area (2)"/>
      <sheetName val="marcos en y resumen (2)"/>
      <sheetName val="marcos en y elementos (2)"/>
      <sheetName val="marcos en y V r (2)"/>
      <sheetName val="marcos en y areas (2)"/>
      <sheetName val="Marco Critico (2)"/>
      <sheetName val="Marco Critico"/>
      <sheetName val="torsion total"/>
      <sheetName val="marcos en y resumen"/>
      <sheetName val="marcos en y elementos"/>
      <sheetName val="marcos en y V r"/>
      <sheetName val="marcos en y areas"/>
      <sheetName val="marcos en x resumen"/>
      <sheetName val="marcos en x elementos"/>
      <sheetName val="marcos en x Vr"/>
      <sheetName val="marcos en x area"/>
      <sheetName val="Estadistica"/>
      <sheetName val="Contraste"/>
      <sheetName val="losa con sistema aligerado"/>
      <sheetName val="marco 9"/>
      <sheetName val="marco 8"/>
      <sheetName val="m Fb"/>
      <sheetName val="marco E"/>
      <sheetName val="marco F entre 7-10 (sismo)"/>
      <sheetName val="Tabla de Frecuencias marcos sm"/>
      <sheetName val="Tabla de Frecuencias muros"/>
      <sheetName val="marco F entre 1-3"/>
      <sheetName val="marco F entre 7-10"/>
      <sheetName val="concentrado losas a-g"/>
      <sheetName val="concentrado losas 1-10"/>
      <sheetName val="m 10 (2)"/>
      <sheetName val="marco 9 (2)"/>
      <sheetName val="m Fb (2)"/>
      <sheetName val="marco E (2)"/>
      <sheetName val="marco F entre 1-3 (2)"/>
      <sheetName val="marco GH sismo"/>
      <sheetName val="marco B sismo"/>
      <sheetName val="marco kl sismo"/>
      <sheetName val="Trabes Resumen"/>
      <sheetName val="Columnas Resumen"/>
    </sheetNames>
    <sheetDataSet>
      <sheetData sheetId="0">
        <row r="21">
          <cell r="DN21">
            <v>0</v>
          </cell>
          <cell r="DO21">
            <v>-21.53503304976573</v>
          </cell>
          <cell r="DP21">
            <v>11.903721092921518</v>
          </cell>
          <cell r="DQ21">
            <v>14.95512321026786</v>
          </cell>
          <cell r="DR21">
            <v>-20.170326265707295</v>
          </cell>
        </row>
        <row r="22">
          <cell r="DM22">
            <v>4.0632913199999985</v>
          </cell>
          <cell r="DN22">
            <v>0</v>
          </cell>
          <cell r="DO22">
            <v>-13.383523519388566</v>
          </cell>
          <cell r="DP22">
            <v>8.627065227284703</v>
          </cell>
          <cell r="DQ22">
            <v>-4.4170731510605039</v>
          </cell>
          <cell r="DR22">
            <v>-14.214037577651025</v>
          </cell>
        </row>
        <row r="23">
          <cell r="DM23">
            <v>2.2856013674999991</v>
          </cell>
          <cell r="DN23">
            <v>0</v>
          </cell>
          <cell r="DO23">
            <v>-2.9142511206380308</v>
          </cell>
          <cell r="DP23">
            <v>4.1417374039999926</v>
          </cell>
          <cell r="DQ23">
            <v>-5.3706010817614551</v>
          </cell>
          <cell r="DR23">
            <v>-1.364166474021445</v>
          </cell>
        </row>
        <row r="24">
          <cell r="DM24">
            <v>1.0158228299999996</v>
          </cell>
          <cell r="DN24">
            <v>0</v>
          </cell>
          <cell r="DO24">
            <v>-1.2315621301173196</v>
          </cell>
          <cell r="DP24">
            <v>-1.6932313512790347</v>
          </cell>
          <cell r="DQ24">
            <v>3.4803462979529769</v>
          </cell>
          <cell r="DR24">
            <v>0.84074196332366691</v>
          </cell>
        </row>
        <row r="25">
          <cell r="DM25">
            <v>0.25395570749999991</v>
          </cell>
          <cell r="DN25">
            <v>0</v>
          </cell>
          <cell r="DO25">
            <v>0.65805383152949803</v>
          </cell>
          <cell r="DP25">
            <v>-0.84229074284536232</v>
          </cell>
          <cell r="DQ25">
            <v>0.24925529069659697</v>
          </cell>
          <cell r="DR25">
            <v>-0.49485534858077307</v>
          </cell>
        </row>
        <row r="26">
          <cell r="DM26">
            <v>0</v>
          </cell>
          <cell r="DN26">
            <v>0</v>
          </cell>
          <cell r="DO26">
            <v>0</v>
          </cell>
          <cell r="DP26">
            <v>0</v>
          </cell>
          <cell r="DQ26">
            <v>0</v>
          </cell>
          <cell r="DR26">
            <v>0</v>
          </cell>
        </row>
        <row r="37">
          <cell r="DE37">
            <v>0</v>
          </cell>
          <cell r="DF37">
            <v>0.60028859304856985</v>
          </cell>
          <cell r="DG37">
            <v>0.51941559615372423</v>
          </cell>
          <cell r="DH37">
            <v>-0.65615992281061575</v>
          </cell>
          <cell r="DI37">
            <v>-0.47302911654199448</v>
          </cell>
        </row>
        <row r="38">
          <cell r="DI3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image" Target="../media/image22.emf"/><Relationship  Id="rId2" Type="http://schemas.openxmlformats.org/officeDocument/2006/relationships/oleObject" Target="../embeddings/oleObject2.bin"/><Relationship  Id="rId3" Type="http://schemas.openxmlformats.org/officeDocument/2006/relationships/image" Target="../media/image23.emf"/><Relationship  Id="rId4" Type="http://schemas.openxmlformats.org/officeDocument/2006/relationships/oleObject" Target="../embeddings/oleObject3.bin"/><Relationship  Id="rId5" Type="http://schemas.openxmlformats.org/officeDocument/2006/relationships/drawing" Target="../drawings/drawing1.xml"/><Relationship  Id="rId6" Type="http://schemas.openxmlformats.org/officeDocument/2006/relationships/vmlDrawing" Target="../drawings/vmlDrawing1.vml"/><Relationship  Id="rId7" Type="http://schemas.openxmlformats.org/officeDocument/2006/relationships/vmlDrawing" Target="../drawings/vmlDrawing2.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HQ1" zoomScale="78" workbookViewId="0">
      <selection activeCell="HQ22" activeCellId="0" sqref="HQ22"/>
    </sheetView>
  </sheetViews>
  <sheetFormatPr defaultColWidth="9.109375" defaultRowHeight="14.4"/>
  <cols>
    <col min="1" max="1" style="1" width="9.109375"/>
    <col min="2" max="9" style="2" width="9.109375"/>
    <col customWidth="1" min="10" max="10" style="2" width="9.109375"/>
    <col min="11" max="11" style="2" width="9.109375"/>
    <col min="12" max="18" style="1" width="9.109375"/>
    <col min="19" max="28" style="3" width="9.109375"/>
    <col min="29" max="29" style="2" width="9.109375"/>
    <col min="30" max="36" style="1" width="9.109375"/>
    <col min="37" max="67" style="3" width="9.109375"/>
    <col min="68" max="70" style="1" width="9.109375"/>
    <col bestFit="1" customWidth="1" min="71" max="71" style="1" width="9.5546875"/>
    <col min="72" max="78" style="1" width="9.109375"/>
    <col min="79" max="79" style="4" width="9.109375"/>
    <col min="80" max="80" style="1" width="9.109375"/>
    <col min="81" max="81" style="4" width="9.109375"/>
    <col min="82" max="82" style="1" width="9.109375"/>
    <col min="83" max="83" style="4" width="9.109375"/>
    <col bestFit="1" customWidth="1" min="84" max="84" style="5" width="13"/>
    <col min="85" max="89" style="1" width="9.109375"/>
    <col customWidth="1" min="90" max="90" style="1" width="9.109375"/>
    <col customWidth="1" min="91" max="100" style="6" width="9.5546875"/>
    <col customWidth="1" hidden="1" min="101" max="104" style="7" width="9.5546875"/>
    <col customWidth="1" min="105" max="105" style="8" width="9.5546875"/>
    <col customWidth="1" min="106" max="106" style="6" width="9.5546875"/>
    <col min="107" max="115" style="2" width="9.109375"/>
    <col min="116" max="142" style="3" width="9.109375"/>
    <col min="143" max="144" style="1" width="9.109375"/>
    <col bestFit="1" customWidth="1" min="145" max="145" style="1" width="9.33203125"/>
    <col bestFit="1" customWidth="1" min="146" max="146" style="1" width="9.5546875"/>
    <col min="147" max="148" style="1" width="9.109375"/>
    <col bestFit="1" customWidth="1" min="149" max="149" style="3" width="11.5546875"/>
    <col customWidth="1" min="150" max="150" style="3" width="11.5546875"/>
    <col min="151" max="151" style="1" width="9.109375"/>
    <col customWidth="1" min="152" max="152" style="1" width="2.44140625"/>
    <col customWidth="1" min="153" max="160" style="1" width="10"/>
    <col customWidth="1" min="161" max="161" style="1" width="3"/>
    <col customWidth="1" min="162" max="172" style="1" width="12.44140625"/>
    <col customWidth="1" hidden="1" min="173" max="180" style="1" width="12.44140625"/>
    <col customWidth="1" hidden="1" min="181" max="184" style="1" width="3.44140625"/>
    <col customWidth="1" min="185" max="185" style="1" width="3.44140625"/>
    <col customWidth="1" min="186" max="204" style="1" width="12.44140625"/>
    <col customWidth="1" min="205" max="207" style="1" width="3.6640625"/>
    <col customWidth="1" min="208" max="235" style="1" width="12.44140625"/>
    <col customWidth="1" hidden="1" min="236" max="243" style="1" width="12.44140625"/>
    <col customWidth="1" min="244" max="258" style="1" width="12.44140625"/>
    <col customWidth="1" min="259" max="259" style="8" width="9.5546875"/>
    <col customWidth="1" min="260" max="260" style="6" width="9.5546875"/>
    <col customWidth="1" min="261" max="261" style="7" width="9.5546875"/>
    <col customWidth="1" min="262" max="262" style="6" width="9.5546875"/>
    <col min="263" max="342" style="1" width="9.109375"/>
    <col bestFit="1" customWidth="1" min="343" max="343" style="1" width="9.5546875"/>
    <col min="344" max="598" style="1" width="9.109375"/>
    <col bestFit="1" customWidth="1" min="599" max="599" style="1" width="9.5546875"/>
    <col min="600" max="854" style="1" width="9.109375"/>
    <col bestFit="1" customWidth="1" min="855" max="855" style="1" width="9.5546875"/>
    <col min="856" max="1110" style="1" width="9.109375"/>
    <col bestFit="1" customWidth="1" min="1111" max="1111" style="1" width="9.5546875"/>
    <col min="1112" max="1366" style="1" width="9.109375"/>
    <col bestFit="1" customWidth="1" min="1367" max="1367" style="1" width="9.5546875"/>
    <col min="1368" max="1622" style="1" width="9.109375"/>
    <col bestFit="1" customWidth="1" min="1623" max="1623" style="1" width="9.5546875"/>
    <col min="1624" max="1878" style="1" width="9.109375"/>
    <col bestFit="1" customWidth="1" min="1879" max="1879" style="1" width="9.5546875"/>
    <col min="1880" max="2134" style="1" width="9.109375"/>
    <col bestFit="1" customWidth="1" min="2135" max="2135" style="1" width="9.5546875"/>
    <col min="2136" max="2390" style="1" width="9.109375"/>
    <col bestFit="1" customWidth="1" min="2391" max="2391" style="1" width="9.5546875"/>
    <col min="2392" max="2646" style="1" width="9.109375"/>
    <col bestFit="1" customWidth="1" min="2647" max="2647" style="1" width="9.5546875"/>
    <col min="2648" max="2902" style="1" width="9.109375"/>
    <col bestFit="1" customWidth="1" min="2903" max="2903" style="1" width="9.5546875"/>
    <col min="2904" max="3158" style="1" width="9.109375"/>
    <col bestFit="1" customWidth="1" min="3159" max="3159" style="1" width="9.5546875"/>
    <col min="3160" max="3414" style="1" width="9.109375"/>
    <col bestFit="1" customWidth="1" min="3415" max="3415" style="1" width="9.5546875"/>
    <col min="3416" max="3670" style="1" width="9.109375"/>
    <col bestFit="1" customWidth="1" min="3671" max="3671" style="1" width="9.5546875"/>
    <col min="3672" max="3926" style="1" width="9.109375"/>
    <col bestFit="1" customWidth="1" min="3927" max="3927" style="1" width="9.5546875"/>
    <col min="3928" max="4182" style="1" width="9.109375"/>
    <col bestFit="1" customWidth="1" min="4183" max="4183" style="1" width="9.5546875"/>
    <col min="4184" max="4438" style="1" width="9.109375"/>
    <col bestFit="1" customWidth="1" min="4439" max="4439" style="1" width="9.5546875"/>
    <col min="4440" max="4694" style="1" width="9.109375"/>
    <col bestFit="1" customWidth="1" min="4695" max="4695" style="1" width="9.5546875"/>
    <col min="4696" max="4950" style="1" width="9.109375"/>
    <col bestFit="1" customWidth="1" min="4951" max="4951" style="1" width="9.5546875"/>
    <col min="4952" max="5206" style="1" width="9.109375"/>
    <col bestFit="1" customWidth="1" min="5207" max="5207" style="1" width="9.5546875"/>
    <col min="5208" max="5462" style="1" width="9.109375"/>
    <col bestFit="1" customWidth="1" min="5463" max="5463" style="1" width="9.5546875"/>
    <col min="5464" max="5718" style="1" width="9.109375"/>
    <col bestFit="1" customWidth="1" min="5719" max="5719" style="1" width="9.5546875"/>
    <col min="5720" max="5974" style="1" width="9.109375"/>
    <col bestFit="1" customWidth="1" min="5975" max="5975" style="1" width="9.5546875"/>
    <col min="5976" max="6230" style="1" width="9.109375"/>
    <col bestFit="1" customWidth="1" min="6231" max="6231" style="1" width="9.5546875"/>
    <col min="6232" max="6486" style="1" width="9.109375"/>
    <col bestFit="1" customWidth="1" min="6487" max="6487" style="1" width="9.5546875"/>
    <col min="6488" max="6742" style="1" width="9.109375"/>
    <col bestFit="1" customWidth="1" min="6743" max="6743" style="1" width="9.5546875"/>
    <col min="6744" max="6998" style="1" width="9.109375"/>
    <col bestFit="1" customWidth="1" min="6999" max="6999" style="1" width="9.5546875"/>
    <col min="7000" max="7254" style="1" width="9.109375"/>
    <col bestFit="1" customWidth="1" min="7255" max="7255" style="1" width="9.5546875"/>
    <col min="7256" max="7510" style="1" width="9.109375"/>
    <col bestFit="1" customWidth="1" min="7511" max="7511" style="1" width="9.5546875"/>
    <col min="7512" max="7766" style="1" width="9.109375"/>
    <col bestFit="1" customWidth="1" min="7767" max="7767" style="1" width="9.5546875"/>
    <col min="7768" max="8022" style="1" width="9.109375"/>
    <col bestFit="1" customWidth="1" min="8023" max="8023" style="1" width="9.5546875"/>
    <col min="8024" max="8278" style="1" width="9.109375"/>
    <col bestFit="1" customWidth="1" min="8279" max="8279" style="1" width="9.5546875"/>
    <col min="8280" max="8534" style="1" width="9.109375"/>
    <col bestFit="1" customWidth="1" min="8535" max="8535" style="1" width="9.5546875"/>
    <col min="8536" max="8790" style="1" width="9.109375"/>
    <col bestFit="1" customWidth="1" min="8791" max="8791" style="1" width="9.5546875"/>
    <col min="8792" max="9046" style="1" width="9.109375"/>
    <col bestFit="1" customWidth="1" min="9047" max="9047" style="1" width="9.5546875"/>
    <col min="9048" max="9302" style="1" width="9.109375"/>
    <col bestFit="1" customWidth="1" min="9303" max="9303" style="1" width="9.5546875"/>
    <col min="9304" max="9558" style="1" width="9.109375"/>
    <col bestFit="1" customWidth="1" min="9559" max="9559" style="1" width="9.5546875"/>
    <col min="9560" max="9814" style="1" width="9.109375"/>
    <col bestFit="1" customWidth="1" min="9815" max="9815" style="1" width="9.5546875"/>
    <col min="9816" max="10070" style="1" width="9.109375"/>
    <col bestFit="1" customWidth="1" min="10071" max="10071" style="1" width="9.5546875"/>
    <col min="10072" max="10326" style="1" width="9.109375"/>
    <col bestFit="1" customWidth="1" min="10327" max="10327" style="1" width="9.5546875"/>
    <col min="10328" max="10582" style="1" width="9.109375"/>
    <col bestFit="1" customWidth="1" min="10583" max="10583" style="1" width="9.5546875"/>
    <col min="10584" max="10838" style="1" width="9.109375"/>
    <col bestFit="1" customWidth="1" min="10839" max="10839" style="1" width="9.5546875"/>
    <col min="10840" max="11094" style="1" width="9.109375"/>
    <col bestFit="1" customWidth="1" min="11095" max="11095" style="1" width="9.5546875"/>
    <col min="11096" max="11350" style="1" width="9.109375"/>
    <col bestFit="1" customWidth="1" min="11351" max="11351" style="1" width="9.5546875"/>
    <col min="11352" max="11606" style="1" width="9.109375"/>
    <col bestFit="1" customWidth="1" min="11607" max="11607" style="1" width="9.5546875"/>
    <col min="11608" max="11862" style="1" width="9.109375"/>
    <col bestFit="1" customWidth="1" min="11863" max="11863" style="1" width="9.5546875"/>
    <col min="11864" max="12118" style="1" width="9.109375"/>
    <col bestFit="1" customWidth="1" min="12119" max="12119" style="1" width="9.5546875"/>
    <col min="12120" max="12374" style="1" width="9.109375"/>
    <col bestFit="1" customWidth="1" min="12375" max="12375" style="1" width="9.5546875"/>
    <col min="12376" max="12630" style="1" width="9.109375"/>
    <col bestFit="1" customWidth="1" min="12631" max="12631" style="1" width="9.5546875"/>
    <col min="12632" max="12886" style="1" width="9.109375"/>
    <col bestFit="1" customWidth="1" min="12887" max="12887" style="1" width="9.5546875"/>
    <col min="12888" max="13142" style="1" width="9.109375"/>
    <col bestFit="1" customWidth="1" min="13143" max="13143" style="1" width="9.5546875"/>
    <col min="13144" max="13398" style="1" width="9.109375"/>
    <col bestFit="1" customWidth="1" min="13399" max="13399" style="1" width="9.5546875"/>
    <col min="13400" max="13654" style="1" width="9.109375"/>
    <col bestFit="1" customWidth="1" min="13655" max="13655" style="1" width="9.5546875"/>
    <col min="13656" max="13910" style="1" width="9.109375"/>
    <col bestFit="1" customWidth="1" min="13911" max="13911" style="1" width="9.5546875"/>
    <col min="13912" max="14166" style="1" width="9.109375"/>
    <col bestFit="1" customWidth="1" min="14167" max="14167" style="1" width="9.5546875"/>
    <col min="14168" max="14422" style="1" width="9.109375"/>
    <col bestFit="1" customWidth="1" min="14423" max="14423" style="1" width="9.5546875"/>
    <col min="14424" max="14678" style="1" width="9.109375"/>
    <col bestFit="1" customWidth="1" min="14679" max="14679" style="1" width="9.5546875"/>
    <col min="14680" max="14934" style="1" width="9.109375"/>
    <col bestFit="1" customWidth="1" min="14935" max="14935" style="1" width="9.5546875"/>
    <col min="14936" max="16384" style="1" width="9.109375"/>
  </cols>
  <sheetData>
    <row r="1" s="1" customFormat="1">
      <c r="B1" s="2"/>
      <c r="C1" s="2"/>
      <c r="D1" s="2"/>
      <c r="E1" s="2"/>
      <c r="F1" s="2"/>
      <c r="G1" s="2"/>
      <c r="H1" s="2"/>
      <c r="I1" s="2"/>
      <c r="J1" s="2"/>
      <c r="K1" s="2"/>
      <c r="L1" s="1"/>
      <c r="M1" s="1"/>
      <c r="N1" s="1"/>
      <c r="O1" s="1"/>
      <c r="P1" s="1"/>
      <c r="Q1" s="1"/>
      <c r="R1" s="1"/>
      <c r="S1" s="3"/>
      <c r="T1" s="3"/>
      <c r="U1" s="3"/>
      <c r="V1" s="3"/>
      <c r="W1" s="3"/>
      <c r="X1" s="3"/>
      <c r="Y1" s="3"/>
      <c r="Z1" s="3"/>
      <c r="AA1" s="3"/>
      <c r="AB1" s="3"/>
      <c r="AC1" s="2"/>
      <c r="AD1" s="1"/>
      <c r="AE1" s="1"/>
      <c r="AF1" s="1"/>
      <c r="AG1" s="1"/>
      <c r="AH1" s="1"/>
      <c r="AI1" s="1"/>
      <c r="AJ1" s="1"/>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1"/>
      <c r="BQ1" s="1"/>
      <c r="BR1" s="1"/>
      <c r="BS1" s="1"/>
      <c r="BT1" s="1"/>
      <c r="BU1" s="1"/>
      <c r="BV1" s="1"/>
      <c r="BW1" s="1"/>
      <c r="BX1" s="1"/>
      <c r="BY1" s="1"/>
      <c r="BZ1" s="1"/>
      <c r="CA1" s="4"/>
      <c r="CB1" s="1"/>
      <c r="CC1" s="4"/>
      <c r="CD1" s="1"/>
      <c r="CE1" s="4"/>
      <c r="CF1" s="5"/>
      <c r="CG1" s="1"/>
      <c r="CH1" s="1"/>
      <c r="CI1" s="1"/>
      <c r="CJ1" s="1"/>
      <c r="CK1" s="1"/>
      <c r="CL1" s="1"/>
      <c r="CM1" s="6"/>
      <c r="CN1" s="6"/>
      <c r="CO1" s="6"/>
      <c r="CP1" s="6"/>
      <c r="CQ1" s="6"/>
      <c r="CR1" s="6"/>
      <c r="CS1" s="6"/>
      <c r="CT1" s="6"/>
      <c r="CU1" s="6"/>
      <c r="CV1" s="6"/>
      <c r="CW1" s="7"/>
      <c r="CX1" s="7"/>
      <c r="CY1" s="7"/>
      <c r="CZ1" s="7"/>
      <c r="DA1" s="8"/>
      <c r="DB1" s="6"/>
      <c r="DC1" s="2"/>
      <c r="DD1" s="2"/>
      <c r="DE1" s="2"/>
      <c r="DF1" s="2"/>
      <c r="DG1" s="2"/>
      <c r="DH1" s="2"/>
      <c r="DI1" s="2"/>
      <c r="DJ1" s="2"/>
      <c r="DK1" s="2"/>
      <c r="DL1" s="3"/>
      <c r="DM1" s="3"/>
      <c r="DN1" s="3"/>
      <c r="DO1" s="3"/>
      <c r="DP1" s="3"/>
      <c r="DQ1" s="3"/>
      <c r="DR1" s="3"/>
      <c r="DS1" s="3"/>
      <c r="DT1" s="3"/>
      <c r="DU1" s="3"/>
      <c r="DV1" s="3"/>
      <c r="DW1" s="3"/>
      <c r="DX1" s="3"/>
      <c r="DY1" s="3"/>
      <c r="DZ1" s="3"/>
      <c r="EA1" s="3"/>
      <c r="EB1" s="3"/>
      <c r="EC1" s="3"/>
      <c r="ED1" s="3"/>
      <c r="EE1" s="3"/>
      <c r="EF1" s="3"/>
      <c r="EG1" s="3"/>
      <c r="EH1" s="3"/>
      <c r="EI1" s="3"/>
      <c r="EJ1" s="3"/>
      <c r="EK1" s="3"/>
      <c r="EL1" s="3"/>
      <c r="EM1" s="1"/>
      <c r="EN1" s="1"/>
      <c r="EO1" s="1"/>
      <c r="EP1" s="1"/>
      <c r="EQ1" s="1"/>
      <c r="ER1" s="1"/>
      <c r="ES1" s="3"/>
      <c r="ET1" s="3"/>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1" customFormat="1">
      <c r="B2" s="2"/>
      <c r="C2" s="2"/>
      <c r="D2" s="2"/>
      <c r="E2" s="2"/>
      <c r="F2" s="2"/>
      <c r="G2" s="2"/>
      <c r="H2" s="2"/>
      <c r="I2" s="2"/>
      <c r="J2" s="2"/>
      <c r="K2" s="2"/>
      <c r="L2" s="1"/>
      <c r="M2" s="1"/>
      <c r="N2" s="1"/>
      <c r="O2" s="1"/>
      <c r="P2" s="1"/>
      <c r="Q2" s="1"/>
      <c r="R2" s="1"/>
      <c r="S2" s="3"/>
      <c r="T2" s="3"/>
      <c r="U2" s="3"/>
      <c r="V2" s="3"/>
      <c r="W2" s="3"/>
      <c r="X2" s="3"/>
      <c r="Y2" s="3"/>
      <c r="Z2" s="3"/>
      <c r="AA2" s="3"/>
      <c r="AB2" s="3"/>
      <c r="AC2" s="2"/>
      <c r="AD2" s="1"/>
      <c r="AE2" s="1"/>
      <c r="AF2" s="1"/>
      <c r="AG2" s="1"/>
      <c r="AH2" s="1"/>
      <c r="AI2" s="1"/>
      <c r="AJ2" s="1"/>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1"/>
      <c r="BQ2" s="1"/>
      <c r="BR2" s="1"/>
      <c r="BS2" s="1"/>
      <c r="BT2" s="1"/>
      <c r="BU2" s="1"/>
      <c r="BV2" s="1"/>
      <c r="BW2" s="1"/>
      <c r="BX2" s="1"/>
      <c r="BY2" s="1"/>
      <c r="BZ2" s="1"/>
      <c r="CA2" s="4"/>
      <c r="CB2" s="1"/>
      <c r="CC2" s="4"/>
      <c r="CD2" s="1"/>
      <c r="CE2" s="4"/>
      <c r="CF2" s="5"/>
      <c r="CG2" s="1"/>
      <c r="CH2" s="1"/>
      <c r="CI2" s="1"/>
      <c r="CJ2" s="1"/>
      <c r="CK2" s="1"/>
      <c r="CL2" s="1"/>
      <c r="CM2" s="6"/>
      <c r="CN2" s="6"/>
      <c r="CO2" s="6"/>
      <c r="CP2" s="6"/>
      <c r="CQ2" s="6"/>
      <c r="CR2" s="6"/>
      <c r="CS2" s="6"/>
      <c r="CT2" s="6"/>
      <c r="CU2" s="6"/>
      <c r="CV2" s="6"/>
      <c r="CW2" s="7"/>
      <c r="CX2" s="7"/>
      <c r="CY2" s="7"/>
      <c r="CZ2" s="7"/>
      <c r="DA2" s="8"/>
      <c r="DB2" s="6"/>
      <c r="DC2" s="2"/>
      <c r="DD2" s="2"/>
      <c r="DE2" s="2"/>
      <c r="DF2" s="2"/>
      <c r="DG2" s="2"/>
      <c r="DH2" s="2"/>
      <c r="DI2" s="2"/>
      <c r="DJ2" s="2"/>
      <c r="DK2" s="2"/>
      <c r="DL2" s="3"/>
      <c r="DM2" s="3"/>
      <c r="DN2" s="3"/>
      <c r="DO2" s="3"/>
      <c r="DP2" s="3"/>
      <c r="DQ2" s="3"/>
      <c r="DR2" s="3"/>
      <c r="DS2" s="3"/>
      <c r="DT2" s="3"/>
      <c r="DU2" s="3"/>
      <c r="DV2" s="3"/>
      <c r="DW2" s="3"/>
      <c r="DX2" s="3"/>
      <c r="DY2" s="3"/>
      <c r="DZ2" s="3"/>
      <c r="EA2" s="3"/>
      <c r="EB2" s="3"/>
      <c r="EC2" s="3"/>
      <c r="ED2" s="3"/>
      <c r="EE2" s="3"/>
      <c r="EF2" s="3"/>
      <c r="EG2" s="3"/>
      <c r="EH2" s="3"/>
      <c r="EI2" s="3"/>
      <c r="EJ2" s="3"/>
      <c r="EK2" s="3"/>
      <c r="EL2" s="3"/>
      <c r="EM2" s="1"/>
      <c r="EN2" s="1"/>
      <c r="EO2" s="1"/>
      <c r="EP2" s="1"/>
      <c r="EQ2" s="1"/>
      <c r="ER2" s="1"/>
      <c r="ES2" s="3"/>
      <c r="ET2" s="3"/>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row>
    <row r="3" s="9" customFormat="1" ht="15">
      <c r="B3" s="10"/>
      <c r="C3" s="10"/>
      <c r="D3" s="10"/>
      <c r="E3" s="10"/>
      <c r="F3" s="10"/>
      <c r="G3" s="10"/>
      <c r="H3" s="10"/>
      <c r="I3" s="10"/>
      <c r="J3" s="10"/>
      <c r="K3" s="10"/>
      <c r="S3" s="11"/>
      <c r="T3" s="11"/>
      <c r="U3" s="11"/>
      <c r="V3" s="11"/>
      <c r="W3" s="11"/>
      <c r="X3" s="11"/>
      <c r="Y3" s="11"/>
      <c r="Z3" s="11"/>
      <c r="AA3" s="11"/>
      <c r="AB3" s="11"/>
      <c r="AC3" s="10"/>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CA3" s="12"/>
      <c r="CC3" s="12"/>
      <c r="CE3" s="12"/>
      <c r="CF3" s="13"/>
      <c r="CM3" s="14"/>
      <c r="CN3" s="15"/>
      <c r="CO3" s="15"/>
      <c r="CP3" s="15"/>
      <c r="CQ3" s="15"/>
      <c r="CR3" s="15"/>
      <c r="CS3" s="15"/>
      <c r="CT3" s="15"/>
      <c r="CU3" s="15"/>
      <c r="CV3" s="15"/>
      <c r="CW3" s="15"/>
      <c r="CX3" s="15"/>
      <c r="CY3" s="15"/>
      <c r="CZ3" s="15"/>
      <c r="DA3" s="16"/>
      <c r="DB3" s="15"/>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S3" s="11"/>
      <c r="ET3" s="11"/>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1"/>
      <c r="HA3" s="1"/>
      <c r="HB3" s="1"/>
      <c r="HC3" s="1"/>
      <c r="HD3" s="1"/>
      <c r="HE3" s="1"/>
      <c r="HF3" s="1"/>
      <c r="HG3" s="1"/>
      <c r="HH3" s="1"/>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15"/>
      <c r="JB3" s="17"/>
      <c r="JC3" s="15"/>
      <c r="JD3" s="15"/>
      <c r="JE3" s="14"/>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row>
    <row r="4" ht="33.75" customHeight="1">
      <c r="A4" s="18"/>
      <c r="B4" s="19" t="s">
        <v>0</v>
      </c>
      <c r="C4" s="19"/>
      <c r="D4" s="19"/>
      <c r="E4" s="19"/>
      <c r="F4" s="19"/>
      <c r="G4" s="19"/>
      <c r="H4" s="19"/>
      <c r="I4" s="19"/>
      <c r="J4" s="20"/>
      <c r="L4" s="21" t="s">
        <v>1</v>
      </c>
      <c r="M4" s="21"/>
      <c r="N4" s="21"/>
      <c r="O4" s="21"/>
      <c r="P4" s="21"/>
      <c r="Q4" s="21"/>
      <c r="R4" s="21"/>
      <c r="U4" s="22" t="s">
        <v>2</v>
      </c>
      <c r="V4" s="22"/>
      <c r="W4" s="22"/>
      <c r="X4" s="22"/>
      <c r="Y4" s="22"/>
      <c r="Z4" s="22"/>
      <c r="AA4" s="22"/>
      <c r="AD4" s="22" t="s">
        <v>3</v>
      </c>
      <c r="AF4" s="1"/>
      <c r="AI4" s="1"/>
      <c r="BY4" s="23" t="s">
        <v>4</v>
      </c>
      <c r="CM4" s="24"/>
      <c r="CN4" s="24"/>
      <c r="CO4" s="6"/>
      <c r="CP4" s="6"/>
      <c r="CQ4" s="6"/>
      <c r="CR4" s="6"/>
      <c r="CS4" s="6"/>
      <c r="CT4" s="6"/>
      <c r="CU4" s="6"/>
      <c r="CV4" s="6"/>
      <c r="CW4" s="7"/>
      <c r="CX4" s="7"/>
      <c r="CY4" s="7"/>
      <c r="CZ4" s="7"/>
      <c r="DA4" s="8"/>
      <c r="DB4" s="6"/>
      <c r="DD4" s="22" t="s">
        <v>5</v>
      </c>
      <c r="DE4" s="22"/>
      <c r="DF4" s="22"/>
      <c r="DG4" s="22"/>
      <c r="DH4" s="22"/>
      <c r="DI4" s="22"/>
      <c r="DJ4" s="22"/>
      <c r="DM4" s="22" t="s">
        <v>6</v>
      </c>
      <c r="DN4" s="22"/>
      <c r="DO4" s="22"/>
      <c r="DP4" s="22"/>
      <c r="DQ4" s="22"/>
      <c r="DR4" s="22"/>
      <c r="DS4" s="22"/>
      <c r="DU4" s="1"/>
      <c r="DV4" s="1"/>
      <c r="DW4" s="1"/>
      <c r="DX4" s="1"/>
      <c r="DY4" s="1"/>
      <c r="DZ4" s="1"/>
      <c r="EA4" s="1"/>
      <c r="EB4" s="1"/>
      <c r="EC4" s="1"/>
      <c r="ED4" s="1"/>
      <c r="EE4" s="2"/>
      <c r="EF4" s="25" t="s">
        <v>7</v>
      </c>
      <c r="EG4" s="25"/>
      <c r="EH4" s="25"/>
      <c r="EI4" s="25"/>
      <c r="EJ4" s="2"/>
      <c r="EK4" s="2"/>
      <c r="EL4" s="2"/>
      <c r="EN4" s="22" t="s">
        <v>8</v>
      </c>
      <c r="EV4" s="26"/>
      <c r="EW4" s="27" t="s">
        <v>9</v>
      </c>
      <c r="EX4" s="19"/>
      <c r="EY4" s="19"/>
      <c r="EZ4" s="19"/>
      <c r="FA4" s="19"/>
      <c r="FB4" s="19"/>
      <c r="FC4" s="19"/>
      <c r="FD4" s="28"/>
      <c r="FE4" s="29"/>
      <c r="FF4" s="27" t="s">
        <v>10</v>
      </c>
      <c r="FG4" s="17"/>
      <c r="FH4" s="17"/>
      <c r="FI4" s="17"/>
      <c r="FJ4" s="17"/>
      <c r="FK4" s="17"/>
      <c r="FL4" s="17"/>
      <c r="FM4" s="30"/>
      <c r="FN4" s="6"/>
      <c r="FO4" s="6"/>
      <c r="FP4" s="6"/>
      <c r="FQ4" s="6"/>
      <c r="FR4" s="6"/>
      <c r="FS4" s="6"/>
      <c r="FT4" s="6"/>
      <c r="FU4" s="6"/>
      <c r="FV4" s="6"/>
      <c r="FW4" s="6"/>
      <c r="FX4" s="6"/>
      <c r="FY4" s="6"/>
      <c r="FZ4" s="6"/>
      <c r="GA4" s="6"/>
      <c r="GB4" s="6"/>
      <c r="GC4" s="6"/>
      <c r="GD4" s="27" t="s">
        <v>11</v>
      </c>
      <c r="GE4" s="17"/>
      <c r="GF4" s="17"/>
      <c r="GG4" s="17"/>
      <c r="GH4" s="17"/>
      <c r="GI4" s="17"/>
      <c r="GJ4" s="17"/>
      <c r="GK4" s="17"/>
      <c r="GL4" s="30"/>
      <c r="GM4" s="6"/>
      <c r="GN4" s="6"/>
      <c r="GO4" s="6"/>
      <c r="GP4" s="6"/>
      <c r="GQ4" s="6"/>
      <c r="GR4" s="6"/>
      <c r="GS4" s="6"/>
      <c r="GT4" s="6"/>
      <c r="GU4" s="6"/>
      <c r="GV4" s="6"/>
      <c r="GW4" s="6"/>
      <c r="GX4" s="6"/>
      <c r="GY4" s="6"/>
      <c r="GZ4" s="31" t="s">
        <v>12</v>
      </c>
      <c r="HA4" s="32"/>
      <c r="HB4" s="32"/>
      <c r="HC4" s="32"/>
      <c r="HD4" s="32"/>
      <c r="HE4" s="32"/>
      <c r="HF4" s="32"/>
      <c r="HG4" s="32"/>
      <c r="HH4" s="33"/>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27" t="s">
        <v>13</v>
      </c>
      <c r="IZ4" s="34"/>
      <c r="JA4" s="17"/>
      <c r="JB4" s="17"/>
      <c r="JC4" s="17"/>
      <c r="JD4" s="17"/>
      <c r="JE4" s="17"/>
      <c r="KC4" s="35" t="s">
        <v>14</v>
      </c>
      <c r="KD4" s="36"/>
      <c r="KE4" s="36"/>
      <c r="KF4" s="36"/>
      <c r="KG4" s="36"/>
      <c r="KH4" s="36"/>
      <c r="KI4" s="36"/>
    </row>
    <row r="5" ht="16.5" customHeight="1">
      <c r="A5" s="18"/>
      <c r="B5" s="37" t="s">
        <v>15</v>
      </c>
      <c r="C5" s="38"/>
      <c r="D5" s="38"/>
      <c r="E5" s="38"/>
      <c r="F5" s="38"/>
      <c r="G5" s="38"/>
      <c r="H5" s="38"/>
      <c r="I5" s="39"/>
      <c r="J5" s="20"/>
      <c r="L5" s="21"/>
      <c r="M5" s="21"/>
      <c r="N5" s="21"/>
      <c r="O5" s="21"/>
      <c r="P5" s="21"/>
      <c r="Q5" s="21"/>
      <c r="R5" s="21"/>
      <c r="U5" s="22"/>
      <c r="V5" s="22"/>
      <c r="W5" s="22"/>
      <c r="X5" s="22"/>
      <c r="Y5" s="22"/>
      <c r="Z5" s="22"/>
      <c r="AA5" s="22"/>
      <c r="AD5" s="40" t="s">
        <v>16</v>
      </c>
      <c r="AE5" s="40"/>
      <c r="AF5" s="40"/>
      <c r="AG5" s="40"/>
      <c r="AH5" s="40"/>
      <c r="AI5" s="40"/>
      <c r="AJ5" s="40"/>
      <c r="BY5" s="41" t="s">
        <v>17</v>
      </c>
      <c r="BZ5" s="41"/>
      <c r="CA5" s="41"/>
      <c r="CB5" s="41"/>
      <c r="CD5" s="42" t="s">
        <v>18</v>
      </c>
      <c r="CE5" s="42"/>
      <c r="CF5" s="42"/>
      <c r="CH5" s="43" t="s">
        <v>19</v>
      </c>
      <c r="CI5" s="43"/>
      <c r="CJ5" s="42"/>
      <c r="CK5" s="42"/>
      <c r="CM5" s="7"/>
      <c r="CN5" s="24"/>
      <c r="CO5" s="6"/>
      <c r="CP5" s="3" t="s">
        <v>20</v>
      </c>
      <c r="CQ5" s="1">
        <f>BZ29</f>
        <v>0.0047999999999999996</v>
      </c>
      <c r="CR5" s="4" t="s">
        <v>21</v>
      </c>
      <c r="CS5" s="4">
        <f>CB29</f>
        <v>1</v>
      </c>
      <c r="CT5" s="4" t="s">
        <v>21</v>
      </c>
      <c r="CU5" s="1">
        <f>CD29</f>
        <v>127.29062499999995</v>
      </c>
      <c r="CV5" s="4" t="s">
        <v>22</v>
      </c>
      <c r="CW5" s="44">
        <f t="shared" ref="CW5:CW9" si="0">CQ5*CS5*(CU5^2)</f>
        <v>77.773935421874938</v>
      </c>
      <c r="CX5" s="44"/>
      <c r="CY5" s="44"/>
      <c r="CZ5" s="44"/>
      <c r="DA5" s="45"/>
      <c r="DB5" s="44"/>
      <c r="DD5" s="2" t="s">
        <v>23</v>
      </c>
      <c r="DU5" s="1"/>
      <c r="DV5" s="1"/>
      <c r="DW5" s="1"/>
      <c r="DX5" s="1"/>
      <c r="DY5" s="1"/>
      <c r="DZ5" s="1"/>
      <c r="EA5" s="1"/>
      <c r="EB5" s="1"/>
      <c r="EC5" s="1"/>
      <c r="ED5" s="1"/>
      <c r="EE5" s="2"/>
      <c r="EF5" s="2"/>
      <c r="EG5" s="2" t="s">
        <v>24</v>
      </c>
      <c r="EH5" s="2"/>
      <c r="EI5" s="2"/>
      <c r="EJ5" s="2"/>
      <c r="EK5" s="2"/>
      <c r="EL5" s="2"/>
      <c r="EN5" s="1" t="s">
        <v>25</v>
      </c>
      <c r="ES5" s="45">
        <v>36</v>
      </c>
      <c r="ET5" s="45"/>
      <c r="FF5" s="46"/>
      <c r="FG5" s="7"/>
      <c r="FH5" s="24"/>
      <c r="FI5" s="6"/>
      <c r="FJ5" s="6"/>
      <c r="FK5" s="6"/>
      <c r="FL5" s="6"/>
      <c r="FM5" s="6"/>
      <c r="FN5" s="24"/>
      <c r="FO5" s="24"/>
      <c r="FP5" s="6"/>
      <c r="FQ5" s="24"/>
      <c r="FR5" s="24"/>
      <c r="FS5" s="7"/>
      <c r="FT5" s="24"/>
      <c r="FU5" s="24"/>
      <c r="FV5" s="6"/>
      <c r="FW5" s="7"/>
      <c r="FX5" s="6"/>
      <c r="FY5" s="24"/>
      <c r="FZ5" s="24"/>
      <c r="GA5" s="24"/>
      <c r="GB5" s="6"/>
      <c r="GC5" s="24"/>
      <c r="GD5" s="46"/>
      <c r="GE5" s="7"/>
      <c r="GF5" s="24"/>
      <c r="GG5" s="6"/>
      <c r="GH5" s="6"/>
      <c r="GI5" s="6"/>
      <c r="GJ5" s="6"/>
      <c r="GK5" s="6"/>
      <c r="GL5" s="24"/>
      <c r="GM5" s="24"/>
      <c r="GN5" s="6"/>
      <c r="GO5" s="24"/>
      <c r="GP5" s="24"/>
      <c r="GQ5" s="7"/>
      <c r="GR5" s="24"/>
      <c r="GS5" s="24"/>
      <c r="GT5" s="6"/>
      <c r="GU5" s="7"/>
      <c r="GV5" s="6"/>
      <c r="GW5" s="24"/>
      <c r="GX5" s="24"/>
      <c r="GY5" s="24"/>
      <c r="GZ5" s="46"/>
      <c r="HA5" s="7"/>
      <c r="HB5" s="24"/>
      <c r="HC5" s="6"/>
      <c r="HD5" s="6"/>
      <c r="HE5" s="6"/>
      <c r="HF5" s="6"/>
      <c r="HG5" s="6"/>
      <c r="HH5" s="24"/>
      <c r="HI5" s="24"/>
      <c r="HJ5" s="6"/>
      <c r="HK5" s="24"/>
      <c r="HL5" s="24"/>
      <c r="HM5" s="24"/>
      <c r="HN5" s="24"/>
      <c r="HO5" s="24"/>
      <c r="HP5" s="6"/>
      <c r="HQ5" s="24"/>
      <c r="HR5" s="24"/>
      <c r="HS5" s="24"/>
      <c r="HT5" s="24"/>
      <c r="HU5" s="24"/>
      <c r="HV5" s="6"/>
      <c r="HW5" s="24"/>
      <c r="HX5" s="24"/>
      <c r="HY5" s="7"/>
      <c r="HZ5" s="24"/>
      <c r="IA5" s="24"/>
      <c r="IB5" s="6"/>
      <c r="IC5" s="7"/>
      <c r="ID5" s="6"/>
      <c r="IE5" s="24"/>
      <c r="IF5" s="24"/>
      <c r="IG5" s="24"/>
      <c r="IH5" s="6"/>
      <c r="II5" s="24"/>
      <c r="IJ5" s="24" t="s">
        <v>26</v>
      </c>
      <c r="IK5" s="24"/>
      <c r="IL5" s="24"/>
      <c r="IM5" s="24" t="s">
        <v>27</v>
      </c>
      <c r="IN5" s="24"/>
      <c r="IO5" s="24" t="s">
        <v>28</v>
      </c>
      <c r="IP5" s="24"/>
      <c r="IQ5" s="15"/>
      <c r="IR5" s="47" t="s">
        <v>29</v>
      </c>
      <c r="IS5" s="15"/>
      <c r="IT5" s="15"/>
      <c r="IU5" s="15"/>
      <c r="IV5" s="15"/>
      <c r="IW5" s="15"/>
      <c r="IX5" s="15"/>
      <c r="IY5" s="48" t="s">
        <v>30</v>
      </c>
      <c r="IZ5" s="17"/>
      <c r="JA5" s="14"/>
      <c r="JB5" s="17"/>
      <c r="JC5" s="9"/>
      <c r="JD5" s="9"/>
      <c r="JE5" s="9"/>
      <c r="KC5" s="40" t="e">
        <f>#REF!</f>
        <v>#REF!</v>
      </c>
      <c r="KD5" s="40"/>
      <c r="KE5" s="40"/>
      <c r="KF5" s="40"/>
      <c r="KG5" s="40"/>
      <c r="KH5" s="40"/>
      <c r="KI5" s="40"/>
    </row>
    <row r="6" ht="15.75" customHeight="1">
      <c r="A6" s="18"/>
      <c r="B6" s="49" t="s">
        <v>31</v>
      </c>
      <c r="C6" s="2"/>
      <c r="D6" s="2"/>
      <c r="E6" s="2"/>
      <c r="F6" s="2"/>
      <c r="G6" s="2"/>
      <c r="H6" s="2"/>
      <c r="I6" s="20"/>
      <c r="J6" s="20"/>
      <c r="L6" s="40" t="s">
        <v>32</v>
      </c>
      <c r="M6" s="40"/>
      <c r="N6" s="40"/>
      <c r="O6" s="40"/>
      <c r="P6" s="40"/>
      <c r="Q6" s="40"/>
      <c r="R6" s="40"/>
      <c r="U6" s="40" t="s">
        <v>33</v>
      </c>
      <c r="V6" s="40"/>
      <c r="W6" s="40"/>
      <c r="X6" s="40"/>
      <c r="Y6" s="40"/>
      <c r="Z6" s="40"/>
      <c r="AA6" s="40"/>
      <c r="AD6" s="40"/>
      <c r="AE6" s="40"/>
      <c r="AF6" s="40"/>
      <c r="AG6" s="40"/>
      <c r="AH6" s="40"/>
      <c r="AI6" s="40"/>
      <c r="AJ6" s="40"/>
      <c r="BY6" s="50" t="s">
        <v>34</v>
      </c>
      <c r="BZ6" s="50"/>
      <c r="CA6" s="50"/>
      <c r="CB6" s="50"/>
      <c r="CE6" s="42">
        <v>0.14999999999999999</v>
      </c>
      <c r="CH6" s="43" t="s">
        <v>35</v>
      </c>
      <c r="CI6" s="43"/>
      <c r="CJ6" s="42"/>
      <c r="CM6" s="24"/>
      <c r="CN6" s="24"/>
      <c r="CO6" s="51"/>
      <c r="CP6" s="51"/>
      <c r="CQ6" s="51">
        <f t="shared" ref="CQ6:CT9" si="1">CQ5</f>
        <v>0.0047999999999999996</v>
      </c>
      <c r="CR6" s="51" t="str">
        <f t="shared" si="1"/>
        <v>x</v>
      </c>
      <c r="CS6" s="51">
        <f t="shared" si="1"/>
        <v>1</v>
      </c>
      <c r="CT6" s="51" t="str">
        <f t="shared" si="1"/>
        <v>x</v>
      </c>
      <c r="CU6" s="51">
        <f>CU5*0.8</f>
        <v>101.83249999999997</v>
      </c>
      <c r="CV6" s="51" t="str">
        <f t="shared" ref="CV6:CV9" si="2">CV5</f>
        <v xml:space="preserve">^2     =</v>
      </c>
      <c r="CW6" s="44">
        <f t="shared" si="0"/>
        <v>49.775318669999969</v>
      </c>
      <c r="CX6" s="44"/>
      <c r="CY6" s="44"/>
      <c r="CZ6" s="44"/>
      <c r="DA6" s="45"/>
      <c r="DB6" s="44"/>
      <c r="DJ6" s="52"/>
      <c r="DU6" s="1"/>
      <c r="DV6" s="1"/>
      <c r="DW6" s="1"/>
      <c r="DX6" s="1" t="s">
        <v>36</v>
      </c>
      <c r="DZ6" s="1"/>
      <c r="EA6" s="1"/>
      <c r="EB6" s="1"/>
      <c r="EC6" s="1"/>
      <c r="ED6" s="1"/>
      <c r="EE6" s="2"/>
      <c r="EF6" s="2"/>
      <c r="EG6" s="2" t="s">
        <v>37</v>
      </c>
      <c r="EH6" s="2"/>
      <c r="EI6" s="2"/>
      <c r="EJ6" s="2"/>
      <c r="EK6" s="2"/>
      <c r="EL6" s="2"/>
      <c r="EM6" s="1"/>
      <c r="EN6" s="1" t="s">
        <v>38</v>
      </c>
      <c r="EO6" s="1"/>
      <c r="EP6" s="1"/>
      <c r="EQ6" s="1"/>
      <c r="ER6" s="1"/>
      <c r="ES6" s="45"/>
      <c r="ET6" s="3"/>
      <c r="EU6" s="1"/>
      <c r="EV6" s="1"/>
      <c r="EW6" s="1"/>
      <c r="EX6" s="1"/>
      <c r="EY6" s="1"/>
      <c r="EZ6" s="1"/>
      <c r="FA6" s="1"/>
      <c r="FB6" s="1"/>
      <c r="FC6" s="1"/>
      <c r="FD6" s="1"/>
      <c r="FE6" s="1"/>
      <c r="FF6" s="24" t="s">
        <v>39</v>
      </c>
      <c r="FG6" s="53">
        <f>ES18+150</f>
        <v>585.39999999999998</v>
      </c>
      <c r="FH6" s="24"/>
      <c r="FI6" s="6"/>
      <c r="FJ6" s="6"/>
      <c r="FK6" s="6"/>
      <c r="FL6" s="6"/>
      <c r="FM6" s="6"/>
      <c r="FN6" s="24"/>
      <c r="FO6" s="24"/>
      <c r="FP6" s="6"/>
      <c r="FQ6" s="24"/>
      <c r="FR6" s="24"/>
      <c r="FS6" s="7"/>
      <c r="FT6" s="24"/>
      <c r="FU6" s="24"/>
      <c r="FV6" s="6"/>
      <c r="FW6" s="7"/>
      <c r="FX6" s="6"/>
      <c r="FY6" s="24"/>
      <c r="FZ6" s="24"/>
      <c r="GA6" s="24"/>
      <c r="GB6" s="6"/>
      <c r="GC6" s="24"/>
      <c r="GD6" s="24" t="s">
        <v>39</v>
      </c>
      <c r="GE6" s="53">
        <f>FG6</f>
        <v>585.39999999999998</v>
      </c>
      <c r="GF6" s="24"/>
      <c r="GG6" s="6"/>
      <c r="GH6" s="6"/>
      <c r="GI6" s="6"/>
      <c r="GJ6" s="6"/>
      <c r="GK6" s="6"/>
      <c r="GL6" s="24"/>
      <c r="GM6" s="24"/>
      <c r="GN6" s="6"/>
      <c r="GO6" s="24"/>
      <c r="GP6" s="24"/>
      <c r="GQ6" s="7"/>
      <c r="GR6" s="24"/>
      <c r="GS6" s="24"/>
      <c r="GT6" s="6"/>
      <c r="GU6" s="7"/>
      <c r="GV6" s="6"/>
      <c r="GW6" s="24"/>
      <c r="GX6" s="24"/>
      <c r="GY6" s="24"/>
      <c r="GZ6" s="24" t="s">
        <v>39</v>
      </c>
      <c r="HA6" s="53">
        <f t="shared" ref="HA6:HA9" si="3">GE6</f>
        <v>585.39999999999998</v>
      </c>
      <c r="HB6" s="24"/>
      <c r="HC6" s="6"/>
      <c r="HD6" s="6"/>
      <c r="HE6" s="6"/>
      <c r="HF6" s="6"/>
      <c r="HG6" s="6"/>
      <c r="HH6" s="24"/>
      <c r="HI6" s="24"/>
      <c r="HJ6" s="6"/>
      <c r="HK6" s="24"/>
      <c r="HL6" s="24"/>
      <c r="HM6" s="24"/>
      <c r="HN6" s="24"/>
      <c r="HO6" s="24"/>
      <c r="HP6" s="6"/>
      <c r="HQ6" s="24"/>
      <c r="HR6" s="24"/>
      <c r="HS6" s="24"/>
      <c r="HT6" s="24"/>
      <c r="HU6" s="24"/>
      <c r="HV6" s="6"/>
      <c r="HW6" s="24"/>
      <c r="HX6" s="24"/>
      <c r="HY6" s="7"/>
      <c r="HZ6" s="24"/>
      <c r="IA6" s="24"/>
      <c r="IB6" s="6"/>
      <c r="IC6" s="7"/>
      <c r="ID6" s="6"/>
      <c r="IE6" s="24"/>
      <c r="IF6" s="24"/>
      <c r="IG6" s="24"/>
      <c r="IH6" s="6"/>
      <c r="II6" s="24"/>
      <c r="IJ6" s="24"/>
      <c r="IK6" s="24"/>
      <c r="IL6" s="24"/>
      <c r="IM6" s="24"/>
      <c r="IN6" s="24"/>
      <c r="IO6" s="24">
        <v>36000</v>
      </c>
      <c r="IP6" s="24" t="s">
        <v>40</v>
      </c>
      <c r="IQ6" s="24"/>
      <c r="IR6" s="24"/>
      <c r="IS6" s="24"/>
      <c r="IT6" s="24"/>
      <c r="IU6" s="24"/>
      <c r="IV6" s="24"/>
      <c r="IW6" s="24"/>
      <c r="IX6" s="24"/>
      <c r="IY6" s="54" t="str">
        <f>CQ41</f>
        <v xml:space="preserve">Se puede apreciar una convergencia de periodos de oscilacion en la direccion de viento en vortices de entre 3 a 4 segundos para velocidades que van de 5 a 132 km/hra. Esto equivale aproximadamente a elementos en voladizo (pendulos) de 2.2 a 4 metros por cuanto se debe tener cuidado de arriostrar los elementos adecuadamente a no mas de 1,5 metros entre arriostramiento. Los elementos que funcionen como verticales en la canceleria podrian ser una buena opcion para arriostrar los elementos en voladizo. En teoria se pudiera suponer que los canceles en si realizan estta funcion pero seria entonces vidrio quien resistiria la vibracion de la estructura lo cual no es recomendable.</v>
      </c>
      <c r="IZ6" s="54"/>
      <c r="JA6" s="54"/>
      <c r="JB6" s="54"/>
      <c r="JC6" s="54"/>
      <c r="JD6" s="54"/>
      <c r="JE6" s="54"/>
      <c r="KC6" s="40"/>
      <c r="KD6" s="40"/>
      <c r="KE6" s="40"/>
      <c r="KF6" s="40"/>
      <c r="KG6" s="40"/>
      <c r="KH6" s="40"/>
      <c r="KI6" s="40"/>
    </row>
    <row r="7" ht="16.5" customHeight="1">
      <c r="A7" s="18"/>
      <c r="B7" s="55" t="s">
        <v>41</v>
      </c>
      <c r="C7" s="56"/>
      <c r="D7" s="56"/>
      <c r="E7" s="56"/>
      <c r="F7" s="56"/>
      <c r="G7" s="56"/>
      <c r="H7" s="56"/>
      <c r="I7" s="20"/>
      <c r="J7" s="20"/>
      <c r="L7" s="40"/>
      <c r="M7" s="40"/>
      <c r="N7" s="40"/>
      <c r="O7" s="40"/>
      <c r="P7" s="40"/>
      <c r="Q7" s="40"/>
      <c r="R7" s="40"/>
      <c r="S7" s="3"/>
      <c r="T7" s="3"/>
      <c r="U7" s="40"/>
      <c r="V7" s="40"/>
      <c r="W7" s="40"/>
      <c r="X7" s="40"/>
      <c r="Y7" s="40"/>
      <c r="Z7" s="40"/>
      <c r="AA7" s="40"/>
      <c r="AB7" s="3"/>
      <c r="AD7" s="40"/>
      <c r="AE7" s="40"/>
      <c r="AF7" s="40"/>
      <c r="AG7" s="40"/>
      <c r="AH7" s="40"/>
      <c r="AI7" s="40"/>
      <c r="AJ7" s="40"/>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1"/>
      <c r="BQ7" s="1"/>
      <c r="BR7" s="1"/>
      <c r="BS7" s="1"/>
      <c r="BT7" s="1"/>
      <c r="BU7" s="1"/>
      <c r="BV7" s="1"/>
      <c r="BW7" s="1"/>
      <c r="BY7" s="57" t="s">
        <v>42</v>
      </c>
      <c r="BZ7" s="57"/>
      <c r="CA7" s="57"/>
      <c r="CB7" s="57"/>
      <c r="CE7" s="42">
        <v>0.10000000000000001</v>
      </c>
      <c r="CH7" s="1" t="s">
        <v>43</v>
      </c>
      <c r="CJ7" s="42"/>
      <c r="CM7" s="24"/>
      <c r="CN7" s="24"/>
      <c r="CO7" s="51"/>
      <c r="CP7" s="51"/>
      <c r="CQ7" s="51">
        <f t="shared" si="1"/>
        <v>0.0047999999999999996</v>
      </c>
      <c r="CR7" s="51" t="str">
        <f t="shared" si="1"/>
        <v>x</v>
      </c>
      <c r="CS7" s="51">
        <f t="shared" si="1"/>
        <v>1</v>
      </c>
      <c r="CT7" s="51" t="str">
        <f t="shared" si="1"/>
        <v>x</v>
      </c>
      <c r="CU7" s="51">
        <f>CU5*0.6</f>
        <v>76.374374999999972</v>
      </c>
      <c r="CV7" s="51" t="str">
        <f t="shared" si="2"/>
        <v xml:space="preserve">^2     =</v>
      </c>
      <c r="CW7" s="44">
        <f t="shared" si="0"/>
        <v>27.998616751874977</v>
      </c>
      <c r="CX7" s="44"/>
      <c r="CY7" s="44"/>
      <c r="CZ7" s="44"/>
      <c r="DA7" s="45"/>
      <c r="DB7" s="44"/>
      <c r="DJ7" s="2" t="s">
        <v>44</v>
      </c>
      <c r="DL7" s="3"/>
      <c r="DM7" s="3"/>
      <c r="DN7" s="3"/>
      <c r="DO7" s="3"/>
      <c r="DP7" s="3"/>
      <c r="DQ7" s="3"/>
      <c r="DR7" s="3"/>
      <c r="DS7" s="3"/>
      <c r="DT7" s="3"/>
      <c r="DU7" s="1"/>
      <c r="DV7" s="1"/>
      <c r="DW7" s="1"/>
      <c r="DX7" s="1"/>
      <c r="DY7" s="1"/>
      <c r="DZ7" s="1"/>
      <c r="EA7" s="1"/>
      <c r="EB7" s="1"/>
      <c r="EC7" s="1"/>
      <c r="ED7" s="1"/>
      <c r="EE7" s="2"/>
      <c r="EF7" s="2"/>
      <c r="EG7" s="2" t="s">
        <v>45</v>
      </c>
      <c r="EH7" s="2"/>
      <c r="EI7" s="2"/>
      <c r="EJ7" s="2"/>
      <c r="EK7" s="2"/>
      <c r="EL7" s="2"/>
      <c r="EM7" s="1"/>
      <c r="EN7" s="1" t="s">
        <v>46</v>
      </c>
      <c r="EO7" s="1"/>
      <c r="EP7" s="1"/>
      <c r="EQ7" s="1"/>
      <c r="ER7" s="1"/>
      <c r="ES7" s="45">
        <f>DX15</f>
        <v>112</v>
      </c>
      <c r="ET7" s="45">
        <f>ES7</f>
        <v>112</v>
      </c>
      <c r="EU7" s="1"/>
      <c r="EV7" s="1"/>
      <c r="EW7" s="1"/>
      <c r="EX7" s="1"/>
      <c r="EY7" s="1"/>
      <c r="EZ7" s="1"/>
      <c r="FA7" s="1"/>
      <c r="FB7" s="1"/>
      <c r="FC7" s="1"/>
      <c r="FD7" s="1"/>
      <c r="FE7" s="1"/>
      <c r="FF7" s="24" t="s">
        <v>47</v>
      </c>
      <c r="FG7" s="7">
        <v>3</v>
      </c>
      <c r="FH7" s="58"/>
      <c r="FI7" s="32"/>
      <c r="FJ7" s="59" t="s">
        <v>48</v>
      </c>
      <c r="FK7" s="60"/>
      <c r="FL7" s="61" t="s">
        <v>49</v>
      </c>
      <c r="FM7" s="62">
        <v>3</v>
      </c>
      <c r="FN7" s="58"/>
      <c r="FO7" s="32"/>
      <c r="FP7" s="59" t="s">
        <v>48</v>
      </c>
      <c r="FQ7" s="60"/>
      <c r="FR7" s="24"/>
      <c r="FS7" s="7"/>
      <c r="FT7" s="24"/>
      <c r="FU7" s="24"/>
      <c r="FV7" s="6"/>
      <c r="FW7" s="7"/>
      <c r="FX7" s="6"/>
      <c r="FY7" s="24"/>
      <c r="FZ7" s="24"/>
      <c r="GA7" s="6"/>
      <c r="GB7" s="8"/>
      <c r="GC7" s="63"/>
      <c r="GD7" s="24" t="s">
        <v>47</v>
      </c>
      <c r="GE7" s="7">
        <v>3</v>
      </c>
      <c r="GF7" s="58"/>
      <c r="GG7" s="32"/>
      <c r="GH7" s="59" t="s">
        <v>48</v>
      </c>
      <c r="GI7" s="60"/>
      <c r="GJ7" s="61" t="s">
        <v>49</v>
      </c>
      <c r="GK7" s="62">
        <v>3</v>
      </c>
      <c r="GL7" s="58"/>
      <c r="GM7" s="32"/>
      <c r="GN7" s="59" t="s">
        <v>48</v>
      </c>
      <c r="GO7" s="60"/>
      <c r="GP7" s="24"/>
      <c r="GQ7" s="7"/>
      <c r="GR7" s="24"/>
      <c r="GS7" s="24"/>
      <c r="GT7" s="6"/>
      <c r="GU7" s="7"/>
      <c r="GV7" s="6"/>
      <c r="GW7" s="24"/>
      <c r="GX7" s="24"/>
      <c r="GY7" s="6"/>
      <c r="GZ7" s="53" t="str">
        <f t="shared" ref="GZ7:GZ9" si="4">GD7</f>
        <v>Ancho=</v>
      </c>
      <c r="HA7" s="53">
        <f t="shared" si="3"/>
        <v>3</v>
      </c>
      <c r="HB7" s="58"/>
      <c r="HC7" s="32"/>
      <c r="HD7" s="59" t="s">
        <v>48</v>
      </c>
      <c r="HE7" s="60"/>
      <c r="HF7" s="61" t="s">
        <v>49</v>
      </c>
      <c r="HG7" s="62">
        <v>3</v>
      </c>
      <c r="HH7" s="58"/>
      <c r="HI7" s="32"/>
      <c r="HJ7" s="59" t="s">
        <v>48</v>
      </c>
      <c r="HK7" s="60"/>
      <c r="HL7" s="24"/>
      <c r="HM7" s="24"/>
      <c r="HN7" s="58"/>
      <c r="HO7" s="32"/>
      <c r="HP7" s="59" t="s">
        <v>48</v>
      </c>
      <c r="HQ7" s="60"/>
      <c r="HR7" s="24"/>
      <c r="HS7" s="24"/>
      <c r="HT7" s="58"/>
      <c r="HU7" s="32"/>
      <c r="HV7" s="59" t="s">
        <v>48</v>
      </c>
      <c r="HW7" s="60"/>
      <c r="HX7" s="24"/>
      <c r="HY7" s="7"/>
      <c r="HZ7" s="24"/>
      <c r="IA7" s="24"/>
      <c r="IB7" s="6"/>
      <c r="IC7" s="7"/>
      <c r="ID7" s="6"/>
      <c r="IE7" s="24"/>
      <c r="IF7" s="24"/>
      <c r="IG7" s="24"/>
      <c r="IH7" s="6"/>
      <c r="II7" s="24"/>
      <c r="IJ7" s="24"/>
      <c r="IK7" s="24"/>
      <c r="IL7" s="24"/>
      <c r="IM7" s="24"/>
      <c r="IN7" s="24"/>
      <c r="IO7" s="24">
        <f>IO6/(2.2*2.54*2.54)</f>
        <v>2536.3687091010538</v>
      </c>
      <c r="IP7" s="24" t="s">
        <v>50</v>
      </c>
      <c r="IQ7" s="24"/>
      <c r="IR7" s="24" t="s">
        <v>51</v>
      </c>
      <c r="IS7" s="24"/>
      <c r="IT7" s="24" t="s">
        <v>52</v>
      </c>
      <c r="IU7" s="24" t="s">
        <v>53</v>
      </c>
      <c r="IV7" s="1" t="s">
        <v>54</v>
      </c>
      <c r="IW7" s="24"/>
      <c r="IX7" s="24"/>
      <c r="IY7" s="40"/>
      <c r="IZ7" s="40"/>
      <c r="JA7" s="40"/>
      <c r="JB7" s="40"/>
      <c r="JC7" s="40"/>
      <c r="JD7" s="40"/>
      <c r="JE7" s="40"/>
      <c r="KC7" s="40"/>
      <c r="KD7" s="40"/>
      <c r="KE7" s="40"/>
      <c r="KF7" s="40"/>
      <c r="KG7" s="40"/>
      <c r="KH7" s="40"/>
      <c r="KI7" s="40"/>
    </row>
    <row r="8" ht="16.5" customHeight="1">
      <c r="A8" s="18"/>
      <c r="B8" s="55"/>
      <c r="C8" s="56"/>
      <c r="D8" s="56"/>
      <c r="E8" s="56"/>
      <c r="F8" s="56"/>
      <c r="G8" s="56"/>
      <c r="H8" s="56"/>
      <c r="I8" s="20"/>
      <c r="J8" s="20"/>
      <c r="L8" s="40"/>
      <c r="M8" s="40"/>
      <c r="N8" s="40"/>
      <c r="O8" s="40"/>
      <c r="P8" s="40"/>
      <c r="Q8" s="40"/>
      <c r="R8" s="40"/>
      <c r="S8" s="3"/>
      <c r="T8" s="3"/>
      <c r="AB8" s="3"/>
      <c r="AD8" s="40" t="s">
        <v>55</v>
      </c>
      <c r="AE8" s="40"/>
      <c r="AF8" s="40"/>
      <c r="AG8" s="40"/>
      <c r="AH8" s="40"/>
      <c r="AI8" s="40"/>
      <c r="AJ8" s="40"/>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1"/>
      <c r="BQ8" s="1"/>
      <c r="BR8" s="1"/>
      <c r="BS8" s="1"/>
      <c r="BT8" s="1"/>
      <c r="BU8" s="1"/>
      <c r="BV8" s="1"/>
      <c r="BW8" s="1"/>
      <c r="BY8" s="50" t="s">
        <v>56</v>
      </c>
      <c r="BZ8" s="50"/>
      <c r="CA8" s="50"/>
      <c r="CB8" s="50"/>
      <c r="CE8" s="42">
        <v>0.34999999999999998</v>
      </c>
      <c r="CH8" s="1" t="s">
        <v>57</v>
      </c>
      <c r="CJ8" s="42"/>
      <c r="CM8" s="24"/>
      <c r="CN8" s="24"/>
      <c r="CO8" s="51"/>
      <c r="CP8" s="51"/>
      <c r="CQ8" s="51">
        <f t="shared" si="1"/>
        <v>0.0047999999999999996</v>
      </c>
      <c r="CR8" s="51" t="str">
        <f t="shared" si="1"/>
        <v>x</v>
      </c>
      <c r="CS8" s="51">
        <f t="shared" si="1"/>
        <v>1</v>
      </c>
      <c r="CT8" s="51" t="str">
        <f t="shared" si="1"/>
        <v>x</v>
      </c>
      <c r="CU8" s="51">
        <f>CU5*0.4</f>
        <v>50.916249999999984</v>
      </c>
      <c r="CV8" s="51" t="str">
        <f t="shared" si="2"/>
        <v xml:space="preserve">^2     =</v>
      </c>
      <c r="CW8" s="44">
        <f t="shared" si="0"/>
        <v>12.443829667499992</v>
      </c>
      <c r="CX8" s="44"/>
      <c r="CY8" s="44"/>
      <c r="CZ8" s="44"/>
      <c r="DA8" s="45"/>
      <c r="DB8" s="44"/>
      <c r="DJ8" s="64"/>
      <c r="DL8" s="3"/>
      <c r="DM8" s="3"/>
      <c r="DN8" s="3"/>
      <c r="DO8" s="3"/>
      <c r="DP8" s="3"/>
      <c r="DQ8" s="3"/>
      <c r="DR8" s="3"/>
      <c r="DS8" s="3"/>
      <c r="DT8" s="3"/>
      <c r="DU8" s="1"/>
      <c r="DV8" s="1"/>
      <c r="DW8" s="1"/>
      <c r="DX8" s="1"/>
      <c r="DY8" s="1"/>
      <c r="DZ8" s="1"/>
      <c r="EA8" s="1"/>
      <c r="EB8" s="1"/>
      <c r="EC8" s="1"/>
      <c r="ED8" s="1"/>
      <c r="EE8" s="2"/>
      <c r="EF8" s="2"/>
      <c r="EG8" s="2" t="s">
        <v>58</v>
      </c>
      <c r="EH8" s="2"/>
      <c r="EI8" s="2"/>
      <c r="EJ8" s="2"/>
      <c r="EK8" s="2"/>
      <c r="EL8" s="2"/>
      <c r="EM8" s="1"/>
      <c r="EN8" s="65" t="s">
        <v>59</v>
      </c>
      <c r="EO8" s="65"/>
      <c r="EP8" s="65"/>
      <c r="EQ8" s="65"/>
      <c r="ER8" s="65"/>
      <c r="ES8" s="66"/>
      <c r="ET8" s="66"/>
      <c r="EU8" s="1"/>
      <c r="EV8" s="1"/>
      <c r="EW8" s="1"/>
      <c r="EX8" s="1"/>
      <c r="EY8" s="1"/>
      <c r="EZ8" s="1"/>
      <c r="FA8" s="1"/>
      <c r="FB8" s="1"/>
      <c r="FC8" s="1"/>
      <c r="FD8" s="1"/>
      <c r="FE8" s="1"/>
      <c r="FF8" s="24" t="s">
        <v>60</v>
      </c>
      <c r="FG8" s="53">
        <f>40*3.28/2.2</f>
        <v>59.636363636363626</v>
      </c>
      <c r="FH8" s="58"/>
      <c r="FI8" s="67"/>
      <c r="FJ8" s="67"/>
      <c r="FK8" s="68" t="s">
        <v>61</v>
      </c>
      <c r="FL8" s="69" t="s">
        <v>62</v>
      </c>
      <c r="FM8" s="70" t="s">
        <v>63</v>
      </c>
      <c r="FN8" s="58"/>
      <c r="FO8" s="67"/>
      <c r="FP8" s="67"/>
      <c r="FQ8" s="68" t="s">
        <v>61</v>
      </c>
      <c r="FR8" s="69" t="s">
        <v>62</v>
      </c>
      <c r="FS8" s="70" t="s">
        <v>63</v>
      </c>
      <c r="FT8" s="24"/>
      <c r="FU8" s="24"/>
      <c r="FV8" s="6"/>
      <c r="FW8" s="7"/>
      <c r="FX8" s="6"/>
      <c r="FY8" s="7"/>
      <c r="FZ8" s="24"/>
      <c r="GA8" s="6"/>
      <c r="GB8" s="6"/>
      <c r="GC8" s="71"/>
      <c r="GD8" s="24" t="s">
        <v>60</v>
      </c>
      <c r="GE8" s="53">
        <f>40*3.28/2.2</f>
        <v>59.636363636363626</v>
      </c>
      <c r="GF8" s="58"/>
      <c r="GG8" s="67"/>
      <c r="GH8" s="67"/>
      <c r="GI8" s="68" t="s">
        <v>61</v>
      </c>
      <c r="GJ8" s="69" t="s">
        <v>62</v>
      </c>
      <c r="GK8" s="70" t="s">
        <v>63</v>
      </c>
      <c r="GL8" s="58"/>
      <c r="GM8" s="67"/>
      <c r="GN8" s="67"/>
      <c r="GO8" s="68" t="s">
        <v>61</v>
      </c>
      <c r="GP8" s="69" t="s">
        <v>62</v>
      </c>
      <c r="GQ8" s="70" t="s">
        <v>63</v>
      </c>
      <c r="GR8" s="24"/>
      <c r="GS8" s="24"/>
      <c r="GT8" s="6"/>
      <c r="GU8" s="7"/>
      <c r="GV8" s="6"/>
      <c r="GW8" s="7"/>
      <c r="GX8" s="24"/>
      <c r="GY8" s="6"/>
      <c r="GZ8" s="53" t="str">
        <f t="shared" si="4"/>
        <v>W16x40</v>
      </c>
      <c r="HA8" s="53">
        <f t="shared" si="3"/>
        <v>59.636363636363626</v>
      </c>
      <c r="HB8" s="58"/>
      <c r="HC8" s="67"/>
      <c r="HD8" s="67"/>
      <c r="HE8" s="68" t="s">
        <v>61</v>
      </c>
      <c r="HF8" s="69" t="s">
        <v>62</v>
      </c>
      <c r="HG8" s="70" t="s">
        <v>63</v>
      </c>
      <c r="HH8" s="58"/>
      <c r="HI8" s="67"/>
      <c r="HJ8" s="67"/>
      <c r="HK8" s="68" t="s">
        <v>61</v>
      </c>
      <c r="HL8" s="69" t="s">
        <v>62</v>
      </c>
      <c r="HM8" s="70" t="s">
        <v>63</v>
      </c>
      <c r="HN8" s="58"/>
      <c r="HO8" s="67"/>
      <c r="HP8" s="67"/>
      <c r="HQ8" s="68" t="s">
        <v>61</v>
      </c>
      <c r="HR8" s="69" t="s">
        <v>62</v>
      </c>
      <c r="HS8" s="70" t="s">
        <v>63</v>
      </c>
      <c r="HT8" s="58"/>
      <c r="HU8" s="67"/>
      <c r="HV8" s="67"/>
      <c r="HW8" s="68" t="s">
        <v>61</v>
      </c>
      <c r="HX8" s="69" t="s">
        <v>62</v>
      </c>
      <c r="HY8" s="70" t="s">
        <v>63</v>
      </c>
      <c r="HZ8" s="24"/>
      <c r="IA8" s="24"/>
      <c r="IB8" s="6"/>
      <c r="IC8" s="7"/>
      <c r="ID8" s="6"/>
      <c r="IE8" s="24"/>
      <c r="IF8" s="24"/>
      <c r="IG8" s="24"/>
      <c r="IH8" s="6"/>
      <c r="II8" s="24"/>
      <c r="IJ8" s="24"/>
      <c r="IK8" s="24"/>
      <c r="IL8" s="24"/>
      <c r="IM8" s="24"/>
      <c r="IN8" s="24"/>
      <c r="IO8" s="24"/>
      <c r="IP8" s="24"/>
      <c r="IQ8" s="24"/>
      <c r="IR8" s="24">
        <f>FI28</f>
        <v>11367.361363636363</v>
      </c>
      <c r="IS8" s="24"/>
      <c r="IT8" s="24">
        <v>200</v>
      </c>
      <c r="IU8" s="24">
        <f>IR8/IT8</f>
        <v>56.836806818181813</v>
      </c>
      <c r="IV8" s="1">
        <f>20*20</f>
        <v>400</v>
      </c>
      <c r="IW8" s="24" t="s">
        <v>64</v>
      </c>
      <c r="IX8" s="24"/>
      <c r="IY8" s="40"/>
      <c r="IZ8" s="40"/>
      <c r="JA8" s="40"/>
      <c r="JB8" s="40"/>
      <c r="JC8" s="40"/>
      <c r="JD8" s="40"/>
      <c r="JE8" s="40"/>
      <c r="KB8" s="1"/>
      <c r="KC8" s="40">
        <f>OV5</f>
        <v>0</v>
      </c>
      <c r="KD8" s="40"/>
      <c r="KE8" s="40"/>
      <c r="KF8" s="40"/>
      <c r="KG8" s="40"/>
      <c r="KH8" s="40"/>
      <c r="KI8" s="40"/>
      <c r="KJ8" s="1"/>
    </row>
    <row r="9" ht="16.5" customHeight="1">
      <c r="A9" s="18"/>
      <c r="B9" s="55"/>
      <c r="C9" s="56"/>
      <c r="D9" s="56"/>
      <c r="E9" s="56"/>
      <c r="F9" s="56"/>
      <c r="G9" s="56"/>
      <c r="H9" s="56"/>
      <c r="I9" s="20"/>
      <c r="J9" s="20"/>
      <c r="L9" s="40"/>
      <c r="M9" s="40"/>
      <c r="N9" s="40"/>
      <c r="O9" s="40"/>
      <c r="P9" s="40"/>
      <c r="Q9" s="40"/>
      <c r="R9" s="40"/>
      <c r="S9" s="3"/>
      <c r="T9" s="3"/>
      <c r="AB9" s="3"/>
      <c r="AD9" s="40"/>
      <c r="AE9" s="40"/>
      <c r="AF9" s="40"/>
      <c r="AG9" s="40"/>
      <c r="AH9" s="40"/>
      <c r="AI9" s="40"/>
      <c r="AJ9" s="40"/>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1"/>
      <c r="BQ9" s="1"/>
      <c r="BR9" s="1"/>
      <c r="BS9" s="1"/>
      <c r="BT9" s="1"/>
      <c r="BU9" s="1"/>
      <c r="BV9" s="1"/>
      <c r="BW9" s="1"/>
      <c r="BY9" s="50"/>
      <c r="BZ9" s="50"/>
      <c r="CA9" s="50"/>
      <c r="CB9" s="50"/>
      <c r="CH9" s="72" t="s">
        <v>65</v>
      </c>
      <c r="CI9" s="72"/>
      <c r="CM9" s="24"/>
      <c r="CN9" s="24"/>
      <c r="CO9" s="51"/>
      <c r="CP9" s="51"/>
      <c r="CQ9" s="51">
        <f t="shared" si="1"/>
        <v>0.0047999999999999996</v>
      </c>
      <c r="CR9" s="51" t="str">
        <f t="shared" si="1"/>
        <v>x</v>
      </c>
      <c r="CS9" s="51">
        <f t="shared" si="1"/>
        <v>1</v>
      </c>
      <c r="CT9" s="51" t="str">
        <f t="shared" si="1"/>
        <v>x</v>
      </c>
      <c r="CU9" s="51">
        <f>CU5*0.2</f>
        <v>25.458124999999992</v>
      </c>
      <c r="CV9" s="51" t="str">
        <f t="shared" si="2"/>
        <v xml:space="preserve">^2     =</v>
      </c>
      <c r="CW9" s="44">
        <f t="shared" si="0"/>
        <v>3.110957416874998</v>
      </c>
      <c r="CX9" s="44"/>
      <c r="CY9" s="44"/>
      <c r="CZ9" s="44"/>
      <c r="DA9" s="45"/>
      <c r="DB9" s="44"/>
      <c r="DJ9" s="2" t="s">
        <v>66</v>
      </c>
      <c r="DL9" s="3"/>
      <c r="DM9" s="3"/>
      <c r="DN9" s="3"/>
      <c r="DO9" s="3"/>
      <c r="DP9" s="3"/>
      <c r="DQ9" s="3"/>
      <c r="DR9" s="3"/>
      <c r="DS9" s="3"/>
      <c r="DT9" s="3"/>
      <c r="DU9" s="1"/>
      <c r="DV9" s="1"/>
      <c r="DW9" s="1"/>
      <c r="DX9" s="1"/>
      <c r="DY9" s="1"/>
      <c r="DZ9" s="1"/>
      <c r="EA9" s="1"/>
      <c r="EB9" s="1"/>
      <c r="EC9" s="1"/>
      <c r="ED9" s="1"/>
      <c r="EE9" s="2"/>
      <c r="EF9" s="2"/>
      <c r="EG9" s="2" t="s">
        <v>67</v>
      </c>
      <c r="EH9" s="2"/>
      <c r="EI9" s="2"/>
      <c r="EJ9" s="2"/>
      <c r="EK9" s="2"/>
      <c r="EL9" s="2"/>
      <c r="EM9" s="1"/>
      <c r="EN9" s="1" t="s">
        <v>68</v>
      </c>
      <c r="EO9" s="1"/>
      <c r="EP9" s="1"/>
      <c r="ER9" s="1"/>
      <c r="ES9" s="3">
        <v>150</v>
      </c>
      <c r="ET9" s="1" t="s">
        <v>69</v>
      </c>
      <c r="EU9" s="1"/>
      <c r="EV9" s="1"/>
      <c r="EW9" s="1"/>
      <c r="EX9" s="1"/>
      <c r="EY9" s="1"/>
      <c r="EZ9" s="1"/>
      <c r="FA9" s="1"/>
      <c r="FB9" s="1"/>
      <c r="FC9" s="1"/>
      <c r="FD9" s="1"/>
      <c r="FE9" s="1"/>
      <c r="FF9" s="7" t="s">
        <v>70</v>
      </c>
      <c r="FG9" s="53">
        <f>140+(31*3.28*3/2.2)</f>
        <v>278.65454545454543</v>
      </c>
      <c r="FH9" s="58"/>
      <c r="FI9" s="32"/>
      <c r="FJ9" s="73" t="s">
        <v>71</v>
      </c>
      <c r="FK9" s="74">
        <f>FG6*FG7</f>
        <v>1756.1999999999998</v>
      </c>
      <c r="FL9" s="75">
        <f>-1*(IF(FL24=0,0,IF(FK9=0,0,FK9*FL24*FL24/12)))</f>
        <v>-1317.1499999999999</v>
      </c>
      <c r="FM9" s="75">
        <f>FL9*-1</f>
        <v>1317.1499999999999</v>
      </c>
      <c r="FN9" s="58"/>
      <c r="FO9" s="32"/>
      <c r="FP9" s="73" t="s">
        <v>71</v>
      </c>
      <c r="FQ9" s="74"/>
      <c r="FR9" s="75">
        <f>-1*(IF(FR24=0,0,IF(FQ9=0,0,FQ9*FR24*FR24/12)))</f>
        <v>0</v>
      </c>
      <c r="FS9" s="76">
        <f>FR9*-1</f>
        <v>0</v>
      </c>
      <c r="FT9" s="24"/>
      <c r="FU9" s="24"/>
      <c r="FV9" s="6"/>
      <c r="FW9" s="7"/>
      <c r="FX9" s="6"/>
      <c r="FY9" s="7"/>
      <c r="FZ9" s="24"/>
      <c r="GA9" s="6"/>
      <c r="GB9" s="71"/>
      <c r="GC9" s="51"/>
      <c r="GD9" s="7" t="str">
        <f>FF9</f>
        <v>P.conc</v>
      </c>
      <c r="GE9" s="53">
        <f>FG9</f>
        <v>278.65454545454543</v>
      </c>
      <c r="GF9" s="58"/>
      <c r="GG9" s="32"/>
      <c r="GH9" s="73" t="s">
        <v>71</v>
      </c>
      <c r="GI9" s="74">
        <f>GE6*GE7</f>
        <v>1756.1999999999998</v>
      </c>
      <c r="GJ9" s="75">
        <f>-1*(IF(GJ24=0,0,IF(GI9=0,0,GI9*GJ24*GJ24/12)))</f>
        <v>-1317.1499999999999</v>
      </c>
      <c r="GK9" s="75">
        <f>GJ9*-1</f>
        <v>1317.1499999999999</v>
      </c>
      <c r="GL9" s="58"/>
      <c r="GM9" s="32"/>
      <c r="GN9" s="73" t="s">
        <v>71</v>
      </c>
      <c r="GO9" s="74">
        <f>GI9</f>
        <v>1756.1999999999998</v>
      </c>
      <c r="GP9" s="75">
        <f>-1*(IF(GP24=0,0,IF(GO9=0,0,GO9*GP24*GP24/12)))</f>
        <v>-1317.1499999999999</v>
      </c>
      <c r="GQ9" s="76">
        <f>GP9*-1</f>
        <v>1317.1499999999999</v>
      </c>
      <c r="GR9" s="24"/>
      <c r="GS9" s="24"/>
      <c r="GT9" s="6"/>
      <c r="GU9" s="7"/>
      <c r="GV9" s="6"/>
      <c r="GW9" s="7"/>
      <c r="GX9" s="24"/>
      <c r="GY9" s="6"/>
      <c r="GZ9" s="7" t="str">
        <f t="shared" si="4"/>
        <v>P.conc</v>
      </c>
      <c r="HA9" s="7">
        <f t="shared" si="3"/>
        <v>278.65454545454543</v>
      </c>
      <c r="HB9" s="58"/>
      <c r="HC9" s="32"/>
      <c r="HD9" s="73" t="s">
        <v>71</v>
      </c>
      <c r="HE9" s="77">
        <f>HA6*HA7</f>
        <v>1756.1999999999998</v>
      </c>
      <c r="HF9" s="75">
        <f>-1*(IF(HF24=0,0,IF(HE9=0,0,HE9*HF24*HF24/12)))</f>
        <v>-146.34999999999999</v>
      </c>
      <c r="HG9" s="75">
        <f>HF9*-1</f>
        <v>146.34999999999999</v>
      </c>
      <c r="HH9" s="58"/>
      <c r="HI9" s="32"/>
      <c r="HJ9" s="73" t="s">
        <v>71</v>
      </c>
      <c r="HK9" s="77">
        <f>HE9</f>
        <v>1756.1999999999998</v>
      </c>
      <c r="HL9" s="75">
        <f>-1*(IF(HL24=0,0,IF(HK9=0,0,HK9*HL24*HL24/12)))</f>
        <v>-146.34999999999999</v>
      </c>
      <c r="HM9" s="76">
        <f>HL9*-1</f>
        <v>146.34999999999999</v>
      </c>
      <c r="HN9" s="58"/>
      <c r="HO9" s="32"/>
      <c r="HP9" s="73" t="s">
        <v>71</v>
      </c>
      <c r="HQ9" s="77">
        <f>HK9</f>
        <v>1756.1999999999998</v>
      </c>
      <c r="HR9" s="75">
        <f>-1*(IF(HR24=0,0,IF(HQ9=0,0,HQ9*HR24*HR24/12)))</f>
        <v>-146.34999999999999</v>
      </c>
      <c r="HS9" s="76">
        <f>HR9*-1</f>
        <v>146.34999999999999</v>
      </c>
      <c r="HT9" s="58"/>
      <c r="HU9" s="32"/>
      <c r="HV9" s="73" t="s">
        <v>71</v>
      </c>
      <c r="HW9" s="77">
        <f>HQ9</f>
        <v>1756.1999999999998</v>
      </c>
      <c r="HX9" s="75">
        <f>-1*(IF(HX24=0,0,IF(HW9=0,0,HW9*HX24*HX24/12)))</f>
        <v>-1317.1499999999999</v>
      </c>
      <c r="HY9" s="76">
        <f>HX9*-1</f>
        <v>1317.1499999999999</v>
      </c>
      <c r="HZ9" s="24"/>
      <c r="IA9" s="24"/>
      <c r="IB9" s="6"/>
      <c r="IC9" s="7"/>
      <c r="ID9" s="6"/>
      <c r="IE9" s="24"/>
      <c r="IF9" s="24"/>
      <c r="IG9" s="24"/>
      <c r="IH9" s="6"/>
      <c r="II9" s="24"/>
      <c r="IJ9" s="24"/>
      <c r="IK9" s="24"/>
      <c r="IL9" s="24"/>
      <c r="IM9" s="24"/>
      <c r="IN9" s="24"/>
      <c r="IO9" s="24"/>
      <c r="IP9" s="24"/>
      <c r="IQ9" s="24"/>
      <c r="IR9" s="24"/>
      <c r="IS9" s="24"/>
      <c r="IT9" s="24"/>
      <c r="IU9" s="24"/>
      <c r="IV9" s="24"/>
      <c r="IW9" s="24"/>
      <c r="IX9" s="24"/>
      <c r="IY9" s="40"/>
      <c r="IZ9" s="40"/>
      <c r="JA9" s="40"/>
      <c r="JB9" s="40"/>
      <c r="JC9" s="40"/>
      <c r="JD9" s="40"/>
      <c r="JE9" s="40"/>
      <c r="KB9" s="1"/>
      <c r="KC9" s="40"/>
      <c r="KD9" s="40"/>
      <c r="KE9" s="40"/>
      <c r="KF9" s="40"/>
      <c r="KG9" s="40"/>
      <c r="KH9" s="40"/>
      <c r="KI9" s="40"/>
      <c r="KJ9" s="1"/>
    </row>
    <row r="10" ht="16.5" customHeight="1">
      <c r="A10" s="18"/>
      <c r="B10" s="55"/>
      <c r="C10" s="56"/>
      <c r="D10" s="56"/>
      <c r="E10" s="56"/>
      <c r="F10" s="56"/>
      <c r="G10" s="56"/>
      <c r="H10" s="56"/>
      <c r="I10" s="20"/>
      <c r="J10" s="20"/>
      <c r="L10" s="40"/>
      <c r="M10" s="40"/>
      <c r="N10" s="40"/>
      <c r="O10" s="40"/>
      <c r="P10" s="40"/>
      <c r="Q10" s="40"/>
      <c r="R10" s="40"/>
      <c r="S10" s="3"/>
      <c r="T10" s="3"/>
      <c r="AB10" s="3"/>
      <c r="AD10" s="40"/>
      <c r="AE10" s="40"/>
      <c r="AF10" s="40"/>
      <c r="AG10" s="40"/>
      <c r="AH10" s="40"/>
      <c r="AI10" s="40"/>
      <c r="AJ10" s="40"/>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1"/>
      <c r="BQ10" s="1"/>
      <c r="BR10" s="1"/>
      <c r="BS10" s="1"/>
      <c r="BT10" s="1"/>
      <c r="BU10" s="1"/>
      <c r="BV10" s="1"/>
      <c r="BW10" s="1"/>
      <c r="BY10" s="78" t="s">
        <v>72</v>
      </c>
      <c r="CH10" s="72"/>
      <c r="CI10" s="72"/>
      <c r="CM10" s="24"/>
      <c r="CN10" s="24"/>
      <c r="CO10" s="51"/>
      <c r="CP10" s="51"/>
      <c r="CR10" s="51"/>
      <c r="CS10" s="51" t="s">
        <v>73</v>
      </c>
      <c r="CT10" s="51"/>
      <c r="CU10" s="51"/>
      <c r="CV10" s="51"/>
      <c r="CW10" s="44"/>
      <c r="CX10" s="44"/>
      <c r="CY10" s="44"/>
      <c r="CZ10" s="44"/>
      <c r="DA10" s="45"/>
      <c r="DB10" s="44"/>
      <c r="DJ10" s="79"/>
      <c r="DL10" s="3"/>
      <c r="DM10" s="3"/>
      <c r="DN10" s="3"/>
      <c r="DO10" s="3"/>
      <c r="DP10" s="3"/>
      <c r="DQ10" s="3"/>
      <c r="DR10" s="3"/>
      <c r="DS10" s="3"/>
      <c r="DT10" s="3"/>
      <c r="DU10" s="1"/>
      <c r="DV10" s="1"/>
      <c r="DW10" s="1"/>
      <c r="DX10" s="1"/>
      <c r="DY10" s="1"/>
      <c r="DZ10" s="1"/>
      <c r="EA10" s="1"/>
      <c r="EB10" s="1"/>
      <c r="EC10" s="1"/>
      <c r="ED10" s="1"/>
      <c r="EE10" s="2"/>
      <c r="EF10" s="2"/>
      <c r="EG10" s="2" t="s">
        <v>74</v>
      </c>
      <c r="EH10" s="2"/>
      <c r="EI10" s="2"/>
      <c r="EJ10" s="2"/>
      <c r="EK10" s="2"/>
      <c r="EL10" s="2"/>
      <c r="EM10" s="1"/>
      <c r="EN10" s="1" t="s">
        <v>75</v>
      </c>
      <c r="EO10" s="1"/>
      <c r="EP10" s="1" t="s">
        <v>76</v>
      </c>
      <c r="EQ10" s="1"/>
      <c r="ER10" s="1"/>
      <c r="ES10" s="45">
        <f>ET7+50</f>
        <v>162</v>
      </c>
      <c r="ET10" s="1" t="s">
        <v>69</v>
      </c>
      <c r="EU10" s="1"/>
      <c r="EV10" s="1"/>
      <c r="EW10" s="1"/>
      <c r="EX10" s="1"/>
      <c r="EY10" s="1"/>
      <c r="EZ10" s="1"/>
      <c r="FA10" s="1"/>
      <c r="FB10" s="1"/>
      <c r="FC10" s="1"/>
      <c r="FD10" s="1"/>
      <c r="FE10" s="1"/>
      <c r="FF10" s="71" t="s">
        <v>77</v>
      </c>
      <c r="FG10" s="7">
        <f>FH42</f>
        <v>8111.8909090909083</v>
      </c>
      <c r="FH10" s="80"/>
      <c r="FI10" s="67"/>
      <c r="FJ10" s="73" t="s">
        <v>78</v>
      </c>
      <c r="FK10" s="81">
        <f>FG8</f>
        <v>59.636363636363626</v>
      </c>
      <c r="FL10" s="75">
        <f>-1*(IF(FL24=0,0,IF(FK10=0,0,FK10*FL24*FL24/12)))</f>
        <v>-44.72727272727272</v>
      </c>
      <c r="FM10" s="76">
        <f>FL10*-1</f>
        <v>44.72727272727272</v>
      </c>
      <c r="FN10" s="80"/>
      <c r="FO10" s="67"/>
      <c r="FP10" s="73" t="s">
        <v>78</v>
      </c>
      <c r="FQ10" s="82"/>
      <c r="FR10" s="75">
        <f>-1*(IF(FR24=0,0,IF(FQ10=0,0,FQ10*FR24*FR24/12)))</f>
        <v>0</v>
      </c>
      <c r="FS10" s="76">
        <f>FR10*-1</f>
        <v>0</v>
      </c>
      <c r="FT10" s="24"/>
      <c r="FU10" s="24"/>
      <c r="FV10" s="6"/>
      <c r="FW10" s="7"/>
      <c r="FX10" s="6"/>
      <c r="FY10" s="7"/>
      <c r="FZ10" s="24"/>
      <c r="GA10" s="6"/>
      <c r="GB10" s="71"/>
      <c r="GC10" s="51"/>
      <c r="GD10" s="71" t="s">
        <v>77</v>
      </c>
      <c r="GE10" s="7">
        <f>GF42</f>
        <v>1480.1954545454275</v>
      </c>
      <c r="GF10" s="80"/>
      <c r="GG10" s="67"/>
      <c r="GH10" s="73" t="s">
        <v>78</v>
      </c>
      <c r="GI10" s="81">
        <f>GE8</f>
        <v>59.636363636363626</v>
      </c>
      <c r="GJ10" s="75">
        <f>-1*(IF(GJ24=0,0,IF(GI10=0,0,GI10*GJ24*GJ24/12)))</f>
        <v>-44.72727272727272</v>
      </c>
      <c r="GK10" s="76">
        <f>GJ10*-1</f>
        <v>44.72727272727272</v>
      </c>
      <c r="GL10" s="80"/>
      <c r="GM10" s="67"/>
      <c r="GN10" s="73" t="s">
        <v>78</v>
      </c>
      <c r="GO10" s="81">
        <f>GI10</f>
        <v>59.636363636363626</v>
      </c>
      <c r="GP10" s="75">
        <f>-1*(IF(GP24=0,0,IF(GO10=0,0,GO10*GP24*GP24/12)))</f>
        <v>-44.72727272727272</v>
      </c>
      <c r="GQ10" s="76">
        <f>GP10*-1</f>
        <v>44.72727272727272</v>
      </c>
      <c r="GR10" s="24"/>
      <c r="GS10" s="24"/>
      <c r="GT10" s="6"/>
      <c r="GU10" s="7"/>
      <c r="GV10" s="6"/>
      <c r="GW10" s="7"/>
      <c r="GX10" s="24"/>
      <c r="GY10" s="6"/>
      <c r="GZ10" s="71" t="s">
        <v>77</v>
      </c>
      <c r="HA10" s="7">
        <f>HB42</f>
        <v>1529.233371524562</v>
      </c>
      <c r="HB10" s="80"/>
      <c r="HC10" s="67"/>
      <c r="HD10" s="73" t="s">
        <v>78</v>
      </c>
      <c r="HE10" s="81">
        <f>HA8</f>
        <v>59.636363636363626</v>
      </c>
      <c r="HF10" s="75">
        <f>-1*(IF(HF24=0,0,IF(HE10=0,0,HE10*HF24*HF24/12)))</f>
        <v>-4.9696969696969688</v>
      </c>
      <c r="HG10" s="76">
        <f>HF10*-1</f>
        <v>4.9696969696969688</v>
      </c>
      <c r="HH10" s="80"/>
      <c r="HI10" s="67"/>
      <c r="HJ10" s="73" t="s">
        <v>78</v>
      </c>
      <c r="HK10" s="82">
        <f>HE10</f>
        <v>59.636363636363626</v>
      </c>
      <c r="HL10" s="75">
        <f>-1*(IF(HL24=0,0,IF(HK10=0,0,HK10*HL24*HL24/12)))</f>
        <v>-4.9696969696969688</v>
      </c>
      <c r="HM10" s="76">
        <f>HL10*-1</f>
        <v>4.9696969696969688</v>
      </c>
      <c r="HN10" s="80"/>
      <c r="HO10" s="67"/>
      <c r="HP10" s="73" t="s">
        <v>78</v>
      </c>
      <c r="HQ10" s="82">
        <f>HK10</f>
        <v>59.636363636363626</v>
      </c>
      <c r="HR10" s="75">
        <f>-1*(IF(HR24=0,0,IF(HQ10=0,0,HQ10*HR24*HR24/12)))</f>
        <v>-4.9696969696969688</v>
      </c>
      <c r="HS10" s="76">
        <f>HR10*-1</f>
        <v>4.9696969696969688</v>
      </c>
      <c r="HT10" s="80"/>
      <c r="HU10" s="67"/>
      <c r="HV10" s="73" t="s">
        <v>78</v>
      </c>
      <c r="HW10" s="82">
        <f>HQ10</f>
        <v>59.636363636363626</v>
      </c>
      <c r="HX10" s="75">
        <f>-1*(IF(HX24=0,0,IF(HW10=0,0,HW10*HX24*HX24/12)))</f>
        <v>-44.72727272727272</v>
      </c>
      <c r="HY10" s="76">
        <f>HX10*-1</f>
        <v>44.72727272727272</v>
      </c>
      <c r="HZ10" s="24"/>
      <c r="IA10" s="24"/>
      <c r="IB10" s="6"/>
      <c r="IC10" s="7"/>
      <c r="ID10" s="6"/>
      <c r="IE10" s="24"/>
      <c r="IF10" s="24"/>
      <c r="IG10" s="24"/>
      <c r="IH10" s="6"/>
      <c r="II10" s="24"/>
      <c r="IJ10" s="24"/>
      <c r="IK10" s="24" t="s">
        <v>79</v>
      </c>
      <c r="IL10" s="24"/>
      <c r="IM10" s="24"/>
      <c r="IN10" s="24"/>
      <c r="IO10" s="24"/>
      <c r="IP10" s="24"/>
      <c r="IR10" s="40" t="s">
        <v>80</v>
      </c>
      <c r="IS10" s="40"/>
      <c r="IT10" s="40"/>
      <c r="IU10" s="40"/>
      <c r="IV10" s="40"/>
      <c r="IW10" s="40"/>
      <c r="IX10" s="40"/>
      <c r="IY10" s="40"/>
      <c r="IZ10" s="40"/>
      <c r="JA10" s="40"/>
      <c r="JB10" s="40"/>
      <c r="JC10" s="40"/>
      <c r="JD10" s="40"/>
      <c r="JE10" s="40"/>
      <c r="KB10" s="1"/>
      <c r="KC10" s="83" t="s">
        <v>81</v>
      </c>
      <c r="KD10" s="36"/>
      <c r="KE10" s="36"/>
      <c r="KF10" s="36"/>
      <c r="KG10" s="36"/>
      <c r="KH10" s="36"/>
      <c r="KI10" s="36"/>
      <c r="KJ10" s="1"/>
    </row>
    <row r="11" ht="15" customHeight="1">
      <c r="A11" s="18"/>
      <c r="B11" s="84"/>
      <c r="C11" s="85"/>
      <c r="D11" s="85"/>
      <c r="E11" s="85"/>
      <c r="F11" s="85"/>
      <c r="G11" s="85"/>
      <c r="H11" s="85"/>
      <c r="I11" s="20"/>
      <c r="J11" s="20"/>
      <c r="L11" s="40"/>
      <c r="M11" s="40"/>
      <c r="N11" s="40"/>
      <c r="O11" s="40"/>
      <c r="P11" s="40"/>
      <c r="Q11" s="40"/>
      <c r="R11" s="40"/>
      <c r="S11" s="3"/>
      <c r="T11" s="3"/>
      <c r="AB11" s="3"/>
      <c r="AD11" s="21" t="s">
        <v>82</v>
      </c>
      <c r="AE11" s="21"/>
      <c r="AF11" s="21"/>
      <c r="AG11" s="21"/>
      <c r="AH11" s="40"/>
      <c r="AI11" s="40"/>
      <c r="AJ11" s="40"/>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1"/>
      <c r="BQ11" s="1"/>
      <c r="BR11" s="1"/>
      <c r="BS11" s="1"/>
      <c r="BT11" s="1"/>
      <c r="BU11" s="1"/>
      <c r="BV11" s="1"/>
      <c r="BW11" s="1"/>
      <c r="BY11" s="78" t="s">
        <v>83</v>
      </c>
      <c r="BZ11" s="1">
        <f>BR42</f>
        <v>15.235199999999997</v>
      </c>
      <c r="CA11" s="4" t="s">
        <v>21</v>
      </c>
      <c r="CB11" s="1">
        <v>2.5</v>
      </c>
      <c r="CC11" s="4" t="s">
        <v>21</v>
      </c>
      <c r="CD11" s="1">
        <v>0.34999999999999998</v>
      </c>
      <c r="CE11" s="86" t="s">
        <v>84</v>
      </c>
      <c r="CF11" s="87">
        <f>BZ11*CB11*CD11</f>
        <v>13.330799999999996</v>
      </c>
      <c r="CH11" s="72"/>
      <c r="CI11" s="72"/>
      <c r="CM11" s="24"/>
      <c r="CN11" s="24"/>
      <c r="CO11" s="51"/>
      <c r="CP11" s="51"/>
      <c r="CQ11" s="88" t="s">
        <v>85</v>
      </c>
      <c r="CR11" s="88">
        <v>0.0047999999999999996</v>
      </c>
      <c r="CS11" s="89">
        <v>2</v>
      </c>
      <c r="CT11" s="90">
        <f t="shared" ref="CT11:CT15" si="5">CU5</f>
        <v>127.29062499999995</v>
      </c>
      <c r="CU11" s="88"/>
      <c r="CV11" s="91">
        <f>CF46</f>
        <v>6</v>
      </c>
      <c r="CW11" s="92">
        <f t="shared" ref="CW11:CW15" si="6">CR11*CS11*(CT11^2)*CV11</f>
        <v>933.28722506249926</v>
      </c>
      <c r="CX11" s="92"/>
      <c r="CY11" s="92"/>
      <c r="CZ11" s="92"/>
      <c r="DA11" s="93"/>
      <c r="DB11" s="92"/>
      <c r="DJ11" s="2" t="s">
        <v>86</v>
      </c>
      <c r="DL11" s="3"/>
      <c r="DM11" s="3"/>
      <c r="DN11" s="3"/>
      <c r="DO11" s="3"/>
      <c r="DP11" s="3"/>
      <c r="DQ11" s="3"/>
      <c r="DR11" s="3"/>
      <c r="DS11" s="3"/>
      <c r="DT11" s="3"/>
      <c r="DU11" s="1"/>
      <c r="DV11" s="1"/>
      <c r="DW11" s="1"/>
      <c r="DX11" s="1"/>
      <c r="DY11" s="1"/>
      <c r="DZ11" s="1"/>
      <c r="EA11" s="1"/>
      <c r="EB11" s="1"/>
      <c r="EC11" s="1"/>
      <c r="ED11" s="1"/>
      <c r="EE11" s="2"/>
      <c r="EF11" s="2"/>
      <c r="EG11" s="94" t="s">
        <v>87</v>
      </c>
      <c r="EH11" s="2">
        <v>1110</v>
      </c>
      <c r="EI11" s="2" t="s">
        <v>88</v>
      </c>
      <c r="EJ11" s="2"/>
      <c r="EK11" s="2"/>
      <c r="EL11" s="2"/>
      <c r="EM11" s="1"/>
      <c r="EN11" s="1" t="s">
        <v>89</v>
      </c>
      <c r="EO11" s="1"/>
      <c r="EP11" s="1"/>
      <c r="EQ11" s="1"/>
      <c r="ER11" s="1"/>
      <c r="ES11" s="45">
        <f>CF29</f>
        <v>77.773935421874938</v>
      </c>
      <c r="ET11" s="1" t="s">
        <v>69</v>
      </c>
      <c r="EV11" s="1"/>
      <c r="EW11" s="1"/>
      <c r="EX11" s="1"/>
      <c r="EY11" s="1"/>
      <c r="EZ11" s="1"/>
      <c r="FA11" s="1"/>
      <c r="FB11" s="1"/>
      <c r="FC11" s="1"/>
      <c r="FD11" s="1"/>
      <c r="FE11" s="1"/>
      <c r="FF11" s="8" t="s">
        <v>90</v>
      </c>
      <c r="FG11" s="46">
        <f>FG10*100</f>
        <v>811189.09090909082</v>
      </c>
      <c r="FH11" s="80"/>
      <c r="FI11" s="67"/>
      <c r="FJ11" s="68" t="s">
        <v>91</v>
      </c>
      <c r="FK11" s="82"/>
      <c r="FL11" s="75">
        <f>-1*(IF(FL24=0,0,IF(FK11=0,0,IF(FK12=0,0,IF(FK11=(FL24/2),FK12*FL24/8,FK12*FK11*((FL24-FK11)*(FL24-FK11))/(FL24*FL24))))))</f>
        <v>0</v>
      </c>
      <c r="FM11" s="75">
        <f>IF(FL24=0,0,IF(FK11=0,0,IF(FK12=0,0,IF(FK11=(FL24/2),FL11*-1,FK12*(FK11*FK11)*(FL24-FK11)/(FL24*FL24)))))</f>
        <v>0</v>
      </c>
      <c r="FN11" s="80"/>
      <c r="FO11" s="67"/>
      <c r="FP11" s="68" t="s">
        <v>91</v>
      </c>
      <c r="FQ11" s="82"/>
      <c r="FR11" s="75">
        <f>-1*(IF(FR24=0,0,IF(FQ11=0,0,IF(FQ12=0,0,IF(FQ11=(FR24/2),FQ12*FR24/8,FQ12*FQ11*((FR24-FQ11)*(FR24-FQ11))/(FR24*FR24))))))</f>
        <v>0</v>
      </c>
      <c r="FS11" s="76">
        <f>IF(FR24=0,0,IF(FQ11=0,0,IF(FQ12=0,0,IF(FQ11=(FR24/2),FR11*-1,FQ12*(FQ11*FQ11)*(FR24-FQ11)/(FR24*FR24)))))</f>
        <v>0</v>
      </c>
      <c r="FT11" s="24"/>
      <c r="FU11" s="24"/>
      <c r="FV11" s="6"/>
      <c r="FW11" s="7"/>
      <c r="FX11" s="6"/>
      <c r="FY11" s="7"/>
      <c r="FZ11" s="24"/>
      <c r="GA11" s="6"/>
      <c r="GB11" s="71"/>
      <c r="GC11" s="51"/>
      <c r="GD11" s="8" t="s">
        <v>90</v>
      </c>
      <c r="GE11" s="46">
        <f>GE10*100</f>
        <v>148019.54545454276</v>
      </c>
      <c r="GF11" s="80"/>
      <c r="GG11" s="67"/>
      <c r="GH11" s="68" t="s">
        <v>91</v>
      </c>
      <c r="GI11" s="82"/>
      <c r="GJ11" s="75">
        <f>-1*(IF(GJ24=0,0,IF(GI11=0,0,IF(GI12=0,0,IF(GI11=(GJ24/2),GI12*GJ24/8,GI12*GI11*((GJ24-GI11)*(GJ24-GI11))/(GJ24*GJ24))))))</f>
        <v>0</v>
      </c>
      <c r="GK11" s="75">
        <f>IF(GJ24=0,0,IF(GI11=0,0,IF(GI12=0,0,IF(GI11=(GJ24/2),GJ11*-1,GI12*(GI11*GI11)*(GJ24-GI11)/(GJ24*GJ24)))))</f>
        <v>0</v>
      </c>
      <c r="GL11" s="80"/>
      <c r="GM11" s="67"/>
      <c r="GN11" s="68" t="s">
        <v>91</v>
      </c>
      <c r="GO11" s="82"/>
      <c r="GP11" s="75">
        <f>-1*(IF(GP24=0,0,IF(GO11=0,0,IF(GO12=0,0,IF(GO11=(GP24/2),GO12*GP24/8,GO12*GO11*((GP24-GO11)*(GP24-GO11))/(GP24*GP24))))))</f>
        <v>0</v>
      </c>
      <c r="GQ11" s="76">
        <f>IF(GP24=0,0,IF(GO11=0,0,IF(GO12=0,0,IF(GO11=(GP24/2),GP11*-1,GO12*(GO11*GO11)*(GP24-GO11)/(GP24*GP24)))))</f>
        <v>0</v>
      </c>
      <c r="GR11" s="24"/>
      <c r="GS11" s="24"/>
      <c r="GT11" s="6"/>
      <c r="GU11" s="7"/>
      <c r="GV11" s="6"/>
      <c r="GW11" s="7"/>
      <c r="GX11" s="24"/>
      <c r="GY11" s="6"/>
      <c r="GZ11" s="8" t="s">
        <v>90</v>
      </c>
      <c r="HA11" s="46">
        <f>HA10*100</f>
        <v>152923.3371524562</v>
      </c>
      <c r="HB11" s="80"/>
      <c r="HC11" s="67"/>
      <c r="HD11" s="68" t="s">
        <v>91</v>
      </c>
      <c r="HE11" s="82">
        <v>0.10000000000000001</v>
      </c>
      <c r="HF11" s="75">
        <f>-1*(IF(HF24=0,0,IF(HE11=0,0,IF(HE12=0,0,IF(HE11=(HF24/2),HE12*HF24/8,HE12*HE11*((HF24-HE11)*(HF24-HE11))/(HF24*HF24))))))</f>
        <v>-22.571018181818182</v>
      </c>
      <c r="HG11" s="75">
        <f>IF(HF24=0,0,IF(HE11=0,0,IF(HE12=0,0,IF(HE11=(HF24/2),HF11*-1,HE12*(HE11*HE11)*(HF24-HE11)/(HF24*HF24)))))</f>
        <v>2.5078909090909094</v>
      </c>
      <c r="HH11" s="80"/>
      <c r="HI11" s="67"/>
      <c r="HJ11" s="68" t="s">
        <v>91</v>
      </c>
      <c r="HK11" s="82"/>
      <c r="HL11" s="75">
        <f>-1*(IF(HL24=0,0,IF(HK11=0,0,IF(HK12=0,0,IF(HK11=(HL24/2),HK12*HL24/8,HK12*HK11*((HL24-HK11)*(HL24-HK11))/(HL24*HL24))))))</f>
        <v>0</v>
      </c>
      <c r="HM11" s="76">
        <f>IF(HL24=0,0,IF(HK11=0,0,IF(HK12=0,0,IF(HK11=(HL24/2),HL11*-1,HK12*(HK11*HK11)*(HL24-HK11)/(HL24*HL24)))))</f>
        <v>0</v>
      </c>
      <c r="HN11" s="80"/>
      <c r="HO11" s="67"/>
      <c r="HP11" s="68" t="s">
        <v>91</v>
      </c>
      <c r="HQ11" s="82">
        <f t="shared" ref="HQ11:HQ12" si="7">GB11</f>
        <v>0</v>
      </c>
      <c r="HR11" s="75">
        <f>-1*(IF(HR24=0,0,IF(HQ11=0,0,IF(HQ12=0,0,IF(HQ11=(HR24/2),HQ12*HR24/8,HQ12*HQ11*((HR24-HQ11)*(HR24-HQ11))/(HR24*HR24))))))</f>
        <v>0</v>
      </c>
      <c r="HS11" s="76">
        <f>IF(HR24=0,0,IF(HQ11=0,0,IF(HQ12=0,0,IF(HQ11=(HR24/2),HR11*-1,HQ12*(HQ11*HQ11)*(HR24-HQ11)/(HR24*HR24)))))</f>
        <v>0</v>
      </c>
      <c r="HT11" s="80"/>
      <c r="HU11" s="67"/>
      <c r="HV11" s="68" t="s">
        <v>91</v>
      </c>
      <c r="HW11" s="82"/>
      <c r="HX11" s="75">
        <f>-1*(IF(HX24=0,0,IF(HW11=0,0,IF(HW12=0,0,IF(HW11=(HX24/2),HW12*HX24/8,HW12*HW11*((HX24-HW11)*(HX24-HW11))/(HX24*HX24))))))</f>
        <v>0</v>
      </c>
      <c r="HY11" s="76">
        <f>IF(HX24=0,0,IF(HW11=0,0,IF(HW12=0,0,IF(HW11=(HX24/2),HX11*-1,HW12*(HW11*HW11)*(HX24-HW11)/(HX24*HX24)))))</f>
        <v>0</v>
      </c>
      <c r="HZ11" s="24"/>
      <c r="IA11" s="24"/>
      <c r="IB11" s="6"/>
      <c r="IC11" s="7"/>
      <c r="ID11" s="6"/>
      <c r="IE11" s="24"/>
      <c r="IF11" s="24"/>
      <c r="IG11" s="24"/>
      <c r="IH11" s="6"/>
      <c r="II11" s="24"/>
      <c r="IJ11" s="24"/>
      <c r="IK11" s="24"/>
      <c r="IL11" s="24"/>
      <c r="IM11" s="24"/>
      <c r="IN11" s="24"/>
      <c r="IO11" s="24"/>
      <c r="IP11" s="24"/>
      <c r="IQ11" s="40"/>
      <c r="IR11" s="40"/>
      <c r="IS11" s="40"/>
      <c r="IT11" s="40"/>
      <c r="IU11" s="40"/>
      <c r="IV11" s="40"/>
      <c r="IW11" s="40"/>
      <c r="IX11" s="40"/>
      <c r="IY11" s="40"/>
      <c r="IZ11" s="40"/>
      <c r="JA11" s="40"/>
      <c r="JB11" s="40"/>
      <c r="JC11" s="40"/>
      <c r="JD11" s="40"/>
      <c r="JE11" s="40"/>
      <c r="JH11" s="83" t="s">
        <v>92</v>
      </c>
      <c r="JI11" s="36"/>
      <c r="JJ11" s="36"/>
      <c r="JK11" s="36"/>
      <c r="JL11" s="36"/>
      <c r="JM11" s="36"/>
      <c r="JN11" s="36"/>
      <c r="KB11" s="1"/>
      <c r="KC11" s="54">
        <f>PQ31</f>
        <v>0</v>
      </c>
      <c r="KD11" s="54"/>
      <c r="KE11" s="54"/>
      <c r="KF11" s="54"/>
      <c r="KG11" s="54"/>
      <c r="KH11" s="54"/>
      <c r="KI11" s="54"/>
      <c r="KJ11" s="1"/>
    </row>
    <row r="12" ht="15" customHeight="1">
      <c r="A12" s="18"/>
      <c r="B12" s="84"/>
      <c r="C12" s="85"/>
      <c r="D12" s="85"/>
      <c r="E12" s="85"/>
      <c r="F12" s="85"/>
      <c r="G12" s="85"/>
      <c r="H12" s="85"/>
      <c r="I12" s="20"/>
      <c r="J12" s="20"/>
      <c r="S12" s="3"/>
      <c r="T12" s="3"/>
      <c r="U12" s="3"/>
      <c r="V12" s="3"/>
      <c r="W12" s="3"/>
      <c r="X12" s="3"/>
      <c r="Y12" s="3"/>
      <c r="Z12" s="3"/>
      <c r="AA12" s="3"/>
      <c r="AB12" s="3"/>
      <c r="AD12" s="21"/>
      <c r="AE12" s="21"/>
      <c r="AF12" s="21"/>
      <c r="AG12" s="21"/>
      <c r="AH12" s="40"/>
      <c r="AI12" s="40"/>
      <c r="AJ12" s="40"/>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1"/>
      <c r="BQ12" s="1"/>
      <c r="BR12" s="1"/>
      <c r="BS12" s="1"/>
      <c r="BT12" s="1"/>
      <c r="BU12" s="1"/>
      <c r="BV12" s="1"/>
      <c r="BW12" s="1"/>
      <c r="CF12" s="87"/>
      <c r="CH12" s="72"/>
      <c r="CI12" s="72"/>
      <c r="CM12" s="24"/>
      <c r="CN12" s="24"/>
      <c r="CO12" s="51"/>
      <c r="CP12" s="51"/>
      <c r="CR12" s="88">
        <v>0.0047999999999999996</v>
      </c>
      <c r="CS12" s="89">
        <v>2</v>
      </c>
      <c r="CT12" s="90">
        <f t="shared" si="5"/>
        <v>101.83249999999997</v>
      </c>
      <c r="CU12" s="88"/>
      <c r="CV12" s="24">
        <v>6</v>
      </c>
      <c r="CW12" s="92">
        <f t="shared" si="6"/>
        <v>597.30382403999965</v>
      </c>
      <c r="CX12" s="92"/>
      <c r="CY12" s="92"/>
      <c r="CZ12" s="92"/>
      <c r="DA12" s="93"/>
      <c r="DB12" s="92"/>
      <c r="DJ12" s="95"/>
      <c r="DL12" s="3"/>
      <c r="DM12" s="3"/>
      <c r="DN12" s="3"/>
      <c r="DO12" s="3"/>
      <c r="DP12" s="3"/>
      <c r="DQ12" s="3"/>
      <c r="DR12" s="3"/>
      <c r="DS12" s="3"/>
      <c r="DT12" s="3"/>
      <c r="DU12" s="1"/>
      <c r="DW12" s="94" t="s">
        <v>93</v>
      </c>
      <c r="DX12" s="2">
        <v>150</v>
      </c>
      <c r="DY12" s="2" t="s">
        <v>94</v>
      </c>
      <c r="DZ12" s="2">
        <f t="shared" ref="DZ12:DZ13" si="8">IF(DY12="kg/m^2",1,IF(DY12="lbs/pis^2",2,3))</f>
        <v>1</v>
      </c>
      <c r="EA12" s="1"/>
      <c r="EB12" s="1"/>
      <c r="EC12" s="1"/>
      <c r="ED12" s="1"/>
      <c r="EE12" s="2"/>
      <c r="EF12" s="2"/>
      <c r="EG12" s="94" t="s">
        <v>95</v>
      </c>
      <c r="EH12" s="2">
        <v>0.41199999999999998</v>
      </c>
      <c r="EI12" s="2" t="s">
        <v>96</v>
      </c>
      <c r="EJ12" s="2"/>
      <c r="EK12" s="2"/>
      <c r="EL12" s="2"/>
      <c r="EM12" s="1"/>
      <c r="EN12" s="1" t="s">
        <v>97</v>
      </c>
      <c r="EO12" s="1"/>
      <c r="EP12" s="1" t="s">
        <v>98</v>
      </c>
      <c r="EQ12" s="1"/>
      <c r="ER12" s="1"/>
      <c r="ES12" s="3">
        <v>2</v>
      </c>
      <c r="ET12" s="1" t="s">
        <v>69</v>
      </c>
      <c r="EV12" s="1"/>
      <c r="EW12" s="1"/>
      <c r="EX12" s="1"/>
      <c r="EY12" s="1"/>
      <c r="EZ12" s="1"/>
      <c r="FA12" s="1"/>
      <c r="FB12" s="1"/>
      <c r="FC12" s="1"/>
      <c r="FD12" s="1"/>
      <c r="FE12" s="1"/>
      <c r="FF12" s="8" t="s">
        <v>28</v>
      </c>
      <c r="FG12" s="46">
        <v>2500</v>
      </c>
      <c r="FH12" s="96"/>
      <c r="FI12" s="17"/>
      <c r="FJ12" s="16" t="s">
        <v>99</v>
      </c>
      <c r="FK12" s="97"/>
      <c r="FL12" s="75"/>
      <c r="FM12" s="75"/>
      <c r="FN12" s="96"/>
      <c r="FO12" s="17"/>
      <c r="FP12" s="16" t="s">
        <v>99</v>
      </c>
      <c r="FQ12" s="98"/>
      <c r="FR12" s="75"/>
      <c r="FS12" s="76"/>
      <c r="FT12" s="24"/>
      <c r="FU12" s="24"/>
      <c r="FV12" s="6"/>
      <c r="FW12" s="7"/>
      <c r="FX12" s="6"/>
      <c r="FY12" s="7"/>
      <c r="FZ12" s="24"/>
      <c r="GA12" s="6"/>
      <c r="GB12" s="71"/>
      <c r="GC12" s="51"/>
      <c r="GD12" s="8" t="s">
        <v>28</v>
      </c>
      <c r="GE12" s="46">
        <v>2500</v>
      </c>
      <c r="GF12" s="96"/>
      <c r="GG12" s="17"/>
      <c r="GH12" s="16" t="s">
        <v>99</v>
      </c>
      <c r="GI12" s="97"/>
      <c r="GJ12" s="75"/>
      <c r="GK12" s="75"/>
      <c r="GL12" s="96"/>
      <c r="GM12" s="17"/>
      <c r="GN12" s="16" t="s">
        <v>99</v>
      </c>
      <c r="GO12" s="98"/>
      <c r="GP12" s="75"/>
      <c r="GQ12" s="76"/>
      <c r="GR12" s="24"/>
      <c r="GS12" s="24"/>
      <c r="GT12" s="6"/>
      <c r="GU12" s="7"/>
      <c r="GV12" s="6"/>
      <c r="GW12" s="7"/>
      <c r="GX12" s="24"/>
      <c r="GY12" s="6"/>
      <c r="GZ12" s="8" t="s">
        <v>28</v>
      </c>
      <c r="HA12" s="46">
        <v>2500</v>
      </c>
      <c r="HB12" s="96"/>
      <c r="HC12" s="17"/>
      <c r="HD12" s="16" t="s">
        <v>99</v>
      </c>
      <c r="HE12" s="97">
        <f>HA9</f>
        <v>278.65454545454543</v>
      </c>
      <c r="HF12" s="75"/>
      <c r="HG12" s="75"/>
      <c r="HH12" s="96"/>
      <c r="HI12" s="17"/>
      <c r="HJ12" s="16" t="s">
        <v>99</v>
      </c>
      <c r="HK12" s="97"/>
      <c r="HL12" s="75"/>
      <c r="HM12" s="76"/>
      <c r="HN12" s="96"/>
      <c r="HO12" s="17"/>
      <c r="HP12" s="16" t="s">
        <v>99</v>
      </c>
      <c r="HQ12" s="97">
        <f t="shared" si="7"/>
        <v>0</v>
      </c>
      <c r="HR12" s="75"/>
      <c r="HS12" s="76"/>
      <c r="HT12" s="96"/>
      <c r="HU12" s="17"/>
      <c r="HV12" s="16" t="s">
        <v>99</v>
      </c>
      <c r="HW12" s="98"/>
      <c r="HX12" s="75"/>
      <c r="HY12" s="76"/>
      <c r="HZ12" s="24"/>
      <c r="IA12" s="24"/>
      <c r="IB12" s="6"/>
      <c r="IC12" s="7"/>
      <c r="ID12" s="6"/>
      <c r="IE12" s="51"/>
      <c r="IF12" s="85"/>
      <c r="IG12" s="24"/>
      <c r="IH12" s="6"/>
      <c r="II12" s="24"/>
      <c r="IJ12" s="15"/>
      <c r="IK12" s="47" t="s">
        <v>100</v>
      </c>
      <c r="IL12" s="15"/>
      <c r="IM12" s="15"/>
      <c r="IN12" s="15"/>
      <c r="IO12" s="15"/>
      <c r="IP12" s="15"/>
      <c r="IQ12" s="40"/>
      <c r="IR12" s="40"/>
      <c r="IS12" s="40"/>
      <c r="IT12" s="40"/>
      <c r="IU12" s="40"/>
      <c r="IV12" s="40"/>
      <c r="IW12" s="40"/>
      <c r="IX12" s="40"/>
      <c r="IY12" s="40"/>
      <c r="IZ12" s="40"/>
      <c r="JA12" s="40"/>
      <c r="JB12" s="40"/>
      <c r="JC12" s="40"/>
      <c r="JD12" s="40"/>
      <c r="JE12" s="40"/>
      <c r="JF12" s="1"/>
      <c r="JG12" s="1"/>
      <c r="JH12" s="54" t="s">
        <v>101</v>
      </c>
      <c r="JI12" s="54"/>
      <c r="JJ12" s="54"/>
      <c r="JK12" s="54"/>
      <c r="JL12" s="54"/>
      <c r="JM12" s="54"/>
      <c r="JN12" s="54"/>
      <c r="JO12" s="1"/>
      <c r="JP12" s="1"/>
      <c r="JQ12" s="1"/>
      <c r="JR12" s="1"/>
      <c r="JS12" s="1"/>
      <c r="JT12" s="1"/>
      <c r="JU12" s="1"/>
      <c r="JV12" s="1"/>
      <c r="JW12" s="1"/>
      <c r="JX12" s="1"/>
      <c r="JY12" s="1"/>
      <c r="JZ12" s="1"/>
      <c r="KA12" s="1"/>
      <c r="KB12" s="1"/>
      <c r="KC12" s="99" t="s">
        <v>102</v>
      </c>
      <c r="KD12" s="99"/>
      <c r="KE12" s="99"/>
      <c r="KF12" s="99"/>
      <c r="KG12" s="99"/>
      <c r="KH12" s="99"/>
      <c r="KI12" s="99"/>
      <c r="KJ12" s="1"/>
    </row>
    <row r="13" ht="15" customHeight="1">
      <c r="A13" s="18"/>
      <c r="B13" s="84"/>
      <c r="C13" s="85"/>
      <c r="D13" s="85"/>
      <c r="E13" s="85"/>
      <c r="F13" s="85"/>
      <c r="G13" s="85"/>
      <c r="H13" s="85"/>
      <c r="I13" s="20"/>
      <c r="J13" s="20"/>
      <c r="S13" s="3"/>
      <c r="T13" s="3"/>
      <c r="U13" s="3"/>
      <c r="V13" s="3"/>
      <c r="W13" s="3"/>
      <c r="X13" s="3"/>
      <c r="Y13" s="3"/>
      <c r="Z13" s="3"/>
      <c r="AA13" s="3"/>
      <c r="AB13" s="3"/>
      <c r="AD13" s="40" t="s">
        <v>103</v>
      </c>
      <c r="AE13" s="40"/>
      <c r="AF13" s="40"/>
      <c r="AG13" s="40"/>
      <c r="AH13" s="40"/>
      <c r="AI13" s="40"/>
      <c r="AJ13" s="40"/>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1"/>
      <c r="BQ13" s="1"/>
      <c r="BR13" s="1"/>
      <c r="BS13" s="1"/>
      <c r="BT13" s="1"/>
      <c r="BU13" s="1"/>
      <c r="BV13" s="1"/>
      <c r="BW13" s="1"/>
      <c r="BY13" s="78" t="s">
        <v>83</v>
      </c>
      <c r="BZ13" s="1">
        <f>BR44</f>
        <v>145.47499999999997</v>
      </c>
      <c r="CA13" s="4" t="s">
        <v>21</v>
      </c>
      <c r="CB13" s="1">
        <v>2.5</v>
      </c>
      <c r="CC13" s="4" t="s">
        <v>21</v>
      </c>
      <c r="CD13" s="1">
        <v>0.34999999999999998</v>
      </c>
      <c r="CE13" s="86" t="s">
        <v>84</v>
      </c>
      <c r="CF13" s="87">
        <f>BZ13*CB13*CD13</f>
        <v>127.29062499999995</v>
      </c>
      <c r="CH13" s="72"/>
      <c r="CI13" s="72"/>
      <c r="CM13" s="24"/>
      <c r="CN13" s="24"/>
      <c r="CO13" s="51"/>
      <c r="CP13" s="51"/>
      <c r="CR13" s="88">
        <v>0.0047999999999999996</v>
      </c>
      <c r="CS13" s="89">
        <v>2</v>
      </c>
      <c r="CT13" s="90">
        <f t="shared" si="5"/>
        <v>76.374374999999972</v>
      </c>
      <c r="CU13" s="88"/>
      <c r="CV13" s="24">
        <v>6</v>
      </c>
      <c r="CW13" s="92">
        <f t="shared" si="6"/>
        <v>335.98340102249972</v>
      </c>
      <c r="CX13" s="92"/>
      <c r="CY13" s="92"/>
      <c r="CZ13" s="92"/>
      <c r="DA13" s="93"/>
      <c r="DB13" s="92"/>
      <c r="DJ13" s="100" t="s">
        <v>104</v>
      </c>
      <c r="DK13" s="100"/>
      <c r="DL13" s="3"/>
      <c r="DM13" s="3"/>
      <c r="DN13" s="3"/>
      <c r="DO13" s="3"/>
      <c r="DP13" s="3"/>
      <c r="DQ13" s="3"/>
      <c r="DR13" s="3"/>
      <c r="DS13" s="3"/>
      <c r="DT13" s="3"/>
      <c r="DU13" s="1"/>
      <c r="DW13" s="94" t="s">
        <v>105</v>
      </c>
      <c r="DX13" s="2">
        <v>100</v>
      </c>
      <c r="DY13" s="2" t="s">
        <v>94</v>
      </c>
      <c r="DZ13" s="2">
        <f t="shared" si="8"/>
        <v>1</v>
      </c>
      <c r="EA13" s="1"/>
      <c r="EB13" s="1"/>
      <c r="EC13" s="1"/>
      <c r="ED13" s="1"/>
      <c r="EE13" s="2"/>
      <c r="EF13" s="2"/>
      <c r="EG13" s="94" t="s">
        <v>106</v>
      </c>
      <c r="EH13" s="2">
        <v>2.2000000000000002</v>
      </c>
      <c r="EI13" s="2" t="s">
        <v>107</v>
      </c>
      <c r="EJ13" s="2"/>
      <c r="EK13" s="2"/>
      <c r="EL13" s="2"/>
      <c r="EM13" s="1"/>
      <c r="EN13" s="1" t="s">
        <v>108</v>
      </c>
      <c r="EO13" s="1"/>
      <c r="EP13" s="1"/>
      <c r="EQ13" s="40"/>
      <c r="ER13" s="40"/>
      <c r="ES13" s="101"/>
      <c r="ET13" s="1"/>
      <c r="EV13" s="1"/>
      <c r="EW13" s="1"/>
      <c r="EX13" s="1"/>
      <c r="EY13" s="1"/>
      <c r="EZ13" s="1"/>
      <c r="FA13" s="1"/>
      <c r="FB13" s="1"/>
      <c r="FC13" s="1"/>
      <c r="FD13" s="1"/>
      <c r="FE13" s="1"/>
      <c r="FF13" s="71" t="s">
        <v>109</v>
      </c>
      <c r="FG13" s="7">
        <f>FG11/FG12</f>
        <v>324.47563636363634</v>
      </c>
      <c r="FH13" s="80"/>
      <c r="FI13" s="67"/>
      <c r="FJ13" s="68" t="s">
        <v>91</v>
      </c>
      <c r="FK13" s="82"/>
      <c r="FL13" s="75">
        <f>-1*(IF(FL24=0,0,IF(FK13=0,0,IF(FK14=0,0,IF(FK13=(FL24/2),FK14*FL24/8,FK14*FK13*((FL24-FK13)*(FL24-FK13))/(FL24*FL24))))))</f>
        <v>0</v>
      </c>
      <c r="FM13" s="75">
        <f>IF(FL24=0,0,IF(FK13=0,0,IF(FK14=0,0,IF(FK13=(FL24/2),FL13*-1,FK14*(FK13*FK13)*(FL24-FK13)/(FL24*FL24)))))</f>
        <v>0</v>
      </c>
      <c r="FN13" s="80"/>
      <c r="FO13" s="67"/>
      <c r="FP13" s="68" t="s">
        <v>91</v>
      </c>
      <c r="FQ13" s="82"/>
      <c r="FR13" s="75">
        <f>-1*(IF(FR24=0,0,IF(FQ13=0,0,IF(FQ14=0,0,IF(FQ13=(FR24/2),FQ14*FR24/8,FQ14*FQ13*((FR24-FQ13)*(FR24-FQ13))/(FR24*FR24))))))</f>
        <v>0</v>
      </c>
      <c r="FS13" s="76">
        <f>IF(FR24=0,0,IF(FQ13=0,0,IF(FQ14=0,0,IF(FQ13=(FR24/2),FR13*-1,FQ14*(FQ13*FQ13)*(FR24-FQ13)/(FR24*FR24)))))</f>
        <v>0</v>
      </c>
      <c r="FT13" s="24"/>
      <c r="FU13" s="24"/>
      <c r="FV13" s="6"/>
      <c r="FW13" s="7"/>
      <c r="FX13" s="6"/>
      <c r="FY13" s="7"/>
      <c r="FZ13" s="24"/>
      <c r="GA13" s="6"/>
      <c r="GB13" s="71"/>
      <c r="GC13" s="51"/>
      <c r="GD13" s="71" t="s">
        <v>109</v>
      </c>
      <c r="GE13" s="7">
        <f>GE11/GE12</f>
        <v>59.207818181817103</v>
      </c>
      <c r="GF13" s="80"/>
      <c r="GG13" s="67"/>
      <c r="GH13" s="68" t="s">
        <v>91</v>
      </c>
      <c r="GI13" s="82"/>
      <c r="GJ13" s="75">
        <f>-1*(IF(GJ24=0,0,IF(GI13=0,0,IF(GI14=0,0,IF(GI13=(GJ24/2),GI14*GJ24/8,GI14*GI13*((GJ24-GI13)*(GJ24-GI13))/(GJ24*GJ24))))))</f>
        <v>0</v>
      </c>
      <c r="GK13" s="75">
        <f>IF(GJ24=0,0,IF(GI13=0,0,IF(GI14=0,0,IF(GI13=(GJ24/2),GJ13*-1,GI14*(GI13*GI13)*(GJ24-GI13)/(GJ24*GJ24)))))</f>
        <v>0</v>
      </c>
      <c r="GL13" s="80"/>
      <c r="GM13" s="67"/>
      <c r="GN13" s="68" t="s">
        <v>91</v>
      </c>
      <c r="GO13" s="82"/>
      <c r="GP13" s="75">
        <f>-1*(IF(GP24=0,0,IF(GO13=0,0,IF(GO14=0,0,IF(GO13=(GP24/2),GO14*GP24/8,GO14*GO13*((GP24-GO13)*(GP24-GO13))/(GP24*GP24))))))</f>
        <v>0</v>
      </c>
      <c r="GQ13" s="76">
        <f>IF(GP24=0,0,IF(GO13=0,0,IF(GO14=0,0,IF(GO13=(GP24/2),GP13*-1,GO14*(GO13*GO13)*(GP24-GO13)/(GP24*GP24)))))</f>
        <v>0</v>
      </c>
      <c r="GR13" s="24"/>
      <c r="GS13" s="24"/>
      <c r="GT13" s="6"/>
      <c r="GU13" s="7"/>
      <c r="GV13" s="6"/>
      <c r="GW13" s="7"/>
      <c r="GX13" s="24"/>
      <c r="GY13" s="6"/>
      <c r="GZ13" s="71" t="s">
        <v>110</v>
      </c>
      <c r="HA13" s="7">
        <f>HA11/HA12</f>
        <v>61.169334860982481</v>
      </c>
      <c r="HB13" s="80"/>
      <c r="HC13" s="67"/>
      <c r="HD13" s="68" t="s">
        <v>91</v>
      </c>
      <c r="HE13" s="82"/>
      <c r="HF13" s="75">
        <f>-1*(IF(HF24=0,0,IF(HE13=0,0,IF(HE14=0,0,IF(HE13=(HF24/2),HE14*HF24/8,HE14*HE13*((HF24-HE13)*(HF24-HE13))/(HF24*HF24))))))</f>
        <v>0</v>
      </c>
      <c r="HG13" s="75">
        <f>IF(HF24=0,0,IF(HE13=0,0,IF(HE14=0,0,IF(HE13=(HF24/2),HF13*-1,HE14*(HE13*HE13)*(HF24-HE13)/(HF24*HF24)))))</f>
        <v>0</v>
      </c>
      <c r="HH13" s="80"/>
      <c r="HI13" s="67"/>
      <c r="HJ13" s="68" t="s">
        <v>91</v>
      </c>
      <c r="HK13" s="82"/>
      <c r="HL13" s="75">
        <f>-1*(IF(HL24=0,0,IF(HK13=0,0,IF(HK14=0,0,IF(HK13=(HL24/2),HK14*HL24/8,HK14*HK13*((HL24-HK13)*(HL24-HK13))/(HL24*HL24))))))</f>
        <v>0</v>
      </c>
      <c r="HM13" s="76">
        <f>IF(HL24=0,0,IF(HK13=0,0,IF(HK14=0,0,IF(HK13=(HL24/2),HL13*-1,HK14*(HK13*HK13)*(HL24-HK13)/(HL24*HL24)))))</f>
        <v>0</v>
      </c>
      <c r="HN13" s="80"/>
      <c r="HO13" s="67"/>
      <c r="HP13" s="68" t="s">
        <v>91</v>
      </c>
      <c r="HQ13" s="82"/>
      <c r="HR13" s="75">
        <f>-1*(IF(HR24=0,0,IF(HQ13=0,0,IF(HQ14=0,0,IF(HQ13=(HR24/2),HQ14*HR24/8,HQ14*HQ13*((HR24-HQ13)*(HR24-HQ13))/(HR24*HR24))))))</f>
        <v>0</v>
      </c>
      <c r="HS13" s="76">
        <f>IF(HR24=0,0,IF(HQ13=0,0,IF(HQ14=0,0,IF(HQ13=(HR24/2),HR13*-1,HQ14*(HQ13*HQ13)*(HR24-HQ13)/(HR24*HR24)))))</f>
        <v>0</v>
      </c>
      <c r="HT13" s="80"/>
      <c r="HU13" s="67"/>
      <c r="HV13" s="68" t="s">
        <v>91</v>
      </c>
      <c r="HW13" s="82"/>
      <c r="HX13" s="75">
        <f>-1*(IF(HX24=0,0,IF(HW13=0,0,IF(HW14=0,0,IF(HW13=(HX24/2),HW14*HX24/8,HW14*HW13*((HX24-HW13)*(HX24-HW13))/(HX24*HX24))))))</f>
        <v>0</v>
      </c>
      <c r="HY13" s="76">
        <f>IF(HX24=0,0,IF(HW13=0,0,IF(HW14=0,0,IF(HW13=(HX24/2),HX13*-1,HW14*(HW13*HW13)*(HX24-HW13)/(HX24*HX24)))))</f>
        <v>0</v>
      </c>
      <c r="HZ13" s="24"/>
      <c r="IA13" s="24"/>
      <c r="IB13" s="6"/>
      <c r="IC13" s="7"/>
      <c r="ID13" s="6"/>
      <c r="IE13" s="51"/>
      <c r="IF13" s="51"/>
      <c r="IG13" s="51"/>
      <c r="IH13" s="6"/>
      <c r="II13" s="24"/>
      <c r="IJ13" s="24" t="s">
        <v>111</v>
      </c>
      <c r="IK13" s="24" t="s">
        <v>79</v>
      </c>
      <c r="IL13" s="1" t="s">
        <v>112</v>
      </c>
      <c r="IM13" s="24" t="s">
        <v>27</v>
      </c>
      <c r="IN13" s="24" t="s">
        <v>53</v>
      </c>
      <c r="IO13" s="1" t="s">
        <v>113</v>
      </c>
      <c r="IP13" s="24"/>
      <c r="IQ13" s="40"/>
      <c r="IR13" s="40"/>
      <c r="IS13" s="40"/>
      <c r="IT13" s="40"/>
      <c r="IU13" s="40"/>
      <c r="IV13" s="40"/>
      <c r="IW13" s="40"/>
      <c r="IX13" s="40"/>
      <c r="IY13" s="40"/>
      <c r="IZ13" s="40"/>
      <c r="JA13" s="40"/>
      <c r="JB13" s="40"/>
      <c r="JC13" s="40"/>
      <c r="JD13" s="40"/>
      <c r="JE13" s="40"/>
      <c r="JF13" s="1"/>
      <c r="JG13" s="1"/>
      <c r="JH13" s="40"/>
      <c r="JI13" s="40"/>
      <c r="JJ13" s="40"/>
      <c r="JK13" s="40"/>
      <c r="JL13" s="40"/>
      <c r="JM13" s="40"/>
      <c r="JN13" s="40"/>
      <c r="JO13" s="1"/>
      <c r="JP13" s="1"/>
      <c r="JQ13" s="1"/>
      <c r="JR13" s="1"/>
      <c r="JS13" s="1"/>
      <c r="JT13" s="1"/>
      <c r="JU13" s="1"/>
      <c r="JV13" s="1"/>
      <c r="JW13" s="1"/>
      <c r="JX13" s="1"/>
      <c r="JY13" s="1"/>
      <c r="JZ13" s="1"/>
      <c r="KA13" s="1"/>
      <c r="KB13" s="1"/>
      <c r="KC13" s="54" t="s">
        <v>114</v>
      </c>
      <c r="KD13" s="54"/>
      <c r="KE13" s="54"/>
      <c r="KF13" s="54"/>
      <c r="KG13" s="54"/>
      <c r="KH13" s="54"/>
      <c r="KI13" s="54"/>
      <c r="KJ13" s="1"/>
    </row>
    <row r="14" ht="15" customHeight="1">
      <c r="A14" s="18"/>
      <c r="B14" s="84"/>
      <c r="C14" s="85"/>
      <c r="D14" s="85"/>
      <c r="E14" s="85"/>
      <c r="F14" s="85"/>
      <c r="G14" s="85"/>
      <c r="H14" s="85"/>
      <c r="I14" s="20"/>
      <c r="J14" s="20"/>
      <c r="S14" s="3"/>
      <c r="T14" s="3"/>
      <c r="U14" s="3"/>
      <c r="V14" s="3"/>
      <c r="W14" s="3"/>
      <c r="X14" s="3"/>
      <c r="Y14" s="3"/>
      <c r="Z14" s="3"/>
      <c r="AA14" s="3"/>
      <c r="AB14" s="3"/>
      <c r="AD14" s="40"/>
      <c r="AE14" s="40"/>
      <c r="AF14" s="40"/>
      <c r="AG14" s="40"/>
      <c r="AH14" s="40"/>
      <c r="AI14" s="40"/>
      <c r="AJ14" s="40"/>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1"/>
      <c r="BQ14" s="1"/>
      <c r="BR14" s="1"/>
      <c r="BS14" s="1"/>
      <c r="BU14" s="1"/>
      <c r="BV14" s="1"/>
      <c r="BW14" s="1"/>
      <c r="CH14" s="72"/>
      <c r="CI14" s="72"/>
      <c r="CM14" s="24"/>
      <c r="CN14" s="24"/>
      <c r="CO14" s="51"/>
      <c r="CP14" s="51"/>
      <c r="CR14" s="88">
        <v>0.0047999999999999996</v>
      </c>
      <c r="CS14" s="89">
        <v>2</v>
      </c>
      <c r="CT14" s="90">
        <f t="shared" si="5"/>
        <v>50.916249999999984</v>
      </c>
      <c r="CU14" s="88"/>
      <c r="CV14" s="91">
        <v>6</v>
      </c>
      <c r="CW14" s="92">
        <f t="shared" si="6"/>
        <v>149.32595600999991</v>
      </c>
      <c r="CX14" s="92"/>
      <c r="CY14" s="92"/>
      <c r="CZ14" s="92"/>
      <c r="DA14" s="93"/>
      <c r="DB14" s="92"/>
      <c r="DJ14" s="100"/>
      <c r="DK14" s="100"/>
      <c r="DL14" s="3"/>
      <c r="DM14" s="3"/>
      <c r="DN14" s="3"/>
      <c r="DO14" s="3"/>
      <c r="DP14" s="3"/>
      <c r="DQ14" s="3"/>
      <c r="DR14" s="3"/>
      <c r="DS14" s="3"/>
      <c r="DT14" s="3"/>
      <c r="DU14" s="1"/>
      <c r="DW14" s="94" t="s">
        <v>115</v>
      </c>
      <c r="DX14" s="2">
        <v>12</v>
      </c>
      <c r="DY14" s="2" t="str">
        <f>DY13</f>
        <v>kg/m^2</v>
      </c>
      <c r="DZ14" s="2"/>
      <c r="EA14" s="1"/>
      <c r="EB14" s="1"/>
      <c r="EC14" s="1"/>
      <c r="ED14" s="1"/>
      <c r="EE14" s="2"/>
      <c r="EF14" s="2"/>
      <c r="EG14" s="94" t="s">
        <v>116</v>
      </c>
      <c r="EH14" s="2" t="s">
        <v>117</v>
      </c>
      <c r="EI14" s="2"/>
      <c r="EJ14" s="2"/>
      <c r="EK14" s="2"/>
      <c r="EL14" s="2"/>
      <c r="EM14" s="1"/>
      <c r="EN14" s="1">
        <v>1</v>
      </c>
      <c r="EO14" s="1" t="s">
        <v>118</v>
      </c>
      <c r="EQ14" s="1"/>
      <c r="ES14" s="3">
        <f>0.9*ES10</f>
        <v>145.80000000000001</v>
      </c>
      <c r="ET14" s="1" t="s">
        <v>69</v>
      </c>
      <c r="EV14" s="1"/>
      <c r="EW14" s="1"/>
      <c r="EX14" s="1"/>
      <c r="EY14" s="1"/>
      <c r="EZ14" s="1"/>
      <c r="FA14" s="1"/>
      <c r="FB14" s="1"/>
      <c r="FC14" s="1"/>
      <c r="FD14" s="1"/>
      <c r="FE14" s="1"/>
      <c r="FF14" s="71"/>
      <c r="FG14" s="7"/>
      <c r="FH14" s="96"/>
      <c r="FI14" s="17"/>
      <c r="FJ14" s="16" t="s">
        <v>99</v>
      </c>
      <c r="FK14" s="98"/>
      <c r="FL14" s="75"/>
      <c r="FM14" s="75"/>
      <c r="FN14" s="96"/>
      <c r="FO14" s="17"/>
      <c r="FP14" s="16" t="s">
        <v>99</v>
      </c>
      <c r="FQ14" s="98"/>
      <c r="FR14" s="75"/>
      <c r="FS14" s="76"/>
      <c r="FT14" s="24"/>
      <c r="FU14" s="24"/>
      <c r="FV14" s="6"/>
      <c r="FW14" s="7"/>
      <c r="FX14" s="6" t="s">
        <v>119</v>
      </c>
      <c r="FY14" s="7"/>
      <c r="FZ14" s="24"/>
      <c r="GA14" s="6"/>
      <c r="GB14" s="71"/>
      <c r="GC14" s="51"/>
      <c r="GD14" s="71"/>
      <c r="GE14" s="7"/>
      <c r="GF14" s="96"/>
      <c r="GG14" s="17"/>
      <c r="GH14" s="16" t="s">
        <v>99</v>
      </c>
      <c r="GI14" s="98"/>
      <c r="GJ14" s="75"/>
      <c r="GK14" s="75"/>
      <c r="GL14" s="96"/>
      <c r="GM14" s="17"/>
      <c r="GN14" s="16" t="s">
        <v>99</v>
      </c>
      <c r="GO14" s="98"/>
      <c r="GP14" s="75"/>
      <c r="GQ14" s="76"/>
      <c r="GR14" s="24"/>
      <c r="GS14" s="24"/>
      <c r="GT14" s="6"/>
      <c r="GU14" s="7"/>
      <c r="GV14" s="6" t="s">
        <v>119</v>
      </c>
      <c r="GW14" s="7"/>
      <c r="GX14" s="24"/>
      <c r="GY14" s="6"/>
      <c r="GZ14" s="71"/>
      <c r="HA14" s="7"/>
      <c r="HB14" s="96"/>
      <c r="HC14" s="17"/>
      <c r="HD14" s="16" t="s">
        <v>99</v>
      </c>
      <c r="HE14" s="98"/>
      <c r="HF14" s="75"/>
      <c r="HG14" s="75"/>
      <c r="HH14" s="96"/>
      <c r="HI14" s="17"/>
      <c r="HJ14" s="16" t="s">
        <v>99</v>
      </c>
      <c r="HK14" s="98"/>
      <c r="HL14" s="75"/>
      <c r="HM14" s="76"/>
      <c r="HN14" s="96"/>
      <c r="HO14" s="17"/>
      <c r="HP14" s="16" t="s">
        <v>99</v>
      </c>
      <c r="HQ14" s="98"/>
      <c r="HR14" s="75"/>
      <c r="HS14" s="76"/>
      <c r="HT14" s="96"/>
      <c r="HU14" s="17"/>
      <c r="HV14" s="16" t="s">
        <v>99</v>
      </c>
      <c r="HW14" s="98"/>
      <c r="HX14" s="75"/>
      <c r="HY14" s="76"/>
      <c r="HZ14" s="24"/>
      <c r="IA14" s="24"/>
      <c r="IB14" s="6"/>
      <c r="IC14" s="7"/>
      <c r="ID14" s="6"/>
      <c r="IE14" s="51"/>
      <c r="IF14" s="51"/>
      <c r="IG14" s="51"/>
      <c r="IH14" s="6"/>
      <c r="II14" s="24"/>
      <c r="IJ14" s="24">
        <f>HC28</f>
        <v>901.28948466732049</v>
      </c>
      <c r="IK14" s="24">
        <v>6</v>
      </c>
      <c r="IL14" s="92">
        <f t="shared" ref="IL14:IL17" si="9">((IK14^2)+1)^0.5</f>
        <v>6.0827625302982193</v>
      </c>
      <c r="IM14" s="92">
        <f t="shared" ref="IM14:IM17" si="10">IJ14*IL14/1</f>
        <v>5482.3299062861688</v>
      </c>
      <c r="IN14" s="24">
        <f t="shared" ref="IN14:IN17" si="11">IM14/2500</f>
        <v>2.1929319625144674</v>
      </c>
      <c r="IO14" s="1">
        <f t="shared" ref="IO14:IO17" si="12">IM14*IK14/IL14</f>
        <v>5407.7369080039225</v>
      </c>
      <c r="IP14" s="24"/>
      <c r="IQ14" s="40"/>
      <c r="IR14" s="40"/>
      <c r="IS14" s="40"/>
      <c r="IT14" s="40"/>
      <c r="IU14" s="40"/>
      <c r="IV14" s="40"/>
      <c r="IW14" s="40"/>
      <c r="IX14" s="40"/>
      <c r="IY14" s="83" t="s">
        <v>120</v>
      </c>
      <c r="IZ14" s="36"/>
      <c r="JA14" s="36"/>
      <c r="JB14" s="36"/>
      <c r="JC14" s="36"/>
      <c r="JD14" s="36"/>
      <c r="JE14" s="36"/>
      <c r="JF14" s="1"/>
      <c r="JG14" s="1"/>
      <c r="JH14" s="40"/>
      <c r="JI14" s="40"/>
      <c r="JJ14" s="40"/>
      <c r="JK14" s="40"/>
      <c r="JL14" s="40"/>
      <c r="JM14" s="40"/>
      <c r="JN14" s="40"/>
      <c r="JO14" s="1"/>
      <c r="JP14" s="1"/>
      <c r="JQ14" s="1"/>
      <c r="JR14" s="1"/>
      <c r="JS14" s="1"/>
      <c r="JT14" s="1"/>
      <c r="JU14" s="1"/>
      <c r="JV14" s="1"/>
      <c r="JW14" s="1"/>
      <c r="JX14" s="1"/>
      <c r="JY14" s="1"/>
      <c r="JZ14" s="1"/>
      <c r="KA14" s="1"/>
      <c r="KB14" s="1"/>
      <c r="KC14" s="40"/>
      <c r="KD14" s="40"/>
      <c r="KE14" s="40"/>
      <c r="KF14" s="40"/>
      <c r="KG14" s="40"/>
      <c r="KH14" s="40"/>
      <c r="KI14" s="40"/>
      <c r="KJ14" s="1"/>
    </row>
    <row r="15" ht="15" customHeight="1">
      <c r="A15" s="18"/>
      <c r="B15" s="84"/>
      <c r="C15" s="85"/>
      <c r="D15" s="85"/>
      <c r="E15" s="85"/>
      <c r="F15" s="85"/>
      <c r="G15" s="85"/>
      <c r="H15" s="85"/>
      <c r="I15" s="20"/>
      <c r="J15" s="20"/>
      <c r="S15" s="3"/>
      <c r="T15" s="3"/>
      <c r="U15" s="3"/>
      <c r="V15" s="3"/>
      <c r="W15" s="3"/>
      <c r="X15" s="3"/>
      <c r="Y15" s="3"/>
      <c r="Z15" s="3"/>
      <c r="AA15" s="3"/>
      <c r="AB15" s="3"/>
      <c r="AD15" s="40"/>
      <c r="AE15" s="40"/>
      <c r="AF15" s="40"/>
      <c r="AG15" s="40"/>
      <c r="AH15" s="40"/>
      <c r="AI15" s="40"/>
      <c r="AJ15" s="40"/>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1"/>
      <c r="BQ15" s="102" t="s">
        <v>121</v>
      </c>
      <c r="BR15" s="102"/>
      <c r="BS15" s="102"/>
      <c r="BT15" s="102"/>
      <c r="BU15" s="102"/>
      <c r="BV15" s="102"/>
      <c r="BW15" s="1"/>
      <c r="BY15" s="40" t="s">
        <v>122</v>
      </c>
      <c r="BZ15" s="40"/>
      <c r="CA15" s="40"/>
      <c r="CB15" s="40"/>
      <c r="CC15" s="40"/>
      <c r="CD15" s="40"/>
      <c r="CE15" s="40"/>
      <c r="CH15" s="72"/>
      <c r="CI15" s="72"/>
      <c r="CM15" s="24"/>
      <c r="CN15" s="24"/>
      <c r="CO15" s="51"/>
      <c r="CP15" s="51"/>
      <c r="CR15" s="88">
        <v>0.0047999999999999996</v>
      </c>
      <c r="CS15" s="89">
        <v>2</v>
      </c>
      <c r="CT15" s="90">
        <f t="shared" si="5"/>
        <v>25.458124999999992</v>
      </c>
      <c r="CU15" s="88"/>
      <c r="CV15" s="91">
        <v>6</v>
      </c>
      <c r="CW15" s="92">
        <f t="shared" si="6"/>
        <v>37.331489002499978</v>
      </c>
      <c r="CX15" s="92"/>
      <c r="CY15" s="92"/>
      <c r="CZ15" s="92"/>
      <c r="DA15" s="93"/>
      <c r="DB15" s="92"/>
      <c r="DJ15" s="103"/>
      <c r="DL15" s="3"/>
      <c r="DN15" s="3"/>
      <c r="DO15" s="3"/>
      <c r="DP15" s="3"/>
      <c r="DQ15" s="3"/>
      <c r="DR15" s="3"/>
      <c r="DS15" s="3"/>
      <c r="DT15" s="3"/>
      <c r="DU15" s="1"/>
      <c r="DW15" s="94" t="s">
        <v>123</v>
      </c>
      <c r="DX15" s="2">
        <f>DX14+DX13</f>
        <v>112</v>
      </c>
      <c r="DY15" s="2"/>
      <c r="DZ15" s="2"/>
      <c r="EA15" s="104"/>
      <c r="EB15" s="104"/>
      <c r="EC15" s="104"/>
      <c r="ED15" s="104"/>
      <c r="EE15" s="2"/>
      <c r="EF15" s="2"/>
      <c r="EG15" s="94" t="s">
        <v>124</v>
      </c>
      <c r="EH15" s="2">
        <f>(120*EH11*EH12/DX19)^0.5</f>
        <v>26.006229571769708</v>
      </c>
      <c r="EI15" s="2" t="s">
        <v>125</v>
      </c>
      <c r="EJ15" s="2"/>
      <c r="EK15" s="2"/>
      <c r="EL15" s="2"/>
      <c r="EM15" s="1"/>
      <c r="EN15" s="1">
        <v>2</v>
      </c>
      <c r="EO15" s="1" t="s">
        <v>126</v>
      </c>
      <c r="EQ15" s="1"/>
      <c r="ES15" s="3">
        <f>1.4*ES10</f>
        <v>226.79999999999998</v>
      </c>
      <c r="ET15" s="1" t="s">
        <v>69</v>
      </c>
      <c r="EV15" s="1"/>
      <c r="EW15" s="1"/>
      <c r="EX15" s="1"/>
      <c r="EY15" s="1"/>
      <c r="EZ15" s="1"/>
      <c r="FA15" s="1"/>
      <c r="FB15" s="1"/>
      <c r="FC15" s="1"/>
      <c r="FD15" s="1"/>
      <c r="FE15" s="1"/>
      <c r="FF15" s="71"/>
      <c r="FG15" s="7"/>
      <c r="FH15" s="80"/>
      <c r="FI15" s="67"/>
      <c r="FJ15" s="68" t="s">
        <v>91</v>
      </c>
      <c r="FK15" s="82"/>
      <c r="FL15" s="75">
        <f>-1*(IF(FL24=0,0,IF(FK15=0,0,IF(FK16=0,0,IF(FK15=(FL24/2),FK16*FL24/8,FK16*FK15*((FL24-FK15)*(FL24-FK15))/(FL24*FL24))))))</f>
        <v>0</v>
      </c>
      <c r="FM15" s="75">
        <f>IF(FL24=0,0,IF(FK15=0,0,IF(FK16=0,0,IF(FK15=(FL24/2),FL15*-1,FK16*(FK15*FK15)*(FL24-FK15)/(FL24*FL24)))))</f>
        <v>0</v>
      </c>
      <c r="FN15" s="80"/>
      <c r="FO15" s="67"/>
      <c r="FP15" s="68" t="s">
        <v>91</v>
      </c>
      <c r="FQ15" s="82"/>
      <c r="FR15" s="75">
        <f>-1*(IF(FR24=0,0,IF(FQ15=0,0,IF(FQ16=0,0,IF(FQ15=(FR24/2),FQ16*FR24/8,FQ16*FQ15*((FR24-FQ15)*(FR24-FQ15))/(FR24*FR24))))))</f>
        <v>0</v>
      </c>
      <c r="FS15" s="76">
        <f>IF(FR24=0,0,IF(FQ15=0,0,IF(FQ16=0,0,IF(FQ15=(FR24/2),FR15*-1,FQ16*(FQ15*FQ15)*(FR24-FQ15)/(FR24*FR24)))))</f>
        <v>0</v>
      </c>
      <c r="FT15" s="24"/>
      <c r="FU15" s="24"/>
      <c r="FV15" s="6"/>
      <c r="FW15" s="7"/>
      <c r="FX15" s="6"/>
      <c r="FY15" s="7"/>
      <c r="FZ15" s="24"/>
      <c r="GA15" s="6"/>
      <c r="GB15" s="71"/>
      <c r="GC15" s="51"/>
      <c r="GD15" s="71"/>
      <c r="GE15" s="7"/>
      <c r="GF15" s="80"/>
      <c r="GG15" s="67"/>
      <c r="GH15" s="68" t="s">
        <v>91</v>
      </c>
      <c r="GI15" s="82"/>
      <c r="GJ15" s="75">
        <f>-1*(IF(GJ24=0,0,IF(GI15=0,0,IF(GI16=0,0,IF(GI15=(GJ24/2),GI16*GJ24/8,GI16*GI15*((GJ24-GI15)*(GJ24-GI15))/(GJ24*GJ24))))))</f>
        <v>0</v>
      </c>
      <c r="GK15" s="75">
        <f>IF(GJ24=0,0,IF(GI15=0,0,IF(GI16=0,0,IF(GI15=(GJ24/2),GJ15*-1,GI16*(GI15*GI15)*(GJ24-GI15)/(GJ24*GJ24)))))</f>
        <v>0</v>
      </c>
      <c r="GL15" s="80"/>
      <c r="GM15" s="67"/>
      <c r="GN15" s="68" t="s">
        <v>91</v>
      </c>
      <c r="GO15" s="82"/>
      <c r="GP15" s="75">
        <f>-1*(IF(GP24=0,0,IF(GO15=0,0,IF(GO16=0,0,IF(GO15=(GP24/2),GO16*GP24/8,GO16*GO15*((GP24-GO15)*(GP24-GO15))/(GP24*GP24))))))</f>
        <v>0</v>
      </c>
      <c r="GQ15" s="76">
        <f>IF(GP24=0,0,IF(GO15=0,0,IF(GO16=0,0,IF(GO15=(GP24/2),GP15*-1,GO16*(GO15*GO15)*(GP24-GO15)/(GP24*GP24)))))</f>
        <v>0</v>
      </c>
      <c r="GR15" s="24"/>
      <c r="GS15" s="24"/>
      <c r="GT15" s="6"/>
      <c r="GU15" s="7"/>
      <c r="GV15" s="6"/>
      <c r="GW15" s="7"/>
      <c r="GX15" s="24"/>
      <c r="GY15" s="6"/>
      <c r="GZ15" s="71"/>
      <c r="HA15" s="7"/>
      <c r="HB15" s="80"/>
      <c r="HC15" s="67"/>
      <c r="HD15" s="68" t="s">
        <v>91</v>
      </c>
      <c r="HE15" s="82"/>
      <c r="HF15" s="75">
        <f>-1*(IF(HF24=0,0,IF(HE15=0,0,IF(HE16=0,0,IF(HE15=(HF24/2),HE16*HF24/8,HE16*HE15*((HF24-HE15)*(HF24-HE15))/(HF24*HF24))))))</f>
        <v>0</v>
      </c>
      <c r="HG15" s="75">
        <f>IF(HF24=0,0,IF(HE15=0,0,IF(HE16=0,0,IF(HE15=(HF24/2),HF15*-1,HE16*(HE15*HE15)*(HF24-HE15)/(HF24*HF24)))))</f>
        <v>0</v>
      </c>
      <c r="HH15" s="80"/>
      <c r="HI15" s="67"/>
      <c r="HJ15" s="68" t="s">
        <v>91</v>
      </c>
      <c r="HK15" s="82"/>
      <c r="HL15" s="75">
        <f>-1*(IF(HL24=0,0,IF(HK15=0,0,IF(HK16=0,0,IF(HK15=(HL24/2),HK16*HL24/8,HK16*HK15*((HL24-HK15)*(HL24-HK15))/(HL24*HL24))))))</f>
        <v>0</v>
      </c>
      <c r="HM15" s="76">
        <f>IF(HL24=0,0,IF(HK15=0,0,IF(HK16=0,0,IF(HK15=(HL24/2),HL15*-1,HK16*(HK15*HK15)*(HL24-HK15)/(HL24*HL24)))))</f>
        <v>0</v>
      </c>
      <c r="HN15" s="80"/>
      <c r="HO15" s="67"/>
      <c r="HP15" s="68" t="s">
        <v>91</v>
      </c>
      <c r="HQ15" s="82"/>
      <c r="HR15" s="75">
        <f>-1*(IF(HR24=0,0,IF(HQ15=0,0,IF(HQ16=0,0,IF(HQ15=(HR24/2),HQ16*HR24/8,HQ16*HQ15*((HR24-HQ15)*(HR24-HQ15))/(HR24*HR24))))))</f>
        <v>0</v>
      </c>
      <c r="HS15" s="76">
        <f>IF(HR24=0,0,IF(HQ15=0,0,IF(HQ16=0,0,IF(HQ15=(HR24/2),HR15*-1,HQ16*(HQ15*HQ15)*(HR24-HQ15)/(HR24*HR24)))))</f>
        <v>0</v>
      </c>
      <c r="HT15" s="80"/>
      <c r="HU15" s="67"/>
      <c r="HV15" s="68" t="s">
        <v>91</v>
      </c>
      <c r="HW15" s="82"/>
      <c r="HX15" s="75">
        <f>-1*(IF(HX24=0,0,IF(HW15=0,0,IF(HW16=0,0,IF(HW15=(HX24/2),HW16*HX24/8,HW16*HW15*((HX24-HW15)*(HX24-HW15))/(HX24*HX24))))))</f>
        <v>0</v>
      </c>
      <c r="HY15" s="76">
        <f>IF(HX24=0,0,IF(HW15=0,0,IF(HW16=0,0,IF(HW15=(HX24/2),HX15*-1,HW16*(HW15*HW15)*(HX24-HW15)/(HX24*HX24)))))</f>
        <v>0</v>
      </c>
      <c r="HZ15" s="24"/>
      <c r="IA15" s="24"/>
      <c r="IB15" s="6"/>
      <c r="IC15" s="7"/>
      <c r="ID15" s="6"/>
      <c r="IE15" s="51"/>
      <c r="IF15" s="51"/>
      <c r="IG15" s="51"/>
      <c r="IH15" s="6"/>
      <c r="II15" s="24"/>
      <c r="IJ15" s="24">
        <f>HI28</f>
        <v>2452.7035646594904</v>
      </c>
      <c r="IK15" s="24">
        <v>4</v>
      </c>
      <c r="IL15" s="92">
        <f t="shared" si="9"/>
        <v>4.1231056256176606</v>
      </c>
      <c r="IM15" s="92">
        <f t="shared" si="10"/>
        <v>10112.755865420035</v>
      </c>
      <c r="IN15" s="24">
        <f t="shared" si="11"/>
        <v>4.0451023461680142</v>
      </c>
      <c r="IO15" s="1">
        <f t="shared" si="12"/>
        <v>9810.8142586379618</v>
      </c>
      <c r="IP15" s="24" t="s">
        <v>119</v>
      </c>
      <c r="IQ15" s="40"/>
      <c r="IR15" s="40"/>
      <c r="IS15" s="40"/>
      <c r="IT15" s="40"/>
      <c r="IU15" s="40"/>
      <c r="IV15" s="40"/>
      <c r="IW15" s="40"/>
      <c r="IX15" s="40"/>
      <c r="IY15" s="54" t="str">
        <f>EN24</f>
        <v xml:space="preserve">Toda vez que no se generar ningun cambio en el entrepiso, ninguna redistribucion de esfuerzos, ni colocacion alguna de cargas concentradas en la losa de entrepiso no se requiere reanalizarle. En realidad aun con los voladizos proyectados las cargas sobre los muros de carga donde estos voladizos cargaran se veran disminuidas al eliminarse la techumbre original de concreto.</v>
      </c>
      <c r="IZ15" s="54"/>
      <c r="JA15" s="54"/>
      <c r="JB15" s="54"/>
      <c r="JC15" s="54"/>
      <c r="JD15" s="54"/>
      <c r="JE15" s="54"/>
      <c r="JF15" s="1"/>
      <c r="JG15" s="1"/>
      <c r="JH15" s="40"/>
      <c r="JI15" s="40"/>
      <c r="JJ15" s="40"/>
      <c r="JK15" s="40"/>
      <c r="JL15" s="40"/>
      <c r="JM15" s="40"/>
      <c r="JN15" s="40"/>
      <c r="JO15" s="1"/>
      <c r="JP15" s="1"/>
      <c r="JQ15" s="1"/>
      <c r="JR15" s="1"/>
      <c r="JS15" s="1"/>
      <c r="JT15" s="1"/>
      <c r="JU15" s="1"/>
      <c r="JV15" s="1"/>
      <c r="JW15" s="1"/>
      <c r="JX15" s="1"/>
      <c r="JY15" s="1"/>
      <c r="JZ15" s="1"/>
      <c r="KA15" s="1"/>
      <c r="KB15" s="1"/>
      <c r="KC15" s="40"/>
      <c r="KD15" s="40"/>
      <c r="KE15" s="40"/>
      <c r="KF15" s="40"/>
      <c r="KG15" s="40"/>
      <c r="KH15" s="40"/>
      <c r="KI15" s="40"/>
      <c r="KJ15" s="1"/>
    </row>
    <row r="16" ht="15" customHeight="1">
      <c r="A16" s="18"/>
      <c r="B16" s="84"/>
      <c r="C16" s="85"/>
      <c r="D16" s="85"/>
      <c r="E16" s="85"/>
      <c r="F16" s="85"/>
      <c r="G16" s="85"/>
      <c r="H16" s="85"/>
      <c r="I16" s="20"/>
      <c r="J16" s="20"/>
      <c r="S16" s="3"/>
      <c r="T16" s="3"/>
      <c r="U16" s="3"/>
      <c r="V16" s="3"/>
      <c r="W16" s="3"/>
      <c r="X16" s="3"/>
      <c r="Y16" s="3"/>
      <c r="Z16" s="3"/>
      <c r="AA16" s="3"/>
      <c r="AB16" s="3"/>
      <c r="AD16" s="40"/>
      <c r="AE16" s="40"/>
      <c r="AF16" s="40"/>
      <c r="AG16" s="40"/>
      <c r="AH16" s="40"/>
      <c r="AI16" s="40"/>
      <c r="AJ16" s="40"/>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1"/>
      <c r="BQ16" s="102"/>
      <c r="BR16" s="102"/>
      <c r="BS16" s="102"/>
      <c r="BT16" s="102"/>
      <c r="BU16" s="102"/>
      <c r="BV16" s="102"/>
      <c r="BW16" s="1"/>
      <c r="BY16" s="40"/>
      <c r="BZ16" s="40"/>
      <c r="CA16" s="40"/>
      <c r="CB16" s="40"/>
      <c r="CC16" s="40"/>
      <c r="CD16" s="40"/>
      <c r="CE16" s="40"/>
      <c r="CH16" s="72"/>
      <c r="CI16" s="72"/>
      <c r="CM16" s="24"/>
      <c r="CN16" s="24"/>
      <c r="CO16" s="51"/>
      <c r="CP16" s="51"/>
      <c r="DJ16" s="2" t="s">
        <v>127</v>
      </c>
      <c r="DL16" s="3"/>
      <c r="DM16" s="105"/>
      <c r="DT16" s="3"/>
      <c r="DU16" s="1"/>
      <c r="DW16" s="94" t="s">
        <v>128</v>
      </c>
      <c r="DX16" s="2">
        <f>DX12*1.6</f>
        <v>240</v>
      </c>
      <c r="DY16" s="2"/>
      <c r="DZ16" s="2"/>
      <c r="EA16" s="1"/>
      <c r="EB16" s="1"/>
      <c r="EC16" s="1"/>
      <c r="ED16" s="1"/>
      <c r="EE16" s="2"/>
      <c r="EF16" s="2"/>
      <c r="EG16" s="94" t="s">
        <v>129</v>
      </c>
      <c r="EH16" s="2">
        <v>12</v>
      </c>
      <c r="EI16" s="2" t="s">
        <v>125</v>
      </c>
      <c r="EJ16" s="2">
        <f>EH16*2.54</f>
        <v>30.48</v>
      </c>
      <c r="EK16" s="2" t="s">
        <v>130</v>
      </c>
      <c r="EL16" s="2"/>
      <c r="EN16" s="1">
        <v>3</v>
      </c>
      <c r="EO16" s="1" t="s">
        <v>131</v>
      </c>
      <c r="EQ16" s="40"/>
      <c r="ER16" s="40"/>
      <c r="ES16" s="106">
        <f>(1.2*ES10)+(1.6*ES11)</f>
        <v>318.83829667499992</v>
      </c>
      <c r="ET16" s="1" t="s">
        <v>69</v>
      </c>
      <c r="EV16" s="1"/>
      <c r="EW16" s="1"/>
      <c r="EX16" s="1"/>
      <c r="EY16" s="1"/>
      <c r="EZ16" s="1"/>
      <c r="FA16" s="1"/>
      <c r="FB16" s="1"/>
      <c r="FC16" s="1"/>
      <c r="FD16" s="1"/>
      <c r="FE16" s="1"/>
      <c r="FF16" s="71"/>
      <c r="FG16" s="107"/>
      <c r="FH16" s="96"/>
      <c r="FI16" s="17"/>
      <c r="FJ16" s="16" t="s">
        <v>99</v>
      </c>
      <c r="FK16" s="98"/>
      <c r="FL16" s="75"/>
      <c r="FM16" s="75"/>
      <c r="FN16" s="96"/>
      <c r="FO16" s="17"/>
      <c r="FP16" s="16" t="s">
        <v>99</v>
      </c>
      <c r="FQ16" s="98"/>
      <c r="FR16" s="75"/>
      <c r="FS16" s="76"/>
      <c r="FT16" s="24"/>
      <c r="FU16" s="24"/>
      <c r="FV16" s="6"/>
      <c r="FW16" s="7"/>
      <c r="FX16" s="6"/>
      <c r="FY16" s="7"/>
      <c r="FZ16" s="24"/>
      <c r="GA16" s="6"/>
      <c r="GB16" s="71"/>
      <c r="GC16" s="51"/>
      <c r="GD16" s="71"/>
      <c r="GE16" s="107"/>
      <c r="GF16" s="96"/>
      <c r="GG16" s="17"/>
      <c r="GH16" s="16" t="s">
        <v>99</v>
      </c>
      <c r="GI16" s="98"/>
      <c r="GJ16" s="75"/>
      <c r="GK16" s="75"/>
      <c r="GL16" s="96"/>
      <c r="GM16" s="17"/>
      <c r="GN16" s="16" t="s">
        <v>99</v>
      </c>
      <c r="GO16" s="98"/>
      <c r="GP16" s="75"/>
      <c r="GQ16" s="76"/>
      <c r="GR16" s="24"/>
      <c r="GS16" s="24"/>
      <c r="GT16" s="6"/>
      <c r="GU16" s="7"/>
      <c r="GV16" s="6"/>
      <c r="GW16" s="7"/>
      <c r="GX16" s="24"/>
      <c r="GY16" s="6"/>
      <c r="GZ16" s="71"/>
      <c r="HA16" s="107"/>
      <c r="HB16" s="96"/>
      <c r="HC16" s="17"/>
      <c r="HD16" s="16" t="s">
        <v>99</v>
      </c>
      <c r="HE16" s="98"/>
      <c r="HF16" s="75"/>
      <c r="HG16" s="75"/>
      <c r="HH16" s="96"/>
      <c r="HI16" s="17"/>
      <c r="HJ16" s="16" t="s">
        <v>99</v>
      </c>
      <c r="HK16" s="98"/>
      <c r="HL16" s="75"/>
      <c r="HM16" s="76"/>
      <c r="HN16" s="96"/>
      <c r="HO16" s="17"/>
      <c r="HP16" s="16" t="s">
        <v>99</v>
      </c>
      <c r="HQ16" s="98"/>
      <c r="HR16" s="75"/>
      <c r="HS16" s="76"/>
      <c r="HT16" s="96"/>
      <c r="HU16" s="17"/>
      <c r="HV16" s="16" t="s">
        <v>99</v>
      </c>
      <c r="HW16" s="98"/>
      <c r="HX16" s="75"/>
      <c r="HY16" s="76"/>
      <c r="HZ16" s="24"/>
      <c r="IA16" s="24"/>
      <c r="IB16" s="6"/>
      <c r="IC16" s="7"/>
      <c r="ID16" s="6"/>
      <c r="IE16" s="51"/>
      <c r="IF16" s="51"/>
      <c r="IG16" s="51"/>
      <c r="IH16" s="6"/>
      <c r="II16" s="24"/>
      <c r="IJ16" s="24">
        <f>HO28</f>
        <v>342.92115967157235</v>
      </c>
      <c r="IK16" s="24">
        <v>2</v>
      </c>
      <c r="IL16" s="92">
        <f t="shared" si="9"/>
        <v>2.2360679774997898</v>
      </c>
      <c r="IM16" s="92">
        <f t="shared" si="10"/>
        <v>766.7950239486953</v>
      </c>
      <c r="IN16" s="24">
        <f t="shared" si="11"/>
        <v>0.30671800957947815</v>
      </c>
      <c r="IO16" s="1">
        <f t="shared" si="12"/>
        <v>685.84231934314471</v>
      </c>
      <c r="IP16" s="24"/>
      <c r="IQ16" s="24"/>
      <c r="IR16" s="40"/>
      <c r="IS16" s="40"/>
      <c r="IT16" s="40"/>
      <c r="IU16" s="40"/>
      <c r="IV16" s="40"/>
      <c r="IW16" s="24"/>
      <c r="IX16" s="24"/>
      <c r="IY16" s="40"/>
      <c r="IZ16" s="40"/>
      <c r="JA16" s="40"/>
      <c r="JB16" s="40"/>
      <c r="JC16" s="40"/>
      <c r="JD16" s="40"/>
      <c r="JE16" s="40"/>
      <c r="JF16" s="1"/>
      <c r="JG16" s="1"/>
      <c r="JH16" s="40"/>
      <c r="JI16" s="40"/>
      <c r="JJ16" s="40"/>
      <c r="JK16" s="40"/>
      <c r="JL16" s="40"/>
      <c r="JM16" s="40"/>
      <c r="JN16" s="40"/>
      <c r="JO16" s="1"/>
      <c r="JP16" s="1"/>
      <c r="JQ16" s="1"/>
      <c r="JR16" s="1"/>
      <c r="JS16" s="1"/>
      <c r="JT16" s="1"/>
      <c r="JU16" s="1"/>
      <c r="JV16" s="1"/>
      <c r="JW16" s="1"/>
      <c r="JX16" s="1"/>
      <c r="JY16" s="1"/>
      <c r="JZ16" s="1"/>
      <c r="KA16" s="1"/>
      <c r="KC16" s="40"/>
      <c r="KD16" s="40"/>
      <c r="KE16" s="40"/>
      <c r="KF16" s="40"/>
      <c r="KG16" s="40"/>
      <c r="KH16" s="40"/>
      <c r="KI16" s="40"/>
    </row>
    <row r="17" ht="15" customHeight="1">
      <c r="A17" s="18"/>
      <c r="B17" s="84"/>
      <c r="C17" s="85"/>
      <c r="D17" s="85"/>
      <c r="E17" s="85"/>
      <c r="F17" s="85"/>
      <c r="G17" s="85"/>
      <c r="H17" s="85"/>
      <c r="I17" s="20"/>
      <c r="J17" s="20"/>
      <c r="L17" s="40" t="s">
        <v>132</v>
      </c>
      <c r="M17" s="40"/>
      <c r="N17" s="40"/>
      <c r="O17" s="40"/>
      <c r="P17" s="40"/>
      <c r="Q17" s="40"/>
      <c r="R17" s="40"/>
      <c r="S17" s="3"/>
      <c r="T17" s="3"/>
      <c r="AB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1"/>
      <c r="BQ17" s="102"/>
      <c r="BR17" s="102"/>
      <c r="BS17" s="102"/>
      <c r="BT17" s="102"/>
      <c r="BU17" s="102"/>
      <c r="BV17" s="102"/>
      <c r="BW17" s="1"/>
      <c r="BY17" s="88"/>
      <c r="BZ17" s="88"/>
      <c r="CA17" s="89"/>
      <c r="CB17" s="88"/>
      <c r="CC17" s="89"/>
      <c r="CD17" s="88"/>
      <c r="CE17" s="89"/>
      <c r="CF17" s="43"/>
      <c r="CG17" s="88"/>
      <c r="CH17" s="88" t="s">
        <v>85</v>
      </c>
      <c r="CI17" s="88">
        <v>0.0047999999999999996</v>
      </c>
      <c r="CJ17" s="89">
        <v>2</v>
      </c>
      <c r="CK17" s="90">
        <f>CF11</f>
        <v>13.330799999999996</v>
      </c>
      <c r="CL17" s="88"/>
      <c r="CM17" s="91">
        <f>CF46</f>
        <v>6</v>
      </c>
      <c r="CN17" s="92">
        <f t="shared" ref="CN17:CN18" si="13">CI17*CJ17*(CK17^2)*CM17</f>
        <v>10.236109169663994</v>
      </c>
      <c r="CO17" s="51"/>
      <c r="CP17" s="3"/>
      <c r="CV17" s="24"/>
      <c r="DJ17" s="108"/>
      <c r="DL17" s="3"/>
      <c r="DT17" s="3"/>
      <c r="DU17" s="1"/>
      <c r="DW17" s="94" t="s">
        <v>133</v>
      </c>
      <c r="DX17" s="2">
        <f>DX15*1.4</f>
        <v>156.79999999999998</v>
      </c>
      <c r="DY17" s="2"/>
      <c r="DZ17" s="2"/>
      <c r="EA17" s="1"/>
      <c r="EB17" s="1"/>
      <c r="EC17" s="1"/>
      <c r="ED17" s="1"/>
      <c r="EE17" s="109"/>
      <c r="EF17" s="104"/>
      <c r="EG17" s="104"/>
      <c r="EH17" s="104"/>
      <c r="EI17" s="104"/>
      <c r="EJ17" s="104"/>
      <c r="EK17" s="104"/>
      <c r="EL17" s="104"/>
      <c r="EN17" s="1">
        <v>4</v>
      </c>
      <c r="EO17" s="1" t="s">
        <v>134</v>
      </c>
      <c r="EQ17" s="40"/>
      <c r="ER17" s="40"/>
      <c r="ES17" s="101">
        <f>(1.2*ES10)+(1.6*ES9)+(0.5*ES12)</f>
        <v>435.39999999999998</v>
      </c>
      <c r="ET17" s="1" t="s">
        <v>69</v>
      </c>
      <c r="EV17" s="1"/>
      <c r="EW17" s="1"/>
      <c r="EX17" s="1"/>
      <c r="EY17" s="1"/>
      <c r="EZ17" s="1"/>
      <c r="FA17" s="1"/>
      <c r="FB17" s="1"/>
      <c r="FC17" s="1"/>
      <c r="FD17" s="1"/>
      <c r="FE17" s="1"/>
      <c r="FF17" s="46"/>
      <c r="FG17" s="7"/>
      <c r="FH17" s="80"/>
      <c r="FI17" s="67"/>
      <c r="FJ17" s="68" t="s">
        <v>91</v>
      </c>
      <c r="FK17" s="82"/>
      <c r="FL17" s="75">
        <f>-1*(IF(FL24=0,0,IF(FK17=0,0,IF(FK18=0,0,IF(FK17=(FL24/2),FK18*FL24/8,FK18*FK17*((FL24-FK17)*(FL24-FK17))/(FL24*FL24))))))</f>
        <v>0</v>
      </c>
      <c r="FM17" s="75">
        <f>IF(FL24=0,0,IF(FK17=0,0,IF(FK18=0,0,IF(FK17=(FL24/2),FL17*-1,FK18*(FK17*FK17)*(FL24-FK17)/(FL24*FL24)))))</f>
        <v>0</v>
      </c>
      <c r="FN17" s="80"/>
      <c r="FO17" s="67"/>
      <c r="FP17" s="68" t="s">
        <v>91</v>
      </c>
      <c r="FQ17" s="82"/>
      <c r="FR17" s="75">
        <f>-1*(IF(FR24=0,0,IF(FQ17=0,0,IF(FQ18=0,0,IF(FQ17=(FR24/2),FQ18*FR24/8,FQ18*FQ17*((FR24-FQ17)*(FR24-FQ17))/(FR24*FR24))))))</f>
        <v>0</v>
      </c>
      <c r="FS17" s="76">
        <f>IF(FR24=0,0,IF(FQ17=0,0,IF(FQ18=0,0,IF(FQ17=(FR24/2),FR17*-1,FQ18*(FQ17*FQ17)*(FR24-FQ17)/(FR24*FR24)))))</f>
        <v>0</v>
      </c>
      <c r="FT17" s="24"/>
      <c r="FU17" s="24"/>
      <c r="FV17" s="6"/>
      <c r="FW17" s="7"/>
      <c r="FX17" s="6"/>
      <c r="FY17" s="7"/>
      <c r="FZ17" s="24"/>
      <c r="GA17" s="6"/>
      <c r="GB17" s="71"/>
      <c r="GC17" s="51"/>
      <c r="GD17" s="46"/>
      <c r="GE17" s="7"/>
      <c r="GF17" s="80"/>
      <c r="GG17" s="67"/>
      <c r="GH17" s="68" t="s">
        <v>91</v>
      </c>
      <c r="GI17" s="82"/>
      <c r="GJ17" s="75">
        <f>-1*(IF(GJ24=0,0,IF(GI17=0,0,IF(GI18=0,0,IF(GI17=(GJ24/2),GI18*GJ24/8,GI18*GI17*((GJ24-GI17)*(GJ24-GI17))/(GJ24*GJ24))))))</f>
        <v>0</v>
      </c>
      <c r="GK17" s="75">
        <f>IF(GJ24=0,0,IF(GI17=0,0,IF(GI18=0,0,IF(GI17=(GJ24/2),GJ17*-1,GI18*(GI17*GI17)*(GJ24-GI17)/(GJ24*GJ24)))))</f>
        <v>0</v>
      </c>
      <c r="GL17" s="80"/>
      <c r="GM17" s="67"/>
      <c r="GN17" s="68" t="s">
        <v>91</v>
      </c>
      <c r="GO17" s="82"/>
      <c r="GP17" s="75">
        <f>-1*(IF(GP24=0,0,IF(GO17=0,0,IF(GO18=0,0,IF(GO17=(GP24/2),GO18*GP24/8,GO18*GO17*((GP24-GO17)*(GP24-GO17))/(GP24*GP24))))))</f>
        <v>0</v>
      </c>
      <c r="GQ17" s="76">
        <f>IF(GP24=0,0,IF(GO17=0,0,IF(GO18=0,0,IF(GO17=(GP24/2),GP17*-1,GO18*(GO17*GO17)*(GP24-GO17)/(GP24*GP24)))))</f>
        <v>0</v>
      </c>
      <c r="GR17" s="24"/>
      <c r="GS17" s="24"/>
      <c r="GT17" s="6"/>
      <c r="GU17" s="7"/>
      <c r="GV17" s="6"/>
      <c r="GW17" s="7"/>
      <c r="GX17" s="24"/>
      <c r="GY17" s="6"/>
      <c r="GZ17" s="46"/>
      <c r="HA17" s="7"/>
      <c r="HB17" s="80"/>
      <c r="HC17" s="67"/>
      <c r="HD17" s="68" t="s">
        <v>91</v>
      </c>
      <c r="HE17" s="82"/>
      <c r="HF17" s="75">
        <f>-1*(IF(HF24=0,0,IF(HE17=0,0,IF(HE18=0,0,IF(HE17=(HF24/2),HE18*HF24/8,HE18*HE17*((HF24-HE17)*(HF24-HE17))/(HF24*HF24))))))</f>
        <v>0</v>
      </c>
      <c r="HG17" s="75">
        <f>IF(HF24=0,0,IF(HE17=0,0,IF(HE18=0,0,IF(HE17=(HF24/2),HF17*-1,HE18*(HE17*HE17)*(HF24-HE17)/(HF24*HF24)))))</f>
        <v>0</v>
      </c>
      <c r="HH17" s="80"/>
      <c r="HI17" s="67"/>
      <c r="HJ17" s="68" t="s">
        <v>91</v>
      </c>
      <c r="HK17" s="82"/>
      <c r="HL17" s="75">
        <f>-1*(IF(HL24=0,0,IF(HK17=0,0,IF(HK18=0,0,IF(HK17=(HL24/2),HK18*HL24/8,HK18*HK17*((HL24-HK17)*(HL24-HK17))/(HL24*HL24))))))</f>
        <v>0</v>
      </c>
      <c r="HM17" s="76">
        <f>IF(HL24=0,0,IF(HK17=0,0,IF(HK18=0,0,IF(HK17=(HL24/2),HL17*-1,HK18*(HK17*HK17)*(HL24-HK17)/(HL24*HL24)))))</f>
        <v>0</v>
      </c>
      <c r="HN17" s="80"/>
      <c r="HO17" s="67"/>
      <c r="HP17" s="68" t="s">
        <v>91</v>
      </c>
      <c r="HQ17" s="82"/>
      <c r="HR17" s="75">
        <f>-1*(IF(HR24=0,0,IF(HQ17=0,0,IF(HQ18=0,0,IF(HQ17=(HR24/2),HQ18*HR24/8,HQ18*HQ17*((HR24-HQ17)*(HR24-HQ17))/(HR24*HR24))))))</f>
        <v>0</v>
      </c>
      <c r="HS17" s="76">
        <f>IF(HR24=0,0,IF(HQ17=0,0,IF(HQ18=0,0,IF(HQ17=(HR24/2),HR17*-1,HQ18*(HQ17*HQ17)*(HR24-HQ17)/(HR24*HR24)))))</f>
        <v>0</v>
      </c>
      <c r="HT17" s="80"/>
      <c r="HU17" s="67"/>
      <c r="HV17" s="68" t="s">
        <v>91</v>
      </c>
      <c r="HW17" s="82"/>
      <c r="HX17" s="75">
        <f>-1*(IF(HX24=0,0,IF(HW17=0,0,IF(HW18=0,0,IF(HW17=(HX24/2),HW18*HX24/8,HW18*HW17*((HX24-HW17)*(HX24-HW17))/(HX24*HX24))))))</f>
        <v>0</v>
      </c>
      <c r="HY17" s="76">
        <f>IF(HX24=0,0,IF(HW17=0,0,IF(HW18=0,0,IF(HW17=(HX24/2),HX17*-1,HW18*(HW17*HW17)*(HX24-HW17)/(HX24*HX24)))))</f>
        <v>0</v>
      </c>
      <c r="HZ17" s="24"/>
      <c r="IA17" s="24"/>
      <c r="IB17" s="6"/>
      <c r="IC17" s="7"/>
      <c r="ID17" s="6"/>
      <c r="IE17" s="51"/>
      <c r="IF17" s="51"/>
      <c r="IG17" s="51"/>
      <c r="IH17" s="6"/>
      <c r="II17" s="24"/>
      <c r="IJ17" s="24">
        <f>HU28</f>
        <v>4585.6478740225084</v>
      </c>
      <c r="IK17" s="24">
        <v>0</v>
      </c>
      <c r="IL17" s="92">
        <f t="shared" si="9"/>
        <v>1</v>
      </c>
      <c r="IM17" s="92">
        <f t="shared" si="10"/>
        <v>4585.6478740225084</v>
      </c>
      <c r="IN17" s="24">
        <f t="shared" si="11"/>
        <v>1.8342591496090033</v>
      </c>
      <c r="IO17" s="1">
        <f t="shared" si="12"/>
        <v>0</v>
      </c>
      <c r="IP17" s="24"/>
      <c r="IQ17" s="24"/>
      <c r="IR17" s="40"/>
      <c r="IS17" s="40"/>
      <c r="IT17" s="40"/>
      <c r="IU17" s="40"/>
      <c r="IV17" s="40"/>
      <c r="IW17" s="24"/>
      <c r="IX17" s="24"/>
      <c r="IY17" s="40"/>
      <c r="IZ17" s="40"/>
      <c r="JA17" s="40"/>
      <c r="JB17" s="40"/>
      <c r="JC17" s="40"/>
      <c r="JD17" s="40"/>
      <c r="JE17" s="40"/>
      <c r="JF17" s="1"/>
      <c r="JG17" s="1"/>
      <c r="JH17" s="1"/>
      <c r="JI17" s="1"/>
      <c r="JJ17" s="1"/>
      <c r="JK17" s="1"/>
      <c r="JL17" s="1"/>
      <c r="JM17" s="1"/>
      <c r="JN17" s="1"/>
      <c r="JO17" s="1"/>
      <c r="JP17" s="1"/>
      <c r="JQ17" s="1"/>
      <c r="JR17" s="1"/>
      <c r="JS17" s="1"/>
      <c r="JT17" s="1"/>
      <c r="JU17" s="1"/>
      <c r="JV17" s="1"/>
      <c r="JW17" s="1"/>
      <c r="JX17" s="1"/>
      <c r="JY17" s="1"/>
      <c r="JZ17" s="1"/>
      <c r="KA17" s="1"/>
      <c r="KB17" s="1"/>
      <c r="KC17" s="40"/>
      <c r="KD17" s="40"/>
      <c r="KE17" s="40"/>
      <c r="KF17" s="40"/>
      <c r="KG17" s="40"/>
      <c r="KH17" s="40"/>
      <c r="KI17" s="40"/>
      <c r="KJ17" s="1"/>
    </row>
    <row r="18" ht="15" customHeight="1">
      <c r="A18" s="18"/>
      <c r="B18" s="84"/>
      <c r="C18" s="85"/>
      <c r="D18" s="85"/>
      <c r="E18" s="85"/>
      <c r="F18" s="85"/>
      <c r="G18" s="85"/>
      <c r="H18" s="85"/>
      <c r="I18" s="20"/>
      <c r="J18" s="20"/>
      <c r="L18" s="40"/>
      <c r="M18" s="40"/>
      <c r="N18" s="40"/>
      <c r="O18" s="40"/>
      <c r="P18" s="40"/>
      <c r="Q18" s="40"/>
      <c r="R18" s="40"/>
      <c r="S18" s="3"/>
      <c r="T18" s="3"/>
      <c r="AB18" s="3"/>
      <c r="AD18" s="110" t="s">
        <v>135</v>
      </c>
      <c r="BP18" s="1"/>
      <c r="BQ18" s="102"/>
      <c r="BR18" s="102"/>
      <c r="BS18" s="102"/>
      <c r="BT18" s="102"/>
      <c r="BU18" s="102"/>
      <c r="BV18" s="102"/>
      <c r="BW18" s="1"/>
      <c r="BY18" s="111" t="s">
        <v>136</v>
      </c>
      <c r="BZ18" s="88"/>
      <c r="CA18" s="89"/>
      <c r="CB18" s="88"/>
      <c r="CC18" s="89"/>
      <c r="CD18" s="88"/>
      <c r="CE18" s="89"/>
      <c r="CF18" s="43"/>
      <c r="CG18" s="88"/>
      <c r="CH18" s="88" t="s">
        <v>137</v>
      </c>
      <c r="CI18" s="88">
        <v>0.0047999999999999996</v>
      </c>
      <c r="CJ18" s="89">
        <v>2</v>
      </c>
      <c r="CK18" s="90">
        <f>CF13</f>
        <v>127.29062499999995</v>
      </c>
      <c r="CL18" s="88"/>
      <c r="CM18" s="91">
        <f>CM17</f>
        <v>6</v>
      </c>
      <c r="CN18" s="92">
        <f t="shared" si="13"/>
        <v>933.28722506249926</v>
      </c>
      <c r="CO18" s="51"/>
      <c r="CT18" s="3"/>
      <c r="CV18" s="24"/>
      <c r="DJ18" s="2" t="s">
        <v>100</v>
      </c>
      <c r="DL18" s="3"/>
      <c r="DT18" s="3"/>
      <c r="DU18" s="1"/>
      <c r="DW18" s="94" t="s">
        <v>138</v>
      </c>
      <c r="DX18" s="2">
        <f>DX17+DX16</f>
        <v>396.79999999999995</v>
      </c>
      <c r="DY18" s="2"/>
      <c r="DZ18" s="2"/>
      <c r="EA18" s="1"/>
      <c r="EB18" s="1"/>
      <c r="EC18" s="1"/>
      <c r="ED18" s="1"/>
      <c r="EF18" s="25" t="s">
        <v>139</v>
      </c>
      <c r="EG18" s="25"/>
      <c r="EH18" s="25"/>
      <c r="EI18" s="25"/>
      <c r="EJ18" s="1"/>
      <c r="EK18" s="1"/>
      <c r="EL18" s="1"/>
      <c r="EN18" s="1" t="s">
        <v>140</v>
      </c>
      <c r="EP18" s="112"/>
      <c r="ES18" s="3">
        <f>MAX(ES14:ES17)</f>
        <v>435.39999999999998</v>
      </c>
      <c r="ET18" s="1" t="s">
        <v>69</v>
      </c>
      <c r="FF18" s="46"/>
      <c r="FG18" s="7"/>
      <c r="FH18" s="96"/>
      <c r="FI18" s="17"/>
      <c r="FJ18" s="16" t="s">
        <v>99</v>
      </c>
      <c r="FK18" s="98"/>
      <c r="FL18" s="75"/>
      <c r="FM18" s="75"/>
      <c r="FN18" s="96"/>
      <c r="FO18" s="17"/>
      <c r="FP18" s="16" t="s">
        <v>99</v>
      </c>
      <c r="FQ18" s="98"/>
      <c r="FR18" s="75"/>
      <c r="FS18" s="76"/>
      <c r="FT18" s="24"/>
      <c r="FU18" s="24"/>
      <c r="FV18" s="6"/>
      <c r="FW18" s="7"/>
      <c r="FX18" s="6"/>
      <c r="FY18" s="7"/>
      <c r="FZ18" s="24"/>
      <c r="GA18" s="6"/>
      <c r="GB18" s="71"/>
      <c r="GC18" s="51"/>
      <c r="GD18" s="46"/>
      <c r="GE18" s="7"/>
      <c r="GF18" s="96"/>
      <c r="GG18" s="17"/>
      <c r="GH18" s="16" t="s">
        <v>99</v>
      </c>
      <c r="GI18" s="98"/>
      <c r="GJ18" s="75"/>
      <c r="GK18" s="75"/>
      <c r="GL18" s="96"/>
      <c r="GM18" s="17"/>
      <c r="GN18" s="16" t="s">
        <v>99</v>
      </c>
      <c r="GO18" s="98"/>
      <c r="GP18" s="75"/>
      <c r="GQ18" s="76"/>
      <c r="GR18" s="24"/>
      <c r="GS18" s="24"/>
      <c r="GT18" s="6"/>
      <c r="GU18" s="7"/>
      <c r="GV18" s="6"/>
      <c r="GW18" s="7"/>
      <c r="GX18" s="24"/>
      <c r="GY18" s="6"/>
      <c r="GZ18" s="46"/>
      <c r="HA18" s="7"/>
      <c r="HB18" s="96"/>
      <c r="HC18" s="17"/>
      <c r="HD18" s="16" t="s">
        <v>99</v>
      </c>
      <c r="HE18" s="98"/>
      <c r="HF18" s="75"/>
      <c r="HG18" s="75"/>
      <c r="HH18" s="96"/>
      <c r="HI18" s="17"/>
      <c r="HJ18" s="16" t="s">
        <v>99</v>
      </c>
      <c r="HK18" s="98"/>
      <c r="HL18" s="75"/>
      <c r="HM18" s="76"/>
      <c r="HN18" s="96"/>
      <c r="HO18" s="17"/>
      <c r="HP18" s="16" t="s">
        <v>99</v>
      </c>
      <c r="HQ18" s="98"/>
      <c r="HR18" s="75"/>
      <c r="HS18" s="76"/>
      <c r="HT18" s="96"/>
      <c r="HU18" s="17"/>
      <c r="HV18" s="16" t="s">
        <v>99</v>
      </c>
      <c r="HW18" s="98"/>
      <c r="HX18" s="75"/>
      <c r="HY18" s="76"/>
      <c r="HZ18" s="24"/>
      <c r="IA18" s="24"/>
      <c r="IB18" s="6"/>
      <c r="IC18" s="7"/>
      <c r="ID18" s="6"/>
      <c r="IE18" s="51"/>
      <c r="IF18" s="51"/>
      <c r="IG18" s="51"/>
      <c r="IH18" s="6"/>
      <c r="II18" s="24"/>
      <c r="IJ18" s="24"/>
      <c r="IK18" s="24"/>
      <c r="IL18" s="24"/>
      <c r="IM18" s="24"/>
      <c r="IN18" s="24"/>
      <c r="IO18" s="24"/>
      <c r="IP18" s="24"/>
      <c r="IQ18" s="24"/>
      <c r="IR18" s="40"/>
      <c r="IS18" s="40"/>
      <c r="IT18" s="40"/>
      <c r="IU18" s="40"/>
      <c r="IV18" s="40"/>
      <c r="IW18" s="24"/>
      <c r="IX18" s="24"/>
      <c r="IY18" s="40"/>
      <c r="IZ18" s="40"/>
      <c r="JA18" s="40"/>
      <c r="JB18" s="40"/>
      <c r="JC18" s="40"/>
      <c r="JD18" s="40"/>
      <c r="JE18" s="40"/>
      <c r="JF18" s="1"/>
      <c r="JG18" s="1"/>
      <c r="JH18" s="1"/>
      <c r="JI18" s="1"/>
      <c r="JJ18" s="1"/>
      <c r="JK18" s="1"/>
      <c r="JL18" s="1"/>
      <c r="JM18" s="1"/>
      <c r="JN18" s="1"/>
      <c r="JO18" s="1"/>
      <c r="JP18" s="1"/>
      <c r="JQ18" s="1"/>
      <c r="JR18" s="1"/>
      <c r="JS18" s="1"/>
      <c r="JT18" s="1"/>
      <c r="JU18" s="1"/>
      <c r="JV18" s="1"/>
      <c r="JW18" s="1"/>
      <c r="JX18" s="1"/>
      <c r="JY18" s="1"/>
      <c r="JZ18" s="1"/>
      <c r="KA18" s="1"/>
      <c r="KB18" s="113"/>
      <c r="KC18" s="48" t="s">
        <v>141</v>
      </c>
      <c r="KD18" s="17"/>
      <c r="KE18" s="14"/>
      <c r="KF18" s="17"/>
      <c r="KG18" s="9"/>
      <c r="KH18" s="9"/>
      <c r="KI18" s="9"/>
      <c r="KJ18" s="113"/>
    </row>
    <row r="19" ht="15" customHeight="1">
      <c r="A19" s="18"/>
      <c r="B19" s="84"/>
      <c r="C19" s="85"/>
      <c r="D19" s="85"/>
      <c r="E19" s="85"/>
      <c r="F19" s="85"/>
      <c r="G19" s="85"/>
      <c r="H19" s="85"/>
      <c r="I19" s="20"/>
      <c r="J19" s="20"/>
      <c r="L19" s="40"/>
      <c r="M19" s="40"/>
      <c r="N19" s="40"/>
      <c r="O19" s="40"/>
      <c r="P19" s="40"/>
      <c r="Q19" s="40"/>
      <c r="R19" s="40"/>
      <c r="S19" s="3"/>
      <c r="T19" s="3"/>
      <c r="U19" s="3">
        <v>2010</v>
      </c>
      <c r="AB19" s="3"/>
      <c r="AD19" s="78" t="s">
        <v>142</v>
      </c>
      <c r="BQ19" s="40" t="s">
        <v>143</v>
      </c>
      <c r="BR19" s="40"/>
      <c r="BS19" s="40"/>
      <c r="BT19" s="40"/>
      <c r="BU19" s="40"/>
      <c r="BV19" s="40"/>
      <c r="BY19" s="88" t="s">
        <v>144</v>
      </c>
      <c r="BZ19" s="88"/>
      <c r="CA19" s="88"/>
      <c r="CB19" s="88"/>
      <c r="CC19" s="88"/>
      <c r="CD19" s="88"/>
      <c r="CE19" s="88"/>
      <c r="CF19" s="43"/>
      <c r="CG19" s="88"/>
      <c r="CH19" s="88" t="s">
        <v>145</v>
      </c>
      <c r="CI19" s="88"/>
      <c r="CJ19" s="88"/>
      <c r="CK19" s="88"/>
      <c r="CL19" s="88"/>
      <c r="CM19" s="114"/>
      <c r="CN19" s="24"/>
      <c r="CO19" s="51"/>
      <c r="CP19" s="3" t="s">
        <v>146</v>
      </c>
      <c r="CQ19" s="5" t="s">
        <v>147</v>
      </c>
      <c r="CR19" s="3" t="s">
        <v>148</v>
      </c>
      <c r="CS19" s="1">
        <v>1</v>
      </c>
      <c r="CT19" s="7"/>
      <c r="CU19" s="24" t="s">
        <v>149</v>
      </c>
      <c r="CV19" s="6">
        <v>0.5</v>
      </c>
      <c r="DA19" s="115" t="s">
        <v>150</v>
      </c>
      <c r="DB19" s="70"/>
      <c r="DL19" s="3"/>
      <c r="DT19" s="3"/>
      <c r="DU19" s="1"/>
      <c r="DW19" s="94" t="s">
        <v>151</v>
      </c>
      <c r="DX19" s="52">
        <f>DX18*2.2/(3.28^2)</f>
        <v>81.142177275431294</v>
      </c>
      <c r="DY19" s="2"/>
      <c r="DZ19" s="2"/>
      <c r="EA19" s="1"/>
      <c r="EB19" s="1"/>
      <c r="EC19" s="1"/>
      <c r="ED19" s="1"/>
      <c r="EF19" s="2"/>
      <c r="EG19" s="2" t="s">
        <v>152</v>
      </c>
      <c r="EH19" s="2"/>
      <c r="EI19" s="2"/>
      <c r="EJ19" s="1"/>
      <c r="EK19" s="1"/>
      <c r="EL19" s="1"/>
      <c r="EN19" s="1" t="s">
        <v>153</v>
      </c>
      <c r="EQ19" s="78"/>
      <c r="ES19" s="45">
        <f>ES18</f>
        <v>435.39999999999998</v>
      </c>
      <c r="FF19" s="46"/>
      <c r="FG19" s="7"/>
      <c r="FH19" s="80"/>
      <c r="FI19" s="67"/>
      <c r="FJ19" s="68" t="s">
        <v>91</v>
      </c>
      <c r="FK19" s="82"/>
      <c r="FL19" s="75">
        <f>-1*(IF(FL24=0,0,IF(FK19=0,0,IF(FK20=0,0,IF(FK19=(FL24/2),FK20*FL24/8,FK20*FK19*((FL24-FK19)*(FL24-FK19))/(FL24*FL24))))))</f>
        <v>0</v>
      </c>
      <c r="FM19" s="75">
        <f>IF(FL24=0,0,IF(FK19=0,0,IF(FK20=0,0,IF(FK19=(FL24/2),FL19*-1,FK20*(FK19*FK19)*(FL24-FK19)/(FL24*FL24)))))</f>
        <v>0</v>
      </c>
      <c r="FN19" s="80"/>
      <c r="FO19" s="67"/>
      <c r="FP19" s="68" t="s">
        <v>91</v>
      </c>
      <c r="FQ19" s="82"/>
      <c r="FR19" s="75">
        <f>-1*(IF(FR24=0,0,IF(FQ19=0,0,IF(FQ20=0,0,IF(FQ19=(FR24/2),FQ20*FR24/8,FQ20*FQ19*((FR24-FQ19)*(FR24-FQ19))/(FR24*FR24))))))</f>
        <v>0</v>
      </c>
      <c r="FS19" s="76">
        <f>IF(FR24=0,0,IF(FQ19=0,0,IF(FQ20=0,0,IF(FQ19=(FR24/2),FR19*-1,FQ20*(FQ19*FQ19)*(FR24-FQ19)/(FR24*FR24)))))</f>
        <v>0</v>
      </c>
      <c r="FT19" s="24"/>
      <c r="FU19" s="24"/>
      <c r="FV19" s="6"/>
      <c r="FW19" s="7"/>
      <c r="FX19" s="6"/>
      <c r="FY19" s="7"/>
      <c r="FZ19" s="24"/>
      <c r="GA19" s="6"/>
      <c r="GB19" s="71"/>
      <c r="GC19" s="51"/>
      <c r="GD19" s="46"/>
      <c r="GE19" s="7"/>
      <c r="GF19" s="80"/>
      <c r="GG19" s="67"/>
      <c r="GH19" s="68" t="s">
        <v>91</v>
      </c>
      <c r="GI19" s="82"/>
      <c r="GJ19" s="75">
        <f>-1*(IF(GJ24=0,0,IF(GI19=0,0,IF(GI20=0,0,IF(GI19=(GJ24/2),GI20*GJ24/8,GI20*GI19*((GJ24-GI19)*(GJ24-GI19))/(GJ24*GJ24))))))</f>
        <v>0</v>
      </c>
      <c r="GK19" s="75">
        <f>IF(GJ24=0,0,IF(GI19=0,0,IF(GI20=0,0,IF(GI19=(GJ24/2),GJ19*-1,GI20*(GI19*GI19)*(GJ24-GI19)/(GJ24*GJ24)))))</f>
        <v>0</v>
      </c>
      <c r="GL19" s="80"/>
      <c r="GM19" s="67"/>
      <c r="GN19" s="68" t="s">
        <v>91</v>
      </c>
      <c r="GO19" s="82"/>
      <c r="GP19" s="75">
        <f>-1*(IF(GP24=0,0,IF(GO19=0,0,IF(GO20=0,0,IF(GO19=(GP24/2),GO20*GP24/8,GO20*GO19*((GP24-GO19)*(GP24-GO19))/(GP24*GP24))))))</f>
        <v>0</v>
      </c>
      <c r="GQ19" s="76">
        <f>IF(GP24=0,0,IF(GO19=0,0,IF(GO20=0,0,IF(GO19=(GP24/2),GP19*-1,GO20*(GO19*GO19)*(GP24-GO19)/(GP24*GP24)))))</f>
        <v>0</v>
      </c>
      <c r="GR19" s="24"/>
      <c r="GS19" s="24"/>
      <c r="GT19" s="6"/>
      <c r="GU19" s="7"/>
      <c r="GV19" s="6"/>
      <c r="GW19" s="7"/>
      <c r="GX19" s="24"/>
      <c r="GY19" s="6"/>
      <c r="GZ19" s="46"/>
      <c r="HA19" s="7"/>
      <c r="HB19" s="80"/>
      <c r="HC19" s="67"/>
      <c r="HD19" s="68" t="s">
        <v>91</v>
      </c>
      <c r="HE19" s="82"/>
      <c r="HF19" s="75">
        <f>-1*(IF(HF24=0,0,IF(HE19=0,0,IF(HE20=0,0,IF(HE19=(HF24/2),HE20*HF24/8,HE20*HE19*((HF24-HE19)*(HF24-HE19))/(HF24*HF24))))))</f>
        <v>0</v>
      </c>
      <c r="HG19" s="75">
        <f>IF(HF24=0,0,IF(HE19=0,0,IF(HE20=0,0,IF(HE19=(HF24/2),HF19*-1,HE20*(HE19*HE19)*(HF24-HE19)/(HF24*HF24)))))</f>
        <v>0</v>
      </c>
      <c r="HH19" s="80"/>
      <c r="HI19" s="67"/>
      <c r="HJ19" s="68" t="s">
        <v>91</v>
      </c>
      <c r="HK19" s="82"/>
      <c r="HL19" s="75">
        <f>-1*(IF(HL24=0,0,IF(HK19=0,0,IF(HK20=0,0,IF(HK19=(HL24/2),HK20*HL24/8,HK20*HK19*((HL24-HK19)*(HL24-HK19))/(HL24*HL24))))))</f>
        <v>0</v>
      </c>
      <c r="HM19" s="76">
        <f>IF(HL24=0,0,IF(HK19=0,0,IF(HK20=0,0,IF(HK19=(HL24/2),HL19*-1,HK20*(HK19*HK19)*(HL24-HK19)/(HL24*HL24)))))</f>
        <v>0</v>
      </c>
      <c r="HN19" s="80"/>
      <c r="HO19" s="67"/>
      <c r="HP19" s="68" t="s">
        <v>91</v>
      </c>
      <c r="HQ19" s="82"/>
      <c r="HR19" s="75">
        <f>-1*(IF(HR24=0,0,IF(HQ19=0,0,IF(HQ20=0,0,IF(HQ19=(HR24/2),HQ20*HR24/8,HQ20*HQ19*((HR24-HQ19)*(HR24-HQ19))/(HR24*HR24))))))</f>
        <v>0</v>
      </c>
      <c r="HS19" s="76">
        <f>IF(HR24=0,0,IF(HQ19=0,0,IF(HQ20=0,0,IF(HQ19=(HR24/2),HR19*-1,HQ20*(HQ19*HQ19)*(HR24-HQ19)/(HR24*HR24)))))</f>
        <v>0</v>
      </c>
      <c r="HT19" s="80"/>
      <c r="HU19" s="67"/>
      <c r="HV19" s="68" t="s">
        <v>91</v>
      </c>
      <c r="HW19" s="82"/>
      <c r="HX19" s="75">
        <f>-1*(IF(HX24=0,0,IF(HW19=0,0,IF(HW20=0,0,IF(HW19=(HX24/2),HW20*HX24/8,HW20*HW19*((HX24-HW19)*(HX24-HW19))/(HX24*HX24))))))</f>
        <v>0</v>
      </c>
      <c r="HY19" s="76">
        <f>IF(HX24=0,0,IF(HW19=0,0,IF(HW20=0,0,IF(HW19=(HX24/2),HX19*-1,HW20*(HW19*HW19)*(HX24-HW19)/(HX24*HX24)))))</f>
        <v>0</v>
      </c>
      <c r="HZ19" s="24"/>
      <c r="IA19" s="24"/>
      <c r="IB19" s="6"/>
      <c r="IC19" s="7"/>
      <c r="ID19" s="6"/>
      <c r="IE19" s="51"/>
      <c r="IF19" s="51"/>
      <c r="IG19" s="51"/>
      <c r="IH19" s="6"/>
      <c r="II19" s="24"/>
      <c r="IJ19" s="24"/>
      <c r="IK19" s="24" t="s">
        <v>154</v>
      </c>
      <c r="IL19" s="116" t="s">
        <v>155</v>
      </c>
      <c r="IM19" s="24"/>
      <c r="IN19" s="24"/>
      <c r="IO19" s="24"/>
      <c r="IP19" s="24"/>
      <c r="IQ19" s="24"/>
      <c r="IR19" s="24"/>
      <c r="IS19" s="24"/>
      <c r="IT19" s="24"/>
      <c r="IU19" s="24"/>
      <c r="IV19" s="24"/>
      <c r="IW19" s="24"/>
      <c r="IX19" s="24"/>
      <c r="IY19" s="65" t="s">
        <v>156</v>
      </c>
      <c r="IZ19" s="65"/>
      <c r="JA19" s="65"/>
      <c r="JB19" s="117"/>
      <c r="JC19" s="65"/>
      <c r="JD19" s="65"/>
      <c r="JE19" s="65"/>
      <c r="JF19" s="1"/>
      <c r="JG19" s="1"/>
      <c r="JH19" s="1"/>
      <c r="JI19" s="1"/>
      <c r="JJ19" s="1"/>
      <c r="JK19" s="1"/>
      <c r="JL19" s="1"/>
      <c r="JM19" s="1"/>
      <c r="JN19" s="1"/>
      <c r="JO19" s="1"/>
      <c r="JP19" s="1"/>
      <c r="JQ19" s="1"/>
      <c r="JR19" s="1"/>
      <c r="JS19" s="1"/>
      <c r="JT19" s="1"/>
      <c r="JU19" s="1"/>
      <c r="JV19" s="1"/>
      <c r="JW19" s="1"/>
      <c r="JX19" s="1"/>
      <c r="JY19" s="1"/>
      <c r="JZ19" s="1"/>
      <c r="KA19" s="1"/>
      <c r="KB19" s="113"/>
      <c r="KC19" s="54" t="s">
        <v>157</v>
      </c>
      <c r="KD19" s="54"/>
      <c r="KE19" s="54"/>
      <c r="KF19" s="54"/>
      <c r="KG19" s="54"/>
      <c r="KH19" s="54"/>
      <c r="KI19" s="54"/>
      <c r="KJ19" s="113"/>
    </row>
    <row r="20" ht="15" customHeight="1">
      <c r="A20" s="18"/>
      <c r="B20" s="84"/>
      <c r="C20" s="85"/>
      <c r="D20" s="85"/>
      <c r="E20" s="85"/>
      <c r="F20" s="85"/>
      <c r="G20" s="85"/>
      <c r="H20" s="85"/>
      <c r="I20" s="20"/>
      <c r="J20" s="20"/>
      <c r="L20" s="40"/>
      <c r="M20" s="40"/>
      <c r="N20" s="40"/>
      <c r="O20" s="40"/>
      <c r="P20" s="40"/>
      <c r="Q20" s="40"/>
      <c r="R20" s="40"/>
      <c r="S20" s="3"/>
      <c r="T20" s="3"/>
      <c r="AB20" s="3"/>
      <c r="AD20" s="1">
        <v>1.1499999999999999</v>
      </c>
      <c r="AE20" s="1" t="s">
        <v>158</v>
      </c>
      <c r="AF20" s="40" t="s">
        <v>159</v>
      </c>
      <c r="AG20" s="40"/>
      <c r="AH20" s="40"/>
      <c r="AI20" s="40"/>
      <c r="AJ20" s="40"/>
      <c r="BQ20" s="40"/>
      <c r="BR20" s="40"/>
      <c r="BS20" s="40"/>
      <c r="BT20" s="40"/>
      <c r="BU20" s="40"/>
      <c r="BV20" s="40"/>
      <c r="BY20" s="88"/>
      <c r="BZ20" s="88"/>
      <c r="CA20" s="88"/>
      <c r="CB20" s="88"/>
      <c r="CC20" s="88"/>
      <c r="CD20" s="88"/>
      <c r="CE20" s="88"/>
      <c r="CF20" s="43"/>
      <c r="CG20" s="88"/>
      <c r="CH20" s="88"/>
      <c r="CI20" s="88"/>
      <c r="CJ20" s="88"/>
      <c r="CK20" s="88"/>
      <c r="CL20" s="88"/>
      <c r="CM20" s="24"/>
      <c r="CN20" s="24"/>
      <c r="CO20" s="51"/>
      <c r="CP20" s="6" t="s">
        <v>160</v>
      </c>
      <c r="CQ20" s="3" t="s">
        <v>161</v>
      </c>
      <c r="CR20" s="4">
        <v>0</v>
      </c>
      <c r="CS20" s="1">
        <v>1</v>
      </c>
      <c r="CT20" s="1">
        <v>2</v>
      </c>
      <c r="CU20" s="1">
        <v>3</v>
      </c>
      <c r="CV20" s="7">
        <v>4</v>
      </c>
      <c r="CW20" s="4" t="s">
        <v>162</v>
      </c>
      <c r="CX20" s="4" t="s">
        <v>163</v>
      </c>
      <c r="CY20" s="4" t="s">
        <v>164</v>
      </c>
      <c r="CZ20" s="4" t="s">
        <v>149</v>
      </c>
      <c r="DA20" s="118" t="s">
        <v>165</v>
      </c>
      <c r="DB20" s="119" t="s">
        <v>166</v>
      </c>
      <c r="DD20" s="2" t="s">
        <v>167</v>
      </c>
      <c r="DL20" s="3"/>
      <c r="DT20" s="3"/>
      <c r="DU20" s="1"/>
      <c r="DW20" s="3" t="s">
        <v>168</v>
      </c>
      <c r="DX20" s="1">
        <v>6.75</v>
      </c>
      <c r="DY20" s="1" t="s">
        <v>169</v>
      </c>
      <c r="DZ20" s="104"/>
      <c r="EA20" s="104"/>
      <c r="EB20" s="104"/>
      <c r="EC20" s="104"/>
      <c r="ED20" s="104"/>
      <c r="EF20" s="1"/>
      <c r="EG20" s="2" t="s">
        <v>170</v>
      </c>
      <c r="EH20" s="1"/>
      <c r="EI20" s="1"/>
      <c r="EJ20" s="1"/>
      <c r="EK20" s="1"/>
      <c r="EL20" s="1"/>
      <c r="EN20" s="110" t="s">
        <v>171</v>
      </c>
      <c r="EO20" s="110"/>
      <c r="EP20" s="110"/>
      <c r="EQ20" s="110"/>
      <c r="ER20" s="110"/>
      <c r="ES20" s="57">
        <f>ES19/1000</f>
        <v>0.43539999999999995</v>
      </c>
      <c r="FF20" s="46"/>
      <c r="FG20" s="7"/>
      <c r="FH20" s="96"/>
      <c r="FI20" s="17"/>
      <c r="FJ20" s="16" t="s">
        <v>99</v>
      </c>
      <c r="FK20" s="98"/>
      <c r="FL20" s="75"/>
      <c r="FM20" s="75"/>
      <c r="FN20" s="96"/>
      <c r="FO20" s="17"/>
      <c r="FP20" s="16" t="s">
        <v>99</v>
      </c>
      <c r="FQ20" s="98"/>
      <c r="FR20" s="75"/>
      <c r="FS20" s="76"/>
      <c r="FT20" s="24"/>
      <c r="FU20" s="24"/>
      <c r="FV20" s="6"/>
      <c r="FW20" s="7"/>
      <c r="FX20" s="6"/>
      <c r="FY20" s="7"/>
      <c r="FZ20" s="24"/>
      <c r="GA20" s="6"/>
      <c r="GB20" s="71"/>
      <c r="GC20" s="51"/>
      <c r="GD20" s="46"/>
      <c r="GE20" s="7"/>
      <c r="GF20" s="96"/>
      <c r="GG20" s="17"/>
      <c r="GH20" s="16" t="s">
        <v>99</v>
      </c>
      <c r="GI20" s="98"/>
      <c r="GJ20" s="75"/>
      <c r="GK20" s="75"/>
      <c r="GL20" s="96"/>
      <c r="GM20" s="17"/>
      <c r="GN20" s="16" t="s">
        <v>99</v>
      </c>
      <c r="GO20" s="98"/>
      <c r="GP20" s="75"/>
      <c r="GQ20" s="76"/>
      <c r="GR20" s="24"/>
      <c r="GS20" s="24"/>
      <c r="GT20" s="6"/>
      <c r="GU20" s="7"/>
      <c r="GV20" s="6"/>
      <c r="GW20" s="7"/>
      <c r="GX20" s="24"/>
      <c r="GY20" s="6"/>
      <c r="GZ20" s="46"/>
      <c r="HA20" s="7"/>
      <c r="HB20" s="96"/>
      <c r="HC20" s="17"/>
      <c r="HD20" s="16" t="s">
        <v>99</v>
      </c>
      <c r="HE20" s="98"/>
      <c r="HF20" s="75"/>
      <c r="HG20" s="75"/>
      <c r="HH20" s="96"/>
      <c r="HI20" s="17"/>
      <c r="HJ20" s="16" t="s">
        <v>99</v>
      </c>
      <c r="HK20" s="98"/>
      <c r="HL20" s="75"/>
      <c r="HM20" s="76"/>
      <c r="HN20" s="96"/>
      <c r="HO20" s="17"/>
      <c r="HP20" s="16" t="s">
        <v>99</v>
      </c>
      <c r="HQ20" s="98"/>
      <c r="HR20" s="75"/>
      <c r="HS20" s="76"/>
      <c r="HT20" s="96"/>
      <c r="HU20" s="17"/>
      <c r="HV20" s="16" t="s">
        <v>99</v>
      </c>
      <c r="HW20" s="98"/>
      <c r="HX20" s="75"/>
      <c r="HY20" s="76"/>
      <c r="HZ20" s="24"/>
      <c r="IA20" s="24"/>
      <c r="IB20" s="6"/>
      <c r="IC20" s="7"/>
      <c r="ID20" s="6"/>
      <c r="IE20" s="51"/>
      <c r="IF20" s="51"/>
      <c r="IG20" s="51"/>
      <c r="IH20" s="6"/>
      <c r="II20" s="24"/>
      <c r="IJ20" s="24"/>
      <c r="IK20" s="24" t="s">
        <v>172</v>
      </c>
      <c r="IL20" s="24" t="s">
        <v>173</v>
      </c>
      <c r="IM20" s="24"/>
      <c r="IN20" s="24"/>
      <c r="IO20" s="24"/>
      <c r="IP20" s="24"/>
      <c r="IQ20" s="24"/>
      <c r="IR20" s="24"/>
      <c r="IS20" s="24"/>
      <c r="IT20" s="24"/>
      <c r="IU20" s="24"/>
      <c r="IV20" s="24"/>
      <c r="IW20" s="24"/>
      <c r="IX20" s="24"/>
      <c r="IY20" s="120" t="s">
        <v>174</v>
      </c>
      <c r="IZ20" s="120"/>
      <c r="JA20" s="120"/>
      <c r="JB20" s="120"/>
      <c r="JC20" s="120"/>
      <c r="JD20" s="120"/>
      <c r="JE20" s="120"/>
      <c r="KB20" s="113"/>
      <c r="KC20" s="40"/>
      <c r="KD20" s="40"/>
      <c r="KE20" s="40"/>
      <c r="KF20" s="40"/>
      <c r="KG20" s="40"/>
      <c r="KH20" s="40"/>
      <c r="KI20" s="40"/>
      <c r="KJ20" s="113"/>
    </row>
    <row r="21" ht="15" customHeight="1">
      <c r="A21" s="18"/>
      <c r="B21" s="84"/>
      <c r="C21" s="85"/>
      <c r="D21" s="85"/>
      <c r="E21" s="85"/>
      <c r="F21" s="85"/>
      <c r="G21" s="85"/>
      <c r="H21" s="85"/>
      <c r="I21" s="20"/>
      <c r="J21" s="20"/>
      <c r="L21" s="40"/>
      <c r="M21" s="40"/>
      <c r="N21" s="40"/>
      <c r="O21" s="40"/>
      <c r="P21" s="40"/>
      <c r="Q21" s="40"/>
      <c r="R21" s="40"/>
      <c r="S21" s="3"/>
      <c r="T21" s="3"/>
      <c r="AB21" s="3"/>
      <c r="AE21" s="1"/>
      <c r="AF21" s="40"/>
      <c r="AG21" s="40"/>
      <c r="AH21" s="40"/>
      <c r="AI21" s="40"/>
      <c r="AJ21" s="40"/>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Y21" s="88"/>
      <c r="BZ21" s="88"/>
      <c r="CA21" s="88"/>
      <c r="CB21" s="88"/>
      <c r="CC21" s="88"/>
      <c r="CD21" s="88"/>
      <c r="CE21" s="88"/>
      <c r="CH21" s="1"/>
      <c r="CM21" s="114"/>
      <c r="CN21" s="24"/>
      <c r="CO21" s="51"/>
      <c r="CP21" s="87">
        <f t="shared" ref="CP21:CP25" si="14">CW11</f>
        <v>933.28722506249926</v>
      </c>
      <c r="CQ21" s="87">
        <f t="shared" ref="CQ21:CQ25" si="15">CW5</f>
        <v>77.773935421874938</v>
      </c>
      <c r="CR21" s="4">
        <f t="shared" ref="CR21:CR25" si="16">CP21*(CW21/CX21)*CZ21*(SIN(2*PI()*CR20/CY21))</f>
        <v>0</v>
      </c>
      <c r="CS21" s="4">
        <f t="shared" ref="CS21:CS25" si="17">CP21*(CW21/CX21)*CZ21*(SIN(2*PI()*CS20/CY21))</f>
        <v>-213.19519991039201</v>
      </c>
      <c r="CT21" s="4">
        <f t="shared" ref="CT21:CT25" si="18">CP21*(CW21/CX21)*CZ21*(SIN(2*PI()*CT20/CY21))</f>
        <v>268.58237662021861</v>
      </c>
      <c r="CU21" s="4">
        <f t="shared" ref="CU21:CU25" si="19">CP21*(CW21/CX21)*CZ21*(SIN(2*PI()*CU20/CY21))</f>
        <v>-125.16369870123594</v>
      </c>
      <c r="CV21" s="4">
        <f t="shared" ref="CV21:CV25" si="20">CP21*(CW21/CX21)*CZ21*(SIN(2*PI()*CV20/CY21))</f>
        <v>-110.90169864115074</v>
      </c>
      <c r="CW21" s="4">
        <v>1</v>
      </c>
      <c r="CX21" s="4">
        <v>1.7</v>
      </c>
      <c r="CY21" s="4">
        <f>18*(CZ21/CQ21)</f>
        <v>0.11572000248130214</v>
      </c>
      <c r="CZ21" s="4">
        <f>CV19</f>
        <v>0.5</v>
      </c>
      <c r="DA21" s="118">
        <v>4.0999999999999996</v>
      </c>
      <c r="DB21" s="121">
        <f t="shared" ref="DB21:DB25" si="21">2*PI()*((DA21/9.81)^0.5)</f>
        <v>4.0619754384505429</v>
      </c>
      <c r="DD21" s="40" t="s">
        <v>175</v>
      </c>
      <c r="DE21" s="40"/>
      <c r="DF21" s="40"/>
      <c r="DG21" s="40"/>
      <c r="DH21" s="40"/>
      <c r="DI21" s="40"/>
      <c r="DJ21" s="40"/>
      <c r="DL21" s="3"/>
      <c r="DT21" s="3"/>
      <c r="DU21" s="1"/>
      <c r="DW21" s="3" t="s">
        <v>176</v>
      </c>
      <c r="DX21" s="1">
        <f>DX18</f>
        <v>396.79999999999995</v>
      </c>
      <c r="DY21" s="1"/>
      <c r="DZ21" s="1"/>
      <c r="EA21" s="104"/>
      <c r="EB21" s="104"/>
      <c r="EC21" s="104"/>
      <c r="ED21" s="104"/>
      <c r="EF21" s="1"/>
      <c r="EG21" s="2" t="s">
        <v>177</v>
      </c>
      <c r="EH21" s="1"/>
      <c r="EI21" s="1"/>
      <c r="EJ21" s="1"/>
      <c r="EK21" s="1"/>
      <c r="EL21" s="1"/>
      <c r="FF21" s="46"/>
      <c r="FG21" s="7"/>
      <c r="FH21" s="80"/>
      <c r="FI21" s="67"/>
      <c r="FJ21" s="68" t="s">
        <v>91</v>
      </c>
      <c r="FK21" s="82"/>
      <c r="FL21" s="75">
        <f>-1*(IF(FL24=0,0,IF(FK21=0,0,IF(FK22=0,0,IF(FK21=(FL24/2),FK22*FL24/8,FK22*FK21*((FL24-FK21)*(FL24-FK21))/(FL24*FL24))))))</f>
        <v>0</v>
      </c>
      <c r="FM21" s="75">
        <f>IF(FL24=0,0,IF(FK21=0,0,IF(FK22=0,0,IF(FK21=(FL24/2),FL21*-1,FK22*(FK21*FK21)*(FL24-FK21)/(FL24*FL24)))))</f>
        <v>0</v>
      </c>
      <c r="FN21" s="80"/>
      <c r="FO21" s="67"/>
      <c r="FP21" s="68" t="s">
        <v>91</v>
      </c>
      <c r="FQ21" s="82"/>
      <c r="FR21" s="75">
        <f>-1*(IF(FR24=0,0,IF(FQ21=0,0,IF(FQ22=0,0,IF(FQ21=(FR24/2),FQ22*FR24/8,FQ22*FQ21*((FR24-FQ21)*(FR24-FQ21))/(FR24*FR24))))))</f>
        <v>0</v>
      </c>
      <c r="FS21" s="76">
        <f>IF(FR24=0,0,IF(FQ21=0,0,IF(FQ22=0,0,IF(FQ21=(FR24/2),FR21*-1,FQ22*(FQ21*FQ21)*(FR24-FQ21)/(FR24*FR24)))))</f>
        <v>0</v>
      </c>
      <c r="FT21" s="24"/>
      <c r="FU21" s="24"/>
      <c r="FV21" s="6"/>
      <c r="FW21" s="7"/>
      <c r="FX21" s="6"/>
      <c r="FY21" s="7"/>
      <c r="FZ21" s="24"/>
      <c r="GA21" s="6"/>
      <c r="GB21" s="71"/>
      <c r="GC21" s="51"/>
      <c r="GD21" s="46"/>
      <c r="GE21" s="7"/>
      <c r="GF21" s="80"/>
      <c r="GG21" s="67"/>
      <c r="GH21" s="68" t="s">
        <v>91</v>
      </c>
      <c r="GI21" s="82"/>
      <c r="GJ21" s="75">
        <f>-1*(IF(GJ24=0,0,IF(GI21=0,0,IF(GI22=0,0,IF(GI21=(GJ24/2),GI22*GJ24/8,GI22*GI21*((GJ24-GI21)*(GJ24-GI21))/(GJ24*GJ24))))))</f>
        <v>0</v>
      </c>
      <c r="GK21" s="75">
        <f>IF(GJ24=0,0,IF(GI21=0,0,IF(GI22=0,0,IF(GI21=(GJ24/2),GJ21*-1,GI22*(GI21*GI21)*(GJ24-GI21)/(GJ24*GJ24)))))</f>
        <v>0</v>
      </c>
      <c r="GL21" s="80"/>
      <c r="GM21" s="67"/>
      <c r="GN21" s="68" t="s">
        <v>91</v>
      </c>
      <c r="GO21" s="82"/>
      <c r="GP21" s="75">
        <f>-1*(IF(GP24=0,0,IF(GO21=0,0,IF(GO22=0,0,IF(GO21=(GP24/2),GO22*GP24/8,GO22*GO21*((GP24-GO21)*(GP24-GO21))/(GP24*GP24))))))</f>
        <v>0</v>
      </c>
      <c r="GQ21" s="76">
        <f>IF(GP24=0,0,IF(GO21=0,0,IF(GO22=0,0,IF(GO21=(GP24/2),GP21*-1,GO22*(GO21*GO21)*(GP24-GO21)/(GP24*GP24)))))</f>
        <v>0</v>
      </c>
      <c r="GR21" s="24"/>
      <c r="GS21" s="24"/>
      <c r="GT21" s="6"/>
      <c r="GU21" s="7"/>
      <c r="GV21" s="6"/>
      <c r="GW21" s="7"/>
      <c r="GX21" s="24"/>
      <c r="GY21" s="6"/>
      <c r="GZ21" s="46"/>
      <c r="HA21" s="7"/>
      <c r="HB21" s="80"/>
      <c r="HC21" s="67"/>
      <c r="HD21" s="68" t="s">
        <v>91</v>
      </c>
      <c r="HE21" s="82"/>
      <c r="HF21" s="75">
        <f>-1*(IF(HF24=0,0,IF(HE21=0,0,IF(HE22=0,0,IF(HE21=(HF24/2),HE22*HF24/8,HE22*HE21*((HF24-HE21)*(HF24-HE21))/(HF24*HF24))))))</f>
        <v>0</v>
      </c>
      <c r="HG21" s="75">
        <f>IF(HF24=0,0,IF(HE21=0,0,IF(HE22=0,0,IF(HE21=(HF24/2),HF21*-1,HE22*(HE21*HE21)*(HF24-HE21)/(HF24*HF24)))))</f>
        <v>0</v>
      </c>
      <c r="HH21" s="80"/>
      <c r="HI21" s="67"/>
      <c r="HJ21" s="68" t="s">
        <v>91</v>
      </c>
      <c r="HK21" s="82"/>
      <c r="HL21" s="75">
        <f>-1*(IF(HL24=0,0,IF(HK21=0,0,IF(HK22=0,0,IF(HK21=(HL24/2),HK22*HL24/8,HK22*HK21*((HL24-HK21)*(HL24-HK21))/(HL24*HL24))))))</f>
        <v>0</v>
      </c>
      <c r="HM21" s="76">
        <f>IF(HL24=0,0,IF(HK21=0,0,IF(HK22=0,0,IF(HK21=(HL24/2),HL21*-1,HK22*(HK21*HK21)*(HL24-HK21)/(HL24*HL24)))))</f>
        <v>0</v>
      </c>
      <c r="HN21" s="80"/>
      <c r="HO21" s="67"/>
      <c r="HP21" s="68" t="s">
        <v>91</v>
      </c>
      <c r="HQ21" s="82"/>
      <c r="HR21" s="75">
        <f>-1*(IF(HR24=0,0,IF(HQ21=0,0,IF(HQ22=0,0,IF(HQ21=(HR24/2),HQ22*HR24/8,HQ22*HQ21*((HR24-HQ21)*(HR24-HQ21))/(HR24*HR24))))))</f>
        <v>0</v>
      </c>
      <c r="HS21" s="76">
        <f>IF(HR24=0,0,IF(HQ21=0,0,IF(HQ22=0,0,IF(HQ21=(HR24/2),HR21*-1,HQ22*(HQ21*HQ21)*(HR24-HQ21)/(HR24*HR24)))))</f>
        <v>0</v>
      </c>
      <c r="HT21" s="80"/>
      <c r="HU21" s="67"/>
      <c r="HV21" s="68" t="s">
        <v>91</v>
      </c>
      <c r="HW21" s="82"/>
      <c r="HX21" s="75">
        <f>-1*(IF(HX24=0,0,IF(HW21=0,0,IF(HW22=0,0,IF(HW21=(HX24/2),HW22*HX24/8,HW22*HW21*((HX24-HW21)*(HX24-HW21))/(HX24*HX24))))))</f>
        <v>0</v>
      </c>
      <c r="HY21" s="76">
        <f>IF(HX24=0,0,IF(HW21=0,0,IF(HW22=0,0,IF(HW21=(HX24/2),HX21*-1,HW22*(HW21*HW21)*(HX24-HW21)/(HX24*HX24)))))</f>
        <v>0</v>
      </c>
      <c r="HZ21" s="24"/>
      <c r="IA21" s="24"/>
      <c r="IB21" s="6"/>
      <c r="IC21" s="7"/>
      <c r="ID21" s="6"/>
      <c r="IE21" s="51"/>
      <c r="IF21" s="51"/>
      <c r="IG21" s="51"/>
      <c r="IH21" s="6"/>
      <c r="II21" s="24"/>
      <c r="IQ21" s="24"/>
      <c r="IR21" s="24"/>
      <c r="IS21" s="24"/>
      <c r="IT21" s="24"/>
      <c r="IU21" s="24"/>
      <c r="IV21" s="24"/>
      <c r="IW21" s="24"/>
      <c r="IX21" s="24"/>
      <c r="IY21" s="43"/>
      <c r="IZ21" s="43"/>
      <c r="JA21" s="43"/>
      <c r="JB21" s="43"/>
      <c r="JC21" s="43"/>
      <c r="JD21" s="43"/>
      <c r="JE21" s="43"/>
      <c r="KB21" s="113"/>
      <c r="KC21" s="40"/>
      <c r="KD21" s="40"/>
      <c r="KE21" s="40"/>
      <c r="KF21" s="40"/>
      <c r="KG21" s="40"/>
      <c r="KH21" s="40"/>
      <c r="KI21" s="40"/>
      <c r="KJ21" s="113"/>
    </row>
    <row r="22" ht="15" customHeight="1">
      <c r="A22" s="18"/>
      <c r="B22" s="84"/>
      <c r="C22" s="85"/>
      <c r="D22" s="85"/>
      <c r="E22" s="85"/>
      <c r="F22" s="85"/>
      <c r="G22" s="85"/>
      <c r="H22" s="85"/>
      <c r="I22" s="20"/>
      <c r="J22" s="20"/>
      <c r="L22" s="40"/>
      <c r="M22" s="40"/>
      <c r="N22" s="40"/>
      <c r="O22" s="40"/>
      <c r="P22" s="40"/>
      <c r="Q22" s="40"/>
      <c r="R22" s="40"/>
      <c r="AF22" s="40"/>
      <c r="AG22" s="40"/>
      <c r="AH22" s="40"/>
      <c r="AI22" s="40"/>
      <c r="AJ22" s="40"/>
      <c r="BU22" s="122" t="s">
        <v>178</v>
      </c>
      <c r="BV22" s="123"/>
      <c r="BY22" s="88"/>
      <c r="BZ22" s="88"/>
      <c r="CA22" s="88"/>
      <c r="CB22" s="88"/>
      <c r="CC22" s="88"/>
      <c r="CD22" s="88"/>
      <c r="CE22" s="88"/>
      <c r="CM22" s="24"/>
      <c r="CN22" s="24"/>
      <c r="CO22" s="51"/>
      <c r="CP22" s="87">
        <f t="shared" si="14"/>
        <v>597.30382403999965</v>
      </c>
      <c r="CQ22" s="87">
        <f t="shared" si="15"/>
        <v>49.775318669999969</v>
      </c>
      <c r="CR22" s="4">
        <f t="shared" si="16"/>
        <v>0</v>
      </c>
      <c r="CS22" s="4">
        <f t="shared" si="17"/>
        <v>-150.28675274350925</v>
      </c>
      <c r="CT22" s="4">
        <f t="shared" si="18"/>
        <v>-35.515321890086348</v>
      </c>
      <c r="CU22" s="4">
        <f t="shared" si="19"/>
        <v>110.40682526502822</v>
      </c>
      <c r="CV22" s="4">
        <f t="shared" si="20"/>
        <v>-133.66206761631116</v>
      </c>
      <c r="CW22" s="4">
        <f t="shared" ref="CW22:CZ25" si="22">CW21</f>
        <v>1</v>
      </c>
      <c r="CX22" s="4">
        <f t="shared" si="22"/>
        <v>1.7</v>
      </c>
      <c r="CY22" s="4">
        <f t="shared" si="22"/>
        <v>0.11572000248130214</v>
      </c>
      <c r="CZ22" s="4">
        <f t="shared" si="22"/>
        <v>0.5</v>
      </c>
      <c r="DA22" s="118">
        <v>4</v>
      </c>
      <c r="DB22" s="121">
        <f t="shared" si="21"/>
        <v>4.0121333614212951</v>
      </c>
      <c r="DD22" s="40"/>
      <c r="DE22" s="40"/>
      <c r="DF22" s="40"/>
      <c r="DG22" s="40"/>
      <c r="DH22" s="40"/>
      <c r="DI22" s="40"/>
      <c r="DJ22" s="40"/>
      <c r="DU22" s="1"/>
      <c r="DW22" s="1" t="s">
        <v>179</v>
      </c>
      <c r="DX22" s="1">
        <f>DX21*DW42/3.28</f>
        <v>362.92682926829264</v>
      </c>
      <c r="DY22" s="1"/>
      <c r="DZ22" s="104"/>
      <c r="EA22" s="104"/>
      <c r="EB22" s="104"/>
      <c r="EC22" s="104"/>
      <c r="ED22" s="104"/>
      <c r="EF22" s="1"/>
      <c r="EG22" s="2" t="s">
        <v>180</v>
      </c>
      <c r="EH22" s="1"/>
      <c r="EI22" s="1"/>
      <c r="EJ22" s="1"/>
      <c r="EK22" s="1"/>
      <c r="EL22" s="1"/>
      <c r="EN22" s="65" t="s">
        <v>181</v>
      </c>
      <c r="EO22" s="9"/>
      <c r="EP22" s="9"/>
      <c r="EQ22" s="9"/>
      <c r="ER22" s="9"/>
      <c r="ES22" s="11"/>
      <c r="ET22" s="9"/>
      <c r="FF22" s="124" t="s">
        <v>182</v>
      </c>
      <c r="FG22" s="60">
        <v>3</v>
      </c>
      <c r="FH22" s="96"/>
      <c r="FI22" s="17"/>
      <c r="FJ22" s="16" t="s">
        <v>99</v>
      </c>
      <c r="FK22" s="98"/>
      <c r="FL22" s="125"/>
      <c r="FM22" s="75"/>
      <c r="FN22" s="96"/>
      <c r="FO22" s="17"/>
      <c r="FP22" s="16" t="s">
        <v>99</v>
      </c>
      <c r="FQ22" s="98"/>
      <c r="FR22" s="125"/>
      <c r="FS22" s="76"/>
      <c r="FT22" s="24"/>
      <c r="FU22" s="24"/>
      <c r="FV22" s="6"/>
      <c r="FW22" s="126" t="s">
        <v>183</v>
      </c>
      <c r="FX22" s="32"/>
      <c r="FY22" s="7"/>
      <c r="FZ22" s="24"/>
      <c r="GA22" s="6"/>
      <c r="GB22" s="71"/>
      <c r="GC22" s="51"/>
      <c r="GD22" s="124" t="s">
        <v>182</v>
      </c>
      <c r="GE22" s="60">
        <v>1</v>
      </c>
      <c r="GF22" s="96"/>
      <c r="GG22" s="17"/>
      <c r="GH22" s="16" t="s">
        <v>99</v>
      </c>
      <c r="GI22" s="98"/>
      <c r="GJ22" s="125"/>
      <c r="GK22" s="75"/>
      <c r="GL22" s="96"/>
      <c r="GM22" s="17"/>
      <c r="GN22" s="16" t="s">
        <v>99</v>
      </c>
      <c r="GO22" s="98"/>
      <c r="GP22" s="125"/>
      <c r="GQ22" s="76"/>
      <c r="GR22" s="24"/>
      <c r="GS22" s="24"/>
      <c r="GT22" s="6"/>
      <c r="GU22" s="126" t="s">
        <v>183</v>
      </c>
      <c r="GV22" s="33"/>
      <c r="GW22" s="7"/>
      <c r="GX22" s="24"/>
      <c r="GY22" s="6"/>
      <c r="GZ22" s="124" t="s">
        <v>182</v>
      </c>
      <c r="HA22" s="60"/>
      <c r="HB22" s="96"/>
      <c r="HC22" s="17"/>
      <c r="HD22" s="16" t="s">
        <v>99</v>
      </c>
      <c r="HE22" s="98"/>
      <c r="HF22" s="125"/>
      <c r="HG22" s="75"/>
      <c r="HH22" s="96"/>
      <c r="HI22" s="17"/>
      <c r="HJ22" s="16" t="s">
        <v>99</v>
      </c>
      <c r="HK22" s="98"/>
      <c r="HL22" s="125"/>
      <c r="HM22" s="76"/>
      <c r="HN22" s="96"/>
      <c r="HO22" s="17"/>
      <c r="HP22" s="16" t="s">
        <v>99</v>
      </c>
      <c r="HQ22" s="98"/>
      <c r="HR22" s="125"/>
      <c r="HS22" s="76"/>
      <c r="HT22" s="96"/>
      <c r="HU22" s="17"/>
      <c r="HV22" s="16" t="s">
        <v>99</v>
      </c>
      <c r="HW22" s="98"/>
      <c r="HX22" s="125"/>
      <c r="HY22" s="76"/>
      <c r="HZ22" s="24"/>
      <c r="IA22" s="24"/>
      <c r="IB22" s="6"/>
      <c r="IC22" s="126" t="s">
        <v>183</v>
      </c>
      <c r="ID22" s="32"/>
      <c r="IE22" s="51"/>
      <c r="IF22" s="24"/>
      <c r="IG22" s="24"/>
      <c r="IH22" s="6"/>
      <c r="II22" s="24"/>
      <c r="IJ22" s="15"/>
      <c r="IK22" s="47" t="s">
        <v>184</v>
      </c>
      <c r="IL22" s="15"/>
      <c r="IM22" s="15"/>
      <c r="IN22" s="15"/>
      <c r="IO22" s="15"/>
      <c r="IP22" s="15"/>
      <c r="IQ22" s="24"/>
      <c r="IR22" s="24"/>
      <c r="IS22" s="24"/>
      <c r="IT22" s="24"/>
      <c r="IU22" s="24"/>
      <c r="IV22" s="24"/>
      <c r="IW22" s="24"/>
      <c r="IX22" s="24"/>
      <c r="IY22" s="43"/>
      <c r="IZ22" s="43"/>
      <c r="JA22" s="43"/>
      <c r="JB22" s="43"/>
      <c r="JC22" s="43"/>
      <c r="JD22" s="43"/>
      <c r="JE22" s="43"/>
      <c r="KB22" s="113"/>
      <c r="KC22" s="40"/>
      <c r="KD22" s="40"/>
      <c r="KE22" s="40"/>
      <c r="KF22" s="40"/>
      <c r="KG22" s="40"/>
      <c r="KH22" s="40"/>
      <c r="KI22" s="40"/>
      <c r="KJ22" s="113"/>
    </row>
    <row r="23" ht="15" customHeight="1">
      <c r="A23" s="18"/>
      <c r="B23" s="84"/>
      <c r="C23" s="85"/>
      <c r="D23" s="85"/>
      <c r="E23" s="85"/>
      <c r="F23" s="85"/>
      <c r="G23" s="85"/>
      <c r="H23" s="85"/>
      <c r="I23" s="20"/>
      <c r="J23" s="20"/>
      <c r="L23" s="40"/>
      <c r="M23" s="40"/>
      <c r="N23" s="40"/>
      <c r="O23" s="40"/>
      <c r="P23" s="40"/>
      <c r="Q23" s="40"/>
      <c r="R23" s="40"/>
      <c r="AD23" s="1">
        <v>1.1499999999999999</v>
      </c>
      <c r="AE23" s="1" t="s">
        <v>185</v>
      </c>
      <c r="AF23" s="40" t="s">
        <v>186</v>
      </c>
      <c r="AG23" s="40"/>
      <c r="AH23" s="40"/>
      <c r="AI23" s="40"/>
      <c r="AJ23" s="40"/>
      <c r="BU23" s="127" t="s">
        <v>187</v>
      </c>
      <c r="BV23" s="121"/>
      <c r="BY23" s="88"/>
      <c r="BZ23" s="88"/>
      <c r="CA23" s="88"/>
      <c r="CB23" s="88"/>
      <c r="CC23" s="88"/>
      <c r="CD23" s="88"/>
      <c r="CE23" s="88"/>
      <c r="CM23" s="24"/>
      <c r="CN23" s="24"/>
      <c r="CO23" s="51"/>
      <c r="CP23" s="87">
        <f t="shared" si="14"/>
        <v>335.98340102249972</v>
      </c>
      <c r="CQ23" s="87">
        <f t="shared" si="15"/>
        <v>27.998616751874977</v>
      </c>
      <c r="CR23" s="4">
        <f t="shared" si="16"/>
        <v>0</v>
      </c>
      <c r="CS23" s="4">
        <f t="shared" si="17"/>
        <v>95.75175469633335</v>
      </c>
      <c r="CT23" s="4">
        <f t="shared" si="18"/>
        <v>54.319917709146765</v>
      </c>
      <c r="CU23" s="4">
        <f t="shared" si="19"/>
        <v>50.794700409678732</v>
      </c>
      <c r="CV23" s="4">
        <f t="shared" si="20"/>
        <v>-28.892775578543016</v>
      </c>
      <c r="CW23" s="4">
        <f t="shared" si="22"/>
        <v>1</v>
      </c>
      <c r="CX23" s="4">
        <f t="shared" si="22"/>
        <v>1.7</v>
      </c>
      <c r="CY23" s="4">
        <f t="shared" si="22"/>
        <v>0.11572000248130214</v>
      </c>
      <c r="CZ23" s="4">
        <f t="shared" si="22"/>
        <v>0.5</v>
      </c>
      <c r="DA23" s="118">
        <v>3.7999999999999998</v>
      </c>
      <c r="DB23" s="121">
        <f t="shared" si="21"/>
        <v>3.9105438757720457</v>
      </c>
      <c r="DD23" s="40"/>
      <c r="DE23" s="40"/>
      <c r="DF23" s="40"/>
      <c r="DG23" s="40"/>
      <c r="DH23" s="40"/>
      <c r="DI23" s="40"/>
      <c r="DJ23" s="40"/>
      <c r="DU23" s="1"/>
      <c r="DW23" s="1" t="s">
        <v>188</v>
      </c>
      <c r="DX23" s="1">
        <f>DX22/EA32</f>
        <v>0.17038818275506695</v>
      </c>
      <c r="DY23" s="1" t="s">
        <v>189</v>
      </c>
      <c r="DZ23" s="104"/>
      <c r="EA23" s="104"/>
      <c r="EB23" s="104"/>
      <c r="EC23" s="104"/>
      <c r="ED23" s="104"/>
      <c r="EF23" s="1"/>
      <c r="EG23" s="2" t="s">
        <v>190</v>
      </c>
      <c r="EH23" s="1"/>
      <c r="EI23" s="1"/>
      <c r="EJ23" s="1"/>
      <c r="EK23" s="1"/>
      <c r="EL23" s="1"/>
      <c r="EN23" s="1"/>
      <c r="EO23" s="1"/>
      <c r="EP23" s="1"/>
      <c r="EQ23" s="1"/>
      <c r="ER23" s="1"/>
      <c r="ES23" s="3"/>
      <c r="ET23" s="1"/>
      <c r="FF23" s="124" t="s">
        <v>191</v>
      </c>
      <c r="FG23" s="128">
        <f>FG6*FG7</f>
        <v>1756.1999999999998</v>
      </c>
      <c r="FH23" s="129"/>
      <c r="FI23" s="6"/>
      <c r="FJ23" s="71"/>
      <c r="FK23" s="130" t="s">
        <v>192</v>
      </c>
      <c r="FL23" s="75">
        <f>SUM(FL9:FL22)</f>
        <v>-1361.8772727272726</v>
      </c>
      <c r="FM23" s="131">
        <f>SUM(FM9:FM22)</f>
        <v>1361.8772727272726</v>
      </c>
      <c r="FN23" s="129"/>
      <c r="FO23" s="6"/>
      <c r="FP23" s="71"/>
      <c r="FQ23" s="130" t="s">
        <v>192</v>
      </c>
      <c r="FR23" s="75">
        <f>SUM(FR9:FR22)</f>
        <v>0</v>
      </c>
      <c r="FS23" s="132">
        <f>SUM(FS9:FS22)</f>
        <v>0</v>
      </c>
      <c r="FT23" s="6"/>
      <c r="FU23" s="24"/>
      <c r="FV23" s="6"/>
      <c r="FW23" s="126" t="s">
        <v>191</v>
      </c>
      <c r="FX23" s="32"/>
      <c r="FY23" s="7"/>
      <c r="FZ23" s="24"/>
      <c r="GA23" s="6"/>
      <c r="GB23" s="71"/>
      <c r="GC23" s="71"/>
      <c r="GD23" s="124" t="s">
        <v>191</v>
      </c>
      <c r="GE23" s="128">
        <f>GE6*GE7</f>
        <v>1756.1999999999998</v>
      </c>
      <c r="GF23" s="129"/>
      <c r="GG23" s="6"/>
      <c r="GH23" s="71"/>
      <c r="GI23" s="130" t="s">
        <v>192</v>
      </c>
      <c r="GJ23" s="75">
        <f>SUM(GJ9:GJ22)</f>
        <v>-1361.8772727272726</v>
      </c>
      <c r="GK23" s="131">
        <f>SUM(GK9:GK22)</f>
        <v>1361.8772727272726</v>
      </c>
      <c r="GL23" s="129"/>
      <c r="GM23" s="6"/>
      <c r="GN23" s="71"/>
      <c r="GO23" s="130" t="s">
        <v>192</v>
      </c>
      <c r="GP23" s="75">
        <f>SUM(GP9:GP22)</f>
        <v>-1361.8772727272726</v>
      </c>
      <c r="GQ23" s="132">
        <f>SUM(GQ9:GQ22)</f>
        <v>1361.8772727272726</v>
      </c>
      <c r="GR23" s="6"/>
      <c r="GS23" s="24"/>
      <c r="GT23" s="6"/>
      <c r="GU23" s="126" t="s">
        <v>191</v>
      </c>
      <c r="GV23" s="33"/>
      <c r="GW23" s="7"/>
      <c r="GX23" s="24"/>
      <c r="GY23" s="6"/>
      <c r="GZ23" s="124" t="s">
        <v>191</v>
      </c>
      <c r="HA23" s="60"/>
      <c r="HB23" s="129"/>
      <c r="HC23" s="6"/>
      <c r="HD23" s="71"/>
      <c r="HE23" s="130" t="s">
        <v>192</v>
      </c>
      <c r="HF23" s="75">
        <f>SUM(HF9:HF22)</f>
        <v>-173.89071515151514</v>
      </c>
      <c r="HG23" s="131">
        <f>SUM(HG9:HG22)</f>
        <v>153.82758787878788</v>
      </c>
      <c r="HH23" s="129"/>
      <c r="HI23" s="6"/>
      <c r="HJ23" s="71"/>
      <c r="HK23" s="130" t="s">
        <v>192</v>
      </c>
      <c r="HL23" s="75">
        <f>SUM(HL9:HL22)</f>
        <v>-151.31969696969696</v>
      </c>
      <c r="HM23" s="132">
        <f>SUM(HM9:HM22)</f>
        <v>151.31969696969696</v>
      </c>
      <c r="HN23" s="129"/>
      <c r="HO23" s="6"/>
      <c r="HP23" s="71"/>
      <c r="HQ23" s="130" t="s">
        <v>192</v>
      </c>
      <c r="HR23" s="75">
        <f>SUM(HR9:HR22)</f>
        <v>-151.31969696969696</v>
      </c>
      <c r="HS23" s="132">
        <f>SUM(HS9:HS22)</f>
        <v>151.31969696969696</v>
      </c>
      <c r="HT23" s="129"/>
      <c r="HU23" s="6"/>
      <c r="HV23" s="71"/>
      <c r="HW23" s="130" t="s">
        <v>192</v>
      </c>
      <c r="HX23" s="75">
        <f>SUM(HX9:HX22)</f>
        <v>-1361.8772727272726</v>
      </c>
      <c r="HY23" s="132">
        <f>SUM(HY9:HY22)</f>
        <v>1361.8772727272726</v>
      </c>
      <c r="HZ23" s="6"/>
      <c r="IA23" s="24"/>
      <c r="IB23" s="6"/>
      <c r="IC23" s="126" t="s">
        <v>191</v>
      </c>
      <c r="ID23" s="32"/>
      <c r="IE23" s="71"/>
      <c r="IG23" s="24"/>
      <c r="IH23" s="6"/>
      <c r="II23" s="24"/>
      <c r="IJ23" s="24"/>
      <c r="IK23" s="24" t="s">
        <v>193</v>
      </c>
      <c r="IL23" s="1" t="s">
        <v>194</v>
      </c>
      <c r="IM23" s="24" t="s">
        <v>195</v>
      </c>
      <c r="IN23" s="24" t="s">
        <v>110</v>
      </c>
      <c r="IO23" s="24" t="s">
        <v>196</v>
      </c>
      <c r="IP23" s="24"/>
      <c r="IQ23" s="24"/>
      <c r="IR23" s="24"/>
      <c r="IS23" s="24"/>
      <c r="IT23" s="24"/>
      <c r="IU23" s="24"/>
      <c r="IV23" s="24"/>
      <c r="IW23" s="24"/>
      <c r="IX23" s="24"/>
      <c r="IY23" s="65" t="s">
        <v>197</v>
      </c>
      <c r="IZ23" s="65"/>
      <c r="JA23" s="65"/>
      <c r="JB23" s="117"/>
      <c r="JC23" s="65"/>
      <c r="JD23" s="65"/>
      <c r="JE23" s="65"/>
      <c r="JF23" s="1"/>
      <c r="JG23" s="1"/>
      <c r="JH23" s="1"/>
      <c r="JI23" s="1"/>
      <c r="JJ23" s="1"/>
      <c r="JK23" s="1"/>
      <c r="JL23" s="1"/>
      <c r="JM23" s="1"/>
      <c r="JN23" s="1"/>
      <c r="JO23" s="1"/>
      <c r="JP23" s="1"/>
      <c r="JQ23" s="1"/>
      <c r="JR23" s="1"/>
      <c r="JS23" s="1"/>
      <c r="JT23" s="1"/>
      <c r="JU23" s="1"/>
      <c r="JV23" s="1"/>
      <c r="JW23" s="1"/>
      <c r="JX23" s="1"/>
      <c r="JY23" s="1"/>
      <c r="JZ23" s="1"/>
      <c r="KA23" s="1"/>
      <c r="KB23" s="1"/>
      <c r="KC23" s="48" t="s">
        <v>198</v>
      </c>
      <c r="KD23" s="17"/>
      <c r="KE23" s="14"/>
      <c r="KF23" s="17"/>
      <c r="KG23" s="9"/>
      <c r="KH23" s="9"/>
      <c r="KI23" s="9"/>
      <c r="KJ23" s="1"/>
    </row>
    <row r="24" ht="15" customHeight="1">
      <c r="A24" s="18"/>
      <c r="B24" s="84"/>
      <c r="C24" s="85"/>
      <c r="D24" s="85"/>
      <c r="E24" s="85"/>
      <c r="F24" s="85"/>
      <c r="G24" s="85"/>
      <c r="H24" s="85"/>
      <c r="I24" s="20"/>
      <c r="J24" s="20"/>
      <c r="L24" s="5" t="s">
        <v>199</v>
      </c>
      <c r="M24" s="3"/>
      <c r="N24" s="3"/>
      <c r="O24" s="3"/>
      <c r="P24" s="3"/>
      <c r="Q24" s="3"/>
      <c r="R24" s="3"/>
      <c r="AF24" s="40"/>
      <c r="AG24" s="40"/>
      <c r="AH24" s="40"/>
      <c r="AI24" s="40"/>
      <c r="AJ24" s="40"/>
      <c r="BU24" s="18">
        <v>3.2000000000000002</v>
      </c>
      <c r="BV24" s="133" t="s">
        <v>200</v>
      </c>
      <c r="BY24" s="88"/>
      <c r="BZ24" s="88"/>
      <c r="CA24" s="88"/>
      <c r="CB24" s="88"/>
      <c r="CC24" s="88"/>
      <c r="CD24" s="88"/>
      <c r="CE24" s="88"/>
      <c r="CM24" s="24"/>
      <c r="CN24" s="24"/>
      <c r="CO24" s="51"/>
      <c r="CP24" s="87">
        <f t="shared" si="14"/>
        <v>149.32595600999991</v>
      </c>
      <c r="CQ24" s="87">
        <f t="shared" si="15"/>
        <v>12.443829667499992</v>
      </c>
      <c r="CR24" s="4">
        <f t="shared" si="16"/>
        <v>0</v>
      </c>
      <c r="CS24" s="4">
        <f t="shared" si="17"/>
        <v>15.28647584671282</v>
      </c>
      <c r="CT24" s="4">
        <f t="shared" si="18"/>
        <v>23.95178727920916</v>
      </c>
      <c r="CU24" s="4">
        <f t="shared" si="19"/>
        <v>-14.913237466370099</v>
      </c>
      <c r="CV24" s="4">
        <f t="shared" si="20"/>
        <v>39.539617477285837</v>
      </c>
      <c r="CW24" s="4">
        <f t="shared" si="22"/>
        <v>1</v>
      </c>
      <c r="CX24" s="4">
        <f t="shared" si="22"/>
        <v>1.7</v>
      </c>
      <c r="CY24" s="4">
        <f t="shared" si="22"/>
        <v>0.11572000248130214</v>
      </c>
      <c r="CZ24" s="4">
        <f t="shared" si="22"/>
        <v>0.5</v>
      </c>
      <c r="DA24" s="118">
        <v>2.2000000000000002</v>
      </c>
      <c r="DB24" s="121">
        <f t="shared" si="21"/>
        <v>2.9754777364998644</v>
      </c>
      <c r="DD24" s="40"/>
      <c r="DE24" s="40"/>
      <c r="DF24" s="40"/>
      <c r="DG24" s="40"/>
      <c r="DH24" s="40"/>
      <c r="DI24" s="40"/>
      <c r="DJ24" s="40"/>
      <c r="DU24" s="3" t="s">
        <v>36</v>
      </c>
      <c r="DW24" s="1"/>
      <c r="DX24" s="1"/>
      <c r="DY24" s="1"/>
      <c r="DZ24" s="104"/>
      <c r="EA24" s="104"/>
      <c r="EB24" s="104"/>
      <c r="EC24" s="104"/>
      <c r="ED24" s="104"/>
      <c r="EF24" s="1"/>
      <c r="EG24" s="2" t="str">
        <f>EG10</f>
        <v xml:space="preserve">para triplay de 1" estructural</v>
      </c>
      <c r="EH24" s="1"/>
      <c r="EI24" s="1"/>
      <c r="EJ24" s="1"/>
      <c r="EK24" s="1"/>
      <c r="EL24" s="1"/>
      <c r="EN24" s="40" t="s">
        <v>201</v>
      </c>
      <c r="EO24" s="40"/>
      <c r="EP24" s="40"/>
      <c r="EQ24" s="40"/>
      <c r="ER24" s="40"/>
      <c r="ES24" s="40"/>
      <c r="ET24" s="40"/>
      <c r="FF24" s="134"/>
      <c r="FG24" s="135"/>
      <c r="FH24" s="136"/>
      <c r="FI24" s="137"/>
      <c r="FJ24" s="138">
        <f>FI24+FH25+FI26+FJ25</f>
        <v>-0.5</v>
      </c>
      <c r="FK24" s="139">
        <v>1</v>
      </c>
      <c r="FL24" s="140">
        <v>3</v>
      </c>
      <c r="FM24" s="141"/>
      <c r="FN24" s="142"/>
      <c r="FO24" s="143"/>
      <c r="FP24" s="144">
        <f>FO24+FN25+FO26+FP25</f>
        <v>0</v>
      </c>
      <c r="FQ24" s="140">
        <v>3</v>
      </c>
      <c r="FR24" s="77"/>
      <c r="FS24" s="141"/>
      <c r="FT24" s="136"/>
      <c r="FU24" s="137"/>
      <c r="FV24" s="138">
        <f>FU24+FT25+FU26+FV25</f>
        <v>0</v>
      </c>
      <c r="FW24" s="145"/>
      <c r="FX24" s="6">
        <f>FX23*FX22</f>
        <v>0</v>
      </c>
      <c r="FY24" s="51"/>
      <c r="FZ24" s="51"/>
      <c r="GA24" s="51"/>
      <c r="GB24" s="51"/>
      <c r="GC24" s="51"/>
      <c r="GD24" s="134"/>
      <c r="GE24" s="135"/>
      <c r="GF24" s="136"/>
      <c r="GG24" s="137"/>
      <c r="GH24" s="138">
        <f>GG24+GF25+GG26+GH25</f>
        <v>-0.5</v>
      </c>
      <c r="GI24" s="139"/>
      <c r="GJ24" s="140">
        <v>3</v>
      </c>
      <c r="GK24" s="141"/>
      <c r="GL24" s="142"/>
      <c r="GM24" s="143"/>
      <c r="GN24" s="144">
        <f>GM24+GL25+GM26+GN25</f>
        <v>-0.5</v>
      </c>
      <c r="GO24" s="140">
        <v>1</v>
      </c>
      <c r="GP24" s="77">
        <v>3</v>
      </c>
      <c r="GQ24" s="141"/>
      <c r="GR24" s="136"/>
      <c r="GS24" s="137"/>
      <c r="GT24" s="138">
        <f>GS24+GR25+GS26+GT25</f>
        <v>0</v>
      </c>
      <c r="GU24" s="145"/>
      <c r="GV24" s="6">
        <f>GV23*GV22</f>
        <v>0</v>
      </c>
      <c r="GW24" s="51"/>
      <c r="GX24" s="51"/>
      <c r="GY24" s="51"/>
      <c r="GZ24" s="134"/>
      <c r="HA24" s="135"/>
      <c r="HB24" s="136"/>
      <c r="HC24" s="137"/>
      <c r="HD24" s="138">
        <f>HC24+HB25+HC26+HD25</f>
        <v>-0.5</v>
      </c>
      <c r="HE24" s="139"/>
      <c r="HF24" s="140">
        <v>1</v>
      </c>
      <c r="HG24" s="141">
        <v>0</v>
      </c>
      <c r="HH24" s="136"/>
      <c r="HI24" s="137"/>
      <c r="HJ24" s="138">
        <f>HI24+HH25+HI26+HJ25</f>
        <v>-0.5</v>
      </c>
      <c r="HK24" s="139"/>
      <c r="HL24" s="140">
        <v>1</v>
      </c>
      <c r="HM24" s="141"/>
      <c r="HN24" s="136"/>
      <c r="HO24" s="137"/>
      <c r="HP24" s="138">
        <f>HO24+HN25+HO26+HP25</f>
        <v>-0.5</v>
      </c>
      <c r="HQ24" s="139"/>
      <c r="HR24" s="77">
        <v>1</v>
      </c>
      <c r="HS24" s="140">
        <v>0</v>
      </c>
      <c r="HT24" s="142"/>
      <c r="HU24" s="143"/>
      <c r="HV24" s="144">
        <f>HU24+HT25+HU26+HV25</f>
        <v>-0.5</v>
      </c>
      <c r="HW24" s="140">
        <v>1</v>
      </c>
      <c r="HX24" s="77">
        <v>3</v>
      </c>
      <c r="HY24" s="141">
        <v>0</v>
      </c>
      <c r="HZ24" s="136"/>
      <c r="IA24" s="137"/>
      <c r="IB24" s="138">
        <f>IA24+HZ25+IA26+IB25</f>
        <v>0</v>
      </c>
      <c r="IC24" s="145"/>
      <c r="ID24" s="6">
        <f>ID23*ID22</f>
        <v>0</v>
      </c>
      <c r="IE24" s="51"/>
      <c r="IG24" s="51"/>
      <c r="IH24" s="51"/>
      <c r="II24" s="51"/>
      <c r="IJ24" s="24" t="s">
        <v>202</v>
      </c>
      <c r="IK24" s="1">
        <f>FH42</f>
        <v>8111.8909090909083</v>
      </c>
      <c r="IL24" s="1">
        <f t="shared" ref="IL24:IL26" si="23">IK24*100</f>
        <v>811189.09090909082</v>
      </c>
      <c r="IM24" s="24">
        <f>FH47</f>
        <v>2961.8227272727136</v>
      </c>
      <c r="IN24" s="146">
        <f t="shared" ref="IN24:IO26" si="24">IL24/2500</f>
        <v>324.47563636363634</v>
      </c>
      <c r="IO24" s="146">
        <f t="shared" si="24"/>
        <v>1.1847290909090855</v>
      </c>
      <c r="IP24" s="24" t="s">
        <v>119</v>
      </c>
      <c r="IQ24" s="51"/>
      <c r="IR24" s="51"/>
      <c r="IS24" s="51"/>
      <c r="IT24" s="51"/>
      <c r="IU24" s="51"/>
      <c r="IV24" s="51"/>
      <c r="IW24" s="51"/>
      <c r="IX24" s="51"/>
      <c r="IY24" s="54" t="e">
        <f>#REF!</f>
        <v>#REF!</v>
      </c>
      <c r="IZ24" s="54"/>
      <c r="JA24" s="54"/>
      <c r="JB24" s="54"/>
      <c r="JC24" s="54"/>
      <c r="JD24" s="54"/>
      <c r="JE24" s="54"/>
      <c r="JF24" s="113"/>
      <c r="JG24" s="113"/>
      <c r="JH24" s="113"/>
      <c r="JI24" s="113"/>
      <c r="JJ24" s="113"/>
      <c r="JK24" s="113"/>
      <c r="JL24" s="113"/>
      <c r="JM24" s="113"/>
      <c r="JN24" s="113"/>
      <c r="JO24" s="113"/>
      <c r="JP24" s="113"/>
      <c r="JQ24" s="113"/>
      <c r="JR24" s="113"/>
      <c r="JS24" s="113"/>
      <c r="JT24" s="113"/>
      <c r="JU24" s="113"/>
      <c r="JV24" s="113"/>
      <c r="JW24" s="113"/>
      <c r="JX24" s="113"/>
      <c r="JY24" s="113"/>
      <c r="JZ24" s="113"/>
      <c r="KA24" s="113"/>
      <c r="KB24" s="1"/>
      <c r="KC24" s="147" t="s">
        <v>203</v>
      </c>
      <c r="KD24" s="148"/>
      <c r="KE24" s="148"/>
      <c r="KF24" s="148"/>
      <c r="KG24" s="148"/>
      <c r="KH24" s="148"/>
      <c r="KI24" s="148"/>
      <c r="KJ24" s="1"/>
    </row>
    <row r="25" ht="15" customHeight="1">
      <c r="A25" s="18"/>
      <c r="B25" s="84"/>
      <c r="C25" s="85"/>
      <c r="D25" s="85"/>
      <c r="E25" s="85"/>
      <c r="F25" s="85"/>
      <c r="G25" s="85"/>
      <c r="H25" s="85"/>
      <c r="I25" s="20"/>
      <c r="J25" s="20"/>
      <c r="L25" s="40" t="s">
        <v>204</v>
      </c>
      <c r="M25" s="40"/>
      <c r="N25" s="40"/>
      <c r="O25" s="40"/>
      <c r="P25" s="40"/>
      <c r="Q25" s="40"/>
      <c r="R25" s="40"/>
      <c r="T25" s="109"/>
      <c r="U25" s="109"/>
      <c r="V25" s="109"/>
      <c r="W25" s="109"/>
      <c r="X25" s="109"/>
      <c r="Y25" s="109"/>
      <c r="Z25" s="109"/>
      <c r="AA25" s="109"/>
      <c r="AB25" s="109"/>
      <c r="AE25" s="1" t="s">
        <v>205</v>
      </c>
      <c r="AF25" s="1" t="s">
        <v>206</v>
      </c>
      <c r="BU25" s="149">
        <f>BU24*3600/1000</f>
        <v>11.52</v>
      </c>
      <c r="BV25" s="150" t="s">
        <v>207</v>
      </c>
      <c r="BY25" s="88"/>
      <c r="BZ25" s="88"/>
      <c r="CA25" s="88"/>
      <c r="CB25" s="88"/>
      <c r="CC25" s="88"/>
      <c r="CD25" s="88"/>
      <c r="CE25" s="88"/>
      <c r="CM25" s="24"/>
      <c r="CN25" s="24"/>
      <c r="CO25" s="51"/>
      <c r="CP25" s="87">
        <f t="shared" si="14"/>
        <v>37.331489002499978</v>
      </c>
      <c r="CQ25" s="87">
        <f t="shared" si="15"/>
        <v>3.110957416874998</v>
      </c>
      <c r="CR25" s="4">
        <f t="shared" si="16"/>
        <v>0</v>
      </c>
      <c r="CS25" s="4">
        <f t="shared" si="17"/>
        <v>6.3877910660991013</v>
      </c>
      <c r="CT25" s="4">
        <f t="shared" si="18"/>
        <v>-1.339955160944345</v>
      </c>
      <c r="CU25" s="4">
        <f t="shared" si="19"/>
        <v>7.8385377624380066</v>
      </c>
      <c r="CV25" s="4">
        <f t="shared" si="20"/>
        <v>-10.035749066490741</v>
      </c>
      <c r="CW25" s="4">
        <f t="shared" si="22"/>
        <v>1</v>
      </c>
      <c r="CX25" s="4">
        <f t="shared" si="22"/>
        <v>1.7</v>
      </c>
      <c r="CY25" s="4">
        <f t="shared" si="22"/>
        <v>0.11572000248130214</v>
      </c>
      <c r="CZ25" s="4">
        <f t="shared" si="22"/>
        <v>0.5</v>
      </c>
      <c r="DA25" s="151">
        <v>2</v>
      </c>
      <c r="DB25" s="152">
        <f t="shared" si="21"/>
        <v>2.8370067068857749</v>
      </c>
      <c r="DD25" s="40"/>
      <c r="DE25" s="40"/>
      <c r="DF25" s="40"/>
      <c r="DG25" s="40"/>
      <c r="DH25" s="40"/>
      <c r="DI25" s="40"/>
      <c r="DJ25" s="40"/>
      <c r="DL25" s="109"/>
      <c r="DM25" s="153"/>
      <c r="DN25" s="153"/>
      <c r="DO25" s="153"/>
      <c r="DP25" s="153"/>
      <c r="DQ25" s="153"/>
      <c r="DR25" s="153"/>
      <c r="DS25" s="153"/>
      <c r="DT25" s="109"/>
      <c r="DU25" s="1"/>
      <c r="DW25" s="1"/>
      <c r="DX25" s="1"/>
      <c r="DY25" s="1"/>
      <c r="DZ25" s="104"/>
      <c r="EA25" s="104"/>
      <c r="EB25" s="104"/>
      <c r="EC25" s="104"/>
      <c r="ED25" s="104"/>
      <c r="EF25" s="1"/>
      <c r="EG25" s="94" t="s">
        <v>208</v>
      </c>
      <c r="EH25" s="2">
        <v>48</v>
      </c>
      <c r="EI25" s="2" t="s">
        <v>209</v>
      </c>
      <c r="EJ25" s="1"/>
      <c r="EK25" s="1"/>
      <c r="EL25" s="1"/>
      <c r="EN25" s="40"/>
      <c r="EO25" s="40"/>
      <c r="EP25" s="40"/>
      <c r="EQ25" s="40"/>
      <c r="ER25" s="40"/>
      <c r="ES25" s="40"/>
      <c r="ET25" s="40"/>
      <c r="EV25" s="104"/>
      <c r="EW25" s="104"/>
      <c r="EX25" s="104"/>
      <c r="EY25" s="104"/>
      <c r="EZ25" s="104"/>
      <c r="FA25" s="104"/>
      <c r="FB25" s="104"/>
      <c r="FC25" s="104"/>
      <c r="FD25" s="104"/>
      <c r="FE25" s="104"/>
      <c r="FF25" s="63" t="s">
        <v>210</v>
      </c>
      <c r="FG25" s="135">
        <f>(FG23*FG22*FG22/2)+(FG9*FG22/4)</f>
        <v>8111.8909090909083</v>
      </c>
      <c r="FH25" s="154"/>
      <c r="FI25" s="155">
        <f>FG25+FK25</f>
        <v>6750.0136363636357</v>
      </c>
      <c r="FJ25" s="156">
        <f>IF(FL26=0,0,IF(FK24=3,0,IF(FM24=3,0,IF(FM24=2,-0.5,IF(FM24=1,0,-0.5)))))</f>
        <v>-0.5</v>
      </c>
      <c r="FK25" s="157">
        <f>FL23</f>
        <v>-1361.8772727272726</v>
      </c>
      <c r="FL25" s="51">
        <v>1</v>
      </c>
      <c r="FM25" s="158">
        <f>FM23</f>
        <v>1361.8772727272726</v>
      </c>
      <c r="FN25" s="159">
        <f>IF(FL26=0,0,IF(FM24=3,0,IF(FK24=3,0,IF(FK24=2,-0.5,IF(FK24=1,0,(FL26/(FL26+FR26))*(-0.5))))))</f>
        <v>0</v>
      </c>
      <c r="FO25" s="160">
        <f>IF(FL24=0,FM26+FQ25,IF(FR24=0,FQ26+FM25,FM25+FQ25))</f>
        <v>1361.8772727272726</v>
      </c>
      <c r="FP25" s="161">
        <f>IF(FR26=0,0,IF(FQ24=3,0,IF(FS24=3,0,IF(FS24=2,-0.5,IF(FS24=1,0,(FR26/(FR26+FL26))*(-0.5))))))</f>
        <v>0</v>
      </c>
      <c r="FQ25" s="51">
        <f>FR23</f>
        <v>0</v>
      </c>
      <c r="FR25" s="51">
        <f>FL25</f>
        <v>1</v>
      </c>
      <c r="FS25" s="158">
        <f>FS23</f>
        <v>0</v>
      </c>
      <c r="FT25" s="154">
        <f>IF(FR26=0,0,IF(FS24=3,0,IF(FQ24=3,0,IF(FQ24=2,-0.5,IF(FQ24=1,0,-0.5)))))</f>
        <v>0</v>
      </c>
      <c r="FU25" s="155">
        <f>FS25+FW25</f>
        <v>0</v>
      </c>
      <c r="FV25" s="156"/>
      <c r="FW25" s="145">
        <v>0</v>
      </c>
      <c r="FX25" s="63"/>
      <c r="FY25" s="51"/>
      <c r="FZ25" s="51"/>
      <c r="GA25" s="51"/>
      <c r="GB25" s="51"/>
      <c r="GC25" s="51"/>
      <c r="GD25" s="63" t="s">
        <v>210</v>
      </c>
      <c r="GE25" s="135">
        <f>(GE23*GE22*GE22/2)+(GE9*GE22/4)</f>
        <v>947.76363636363624</v>
      </c>
      <c r="GF25" s="154"/>
      <c r="GG25" s="155">
        <f>GE25+GI25</f>
        <v>-414.11363636363637</v>
      </c>
      <c r="GH25" s="156">
        <f>IF(GJ26=0,0,IF(GI24=3,0,IF(GK24=3,0,IF(GK24=2,-0.5,IF(GK24=1,0,-0.5)))))</f>
        <v>-0.5</v>
      </c>
      <c r="GI25" s="157">
        <f>GJ23</f>
        <v>-1361.8772727272726</v>
      </c>
      <c r="GJ25" s="51">
        <v>1</v>
      </c>
      <c r="GK25" s="158">
        <f>GK23</f>
        <v>1361.8772727272726</v>
      </c>
      <c r="GL25" s="159">
        <f>IF(GJ26=0,0,IF(GK24=3,0,IF(GI24=3,0,IF(GI24=2,-0.5,IF(GI24=1,0,(GJ26/(GJ26+GP26))*(-0.5))))))</f>
        <v>-0.25</v>
      </c>
      <c r="GM25" s="160">
        <f>IF(GJ24=0,GK26+GO25,IF(GP24=0,GO26+GK25,GK25+GO25))</f>
        <v>0</v>
      </c>
      <c r="GN25" s="161">
        <f>IF(GP26=0,0,IF(GO24=3,0,IF(GQ24=3,0,IF(GQ24=2,-0.5,IF(GQ24=1,0,(GP26/(GP26+GJ26))*(-0.5))))))</f>
        <v>-0.25</v>
      </c>
      <c r="GO25" s="51">
        <f>GP23</f>
        <v>-1361.8772727272726</v>
      </c>
      <c r="GP25" s="51">
        <f>GJ25</f>
        <v>1</v>
      </c>
      <c r="GQ25" s="158">
        <f>GQ23</f>
        <v>1361.8772727272726</v>
      </c>
      <c r="GR25" s="154">
        <f>IF(GP26=0,0,IF(GQ24=3,0,IF(GO24=3,0,IF(GO24=2,-0.5,IF(GO24=1,0,-0.5)))))</f>
        <v>0</v>
      </c>
      <c r="GS25" s="155">
        <f>GQ25+GU25</f>
        <v>1361.8772727272726</v>
      </c>
      <c r="GT25" s="156"/>
      <c r="GU25" s="145">
        <v>0</v>
      </c>
      <c r="GV25" s="63"/>
      <c r="GW25" s="51"/>
      <c r="GX25" s="51"/>
      <c r="GY25" s="51"/>
      <c r="GZ25" s="63" t="s">
        <v>210</v>
      </c>
      <c r="HA25" s="135"/>
      <c r="HB25" s="154"/>
      <c r="HC25" s="155">
        <f>HA25+HE25</f>
        <v>-173.89071515151514</v>
      </c>
      <c r="HD25" s="156">
        <f>IF(HF26=0,0,IF(HE24=3,0,IF(HG24=3,0,IF(HG24=2,-0.5,IF(HG24=1,0,-0.5)))))</f>
        <v>-0.5</v>
      </c>
      <c r="HE25" s="157">
        <f>HF23</f>
        <v>-173.89071515151514</v>
      </c>
      <c r="HF25" s="51">
        <v>1</v>
      </c>
      <c r="HG25" s="158">
        <f>HG23</f>
        <v>153.82758787878788</v>
      </c>
      <c r="HH25" s="154">
        <f>IF(HF26=0,0,IF(HG24=3,0,IF(HE24=3,0,IF(HE24=2,-0.5,IF(HE24=1,0,(HF26/(HF26+HL26))*(-0.5))))))</f>
        <v>-0.25</v>
      </c>
      <c r="HI25" s="155">
        <f>IF(HF24=0,HG26+HK25,IF(HL24=0,HK26+HG25,HG25+HK25))</f>
        <v>2.5078909090909178</v>
      </c>
      <c r="HJ25" s="156">
        <f>IF(HL26=0,0,IF(HK24=3,0,IF(HM24=3,0,IF(HM24=2,-0.5,IF(HM24=1,0,(HL26/(HL26+HF26))*(-0.5))))))</f>
        <v>-0.25</v>
      </c>
      <c r="HK25" s="157">
        <f>HL23</f>
        <v>-151.31969696969696</v>
      </c>
      <c r="HL25" s="51">
        <v>1</v>
      </c>
      <c r="HM25" s="158">
        <f>HM23</f>
        <v>151.31969696969696</v>
      </c>
      <c r="HN25" s="154">
        <f>IF(HL26=0,0,IF(HM24=3,0,IF(HK24=3,0,IF(HK24=2,-0.5,IF(HK24=1,0,(HL26/(HL26+HR26))*(-0.5))))))</f>
        <v>-0.25</v>
      </c>
      <c r="HO25" s="155">
        <f>IF(HL24=0,HM26+HQ25,IF(HR24=0,HQ26+HM25,HM25+HQ25))</f>
        <v>0</v>
      </c>
      <c r="HP25" s="156">
        <f>IF(HR26=0,0,IF(HQ24=3,0,IF(HS24=3,0,IF(HS24=2,-0.5,IF(HS24=1,0,(HR26/(HR26+HL26))*(-0.5))))))</f>
        <v>-0.25</v>
      </c>
      <c r="HQ25" s="157">
        <f>HR23</f>
        <v>-151.31969696969696</v>
      </c>
      <c r="HR25" s="51">
        <v>1</v>
      </c>
      <c r="HS25" s="51">
        <f>HS23</f>
        <v>151.31969696969696</v>
      </c>
      <c r="HT25" s="159">
        <f>IF(HR26=0,0,IF(HS24=3,0,IF(HQ24=3,0,IF(HQ24=2,-0.5,IF(HQ24=1,0,(HR26/(HR26+HX26))*(-0.5))))))</f>
        <v>-0.375</v>
      </c>
      <c r="HU25" s="160">
        <f>IF(HR24=0,HS26+HW25,IF(HX24=0,HW26+HS25,HS25+HW25))</f>
        <v>-1210.5575757575757</v>
      </c>
      <c r="HV25" s="161">
        <f>IF(HX26=0,0,IF(HW24=3,0,IF(HY24=3,0,IF(HY24=2,-0.5,IF(HY24=1,0,(HX26/(HX26+HR26))*(-0.5))))))</f>
        <v>-0.125</v>
      </c>
      <c r="HW25" s="51">
        <f>HX23</f>
        <v>-1361.8772727272726</v>
      </c>
      <c r="HX25" s="51">
        <f>HR25</f>
        <v>1</v>
      </c>
      <c r="HY25" s="158">
        <f>HY23</f>
        <v>1361.8772727272726</v>
      </c>
      <c r="HZ25" s="154">
        <f>IF(HX26=0,0,IF(HY24=3,0,IF(HW24=3,0,IF(HW24=2,-0.5,IF(HW24=1,0,-0.5)))))</f>
        <v>0</v>
      </c>
      <c r="IA25" s="155">
        <f>HY25+IC25</f>
        <v>1361.8772727272726</v>
      </c>
      <c r="IB25" s="156"/>
      <c r="IC25" s="145">
        <v>0</v>
      </c>
      <c r="ID25" s="63"/>
      <c r="IE25" s="51"/>
      <c r="IG25" s="51"/>
      <c r="IH25" s="51"/>
      <c r="II25" s="51"/>
      <c r="IJ25" s="24" t="s">
        <v>211</v>
      </c>
      <c r="IK25" s="24">
        <f>GF42</f>
        <v>1480.1954545454275</v>
      </c>
      <c r="IL25" s="1">
        <f t="shared" si="23"/>
        <v>148019.54545454276</v>
      </c>
      <c r="IM25" s="24">
        <f>GF47</f>
        <v>2961.8227272727136</v>
      </c>
      <c r="IN25" s="24">
        <f t="shared" si="24"/>
        <v>59.207818181817103</v>
      </c>
      <c r="IO25" s="24">
        <f t="shared" si="24"/>
        <v>1.1847290909090855</v>
      </c>
      <c r="IP25" s="24"/>
      <c r="IQ25" s="51"/>
      <c r="IR25" s="51"/>
      <c r="IS25" s="51"/>
      <c r="IT25" s="51"/>
      <c r="IU25" s="51"/>
      <c r="IV25" s="51"/>
      <c r="IW25" s="51"/>
      <c r="IX25" s="51"/>
      <c r="IY25" s="40"/>
      <c r="IZ25" s="40"/>
      <c r="JA25" s="40"/>
      <c r="JB25" s="40"/>
      <c r="JC25" s="40"/>
      <c r="JD25" s="40"/>
      <c r="JE25" s="40"/>
      <c r="JF25" s="113"/>
      <c r="JG25" s="113"/>
      <c r="JH25" s="113"/>
      <c r="JI25" s="113"/>
      <c r="JJ25" s="113"/>
      <c r="JK25" s="113"/>
      <c r="JL25" s="113"/>
      <c r="JM25" s="113"/>
      <c r="JN25" s="113"/>
      <c r="JO25" s="113"/>
      <c r="JP25" s="113"/>
      <c r="JQ25" s="113"/>
      <c r="JR25" s="113"/>
      <c r="JS25" s="113"/>
      <c r="JT25" s="113"/>
      <c r="JU25" s="113"/>
      <c r="JV25" s="113"/>
      <c r="JW25" s="113"/>
      <c r="JX25" s="113"/>
      <c r="JY25" s="113"/>
      <c r="JZ25" s="113"/>
      <c r="KA25" s="113"/>
      <c r="KB25" s="1"/>
      <c r="KC25" s="40" t="s">
        <v>212</v>
      </c>
      <c r="KD25" s="40"/>
      <c r="KE25" s="40"/>
      <c r="KF25" s="40"/>
      <c r="KG25" s="40"/>
      <c r="KH25" s="40"/>
      <c r="KI25" s="40"/>
      <c r="KJ25" s="1"/>
    </row>
    <row r="26" ht="15" customHeight="1">
      <c r="A26" s="18"/>
      <c r="B26" s="84"/>
      <c r="C26" s="85"/>
      <c r="D26" s="85"/>
      <c r="E26" s="85"/>
      <c r="F26" s="85"/>
      <c r="G26" s="85"/>
      <c r="H26" s="85"/>
      <c r="I26" s="20"/>
      <c r="J26" s="20"/>
      <c r="L26" s="40"/>
      <c r="M26" s="40"/>
      <c r="N26" s="40"/>
      <c r="O26" s="40"/>
      <c r="P26" s="40"/>
      <c r="Q26" s="40"/>
      <c r="R26" s="40"/>
      <c r="S26" s="109"/>
      <c r="AD26" s="40" t="s">
        <v>213</v>
      </c>
      <c r="AE26" s="40"/>
      <c r="AF26" s="40"/>
      <c r="AG26" s="40"/>
      <c r="AH26" s="40"/>
      <c r="AI26" s="40"/>
      <c r="AJ26" s="40"/>
      <c r="BU26" s="122" t="s">
        <v>214</v>
      </c>
      <c r="BV26" s="123"/>
      <c r="BY26" s="1" t="s">
        <v>215</v>
      </c>
      <c r="CC26" s="4">
        <v>1</v>
      </c>
      <c r="CM26" s="24"/>
      <c r="CN26" s="24"/>
      <c r="CO26" s="6"/>
      <c r="CP26" s="24"/>
      <c r="CQ26" s="24"/>
      <c r="CR26" s="24"/>
      <c r="CS26" s="24"/>
      <c r="CT26" s="24"/>
      <c r="CU26" s="24"/>
      <c r="CV26" s="24"/>
      <c r="CW26" s="24"/>
      <c r="CX26" s="24"/>
      <c r="CY26" s="24"/>
      <c r="CZ26" s="24"/>
      <c r="DA26" s="71"/>
      <c r="DB26" s="24"/>
      <c r="DM26" s="153"/>
      <c r="DN26" s="153"/>
      <c r="DO26" s="153"/>
      <c r="DP26" s="153"/>
      <c r="DQ26" s="153"/>
      <c r="DR26" s="153"/>
      <c r="DS26" s="153"/>
      <c r="DU26" s="1"/>
      <c r="DW26" s="1"/>
      <c r="DX26" s="1" t="s">
        <v>216</v>
      </c>
      <c r="DY26" s="1"/>
      <c r="DZ26" s="104"/>
      <c r="EA26" s="104"/>
      <c r="EB26" s="104"/>
      <c r="EC26" s="104"/>
      <c r="ED26" s="104"/>
      <c r="EF26" s="1"/>
      <c r="EG26" s="94" t="s">
        <v>217</v>
      </c>
      <c r="EH26" s="2">
        <v>6.7619999999999996</v>
      </c>
      <c r="EI26" s="2" t="s">
        <v>218</v>
      </c>
      <c r="EJ26" s="1"/>
      <c r="EL26" s="1"/>
      <c r="EN26" s="40"/>
      <c r="EO26" s="40"/>
      <c r="EP26" s="40"/>
      <c r="EQ26" s="40"/>
      <c r="ER26" s="40"/>
      <c r="ES26" s="40"/>
      <c r="ET26" s="40"/>
      <c r="FF26" s="134"/>
      <c r="FG26" s="162"/>
      <c r="FH26" s="163"/>
      <c r="FI26" s="164"/>
      <c r="FJ26" s="165"/>
      <c r="FK26" s="166"/>
      <c r="FL26" s="167">
        <f>IF(FL24=0,0,FL25/FL24)</f>
        <v>0.33333333333333331</v>
      </c>
      <c r="FM26" s="168"/>
      <c r="FN26" s="169"/>
      <c r="FO26" s="170"/>
      <c r="FP26" s="171"/>
      <c r="FQ26" s="167"/>
      <c r="FR26" s="167">
        <f>IF(FR24=0,0,FR25/FR24)</f>
        <v>0</v>
      </c>
      <c r="FS26" s="168"/>
      <c r="FT26" s="163"/>
      <c r="FU26" s="164"/>
      <c r="FV26" s="165"/>
      <c r="FW26" s="172"/>
      <c r="FX26" s="63"/>
      <c r="FY26" s="51"/>
      <c r="FZ26" s="51"/>
      <c r="GA26" s="51"/>
      <c r="GB26" s="51"/>
      <c r="GC26" s="51"/>
      <c r="GD26" s="134"/>
      <c r="GE26" s="162"/>
      <c r="GF26" s="163"/>
      <c r="GG26" s="164"/>
      <c r="GH26" s="165"/>
      <c r="GI26" s="166"/>
      <c r="GJ26" s="167">
        <f>IF(GJ24=0,0,GJ25/GJ24)</f>
        <v>0.33333333333333331</v>
      </c>
      <c r="GK26" s="168"/>
      <c r="GL26" s="169"/>
      <c r="GM26" s="170"/>
      <c r="GN26" s="171"/>
      <c r="GO26" s="167"/>
      <c r="GP26" s="167">
        <f>IF(GP24=0,0,GP25/GP24)</f>
        <v>0.33333333333333331</v>
      </c>
      <c r="GQ26" s="168"/>
      <c r="GR26" s="163"/>
      <c r="GS26" s="164"/>
      <c r="GT26" s="165"/>
      <c r="GU26" s="172"/>
      <c r="GV26" s="63"/>
      <c r="GW26" s="51"/>
      <c r="GX26" s="51"/>
      <c r="GY26" s="51"/>
      <c r="GZ26" s="134"/>
      <c r="HA26" s="162"/>
      <c r="HB26" s="163"/>
      <c r="HC26" s="164"/>
      <c r="HD26" s="165"/>
      <c r="HE26" s="166"/>
      <c r="HF26" s="167">
        <f>IF(HF24=0,0,HF25/HF24)</f>
        <v>1</v>
      </c>
      <c r="HG26" s="168"/>
      <c r="HH26" s="163"/>
      <c r="HI26" s="164"/>
      <c r="HJ26" s="165"/>
      <c r="HK26" s="166"/>
      <c r="HL26" s="167">
        <f>IF(HL24=0,0,HL25/HL24)</f>
        <v>1</v>
      </c>
      <c r="HM26" s="168"/>
      <c r="HN26" s="163"/>
      <c r="HO26" s="164"/>
      <c r="HP26" s="165"/>
      <c r="HQ26" s="166"/>
      <c r="HR26" s="167">
        <f>IF(HR24=0,0,HR25/HR24)</f>
        <v>1</v>
      </c>
      <c r="HS26" s="167"/>
      <c r="HT26" s="169"/>
      <c r="HU26" s="170"/>
      <c r="HV26" s="171"/>
      <c r="HW26" s="167"/>
      <c r="HX26" s="167">
        <f>IF(HX24=0,0,HX25/HX24)</f>
        <v>0.33333333333333331</v>
      </c>
      <c r="HY26" s="168"/>
      <c r="HZ26" s="163"/>
      <c r="IA26" s="164"/>
      <c r="IB26" s="165"/>
      <c r="IC26" s="172"/>
      <c r="ID26" s="63"/>
      <c r="IE26" s="51"/>
      <c r="IG26" s="51"/>
      <c r="IH26" s="51"/>
      <c r="II26" s="51"/>
      <c r="IJ26" s="51" t="s">
        <v>219</v>
      </c>
      <c r="IK26" s="24">
        <f>HB42</f>
        <v>1529.233371524562</v>
      </c>
      <c r="IL26" s="1">
        <f t="shared" si="23"/>
        <v>152923.3371524562</v>
      </c>
      <c r="IM26" s="51">
        <f>HB47</f>
        <v>2735.3075375663466</v>
      </c>
      <c r="IN26" s="24">
        <f t="shared" si="24"/>
        <v>61.169334860982481</v>
      </c>
      <c r="IO26" s="24">
        <f t="shared" si="24"/>
        <v>1.0941230150265386</v>
      </c>
      <c r="IP26" s="51"/>
      <c r="IQ26" s="51"/>
      <c r="IR26" s="51"/>
      <c r="IS26" s="51"/>
      <c r="IT26" s="51"/>
      <c r="IU26" s="51"/>
      <c r="IV26" s="51"/>
      <c r="IW26" s="51"/>
      <c r="IX26" s="51"/>
      <c r="IY26" s="40"/>
      <c r="IZ26" s="40"/>
      <c r="JA26" s="40"/>
      <c r="JB26" s="40"/>
      <c r="JC26" s="40"/>
      <c r="JD26" s="40"/>
      <c r="JE26" s="40"/>
      <c r="JF26" s="113"/>
      <c r="JG26" s="113"/>
      <c r="JH26" s="113"/>
      <c r="JI26" s="113"/>
      <c r="JJ26" s="113"/>
      <c r="JK26" s="113"/>
      <c r="JL26" s="113"/>
      <c r="JM26" s="113"/>
      <c r="JN26" s="113"/>
      <c r="JO26" s="113"/>
      <c r="JP26" s="113"/>
      <c r="JQ26" s="113"/>
      <c r="JR26" s="113"/>
      <c r="JS26" s="113"/>
      <c r="JT26" s="113"/>
      <c r="JU26" s="113"/>
      <c r="JV26" s="113"/>
      <c r="JW26" s="113"/>
      <c r="JX26" s="113"/>
      <c r="JY26" s="113"/>
      <c r="JZ26" s="113"/>
      <c r="KA26" s="113"/>
      <c r="KB26" s="1"/>
      <c r="KC26" s="40"/>
      <c r="KD26" s="40"/>
      <c r="KE26" s="40"/>
      <c r="KF26" s="40"/>
      <c r="KG26" s="40"/>
      <c r="KH26" s="40"/>
      <c r="KI26" s="40"/>
      <c r="KJ26" s="1"/>
    </row>
    <row r="27" ht="15" customHeight="1">
      <c r="A27" s="18"/>
      <c r="B27" s="84"/>
      <c r="C27" s="85"/>
      <c r="D27" s="85"/>
      <c r="E27" s="85"/>
      <c r="F27" s="85"/>
      <c r="G27" s="85"/>
      <c r="H27" s="85"/>
      <c r="I27" s="20"/>
      <c r="J27" s="20"/>
      <c r="L27" s="40"/>
      <c r="M27" s="40"/>
      <c r="N27" s="40"/>
      <c r="O27" s="40"/>
      <c r="P27" s="40"/>
      <c r="Q27" s="40"/>
      <c r="R27" s="40"/>
      <c r="AD27" s="40"/>
      <c r="AE27" s="40"/>
      <c r="AF27" s="40"/>
      <c r="AG27" s="40"/>
      <c r="AH27" s="40"/>
      <c r="AI27" s="40"/>
      <c r="AJ27" s="40"/>
      <c r="BU27" s="127" t="s">
        <v>187</v>
      </c>
      <c r="BV27" s="121"/>
      <c r="BY27" s="3" t="s">
        <v>220</v>
      </c>
      <c r="BZ27" s="1">
        <f>0.0048</f>
        <v>0.0047999999999999996</v>
      </c>
      <c r="CA27" s="4" t="s">
        <v>21</v>
      </c>
      <c r="CB27" s="1">
        <f>CC26</f>
        <v>1</v>
      </c>
      <c r="CC27" s="4" t="s">
        <v>21</v>
      </c>
      <c r="CD27" s="1">
        <f>CF11</f>
        <v>13.330799999999996</v>
      </c>
      <c r="CE27" s="4" t="s">
        <v>22</v>
      </c>
      <c r="CF27" s="44">
        <f>BZ27*CB27*(CD27^2)</f>
        <v>0.85300909747199949</v>
      </c>
      <c r="CM27" s="51"/>
      <c r="CN27" s="51"/>
      <c r="CO27" s="51"/>
      <c r="CP27" s="24"/>
      <c r="CQ27" s="24"/>
      <c r="CR27" s="24"/>
      <c r="CS27" s="24"/>
      <c r="CT27" s="24"/>
      <c r="CU27" s="24"/>
      <c r="CV27" s="24"/>
      <c r="CW27" s="24"/>
      <c r="CX27" s="24"/>
      <c r="CY27" s="24"/>
      <c r="CZ27" s="24"/>
      <c r="DA27" s="71"/>
      <c r="DB27" s="24"/>
      <c r="DD27" s="2" t="s">
        <v>221</v>
      </c>
      <c r="DM27" s="153"/>
      <c r="DN27" s="153"/>
      <c r="DO27" s="153"/>
      <c r="DP27" s="153"/>
      <c r="DQ27" s="153"/>
      <c r="DR27" s="153"/>
      <c r="DS27" s="153"/>
      <c r="DU27" s="1"/>
      <c r="DW27" s="1"/>
      <c r="DX27" s="1"/>
      <c r="DY27" s="1"/>
      <c r="DZ27" s="104"/>
      <c r="EA27" s="104"/>
      <c r="EB27" s="104"/>
      <c r="EC27" s="104"/>
      <c r="ED27" s="104"/>
      <c r="EF27" s="104"/>
      <c r="EG27" s="94" t="s">
        <v>116</v>
      </c>
      <c r="EH27" s="104"/>
      <c r="EI27" s="173" t="s">
        <v>222</v>
      </c>
      <c r="EJ27" s="104"/>
      <c r="EN27" s="40"/>
      <c r="EO27" s="40"/>
      <c r="EP27" s="40"/>
      <c r="EQ27" s="40"/>
      <c r="ER27" s="40"/>
      <c r="ES27" s="40"/>
      <c r="ET27" s="40"/>
      <c r="FF27" s="24" t="s">
        <v>202</v>
      </c>
      <c r="FG27" s="6">
        <f>FG22*FG23</f>
        <v>5268.5999999999995</v>
      </c>
      <c r="FH27" s="24"/>
      <c r="FI27" s="174">
        <f>FG27</f>
        <v>5268.5999999999995</v>
      </c>
      <c r="FJ27" s="175">
        <f>(FI25+FN27)*FJ25</f>
        <v>-3375.0068181818178</v>
      </c>
      <c r="FK27" s="24"/>
      <c r="FL27" s="8" t="s">
        <v>223</v>
      </c>
      <c r="FM27" s="7">
        <f>FK7</f>
        <v>0</v>
      </c>
      <c r="FN27" s="176">
        <f>(FO25)*FN25</f>
        <v>0</v>
      </c>
      <c r="FO27" s="177" t="s">
        <v>224</v>
      </c>
      <c r="FP27" s="178">
        <f>(FO25)*FP25</f>
        <v>0</v>
      </c>
      <c r="FQ27" s="24"/>
      <c r="FR27" s="8" t="s">
        <v>223</v>
      </c>
      <c r="FS27" s="7">
        <f>FQ7</f>
        <v>0</v>
      </c>
      <c r="FT27" s="179">
        <f>(FU25+FP27)*FT25</f>
        <v>0</v>
      </c>
      <c r="FU27" s="180">
        <f>FX24</f>
        <v>0</v>
      </c>
      <c r="FV27" s="177"/>
      <c r="FW27" s="24"/>
      <c r="FX27" s="6"/>
      <c r="FY27" s="7"/>
      <c r="FZ27" s="24"/>
      <c r="GA27" s="24"/>
      <c r="GB27" s="24"/>
      <c r="GC27" s="24"/>
      <c r="GD27" s="24" t="s">
        <v>202</v>
      </c>
      <c r="GE27" s="6">
        <f>GE22*GE23</f>
        <v>1756.1999999999998</v>
      </c>
      <c r="GF27" s="24"/>
      <c r="GG27" s="174">
        <f>GE27</f>
        <v>1756.1999999999998</v>
      </c>
      <c r="GH27" s="175">
        <f>(GG25+GL27)*GH25</f>
        <v>207.05681818181819</v>
      </c>
      <c r="GI27" s="24"/>
      <c r="GJ27" s="8" t="s">
        <v>223</v>
      </c>
      <c r="GK27" s="7">
        <f>GI7</f>
        <v>0</v>
      </c>
      <c r="GL27" s="176">
        <f>(GM25)*GL25</f>
        <v>0</v>
      </c>
      <c r="GM27" s="177" t="s">
        <v>224</v>
      </c>
      <c r="GN27" s="178">
        <f>(GM25)*GN25</f>
        <v>0</v>
      </c>
      <c r="GO27" s="24"/>
      <c r="GP27" s="8" t="s">
        <v>223</v>
      </c>
      <c r="GQ27" s="7">
        <f>GO7</f>
        <v>0</v>
      </c>
      <c r="GR27" s="179">
        <f>(GS25+GN27)*GR25</f>
        <v>0</v>
      </c>
      <c r="GS27" s="180">
        <f>GV24</f>
        <v>0</v>
      </c>
      <c r="GT27" s="177"/>
      <c r="GU27" s="24"/>
      <c r="GV27" s="6"/>
      <c r="GW27" s="7"/>
      <c r="GX27" s="24"/>
      <c r="GY27" s="24"/>
      <c r="GZ27" s="24" t="s">
        <v>202</v>
      </c>
      <c r="HA27" s="6">
        <f>HA22*HA23</f>
        <v>0</v>
      </c>
      <c r="HB27" s="24"/>
      <c r="HC27" s="174">
        <f>HA27</f>
        <v>0</v>
      </c>
      <c r="HD27" s="175">
        <f>(HC25+HH27)*HD25</f>
        <v>73.072622348484842</v>
      </c>
      <c r="HE27" s="24"/>
      <c r="HF27" s="8" t="s">
        <v>223</v>
      </c>
      <c r="HG27" s="7">
        <f>HE7</f>
        <v>0</v>
      </c>
      <c r="HH27" s="179">
        <f>(HI25+HN27)*HH25</f>
        <v>27.745470454545451</v>
      </c>
      <c r="HI27" s="177" t="s">
        <v>224</v>
      </c>
      <c r="HJ27" s="181">
        <f>(HI25+HN27)*HJ25</f>
        <v>27.745470454545451</v>
      </c>
      <c r="HK27" s="24"/>
      <c r="HL27" s="8" t="s">
        <v>223</v>
      </c>
      <c r="HM27" s="7">
        <f>HK7</f>
        <v>0</v>
      </c>
      <c r="HN27" s="179">
        <f>(HO25+HT27)*HN25</f>
        <v>-113.48977272727272</v>
      </c>
      <c r="HO27" s="177" t="s">
        <v>224</v>
      </c>
      <c r="HP27" s="181">
        <f>(HO25+HT27)*HP25</f>
        <v>-113.48977272727272</v>
      </c>
      <c r="HQ27" s="24"/>
      <c r="HR27" s="8" t="s">
        <v>223</v>
      </c>
      <c r="HS27" s="7">
        <f>HQ7</f>
        <v>0</v>
      </c>
      <c r="HT27" s="176">
        <f>(HU25)*HT25</f>
        <v>453.95909090909089</v>
      </c>
      <c r="HU27" s="177" t="s">
        <v>224</v>
      </c>
      <c r="HV27" s="178">
        <f>(HU25)*HV25</f>
        <v>151.31969696969696</v>
      </c>
      <c r="HW27" s="24"/>
      <c r="HX27" s="8" t="s">
        <v>223</v>
      </c>
      <c r="HY27" s="7">
        <f>HW7</f>
        <v>0</v>
      </c>
      <c r="HZ27" s="179">
        <f>(IA25+HV27)*HZ25</f>
        <v>0</v>
      </c>
      <c r="IA27" s="180">
        <f>ID24</f>
        <v>0</v>
      </c>
      <c r="IB27" s="177"/>
      <c r="IC27" s="24"/>
      <c r="ID27" s="6"/>
      <c r="IE27" s="24"/>
      <c r="IG27" s="24"/>
      <c r="IH27" s="24"/>
      <c r="II27" s="8"/>
      <c r="IJ27" s="51"/>
      <c r="IK27" s="51"/>
      <c r="IL27" s="51"/>
      <c r="IM27" s="51"/>
      <c r="IN27" s="51"/>
      <c r="IO27" s="51"/>
      <c r="IP27" s="51"/>
      <c r="IQ27" s="8"/>
      <c r="IR27" s="8"/>
      <c r="IS27" s="8"/>
      <c r="IT27" s="8"/>
      <c r="IU27" s="8"/>
      <c r="IV27" s="8"/>
      <c r="IW27" s="8"/>
      <c r="IX27" s="8"/>
      <c r="IY27" s="40"/>
      <c r="IZ27" s="40"/>
      <c r="JA27" s="40"/>
      <c r="JB27" s="40"/>
      <c r="JC27" s="40"/>
      <c r="JD27" s="40"/>
      <c r="JE27" s="40"/>
      <c r="JF27" s="1"/>
      <c r="JG27" s="1"/>
      <c r="JH27" s="1"/>
      <c r="JI27" s="1"/>
      <c r="JJ27" s="1"/>
      <c r="JK27" s="1"/>
      <c r="JL27" s="1"/>
      <c r="JM27" s="1"/>
      <c r="JN27" s="1"/>
      <c r="JO27" s="1"/>
      <c r="JP27" s="1"/>
      <c r="JQ27" s="1"/>
      <c r="JR27" s="1"/>
      <c r="JS27" s="1"/>
      <c r="JT27" s="1"/>
      <c r="JU27" s="1"/>
      <c r="JV27" s="1"/>
      <c r="JW27" s="1"/>
      <c r="JX27" s="1"/>
      <c r="JY27" s="1"/>
      <c r="JZ27" s="1"/>
      <c r="KA27" s="1"/>
      <c r="KB27" s="1"/>
      <c r="KC27" s="40"/>
      <c r="KD27" s="40"/>
      <c r="KE27" s="40"/>
      <c r="KF27" s="40"/>
      <c r="KG27" s="40"/>
      <c r="KH27" s="40"/>
      <c r="KI27" s="40"/>
      <c r="KJ27" s="1"/>
    </row>
    <row r="28" ht="15" customHeight="1">
      <c r="A28" s="18"/>
      <c r="B28" s="84"/>
      <c r="C28" s="85"/>
      <c r="D28" s="85"/>
      <c r="E28" s="85"/>
      <c r="F28" s="85"/>
      <c r="G28" s="85"/>
      <c r="H28" s="85"/>
      <c r="I28" s="20"/>
      <c r="J28" s="20"/>
      <c r="L28" s="5" t="s">
        <v>225</v>
      </c>
      <c r="M28" s="3"/>
      <c r="N28" s="3"/>
      <c r="O28" s="3"/>
      <c r="P28" s="3"/>
      <c r="Q28" s="3"/>
      <c r="R28" s="3"/>
      <c r="AH28" s="40" t="s">
        <v>226</v>
      </c>
      <c r="AI28" s="40"/>
      <c r="AJ28" s="40"/>
      <c r="BU28" s="18">
        <v>1.7</v>
      </c>
      <c r="BV28" s="133" t="s">
        <v>200</v>
      </c>
      <c r="BY28" s="3"/>
      <c r="CF28" s="44"/>
      <c r="CH28" s="1" t="s">
        <v>227</v>
      </c>
      <c r="CJ28" s="1" t="s">
        <v>228</v>
      </c>
      <c r="CM28" s="182" t="s">
        <v>229</v>
      </c>
      <c r="CN28" s="51"/>
      <c r="CO28" s="51"/>
      <c r="CP28" s="24"/>
      <c r="DD28" s="40" t="s">
        <v>230</v>
      </c>
      <c r="DE28" s="40"/>
      <c r="DF28" s="40"/>
      <c r="DG28" s="40"/>
      <c r="DH28" s="40"/>
      <c r="DI28" s="40"/>
      <c r="DJ28" s="40"/>
      <c r="DM28" s="153"/>
      <c r="DN28" s="153"/>
      <c r="DO28" s="153"/>
      <c r="DP28" s="153"/>
      <c r="DQ28" s="153"/>
      <c r="DR28" s="153"/>
      <c r="DS28" s="153"/>
      <c r="DU28" s="1"/>
      <c r="DW28" s="1"/>
      <c r="DX28" s="1"/>
      <c r="DY28" s="1"/>
      <c r="DZ28" s="104"/>
      <c r="EA28" s="104"/>
      <c r="EB28" s="104"/>
      <c r="EC28" s="1" t="s">
        <v>231</v>
      </c>
      <c r="ED28" s="104"/>
      <c r="EF28" s="1"/>
      <c r="EG28" s="94" t="str">
        <f>DW19</f>
        <v xml:space="preserve">Carga en lbs/pie2 =</v>
      </c>
      <c r="EH28" s="94">
        <f>DX19</f>
        <v>81.142177275431294</v>
      </c>
      <c r="EK28" s="1"/>
      <c r="EL28" s="1"/>
      <c r="EN28" s="40"/>
      <c r="EO28" s="40"/>
      <c r="EP28" s="40"/>
      <c r="EQ28" s="40"/>
      <c r="ER28" s="40"/>
      <c r="ES28" s="40"/>
      <c r="ET28" s="40"/>
      <c r="FF28" s="183"/>
      <c r="FG28" s="6"/>
      <c r="FH28" s="71" t="s">
        <v>232</v>
      </c>
      <c r="FI28" s="58">
        <f>FK38+FG27</f>
        <v>11367.361363636363</v>
      </c>
      <c r="FJ28" s="184">
        <f>(FI25+FN28)*FJ25</f>
        <v>-3375.0068181818178</v>
      </c>
      <c r="FK28" s="24">
        <f>IF(FL24=0,0,IF(FM27=0,0,-1*(FM27/FL24)))</f>
        <v>0</v>
      </c>
      <c r="FL28" s="7" t="s">
        <v>233</v>
      </c>
      <c r="FM28" s="7">
        <f>IF(FL24=0,0,IF(FM27=0,0,FM27/FL24))</f>
        <v>0</v>
      </c>
      <c r="FN28" s="176">
        <f>(FO25+FJ27+FT27)*FN25</f>
        <v>0</v>
      </c>
      <c r="FO28" s="131">
        <f>IF(FL24=0,FQ38+FM39,IF(FR24=0,FQ39+FM38,FM38+FQ38))</f>
        <v>-651.25227272727307</v>
      </c>
      <c r="FP28" s="178">
        <f>(FO25+FJ27+FT27)*FP25</f>
        <v>0</v>
      </c>
      <c r="FQ28" s="24">
        <f>IF(FR24=0,0,IF(FS27=0,0,-1*(FS27/FR24)))</f>
        <v>0</v>
      </c>
      <c r="FR28" s="7" t="s">
        <v>233</v>
      </c>
      <c r="FS28" s="7">
        <f>IF(FR24=0,0,IF(FS27=0,0,FS27/FR24))</f>
        <v>0</v>
      </c>
      <c r="FT28" s="179">
        <f>(FU25+FP28)*FT25</f>
        <v>0</v>
      </c>
      <c r="FU28" s="131">
        <f>FS38+FU27</f>
        <v>0</v>
      </c>
      <c r="FV28" s="46" t="s">
        <v>234</v>
      </c>
      <c r="FW28" s="24"/>
      <c r="FX28" s="6"/>
      <c r="FY28" s="7"/>
      <c r="FZ28" s="24"/>
      <c r="GA28" s="24"/>
      <c r="GB28" s="24"/>
      <c r="GC28" s="24"/>
      <c r="GD28" s="183"/>
      <c r="GE28" s="6"/>
      <c r="GF28" s="71" t="s">
        <v>232</v>
      </c>
      <c r="GG28" s="58">
        <f>GI38+GE27</f>
        <v>4302.4772727272657</v>
      </c>
      <c r="GH28" s="184">
        <f>(GG25+GL28)*GH25</f>
        <v>232.93892045454547</v>
      </c>
      <c r="GI28" s="24">
        <f>IF(GJ24=0,0,IF(GK27=0,0,-1*(GK27/GJ24)))</f>
        <v>0</v>
      </c>
      <c r="GJ28" s="7" t="s">
        <v>233</v>
      </c>
      <c r="GK28" s="7">
        <f>IF(GJ24=0,0,IF(GK27=0,0,GK27/GJ24))</f>
        <v>0</v>
      </c>
      <c r="GL28" s="176">
        <f>(GM25+GH27+GR27)*GL25</f>
        <v>-51.764204545454547</v>
      </c>
      <c r="GM28" s="131">
        <f>IF(GJ24=0,GO38+GK39,IF(GP24=0,GO39+GK38,GK38+GO38))</f>
        <v>5684.1454545454471</v>
      </c>
      <c r="GN28" s="178">
        <f>(GM25+GH27+GR27)*GN25</f>
        <v>-51.764204545454547</v>
      </c>
      <c r="GO28" s="24">
        <f>IF(GP24=0,0,IF(GQ27=0,0,-1*(GQ27/GP24)))</f>
        <v>0</v>
      </c>
      <c r="GP28" s="7" t="s">
        <v>233</v>
      </c>
      <c r="GQ28" s="7">
        <f>IF(GP24=0,0,IF(GQ27=0,0,GQ27/GP24))</f>
        <v>0</v>
      </c>
      <c r="GR28" s="179">
        <f>(GS25+GN28)*GR25</f>
        <v>0</v>
      </c>
      <c r="GS28" s="131">
        <f>GQ38+GS27</f>
        <v>2664.5954545454679</v>
      </c>
      <c r="GT28" s="46" t="s">
        <v>234</v>
      </c>
      <c r="GU28" s="24"/>
      <c r="GV28" s="6"/>
      <c r="GW28" s="7"/>
      <c r="GX28" s="24"/>
      <c r="GY28" s="24"/>
      <c r="GZ28" s="183"/>
      <c r="HA28" s="6"/>
      <c r="HB28" s="71" t="s">
        <v>232</v>
      </c>
      <c r="HC28" s="58">
        <f>HE38+HA27</f>
        <v>901.28948466732049</v>
      </c>
      <c r="HD28" s="184">
        <f>(HC25+HH28)*HD25</f>
        <v>80.009695916193181</v>
      </c>
      <c r="HE28" s="24">
        <f>IF(HF24=0,0,IF(HG27=0,0,-1*(HG27/HF24)))</f>
        <v>0</v>
      </c>
      <c r="HF28" s="7" t="s">
        <v>233</v>
      </c>
      <c r="HG28" s="7">
        <f>IF(HF24=0,0,IF(HG27=0,0,HG27/HF24))</f>
        <v>0</v>
      </c>
      <c r="HH28" s="179">
        <f>(HI25+HD27+HN28)*HH25</f>
        <v>13.871323319128788</v>
      </c>
      <c r="HI28" s="131">
        <f>IF(HF24=0,HK38+HG39,IF(HL24=0,HK39+HG38,HG38+HK38))</f>
        <v>2452.7035646594904</v>
      </c>
      <c r="HJ28" s="185">
        <f>(HI25+HD27+HN28)*HJ25</f>
        <v>13.871323319128788</v>
      </c>
      <c r="HK28" s="24">
        <f>IF(HL24=0,0,IF(HM27=0,0,-1*(HM27/HL24)))</f>
        <v>0</v>
      </c>
      <c r="HL28" s="7" t="s">
        <v>233</v>
      </c>
      <c r="HM28" s="7">
        <f>IF(HL24=0,0,IF(HM27=0,0,HM27/HL24))</f>
        <v>0</v>
      </c>
      <c r="HN28" s="179">
        <f>(HO25+HJ27+HT28)*HN25</f>
        <v>-131.06580653409091</v>
      </c>
      <c r="HO28" s="131">
        <f>IF(HL24=0,HQ38+HM39,IF(HR24=0,HQ39+HM38,HM38+HQ38))</f>
        <v>342.92115967157235</v>
      </c>
      <c r="HP28" s="185">
        <f>(HO25+HJ27+HT28)*HP25</f>
        <v>-131.06580653409091</v>
      </c>
      <c r="HQ28" s="24">
        <f>IF(HR24=0,0,IF(HS27=0,0,-1*(HS27/HR24)))</f>
        <v>0</v>
      </c>
      <c r="HR28" s="7" t="s">
        <v>233</v>
      </c>
      <c r="HS28" s="7">
        <f>IF(HR24=0,0,IF(HS27=0,0,HS27/HR24))</f>
        <v>0</v>
      </c>
      <c r="HT28" s="176">
        <f>(HU25+HP27+HZ27)*HT25</f>
        <v>496.51775568181819</v>
      </c>
      <c r="HU28" s="131">
        <f>IF(HR24=0,HW38+HS39,IF(HX24=0,HW39+HS38,HS38+HW38))</f>
        <v>4585.6478740225084</v>
      </c>
      <c r="HV28" s="178">
        <f>(HU25+HP27+HZ27)*HV25</f>
        <v>165.50591856060606</v>
      </c>
      <c r="HW28" s="24">
        <f>IF(HX24=0,0,IF(HY27=0,0,-1*(HY27/HX24)))</f>
        <v>0</v>
      </c>
      <c r="HX28" s="7" t="s">
        <v>233</v>
      </c>
      <c r="HY28" s="7">
        <f>IF(HX24=0,0,IF(HY27=0,0,HY27/HX24))</f>
        <v>0</v>
      </c>
      <c r="HZ28" s="179">
        <f>(IA25+HV28)*HZ25</f>
        <v>0</v>
      </c>
      <c r="IA28" s="131">
        <f>HY38+IA27</f>
        <v>2891.1106442518349</v>
      </c>
      <c r="IB28" s="46" t="s">
        <v>234</v>
      </c>
      <c r="IC28" s="24"/>
      <c r="ID28" s="6"/>
      <c r="IE28" s="24"/>
      <c r="IG28" s="24"/>
      <c r="IH28" s="46"/>
      <c r="II28" s="7"/>
      <c r="IJ28" s="51"/>
      <c r="IK28" s="1" t="s">
        <v>235</v>
      </c>
      <c r="IM28" s="3" t="s">
        <v>110</v>
      </c>
      <c r="IN28" s="186">
        <f>IN24</f>
        <v>324.47563636363634</v>
      </c>
      <c r="IO28" s="51" t="s">
        <v>236</v>
      </c>
      <c r="IP28" s="51">
        <f>IN28*3</f>
        <v>973.42690909090902</v>
      </c>
      <c r="IQ28" s="7"/>
      <c r="IR28" s="7"/>
      <c r="IS28" s="7"/>
      <c r="IT28" s="7"/>
      <c r="IU28" s="7"/>
      <c r="IV28" s="7"/>
      <c r="IW28" s="7"/>
      <c r="IX28" s="7"/>
      <c r="IY28" s="40"/>
      <c r="IZ28" s="40"/>
      <c r="JA28" s="40"/>
      <c r="JB28" s="40"/>
      <c r="JC28" s="40"/>
      <c r="JD28" s="40"/>
      <c r="JE28" s="40"/>
      <c r="JF28" s="1"/>
      <c r="JG28" s="1"/>
      <c r="JH28" s="1"/>
      <c r="JI28" s="1"/>
      <c r="JJ28" s="1"/>
      <c r="JK28" s="1"/>
      <c r="JL28" s="1"/>
      <c r="JM28" s="1"/>
      <c r="JN28" s="1"/>
      <c r="JO28" s="1"/>
      <c r="JP28" s="1"/>
      <c r="JQ28" s="1"/>
      <c r="JR28" s="1"/>
      <c r="JS28" s="1"/>
      <c r="JT28" s="1"/>
      <c r="JU28" s="1"/>
      <c r="JV28" s="1"/>
      <c r="JW28" s="1"/>
      <c r="JX28" s="1"/>
      <c r="JY28" s="1"/>
      <c r="JZ28" s="1"/>
      <c r="KA28" s="1"/>
      <c r="KB28" s="1"/>
      <c r="KC28" s="40"/>
      <c r="KD28" s="40"/>
      <c r="KE28" s="40"/>
      <c r="KF28" s="40"/>
      <c r="KG28" s="40"/>
      <c r="KH28" s="40"/>
      <c r="KI28" s="40"/>
      <c r="KJ28" s="1"/>
    </row>
    <row r="29" ht="15" customHeight="1">
      <c r="A29" s="18"/>
      <c r="B29" s="84" t="s">
        <v>237</v>
      </c>
      <c r="C29" s="85"/>
      <c r="D29" s="85"/>
      <c r="E29" s="85"/>
      <c r="F29" s="85"/>
      <c r="G29" s="85"/>
      <c r="H29" s="85"/>
      <c r="I29" s="187"/>
      <c r="J29" s="20"/>
      <c r="L29" s="40" t="s">
        <v>238</v>
      </c>
      <c r="M29" s="40"/>
      <c r="N29" s="40"/>
      <c r="O29" s="40"/>
      <c r="P29" s="40"/>
      <c r="Q29" s="40"/>
      <c r="R29" s="40"/>
      <c r="AH29" s="40"/>
      <c r="AI29" s="40"/>
      <c r="AJ29" s="40"/>
      <c r="BU29" s="18">
        <f>BU28*3600/1000</f>
        <v>6.1200000000000001</v>
      </c>
      <c r="BV29" s="133" t="s">
        <v>207</v>
      </c>
      <c r="BY29" s="3" t="s">
        <v>20</v>
      </c>
      <c r="BZ29" s="1">
        <f>BZ27</f>
        <v>0.0047999999999999996</v>
      </c>
      <c r="CA29" s="4" t="s">
        <v>21</v>
      </c>
      <c r="CB29" s="1">
        <f>CB27</f>
        <v>1</v>
      </c>
      <c r="CC29" s="4" t="s">
        <v>21</v>
      </c>
      <c r="CD29" s="1">
        <f>CF13</f>
        <v>127.29062499999995</v>
      </c>
      <c r="CE29" s="4" t="s">
        <v>22</v>
      </c>
      <c r="CF29" s="44">
        <f>BZ29*CB29*(CD29^2)</f>
        <v>77.773935421874938</v>
      </c>
      <c r="CG29" s="1"/>
      <c r="CH29" s="1" t="s">
        <v>239</v>
      </c>
      <c r="CJ29" s="1" t="s">
        <v>240</v>
      </c>
      <c r="CM29" s="182" t="s">
        <v>241</v>
      </c>
      <c r="CN29" s="51"/>
      <c r="CO29" s="51"/>
      <c r="CP29" s="24"/>
      <c r="DD29" s="40"/>
      <c r="DE29" s="40"/>
      <c r="DF29" s="40"/>
      <c r="DG29" s="40"/>
      <c r="DH29" s="40"/>
      <c r="DI29" s="40"/>
      <c r="DJ29" s="40"/>
      <c r="DM29" s="153"/>
      <c r="DN29" s="153"/>
      <c r="DO29" s="153"/>
      <c r="DP29" s="153"/>
      <c r="DQ29" s="153"/>
      <c r="DR29" s="153"/>
      <c r="DS29" s="153"/>
      <c r="DU29" s="1"/>
      <c r="DW29" s="1"/>
      <c r="DX29" s="1"/>
      <c r="DY29" s="1"/>
      <c r="DZ29" s="104"/>
      <c r="EA29" s="104"/>
      <c r="EB29" s="104"/>
      <c r="EC29" s="104"/>
      <c r="ED29" s="104"/>
      <c r="EG29" s="2"/>
      <c r="EH29" s="94" t="s">
        <v>242</v>
      </c>
      <c r="EI29" s="94">
        <f>(20*EH25*EH26/EH28)</f>
        <v>80.001797067448678</v>
      </c>
      <c r="EJ29" s="2" t="s">
        <v>125</v>
      </c>
      <c r="EL29" s="1"/>
      <c r="EM29" s="104"/>
      <c r="EN29" s="40"/>
      <c r="EO29" s="40"/>
      <c r="EP29" s="40"/>
      <c r="EQ29" s="40"/>
      <c r="ER29" s="40"/>
      <c r="ES29" s="40"/>
      <c r="ET29" s="40"/>
      <c r="EV29" s="1"/>
      <c r="EW29" s="1"/>
      <c r="EX29" s="1"/>
      <c r="EY29" s="1"/>
      <c r="EZ29" s="1"/>
      <c r="FA29" s="1"/>
      <c r="FB29" s="1"/>
      <c r="FC29" s="1"/>
      <c r="FD29" s="1"/>
      <c r="FE29" s="1"/>
      <c r="FF29" s="183"/>
      <c r="FG29" s="6"/>
      <c r="FH29" s="24"/>
      <c r="FI29" s="24"/>
      <c r="FJ29" s="184">
        <f>(FI25+FN29)*FJ25</f>
        <v>-3375.0068181818178</v>
      </c>
      <c r="FK29" s="24"/>
      <c r="FL29" s="7" t="s">
        <v>243</v>
      </c>
      <c r="FM29" s="7"/>
      <c r="FN29" s="176">
        <f>(FO25+FJ28+FT28)*FN25</f>
        <v>0</v>
      </c>
      <c r="FO29" s="188"/>
      <c r="FP29" s="178">
        <f>(FO25+FJ28+FT28)*FP25</f>
        <v>0</v>
      </c>
      <c r="FQ29" s="24"/>
      <c r="FR29" s="7" t="s">
        <v>243</v>
      </c>
      <c r="FS29" s="7"/>
      <c r="FT29" s="179">
        <f>(FU25+FP29)*FT25</f>
        <v>0</v>
      </c>
      <c r="FU29" s="129"/>
      <c r="FV29" s="24"/>
      <c r="FW29" s="24"/>
      <c r="FX29" s="6"/>
      <c r="FY29" s="7"/>
      <c r="FZ29" s="24"/>
      <c r="GA29" s="24"/>
      <c r="GB29" s="24"/>
      <c r="GC29" s="24"/>
      <c r="GD29" s="183"/>
      <c r="GE29" s="6"/>
      <c r="GF29" s="24"/>
      <c r="GG29" s="24"/>
      <c r="GH29" s="184">
        <f>(GG25+GL29)*GH25</f>
        <v>236.17418323863637</v>
      </c>
      <c r="GI29" s="24"/>
      <c r="GJ29" s="7" t="s">
        <v>243</v>
      </c>
      <c r="GK29" s="7"/>
      <c r="GL29" s="176">
        <f>(GM25+GH28+GR28)*GL25</f>
        <v>-58.234730113636367</v>
      </c>
      <c r="GM29" s="188"/>
      <c r="GN29" s="178">
        <f>(GM25+GH28+GR28)*GN25</f>
        <v>-58.234730113636367</v>
      </c>
      <c r="GO29" s="24"/>
      <c r="GP29" s="7" t="s">
        <v>243</v>
      </c>
      <c r="GQ29" s="7"/>
      <c r="GR29" s="179">
        <f>(GS25+GN29)*GR25</f>
        <v>0</v>
      </c>
      <c r="GS29" s="129"/>
      <c r="GT29" s="24"/>
      <c r="GU29" s="24"/>
      <c r="GV29" s="6"/>
      <c r="GW29" s="7"/>
      <c r="GX29" s="24"/>
      <c r="GY29" s="24"/>
      <c r="GZ29" s="183"/>
      <c r="HA29" s="6"/>
      <c r="HB29" s="24"/>
      <c r="HC29" s="24"/>
      <c r="HD29" s="184">
        <f>(HC25+HH29)*HD25</f>
        <v>81.104428063964832</v>
      </c>
      <c r="HE29" s="24"/>
      <c r="HF29" s="7" t="s">
        <v>243</v>
      </c>
      <c r="HG29" s="7"/>
      <c r="HH29" s="179">
        <f>(HI25+HD28+HN29)*HH25</f>
        <v>11.68185902358546</v>
      </c>
      <c r="HI29" s="188"/>
      <c r="HJ29" s="185">
        <f>(HI25+HD28+HN29)*HJ25</f>
        <v>11.68185902358546</v>
      </c>
      <c r="HK29" s="24"/>
      <c r="HL29" s="7" t="s">
        <v>243</v>
      </c>
      <c r="HM29" s="7"/>
      <c r="HN29" s="179">
        <f>(HO25+HJ28+HT29)*HN25</f>
        <v>-129.24502291962594</v>
      </c>
      <c r="HO29" s="188"/>
      <c r="HP29" s="185">
        <f>(HO25+HJ28+HT29)*HP25</f>
        <v>-129.24502291962594</v>
      </c>
      <c r="HQ29" s="24"/>
      <c r="HR29" s="7" t="s">
        <v>243</v>
      </c>
      <c r="HS29" s="7"/>
      <c r="HT29" s="176">
        <f>(HU25+HP28+HZ28)*HT25</f>
        <v>503.10876835937495</v>
      </c>
      <c r="HU29" s="188"/>
      <c r="HV29" s="178">
        <f>(HU25+HP28+HZ28)*HV25</f>
        <v>167.70292278645832</v>
      </c>
      <c r="HW29" s="24"/>
      <c r="HX29" s="7" t="s">
        <v>243</v>
      </c>
      <c r="HY29" s="7"/>
      <c r="HZ29" s="179">
        <f>(IA25+HV29)*HZ25</f>
        <v>0</v>
      </c>
      <c r="IA29" s="129"/>
      <c r="IB29" s="24"/>
      <c r="IC29" s="24"/>
      <c r="ID29" s="6"/>
      <c r="IE29" s="24"/>
      <c r="IG29" s="24"/>
      <c r="IH29" s="24"/>
      <c r="II29" s="7"/>
      <c r="IJ29" s="51"/>
      <c r="IK29" s="1" t="s">
        <v>244</v>
      </c>
      <c r="IL29" s="51" t="s">
        <v>245</v>
      </c>
      <c r="IM29" s="51">
        <v>1195</v>
      </c>
      <c r="IN29" s="51"/>
      <c r="IO29" s="51"/>
      <c r="IP29" s="51"/>
      <c r="IQ29" s="7"/>
      <c r="IR29" s="7"/>
      <c r="IS29" s="7"/>
      <c r="IT29" s="7"/>
      <c r="IU29" s="7"/>
      <c r="IV29" s="7"/>
      <c r="IW29" s="7"/>
      <c r="IX29" s="7"/>
      <c r="IY29" s="40"/>
      <c r="IZ29" s="40"/>
      <c r="JA29" s="40"/>
      <c r="JB29" s="40"/>
      <c r="JC29" s="40"/>
      <c r="JD29" s="40"/>
      <c r="JE29" s="40"/>
      <c r="JF29" s="1"/>
      <c r="JG29" s="1"/>
      <c r="JH29" s="1"/>
      <c r="JI29" s="1"/>
      <c r="JJ29" s="1"/>
      <c r="JK29" s="1"/>
      <c r="JL29" s="1"/>
      <c r="JM29" s="1"/>
      <c r="JN29" s="1"/>
      <c r="JO29" s="1"/>
      <c r="JP29" s="1"/>
      <c r="JQ29" s="1"/>
      <c r="JR29" s="1"/>
      <c r="JS29" s="1"/>
      <c r="JT29" s="1"/>
      <c r="JU29" s="1"/>
      <c r="JV29" s="1"/>
      <c r="JW29" s="1"/>
      <c r="JX29" s="1"/>
      <c r="JY29" s="1"/>
      <c r="JZ29" s="1"/>
      <c r="KA29" s="1"/>
      <c r="KB29" s="1"/>
      <c r="KC29" s="40"/>
      <c r="KD29" s="40"/>
      <c r="KE29" s="40"/>
      <c r="KF29" s="40"/>
      <c r="KG29" s="40"/>
      <c r="KH29" s="40"/>
      <c r="KI29" s="40"/>
      <c r="KJ29" s="1"/>
    </row>
    <row r="30" ht="15" customHeight="1">
      <c r="A30" s="18"/>
      <c r="B30" s="84" t="s">
        <v>246</v>
      </c>
      <c r="C30" s="85"/>
      <c r="D30" s="85"/>
      <c r="E30" s="85"/>
      <c r="F30" s="85"/>
      <c r="G30" s="85"/>
      <c r="H30" s="85"/>
      <c r="I30" s="187"/>
      <c r="J30" s="20"/>
      <c r="L30" s="40"/>
      <c r="M30" s="40" t="s">
        <v>247</v>
      </c>
      <c r="N30" s="40"/>
      <c r="O30" s="40"/>
      <c r="P30" s="89" t="s">
        <v>248</v>
      </c>
      <c r="Q30" s="89"/>
      <c r="R30" s="40"/>
      <c r="AH30" s="40"/>
      <c r="AI30" s="40"/>
      <c r="AJ30" s="40"/>
      <c r="BU30" s="189" t="s">
        <v>62</v>
      </c>
      <c r="BV30" s="190"/>
      <c r="BY30" s="101"/>
      <c r="BZ30" s="88"/>
      <c r="CA30" s="89"/>
      <c r="CB30" s="88"/>
      <c r="CC30" s="89"/>
      <c r="CD30" s="88"/>
      <c r="CE30" s="89"/>
      <c r="CF30" s="43"/>
      <c r="CH30" s="1" t="s">
        <v>249</v>
      </c>
      <c r="CJ30" s="1" t="s">
        <v>250</v>
      </c>
      <c r="CM30" s="183" t="s">
        <v>251</v>
      </c>
      <c r="CN30" s="24"/>
      <c r="CO30" s="24"/>
      <c r="CP30" s="24"/>
      <c r="DD30" s="40"/>
      <c r="DE30" s="40"/>
      <c r="DF30" s="40"/>
      <c r="DG30" s="40"/>
      <c r="DH30" s="40"/>
      <c r="DI30" s="40"/>
      <c r="DJ30" s="40"/>
      <c r="DM30" s="153"/>
      <c r="DN30" s="153"/>
      <c r="DO30" s="153"/>
      <c r="DP30" s="153"/>
      <c r="DQ30" s="153"/>
      <c r="DR30" s="153"/>
      <c r="DS30" s="153"/>
      <c r="DU30" s="1"/>
      <c r="DW30" s="1"/>
      <c r="DX30" s="1"/>
      <c r="DY30" s="1"/>
      <c r="DZ30" s="104"/>
      <c r="EA30" s="104"/>
      <c r="EB30" s="104"/>
      <c r="EC30" s="104"/>
      <c r="ED30" s="104"/>
      <c r="EF30" s="1"/>
      <c r="EG30" s="1"/>
      <c r="EH30" s="1"/>
      <c r="EI30" s="1"/>
      <c r="EJ30" s="1"/>
      <c r="EK30" s="1"/>
      <c r="EL30" s="1"/>
      <c r="EN30" s="65" t="s">
        <v>252</v>
      </c>
      <c r="EO30" s="9"/>
      <c r="EP30" s="9"/>
      <c r="EQ30" s="9"/>
      <c r="ER30" s="9"/>
      <c r="ES30" s="11"/>
      <c r="ET30" s="9"/>
      <c r="EV30" s="1"/>
      <c r="EW30" s="1"/>
      <c r="EX30" s="1"/>
      <c r="EY30" s="1"/>
      <c r="EZ30" s="1"/>
      <c r="FA30" s="1"/>
      <c r="FB30" s="1"/>
      <c r="FC30" s="1"/>
      <c r="FD30" s="1"/>
      <c r="FE30" s="1"/>
      <c r="FF30" s="6"/>
      <c r="FG30" s="6"/>
      <c r="FH30" s="6"/>
      <c r="FI30" s="6"/>
      <c r="FJ30" s="184">
        <f>(FI25+FN30)*FJ25</f>
        <v>-3375.0068181818178</v>
      </c>
      <c r="FK30" s="24">
        <f>IF(FL24=0,0,IF(FK11=0,0,IF(FK12=0,0,FK12*(FL24-FK11)/FL24)))</f>
        <v>0</v>
      </c>
      <c r="FL30" s="7" t="s">
        <v>253</v>
      </c>
      <c r="FM30" s="7">
        <f>IF(FL24=0,0,IF(FK11=0,0,IF(FK12=0,0,FK12*FK11/FL24)))</f>
        <v>0</v>
      </c>
      <c r="FN30" s="176">
        <f>(FO25+FJ29+FT29)*FN25</f>
        <v>0</v>
      </c>
      <c r="FO30" s="188"/>
      <c r="FP30" s="178">
        <f>(FO25+FJ29+FT29)*FP25</f>
        <v>0</v>
      </c>
      <c r="FQ30" s="24">
        <f>IF(FR24=0,0,IF(FQ11=0,0,IF(FQ12=0,0,FQ12*(FR24-FQ11)/FR24)))</f>
        <v>0</v>
      </c>
      <c r="FR30" s="7" t="s">
        <v>253</v>
      </c>
      <c r="FS30" s="7">
        <f>IF(FR24=0,0,IF(FQ11=0,0,IF(FQ12=0,0,FQ12*FQ11/FR24)))</f>
        <v>0</v>
      </c>
      <c r="FT30" s="179">
        <f>(FU25+FP30)*FT25</f>
        <v>0</v>
      </c>
      <c r="FU30" s="129"/>
      <c r="FV30" s="24"/>
      <c r="FW30" s="24"/>
      <c r="FX30" s="6"/>
      <c r="FY30" s="7"/>
      <c r="FZ30" s="24"/>
      <c r="GA30" s="24"/>
      <c r="GB30" s="24"/>
      <c r="GC30" s="24"/>
      <c r="GD30" s="6"/>
      <c r="GE30" s="6"/>
      <c r="GF30" s="6"/>
      <c r="GG30" s="6"/>
      <c r="GH30" s="184">
        <f>(GG25+GL30)*GH25</f>
        <v>236.57859108664775</v>
      </c>
      <c r="GI30" s="24">
        <f>IF(GJ24=0,0,IF(GI11=0,0,IF(GI12=0,0,GI12*(GJ24-GI11)/GJ24)))</f>
        <v>0</v>
      </c>
      <c r="GJ30" s="7" t="s">
        <v>253</v>
      </c>
      <c r="GK30" s="7">
        <f>IF(GJ24=0,0,IF(GI11=0,0,IF(GI12=0,0,GI12*GI11/GJ24)))</f>
        <v>0</v>
      </c>
      <c r="GL30" s="176">
        <f>(GM25+GH29+GR29)*GL25</f>
        <v>-59.043545809659093</v>
      </c>
      <c r="GM30" s="188"/>
      <c r="GN30" s="178">
        <f>(GM25+GH29+GR29)*GN25</f>
        <v>-59.043545809659093</v>
      </c>
      <c r="GO30" s="24">
        <f>IF(GP24=0,0,IF(GO11=0,0,IF(GO12=0,0,GO12*(GP24-GO11)/GP24)))</f>
        <v>0</v>
      </c>
      <c r="GP30" s="7" t="s">
        <v>253</v>
      </c>
      <c r="GQ30" s="7">
        <f>IF(GP24=0,0,IF(GO11=0,0,IF(GO12=0,0,GO12*GO11/GP24)))</f>
        <v>0</v>
      </c>
      <c r="GR30" s="179">
        <f>(GS25+GN30)*GR25</f>
        <v>0</v>
      </c>
      <c r="GS30" s="129"/>
      <c r="GT30" s="24"/>
      <c r="GU30" s="24"/>
      <c r="GV30" s="6"/>
      <c r="GW30" s="7"/>
      <c r="GX30" s="24"/>
      <c r="GY30" s="24"/>
      <c r="GZ30" s="6"/>
      <c r="HA30" s="6"/>
      <c r="HB30" s="6"/>
      <c r="HC30" s="6"/>
      <c r="HD30" s="184">
        <f>(HC25+HH30)*HD25</f>
        <v>81.331027649654033</v>
      </c>
      <c r="HE30" s="24">
        <f>IF(HF24=0,0,IF(HE11=0,0,IF(HE12=0,0,HE12*(HF24-HE11)/HF24)))</f>
        <v>250.7890909090909</v>
      </c>
      <c r="HF30" s="7" t="s">
        <v>253</v>
      </c>
      <c r="HG30" s="7">
        <f>IF(HF24=0,0,IF(HE11=0,0,IF(HE12=0,0,HE12*HE11/HF24)))</f>
        <v>27.865454545454543</v>
      </c>
      <c r="HH30" s="179">
        <f>(HI25+HD29+HN30)*HH25</f>
        <v>11.228659852207066</v>
      </c>
      <c r="HI30" s="188"/>
      <c r="HJ30" s="185">
        <f>(HI25+HD29+HN30)*HJ25</f>
        <v>11.228659852207066</v>
      </c>
      <c r="HK30" s="24">
        <f>IF(HL24=0,0,IF(HK11=0,0,IF(HK12=0,0,HK12*(HL24-HK11)/HL24)))</f>
        <v>0</v>
      </c>
      <c r="HL30" s="7" t="s">
        <v>253</v>
      </c>
      <c r="HM30" s="7">
        <f>IF(HL24=0,0,IF(HK11=0,0,IF(HK12=0,0,HK12*HK11/HL24)))</f>
        <v>0</v>
      </c>
      <c r="HN30" s="179">
        <f>(HO25+HJ29+HT30)*HN25</f>
        <v>-128.52695838188401</v>
      </c>
      <c r="HO30" s="188"/>
      <c r="HP30" s="185">
        <f>(HO25+HJ29+HT30)*HP25</f>
        <v>-128.52695838188401</v>
      </c>
      <c r="HQ30" s="24">
        <f>IF(HR24=0,0,IF(HQ11=0,0,IF(HQ12=0,0,HQ12*(HR24-HQ11)/HR24)))</f>
        <v>0</v>
      </c>
      <c r="HR30" s="7" t="s">
        <v>253</v>
      </c>
      <c r="HS30" s="7">
        <f>IF(HR24=0,0,IF(HQ11=0,0,IF(HQ12=0,0,HQ12*HQ11/HR24)))</f>
        <v>0</v>
      </c>
      <c r="HT30" s="176">
        <f>(HU25+HP29+HZ29)*HT25</f>
        <v>502.42597450395056</v>
      </c>
      <c r="HU30" s="188"/>
      <c r="HV30" s="178">
        <f>(HU25+HP29+HZ29)*HV25</f>
        <v>167.47532483465019</v>
      </c>
      <c r="HW30" s="24">
        <f>IF(HX24=0,0,IF(HW11=0,0,IF(HW12=0,0,HW12*(HX24-HW11)/HX24)))</f>
        <v>0</v>
      </c>
      <c r="HX30" s="7" t="s">
        <v>253</v>
      </c>
      <c r="HY30" s="7">
        <f>IF(HX24=0,0,IF(HW11=0,0,IF(HW12=0,0,HW12*HW11/HX24)))</f>
        <v>0</v>
      </c>
      <c r="HZ30" s="179">
        <f>(IA25+HV30)*HZ25</f>
        <v>0</v>
      </c>
      <c r="IA30" s="129"/>
      <c r="IB30" s="24"/>
      <c r="IC30" s="24"/>
      <c r="ID30" s="6"/>
      <c r="IE30" s="24"/>
      <c r="IG30" s="24"/>
      <c r="IH30" s="24"/>
      <c r="II30" s="7"/>
      <c r="IJ30" s="8"/>
      <c r="IN30" s="8"/>
      <c r="IO30" s="8"/>
      <c r="IP30" s="8"/>
      <c r="IQ30" s="7"/>
      <c r="IR30" s="7"/>
      <c r="IS30" s="7"/>
      <c r="IT30" s="7"/>
      <c r="IU30" s="7"/>
      <c r="IV30" s="7"/>
      <c r="IW30" s="7"/>
      <c r="IX30" s="7"/>
      <c r="IY30" s="65" t="s">
        <v>254</v>
      </c>
      <c r="IZ30" s="65"/>
      <c r="JA30" s="65"/>
      <c r="JB30" s="117"/>
      <c r="JC30" s="65"/>
      <c r="JD30" s="65"/>
      <c r="JE30" s="65"/>
      <c r="JF30" s="1"/>
      <c r="JG30" s="1"/>
      <c r="JH30" s="1"/>
      <c r="JI30" s="1"/>
      <c r="JJ30" s="1"/>
      <c r="JK30" s="1"/>
      <c r="JL30" s="1"/>
      <c r="JM30" s="1"/>
      <c r="JN30" s="1"/>
      <c r="JO30" s="1"/>
      <c r="JP30" s="1"/>
      <c r="JQ30" s="1"/>
      <c r="JR30" s="1"/>
      <c r="JS30" s="1"/>
      <c r="JT30" s="1"/>
      <c r="JU30" s="1"/>
      <c r="JV30" s="1"/>
      <c r="JW30" s="1"/>
      <c r="JX30" s="1"/>
      <c r="JY30" s="1"/>
      <c r="JZ30" s="1"/>
      <c r="KA30" s="1"/>
      <c r="KB30" s="1"/>
      <c r="KC30" s="40"/>
      <c r="KD30" s="40"/>
      <c r="KE30" s="40"/>
      <c r="KF30" s="40"/>
      <c r="KG30" s="40"/>
      <c r="KH30" s="40"/>
      <c r="KI30" s="40"/>
      <c r="KJ30" s="1"/>
    </row>
    <row r="31" ht="15" customHeight="1">
      <c r="A31" s="18"/>
      <c r="B31" s="84" t="s">
        <v>255</v>
      </c>
      <c r="C31" s="85"/>
      <c r="D31" s="85"/>
      <c r="E31" s="85"/>
      <c r="F31" s="85"/>
      <c r="G31" s="85"/>
      <c r="H31" s="85"/>
      <c r="I31" s="187"/>
      <c r="J31" s="20"/>
      <c r="L31" s="3" t="s">
        <v>256</v>
      </c>
      <c r="M31" s="57">
        <v>2060</v>
      </c>
      <c r="N31" s="3" t="s">
        <v>257</v>
      </c>
      <c r="O31" s="3" t="s">
        <v>258</v>
      </c>
      <c r="P31" s="3">
        <v>30</v>
      </c>
      <c r="Q31" s="5" t="s">
        <v>259</v>
      </c>
      <c r="R31" s="3"/>
      <c r="AH31" s="40"/>
      <c r="AI31" s="40"/>
      <c r="AJ31" s="40"/>
      <c r="BU31" s="18">
        <v>8.8000000000000007</v>
      </c>
      <c r="BV31" s="133" t="s">
        <v>200</v>
      </c>
      <c r="BY31" s="40" t="s">
        <v>260</v>
      </c>
      <c r="BZ31" s="40"/>
      <c r="CA31" s="40"/>
      <c r="CB31" s="40"/>
      <c r="CC31" s="40"/>
      <c r="CD31" s="40"/>
      <c r="CE31" s="40"/>
      <c r="CF31" s="43"/>
      <c r="CM31" s="7"/>
      <c r="CN31" s="24"/>
      <c r="CO31" s="24"/>
      <c r="CP31" s="24"/>
      <c r="DD31" s="40"/>
      <c r="DE31" s="40"/>
      <c r="DF31" s="40"/>
      <c r="DG31" s="40"/>
      <c r="DH31" s="40"/>
      <c r="DI31" s="40"/>
      <c r="DJ31" s="40"/>
      <c r="DU31" s="1"/>
      <c r="DW31" s="1"/>
      <c r="DX31" s="1"/>
      <c r="DY31" s="1"/>
      <c r="DZ31" s="104"/>
      <c r="EA31" s="104"/>
      <c r="EB31" s="104"/>
      <c r="EC31" s="104"/>
      <c r="ED31" s="104"/>
      <c r="EF31" s="25" t="s">
        <v>261</v>
      </c>
      <c r="EG31" s="25"/>
      <c r="EH31" s="25"/>
      <c r="EI31" s="25"/>
      <c r="EK31" s="1"/>
      <c r="EL31" s="1"/>
      <c r="EN31" s="1"/>
      <c r="EO31" s="1"/>
      <c r="EP31" s="1"/>
      <c r="EQ31" s="1"/>
      <c r="ER31" s="1"/>
      <c r="ES31" s="3"/>
      <c r="ET31" s="1"/>
      <c r="EV31" s="1"/>
      <c r="EW31" s="1"/>
      <c r="EX31" s="1"/>
      <c r="EY31" s="1"/>
      <c r="EZ31" s="1"/>
      <c r="FA31" s="1"/>
      <c r="FB31" s="1"/>
      <c r="FC31" s="1"/>
      <c r="FD31" s="1"/>
      <c r="FE31" s="1"/>
      <c r="FF31" s="6"/>
      <c r="FG31" s="6"/>
      <c r="FH31" s="6"/>
      <c r="FI31" s="6"/>
      <c r="FJ31" s="184">
        <f>(FI25+FN31)*FJ25</f>
        <v>-3375.0068181818178</v>
      </c>
      <c r="FK31" s="24">
        <f>IF(FL24=0,0,IF(FK13=0,0,IF(FK14=0,0,FK14*(FL24-FK13)/FL24)))</f>
        <v>0</v>
      </c>
      <c r="FL31" s="7" t="s">
        <v>262</v>
      </c>
      <c r="FM31" s="7">
        <f>IF(FL24=0,0,IF(FK13=0,0,IF(FK14=0,0,FK14*FK13/FL24)))</f>
        <v>0</v>
      </c>
      <c r="FN31" s="176">
        <f>(FO25+FJ30+FT30)*FN25</f>
        <v>0</v>
      </c>
      <c r="FO31" s="188"/>
      <c r="FP31" s="178">
        <f>(FO25+FJ30+FT30)*FP25</f>
        <v>0</v>
      </c>
      <c r="FQ31" s="24">
        <f>IF(FR24=0,0,IF(FQ13=0,0,IF(FQ14=0,0,FQ14*(FR24-FQ13)/FR24)))</f>
        <v>0</v>
      </c>
      <c r="FR31" s="7" t="s">
        <v>262</v>
      </c>
      <c r="FS31" s="7">
        <f>IF(FR24=0,0,IF(FQ13=0,0,IF(FQ14=0,0,FQ14*FQ13/FR24)))</f>
        <v>0</v>
      </c>
      <c r="FT31" s="179">
        <f>(FU25+FP31)*FT25</f>
        <v>0</v>
      </c>
      <c r="FU31" s="129"/>
      <c r="FV31" s="24"/>
      <c r="FW31" s="24"/>
      <c r="FX31" s="6"/>
      <c r="FY31" s="7"/>
      <c r="FZ31" s="24"/>
      <c r="GA31" s="24"/>
      <c r="GB31" s="24"/>
      <c r="GC31" s="24"/>
      <c r="GD31" s="6"/>
      <c r="GE31" s="6"/>
      <c r="GF31" s="6"/>
      <c r="GG31" s="6"/>
      <c r="GH31" s="184">
        <f>(GG25+GL31)*GH25</f>
        <v>236.62914206764916</v>
      </c>
      <c r="GI31" s="24">
        <f>IF(GJ24=0,0,IF(GI13=0,0,IF(GI14=0,0,GI14*(GJ24-GI13)/GJ24)))</f>
        <v>0</v>
      </c>
      <c r="GJ31" s="7" t="s">
        <v>262</v>
      </c>
      <c r="GK31" s="7">
        <f>IF(GJ24=0,0,IF(GI13=0,0,IF(GI14=0,0,GI14*GI13/GJ24)))</f>
        <v>0</v>
      </c>
      <c r="GL31" s="176">
        <f>(GM25+GH30+GR30)*GL25</f>
        <v>-59.144647771661937</v>
      </c>
      <c r="GM31" s="188"/>
      <c r="GN31" s="178">
        <f>(GM25+GH30+GR30)*GN25</f>
        <v>-59.144647771661937</v>
      </c>
      <c r="GO31" s="24">
        <f>IF(GP24=0,0,IF(GO13=0,0,IF(GO14=0,0,GO14*(GP24-GO13)/GP24)))</f>
        <v>0</v>
      </c>
      <c r="GP31" s="7" t="s">
        <v>262</v>
      </c>
      <c r="GQ31" s="7">
        <f>IF(GP24=0,0,IF(GO13=0,0,IF(GO14=0,0,GO14*GO13/GP24)))</f>
        <v>0</v>
      </c>
      <c r="GR31" s="179">
        <f>(GS25+GN31)*GR25</f>
        <v>0</v>
      </c>
      <c r="GS31" s="129"/>
      <c r="GT31" s="24"/>
      <c r="GU31" s="24"/>
      <c r="GV31" s="6"/>
      <c r="GW31" s="7"/>
      <c r="GX31" s="24"/>
      <c r="GY31" s="24"/>
      <c r="GZ31" s="6"/>
      <c r="HA31" s="6"/>
      <c r="HB31" s="6"/>
      <c r="HC31" s="6"/>
      <c r="HD31" s="184">
        <f>(HC25+HH31)*HD25</f>
        <v>81.381929890772426</v>
      </c>
      <c r="HE31" s="24">
        <f>IF(HF24=0,0,IF(HE13=0,0,IF(HE14=0,0,HE14*(HF24-HE13)/HF24)))</f>
        <v>0</v>
      </c>
      <c r="HF31" s="7" t="s">
        <v>262</v>
      </c>
      <c r="HG31" s="7">
        <f>IF(HF24=0,0,IF(HE13=0,0,IF(HE14=0,0,HE14*HE13/HF24)))</f>
        <v>0</v>
      </c>
      <c r="HH31" s="179">
        <f>(HI25+HD30+HN31)*HH25</f>
        <v>11.126855369970293</v>
      </c>
      <c r="HI31" s="188"/>
      <c r="HJ31" s="185">
        <f>(HI25+HD30+HN31)*HJ25</f>
        <v>11.126855369970293</v>
      </c>
      <c r="HK31" s="24">
        <f>IF(HL24=0,0,IF(HK13=0,0,IF(HK14=0,0,HK14*(HL24-HK13)/HL24)))</f>
        <v>0</v>
      </c>
      <c r="HL31" s="7" t="s">
        <v>262</v>
      </c>
      <c r="HM31" s="7">
        <f>IF(HL24=0,0,IF(HK13=0,0,IF(HK14=0,0,HK14*HK13/HL24)))</f>
        <v>0</v>
      </c>
      <c r="HN31" s="179">
        <f>(HO25+HJ30+HT31)*HN25</f>
        <v>-128.34634003862612</v>
      </c>
      <c r="HO31" s="188"/>
      <c r="HP31" s="185">
        <f>(HO25+HJ30+HT31)*HP25</f>
        <v>-128.34634003862612</v>
      </c>
      <c r="HQ31" s="24">
        <f>IF(HR24=0,0,IF(HQ13=0,0,IF(HQ14=0,0,HQ14*(HR24-HQ13)/HR24)))</f>
        <v>0</v>
      </c>
      <c r="HR31" s="7" t="s">
        <v>262</v>
      </c>
      <c r="HS31" s="7">
        <f>IF(HR24=0,0,IF(HQ13=0,0,IF(HQ14=0,0,HQ14*HQ13/HR24)))</f>
        <v>0</v>
      </c>
      <c r="HT31" s="176">
        <f>(HU25+HP30+HZ30)*HT25</f>
        <v>502.15670030229739</v>
      </c>
      <c r="HU31" s="188"/>
      <c r="HV31" s="178">
        <f>(HU25+HP30+HZ30)*HV25</f>
        <v>167.38556676743246</v>
      </c>
      <c r="HW31" s="24">
        <f>IF(HX24=0,0,IF(HW13=0,0,IF(HW14=0,0,HW14*(HX24-HW13)/HX24)))</f>
        <v>0</v>
      </c>
      <c r="HX31" s="7" t="s">
        <v>262</v>
      </c>
      <c r="HY31" s="7">
        <f>IF(HX24=0,0,IF(HW13=0,0,IF(HW14=0,0,HW14*HW13/HX24)))</f>
        <v>0</v>
      </c>
      <c r="HZ31" s="179">
        <f>(IA25+HV31)*HZ25</f>
        <v>0</v>
      </c>
      <c r="IA31" s="129"/>
      <c r="IB31" s="24"/>
      <c r="IC31" s="24"/>
      <c r="ID31" s="6"/>
      <c r="IE31" s="24"/>
      <c r="IG31" s="24"/>
      <c r="IH31" s="24"/>
      <c r="II31" s="7"/>
      <c r="IJ31" s="15"/>
      <c r="IK31" s="47" t="s">
        <v>263</v>
      </c>
      <c r="IL31" s="15"/>
      <c r="IM31" s="15"/>
      <c r="IN31" s="15"/>
      <c r="IO31" s="15"/>
      <c r="IP31" s="15"/>
      <c r="IQ31" s="7"/>
      <c r="IR31" s="7"/>
      <c r="IS31" s="7"/>
      <c r="IT31" s="7"/>
      <c r="IU31" s="7"/>
      <c r="IV31" s="7"/>
      <c r="IW31" s="7"/>
      <c r="IX31" s="7"/>
      <c r="IY31" s="120">
        <f>RM31</f>
        <v>0</v>
      </c>
      <c r="IZ31" s="120"/>
      <c r="JA31" s="120"/>
      <c r="JB31" s="120"/>
      <c r="JC31" s="120"/>
      <c r="JD31" s="120"/>
      <c r="JE31" s="120"/>
      <c r="JF31" s="1"/>
      <c r="JG31" s="1"/>
      <c r="JH31" s="1"/>
      <c r="JI31" s="1"/>
      <c r="JJ31" s="1"/>
      <c r="JK31" s="1"/>
      <c r="JL31" s="1"/>
      <c r="JM31" s="1"/>
      <c r="JN31" s="1"/>
      <c r="JO31" s="1"/>
      <c r="JP31" s="1"/>
      <c r="JQ31" s="1"/>
      <c r="JR31" s="1"/>
      <c r="JS31" s="1"/>
      <c r="JT31" s="1"/>
      <c r="JU31" s="1"/>
      <c r="JV31" s="1"/>
      <c r="JW31" s="1"/>
      <c r="JX31" s="1"/>
      <c r="JY31" s="1"/>
      <c r="JZ31" s="1"/>
      <c r="KA31" s="1"/>
      <c r="KB31" s="1"/>
      <c r="KC31" s="40"/>
      <c r="KD31" s="40"/>
      <c r="KE31" s="40"/>
      <c r="KF31" s="40"/>
      <c r="KG31" s="40"/>
      <c r="KH31" s="40"/>
      <c r="KI31" s="40"/>
      <c r="KJ31" s="1"/>
    </row>
    <row r="32" ht="15" customHeight="1">
      <c r="A32" s="18"/>
      <c r="B32" s="84" t="s">
        <v>264</v>
      </c>
      <c r="C32" s="85"/>
      <c r="D32" s="85"/>
      <c r="E32" s="85"/>
      <c r="F32" s="85"/>
      <c r="G32" s="85"/>
      <c r="H32" s="85"/>
      <c r="I32" s="187"/>
      <c r="J32" s="20"/>
      <c r="L32" s="3" t="s">
        <v>265</v>
      </c>
      <c r="M32" s="3">
        <v>11</v>
      </c>
      <c r="N32" s="3" t="s">
        <v>266</v>
      </c>
      <c r="O32" s="5" t="s">
        <v>267</v>
      </c>
      <c r="P32" s="3"/>
      <c r="U32" s="3">
        <v>2007</v>
      </c>
      <c r="AH32" s="40"/>
      <c r="AI32" s="40"/>
      <c r="AJ32" s="40"/>
      <c r="BP32" s="104"/>
      <c r="BU32" s="149">
        <f>BU31*3600/1000</f>
        <v>31.680000000000003</v>
      </c>
      <c r="BV32" s="150" t="s">
        <v>207</v>
      </c>
      <c r="BW32" s="104"/>
      <c r="BY32" s="40"/>
      <c r="BZ32" s="40"/>
      <c r="CA32" s="40"/>
      <c r="CB32" s="40"/>
      <c r="CC32" s="40"/>
      <c r="CD32" s="40"/>
      <c r="CE32" s="40"/>
      <c r="CF32" s="43"/>
      <c r="CH32" s="3" t="s">
        <v>268</v>
      </c>
      <c r="CI32" s="87">
        <f>CN18</f>
        <v>933.28722506249926</v>
      </c>
      <c r="CJ32" s="3" t="s">
        <v>163</v>
      </c>
      <c r="CK32" s="5">
        <v>1.7</v>
      </c>
      <c r="CL32" s="3" t="s">
        <v>149</v>
      </c>
      <c r="CM32" s="5">
        <v>0.5</v>
      </c>
      <c r="CN32" s="24"/>
      <c r="CO32" s="24"/>
      <c r="CP32" s="24"/>
      <c r="DD32" s="40"/>
      <c r="DE32" s="40"/>
      <c r="DF32" s="40"/>
      <c r="DG32" s="40"/>
      <c r="DH32" s="40"/>
      <c r="DI32" s="40"/>
      <c r="DJ32" s="40"/>
      <c r="DV32" s="3" t="s">
        <v>269</v>
      </c>
      <c r="DW32" s="1">
        <v>2310</v>
      </c>
      <c r="DX32" s="1" t="s">
        <v>270</v>
      </c>
      <c r="DZ32" s="3" t="s">
        <v>271</v>
      </c>
      <c r="EA32" s="1">
        <v>2130</v>
      </c>
      <c r="EB32" s="1" t="s">
        <v>270</v>
      </c>
      <c r="ED32" s="104"/>
      <c r="EF32" s="2"/>
      <c r="EG32" s="94" t="s">
        <v>272</v>
      </c>
      <c r="EH32" s="2">
        <f>EH16</f>
        <v>12</v>
      </c>
      <c r="EI32" s="2"/>
      <c r="EK32" s="1"/>
      <c r="EL32" s="1"/>
      <c r="EN32" s="40" t="s">
        <v>273</v>
      </c>
      <c r="EO32" s="40"/>
      <c r="EP32" s="40"/>
      <c r="EQ32" s="40"/>
      <c r="ER32" s="40"/>
      <c r="ES32" s="40"/>
      <c r="ET32" s="40"/>
      <c r="EU32" s="191"/>
      <c r="EV32" s="1"/>
      <c r="EW32" s="1"/>
      <c r="EX32" s="1"/>
      <c r="EY32" s="1"/>
      <c r="EZ32" s="1"/>
      <c r="FA32" s="1"/>
      <c r="FB32" s="1"/>
      <c r="FC32" s="1"/>
      <c r="FD32" s="1"/>
      <c r="FE32" s="1"/>
      <c r="FF32" s="6"/>
      <c r="FG32" s="6"/>
      <c r="FH32" s="6"/>
      <c r="FI32" s="6"/>
      <c r="FJ32" s="184">
        <f>(FI25+FN32)*FJ25</f>
        <v>-3375.0068181818178</v>
      </c>
      <c r="FK32" s="24">
        <f>IF(FL24=0,0,IF(FK15=0,0,IF(FK16=0,0,FK16*(FL24-FK15)/FL24)))</f>
        <v>0</v>
      </c>
      <c r="FL32" s="7" t="s">
        <v>274</v>
      </c>
      <c r="FM32" s="7">
        <f>IF(FL24=0,0,IF(FK15=0,0,IF(FK16=0,0,FK16*FK15/FL24)))</f>
        <v>0</v>
      </c>
      <c r="FN32" s="176">
        <f>(FO25+FJ31+FT31)*FN25</f>
        <v>0</v>
      </c>
      <c r="FO32" s="188"/>
      <c r="FP32" s="178">
        <f>(FO25+FJ31+FT31)*FP25</f>
        <v>0</v>
      </c>
      <c r="FQ32" s="24">
        <f>IF(FR24=0,0,IF(FQ15=0,0,IF(FQ16=0,0,FQ16*(FR24-FQ15)/FR24)))</f>
        <v>0</v>
      </c>
      <c r="FR32" s="7" t="s">
        <v>274</v>
      </c>
      <c r="FS32" s="7">
        <f>IF(FR24=0,0,IF(FQ15=0,0,IF(FQ16=0,0,FQ16*FQ15/FR24)))</f>
        <v>0</v>
      </c>
      <c r="FT32" s="179">
        <f>(FU25+FP32)*FT25</f>
        <v>0</v>
      </c>
      <c r="FU32" s="129"/>
      <c r="FV32" s="24"/>
      <c r="FW32" s="24"/>
      <c r="FX32" s="6"/>
      <c r="FY32" s="7"/>
      <c r="FZ32" s="24"/>
      <c r="GA32" s="24"/>
      <c r="GB32" s="24"/>
      <c r="GC32" s="24"/>
      <c r="GD32" s="6"/>
      <c r="GE32" s="6"/>
      <c r="GF32" s="6"/>
      <c r="GG32" s="6"/>
      <c r="GH32" s="184">
        <f>(GG25+GL32)*GH25</f>
        <v>236.63546094027433</v>
      </c>
      <c r="GI32" s="24">
        <f>IF(GJ24=0,0,IF(GI15=0,0,IF(GI16=0,0,GI16*(GJ24-GI15)/GJ24)))</f>
        <v>0</v>
      </c>
      <c r="GJ32" s="7" t="s">
        <v>274</v>
      </c>
      <c r="GK32" s="7">
        <f>IF(GJ24=0,0,IF(GI15=0,0,IF(GI16=0,0,GI16*GI15/GJ24)))</f>
        <v>0</v>
      </c>
      <c r="GL32" s="176">
        <f>(GM25+GH31+GR31)*GL25</f>
        <v>-59.157285516912289</v>
      </c>
      <c r="GM32" s="188"/>
      <c r="GN32" s="178">
        <f>(GM25+GH31+GR31)*GN25</f>
        <v>-59.157285516912289</v>
      </c>
      <c r="GO32" s="24">
        <f>IF(GP24=0,0,IF(GO15=0,0,IF(GO16=0,0,GO16*(GP24-GO15)/GP24)))</f>
        <v>0</v>
      </c>
      <c r="GP32" s="7" t="s">
        <v>274</v>
      </c>
      <c r="GQ32" s="7">
        <f>IF(GP24=0,0,IF(GO15=0,0,IF(GO16=0,0,GO16*GO15/GP24)))</f>
        <v>0</v>
      </c>
      <c r="GR32" s="179">
        <f>(GS25+GN32)*GR25</f>
        <v>0</v>
      </c>
      <c r="GS32" s="129"/>
      <c r="GT32" s="24"/>
      <c r="GU32" s="24"/>
      <c r="GV32" s="6"/>
      <c r="GW32" s="7"/>
      <c r="GX32" s="24"/>
      <c r="GY32" s="24"/>
      <c r="GZ32" s="6"/>
      <c r="HA32" s="6"/>
      <c r="HB32" s="6"/>
      <c r="HC32" s="6"/>
      <c r="HD32" s="184">
        <f>(HC25+HH32)*HD25</f>
        <v>81.393590682192183</v>
      </c>
      <c r="HE32" s="24">
        <f>IF(HF24=0,0,IF(HE15=0,0,IF(HE16=0,0,HE16*(HF24-HE15)/HF24)))</f>
        <v>0</v>
      </c>
      <c r="HF32" s="7" t="s">
        <v>274</v>
      </c>
      <c r="HG32" s="7">
        <f>IF(HF24=0,0,IF(HE15=0,0,IF(HE16=0,0,HE16*HE15/HF24)))</f>
        <v>0</v>
      </c>
      <c r="HH32" s="179">
        <f>(HI25+HD31+HN32)*HH25</f>
        <v>11.103533787130786</v>
      </c>
      <c r="HI32" s="188"/>
      <c r="HJ32" s="185">
        <f>(HI25+HD31+HN32)*HJ25</f>
        <v>11.103533787130786</v>
      </c>
      <c r="HK32" s="24">
        <f>IF(HL24=0,0,IF(HK15=0,0,IF(HK16=0,0,HK16*(HL24-HK15)/HL24)))</f>
        <v>0</v>
      </c>
      <c r="HL32" s="7" t="s">
        <v>274</v>
      </c>
      <c r="HM32" s="7">
        <f>IF(HL24=0,0,IF(HK15=0,0,IF(HK16=0,0,HK16*HK15/HL24)))</f>
        <v>0</v>
      </c>
      <c r="HN32" s="179">
        <f>(HO25+HJ31+HT32)*HN25</f>
        <v>-128.30395594838649</v>
      </c>
      <c r="HO32" s="188"/>
      <c r="HP32" s="185">
        <f>(HO25+HJ31+HT32)*HP25</f>
        <v>-128.30395594838649</v>
      </c>
      <c r="HQ32" s="24">
        <f>IF(HR24=0,0,IF(HQ15=0,0,IF(HQ16=0,0,HQ16*(HR24-HQ15)/HR24)))</f>
        <v>0</v>
      </c>
      <c r="HR32" s="7" t="s">
        <v>274</v>
      </c>
      <c r="HS32" s="7">
        <f>IF(HR24=0,0,IF(HQ15=0,0,IF(HQ16=0,0,HQ16*HQ15/HR24)))</f>
        <v>0</v>
      </c>
      <c r="HT32" s="176">
        <f>(HU25+HP31+HZ31)*HT25</f>
        <v>502.08896842357569</v>
      </c>
      <c r="HU32" s="188"/>
      <c r="HV32" s="178">
        <f>(HU25+HP31+HZ31)*HV25</f>
        <v>167.36298947452522</v>
      </c>
      <c r="HW32" s="24">
        <f>IF(HX24=0,0,IF(HW15=0,0,IF(HW16=0,0,HW16*(HX24-HW15)/HX24)))</f>
        <v>0</v>
      </c>
      <c r="HX32" s="7" t="s">
        <v>274</v>
      </c>
      <c r="HY32" s="7">
        <f>IF(HX24=0,0,IF(HW15=0,0,IF(HW16=0,0,HW16*HW15/HX24)))</f>
        <v>0</v>
      </c>
      <c r="HZ32" s="179">
        <f>(IA25+HV32)*HZ25</f>
        <v>0</v>
      </c>
      <c r="IA32" s="129"/>
      <c r="IB32" s="24"/>
      <c r="IC32" s="24"/>
      <c r="ID32" s="6"/>
      <c r="IE32" s="24"/>
      <c r="IG32" s="24"/>
      <c r="IH32" s="24"/>
      <c r="II32" s="7"/>
      <c r="IJ32" s="7"/>
      <c r="IK32" s="7" t="s">
        <v>275</v>
      </c>
      <c r="IL32" s="7"/>
      <c r="IM32" s="7"/>
      <c r="IN32" s="7"/>
      <c r="IO32" s="24" t="s">
        <v>53</v>
      </c>
      <c r="IP32" s="7"/>
      <c r="IQ32" s="7"/>
      <c r="IR32" s="7"/>
      <c r="IS32" s="7"/>
      <c r="IT32" s="7"/>
      <c r="IU32" s="7"/>
      <c r="IV32" s="7"/>
      <c r="IW32" s="7"/>
      <c r="IX32" s="7"/>
      <c r="IY32" s="43"/>
      <c r="IZ32" s="43"/>
      <c r="JA32" s="43"/>
      <c r="JB32" s="43"/>
      <c r="JC32" s="43"/>
      <c r="JD32" s="43"/>
      <c r="JE32" s="43"/>
      <c r="JF32" s="1"/>
      <c r="JG32" s="1"/>
      <c r="JH32" s="1"/>
      <c r="JI32" s="1"/>
      <c r="JJ32" s="1"/>
      <c r="JK32" s="1"/>
      <c r="JL32" s="1"/>
      <c r="JM32" s="1"/>
      <c r="JN32" s="1"/>
      <c r="JO32" s="1"/>
      <c r="JP32" s="1"/>
      <c r="JQ32" s="1"/>
      <c r="JR32" s="1"/>
      <c r="JS32" s="1"/>
      <c r="JT32" s="1"/>
      <c r="JU32" s="1"/>
      <c r="JV32" s="1"/>
      <c r="JW32" s="1"/>
      <c r="JX32" s="1"/>
      <c r="JY32" s="1"/>
      <c r="JZ32" s="1"/>
      <c r="KA32" s="1"/>
      <c r="KB32" s="1"/>
      <c r="KC32" s="40" t="s">
        <v>276</v>
      </c>
      <c r="KD32" s="40"/>
      <c r="KE32" s="40"/>
      <c r="KF32" s="40"/>
      <c r="KG32" s="40"/>
      <c r="KH32" s="40"/>
      <c r="KI32" s="40"/>
      <c r="KJ32" s="1"/>
    </row>
    <row r="33" ht="15" customHeight="1">
      <c r="A33" s="18"/>
      <c r="B33" s="49"/>
      <c r="C33" s="2"/>
      <c r="D33" s="2"/>
      <c r="E33" s="2"/>
      <c r="F33" s="2"/>
      <c r="G33" s="2"/>
      <c r="H33" s="2"/>
      <c r="I33" s="20"/>
      <c r="J33" s="20"/>
      <c r="L33" s="3"/>
      <c r="M33" s="3"/>
      <c r="N33" s="3"/>
      <c r="O33" s="5"/>
      <c r="P33" s="3"/>
      <c r="AH33" s="40"/>
      <c r="AI33" s="40"/>
      <c r="AJ33" s="40"/>
      <c r="BU33" s="40" t="s">
        <v>277</v>
      </c>
      <c r="BV33" s="40"/>
      <c r="BW33" s="40"/>
      <c r="BY33" s="3"/>
      <c r="CH33" s="3" t="s">
        <v>162</v>
      </c>
      <c r="CI33" s="5">
        <v>1</v>
      </c>
      <c r="CJ33" s="3" t="s">
        <v>164</v>
      </c>
      <c r="CK33" s="5">
        <f>18*(CM32/CM33)</f>
        <v>0.11572000248130214</v>
      </c>
      <c r="CL33" s="3" t="s">
        <v>278</v>
      </c>
      <c r="CM33" s="87">
        <f>CF29</f>
        <v>77.773935421874938</v>
      </c>
      <c r="CN33" s="24"/>
      <c r="CO33" s="24"/>
      <c r="CP33" s="24"/>
      <c r="DD33" s="40"/>
      <c r="DE33" s="40"/>
      <c r="DF33" s="40"/>
      <c r="DG33" s="40"/>
      <c r="DH33" s="40"/>
      <c r="DI33" s="40"/>
      <c r="DJ33" s="40"/>
      <c r="DV33" s="3" t="s">
        <v>279</v>
      </c>
      <c r="DW33" s="1">
        <f>EH36</f>
        <v>120.97560975609754</v>
      </c>
      <c r="DZ33" s="3" t="s">
        <v>280</v>
      </c>
      <c r="EA33" s="1">
        <f>DW33*0.25</f>
        <v>30.243902439024385</v>
      </c>
      <c r="EB33" s="104"/>
      <c r="EC33" s="104"/>
      <c r="ED33" s="104"/>
      <c r="EF33" s="2"/>
      <c r="EG33" s="94" t="s">
        <v>281</v>
      </c>
      <c r="EH33" s="2">
        <f>EH32/12</f>
        <v>1</v>
      </c>
      <c r="EI33" s="2"/>
      <c r="EK33" s="1"/>
      <c r="EL33" s="1"/>
      <c r="EN33" s="40"/>
      <c r="EO33" s="40"/>
      <c r="EP33" s="40"/>
      <c r="EQ33" s="40"/>
      <c r="ER33" s="40"/>
      <c r="ES33" s="40"/>
      <c r="ET33" s="40"/>
      <c r="EU33" s="191"/>
      <c r="EV33" s="1"/>
      <c r="EW33" s="1"/>
      <c r="EX33" s="1"/>
      <c r="EY33" s="1"/>
      <c r="EZ33" s="1"/>
      <c r="FA33" s="1"/>
      <c r="FB33" s="1"/>
      <c r="FC33" s="1"/>
      <c r="FD33" s="1"/>
      <c r="FE33" s="1"/>
      <c r="FF33" s="6"/>
      <c r="FG33" s="6"/>
      <c r="FH33" s="6"/>
      <c r="FI33" s="6"/>
      <c r="FJ33" s="184">
        <f>(FI25+FN33)*FJ25</f>
        <v>-3375.0068181818178</v>
      </c>
      <c r="FK33" s="24">
        <f>IF(FL24=0,0,IF(FK17=0,0,IF(FK18=0,0,FK18*(FL24-FK17)/FL24)))</f>
        <v>0</v>
      </c>
      <c r="FL33" s="7" t="s">
        <v>282</v>
      </c>
      <c r="FM33" s="7">
        <f>IF(FL24=0,0,IF(FK17=0,0,IF(FK18=0,0,FK18*FK17/FL24)))</f>
        <v>0</v>
      </c>
      <c r="FN33" s="176">
        <f>(FO25+FJ32+FT32)*FN25</f>
        <v>0</v>
      </c>
      <c r="FO33" s="188"/>
      <c r="FP33" s="178">
        <f>(FO25+FJ32+FT32)*FP25</f>
        <v>0</v>
      </c>
      <c r="FQ33" s="24">
        <f>IF(FR24=0,0,IF(FQ17=0,0,IF(FQ18=0,0,FQ18*(FR24-FQ17)/FR24)))</f>
        <v>0</v>
      </c>
      <c r="FR33" s="7" t="s">
        <v>282</v>
      </c>
      <c r="FS33" s="7">
        <f>IF(FR24=0,0,IF(FQ17=0,0,IF(FQ18=0,0,FQ18*FQ17/FR24)))</f>
        <v>0</v>
      </c>
      <c r="FT33" s="179">
        <f>(FU25+FP33)*FT25</f>
        <v>0</v>
      </c>
      <c r="FU33" s="129"/>
      <c r="FV33" s="24"/>
      <c r="FW33" s="24"/>
      <c r="FX33" s="6"/>
      <c r="FY33" s="7"/>
      <c r="FZ33" s="24"/>
      <c r="GA33" s="24"/>
      <c r="GB33" s="24"/>
      <c r="GC33" s="24"/>
      <c r="GD33" s="6"/>
      <c r="GE33" s="6"/>
      <c r="GF33" s="6"/>
      <c r="GG33" s="6"/>
      <c r="GH33" s="184">
        <f>(GG25+GL33)*GH25</f>
        <v>236.63625079935247</v>
      </c>
      <c r="GI33" s="24">
        <f>IF(GJ24=0,0,IF(GI17=0,0,IF(GI18=0,0,GI18*(GJ24-GI17)/GJ24)))</f>
        <v>0</v>
      </c>
      <c r="GJ33" s="7" t="s">
        <v>282</v>
      </c>
      <c r="GK33" s="7">
        <f>IF(GJ24=0,0,IF(GI17=0,0,IF(GI18=0,0,GI18*GI17/GJ24)))</f>
        <v>0</v>
      </c>
      <c r="GL33" s="176">
        <f>(GM25+GH32+GR32)*GL25</f>
        <v>-59.158865235068582</v>
      </c>
      <c r="GM33" s="188"/>
      <c r="GN33" s="178">
        <f>(GM25+GH32+GR32)*GN25</f>
        <v>-59.158865235068582</v>
      </c>
      <c r="GO33" s="24">
        <f>IF(GP24=0,0,IF(GO17=0,0,IF(GO18=0,0,GO18*(GP24-GO17)/GP24)))</f>
        <v>0</v>
      </c>
      <c r="GP33" s="7" t="s">
        <v>282</v>
      </c>
      <c r="GQ33" s="7">
        <f>IF(GP24=0,0,IF(GO17=0,0,IF(GO18=0,0,GO18*GO17/GP24)))</f>
        <v>0</v>
      </c>
      <c r="GR33" s="179">
        <f>(GS25+GN33)*GR25</f>
        <v>0</v>
      </c>
      <c r="GS33" s="129"/>
      <c r="GT33" s="24"/>
      <c r="GU33" s="24"/>
      <c r="GV33" s="6"/>
      <c r="GW33" s="7"/>
      <c r="GX33" s="24"/>
      <c r="GY33" s="24"/>
      <c r="GZ33" s="6"/>
      <c r="HA33" s="6"/>
      <c r="HB33" s="6"/>
      <c r="HC33" s="6"/>
      <c r="HD33" s="184">
        <f>(HC25+HH33)*HD25</f>
        <v>81.396273769140876</v>
      </c>
      <c r="HE33" s="24">
        <f>IF(HF24=0,0,IF(HE17=0,0,IF(HE18=0,0,HE18*(HF24-HE17)/HF24)))</f>
        <v>0</v>
      </c>
      <c r="HF33" s="7" t="s">
        <v>282</v>
      </c>
      <c r="HG33" s="7">
        <f>IF(HF24=0,0,IF(HE17=0,0,IF(HE18=0,0,HE18*HE17/HF24)))</f>
        <v>0</v>
      </c>
      <c r="HH33" s="179">
        <f>(HI25+HD32+HN33)*HH25</f>
        <v>11.098167613233386</v>
      </c>
      <c r="HI33" s="188"/>
      <c r="HJ33" s="185">
        <f>(HI25+HD32+HN33)*HJ25</f>
        <v>11.098167613233386</v>
      </c>
      <c r="HK33" s="24">
        <f>IF(HL24=0,0,IF(HK17=0,0,IF(HK18=0,0,HK18*(HL24-HK17)/HL24)))</f>
        <v>0</v>
      </c>
      <c r="HL33" s="7" t="s">
        <v>282</v>
      </c>
      <c r="HM33" s="7">
        <f>IF(HL24=0,0,IF(HK17=0,0,IF(HK18=0,0,HK18*HK17/HL24)))</f>
        <v>0</v>
      </c>
      <c r="HN33" s="179">
        <f>(HO25+HJ32+HT33)*HN25</f>
        <v>-128.29415204421664</v>
      </c>
      <c r="HO33" s="188"/>
      <c r="HP33" s="185">
        <f>(HO25+HJ32+HT33)*HP25</f>
        <v>-128.29415204421664</v>
      </c>
      <c r="HQ33" s="24">
        <f>IF(HR24=0,0,IF(HQ17=0,0,IF(HQ18=0,0,HQ18*(HR24-HQ17)/HR24)))</f>
        <v>0</v>
      </c>
      <c r="HR33" s="7" t="s">
        <v>282</v>
      </c>
      <c r="HS33" s="7">
        <f>IF(HR24=0,0,IF(HQ17=0,0,IF(HQ18=0,0,HQ18*HQ17/HR24)))</f>
        <v>0</v>
      </c>
      <c r="HT33" s="176">
        <f>(HU25+HP32+HZ32)*HT25</f>
        <v>502.07307438973578</v>
      </c>
      <c r="HU33" s="188"/>
      <c r="HV33" s="178">
        <f>(HU25+HP32+HZ32)*HV25</f>
        <v>167.35769146324526</v>
      </c>
      <c r="HW33" s="24">
        <f>IF(HX24=0,0,IF(HW17=0,0,IF(HW18=0,0,HW18*(HX24-HW17)/HX24)))</f>
        <v>0</v>
      </c>
      <c r="HX33" s="7" t="s">
        <v>282</v>
      </c>
      <c r="HY33" s="7">
        <f>IF(HX24=0,0,IF(HW17=0,0,IF(HW18=0,0,HW18*HW17/HX24)))</f>
        <v>0</v>
      </c>
      <c r="HZ33" s="179">
        <f>(IA25+HV33)*HZ25</f>
        <v>0</v>
      </c>
      <c r="IA33" s="129"/>
      <c r="IB33" s="24"/>
      <c r="IC33" s="24"/>
      <c r="ID33" s="6"/>
      <c r="IE33" s="24"/>
      <c r="IG33" s="24"/>
      <c r="IH33" s="24"/>
      <c r="II33" s="7"/>
      <c r="IJ33" s="7"/>
      <c r="IK33" s="53">
        <f>MAX(IM14:IM17)</f>
        <v>10112.755865420035</v>
      </c>
      <c r="IL33" s="7"/>
      <c r="IM33" s="7"/>
      <c r="IN33" s="7"/>
      <c r="IO33" s="24">
        <f>IK33/2500</f>
        <v>4.0451023461680142</v>
      </c>
      <c r="IP33" s="7"/>
      <c r="IQ33" s="7"/>
      <c r="IR33" s="7"/>
      <c r="IS33" s="7"/>
      <c r="IT33" s="7"/>
      <c r="IU33" s="7"/>
      <c r="IV33" s="7"/>
      <c r="IW33" s="7"/>
      <c r="IX33" s="7"/>
      <c r="IY33" s="43"/>
      <c r="IZ33" s="43"/>
      <c r="JA33" s="43"/>
      <c r="JB33" s="43"/>
      <c r="JC33" s="43"/>
      <c r="JD33" s="43"/>
      <c r="JE33" s="43"/>
      <c r="JF33" s="1"/>
      <c r="JG33" s="1"/>
      <c r="JH33" s="1"/>
      <c r="JI33" s="1"/>
      <c r="JJ33" s="1"/>
      <c r="JK33" s="1"/>
      <c r="JL33" s="1"/>
      <c r="JM33" s="1"/>
      <c r="JN33" s="1"/>
      <c r="JO33" s="1"/>
      <c r="JP33" s="1"/>
      <c r="JQ33" s="1"/>
      <c r="JR33" s="1"/>
      <c r="JS33" s="1"/>
      <c r="JT33" s="1"/>
      <c r="JU33" s="1"/>
      <c r="JV33" s="1"/>
      <c r="JW33" s="1"/>
      <c r="JX33" s="1"/>
      <c r="JY33" s="1"/>
      <c r="JZ33" s="1"/>
      <c r="KA33" s="1"/>
      <c r="KB33" s="1"/>
      <c r="KC33" s="40"/>
      <c r="KD33" s="40"/>
      <c r="KE33" s="40"/>
      <c r="KF33" s="40"/>
      <c r="KG33" s="40"/>
      <c r="KH33" s="40"/>
      <c r="KI33" s="40"/>
      <c r="KJ33" s="1"/>
    </row>
    <row r="34" ht="15" customHeight="1">
      <c r="A34" s="18"/>
      <c r="B34" s="84" t="s">
        <v>283</v>
      </c>
      <c r="C34" s="85"/>
      <c r="D34" s="85"/>
      <c r="E34" s="85"/>
      <c r="F34" s="85"/>
      <c r="G34" s="85"/>
      <c r="H34" s="85"/>
      <c r="I34" s="187"/>
      <c r="J34" s="20"/>
      <c r="L34" s="1" t="s">
        <v>284</v>
      </c>
      <c r="AH34" s="40"/>
      <c r="AI34" s="40"/>
      <c r="AJ34" s="40"/>
      <c r="BU34" s="40"/>
      <c r="BV34" s="40"/>
      <c r="BW34" s="40"/>
      <c r="BY34" s="3"/>
      <c r="CH34" s="3" t="s">
        <v>146</v>
      </c>
      <c r="CI34" s="5" t="s">
        <v>285</v>
      </c>
      <c r="CJ34" s="3" t="s">
        <v>148</v>
      </c>
      <c r="CK34" s="1">
        <v>1</v>
      </c>
      <c r="CM34" s="7"/>
      <c r="CN34" s="24"/>
      <c r="CO34" s="24"/>
      <c r="CP34" s="24"/>
      <c r="CQ34" s="24"/>
      <c r="CR34" s="24"/>
      <c r="CS34" s="24"/>
      <c r="CT34" s="24"/>
      <c r="CU34" s="24"/>
      <c r="CV34" s="24"/>
      <c r="CW34" s="24"/>
      <c r="CX34" s="24"/>
      <c r="CY34" s="24"/>
      <c r="CZ34" s="24"/>
      <c r="DA34" s="71"/>
      <c r="DB34" s="24"/>
      <c r="DD34" s="40"/>
      <c r="DE34" s="40"/>
      <c r="DF34" s="40"/>
      <c r="DG34" s="40"/>
      <c r="DH34" s="40"/>
      <c r="DI34" s="40"/>
      <c r="DJ34" s="40"/>
      <c r="DU34" s="1"/>
      <c r="DV34" s="3" t="s">
        <v>286</v>
      </c>
      <c r="DW34" s="1">
        <v>3</v>
      </c>
      <c r="DX34" s="1" t="s">
        <v>287</v>
      </c>
      <c r="DY34" s="1"/>
      <c r="DZ34" s="104"/>
      <c r="EA34" s="104"/>
      <c r="EB34" s="104"/>
      <c r="EC34" s="104"/>
      <c r="ED34" s="104"/>
      <c r="EG34" s="94" t="s">
        <v>288</v>
      </c>
      <c r="EH34" s="2">
        <f>EH28</f>
        <v>81.142177275431294</v>
      </c>
      <c r="EI34" s="2" t="s">
        <v>107</v>
      </c>
      <c r="EK34" s="1"/>
      <c r="EL34" s="1"/>
      <c r="EN34" s="40"/>
      <c r="EO34" s="40"/>
      <c r="EP34" s="40"/>
      <c r="EQ34" s="40"/>
      <c r="ER34" s="40"/>
      <c r="ES34" s="40"/>
      <c r="ET34" s="40"/>
      <c r="EV34" s="1"/>
      <c r="EW34" s="1"/>
      <c r="EX34" s="1"/>
      <c r="EY34" s="1"/>
      <c r="EZ34" s="1"/>
      <c r="FA34" s="1"/>
      <c r="FB34" s="1"/>
      <c r="FC34" s="1"/>
      <c r="FD34" s="1"/>
      <c r="FE34" s="1"/>
      <c r="FF34" s="6"/>
      <c r="FG34" s="6"/>
      <c r="FH34" s="6"/>
      <c r="FI34" s="6"/>
      <c r="FJ34" s="184">
        <f>(FI25+FN34)*FJ25</f>
        <v>-3375.0068181818178</v>
      </c>
      <c r="FK34" s="24">
        <f>IF(FL24=0,0,IF(FK19=0,0,IF(FK20=0,0,FK20*(FL24-FK19)/FL24)))</f>
        <v>0</v>
      </c>
      <c r="FL34" s="7" t="s">
        <v>289</v>
      </c>
      <c r="FM34" s="7">
        <f>IF(FL24=0,0,IF(FK19=0,0,IF(FK20=0,0,FK20*FK19/FL24)))</f>
        <v>0</v>
      </c>
      <c r="FN34" s="176">
        <f>(FO25+FJ33+FT33)*FN25</f>
        <v>0</v>
      </c>
      <c r="FO34" s="188"/>
      <c r="FP34" s="178">
        <f>(FO25+FJ33+FT33)*FP25</f>
        <v>0</v>
      </c>
      <c r="FQ34" s="24">
        <f>IF(FR24=0,0,IF(FQ19=0,0,IF(FQ20=0,0,FQ20*(FR24-FQ19)/FR24)))</f>
        <v>0</v>
      </c>
      <c r="FR34" s="7" t="s">
        <v>289</v>
      </c>
      <c r="FS34" s="7">
        <f>IF(FR24=0,0,IF(FQ19=0,0,IF(FQ20=0,0,FQ20*FQ19/FR24)))</f>
        <v>0</v>
      </c>
      <c r="FT34" s="179">
        <f>(FU25+FP34)*FT25</f>
        <v>0</v>
      </c>
      <c r="FU34" s="129"/>
      <c r="FV34" s="24"/>
      <c r="FW34" s="24"/>
      <c r="FX34" s="6"/>
      <c r="FY34" s="7"/>
      <c r="FZ34" s="24"/>
      <c r="GA34" s="24"/>
      <c r="GB34" s="24"/>
      <c r="GC34" s="24"/>
      <c r="GD34" s="6"/>
      <c r="GE34" s="6"/>
      <c r="GF34" s="6"/>
      <c r="GG34" s="6"/>
      <c r="GH34" s="184">
        <f>(GG25+GL34)*GH25</f>
        <v>236.63634953173724</v>
      </c>
      <c r="GI34" s="24">
        <f>IF(GJ24=0,0,IF(GI19=0,0,IF(GI20=0,0,GI20*(GJ24-GI19)/GJ24)))</f>
        <v>0</v>
      </c>
      <c r="GJ34" s="7" t="s">
        <v>289</v>
      </c>
      <c r="GK34" s="7">
        <f>IF(GJ24=0,0,IF(GI19=0,0,IF(GI20=0,0,GI20*GI19/GJ24)))</f>
        <v>0</v>
      </c>
      <c r="GL34" s="176">
        <f>(GM25+GH33+GR33)*GL25</f>
        <v>-59.159062699838117</v>
      </c>
      <c r="GM34" s="188"/>
      <c r="GN34" s="178">
        <f>(GM25+GH33+GR33)*GN25</f>
        <v>-59.159062699838117</v>
      </c>
      <c r="GO34" s="24">
        <f>IF(GP24=0,0,IF(GO19=0,0,IF(GO20=0,0,GO20*(GP24-GO19)/GP24)))</f>
        <v>0</v>
      </c>
      <c r="GP34" s="7" t="s">
        <v>289</v>
      </c>
      <c r="GQ34" s="7">
        <f>IF(GP24=0,0,IF(GO19=0,0,IF(GO20=0,0,GO20*GO19/GP24)))</f>
        <v>0</v>
      </c>
      <c r="GR34" s="179">
        <f>(GS25+GN34)*GR25</f>
        <v>0</v>
      </c>
      <c r="GS34" s="129"/>
      <c r="GT34" s="24"/>
      <c r="GU34" s="24"/>
      <c r="GV34" s="6"/>
      <c r="GW34" s="7"/>
      <c r="GX34" s="24"/>
      <c r="GY34" s="24"/>
      <c r="GZ34" s="6"/>
      <c r="HA34" s="6"/>
      <c r="HB34" s="6"/>
      <c r="HC34" s="6"/>
      <c r="HD34" s="184">
        <f>(HC25+HH34)*HD25</f>
        <v>81.396891737445742</v>
      </c>
      <c r="HE34" s="24">
        <f>IF(HF24=0,0,IF(HE19=0,0,IF(HE20=0,0,HE20*(HF24-HE19)/HF24)))</f>
        <v>0</v>
      </c>
      <c r="HF34" s="7" t="s">
        <v>289</v>
      </c>
      <c r="HG34" s="7">
        <f>IF(HF24=0,0,IF(HE19=0,0,IF(HE20=0,0,HE20*HE19/HF24)))</f>
        <v>0</v>
      </c>
      <c r="HH34" s="179">
        <f>(HI25+HD33+HN34)*HH25</f>
        <v>11.096931676623644</v>
      </c>
      <c r="HI34" s="188"/>
      <c r="HJ34" s="185">
        <f>(HI25+HD33+HN34)*HJ25</f>
        <v>11.096931676623644</v>
      </c>
      <c r="HK34" s="24">
        <f>IF(HL24=0,0,IF(HK19=0,0,IF(HK20=0,0,HK20*(HL24-HK19)/HL24)))</f>
        <v>0</v>
      </c>
      <c r="HL34" s="7" t="s">
        <v>289</v>
      </c>
      <c r="HM34" s="7">
        <f>IF(HL24=0,0,IF(HK19=0,0,IF(HK20=0,0,HK20*HK19/HL24)))</f>
        <v>0</v>
      </c>
      <c r="HN34" s="179">
        <f>(HO25+HJ33+HT34)*HN25</f>
        <v>-128.29189138472637</v>
      </c>
      <c r="HO34" s="188"/>
      <c r="HP34" s="185">
        <f>(HO25+HJ33+HT34)*HP25</f>
        <v>-128.29189138472637</v>
      </c>
      <c r="HQ34" s="24">
        <f>IF(HR24=0,0,IF(HQ19=0,0,IF(HQ20=0,0,HQ20*(HR24-HQ19)/HR24)))</f>
        <v>0</v>
      </c>
      <c r="HR34" s="7" t="s">
        <v>289</v>
      </c>
      <c r="HS34" s="7">
        <f>IF(HR24=0,0,IF(HQ19=0,0,IF(HQ20=0,0,HQ20*HQ19/HR24)))</f>
        <v>0</v>
      </c>
      <c r="HT34" s="176">
        <f>(HU25+HP33+HZ33)*HT25</f>
        <v>502.06939792567209</v>
      </c>
      <c r="HU34" s="188"/>
      <c r="HV34" s="178">
        <f>(HU25+HP33+HZ33)*HV25</f>
        <v>167.35646597522404</v>
      </c>
      <c r="HW34" s="24">
        <f>IF(HX24=0,0,IF(HW19=0,0,IF(HW20=0,0,HW20*(HX24-HW19)/HX24)))</f>
        <v>0</v>
      </c>
      <c r="HX34" s="7" t="s">
        <v>289</v>
      </c>
      <c r="HY34" s="7">
        <f>IF(HX24=0,0,IF(HW19=0,0,IF(HW20=0,0,HW20*HW19/HX24)))</f>
        <v>0</v>
      </c>
      <c r="HZ34" s="179">
        <f>(IA25+HV34)*HZ25</f>
        <v>0</v>
      </c>
      <c r="IA34" s="129"/>
      <c r="IB34" s="24"/>
      <c r="IC34" s="24"/>
      <c r="ID34" s="6"/>
      <c r="IE34" s="24"/>
      <c r="IG34" s="24"/>
      <c r="IH34" s="24"/>
      <c r="II34" s="7"/>
      <c r="IJ34" s="7"/>
      <c r="IK34" s="7" t="s">
        <v>290</v>
      </c>
      <c r="IL34" s="7" t="s">
        <v>130</v>
      </c>
      <c r="IM34" s="7" t="s">
        <v>291</v>
      </c>
      <c r="IN34" s="7" t="s">
        <v>292</v>
      </c>
      <c r="IO34" s="1" t="s">
        <v>293</v>
      </c>
      <c r="IP34" s="7"/>
      <c r="IQ34" s="7"/>
      <c r="IR34" s="7"/>
      <c r="IS34" s="7"/>
      <c r="IT34" s="7"/>
      <c r="IU34" s="7"/>
      <c r="IV34" s="7"/>
      <c r="IW34" s="7"/>
      <c r="IX34" s="7"/>
      <c r="IY34" s="43"/>
      <c r="IZ34" s="43"/>
      <c r="JA34" s="43"/>
      <c r="JB34" s="43"/>
      <c r="JC34" s="43"/>
      <c r="JD34" s="43"/>
      <c r="JE34" s="43"/>
      <c r="JF34" s="1"/>
      <c r="JG34" s="1"/>
      <c r="JH34" s="1"/>
      <c r="JI34" s="1"/>
      <c r="JJ34" s="1"/>
      <c r="JK34" s="1"/>
      <c r="JL34" s="1"/>
      <c r="JM34" s="1"/>
      <c r="JN34" s="1"/>
      <c r="JO34" s="1"/>
      <c r="JP34" s="1"/>
      <c r="JQ34" s="1"/>
      <c r="JR34" s="1"/>
      <c r="JS34" s="1"/>
      <c r="JT34" s="1"/>
      <c r="JU34" s="1"/>
      <c r="JV34" s="1"/>
      <c r="JW34" s="1"/>
      <c r="JX34" s="1"/>
      <c r="JY34" s="1"/>
      <c r="JZ34" s="1"/>
      <c r="KA34" s="1"/>
      <c r="KB34" s="1"/>
      <c r="KC34" s="40"/>
      <c r="KD34" s="40"/>
      <c r="KE34" s="40"/>
      <c r="KF34" s="40"/>
      <c r="KG34" s="40"/>
      <c r="KH34" s="40"/>
      <c r="KI34" s="40"/>
      <c r="KJ34" s="1"/>
    </row>
    <row r="35" ht="15" customHeight="1">
      <c r="A35" s="18"/>
      <c r="B35" s="84" t="s">
        <v>294</v>
      </c>
      <c r="C35" s="85"/>
      <c r="D35" s="85"/>
      <c r="E35" s="85"/>
      <c r="F35" s="85"/>
      <c r="G35" s="85"/>
      <c r="H35" s="85"/>
      <c r="I35" s="187"/>
      <c r="J35" s="20"/>
      <c r="L35" s="1" t="s">
        <v>295</v>
      </c>
      <c r="AE35" s="94"/>
      <c r="AF35" s="2"/>
      <c r="AG35" s="2"/>
      <c r="AH35" s="40"/>
      <c r="AI35" s="40"/>
      <c r="AJ35" s="40"/>
      <c r="BU35" s="40"/>
      <c r="BV35" s="40"/>
      <c r="BW35" s="40"/>
      <c r="BY35" s="3"/>
      <c r="CH35" s="3" t="s">
        <v>146</v>
      </c>
      <c r="CI35" s="4">
        <v>0</v>
      </c>
      <c r="CJ35" s="1">
        <v>0.25</v>
      </c>
      <c r="CK35" s="1">
        <v>0.5</v>
      </c>
      <c r="CL35" s="1">
        <v>0.75</v>
      </c>
      <c r="CM35" s="7">
        <v>1</v>
      </c>
      <c r="CN35" s="24" t="s">
        <v>296</v>
      </c>
      <c r="CO35" s="24"/>
      <c r="CP35" s="24"/>
      <c r="CQ35" s="24"/>
      <c r="CR35" s="24"/>
      <c r="CS35" s="24"/>
      <c r="CT35" s="24"/>
      <c r="CU35" s="24"/>
      <c r="CV35" s="24"/>
      <c r="CW35" s="24"/>
      <c r="CX35" s="24"/>
      <c r="CY35" s="24"/>
      <c r="CZ35" s="24"/>
      <c r="DA35" s="71"/>
      <c r="DB35" s="24"/>
      <c r="DD35" s="40"/>
      <c r="DE35" s="40"/>
      <c r="DF35" s="40"/>
      <c r="DG35" s="40"/>
      <c r="DH35" s="40"/>
      <c r="DI35" s="40"/>
      <c r="DJ35" s="40"/>
      <c r="DU35" s="1"/>
      <c r="DV35" s="104"/>
      <c r="DW35" s="3" t="s">
        <v>297</v>
      </c>
      <c r="DX35" s="5">
        <f>EH38</f>
        <v>136.09756097560972</v>
      </c>
      <c r="DY35" s="1" t="s">
        <v>298</v>
      </c>
      <c r="EA35" s="1">
        <f>DX35*100</f>
        <v>13609.756097560972</v>
      </c>
      <c r="EB35" s="1" t="s">
        <v>299</v>
      </c>
      <c r="EC35" s="104"/>
      <c r="ED35" s="104"/>
      <c r="EF35" s="2"/>
      <c r="EG35" s="94" t="s">
        <v>300</v>
      </c>
      <c r="EH35" s="2">
        <f>EH34*EH33</f>
        <v>81.142177275431294</v>
      </c>
      <c r="EI35" s="2"/>
      <c r="EK35" s="1"/>
      <c r="EL35" s="1"/>
      <c r="EN35" s="40"/>
      <c r="EO35" s="40"/>
      <c r="EP35" s="40"/>
      <c r="EQ35" s="40"/>
      <c r="ER35" s="40"/>
      <c r="ES35" s="40"/>
      <c r="ET35" s="40"/>
      <c r="FF35" s="6"/>
      <c r="FG35" s="6"/>
      <c r="FH35" s="6"/>
      <c r="FI35" s="6"/>
      <c r="FJ35" s="184">
        <f>(FI25+FN35)*FJ25</f>
        <v>-3375.0068181818178</v>
      </c>
      <c r="FK35" s="7">
        <f>IF(FL24=0,0,IF(FK9=0,0,FK9*FL24/2))</f>
        <v>2634.2999999999997</v>
      </c>
      <c r="FL35" s="7" t="s">
        <v>301</v>
      </c>
      <c r="FM35" s="7">
        <f t="shared" ref="FM35:FM36" si="25">FK35</f>
        <v>2634.2999999999997</v>
      </c>
      <c r="FN35" s="176">
        <f>(FO25+FJ34+FT34)*FN25</f>
        <v>0</v>
      </c>
      <c r="FO35" s="188"/>
      <c r="FP35" s="178">
        <f>(FO25+FJ34+FT34)*FP25</f>
        <v>0</v>
      </c>
      <c r="FQ35" s="7">
        <f>IF(FR24=0,0,IF(FQ9=0,0,FQ9*FR24/2))</f>
        <v>0</v>
      </c>
      <c r="FR35" s="7" t="s">
        <v>301</v>
      </c>
      <c r="FS35" s="7">
        <f t="shared" ref="FS35:FS36" si="26">FQ35</f>
        <v>0</v>
      </c>
      <c r="FT35" s="179">
        <f>(FU25+FP35)*FT25</f>
        <v>0</v>
      </c>
      <c r="FU35" s="129"/>
      <c r="FV35" s="24"/>
      <c r="FW35" s="24"/>
      <c r="FX35" s="6"/>
      <c r="FY35" s="7"/>
      <c r="FZ35" s="24"/>
      <c r="GA35" s="24"/>
      <c r="GB35" s="24"/>
      <c r="GC35" s="7"/>
      <c r="GD35" s="6"/>
      <c r="GE35" s="6"/>
      <c r="GF35" s="6"/>
      <c r="GG35" s="6"/>
      <c r="GH35" s="184">
        <f>(GG25+GL35)*GH25</f>
        <v>236.63636187328535</v>
      </c>
      <c r="GI35" s="7">
        <f>IF(GJ24=0,0,IF(GI9=0,0,GI9*GJ24/2))</f>
        <v>2634.2999999999997</v>
      </c>
      <c r="GJ35" s="7" t="s">
        <v>301</v>
      </c>
      <c r="GK35" s="7">
        <f t="shared" ref="GK35:GK36" si="27">GI35</f>
        <v>2634.2999999999997</v>
      </c>
      <c r="GL35" s="176">
        <f>(GM25+GH34+GR34)*GL25</f>
        <v>-59.15908738293431</v>
      </c>
      <c r="GM35" s="188"/>
      <c r="GN35" s="178">
        <f>(GM25+GH34+GR34)*GN25</f>
        <v>-59.15908738293431</v>
      </c>
      <c r="GO35" s="7">
        <f>IF(GP24=0,0,IF(GO9=0,0,GO9*GP24/2))</f>
        <v>2634.2999999999997</v>
      </c>
      <c r="GP35" s="7" t="s">
        <v>301</v>
      </c>
      <c r="GQ35" s="7">
        <f t="shared" ref="GQ35:GQ36" si="28">GO35</f>
        <v>2634.2999999999997</v>
      </c>
      <c r="GR35" s="179">
        <f>(GS25+GN35)*GR25</f>
        <v>0</v>
      </c>
      <c r="GS35" s="129"/>
      <c r="GT35" s="24"/>
      <c r="GU35" s="24"/>
      <c r="GV35" s="6"/>
      <c r="GW35" s="7"/>
      <c r="GX35" s="24"/>
      <c r="GY35" s="24"/>
      <c r="GZ35" s="6"/>
      <c r="HA35" s="6"/>
      <c r="HB35" s="6"/>
      <c r="HC35" s="6"/>
      <c r="HD35" s="184">
        <f>(HC25+HH35)*HD25</f>
        <v>81.397034098606312</v>
      </c>
      <c r="HE35" s="7">
        <f>IF(HF24=0,0,IF(HE9=0,0,HE9*HF24/2))</f>
        <v>878.09999999999991</v>
      </c>
      <c r="HF35" s="7" t="s">
        <v>301</v>
      </c>
      <c r="HG35" s="7">
        <f t="shared" ref="HG35:HG36" si="29">HE35</f>
        <v>878.09999999999991</v>
      </c>
      <c r="HH35" s="179">
        <f>(HI25+HD34+HN35)*HH25</f>
        <v>11.096646954302514</v>
      </c>
      <c r="HI35" s="188"/>
      <c r="HJ35" s="185">
        <f>(HI25+HD34+HN35)*HJ25</f>
        <v>11.096646954302514</v>
      </c>
      <c r="HK35" s="7">
        <f>IF(HL24=0,0,IF(HK9=0,0,HK9*HL24/2))</f>
        <v>878.09999999999991</v>
      </c>
      <c r="HL35" s="7" t="s">
        <v>301</v>
      </c>
      <c r="HM35" s="7">
        <f t="shared" ref="HM35:HM36" si="30">HK35</f>
        <v>878.09999999999991</v>
      </c>
      <c r="HN35" s="179">
        <f>(HO25+HJ34+HT35)*HN25</f>
        <v>-128.29137046374672</v>
      </c>
      <c r="HO35" s="188"/>
      <c r="HP35" s="185">
        <f>(HO25+HJ34+HT35)*HP25</f>
        <v>-128.29137046374672</v>
      </c>
      <c r="HQ35" s="7">
        <f>IF(HR24=0,0,IF(HQ9=0,0,HQ9*HR24/2))</f>
        <v>878.09999999999991</v>
      </c>
      <c r="HR35" s="7" t="s">
        <v>301</v>
      </c>
      <c r="HS35" s="7">
        <f t="shared" ref="HS35:HS36" si="31">HQ35</f>
        <v>878.09999999999991</v>
      </c>
      <c r="HT35" s="176">
        <f>(HU25+HP34+HZ34)*HT25</f>
        <v>502.06855017836324</v>
      </c>
      <c r="HU35" s="188"/>
      <c r="HV35" s="178">
        <f>(HU25+HP34+HZ34)*HV25</f>
        <v>167.35618339278776</v>
      </c>
      <c r="HW35" s="7">
        <f>IF(HX24=0,0,IF(HW9=0,0,HW9*HX24/2))</f>
        <v>2634.2999999999997</v>
      </c>
      <c r="HX35" s="7" t="s">
        <v>301</v>
      </c>
      <c r="HY35" s="7">
        <f t="shared" ref="HY35:HY36" si="32">HW35</f>
        <v>2634.2999999999997</v>
      </c>
      <c r="HZ35" s="179">
        <f>(IA25+HV35)*HZ25</f>
        <v>0</v>
      </c>
      <c r="IA35" s="129"/>
      <c r="IB35" s="24"/>
      <c r="IC35" s="24"/>
      <c r="ID35" s="6"/>
      <c r="IE35" s="7"/>
      <c r="IG35" s="24"/>
      <c r="IH35" s="24"/>
      <c r="II35" s="7"/>
      <c r="IJ35" s="7" t="s">
        <v>302</v>
      </c>
      <c r="IK35" s="7">
        <v>0.5</v>
      </c>
      <c r="IL35" s="7">
        <f t="shared" ref="IL35:IL36" si="33">IK35*2.54</f>
        <v>1.27</v>
      </c>
      <c r="IM35" s="7">
        <f>IO33</f>
        <v>4.0451023461680142</v>
      </c>
      <c r="IN35" s="7">
        <f t="shared" ref="IN35:IN36" si="34">IM35/IL35</f>
        <v>3.1851199576126095</v>
      </c>
      <c r="IO35" s="112">
        <f t="shared" ref="IO35:IO36" si="35">IN35/2.54</f>
        <v>1.2539842352805548</v>
      </c>
      <c r="IP35" s="7"/>
      <c r="IQ35" s="7"/>
      <c r="IR35" s="7"/>
      <c r="IS35" s="7"/>
      <c r="IT35" s="7"/>
      <c r="IU35" s="7"/>
      <c r="IV35" s="7"/>
      <c r="IW35" s="7"/>
      <c r="IX35" s="7"/>
      <c r="IY35" s="65" t="s">
        <v>303</v>
      </c>
      <c r="IZ35" s="65"/>
      <c r="JA35" s="65"/>
      <c r="JB35" s="117"/>
      <c r="JC35" s="65"/>
      <c r="JD35" s="65"/>
      <c r="JE35" s="65"/>
      <c r="JF35" s="1"/>
      <c r="JG35" s="1"/>
      <c r="JH35" s="1"/>
      <c r="JI35" s="1"/>
      <c r="JJ35" s="1"/>
      <c r="JK35" s="1"/>
      <c r="JL35" s="1"/>
      <c r="JM35" s="1"/>
      <c r="JN35" s="1"/>
      <c r="JO35" s="1"/>
      <c r="JP35" s="1"/>
      <c r="JQ35" s="1"/>
      <c r="JR35" s="1"/>
      <c r="JS35" s="1"/>
      <c r="JT35" s="1"/>
      <c r="JU35" s="1"/>
      <c r="JV35" s="1"/>
      <c r="JW35" s="1"/>
      <c r="JX35" s="1"/>
      <c r="JY35" s="1"/>
      <c r="JZ35" s="1"/>
      <c r="KA35" s="1"/>
      <c r="KB35" s="1"/>
      <c r="KC35" s="192" t="s">
        <v>304</v>
      </c>
      <c r="KD35" s="193"/>
      <c r="KE35" s="193"/>
      <c r="KF35" s="193"/>
      <c r="KG35" s="193"/>
      <c r="KH35" s="193"/>
      <c r="KI35" s="193"/>
      <c r="KJ35" s="1"/>
    </row>
    <row r="36" ht="15" customHeight="1">
      <c r="A36" s="18"/>
      <c r="B36" s="49"/>
      <c r="C36" s="2"/>
      <c r="D36" s="2"/>
      <c r="E36" s="2"/>
      <c r="F36" s="2"/>
      <c r="G36" s="2"/>
      <c r="H36" s="2"/>
      <c r="I36" s="20"/>
      <c r="J36" s="20"/>
      <c r="AE36" s="94"/>
      <c r="AF36" s="2"/>
      <c r="AG36" s="2"/>
      <c r="AH36" s="40"/>
      <c r="AI36" s="40"/>
      <c r="AJ36" s="40"/>
      <c r="BU36" s="112">
        <f>BU37*1000/3600</f>
        <v>30.555555555555557</v>
      </c>
      <c r="BV36" s="1" t="str">
        <f>BV31</f>
        <v>m/s</v>
      </c>
      <c r="BY36" s="3"/>
      <c r="CF36" s="5">
        <v>6</v>
      </c>
      <c r="CH36" s="3" t="s">
        <v>305</v>
      </c>
      <c r="CI36" s="4">
        <f>CI32*(CI33/CK32)*CM32*(SIN(2*PI()*CI35/CK33))</f>
        <v>0</v>
      </c>
      <c r="CJ36" s="4">
        <f>CI32*(CI33/CK32)*CM32*(SIN(2*PI()*CJ35/CK33))</f>
        <v>232.12188970361947</v>
      </c>
      <c r="CK36" s="4">
        <f>CI32*(CI33/CK32)*CM32*(SIN(2*PI()*CK35/CK33))</f>
        <v>247.80016640029984</v>
      </c>
      <c r="CL36" s="4">
        <f>CI32*(CI33/CK32)*CM32*(SIN(2*PI()*CL35/CK33))</f>
        <v>32.415515822504624</v>
      </c>
      <c r="CM36" s="4">
        <f>CI32*(CI33/CK32)*CM32*(SIN(2*PI()*CM35/CK33))</f>
        <v>-213.19519991039201</v>
      </c>
      <c r="CN36" s="24">
        <f t="shared" ref="CN36:CN37" si="36">MAX((CJ36:CM36),ABS(MIN(CJ36:CM36)))</f>
        <v>247.80016640029984</v>
      </c>
      <c r="CO36" s="24"/>
      <c r="CP36" s="24"/>
      <c r="CQ36" s="24"/>
      <c r="CR36" s="24"/>
      <c r="CS36" s="24"/>
      <c r="CT36" s="24"/>
      <c r="CU36" s="24"/>
      <c r="CV36" s="24"/>
      <c r="CW36" s="24"/>
      <c r="CX36" s="24"/>
      <c r="CY36" s="24"/>
      <c r="CZ36" s="24"/>
      <c r="DA36" s="71"/>
      <c r="DB36" s="24"/>
      <c r="DD36" s="40"/>
      <c r="DE36" s="40"/>
      <c r="DF36" s="40"/>
      <c r="DG36" s="40"/>
      <c r="DH36" s="40"/>
      <c r="DI36" s="40"/>
      <c r="DJ36" s="40"/>
      <c r="DU36" s="1"/>
      <c r="DV36" s="104"/>
      <c r="DW36" s="3" t="s">
        <v>306</v>
      </c>
      <c r="DX36" s="1">
        <f>EA33*(DW34^2)/32</f>
        <v>8.5060975609756078</v>
      </c>
      <c r="DY36" s="1" t="str">
        <f>DY35</f>
        <v xml:space="preserve">kg - m</v>
      </c>
      <c r="DZ36" s="1">
        <f>DX36*100</f>
        <v>850.60975609756076</v>
      </c>
      <c r="EA36" s="1" t="str">
        <f>EB35</f>
        <v xml:space="preserve">kg - cm</v>
      </c>
      <c r="EC36" s="104"/>
      <c r="ED36" s="104"/>
      <c r="EG36" s="94" t="s">
        <v>307</v>
      </c>
      <c r="EH36" s="2">
        <f>EH35*3.28/2.2</f>
        <v>120.97560975609754</v>
      </c>
      <c r="EI36" s="2"/>
      <c r="EK36" s="1"/>
      <c r="EL36" s="1"/>
      <c r="EN36" s="40"/>
      <c r="EO36" s="40"/>
      <c r="EP36" s="40"/>
      <c r="EQ36" s="40"/>
      <c r="ER36" s="40"/>
      <c r="ES36" s="40"/>
      <c r="ET36" s="40"/>
      <c r="FF36" s="6"/>
      <c r="FG36" s="6"/>
      <c r="FH36" s="6"/>
      <c r="FI36" s="6"/>
      <c r="FJ36" s="184">
        <f>(FI25+FN36)*FJ25</f>
        <v>-3375.0068181818178</v>
      </c>
      <c r="FK36" s="7">
        <f>IF(FL24=0,0,IF(FK10=0,0,FK10*FL24/2))</f>
        <v>89.454545454545439</v>
      </c>
      <c r="FL36" s="7" t="s">
        <v>308</v>
      </c>
      <c r="FM36" s="7">
        <f t="shared" si="25"/>
        <v>89.454545454545439</v>
      </c>
      <c r="FN36" s="176">
        <f>(FO25+FJ35+FT35)*FN25</f>
        <v>0</v>
      </c>
      <c r="FO36" s="188"/>
      <c r="FP36" s="178">
        <f>(FO25+FJ35+FT35)*FP25</f>
        <v>0</v>
      </c>
      <c r="FQ36" s="7">
        <f>IF(FR24=0,0,IF(FQ10=0,0,FQ10*FR24/2))</f>
        <v>0</v>
      </c>
      <c r="FR36" s="7" t="s">
        <v>308</v>
      </c>
      <c r="FS36" s="7">
        <f t="shared" si="26"/>
        <v>0</v>
      </c>
      <c r="FT36" s="179">
        <f>(FU25+FP36)*FT25</f>
        <v>0</v>
      </c>
      <c r="FU36" s="129"/>
      <c r="FV36" s="24"/>
      <c r="FW36" s="24"/>
      <c r="FX36" s="6"/>
      <c r="FY36" s="7"/>
      <c r="FZ36" s="24"/>
      <c r="GA36" s="24"/>
      <c r="GB36" s="24"/>
      <c r="GC36" s="7"/>
      <c r="GD36" s="6"/>
      <c r="GE36" s="6"/>
      <c r="GF36" s="6"/>
      <c r="GG36" s="6"/>
      <c r="GH36" s="184">
        <f>(GG25+GL36)*GH25</f>
        <v>236.63636341597885</v>
      </c>
      <c r="GI36" s="7">
        <f>IF(GJ24=0,0,IF(GI10=0,0,GI10*GJ24/2))</f>
        <v>89.454545454545439</v>
      </c>
      <c r="GJ36" s="7" t="s">
        <v>308</v>
      </c>
      <c r="GK36" s="7">
        <f t="shared" si="27"/>
        <v>89.454545454545439</v>
      </c>
      <c r="GL36" s="176">
        <f>(GM25+GH35+GR35)*GL25</f>
        <v>-59.159090468321338</v>
      </c>
      <c r="GM36" s="188"/>
      <c r="GN36" s="178">
        <f>(GM25+GH35+GR35)*GN25</f>
        <v>-59.159090468321338</v>
      </c>
      <c r="GO36" s="7">
        <f>IF(GP24=0,0,IF(GO10=0,0,GO10*GP24/2))</f>
        <v>89.454545454545439</v>
      </c>
      <c r="GP36" s="7" t="s">
        <v>308</v>
      </c>
      <c r="GQ36" s="7">
        <f t="shared" si="28"/>
        <v>89.454545454545439</v>
      </c>
      <c r="GR36" s="179">
        <f>(GS25+GN36)*GR25</f>
        <v>0</v>
      </c>
      <c r="GS36" s="129"/>
      <c r="GT36" s="24"/>
      <c r="GU36" s="24"/>
      <c r="GV36" s="6"/>
      <c r="GW36" s="7"/>
      <c r="GX36" s="24"/>
      <c r="GY36" s="24"/>
      <c r="GZ36" s="6"/>
      <c r="HA36" s="6"/>
      <c r="HB36" s="6"/>
      <c r="HC36" s="6"/>
      <c r="HD36" s="184">
        <f>(HC25+HH36)*HD25</f>
        <v>81.397066895866644</v>
      </c>
      <c r="HE36" s="7">
        <f>IF(HF24=0,0,IF(HE10=0,0,HE10*HF24/2))</f>
        <v>29.818181818181813</v>
      </c>
      <c r="HF36" s="7" t="s">
        <v>308</v>
      </c>
      <c r="HG36" s="7">
        <f t="shared" si="29"/>
        <v>29.818181818181813</v>
      </c>
      <c r="HH36" s="179">
        <f>(HI25+HD35+HN36)*HH25</f>
        <v>11.096581359781847</v>
      </c>
      <c r="HI36" s="188">
        <f>2.44*36/12</f>
        <v>7.3200000000000003</v>
      </c>
      <c r="HJ36" s="185">
        <f>(HI25+HD35+HN36)*HJ25</f>
        <v>11.096581359781847</v>
      </c>
      <c r="HK36" s="7">
        <f>IF(HL24=0,0,IF(HK10=0,0,HK10*HL24/2))</f>
        <v>29.818181818181813</v>
      </c>
      <c r="HL36" s="7" t="s">
        <v>308</v>
      </c>
      <c r="HM36" s="7">
        <f t="shared" si="30"/>
        <v>29.818181818181813</v>
      </c>
      <c r="HN36" s="179">
        <f>(HO25+HJ35+HT36)*HN25</f>
        <v>-128.29125044682462</v>
      </c>
      <c r="HO36" s="188"/>
      <c r="HP36" s="185">
        <f>(HO25+HJ35+HT36)*HP25</f>
        <v>-128.29125044682462</v>
      </c>
      <c r="HQ36" s="7">
        <f>IF(HR24=0,0,IF(HQ10=0,0,HQ10*HR24/2))</f>
        <v>29.818181818181813</v>
      </c>
      <c r="HR36" s="7" t="s">
        <v>308</v>
      </c>
      <c r="HS36" s="7">
        <f t="shared" si="31"/>
        <v>29.818181818181813</v>
      </c>
      <c r="HT36" s="176">
        <f>(HU25+HP35+HZ35)*HT25</f>
        <v>502.06835483299591</v>
      </c>
      <c r="HU36" s="188"/>
      <c r="HV36" s="178">
        <f>(HU25+HP35+HZ35)*HV25</f>
        <v>167.3561182776653</v>
      </c>
      <c r="HW36" s="7">
        <f>IF(HX24=0,0,IF(HW10=0,0,HW10*HX24/2))</f>
        <v>89.454545454545439</v>
      </c>
      <c r="HX36" s="7" t="s">
        <v>308</v>
      </c>
      <c r="HY36" s="7">
        <f t="shared" si="32"/>
        <v>89.454545454545439</v>
      </c>
      <c r="HZ36" s="179">
        <f>(IA25+HV36)*HZ25</f>
        <v>0</v>
      </c>
      <c r="IA36" s="129"/>
      <c r="IB36" s="24"/>
      <c r="IC36" s="24"/>
      <c r="ID36" s="6"/>
      <c r="IE36" s="7"/>
      <c r="IG36" s="24"/>
      <c r="IH36" s="24"/>
      <c r="II36" s="7"/>
      <c r="IJ36" s="7" t="s">
        <v>309</v>
      </c>
      <c r="IK36" s="7">
        <f>5/8</f>
        <v>0.625</v>
      </c>
      <c r="IL36" s="7">
        <f t="shared" si="33"/>
        <v>1.5874999999999999</v>
      </c>
      <c r="IM36" s="7">
        <f>IM35</f>
        <v>4.0451023461680142</v>
      </c>
      <c r="IN36" s="7">
        <f t="shared" si="34"/>
        <v>2.5480959660900879</v>
      </c>
      <c r="IO36" s="112">
        <f t="shared" si="35"/>
        <v>1.003187388224444</v>
      </c>
      <c r="IP36" s="7"/>
      <c r="IQ36" s="7"/>
      <c r="IR36" s="7"/>
      <c r="IS36" s="7"/>
      <c r="IT36" s="7"/>
      <c r="IU36" s="7"/>
      <c r="IV36" s="7"/>
      <c r="IW36" s="7"/>
      <c r="IX36" s="7"/>
      <c r="IY36" s="54" t="e">
        <f>#REF!</f>
        <v>#REF!</v>
      </c>
      <c r="IZ36" s="54"/>
      <c r="JA36" s="54"/>
      <c r="JB36" s="54"/>
      <c r="JC36" s="54"/>
      <c r="JD36" s="54"/>
      <c r="JE36" s="54"/>
      <c r="JF36" s="1"/>
      <c r="JG36" s="1"/>
      <c r="JH36" s="1"/>
      <c r="JI36" s="1"/>
      <c r="JJ36" s="1"/>
      <c r="JK36" s="1"/>
      <c r="JL36" s="1"/>
      <c r="JM36" s="1"/>
      <c r="JN36" s="1"/>
      <c r="JO36" s="1"/>
      <c r="JP36" s="1"/>
      <c r="JQ36" s="1"/>
      <c r="JR36" s="1"/>
      <c r="JS36" s="1"/>
      <c r="JT36" s="1"/>
      <c r="JU36" s="1"/>
      <c r="JV36" s="1"/>
      <c r="JW36" s="1"/>
      <c r="JX36" s="1"/>
      <c r="JY36" s="1"/>
      <c r="JZ36" s="1"/>
      <c r="KA36" s="1"/>
      <c r="KB36" s="1"/>
      <c r="KC36" s="194" t="s">
        <v>310</v>
      </c>
      <c r="KD36" s="194"/>
      <c r="KE36" s="194"/>
      <c r="KF36" s="194"/>
      <c r="KG36" s="194"/>
      <c r="KH36" s="194"/>
      <c r="KI36" s="194"/>
      <c r="KJ36" s="1"/>
    </row>
    <row r="37" ht="15" customHeight="1">
      <c r="A37" s="18"/>
      <c r="B37" s="49"/>
      <c r="C37" s="2"/>
      <c r="D37" s="2"/>
      <c r="E37" s="2"/>
      <c r="F37" s="2"/>
      <c r="G37" s="2"/>
      <c r="H37" s="2"/>
      <c r="I37" s="20"/>
      <c r="J37" s="20"/>
      <c r="U37" s="40"/>
      <c r="V37" s="40"/>
      <c r="W37" s="40"/>
      <c r="X37" s="40"/>
      <c r="Y37" s="40"/>
      <c r="AE37" s="94"/>
      <c r="AF37" s="2"/>
      <c r="AG37" s="2"/>
      <c r="AH37" s="40"/>
      <c r="AI37" s="40"/>
      <c r="AJ37" s="40"/>
      <c r="BU37" s="1">
        <v>110</v>
      </c>
      <c r="BV37" s="1" t="s">
        <v>207</v>
      </c>
      <c r="BY37" s="3"/>
      <c r="CH37" s="3" t="s">
        <v>311</v>
      </c>
      <c r="CI37" s="4">
        <f>CI32*(CI33/CK32)*CM32*(SIN(2*PI()*CI36/CK33))</f>
        <v>0</v>
      </c>
      <c r="CJ37" s="4">
        <f>CI32*(CI33/CK32)*CM32*(SIN(2*PI()*CJ36/CK33))</f>
        <v>-171.57294182089936</v>
      </c>
      <c r="CK37" s="4">
        <f>CI32*(CI33/CK32)*CM32*(SIN(2*PI()*CK36/CK33))</f>
        <v>191.4874348536263</v>
      </c>
      <c r="CL37" s="4">
        <f>CI32*(CI33/CK32)*CM32*(SIN(2*PI()*CL36/CK33))</f>
        <v>188.21749407232554</v>
      </c>
      <c r="CM37" s="4">
        <f>CI32*(CI33/CK32)*CM32*(SIN(2*PI()*CM36/CK33))</f>
        <v>-234.82305116173316</v>
      </c>
      <c r="CN37" s="24">
        <f t="shared" si="36"/>
        <v>234.82305116173316</v>
      </c>
      <c r="CO37" s="24"/>
      <c r="CP37" s="24"/>
      <c r="CQ37" s="24"/>
      <c r="CR37" s="24"/>
      <c r="CS37" s="24"/>
      <c r="CT37" s="24"/>
      <c r="CU37" s="24"/>
      <c r="CV37" s="24"/>
      <c r="CW37" s="24"/>
      <c r="CX37" s="24"/>
      <c r="CY37" s="24"/>
      <c r="CZ37" s="24"/>
      <c r="DA37" s="71"/>
      <c r="DB37" s="24"/>
      <c r="DU37" s="1"/>
      <c r="DV37" s="3" t="s">
        <v>312</v>
      </c>
      <c r="DW37" s="1">
        <f>EA35/(DW32*0.9)</f>
        <v>6.5462992292260571</v>
      </c>
      <c r="DX37" s="1"/>
      <c r="DY37" s="104"/>
      <c r="DZ37" s="1"/>
      <c r="EA37" s="104"/>
      <c r="EB37" s="104"/>
      <c r="EC37" s="104"/>
      <c r="ED37" s="104"/>
      <c r="EF37" s="2"/>
      <c r="EG37" s="94" t="s">
        <v>313</v>
      </c>
      <c r="EH37" s="2">
        <v>3</v>
      </c>
      <c r="EI37" s="2"/>
      <c r="EK37" s="1"/>
      <c r="EL37" s="104"/>
      <c r="EN37" s="88"/>
      <c r="EO37" s="88"/>
      <c r="EP37" s="88"/>
      <c r="EQ37" s="88"/>
      <c r="ER37" s="105"/>
      <c r="ES37" s="3"/>
      <c r="ET37" s="3"/>
      <c r="FF37" s="6"/>
      <c r="FG37" s="6"/>
      <c r="FH37" s="6"/>
      <c r="FI37" s="6"/>
      <c r="FJ37" s="184">
        <f>(FI25+FN37)*FJ25</f>
        <v>-3375.0068181818178</v>
      </c>
      <c r="FK37" s="7">
        <f>IF(FL24=0,0,-1*(FJ42+FN42)/FL24)</f>
        <v>3375.0068181818183</v>
      </c>
      <c r="FL37" s="7" t="s">
        <v>314</v>
      </c>
      <c r="FM37" s="7">
        <f>IF(FL24=0,0,(FJ42+FN42)/FL24)</f>
        <v>-3375.0068181818183</v>
      </c>
      <c r="FN37" s="176">
        <f>(FO25+FJ36+FT36)*FN25</f>
        <v>0</v>
      </c>
      <c r="FO37" s="188"/>
      <c r="FP37" s="178">
        <f>(FO25+FJ36+FT36)*FP25</f>
        <v>0</v>
      </c>
      <c r="FQ37" s="7">
        <f>IF(FR24=0,0,-1*(FP42+FT42)/FR24)</f>
        <v>0</v>
      </c>
      <c r="FR37" s="7" t="s">
        <v>233</v>
      </c>
      <c r="FS37" s="7">
        <f>IF(FR24=0,0,(FP42+FT42)/FR24)</f>
        <v>0</v>
      </c>
      <c r="FT37" s="179">
        <f>(FU25+FP37)*FT25</f>
        <v>0</v>
      </c>
      <c r="FU37" s="129"/>
      <c r="FV37" s="24"/>
      <c r="FW37" s="24"/>
      <c r="FX37" s="6"/>
      <c r="FY37" s="7"/>
      <c r="FZ37" s="24"/>
      <c r="GA37" s="24"/>
      <c r="GB37" s="24"/>
      <c r="GC37" s="7"/>
      <c r="GD37" s="6"/>
      <c r="GE37" s="6"/>
      <c r="GF37" s="6"/>
      <c r="GG37" s="6"/>
      <c r="GH37" s="184">
        <f>(GG25+GL37)*GH25</f>
        <v>236.63636360881554</v>
      </c>
      <c r="GI37" s="7">
        <f>IF(GJ24=0,0,-1*(GH42+GL42)/GJ24)</f>
        <v>-177.47727272727946</v>
      </c>
      <c r="GJ37" s="7" t="s">
        <v>314</v>
      </c>
      <c r="GK37" s="7">
        <f>IF(GJ24=0,0,(GH42+GL42)/GJ24)</f>
        <v>177.47727272727946</v>
      </c>
      <c r="GL37" s="176">
        <f>(GM25+GH36+GR36)*GL25</f>
        <v>-59.159090853994712</v>
      </c>
      <c r="GM37" s="188"/>
      <c r="GN37" s="178">
        <f>(GM25+GH36+GR36)*GN25</f>
        <v>-59.159090853994712</v>
      </c>
      <c r="GO37" s="7">
        <f>IF(GP24=0,0,-1*(GN42+GR42)/GP24)</f>
        <v>59.159090909077428</v>
      </c>
      <c r="GP37" s="7" t="s">
        <v>233</v>
      </c>
      <c r="GQ37" s="7">
        <f>IF(GP24=0,0,(GN42+GR42)/GP24)</f>
        <v>-59.159090909077428</v>
      </c>
      <c r="GR37" s="179">
        <f>(GS25+GN37)*GR25</f>
        <v>0</v>
      </c>
      <c r="GS37" s="129"/>
      <c r="GT37" s="24"/>
      <c r="GU37" s="24"/>
      <c r="GV37" s="6"/>
      <c r="GW37" s="7"/>
      <c r="GX37" s="24"/>
      <c r="GY37" s="24"/>
      <c r="GZ37" s="6"/>
      <c r="HA37" s="6"/>
      <c r="HB37" s="6"/>
      <c r="HC37" s="6"/>
      <c r="HD37" s="184">
        <f>(HC25+HH37)*HD25</f>
        <v>81.397074451801274</v>
      </c>
      <c r="HE37" s="7">
        <f>IF(HF24=0,0,-1*(HD42+HH42)/HF24)</f>
        <v>-257.41778805995204</v>
      </c>
      <c r="HF37" s="7" t="s">
        <v>314</v>
      </c>
      <c r="HG37" s="7">
        <f>IF(HF24=0,0,(HD42+HH42)/HF24)</f>
        <v>257.41778805995204</v>
      </c>
      <c r="HH37" s="179">
        <f>(HI25+HD36+HN37)*HH25</f>
        <v>11.096566247912602</v>
      </c>
      <c r="HI37" s="188">
        <f>2.44*6/2</f>
        <v>7.3200000000000003</v>
      </c>
      <c r="HJ37" s="185">
        <f>(HI25+HD36+HN37)*HJ25</f>
        <v>11.096566247912602</v>
      </c>
      <c r="HK37" s="7">
        <f>IF(HL24=0,0,-1*(HJ42+HN42)/HL24)</f>
        <v>351.58395841772028</v>
      </c>
      <c r="HL37" s="7" t="s">
        <v>233</v>
      </c>
      <c r="HM37" s="7">
        <f>IF(HL24=0,0,(HJ42+HN42)/HL24)</f>
        <v>-351.58395841772028</v>
      </c>
      <c r="HN37" s="179">
        <f>(HO25+HJ36+HT37)*HN25</f>
        <v>-128.29122279660797</v>
      </c>
      <c r="HO37" s="188"/>
      <c r="HP37" s="185">
        <f>(HO25+HJ36+HT37)*HP25</f>
        <v>-128.29122279660797</v>
      </c>
      <c r="HQ37" s="7">
        <f>IF(HR24=0,0,-1*(HP42+HT42)/HR24)</f>
        <v>-1121.3312455470707</v>
      </c>
      <c r="HR37" s="7" t="s">
        <v>233</v>
      </c>
      <c r="HS37" s="7">
        <f>IF(HR24=0,0,(HP42+HT42)/HR24)</f>
        <v>1121.3312455470707</v>
      </c>
      <c r="HT37" s="176">
        <f>(HU25+HP36+HZ36)*HT25</f>
        <v>502.06830982665008</v>
      </c>
      <c r="HU37" s="188"/>
      <c r="HV37" s="178">
        <f>(HU25+HP36+HZ36)*HV25</f>
        <v>167.35610327555003</v>
      </c>
      <c r="HW37" s="7">
        <f>IF(HX24=0,0,-1*(HV42+HZ42)/HX24)</f>
        <v>-167.35609879728941</v>
      </c>
      <c r="HX37" s="7" t="s">
        <v>233</v>
      </c>
      <c r="HY37" s="7">
        <f>IF(HX24=0,0,(HV42+HZ42)/HX24)</f>
        <v>167.35609879728941</v>
      </c>
      <c r="HZ37" s="179">
        <f>(IA25+HV37)*HZ25</f>
        <v>0</v>
      </c>
      <c r="IA37" s="129"/>
      <c r="IB37" s="24"/>
      <c r="IC37" s="24"/>
      <c r="ID37" s="6"/>
      <c r="IE37" s="7"/>
      <c r="IG37" s="24"/>
      <c r="IH37" s="24"/>
      <c r="II37" s="7"/>
      <c r="IJ37" s="7"/>
      <c r="IK37" s="7"/>
      <c r="IL37" s="7"/>
      <c r="IM37" s="7"/>
      <c r="IN37" s="7"/>
      <c r="IO37" s="7"/>
      <c r="IP37" s="7"/>
      <c r="IQ37" s="7"/>
      <c r="IR37" s="7"/>
      <c r="IS37" s="7"/>
      <c r="IT37" s="7"/>
      <c r="IU37" s="7"/>
      <c r="IV37" s="7"/>
      <c r="IW37" s="7"/>
      <c r="IX37" s="7"/>
      <c r="IY37" s="40"/>
      <c r="IZ37" s="40"/>
      <c r="JA37" s="40"/>
      <c r="JB37" s="40"/>
      <c r="JC37" s="40"/>
      <c r="JD37" s="40"/>
      <c r="JE37" s="40"/>
      <c r="JF37" s="1"/>
      <c r="JG37" s="1"/>
      <c r="JH37" s="1"/>
      <c r="JI37" s="1"/>
      <c r="JJ37" s="1"/>
      <c r="JK37" s="1"/>
      <c r="JL37" s="1"/>
      <c r="JM37" s="1"/>
      <c r="JN37" s="1"/>
      <c r="JO37" s="1"/>
      <c r="JP37" s="1"/>
      <c r="JQ37" s="1"/>
      <c r="JR37" s="1"/>
      <c r="JS37" s="1"/>
      <c r="JT37" s="1"/>
      <c r="JU37" s="1"/>
      <c r="JV37" s="1"/>
      <c r="JW37" s="1"/>
      <c r="JX37" s="1"/>
      <c r="JY37" s="1"/>
      <c r="JZ37" s="1"/>
      <c r="KA37" s="1"/>
      <c r="KB37" s="1"/>
      <c r="KC37" s="195"/>
      <c r="KD37" s="195"/>
      <c r="KE37" s="195"/>
      <c r="KF37" s="195"/>
      <c r="KG37" s="195"/>
      <c r="KH37" s="195"/>
      <c r="KI37" s="195"/>
      <c r="KJ37" s="1"/>
    </row>
    <row r="38" ht="15" customHeight="1">
      <c r="A38" s="18"/>
      <c r="B38" s="49"/>
      <c r="C38" s="10"/>
      <c r="D38" s="10"/>
      <c r="E38" s="10"/>
      <c r="F38" s="10"/>
      <c r="G38" s="10"/>
      <c r="H38" s="10"/>
      <c r="I38" s="20"/>
      <c r="J38" s="20"/>
      <c r="U38" s="40"/>
      <c r="V38" s="40"/>
      <c r="W38" s="40"/>
      <c r="X38" s="40"/>
      <c r="Y38" s="40"/>
      <c r="AE38" s="94"/>
      <c r="AF38" s="2"/>
      <c r="AG38" s="2"/>
      <c r="AH38" s="40"/>
      <c r="AI38" s="40"/>
      <c r="AJ38" s="40"/>
      <c r="BQ38" s="1"/>
      <c r="BR38" s="1"/>
      <c r="BS38" s="1"/>
      <c r="BT38" s="1"/>
      <c r="BU38" s="1"/>
      <c r="BV38" s="1"/>
      <c r="BY38" s="3"/>
      <c r="CE38" s="4">
        <v>1</v>
      </c>
      <c r="CF38" s="5" t="s">
        <v>315</v>
      </c>
      <c r="CM38" s="51"/>
      <c r="CN38" s="24"/>
      <c r="CO38" s="24"/>
      <c r="CP38" s="6"/>
      <c r="CQ38" s="6"/>
      <c r="CR38" s="6"/>
      <c r="CS38" s="6"/>
      <c r="CT38" s="6"/>
      <c r="CU38" s="6"/>
      <c r="CV38" s="6"/>
      <c r="CW38" s="7"/>
      <c r="CX38" s="7"/>
      <c r="CY38" s="7"/>
      <c r="CZ38" s="7"/>
      <c r="DA38" s="8"/>
      <c r="DB38" s="6"/>
      <c r="DD38" s="40" t="s">
        <v>316</v>
      </c>
      <c r="DE38" s="40"/>
      <c r="DF38" s="40"/>
      <c r="DG38" s="40"/>
      <c r="DH38" s="40"/>
      <c r="DI38" s="40"/>
      <c r="DJ38" s="40"/>
      <c r="DU38" s="1"/>
      <c r="DV38" s="3" t="s">
        <v>317</v>
      </c>
      <c r="DW38" s="1">
        <f>DZ36/(0.9*DW32)</f>
        <v>0.40914370182662857</v>
      </c>
      <c r="DX38" s="1"/>
      <c r="DY38" s="1" t="s">
        <v>318</v>
      </c>
      <c r="DZ38" s="1"/>
      <c r="EA38" s="1"/>
      <c r="EB38" s="1"/>
      <c r="EC38" s="104"/>
      <c r="ED38" s="104"/>
      <c r="EF38" s="2"/>
      <c r="EG38" s="94" t="s">
        <v>319</v>
      </c>
      <c r="EH38" s="2">
        <f>EH37*EH37*EH36/8</f>
        <v>136.09756097560972</v>
      </c>
      <c r="EK38" s="1"/>
      <c r="EL38" s="1"/>
      <c r="EN38" s="88"/>
      <c r="EO38" s="88"/>
      <c r="EP38" s="88"/>
      <c r="EQ38" s="88"/>
      <c r="ER38" s="3"/>
      <c r="ES38" s="3"/>
      <c r="ET38" s="3"/>
      <c r="FF38" s="6"/>
      <c r="FG38" s="6"/>
      <c r="FH38" s="6"/>
      <c r="FI38" s="6"/>
      <c r="FJ38" s="184">
        <f>(FI25+FN38)*FJ25</f>
        <v>-3375.0068181818178</v>
      </c>
      <c r="FK38" s="7">
        <f>SUM(FK28:FK37)</f>
        <v>6098.761363636364</v>
      </c>
      <c r="FL38" s="7" t="s">
        <v>320</v>
      </c>
      <c r="FM38" s="7">
        <f>SUM(FM28:FM37)</f>
        <v>-651.25227272727307</v>
      </c>
      <c r="FN38" s="176">
        <f>(FO25+FJ37+FT37)*FN25</f>
        <v>0</v>
      </c>
      <c r="FO38" s="188"/>
      <c r="FP38" s="178">
        <f>(FO25+FJ37+FT37)*FP25</f>
        <v>0</v>
      </c>
      <c r="FQ38" s="7">
        <f>SUM(FQ28:FQ37)</f>
        <v>0</v>
      </c>
      <c r="FR38" s="7" t="s">
        <v>320</v>
      </c>
      <c r="FS38" s="7">
        <f>SUM(FS28:FS37)</f>
        <v>0</v>
      </c>
      <c r="FT38" s="179">
        <f>(FU25+FP38)*FT25</f>
        <v>0</v>
      </c>
      <c r="FU38" s="129"/>
      <c r="FV38" s="24"/>
      <c r="FW38" s="24"/>
      <c r="FX38" s="6"/>
      <c r="FY38" s="7"/>
      <c r="FZ38" s="24"/>
      <c r="GA38" s="24"/>
      <c r="GB38" s="24"/>
      <c r="GC38" s="7"/>
      <c r="GD38" s="6"/>
      <c r="GE38" s="6"/>
      <c r="GF38" s="6"/>
      <c r="GG38" s="6"/>
      <c r="GH38" s="184">
        <f>(GG25+GL38)*GH25</f>
        <v>236.63636363292014</v>
      </c>
      <c r="GI38" s="7">
        <f>SUM(GI28:GI37)</f>
        <v>2546.2772727272659</v>
      </c>
      <c r="GJ38" s="7" t="s">
        <v>320</v>
      </c>
      <c r="GK38" s="7">
        <f>SUM(GK28:GK37)</f>
        <v>2901.2318181818246</v>
      </c>
      <c r="GL38" s="176">
        <f>(GM25+GH37+GR37)*GL25</f>
        <v>-59.159090902203886</v>
      </c>
      <c r="GM38" s="188"/>
      <c r="GN38" s="178">
        <f>(GM25+GH37+GR37)*GN25</f>
        <v>-59.159090902203886</v>
      </c>
      <c r="GO38" s="7">
        <f>SUM(GO28:GO37)</f>
        <v>2782.9136363636226</v>
      </c>
      <c r="GP38" s="7" t="s">
        <v>320</v>
      </c>
      <c r="GQ38" s="7">
        <f>SUM(GQ28:GQ37)</f>
        <v>2664.5954545454679</v>
      </c>
      <c r="GR38" s="179">
        <f>(GS25+GN38)*GR25</f>
        <v>0</v>
      </c>
      <c r="GS38" s="129"/>
      <c r="GT38" s="24"/>
      <c r="GU38" s="24"/>
      <c r="GV38" s="6"/>
      <c r="GW38" s="7"/>
      <c r="GX38" s="24"/>
      <c r="GY38" s="24"/>
      <c r="GZ38" s="6"/>
      <c r="HA38" s="6"/>
      <c r="HB38" s="6"/>
      <c r="HC38" s="6"/>
      <c r="HD38" s="184">
        <f>(HC25+HH38)*HD25</f>
        <v>81.397076192564981</v>
      </c>
      <c r="HE38" s="7">
        <f>SUM(HE28:HE37)</f>
        <v>901.28948466732049</v>
      </c>
      <c r="HF38" s="7" t="s">
        <v>320</v>
      </c>
      <c r="HG38" s="7">
        <f>SUM(HG28:HG37)</f>
        <v>1193.2014244235884</v>
      </c>
      <c r="HH38" s="179">
        <f>(HI25+HD37+HN38)*HH25</f>
        <v>11.096562766385169</v>
      </c>
      <c r="HI38" s="188"/>
      <c r="HJ38" s="185">
        <f>(HI25+HD37+HN38)*HJ25</f>
        <v>11.096562766385169</v>
      </c>
      <c r="HK38" s="7">
        <f>SUM(HK28:HK37)</f>
        <v>1259.5021402359021</v>
      </c>
      <c r="HL38" s="7" t="s">
        <v>320</v>
      </c>
      <c r="HM38" s="7">
        <f>SUM(HM28:HM37)</f>
        <v>556.33422340046138</v>
      </c>
      <c r="HN38" s="179">
        <f>(HO25+HJ37+HT38)*HN25</f>
        <v>-128.29121642643287</v>
      </c>
      <c r="HO38" s="188"/>
      <c r="HP38" s="185">
        <f>(HO25+HJ37+HT38)*HP25</f>
        <v>-128.29121642643287</v>
      </c>
      <c r="HQ38" s="7">
        <f>SUM(HQ28:HQ37)</f>
        <v>-213.41306372888903</v>
      </c>
      <c r="HR38" s="7" t="s">
        <v>320</v>
      </c>
      <c r="HS38" s="7">
        <f>SUM(HS28:HS37)</f>
        <v>2029.2494273652524</v>
      </c>
      <c r="HT38" s="176">
        <f>(HU25+HP37+HZ37)*HT25</f>
        <v>502.06829945781891</v>
      </c>
      <c r="HU38" s="188"/>
      <c r="HV38" s="178">
        <f>(HU25+HP37+HZ37)*HV25</f>
        <v>167.35609981927297</v>
      </c>
      <c r="HW38" s="7">
        <f>SUM(HW28:HW37)</f>
        <v>2556.3984466572556</v>
      </c>
      <c r="HX38" s="7" t="s">
        <v>320</v>
      </c>
      <c r="HY38" s="7">
        <f>SUM(HY28:HY37)</f>
        <v>2891.1106442518349</v>
      </c>
      <c r="HZ38" s="179">
        <f>(IA25+HV38)*HZ25</f>
        <v>0</v>
      </c>
      <c r="IA38" s="129"/>
      <c r="IB38" s="24"/>
      <c r="IC38" s="24"/>
      <c r="ID38" s="6"/>
      <c r="IE38" s="7"/>
      <c r="IG38" s="24"/>
      <c r="IH38" s="24"/>
      <c r="II38" s="7"/>
      <c r="IJ38" s="7"/>
      <c r="IK38" s="7"/>
      <c r="IL38" s="7"/>
      <c r="IM38" s="7"/>
      <c r="IN38" s="7"/>
      <c r="IO38" s="7"/>
      <c r="IP38" s="7"/>
      <c r="IQ38" s="7"/>
      <c r="IR38" s="7"/>
      <c r="IS38" s="7"/>
      <c r="IT38" s="7"/>
      <c r="IU38" s="7"/>
      <c r="IV38" s="7"/>
      <c r="IW38" s="7"/>
      <c r="IX38" s="7"/>
      <c r="IY38" s="40"/>
      <c r="IZ38" s="40"/>
      <c r="JA38" s="40"/>
      <c r="JB38" s="40"/>
      <c r="JC38" s="40"/>
      <c r="JD38" s="40"/>
      <c r="JE38" s="40"/>
      <c r="JF38" s="1"/>
      <c r="JG38" s="1"/>
      <c r="JH38" s="1"/>
      <c r="JI38" s="1"/>
      <c r="JJ38" s="1"/>
      <c r="JK38" s="1"/>
      <c r="JL38" s="1"/>
      <c r="JM38" s="1"/>
      <c r="JN38" s="1"/>
      <c r="JO38" s="1"/>
      <c r="JP38" s="1"/>
      <c r="JQ38" s="1"/>
      <c r="JR38" s="1"/>
      <c r="JS38" s="1"/>
      <c r="JT38" s="1"/>
      <c r="JU38" s="1"/>
      <c r="JV38" s="1"/>
      <c r="JW38" s="1"/>
      <c r="JX38" s="1"/>
      <c r="JY38" s="1"/>
      <c r="JZ38" s="1"/>
      <c r="KA38" s="1"/>
      <c r="KC38" s="195"/>
      <c r="KD38" s="195"/>
      <c r="KE38" s="195"/>
      <c r="KF38" s="195"/>
      <c r="KG38" s="195"/>
      <c r="KH38" s="195"/>
      <c r="KI38" s="195"/>
      <c r="KJ38" s="1"/>
    </row>
    <row r="39" ht="15" customHeight="1">
      <c r="A39" s="18"/>
      <c r="B39" s="49"/>
      <c r="C39" s="2"/>
      <c r="D39" s="2"/>
      <c r="E39" s="2"/>
      <c r="F39" s="2"/>
      <c r="G39" s="2"/>
      <c r="H39" s="2"/>
      <c r="I39" s="20"/>
      <c r="J39" s="20"/>
      <c r="U39" s="40"/>
      <c r="V39" s="40"/>
      <c r="W39" s="40"/>
      <c r="X39" s="40"/>
      <c r="Y39" s="40"/>
      <c r="AE39" s="94"/>
      <c r="AF39" s="2"/>
      <c r="AG39" s="2"/>
      <c r="AH39" s="40"/>
      <c r="AI39" s="40"/>
      <c r="AJ39" s="40"/>
      <c r="BU39" s="78" t="s">
        <v>142</v>
      </c>
      <c r="CM39" s="7"/>
      <c r="CN39" s="24" t="s">
        <v>321</v>
      </c>
      <c r="CO39" s="24"/>
      <c r="CP39" s="6"/>
      <c r="CQ39" s="6"/>
      <c r="CR39" s="6"/>
      <c r="CS39" s="6"/>
      <c r="CT39" s="6"/>
      <c r="CU39" s="6"/>
      <c r="CV39" s="6"/>
      <c r="CW39" s="7"/>
      <c r="CX39" s="7"/>
      <c r="CY39" s="7"/>
      <c r="CZ39" s="7"/>
      <c r="DA39" s="8"/>
      <c r="DB39" s="6"/>
      <c r="DD39" s="40"/>
      <c r="DE39" s="40"/>
      <c r="DF39" s="40"/>
      <c r="DG39" s="40"/>
      <c r="DH39" s="40"/>
      <c r="DI39" s="40"/>
      <c r="DJ39" s="40"/>
      <c r="DU39" s="1"/>
      <c r="DV39" s="1"/>
      <c r="DW39" s="1"/>
      <c r="DX39" s="1"/>
      <c r="DY39" s="104"/>
      <c r="DZ39" s="1"/>
      <c r="EA39" s="104"/>
      <c r="EB39" s="104"/>
      <c r="EC39" s="104"/>
      <c r="ED39" s="104"/>
      <c r="EE39" s="1"/>
      <c r="EF39" s="2"/>
      <c r="EG39" s="94" t="s">
        <v>322</v>
      </c>
      <c r="EH39" s="173">
        <v>29500000</v>
      </c>
      <c r="EI39" s="2"/>
      <c r="EK39" s="1"/>
      <c r="EL39" s="1"/>
      <c r="EN39" s="88"/>
      <c r="EO39" s="88"/>
      <c r="EP39" s="88"/>
      <c r="EQ39" s="88"/>
      <c r="ER39" s="3"/>
      <c r="ES39" s="3"/>
      <c r="ET39" s="3"/>
      <c r="FF39" s="6"/>
      <c r="FG39" s="6"/>
      <c r="FH39" s="6"/>
      <c r="FI39" s="6"/>
      <c r="FJ39" s="184">
        <f>(FI25+FN39)*FJ25</f>
        <v>-3375.0068181818178</v>
      </c>
      <c r="FK39" s="7"/>
      <c r="FL39" s="7" t="s">
        <v>323</v>
      </c>
      <c r="FM39" s="51"/>
      <c r="FN39" s="176">
        <f>(FO25+FJ38+FT38)*FN25</f>
        <v>0</v>
      </c>
      <c r="FO39" s="188"/>
      <c r="FP39" s="178">
        <f>(FO25+FJ38+FT38)*FP25</f>
        <v>0</v>
      </c>
      <c r="FQ39" s="51">
        <f>1.5*(FQ9+FQ10)</f>
        <v>0</v>
      </c>
      <c r="FR39" s="7" t="s">
        <v>323</v>
      </c>
      <c r="FS39" s="63"/>
      <c r="FT39" s="179">
        <f>(FU25+FP39)*FT25</f>
        <v>0</v>
      </c>
      <c r="FU39" s="129"/>
      <c r="FV39" s="24"/>
      <c r="FW39" s="24"/>
      <c r="FX39" s="6"/>
      <c r="FY39" s="63"/>
      <c r="FZ39" s="24"/>
      <c r="GA39" s="24"/>
      <c r="GB39" s="24"/>
      <c r="GC39" s="51"/>
      <c r="GD39" s="6"/>
      <c r="GE39" s="6"/>
      <c r="GF39" s="6"/>
      <c r="GG39" s="6"/>
      <c r="GH39" s="184">
        <f>(GG25+GL39)*GH25</f>
        <v>236.63636363593321</v>
      </c>
      <c r="GI39" s="7"/>
      <c r="GJ39" s="7" t="s">
        <v>323</v>
      </c>
      <c r="GK39" s="51"/>
      <c r="GL39" s="176">
        <f>(GM25+GH38+GR38)*GL25</f>
        <v>-59.159090908230034</v>
      </c>
      <c r="GM39" s="188"/>
      <c r="GN39" s="178">
        <f>(GM25+GH38+GR38)*GN25</f>
        <v>-59.159090908230034</v>
      </c>
      <c r="GO39" s="51">
        <f>1.5*(GO9+GO10)</f>
        <v>2723.7545454545452</v>
      </c>
      <c r="GP39" s="7" t="s">
        <v>323</v>
      </c>
      <c r="GQ39" s="63"/>
      <c r="GR39" s="179">
        <f>(GS25+GN39)*GR25</f>
        <v>0</v>
      </c>
      <c r="GS39" s="129"/>
      <c r="GT39" s="24"/>
      <c r="GU39" s="24"/>
      <c r="GV39" s="6"/>
      <c r="GW39" s="63"/>
      <c r="GX39" s="24"/>
      <c r="GY39" s="24"/>
      <c r="GZ39" s="6"/>
      <c r="HA39" s="6"/>
      <c r="HB39" s="6"/>
      <c r="HC39" s="6"/>
      <c r="HD39" s="184">
        <f>(HC25+HH39)*HD25</f>
        <v>81.397076593608674</v>
      </c>
      <c r="HE39" s="7"/>
      <c r="HF39" s="7" t="s">
        <v>324</v>
      </c>
      <c r="HG39" s="51"/>
      <c r="HH39" s="179">
        <f>(HI25+HD38+HN39)*HH25</f>
        <v>11.096561964297798</v>
      </c>
      <c r="HI39" s="188"/>
      <c r="HJ39" s="185">
        <f>(HI25+HD38+HN39)*HJ25</f>
        <v>11.096561964297798</v>
      </c>
      <c r="HK39" s="51"/>
      <c r="HL39" s="7" t="s">
        <v>324</v>
      </c>
      <c r="HM39" s="63"/>
      <c r="HN39" s="179">
        <f>(HO25+HJ38+HT39)*HN25</f>
        <v>-128.29121495884709</v>
      </c>
      <c r="HO39" s="188"/>
      <c r="HP39" s="185">
        <f>(HO25+HJ38+HT39)*HP25</f>
        <v>-128.29121495884709</v>
      </c>
      <c r="HQ39" s="51"/>
      <c r="HR39" s="7" t="s">
        <v>324</v>
      </c>
      <c r="HS39" s="63"/>
      <c r="HT39" s="176">
        <f>(HU25+HP38+HZ38)*HT25</f>
        <v>502.06829706900317</v>
      </c>
      <c r="HU39" s="188"/>
      <c r="HV39" s="178">
        <f>(HU25+HP38+HZ38)*HV25</f>
        <v>167.35609902300106</v>
      </c>
      <c r="HW39" s="51">
        <f>1.5*(HW9+HW10)</f>
        <v>2723.7545454545452</v>
      </c>
      <c r="HX39" s="7" t="s">
        <v>324</v>
      </c>
      <c r="HY39" s="63"/>
      <c r="HZ39" s="179">
        <f>(IA25+HV39)*HZ25</f>
        <v>0</v>
      </c>
      <c r="IA39" s="129"/>
      <c r="IB39" s="24"/>
      <c r="IC39" s="24"/>
      <c r="ID39" s="6"/>
      <c r="IE39" s="51"/>
      <c r="IG39" s="24"/>
      <c r="IH39" s="24"/>
      <c r="II39" s="7"/>
      <c r="IJ39" s="7"/>
      <c r="IK39" s="7"/>
      <c r="IL39" s="7"/>
      <c r="IM39" s="7"/>
      <c r="IN39" s="7"/>
      <c r="IO39" s="7"/>
      <c r="IP39" s="7"/>
      <c r="IQ39" s="7"/>
      <c r="IR39" s="7"/>
      <c r="IS39" s="7"/>
      <c r="IT39" s="7"/>
      <c r="IU39" s="7"/>
      <c r="IV39" s="7"/>
      <c r="IW39" s="7"/>
      <c r="IX39" s="7"/>
      <c r="IY39" s="40"/>
      <c r="IZ39" s="40"/>
      <c r="JA39" s="40"/>
      <c r="JB39" s="40"/>
      <c r="JC39" s="40"/>
      <c r="JD39" s="40"/>
      <c r="JE39" s="40"/>
      <c r="JF39" s="1"/>
      <c r="JG39" s="1"/>
      <c r="JH39" s="1"/>
      <c r="JI39" s="1"/>
      <c r="JJ39" s="1"/>
      <c r="JK39" s="1"/>
      <c r="JL39" s="1"/>
      <c r="JM39" s="1"/>
      <c r="JN39" s="1"/>
      <c r="JO39" s="1"/>
      <c r="JP39" s="1"/>
      <c r="JQ39" s="1"/>
      <c r="JR39" s="1"/>
      <c r="JS39" s="1"/>
      <c r="JT39" s="1"/>
      <c r="JU39" s="1"/>
      <c r="JV39" s="1"/>
      <c r="JW39" s="1"/>
      <c r="JX39" s="1"/>
      <c r="JY39" s="1"/>
      <c r="JZ39" s="1"/>
      <c r="KA39" s="1"/>
      <c r="KC39" s="195"/>
      <c r="KD39" s="195"/>
      <c r="KE39" s="195"/>
      <c r="KF39" s="195"/>
      <c r="KG39" s="195"/>
      <c r="KH39" s="195"/>
      <c r="KI39" s="195"/>
      <c r="KJ39" s="1"/>
    </row>
    <row r="40" ht="15" customHeight="1">
      <c r="A40" s="18"/>
      <c r="B40" s="196" t="s">
        <v>325</v>
      </c>
      <c r="C40" s="21"/>
      <c r="D40" s="21"/>
      <c r="E40" s="2"/>
      <c r="F40" s="2"/>
      <c r="G40" s="2"/>
      <c r="H40" s="2"/>
      <c r="I40" s="20"/>
      <c r="J40" s="20"/>
      <c r="U40" s="40"/>
      <c r="V40" s="40"/>
      <c r="W40" s="40"/>
      <c r="X40" s="40"/>
      <c r="Y40" s="40"/>
      <c r="Z40" s="40"/>
      <c r="AA40" s="40"/>
      <c r="AE40" s="94"/>
      <c r="AF40" s="2"/>
      <c r="AG40" s="2"/>
      <c r="AH40" s="40"/>
      <c r="AI40" s="40"/>
      <c r="AJ40" s="40"/>
      <c r="CM40" s="7"/>
      <c r="CN40" s="24"/>
      <c r="CO40" s="24"/>
      <c r="CP40" s="6"/>
      <c r="CQ40" s="6"/>
      <c r="CR40" s="6"/>
      <c r="CS40" s="6"/>
      <c r="CT40" s="6"/>
      <c r="CU40" s="6"/>
      <c r="CV40" s="6"/>
      <c r="CW40" s="7"/>
      <c r="CX40" s="7"/>
      <c r="CY40" s="7"/>
      <c r="CZ40" s="7"/>
      <c r="DA40" s="8"/>
      <c r="DB40" s="6"/>
      <c r="DD40" s="40"/>
      <c r="DE40" s="40"/>
      <c r="DF40" s="40"/>
      <c r="DG40" s="40"/>
      <c r="DH40" s="40"/>
      <c r="DI40" s="40"/>
      <c r="DJ40" s="40"/>
      <c r="DU40" s="1"/>
      <c r="DV40" s="1" t="s">
        <v>326</v>
      </c>
      <c r="DW40" s="1">
        <v>3.3100000000000001</v>
      </c>
      <c r="DX40" s="1"/>
      <c r="DY40" s="1" t="s">
        <v>327</v>
      </c>
      <c r="DZ40" s="1">
        <f>DW43*DW42</f>
        <v>372.85682926829264</v>
      </c>
      <c r="EA40" s="104"/>
      <c r="EB40" s="104"/>
      <c r="EC40" s="104"/>
      <c r="ED40" s="104"/>
      <c r="EF40" s="2"/>
      <c r="EG40" s="94" t="s">
        <v>328</v>
      </c>
      <c r="EH40" s="94">
        <f>EH39*2.54*2.54/2.2</f>
        <v>86510090.909090906</v>
      </c>
      <c r="EI40" s="2"/>
      <c r="EL40" s="1"/>
      <c r="EN40" s="197" t="s">
        <v>329</v>
      </c>
      <c r="EO40" s="88"/>
      <c r="EP40" s="88"/>
      <c r="EQ40" s="88"/>
      <c r="ER40" s="105"/>
      <c r="ES40" s="3"/>
      <c r="ET40" s="3"/>
      <c r="FF40" s="183"/>
      <c r="FG40" s="24"/>
      <c r="FH40" s="24"/>
      <c r="FI40" s="24"/>
      <c r="FJ40" s="184">
        <f>(FI25+FN40)*FJ25</f>
        <v>-3375.0068181818178</v>
      </c>
      <c r="FK40" s="7"/>
      <c r="FL40" s="7"/>
      <c r="FM40" s="7"/>
      <c r="FN40" s="176">
        <f>(FO25+FJ39+FT39)*FN25</f>
        <v>0</v>
      </c>
      <c r="FO40" s="188"/>
      <c r="FP40" s="178">
        <f>(FO25+FJ39+FT39)*FP25</f>
        <v>0</v>
      </c>
      <c r="FQ40" s="7"/>
      <c r="FR40" s="7"/>
      <c r="FS40" s="6"/>
      <c r="FT40" s="179">
        <f>(FU25+FP40)*FT25</f>
        <v>0</v>
      </c>
      <c r="FU40" s="129"/>
      <c r="FV40" s="24"/>
      <c r="FW40" s="24"/>
      <c r="FX40" s="6"/>
      <c r="FY40" s="6"/>
      <c r="FZ40" s="24"/>
      <c r="GA40" s="24"/>
      <c r="GB40" s="24"/>
      <c r="GC40" s="7"/>
      <c r="GD40" s="183"/>
      <c r="GE40" s="24"/>
      <c r="GF40" s="24"/>
      <c r="GG40" s="24"/>
      <c r="GH40" s="184">
        <f>(GG25+GL40)*GH25</f>
        <v>236.63636363630985</v>
      </c>
      <c r="GI40" s="7"/>
      <c r="GJ40" s="7"/>
      <c r="GK40" s="7"/>
      <c r="GL40" s="176">
        <f>(GM25+GH39+GR39)*GL25</f>
        <v>-59.159090908983302</v>
      </c>
      <c r="GM40" s="188"/>
      <c r="GN40" s="178">
        <f>(GM25+GH39+GR39)*GN25</f>
        <v>-59.159090908983302</v>
      </c>
      <c r="GO40" s="7"/>
      <c r="GP40" s="7"/>
      <c r="GQ40" s="6"/>
      <c r="GR40" s="179">
        <f>(GS25+GN40)*GR25</f>
        <v>0</v>
      </c>
      <c r="GS40" s="129"/>
      <c r="GT40" s="24"/>
      <c r="GU40" s="24"/>
      <c r="GV40" s="6"/>
      <c r="GW40" s="6"/>
      <c r="GX40" s="24"/>
      <c r="GY40" s="24"/>
      <c r="GZ40" s="183"/>
      <c r="HA40" s="24"/>
      <c r="HB40" s="24"/>
      <c r="HC40" s="24"/>
      <c r="HD40" s="184">
        <f>(HC25+HH40)*HD25</f>
        <v>81.397076686002634</v>
      </c>
      <c r="HE40" s="7"/>
      <c r="HF40" s="7"/>
      <c r="HG40" s="7"/>
      <c r="HH40" s="179">
        <f>(HI25+HD39+HN40)*HH25</f>
        <v>11.09656177950988</v>
      </c>
      <c r="HI40" s="188"/>
      <c r="HJ40" s="185">
        <f>(HI25+HD39+HN40)*HJ25</f>
        <v>11.09656177950988</v>
      </c>
      <c r="HK40" s="7"/>
      <c r="HL40" s="7"/>
      <c r="HM40" s="6"/>
      <c r="HN40" s="179">
        <f>(HO25+HJ39+HT40)*HN25</f>
        <v>-128.29121462073911</v>
      </c>
      <c r="HO40" s="188"/>
      <c r="HP40" s="185">
        <f>(HO25+HJ39+HT40)*HP25</f>
        <v>-128.29121462073911</v>
      </c>
      <c r="HQ40" s="7"/>
      <c r="HR40" s="7"/>
      <c r="HS40" s="6"/>
      <c r="HT40" s="176">
        <f>(HU25+HP39+HZ39)*HT25</f>
        <v>502.0682965186586</v>
      </c>
      <c r="HU40" s="188"/>
      <c r="HV40" s="178">
        <f>(HU25+HP39+HZ39)*HV25</f>
        <v>167.35609883955286</v>
      </c>
      <c r="HW40" s="7"/>
      <c r="HX40" s="7"/>
      <c r="HY40" s="6"/>
      <c r="HZ40" s="179">
        <f>(IA25+HV40)*HZ25</f>
        <v>0</v>
      </c>
      <c r="IA40" s="129"/>
      <c r="IB40" s="24"/>
      <c r="IC40" s="24"/>
      <c r="ID40" s="6"/>
      <c r="IE40" s="7"/>
      <c r="IG40" s="24"/>
      <c r="IH40" s="24"/>
      <c r="II40" s="7"/>
      <c r="IJ40" s="7"/>
      <c r="IK40" s="7"/>
      <c r="IL40" s="7"/>
      <c r="IM40" s="7"/>
      <c r="IN40" s="7"/>
      <c r="IO40" s="7"/>
      <c r="IP40" s="7"/>
      <c r="IQ40" s="7"/>
      <c r="IR40" s="7"/>
      <c r="IS40" s="7"/>
      <c r="IT40" s="7"/>
      <c r="IU40" s="7"/>
      <c r="IV40" s="7"/>
      <c r="IW40" s="7"/>
      <c r="IX40" s="7"/>
      <c r="IY40" s="40"/>
      <c r="IZ40" s="40"/>
      <c r="JA40" s="40"/>
      <c r="JB40" s="40"/>
      <c r="JC40" s="40"/>
      <c r="JD40" s="40"/>
      <c r="JE40" s="40"/>
      <c r="JF40" s="1"/>
      <c r="JG40" s="1"/>
      <c r="JH40" s="1"/>
      <c r="JI40" s="1"/>
      <c r="JJ40" s="1"/>
      <c r="JK40" s="1"/>
      <c r="JL40" s="1"/>
      <c r="JM40" s="1"/>
      <c r="JN40" s="1"/>
      <c r="JO40" s="1"/>
      <c r="JP40" s="1"/>
      <c r="JQ40" s="1"/>
      <c r="JR40" s="1"/>
      <c r="JS40" s="1"/>
      <c r="JT40" s="1"/>
      <c r="JU40" s="1"/>
      <c r="JV40" s="1"/>
      <c r="JW40" s="1"/>
      <c r="JX40" s="1"/>
      <c r="JY40" s="1"/>
      <c r="JZ40" s="1"/>
      <c r="KA40" s="1"/>
      <c r="KC40" s="192" t="s">
        <v>330</v>
      </c>
      <c r="KD40" s="193"/>
      <c r="KE40" s="193"/>
      <c r="KF40" s="193"/>
      <c r="KG40" s="193"/>
      <c r="KH40" s="193"/>
      <c r="KI40" s="193"/>
      <c r="KJ40" s="1"/>
    </row>
    <row r="41" ht="15" customHeight="1">
      <c r="A41" s="18"/>
      <c r="B41" s="196"/>
      <c r="C41" s="21"/>
      <c r="D41" s="21"/>
      <c r="E41" s="2"/>
      <c r="F41" s="2"/>
      <c r="G41" s="2"/>
      <c r="H41" s="2"/>
      <c r="I41" s="20"/>
      <c r="J41" s="20"/>
      <c r="U41" s="40"/>
      <c r="V41" s="40"/>
      <c r="W41" s="40"/>
      <c r="X41" s="40"/>
      <c r="Y41" s="40"/>
      <c r="Z41" s="40"/>
      <c r="AA41" s="40"/>
      <c r="AE41" s="94"/>
      <c r="AF41" s="2"/>
      <c r="AG41" s="2"/>
      <c r="AH41" s="40"/>
      <c r="AI41" s="40"/>
      <c r="AJ41" s="40"/>
      <c r="BQ41" s="78" t="s">
        <v>331</v>
      </c>
      <c r="BR41" s="1">
        <f>AD20</f>
        <v>1.1499999999999999</v>
      </c>
      <c r="BS41" s="1" t="s">
        <v>21</v>
      </c>
      <c r="BT41" s="1">
        <f>AD23</f>
        <v>1.1499999999999999</v>
      </c>
      <c r="BU41" s="1" t="s">
        <v>21</v>
      </c>
      <c r="BV41" s="1">
        <f>BU25</f>
        <v>11.52</v>
      </c>
      <c r="CC41" s="40"/>
      <c r="CD41" s="40"/>
      <c r="CE41" s="40"/>
      <c r="CM41" s="7"/>
      <c r="CN41" s="24"/>
      <c r="CO41" s="24"/>
      <c r="CP41" s="6"/>
      <c r="CQ41" s="40" t="s">
        <v>332</v>
      </c>
      <c r="CR41" s="40"/>
      <c r="CS41" s="40"/>
      <c r="CT41" s="40"/>
      <c r="CU41" s="40"/>
      <c r="CV41" s="40"/>
      <c r="CW41" s="40"/>
      <c r="CX41" s="40"/>
      <c r="CY41" s="40"/>
      <c r="CZ41" s="40"/>
      <c r="DA41" s="40"/>
      <c r="DB41" s="6"/>
      <c r="DD41" s="40"/>
      <c r="DE41" s="40"/>
      <c r="DF41" s="40"/>
      <c r="DG41" s="40"/>
      <c r="DH41" s="40"/>
      <c r="DI41" s="40"/>
      <c r="DJ41" s="40"/>
      <c r="DM41" s="40"/>
      <c r="DN41" s="40"/>
      <c r="DO41" s="40"/>
      <c r="DP41" s="40"/>
      <c r="DQ41" s="40"/>
      <c r="DR41" s="40"/>
      <c r="DS41" s="40"/>
      <c r="DU41" s="1"/>
      <c r="DV41" s="1" t="s">
        <v>333</v>
      </c>
      <c r="DW41" s="1">
        <f>DW33+DW40</f>
        <v>124.28560975609754</v>
      </c>
      <c r="DX41" s="1"/>
      <c r="DY41" s="1">
        <f>DZ40</f>
        <v>372.85682926829264</v>
      </c>
      <c r="DZ41" s="1" t="s">
        <v>334</v>
      </c>
      <c r="EA41" s="1">
        <f>EH32</f>
        <v>12</v>
      </c>
      <c r="EB41" s="1" t="s">
        <v>335</v>
      </c>
      <c r="EC41" s="1">
        <f>EA41*2.54</f>
        <v>30.48</v>
      </c>
      <c r="ED41" s="1" t="s">
        <v>130</v>
      </c>
      <c r="EG41" s="1"/>
      <c r="EH41" s="1"/>
      <c r="EI41" s="1"/>
      <c r="EJ41" s="1"/>
      <c r="EK41" s="1"/>
      <c r="EL41" s="1"/>
      <c r="EN41" s="40" t="s">
        <v>336</v>
      </c>
      <c r="EO41" s="40"/>
      <c r="EP41" s="40"/>
      <c r="EQ41" s="40"/>
      <c r="ER41" s="40"/>
      <c r="ES41" s="40"/>
      <c r="ET41" s="40"/>
      <c r="EU41" s="104"/>
      <c r="FF41" s="183" t="s">
        <v>337</v>
      </c>
      <c r="FG41" s="24" t="s">
        <v>338</v>
      </c>
      <c r="FH41" s="24" t="s">
        <v>339</v>
      </c>
      <c r="FI41" s="24"/>
      <c r="FJ41" s="198">
        <f>(FI25+FN41)*FJ25</f>
        <v>-3375.0068181818178</v>
      </c>
      <c r="FK41" s="7"/>
      <c r="FL41" s="7"/>
      <c r="FM41" s="7"/>
      <c r="FN41" s="176">
        <f>(FO25+FJ40+FT40)*FN25</f>
        <v>0</v>
      </c>
      <c r="FO41" s="188"/>
      <c r="FP41" s="199">
        <f>(FO25+FJ40+FT40)*FP25</f>
        <v>0</v>
      </c>
      <c r="FQ41" s="7"/>
      <c r="FR41" s="7"/>
      <c r="FS41" s="6"/>
      <c r="FT41" s="200">
        <f>(FU25+FP41)*FT25</f>
        <v>0</v>
      </c>
      <c r="FU41" s="129"/>
      <c r="FV41" s="24"/>
      <c r="FW41" s="24"/>
      <c r="FX41" s="6"/>
      <c r="FY41" s="6"/>
      <c r="FZ41" s="24"/>
      <c r="GA41" s="24"/>
      <c r="GB41" s="24"/>
      <c r="GC41" s="7"/>
      <c r="GD41" s="183" t="s">
        <v>337</v>
      </c>
      <c r="GE41" s="24" t="s">
        <v>338</v>
      </c>
      <c r="GF41" s="24" t="s">
        <v>339</v>
      </c>
      <c r="GG41" s="24"/>
      <c r="GH41" s="198">
        <f>(GG25+GL41)*GH25</f>
        <v>236.63636363635692</v>
      </c>
      <c r="GI41" s="7"/>
      <c r="GJ41" s="7"/>
      <c r="GK41" s="7"/>
      <c r="GL41" s="176">
        <f>(GM25+GH40+GR40)*GL25</f>
        <v>-59.159090909077463</v>
      </c>
      <c r="GM41" s="188"/>
      <c r="GN41" s="199">
        <f>(GM25+GH40+GR40)*GN25</f>
        <v>-59.159090909077463</v>
      </c>
      <c r="GO41" s="7"/>
      <c r="GP41" s="7"/>
      <c r="GQ41" s="6"/>
      <c r="GR41" s="200">
        <f>(GS25+GN41)*GR25</f>
        <v>0</v>
      </c>
      <c r="GS41" s="129"/>
      <c r="GT41" s="24"/>
      <c r="GU41" s="24"/>
      <c r="GV41" s="6"/>
      <c r="GW41" s="6"/>
      <c r="GX41" s="24"/>
      <c r="GY41" s="24"/>
      <c r="GZ41" s="183" t="s">
        <v>337</v>
      </c>
      <c r="HA41" s="24" t="s">
        <v>338</v>
      </c>
      <c r="HB41" s="24" t="s">
        <v>339</v>
      </c>
      <c r="HC41" s="24"/>
      <c r="HD41" s="198">
        <f>(HC25+HH41)*HD25</f>
        <v>81.397076707288704</v>
      </c>
      <c r="HE41" s="7"/>
      <c r="HF41" s="7"/>
      <c r="HG41" s="7"/>
      <c r="HH41" s="200">
        <f>(HI25+HD40+HN41)*HH25</f>
        <v>11.09656173693773</v>
      </c>
      <c r="HI41" s="188"/>
      <c r="HJ41" s="201">
        <f>(HI25+HD40+HN41)*HJ25</f>
        <v>11.09656173693773</v>
      </c>
      <c r="HK41" s="7"/>
      <c r="HL41" s="7"/>
      <c r="HM41" s="6"/>
      <c r="HN41" s="200">
        <f>(HO25+HJ40+HT41)*HN25</f>
        <v>-128.29121454284447</v>
      </c>
      <c r="HO41" s="188"/>
      <c r="HP41" s="201">
        <f>(HO25+HJ40+HT41)*HP25</f>
        <v>-128.29121454284447</v>
      </c>
      <c r="HQ41" s="7"/>
      <c r="HR41" s="7"/>
      <c r="HS41" s="6"/>
      <c r="HT41" s="176">
        <f>(HU25+HP40+HZ40)*HT25</f>
        <v>502.06829639186805</v>
      </c>
      <c r="HU41" s="188"/>
      <c r="HV41" s="199">
        <f>(HU25+HP40+HZ40)*HV25</f>
        <v>167.35609879728935</v>
      </c>
      <c r="HW41" s="7"/>
      <c r="HX41" s="7"/>
      <c r="HY41" s="6"/>
      <c r="HZ41" s="200">
        <f>(IA25+HV41)*HZ25</f>
        <v>0</v>
      </c>
      <c r="IA41" s="129"/>
      <c r="IB41" s="24"/>
      <c r="IC41" s="24"/>
      <c r="ID41" s="6"/>
      <c r="IE41" s="7"/>
      <c r="IG41" s="24"/>
      <c r="IH41" s="24"/>
      <c r="II41" s="7"/>
      <c r="IJ41" s="7"/>
      <c r="IK41" s="7"/>
      <c r="IL41" s="7"/>
      <c r="IM41" s="7"/>
      <c r="IN41" s="7"/>
      <c r="IO41" s="7"/>
      <c r="IP41" s="7"/>
      <c r="IQ41" s="7"/>
      <c r="IR41" s="7"/>
      <c r="IS41" s="7"/>
      <c r="IT41" s="7"/>
      <c r="IU41" s="7"/>
      <c r="IV41" s="7"/>
      <c r="IW41" s="7"/>
      <c r="IX41" s="7"/>
      <c r="IY41" s="117" t="s">
        <v>340</v>
      </c>
      <c r="IZ41" s="1"/>
      <c r="JA41" s="1"/>
      <c r="JB41" s="1"/>
      <c r="JF41" s="1"/>
      <c r="JG41" s="1"/>
      <c r="JH41" s="1"/>
      <c r="JI41" s="1"/>
      <c r="JJ41" s="1"/>
      <c r="JK41" s="1"/>
      <c r="JL41" s="1"/>
      <c r="JM41" s="1"/>
      <c r="JN41" s="1"/>
      <c r="JO41" s="1"/>
      <c r="JP41" s="1"/>
      <c r="JQ41" s="1"/>
      <c r="JR41" s="1"/>
      <c r="JS41" s="1"/>
      <c r="JT41" s="1"/>
      <c r="JU41" s="1"/>
      <c r="JV41" s="1"/>
      <c r="JW41" s="1"/>
      <c r="JX41" s="1"/>
      <c r="JY41" s="1"/>
      <c r="JZ41" s="1"/>
      <c r="KA41" s="1"/>
      <c r="KB41" s="1"/>
      <c r="KC41" s="195" t="s">
        <v>341</v>
      </c>
      <c r="KD41" s="195"/>
      <c r="KE41" s="195"/>
      <c r="KF41" s="195"/>
      <c r="KG41" s="195"/>
      <c r="KH41" s="195"/>
      <c r="KI41" s="195"/>
      <c r="KJ41" s="1"/>
    </row>
    <row r="42" ht="15" customHeight="1">
      <c r="A42" s="18"/>
      <c r="B42" s="202" t="s">
        <v>342</v>
      </c>
      <c r="C42" s="40"/>
      <c r="D42" s="40"/>
      <c r="E42" s="40"/>
      <c r="F42" s="40"/>
      <c r="G42" s="40"/>
      <c r="H42" s="40"/>
      <c r="I42" s="203"/>
      <c r="J42" s="20"/>
      <c r="U42" s="88"/>
      <c r="V42" s="88"/>
      <c r="W42" s="88"/>
      <c r="X42" s="88"/>
      <c r="Y42" s="88"/>
      <c r="Z42" s="88"/>
      <c r="AA42" s="88"/>
      <c r="AE42" s="94"/>
      <c r="AF42" s="2"/>
      <c r="AG42" s="2"/>
      <c r="AH42" s="40"/>
      <c r="AI42" s="40"/>
      <c r="AJ42" s="40"/>
      <c r="BQ42" s="78" t="s">
        <v>331</v>
      </c>
      <c r="BR42" s="1">
        <f>BR41*BT41*BV41</f>
        <v>15.235199999999997</v>
      </c>
      <c r="BS42" s="1" t="s">
        <v>343</v>
      </c>
      <c r="BT42" s="1"/>
      <c r="BU42" s="1"/>
      <c r="BV42" s="1"/>
      <c r="CC42" s="40"/>
      <c r="CD42" s="40"/>
      <c r="CE42" s="40"/>
      <c r="CM42" s="7"/>
      <c r="CN42" s="24"/>
      <c r="CO42" s="24"/>
      <c r="CP42" s="6"/>
      <c r="CQ42" s="40"/>
      <c r="CR42" s="40"/>
      <c r="CS42" s="40"/>
      <c r="CT42" s="40"/>
      <c r="CU42" s="40"/>
      <c r="CV42" s="40"/>
      <c r="CW42" s="40"/>
      <c r="CX42" s="40"/>
      <c r="CY42" s="40"/>
      <c r="CZ42" s="40"/>
      <c r="DA42" s="40"/>
      <c r="DB42" s="6"/>
      <c r="DD42" s="40"/>
      <c r="DE42" s="40"/>
      <c r="DF42" s="40"/>
      <c r="DG42" s="40"/>
      <c r="DH42" s="40"/>
      <c r="DI42" s="40"/>
      <c r="DJ42" s="40"/>
      <c r="DM42" s="40"/>
      <c r="DN42" s="40"/>
      <c r="DO42" s="40"/>
      <c r="DP42" s="40"/>
      <c r="DQ42" s="40"/>
      <c r="DR42" s="40"/>
      <c r="DS42" s="40"/>
      <c r="DU42" s="1"/>
      <c r="DV42" s="3" t="s">
        <v>344</v>
      </c>
      <c r="DW42" s="1">
        <v>3</v>
      </c>
      <c r="DX42" s="1"/>
      <c r="DY42" s="104"/>
      <c r="DZ42" s="1"/>
      <c r="EA42" s="104"/>
      <c r="EB42" s="104"/>
      <c r="EC42" s="104"/>
      <c r="ED42" s="104"/>
      <c r="EF42" s="1"/>
      <c r="EG42" s="1"/>
      <c r="EJ42" s="1"/>
      <c r="EK42" s="1"/>
      <c r="EL42" s="1"/>
      <c r="EN42" s="40"/>
      <c r="EO42" s="40"/>
      <c r="EP42" s="40"/>
      <c r="EQ42" s="40"/>
      <c r="ER42" s="40"/>
      <c r="ES42" s="40"/>
      <c r="ET42" s="40"/>
      <c r="EV42" s="104"/>
      <c r="EW42" s="40" t="s">
        <v>345</v>
      </c>
      <c r="EX42" s="40"/>
      <c r="EY42" s="40"/>
      <c r="EZ42" s="40"/>
      <c r="FA42" s="40"/>
      <c r="FB42" s="40"/>
      <c r="FC42" s="40"/>
      <c r="FD42" s="40"/>
      <c r="FE42" s="104"/>
      <c r="FF42" s="183">
        <f>MIN(FJ42:FP42)</f>
        <v>-8111.8909090909083</v>
      </c>
      <c r="FG42" s="6">
        <f>MAX(FL42)</f>
        <v>2477.703149269094</v>
      </c>
      <c r="FH42" s="24">
        <f>MAX(FG42:FG43)</f>
        <v>8111.8909090909083</v>
      </c>
      <c r="FI42" s="75"/>
      <c r="FJ42" s="204">
        <f>FK25+(2*FJ41)+FN41</f>
        <v>-8111.8909090909083</v>
      </c>
      <c r="FK42" s="7"/>
      <c r="FL42" s="24">
        <f>FL54</f>
        <v>2477.703149269094</v>
      </c>
      <c r="FM42" s="7"/>
      <c r="FN42" s="205">
        <f>FM25+(2*FN41)+FJ41</f>
        <v>-2013.1295454545452</v>
      </c>
      <c r="FO42" s="188"/>
      <c r="FP42" s="206">
        <f>FQ25+(2*FP41)+FT41</f>
        <v>0</v>
      </c>
      <c r="FQ42" s="6"/>
      <c r="FR42" s="24">
        <f>FR54</f>
        <v>0</v>
      </c>
      <c r="FS42" s="6"/>
      <c r="FT42" s="207">
        <f>FS25+(2*FT41)+FP41</f>
        <v>0</v>
      </c>
      <c r="FU42" s="129"/>
      <c r="FV42" s="24"/>
      <c r="FW42" s="24"/>
      <c r="FX42" s="6"/>
      <c r="FY42" s="6"/>
      <c r="FZ42" s="24"/>
      <c r="GA42" s="24"/>
      <c r="GB42" s="24"/>
      <c r="GC42" s="6"/>
      <c r="GD42" s="183">
        <f>MIN(GH42:GR42)</f>
        <v>-1480.1954545454275</v>
      </c>
      <c r="GE42" s="6">
        <f>MAX(GJ42,GP42)</f>
        <v>1017.3543312959275</v>
      </c>
      <c r="GF42" s="24">
        <f>MAX(GE42:GE43)</f>
        <v>1480.1954545454275</v>
      </c>
      <c r="GG42" s="75"/>
      <c r="GH42" s="204">
        <f>GI25+(2*GH41)+GL41</f>
        <v>-947.76363636363624</v>
      </c>
      <c r="GI42" s="7"/>
      <c r="GJ42" s="24">
        <f>GJ54</f>
        <v>898.1331719746521</v>
      </c>
      <c r="GK42" s="7"/>
      <c r="GL42" s="205">
        <f>GK25+(2*GL41)+GH41</f>
        <v>1480.1954545454746</v>
      </c>
      <c r="GM42" s="188"/>
      <c r="GN42" s="206">
        <f>GO25+(2*GN41)+GR41</f>
        <v>-1480.1954545454275</v>
      </c>
      <c r="GO42" s="6"/>
      <c r="GP42" s="24">
        <f>GP54</f>
        <v>1017.3543312959275</v>
      </c>
      <c r="GQ42" s="6"/>
      <c r="GR42" s="207">
        <f>GQ25+(2*GR41)+GN41</f>
        <v>1302.7181818181953</v>
      </c>
      <c r="GS42" s="129"/>
      <c r="GT42" s="24"/>
      <c r="GU42" s="24"/>
      <c r="GV42" s="6"/>
      <c r="GW42" s="6"/>
      <c r="GX42" s="24"/>
      <c r="GY42" s="24"/>
      <c r="GZ42" s="183">
        <f>MIN(HD42:HZ42)</f>
        <v>-1027.1650751326938</v>
      </c>
      <c r="HA42" s="6">
        <f>HZ42</f>
        <v>1529.233371524562</v>
      </c>
      <c r="HB42" s="24">
        <f>MAX(HA42:HA43)</f>
        <v>1529.233371524562</v>
      </c>
      <c r="HC42" s="75"/>
      <c r="HD42" s="204">
        <f>HE25+(2*HD41)+HH41</f>
        <v>0</v>
      </c>
      <c r="HE42" s="7"/>
      <c r="HF42" s="24">
        <f>HF54</f>
        <v>46.223948466732054</v>
      </c>
      <c r="HG42" s="7"/>
      <c r="HH42" s="207">
        <f>HG25+(2*HH41)+HD41</f>
        <v>257.41778805995204</v>
      </c>
      <c r="HI42" s="188"/>
      <c r="HJ42" s="204">
        <f>HK25+(2*HJ41)+HN41</f>
        <v>-257.417788038666</v>
      </c>
      <c r="HK42" s="6"/>
      <c r="HL42" s="24">
        <f>HL54</f>
        <v>238.0059656335693</v>
      </c>
      <c r="HM42" s="6"/>
      <c r="HN42" s="207">
        <f>HM25+(2*HN41)+HJ41</f>
        <v>-94.16617037905425</v>
      </c>
      <c r="HO42" s="188"/>
      <c r="HP42" s="204">
        <f>HQ25+(2*HP41)+HT41</f>
        <v>94.166170336482139</v>
      </c>
      <c r="HQ42" s="6"/>
      <c r="HR42" s="24">
        <f>HR54</f>
        <v>96.68934621282861</v>
      </c>
      <c r="HS42" s="6"/>
      <c r="HT42" s="205">
        <f>HS25+(2*HT41)+HP41</f>
        <v>1027.1650752105886</v>
      </c>
      <c r="HU42" s="188"/>
      <c r="HV42" s="206">
        <f>HW25+(2*HV41)+HZ41</f>
        <v>-1027.1650751326938</v>
      </c>
      <c r="HW42" s="6"/>
      <c r="HX42" s="24">
        <f>HX54</f>
        <v>1102.975946694909</v>
      </c>
      <c r="HY42" s="6"/>
      <c r="HZ42" s="207">
        <f>HY25+(2*HZ41)+HV41</f>
        <v>1529.233371524562</v>
      </c>
      <c r="IA42" s="129"/>
      <c r="IB42" s="24"/>
      <c r="IC42" s="24"/>
      <c r="ID42" s="6"/>
      <c r="IE42" s="6"/>
      <c r="IG42" s="24"/>
      <c r="IH42" s="24"/>
      <c r="II42" s="24"/>
      <c r="IJ42" s="7"/>
      <c r="IK42" s="7"/>
      <c r="IL42" s="7"/>
      <c r="IM42" s="7"/>
      <c r="IN42" s="7"/>
      <c r="IO42" s="7"/>
      <c r="IP42" s="7"/>
      <c r="IQ42" s="24"/>
      <c r="IR42" s="24"/>
      <c r="IS42" s="24"/>
      <c r="IT42" s="24"/>
      <c r="IU42" s="24"/>
      <c r="IV42" s="24"/>
      <c r="IW42" s="24"/>
      <c r="IX42" s="24"/>
      <c r="IY42" s="54" t="s">
        <v>346</v>
      </c>
      <c r="IZ42" s="54"/>
      <c r="JA42" s="54"/>
      <c r="JB42" s="54"/>
      <c r="JC42" s="54"/>
      <c r="JD42" s="54"/>
      <c r="JE42" s="54"/>
      <c r="JF42" s="1"/>
      <c r="JG42" s="1"/>
      <c r="JH42" s="1"/>
      <c r="JI42" s="1"/>
      <c r="JJ42" s="1"/>
      <c r="JK42" s="1"/>
      <c r="JL42" s="1"/>
      <c r="JM42" s="1"/>
      <c r="JN42" s="1"/>
      <c r="JO42" s="1"/>
      <c r="JP42" s="1"/>
      <c r="JQ42" s="1"/>
      <c r="JR42" s="1"/>
      <c r="JS42" s="1"/>
      <c r="JT42" s="1"/>
      <c r="JU42" s="1"/>
      <c r="JV42" s="1"/>
      <c r="JW42" s="1"/>
      <c r="JX42" s="1"/>
      <c r="JY42" s="1"/>
      <c r="JZ42" s="1"/>
      <c r="KA42" s="1"/>
      <c r="KB42" s="1"/>
      <c r="KC42" s="195"/>
      <c r="KD42" s="195"/>
      <c r="KE42" s="195"/>
      <c r="KF42" s="195"/>
      <c r="KG42" s="195"/>
      <c r="KH42" s="195"/>
      <c r="KI42" s="195"/>
      <c r="KJ42" s="1"/>
    </row>
    <row r="43" ht="15" customHeight="1">
      <c r="A43" s="18"/>
      <c r="B43" s="202"/>
      <c r="C43" s="40"/>
      <c r="D43" s="40"/>
      <c r="E43" s="40"/>
      <c r="F43" s="40"/>
      <c r="G43" s="40"/>
      <c r="H43" s="40"/>
      <c r="I43" s="203"/>
      <c r="J43" s="20"/>
      <c r="U43" s="88"/>
      <c r="V43" s="88"/>
      <c r="W43" s="88"/>
      <c r="X43" s="88"/>
      <c r="Y43" s="88"/>
      <c r="Z43" s="88"/>
      <c r="AA43" s="88"/>
      <c r="AE43" s="94"/>
      <c r="AF43" s="2"/>
      <c r="AG43" s="2"/>
      <c r="AH43" s="40"/>
      <c r="AI43" s="40"/>
      <c r="AJ43" s="40"/>
      <c r="BQ43" s="78" t="s">
        <v>331</v>
      </c>
      <c r="BR43" s="1">
        <f>BR41</f>
        <v>1.1499999999999999</v>
      </c>
      <c r="BS43" s="1" t="s">
        <v>21</v>
      </c>
      <c r="BT43" s="1">
        <f>BT41</f>
        <v>1.1499999999999999</v>
      </c>
      <c r="BU43" s="1" t="s">
        <v>21</v>
      </c>
      <c r="BV43" s="1">
        <f>BU37</f>
        <v>110</v>
      </c>
      <c r="BW43" s="40"/>
      <c r="CC43" s="40"/>
      <c r="CD43" s="40"/>
      <c r="CE43" s="40"/>
      <c r="CM43" s="6"/>
      <c r="CN43" s="24" t="s">
        <v>164</v>
      </c>
      <c r="CO43" s="24">
        <v>3</v>
      </c>
      <c r="CP43" s="6"/>
      <c r="CQ43" s="40"/>
      <c r="CR43" s="40"/>
      <c r="CS43" s="40"/>
      <c r="CT43" s="40"/>
      <c r="CU43" s="40"/>
      <c r="CV43" s="40"/>
      <c r="CW43" s="40"/>
      <c r="CX43" s="40"/>
      <c r="CY43" s="40"/>
      <c r="CZ43" s="40"/>
      <c r="DA43" s="40"/>
      <c r="DB43" s="6"/>
      <c r="DH43" s="85"/>
      <c r="DM43" s="40"/>
      <c r="DN43" s="40"/>
      <c r="DO43" s="40"/>
      <c r="DP43" s="40"/>
      <c r="DQ43" s="40"/>
      <c r="DR43" s="40"/>
      <c r="DS43" s="40"/>
      <c r="DU43" s="1"/>
      <c r="DV43" s="1" t="s">
        <v>347</v>
      </c>
      <c r="DW43" s="1">
        <f>DW41</f>
        <v>124.28560975609754</v>
      </c>
      <c r="DX43" s="1"/>
      <c r="DY43" s="1" t="s">
        <v>348</v>
      </c>
      <c r="DZ43" s="1">
        <f>DZ40/(EA32*0.9)</f>
        <v>0.19450017176228099</v>
      </c>
      <c r="EA43" s="1"/>
      <c r="EB43" s="1" t="s">
        <v>349</v>
      </c>
      <c r="EC43" s="104"/>
      <c r="ED43" s="104"/>
      <c r="EF43" s="1"/>
      <c r="EG43" s="1"/>
      <c r="EH43" s="1"/>
      <c r="EI43" s="1"/>
      <c r="EJ43" s="1"/>
      <c r="EK43" s="1"/>
      <c r="EL43" s="1"/>
      <c r="EM43" s="1"/>
      <c r="EN43" s="40"/>
      <c r="EO43" s="40"/>
      <c r="EP43" s="40"/>
      <c r="EQ43" s="40"/>
      <c r="ER43" s="40"/>
      <c r="ES43" s="40"/>
      <c r="ET43" s="40"/>
      <c r="EW43" s="40"/>
      <c r="EX43" s="40"/>
      <c r="EY43" s="40"/>
      <c r="EZ43" s="40"/>
      <c r="FA43" s="40"/>
      <c r="FB43" s="40"/>
      <c r="FC43" s="40"/>
      <c r="FD43" s="40"/>
      <c r="FF43" s="6"/>
      <c r="FG43" s="183">
        <f>FF42*-1</f>
        <v>8111.8909090909083</v>
      </c>
      <c r="FH43" s="24"/>
      <c r="FI43" s="24"/>
      <c r="FJ43" s="208"/>
      <c r="FK43" s="7"/>
      <c r="FL43" s="24"/>
      <c r="FM43" s="7"/>
      <c r="FN43" s="209"/>
      <c r="FO43" s="24"/>
      <c r="FP43" s="210">
        <f>FN42+FP42</f>
        <v>-2013.1295454545452</v>
      </c>
      <c r="FQ43" s="210"/>
      <c r="FR43" s="24"/>
      <c r="FS43" s="6"/>
      <c r="FT43" s="208"/>
      <c r="FU43" s="24"/>
      <c r="FV43" s="24"/>
      <c r="FW43" s="24"/>
      <c r="FX43" s="6"/>
      <c r="FY43" s="6"/>
      <c r="FZ43" s="24"/>
      <c r="GA43" s="24"/>
      <c r="GB43" s="210"/>
      <c r="GC43" s="210"/>
      <c r="GD43" s="6"/>
      <c r="GE43" s="183">
        <f>GD42*-1</f>
        <v>1480.1954545454275</v>
      </c>
      <c r="GF43" s="24"/>
      <c r="GG43" s="24"/>
      <c r="GH43" s="208"/>
      <c r="GI43" s="7"/>
      <c r="GJ43" s="24"/>
      <c r="GK43" s="7"/>
      <c r="GL43" s="209"/>
      <c r="GM43" s="24"/>
      <c r="GN43" s="210">
        <f>GL42+GN42</f>
        <v>4.7066350816749036e-11</v>
      </c>
      <c r="GO43" s="210"/>
      <c r="GP43" s="24"/>
      <c r="GQ43" s="6"/>
      <c r="GR43" s="208"/>
      <c r="GS43" s="24"/>
      <c r="GT43" s="24"/>
      <c r="GU43" s="24"/>
      <c r="GV43" s="6"/>
      <c r="GW43" s="6"/>
      <c r="GX43" s="24"/>
      <c r="GY43" s="24"/>
      <c r="GZ43" s="6"/>
      <c r="HA43" s="183">
        <f>GZ42*-1</f>
        <v>1027.1650751326938</v>
      </c>
      <c r="HB43" s="24"/>
      <c r="HC43" s="24"/>
      <c r="HD43" s="208"/>
      <c r="HE43" s="7"/>
      <c r="HF43" s="24"/>
      <c r="HG43" s="7"/>
      <c r="HH43" s="208"/>
      <c r="HI43" s="24"/>
      <c r="HJ43" s="210">
        <f>HH42+HJ42</f>
        <v>2.1286041373969056e-08</v>
      </c>
      <c r="HK43" s="210"/>
      <c r="HL43" s="24"/>
      <c r="HM43" s="6"/>
      <c r="HN43" s="208"/>
      <c r="HO43" s="24"/>
      <c r="HP43" s="210">
        <f>HN42+HP42</f>
        <v>-4.2572111169647542e-08</v>
      </c>
      <c r="HQ43" s="210"/>
      <c r="HR43" s="24"/>
      <c r="HS43" s="6"/>
      <c r="HT43" s="209"/>
      <c r="HU43" s="24"/>
      <c r="HV43" s="210">
        <f>HT42+HV42</f>
        <v>7.7894810601719655e-08</v>
      </c>
      <c r="HW43" s="210"/>
      <c r="HX43" s="24"/>
      <c r="HY43" s="6"/>
      <c r="HZ43" s="208"/>
      <c r="IA43" s="24"/>
      <c r="IB43" s="24"/>
      <c r="IC43" s="24"/>
      <c r="ID43" s="6"/>
      <c r="IE43" s="210"/>
      <c r="IG43" s="24"/>
      <c r="IH43" s="24"/>
      <c r="II43" s="24"/>
      <c r="IJ43" s="40" t="s">
        <v>350</v>
      </c>
      <c r="IK43" s="40"/>
      <c r="IL43" s="40"/>
      <c r="IM43" s="40"/>
      <c r="IN43" s="40"/>
      <c r="IO43" s="40"/>
      <c r="IP43" s="40"/>
      <c r="IQ43" s="24"/>
      <c r="IR43" s="24"/>
      <c r="IS43" s="24"/>
      <c r="IT43" s="24"/>
      <c r="IU43" s="24"/>
      <c r="IV43" s="24"/>
      <c r="IW43" s="24"/>
      <c r="IX43" s="24"/>
      <c r="IY43" s="40"/>
      <c r="IZ43" s="40"/>
      <c r="JA43" s="40"/>
      <c r="JB43" s="40"/>
      <c r="JC43" s="40"/>
      <c r="JD43" s="40"/>
      <c r="JE43" s="40"/>
      <c r="JF43" s="1"/>
      <c r="JG43" s="1"/>
      <c r="JH43" s="1"/>
      <c r="JI43" s="1"/>
      <c r="JJ43" s="1"/>
      <c r="JK43" s="1"/>
      <c r="JL43" s="1"/>
      <c r="JM43" s="1"/>
      <c r="JN43" s="1"/>
      <c r="JO43" s="1"/>
      <c r="JP43" s="1"/>
      <c r="JQ43" s="1"/>
      <c r="JR43" s="1"/>
      <c r="JS43" s="1"/>
      <c r="JT43" s="1"/>
      <c r="JU43" s="1"/>
      <c r="JV43" s="1"/>
      <c r="JW43" s="1"/>
      <c r="JX43" s="1"/>
      <c r="JY43" s="1"/>
      <c r="JZ43" s="1"/>
      <c r="KA43" s="1"/>
      <c r="KB43" s="1"/>
      <c r="KC43" s="195"/>
      <c r="KD43" s="195"/>
      <c r="KE43" s="195"/>
      <c r="KF43" s="195"/>
      <c r="KG43" s="195"/>
      <c r="KH43" s="195"/>
      <c r="KI43" s="195"/>
      <c r="KJ43" s="1"/>
    </row>
    <row r="44" ht="15" customHeight="1">
      <c r="A44" s="18"/>
      <c r="B44" s="202"/>
      <c r="C44" s="40"/>
      <c r="D44" s="40"/>
      <c r="E44" s="40"/>
      <c r="F44" s="40"/>
      <c r="G44" s="40"/>
      <c r="H44" s="40"/>
      <c r="I44" s="203"/>
      <c r="J44" s="20"/>
      <c r="L44" s="40" t="s">
        <v>351</v>
      </c>
      <c r="M44" s="40"/>
      <c r="N44" s="40"/>
      <c r="O44" s="40"/>
      <c r="P44" s="40"/>
      <c r="Q44" s="40"/>
      <c r="R44" s="40"/>
      <c r="U44" s="88"/>
      <c r="V44" s="88"/>
      <c r="W44" s="88"/>
      <c r="X44" s="88"/>
      <c r="Y44" s="88"/>
      <c r="Z44" s="88"/>
      <c r="AA44" s="88"/>
      <c r="AE44" s="94"/>
      <c r="AF44" s="2"/>
      <c r="AG44" s="2"/>
      <c r="AH44" s="40"/>
      <c r="AI44" s="40"/>
      <c r="AJ44" s="40"/>
      <c r="BQ44" s="78" t="s">
        <v>331</v>
      </c>
      <c r="BR44" s="1">
        <f>BR43*BT43*BV43</f>
        <v>145.47499999999997</v>
      </c>
      <c r="BS44" s="1" t="s">
        <v>315</v>
      </c>
      <c r="BW44" s="40"/>
      <c r="CC44" s="40"/>
      <c r="CD44" s="40"/>
      <c r="CE44" s="40"/>
      <c r="CM44" s="6"/>
      <c r="CN44" s="24" t="s">
        <v>286</v>
      </c>
      <c r="CO44" s="24">
        <f>9.81*((CO43/(2*PI()))^2)</f>
        <v>2.2364118259455008</v>
      </c>
      <c r="CP44" s="6"/>
      <c r="CQ44" s="40"/>
      <c r="CR44" s="40"/>
      <c r="CS44" s="40"/>
      <c r="CT44" s="40"/>
      <c r="CU44" s="40"/>
      <c r="CV44" s="40"/>
      <c r="CW44" s="40"/>
      <c r="CX44" s="40"/>
      <c r="CY44" s="40"/>
      <c r="CZ44" s="40"/>
      <c r="DA44" s="40"/>
      <c r="DB44" s="6"/>
      <c r="DD44" s="40" t="s">
        <v>352</v>
      </c>
      <c r="DE44" s="40"/>
      <c r="DF44" s="40"/>
      <c r="DG44" s="40"/>
      <c r="DH44" s="40"/>
      <c r="DI44" s="40"/>
      <c r="DJ44" s="40"/>
      <c r="DM44" s="2">
        <v>1246.0999999999999</v>
      </c>
      <c r="DN44" s="2" t="s">
        <v>69</v>
      </c>
      <c r="DO44" s="2"/>
      <c r="DP44" s="2"/>
      <c r="DQ44" s="2"/>
      <c r="DR44" s="40"/>
      <c r="DS44" s="40"/>
      <c r="DU44" s="1"/>
      <c r="DV44" s="1"/>
      <c r="DW44" s="1"/>
      <c r="DX44" s="1"/>
      <c r="DY44" s="104"/>
      <c r="DZ44" s="1"/>
      <c r="EA44" s="104"/>
      <c r="EB44" s="104"/>
      <c r="EC44" s="104"/>
      <c r="ED44" s="104"/>
      <c r="EF44" s="1"/>
      <c r="EG44" s="1"/>
      <c r="EJ44" s="1"/>
      <c r="EK44" s="1"/>
      <c r="EL44" s="1"/>
      <c r="EM44" s="1"/>
      <c r="EN44" s="40"/>
      <c r="EO44" s="40"/>
      <c r="EP44" s="40"/>
      <c r="EQ44" s="40"/>
      <c r="ER44" s="40"/>
      <c r="ES44" s="40"/>
      <c r="ET44" s="40"/>
      <c r="EW44" s="40"/>
      <c r="EX44" s="40"/>
      <c r="EY44" s="40"/>
      <c r="EZ44" s="40"/>
      <c r="FA44" s="40"/>
      <c r="FB44" s="40"/>
      <c r="FC44" s="40"/>
      <c r="FD44" s="40"/>
      <c r="FF44" s="183"/>
      <c r="FG44" s="6"/>
      <c r="FH44" s="24"/>
      <c r="FI44" s="24"/>
      <c r="FJ44" s="208"/>
      <c r="FK44" s="7"/>
      <c r="FL44" s="24"/>
      <c r="FM44" s="7"/>
      <c r="FN44" s="209"/>
      <c r="FO44" s="24"/>
      <c r="FP44" s="209"/>
      <c r="FQ44" s="210"/>
      <c r="FR44" s="24"/>
      <c r="FS44" s="6"/>
      <c r="FT44" s="208"/>
      <c r="FU44" s="24"/>
      <c r="FV44" s="24"/>
      <c r="FW44" s="24"/>
      <c r="FX44" s="6"/>
      <c r="FY44" s="6"/>
      <c r="FZ44" s="24"/>
      <c r="GA44" s="24"/>
      <c r="GB44" s="24"/>
      <c r="GC44" s="210"/>
      <c r="GD44" s="183"/>
      <c r="GE44" s="6"/>
      <c r="GF44" s="24"/>
      <c r="GG44" s="24"/>
      <c r="GH44" s="208"/>
      <c r="GI44" s="7"/>
      <c r="GJ44" s="24"/>
      <c r="GK44" s="7"/>
      <c r="GL44" s="209"/>
      <c r="GM44" s="24"/>
      <c r="GN44" s="209"/>
      <c r="GO44" s="210"/>
      <c r="GP44" s="24"/>
      <c r="GQ44" s="6"/>
      <c r="GR44" s="208"/>
      <c r="GS44" s="24"/>
      <c r="GT44" s="24"/>
      <c r="GU44" s="24"/>
      <c r="GV44" s="6"/>
      <c r="GW44" s="6"/>
      <c r="GX44" s="24"/>
      <c r="GY44" s="24"/>
      <c r="GZ44" s="183"/>
      <c r="HA44" s="6"/>
      <c r="HB44" s="24"/>
      <c r="HC44" s="24"/>
      <c r="HD44" s="208"/>
      <c r="HE44" s="7"/>
      <c r="HF44" s="24"/>
      <c r="HG44" s="7"/>
      <c r="HH44" s="208"/>
      <c r="HI44" s="24"/>
      <c r="HJ44" s="208"/>
      <c r="HK44" s="210"/>
      <c r="HL44" s="24"/>
      <c r="HM44" s="6"/>
      <c r="HN44" s="208"/>
      <c r="HO44" s="24"/>
      <c r="HP44" s="208"/>
      <c r="HQ44" s="210"/>
      <c r="HR44" s="24"/>
      <c r="HS44" s="6"/>
      <c r="HT44" s="209"/>
      <c r="HU44" s="24"/>
      <c r="HV44" s="209"/>
      <c r="HW44" s="210"/>
      <c r="HX44" s="24"/>
      <c r="HY44" s="6"/>
      <c r="HZ44" s="208"/>
      <c r="IA44" s="24"/>
      <c r="IB44" s="24"/>
      <c r="IC44" s="24"/>
      <c r="ID44" s="6"/>
      <c r="IE44" s="6"/>
      <c r="IG44" s="24"/>
      <c r="IH44" s="24"/>
      <c r="II44" s="24"/>
      <c r="IJ44" s="40"/>
      <c r="IK44" s="40"/>
      <c r="IL44" s="40"/>
      <c r="IM44" s="40"/>
      <c r="IN44" s="40"/>
      <c r="IO44" s="40"/>
      <c r="IP44" s="40"/>
      <c r="IQ44" s="24"/>
      <c r="IR44" s="24"/>
      <c r="IS44" s="24"/>
      <c r="IT44" s="24"/>
      <c r="IU44" s="24"/>
      <c r="IV44" s="24"/>
      <c r="IW44" s="24"/>
      <c r="IX44" s="24"/>
      <c r="IY44" s="40"/>
      <c r="IZ44" s="40"/>
      <c r="JA44" s="40"/>
      <c r="JB44" s="40"/>
      <c r="JC44" s="40"/>
      <c r="JD44" s="40"/>
      <c r="JE44" s="40"/>
      <c r="JF44" s="1"/>
      <c r="JG44" s="1"/>
      <c r="JH44" s="1"/>
      <c r="JI44" s="1"/>
      <c r="JJ44" s="1"/>
      <c r="JK44" s="1"/>
      <c r="JL44" s="1"/>
      <c r="JM44" s="1"/>
      <c r="JN44" s="1"/>
      <c r="JO44" s="1"/>
      <c r="JP44" s="1"/>
      <c r="JQ44" s="1"/>
      <c r="JR44" s="1"/>
      <c r="JS44" s="1"/>
      <c r="JT44" s="1"/>
      <c r="JU44" s="1"/>
      <c r="JV44" s="1"/>
      <c r="JW44" s="1"/>
      <c r="JX44" s="1"/>
      <c r="JY44" s="1"/>
      <c r="JZ44" s="1"/>
      <c r="KA44" s="1"/>
      <c r="KB44" s="1"/>
      <c r="KC44" s="195"/>
      <c r="KD44" s="195"/>
      <c r="KE44" s="195"/>
      <c r="KF44" s="195"/>
      <c r="KG44" s="195"/>
      <c r="KH44" s="195"/>
      <c r="KI44" s="195"/>
      <c r="KJ44" s="1"/>
    </row>
    <row r="45" ht="15" customHeight="1">
      <c r="A45" s="18"/>
      <c r="B45" s="202"/>
      <c r="C45" s="40"/>
      <c r="D45" s="40"/>
      <c r="E45" s="40"/>
      <c r="F45" s="40"/>
      <c r="G45" s="40"/>
      <c r="H45" s="40"/>
      <c r="I45" s="203"/>
      <c r="J45" s="20"/>
      <c r="L45" s="40"/>
      <c r="M45" s="40"/>
      <c r="N45" s="40"/>
      <c r="O45" s="40"/>
      <c r="P45" s="40"/>
      <c r="Q45" s="40"/>
      <c r="R45" s="40"/>
      <c r="U45" s="88">
        <v>2005</v>
      </c>
      <c r="V45" s="88"/>
      <c r="W45" s="88"/>
      <c r="X45" s="88"/>
      <c r="Y45" s="88"/>
      <c r="Z45" s="88"/>
      <c r="AA45" s="88"/>
      <c r="AE45" s="94"/>
      <c r="AF45" s="2"/>
      <c r="AG45" s="2"/>
      <c r="AH45" s="40"/>
      <c r="AI45" s="40"/>
      <c r="AJ45" s="40"/>
      <c r="BQ45" s="1" t="s">
        <v>353</v>
      </c>
      <c r="CC45" s="40"/>
      <c r="CD45" s="40"/>
      <c r="CE45" s="40"/>
      <c r="CF45" s="43"/>
      <c r="CM45" s="6"/>
      <c r="CN45" s="24"/>
      <c r="CO45" s="24"/>
      <c r="CP45" s="6"/>
      <c r="CQ45" s="40"/>
      <c r="CR45" s="40"/>
      <c r="CS45" s="40"/>
      <c r="CT45" s="40"/>
      <c r="CU45" s="40"/>
      <c r="CV45" s="40"/>
      <c r="CW45" s="40"/>
      <c r="CX45" s="40"/>
      <c r="CY45" s="40"/>
      <c r="CZ45" s="40"/>
      <c r="DA45" s="40"/>
      <c r="DB45" s="6"/>
      <c r="DD45" s="40"/>
      <c r="DE45" s="40"/>
      <c r="DF45" s="40"/>
      <c r="DG45" s="40"/>
      <c r="DH45" s="40"/>
      <c r="DI45" s="40"/>
      <c r="DJ45" s="40"/>
      <c r="DM45" s="2">
        <v>1218.9000000000001</v>
      </c>
      <c r="DN45" s="2" t="s">
        <v>69</v>
      </c>
      <c r="DO45" s="2"/>
      <c r="DP45" s="2"/>
      <c r="DQ45" s="85" t="s">
        <v>354</v>
      </c>
      <c r="DR45" s="40"/>
      <c r="DS45" s="40"/>
      <c r="DU45" s="1"/>
      <c r="DV45" s="1"/>
      <c r="DW45" s="1"/>
      <c r="DX45" s="1"/>
      <c r="DY45" s="104"/>
      <c r="DZ45" s="1"/>
      <c r="EA45" s="104"/>
      <c r="EB45" s="104"/>
      <c r="EC45" s="104"/>
      <c r="EF45" s="1"/>
      <c r="EG45" s="1"/>
      <c r="EH45" s="1"/>
      <c r="EI45" s="1"/>
      <c r="EJ45" s="1"/>
      <c r="EK45" s="1"/>
      <c r="EL45" s="1"/>
      <c r="EN45" s="40"/>
      <c r="EO45" s="40"/>
      <c r="EP45" s="40"/>
      <c r="EQ45" s="40"/>
      <c r="ER45" s="40"/>
      <c r="ES45" s="40"/>
      <c r="ET45" s="40"/>
      <c r="EV45" s="104"/>
      <c r="EW45" s="40"/>
      <c r="EX45" s="40"/>
      <c r="EY45" s="40"/>
      <c r="EZ45" s="40"/>
      <c r="FA45" s="40"/>
      <c r="FB45" s="40"/>
      <c r="FC45" s="40"/>
      <c r="FD45" s="40"/>
      <c r="FE45" s="104"/>
      <c r="FF45" s="6"/>
      <c r="FG45" s="6"/>
      <c r="FH45" s="6"/>
      <c r="FI45" s="6" t="s">
        <v>355</v>
      </c>
      <c r="FJ45" s="6"/>
      <c r="FK45" s="6"/>
      <c r="FL45" s="7"/>
      <c r="FM45" s="6"/>
      <c r="FN45" s="6"/>
      <c r="FO45" s="6"/>
      <c r="FP45" s="6"/>
      <c r="FQ45" s="6"/>
      <c r="FR45" s="7"/>
      <c r="FS45" s="6"/>
      <c r="FT45" s="211"/>
      <c r="FU45" s="212" t="str">
        <f>IF(FU46&lt;0.01,IF(FU46&gt;-0.01,"Cierra de diagrama","No Cierra"),"No Cierra")</f>
        <v xml:space="preserve">No Cierra</v>
      </c>
      <c r="FV45" s="33"/>
      <c r="FW45" s="6"/>
      <c r="FX45" s="6"/>
      <c r="FY45" s="6"/>
      <c r="FZ45" s="6"/>
      <c r="GA45" s="6"/>
      <c r="GB45" s="6"/>
      <c r="GC45" s="6"/>
      <c r="GD45" s="6"/>
      <c r="GE45" s="6"/>
      <c r="GF45" s="6"/>
      <c r="GG45" s="6" t="s">
        <v>355</v>
      </c>
      <c r="GH45" s="6"/>
      <c r="GI45" s="6"/>
      <c r="GJ45" s="7"/>
      <c r="GK45" s="6"/>
      <c r="GL45" s="6"/>
      <c r="GM45" s="6"/>
      <c r="GN45" s="6"/>
      <c r="GO45" s="6"/>
      <c r="GP45" s="7"/>
      <c r="GQ45" s="6"/>
      <c r="GR45" s="211"/>
      <c r="GS45" s="212" t="str">
        <f>IF(GS46&lt;0.01,IF(GS46&gt;-0.01,"Cierra de diagrama","No Cierra"),"No Cierra")</f>
        <v xml:space="preserve">No Cierra</v>
      </c>
      <c r="GT45" s="33"/>
      <c r="GU45" s="6"/>
      <c r="GV45" s="6"/>
      <c r="GW45" s="6"/>
      <c r="GX45" s="6"/>
      <c r="GY45" s="6"/>
      <c r="GZ45" s="6"/>
      <c r="HA45" s="6"/>
      <c r="HB45" s="6"/>
      <c r="HC45" s="6" t="s">
        <v>355</v>
      </c>
      <c r="HD45" s="6"/>
      <c r="HE45" s="6"/>
      <c r="HF45" s="7"/>
      <c r="HG45" s="6"/>
      <c r="HH45" s="6"/>
      <c r="HI45" s="6"/>
      <c r="HJ45" s="6"/>
      <c r="HK45" s="6"/>
      <c r="HL45" s="7"/>
      <c r="HM45" s="6"/>
      <c r="HN45" s="6"/>
      <c r="HO45" s="6"/>
      <c r="HP45" s="6"/>
      <c r="HQ45" s="6"/>
      <c r="HR45" s="7"/>
      <c r="HS45" s="6"/>
      <c r="HT45" s="6"/>
      <c r="HU45" s="6"/>
      <c r="HV45" s="6"/>
      <c r="HW45" s="6"/>
      <c r="HX45" s="7"/>
      <c r="HY45" s="6"/>
      <c r="HZ45" s="211"/>
      <c r="IA45" s="212" t="str">
        <f>IF(IA46&lt;0.01,IF(IA46&gt;-0.01,"Cierra de diagrama","No Cierra"),"No Cierra")</f>
        <v xml:space="preserve">No Cierra</v>
      </c>
      <c r="IB45" s="33"/>
      <c r="IC45" s="6"/>
      <c r="ID45" s="6"/>
      <c r="IE45" s="7"/>
      <c r="IG45" s="7"/>
      <c r="IH45" s="6"/>
      <c r="II45" s="7"/>
      <c r="IJ45" s="40"/>
      <c r="IK45" s="40"/>
      <c r="IL45" s="40"/>
      <c r="IM45" s="40"/>
      <c r="IN45" s="40"/>
      <c r="IO45" s="40"/>
      <c r="IP45" s="40"/>
      <c r="IQ45" s="7"/>
      <c r="IR45" s="7"/>
      <c r="IS45" s="7"/>
      <c r="IT45" s="7"/>
      <c r="IU45" s="7"/>
      <c r="IV45" s="7"/>
      <c r="IW45" s="7"/>
      <c r="IX45" s="7"/>
      <c r="JF45" s="1"/>
      <c r="JG45" s="1"/>
      <c r="JH45" s="1"/>
      <c r="JI45" s="1"/>
      <c r="JJ45" s="1"/>
      <c r="JK45" s="1"/>
      <c r="JL45" s="1"/>
      <c r="JM45" s="1"/>
      <c r="JN45" s="1"/>
      <c r="JO45" s="1"/>
      <c r="JP45" s="1"/>
      <c r="JQ45" s="1"/>
      <c r="JR45" s="1"/>
      <c r="JS45" s="1"/>
      <c r="JT45" s="1"/>
      <c r="JU45" s="1"/>
      <c r="JV45" s="1"/>
      <c r="JW45" s="1"/>
      <c r="JX45" s="1"/>
      <c r="JY45" s="1"/>
      <c r="JZ45" s="1"/>
      <c r="KA45" s="1"/>
      <c r="KB45" s="1"/>
      <c r="KC45" s="195"/>
      <c r="KD45" s="195"/>
      <c r="KE45" s="195"/>
      <c r="KF45" s="195"/>
      <c r="KG45" s="195"/>
      <c r="KH45" s="195"/>
      <c r="KI45" s="195"/>
      <c r="KJ45" s="1"/>
    </row>
    <row r="46" ht="15" customHeight="1">
      <c r="A46" s="18"/>
      <c r="B46" s="202"/>
      <c r="C46" s="40"/>
      <c r="D46" s="40"/>
      <c r="E46" s="40"/>
      <c r="F46" s="40"/>
      <c r="G46" s="40"/>
      <c r="H46" s="40"/>
      <c r="I46" s="203"/>
      <c r="J46" s="20"/>
      <c r="L46" s="40"/>
      <c r="M46" s="40"/>
      <c r="N46" s="40"/>
      <c r="O46" s="40"/>
      <c r="P46" s="40"/>
      <c r="Q46" s="40"/>
      <c r="R46" s="40"/>
      <c r="U46" s="88"/>
      <c r="V46" s="88"/>
      <c r="W46" s="88"/>
      <c r="X46" s="88"/>
      <c r="Y46" s="88"/>
      <c r="Z46" s="88"/>
      <c r="AA46" s="88"/>
      <c r="AE46" s="94"/>
      <c r="AF46" s="2"/>
      <c r="AG46" s="2"/>
      <c r="AH46" s="40"/>
      <c r="AI46" s="40"/>
      <c r="AJ46" s="40"/>
      <c r="BQ46" s="40" t="s">
        <v>356</v>
      </c>
      <c r="BR46" s="40"/>
      <c r="BS46" s="40"/>
      <c r="BT46" s="40"/>
      <c r="BU46" s="40"/>
      <c r="BV46" s="40"/>
      <c r="CC46" s="40" t="s">
        <v>357</v>
      </c>
      <c r="CD46" s="1" t="s">
        <v>358</v>
      </c>
      <c r="CE46" s="40"/>
      <c r="CF46" s="40">
        <f>CF36*CE38</f>
        <v>6</v>
      </c>
      <c r="CH46" s="213" t="s">
        <v>359</v>
      </c>
      <c r="CI46" s="6"/>
      <c r="CJ46" s="7"/>
      <c r="CK46" s="24"/>
      <c r="CL46" s="24"/>
      <c r="CM46" s="24"/>
      <c r="CN46" s="24"/>
      <c r="CO46" s="24"/>
      <c r="CP46" s="6"/>
      <c r="CQ46" s="40"/>
      <c r="CR46" s="40"/>
      <c r="CS46" s="40"/>
      <c r="CT46" s="40"/>
      <c r="CU46" s="40"/>
      <c r="CV46" s="40"/>
      <c r="CW46" s="40"/>
      <c r="CX46" s="40"/>
      <c r="CY46" s="40"/>
      <c r="CZ46" s="40"/>
      <c r="DA46" s="40"/>
      <c r="DB46" s="6"/>
      <c r="DC46" s="1"/>
      <c r="DD46" s="40"/>
      <c r="DE46" s="40"/>
      <c r="DF46" s="40"/>
      <c r="DG46" s="40"/>
      <c r="DH46" s="40"/>
      <c r="DI46" s="40"/>
      <c r="DJ46" s="40"/>
      <c r="DK46" s="1"/>
      <c r="DM46" s="2">
        <f>DM44-DM45</f>
        <v>27.199999999999818</v>
      </c>
      <c r="DN46" s="2" t="s">
        <v>360</v>
      </c>
      <c r="DO46" s="2"/>
      <c r="DP46" s="2"/>
      <c r="DQ46" s="214">
        <f>DM46/DM44</f>
        <v>0.021828103683492351</v>
      </c>
      <c r="DR46" s="40"/>
      <c r="DS46" s="40"/>
      <c r="DU46" s="1"/>
      <c r="DV46" s="1"/>
      <c r="DW46" s="1"/>
      <c r="DX46" s="1"/>
      <c r="DY46" s="104"/>
      <c r="DZ46" s="1"/>
      <c r="EA46" s="104"/>
      <c r="EB46" s="104"/>
      <c r="EC46" s="104"/>
      <c r="ED46" s="104"/>
      <c r="EG46" s="1"/>
      <c r="EJ46" s="1"/>
      <c r="EN46" s="40"/>
      <c r="EO46" s="40"/>
      <c r="EP46" s="40"/>
      <c r="EQ46" s="40"/>
      <c r="ER46" s="40"/>
      <c r="ES46" s="40"/>
      <c r="ET46" s="40"/>
      <c r="EW46" s="40"/>
      <c r="EX46" s="40"/>
      <c r="EY46" s="40"/>
      <c r="EZ46" s="40"/>
      <c r="FA46" s="40"/>
      <c r="FB46" s="40"/>
      <c r="FC46" s="40"/>
      <c r="FD46" s="40"/>
      <c r="FF46" s="6" t="s">
        <v>361</v>
      </c>
      <c r="FG46" s="6" t="s">
        <v>362</v>
      </c>
      <c r="FH46" s="6" t="s">
        <v>363</v>
      </c>
      <c r="FI46" s="7">
        <f>FI50+FI47</f>
        <v>6098.7613636363631</v>
      </c>
      <c r="FJ46" s="7"/>
      <c r="FK46" s="7"/>
      <c r="FL46" s="7">
        <f>IF(FL49=0,0,FI46-FJ48)</f>
        <v>0</v>
      </c>
      <c r="FM46" s="7"/>
      <c r="FN46" s="7"/>
      <c r="FO46" s="7">
        <f>FO50+FO47</f>
        <v>178.90909090909054</v>
      </c>
      <c r="FP46" s="7"/>
      <c r="FQ46" s="7"/>
      <c r="FR46" s="7">
        <f>IF(FR49=0,0,FO46-FP48)</f>
        <v>0</v>
      </c>
      <c r="FS46" s="7"/>
      <c r="FT46" s="7"/>
      <c r="FU46" s="215">
        <f>FU50+FU47</f>
        <v>178.90909090909054</v>
      </c>
      <c r="FV46" s="6"/>
      <c r="FW46" s="6"/>
      <c r="FX46" s="6"/>
      <c r="FY46" s="7"/>
      <c r="FZ46" s="7"/>
      <c r="GA46" s="7"/>
      <c r="GB46" s="7"/>
      <c r="GC46" s="7"/>
      <c r="GD46" s="6" t="s">
        <v>361</v>
      </c>
      <c r="GE46" s="6" t="s">
        <v>362</v>
      </c>
      <c r="GF46" s="6" t="s">
        <v>363</v>
      </c>
      <c r="GG46" s="7">
        <f>GG50+GG47</f>
        <v>2546.2772727272659</v>
      </c>
      <c r="GH46" s="7"/>
      <c r="GI46" s="7"/>
      <c r="GJ46" s="7">
        <f>IF(GJ49=0,0,GG46-GH48)</f>
        <v>0</v>
      </c>
      <c r="GK46" s="7"/>
      <c r="GL46" s="7"/>
      <c r="GM46" s="7">
        <f>GM50+GM47</f>
        <v>2961.8227272727136</v>
      </c>
      <c r="GN46" s="7"/>
      <c r="GO46" s="7"/>
      <c r="GP46" s="7">
        <f>IF(GP49=0,0,GM46-GN48)</f>
        <v>0</v>
      </c>
      <c r="GQ46" s="7"/>
      <c r="GR46" s="7"/>
      <c r="GS46" s="215">
        <f>GS50+GS47</f>
        <v>357.81818181818198</v>
      </c>
      <c r="GT46" s="6"/>
      <c r="GU46" s="6"/>
      <c r="GV46" s="6"/>
      <c r="GW46" s="7"/>
      <c r="GX46" s="7"/>
      <c r="GY46" s="7"/>
      <c r="GZ46" s="6" t="s">
        <v>361</v>
      </c>
      <c r="HA46" s="6" t="s">
        <v>362</v>
      </c>
      <c r="HB46" s="6" t="s">
        <v>363</v>
      </c>
      <c r="HC46" s="7">
        <f>HC50+HC47</f>
        <v>901.28948466732049</v>
      </c>
      <c r="HD46" s="7"/>
      <c r="HE46" s="7"/>
      <c r="HF46" s="7">
        <f>IF(HF49=0,0,HC46-HD48)</f>
        <v>23.189484667320585</v>
      </c>
      <c r="HG46" s="7"/>
      <c r="HH46" s="7"/>
      <c r="HI46" s="7">
        <f>HI50+HI47</f>
        <v>1319.1385038722656</v>
      </c>
      <c r="HJ46" s="7"/>
      <c r="HK46" s="7"/>
      <c r="HL46" s="7">
        <f>IF(HL49=0,0,HI46-HJ48)</f>
        <v>0</v>
      </c>
      <c r="HM46" s="7"/>
      <c r="HN46" s="7"/>
      <c r="HO46" s="7">
        <f>HO50+HO47</f>
        <v>-94.14033645616189</v>
      </c>
      <c r="HP46" s="7"/>
      <c r="HQ46" s="7"/>
      <c r="HR46" s="7">
        <f>IF(HR49=0,0,HO46-HP48)</f>
        <v>0</v>
      </c>
      <c r="HS46" s="7"/>
      <c r="HT46" s="7"/>
      <c r="HU46" s="7">
        <f>HU50+HU47</f>
        <v>2735.3075375663466</v>
      </c>
      <c r="HV46" s="7"/>
      <c r="HW46" s="7"/>
      <c r="HX46" s="7">
        <f>IF(HX49=0,0,HU46-HV48)</f>
        <v>0</v>
      </c>
      <c r="HY46" s="7"/>
      <c r="HZ46" s="7"/>
      <c r="IA46" s="215">
        <f>IA50+IA47</f>
        <v>357.81818181818198</v>
      </c>
      <c r="IB46" s="6"/>
      <c r="IC46" s="6"/>
      <c r="ID46" s="6"/>
      <c r="IE46" s="6"/>
      <c r="IG46" s="7"/>
      <c r="IH46" s="6"/>
      <c r="II46" s="7"/>
      <c r="IJ46" s="40"/>
      <c r="IK46" s="40"/>
      <c r="IL46" s="40"/>
      <c r="IM46" s="40"/>
      <c r="IN46" s="40"/>
      <c r="IO46" s="40"/>
      <c r="IP46" s="40"/>
      <c r="IQ46" s="7"/>
      <c r="IR46" s="7"/>
      <c r="IS46" s="7"/>
      <c r="IT46" s="7"/>
      <c r="IU46" s="7"/>
      <c r="IV46" s="7"/>
      <c r="IW46" s="7"/>
      <c r="IX46" s="7"/>
      <c r="JF46" s="1"/>
      <c r="JG46" s="1"/>
      <c r="JH46" s="1"/>
      <c r="JI46" s="1"/>
      <c r="JJ46" s="1"/>
      <c r="JK46" s="1"/>
      <c r="JL46" s="1"/>
      <c r="JM46" s="1"/>
      <c r="JN46" s="1"/>
      <c r="JO46" s="1"/>
      <c r="JP46" s="1"/>
      <c r="JQ46" s="1"/>
      <c r="JR46" s="1"/>
      <c r="JS46" s="1"/>
      <c r="JT46" s="1"/>
      <c r="JU46" s="1"/>
      <c r="JV46" s="1"/>
      <c r="JW46" s="1"/>
      <c r="JX46" s="1"/>
      <c r="JY46" s="1"/>
      <c r="JZ46" s="1"/>
      <c r="KA46" s="1"/>
      <c r="KB46" s="1"/>
      <c r="KJ46" s="1"/>
    </row>
    <row r="47" ht="15" customHeight="1">
      <c r="A47" s="18"/>
      <c r="B47" s="216"/>
      <c r="C47" s="217"/>
      <c r="D47" s="217"/>
      <c r="E47" s="217"/>
      <c r="F47" s="217"/>
      <c r="G47" s="217"/>
      <c r="H47" s="217"/>
      <c r="I47" s="218"/>
      <c r="J47" s="20"/>
      <c r="L47" s="40"/>
      <c r="M47" s="40"/>
      <c r="N47" s="40"/>
      <c r="O47" s="40"/>
      <c r="P47" s="40"/>
      <c r="Q47" s="40"/>
      <c r="R47" s="40"/>
      <c r="AC47" s="2"/>
      <c r="AD47" s="1"/>
      <c r="AE47" s="94"/>
      <c r="AF47" s="2"/>
      <c r="AG47" s="2"/>
      <c r="AH47" s="40"/>
      <c r="AI47" s="40"/>
      <c r="AJ47" s="40"/>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Q47" s="40"/>
      <c r="BR47" s="40"/>
      <c r="BS47" s="40"/>
      <c r="BT47" s="40"/>
      <c r="BU47" s="40"/>
      <c r="BV47" s="40"/>
      <c r="CC47" s="40" t="s">
        <v>364</v>
      </c>
      <c r="CD47" s="219">
        <f>CF27</f>
        <v>0.85300909747199949</v>
      </c>
      <c r="CE47" s="40">
        <f>CF46</f>
        <v>6</v>
      </c>
      <c r="CF47" s="220">
        <f t="shared" ref="CF47:CF48" si="37">CE47*CD47</f>
        <v>5.1180545848319969</v>
      </c>
      <c r="CH47" s="40" t="s">
        <v>365</v>
      </c>
      <c r="CI47" s="40"/>
      <c r="CJ47" s="40"/>
      <c r="CK47" s="40"/>
      <c r="CL47" s="40"/>
      <c r="CM47" s="40"/>
      <c r="CN47" s="40"/>
      <c r="CO47" s="6"/>
      <c r="CP47" s="6"/>
      <c r="CQ47" s="40"/>
      <c r="CR47" s="40"/>
      <c r="CS47" s="40"/>
      <c r="CT47" s="40"/>
      <c r="CU47" s="40"/>
      <c r="CV47" s="40"/>
      <c r="CW47" s="40"/>
      <c r="CX47" s="40"/>
      <c r="CY47" s="40"/>
      <c r="CZ47" s="40"/>
      <c r="DA47" s="40"/>
      <c r="DB47" s="6"/>
      <c r="DC47" s="1"/>
      <c r="DD47" s="40"/>
      <c r="DE47" s="40"/>
      <c r="DF47" s="40"/>
      <c r="DG47" s="40"/>
      <c r="DH47" s="40"/>
      <c r="DI47" s="40"/>
      <c r="DJ47" s="40"/>
      <c r="DK47" s="1"/>
      <c r="DM47" s="40"/>
      <c r="DN47" s="40"/>
      <c r="DO47" s="40"/>
      <c r="DP47" s="40"/>
      <c r="DQ47" s="40"/>
      <c r="DR47" s="40"/>
      <c r="DS47" s="40"/>
      <c r="DU47" s="1"/>
      <c r="DV47" s="1"/>
      <c r="DW47" s="1"/>
      <c r="DX47" s="1"/>
      <c r="DY47" s="104"/>
      <c r="DZ47" s="1"/>
      <c r="EA47" s="104"/>
      <c r="EB47" s="104"/>
      <c r="EC47" s="104"/>
      <c r="EF47" s="104"/>
      <c r="EG47" s="1"/>
      <c r="EH47" s="104"/>
      <c r="EI47" s="1"/>
      <c r="EJ47" s="104"/>
      <c r="EK47" s="1"/>
      <c r="EL47" s="104"/>
      <c r="EM47" s="104"/>
      <c r="EO47" s="221"/>
      <c r="EP47" s="42"/>
      <c r="ES47" s="41"/>
      <c r="ET47" s="41"/>
      <c r="EU47" s="1"/>
      <c r="EW47" s="40"/>
      <c r="EX47" s="40"/>
      <c r="EY47" s="40"/>
      <c r="EZ47" s="40"/>
      <c r="FA47" s="40"/>
      <c r="FB47" s="40"/>
      <c r="FC47" s="40"/>
      <c r="FD47" s="40"/>
      <c r="FF47" s="6">
        <f>MAX(FJ46:IW46)</f>
        <v>2961.8227272727136</v>
      </c>
      <c r="FG47" s="6">
        <f>MIN(FJ50:IW50)</f>
        <v>-2722.3227272727336</v>
      </c>
      <c r="FH47" s="6">
        <f>MAX(FF47:FF48)</f>
        <v>2961.8227272727136</v>
      </c>
      <c r="FI47" s="222">
        <f>FI28</f>
        <v>11367.361363636363</v>
      </c>
      <c r="FJ47" s="6"/>
      <c r="FK47" s="6"/>
      <c r="FL47" s="6"/>
      <c r="FM47" s="6"/>
      <c r="FN47" s="6"/>
      <c r="FO47" s="222">
        <f>FO28</f>
        <v>-651.25227272727307</v>
      </c>
      <c r="FP47" s="6"/>
      <c r="FQ47" s="6"/>
      <c r="FR47" s="6"/>
      <c r="FS47" s="6"/>
      <c r="FT47" s="6"/>
      <c r="FU47" s="222">
        <f>FU28</f>
        <v>0</v>
      </c>
      <c r="FV47" s="6"/>
      <c r="FW47" s="6"/>
      <c r="FX47" s="6"/>
      <c r="FY47" s="6"/>
      <c r="FZ47" s="6"/>
      <c r="GA47" s="24"/>
      <c r="GB47" s="6"/>
      <c r="GC47" s="6"/>
      <c r="GD47" s="6">
        <f>MAX(GH46:IW46)</f>
        <v>2961.8227272727136</v>
      </c>
      <c r="GE47" s="6">
        <f>MIN(GH50:IW50)</f>
        <v>-2722.3227272727336</v>
      </c>
      <c r="GF47" s="6">
        <f>MAX(GD47:GD48)</f>
        <v>2961.8227272727136</v>
      </c>
      <c r="GG47" s="222">
        <f>GG28</f>
        <v>4302.4772727272657</v>
      </c>
      <c r="GH47" s="6"/>
      <c r="GI47" s="6"/>
      <c r="GJ47" s="6"/>
      <c r="GK47" s="6"/>
      <c r="GL47" s="6"/>
      <c r="GM47" s="222">
        <f>GM28</f>
        <v>5684.1454545454471</v>
      </c>
      <c r="GN47" s="6"/>
      <c r="GO47" s="6"/>
      <c r="GP47" s="6"/>
      <c r="GQ47" s="6"/>
      <c r="GR47" s="6"/>
      <c r="GS47" s="222">
        <f>GS28</f>
        <v>2664.5954545454679</v>
      </c>
      <c r="GT47" s="6"/>
      <c r="GU47" s="6"/>
      <c r="GV47" s="6"/>
      <c r="GW47" s="6"/>
      <c r="GX47" s="6"/>
      <c r="GY47" s="24"/>
      <c r="GZ47" s="6">
        <f>MAX(HD46:IG46)</f>
        <v>2735.3075375663466</v>
      </c>
      <c r="HA47" s="6">
        <f>MIN(HD50:IN50)</f>
        <v>-2533.2924624336529</v>
      </c>
      <c r="HB47" s="6">
        <f>MAX(GZ47:GZ48)</f>
        <v>2735.3075375663466</v>
      </c>
      <c r="HC47" s="222">
        <f>HC28</f>
        <v>901.28948466732049</v>
      </c>
      <c r="HD47" s="6"/>
      <c r="HE47" s="6"/>
      <c r="HF47" s="6"/>
      <c r="HG47" s="6"/>
      <c r="HH47" s="6"/>
      <c r="HI47" s="222">
        <f>HI28</f>
        <v>2452.7035646594904</v>
      </c>
      <c r="HJ47" s="6"/>
      <c r="HK47" s="6"/>
      <c r="HL47" s="6"/>
      <c r="HM47" s="6"/>
      <c r="HN47" s="6"/>
      <c r="HO47" s="222">
        <f>HO28</f>
        <v>342.92115967157235</v>
      </c>
      <c r="HP47" s="6"/>
      <c r="HQ47" s="6"/>
      <c r="HR47" s="6"/>
      <c r="HS47" s="6"/>
      <c r="HT47" s="6"/>
      <c r="HU47" s="222">
        <f>HU28</f>
        <v>4585.6478740225084</v>
      </c>
      <c r="HV47" s="6"/>
      <c r="HW47" s="6"/>
      <c r="HX47" s="6"/>
      <c r="HY47" s="6"/>
      <c r="HZ47" s="6"/>
      <c r="IA47" s="222">
        <f>IA28</f>
        <v>2891.1106442518349</v>
      </c>
      <c r="IB47" s="6"/>
      <c r="IC47" s="6"/>
      <c r="ID47" s="6"/>
      <c r="IE47" s="7"/>
      <c r="IG47" s="24"/>
      <c r="IH47" s="6"/>
      <c r="II47" s="6"/>
      <c r="IJ47" s="40"/>
      <c r="IK47" s="40"/>
      <c r="IL47" s="40"/>
      <c r="IM47" s="40"/>
      <c r="IN47" s="40"/>
      <c r="IO47" s="40"/>
      <c r="IP47" s="40"/>
      <c r="IQ47" s="6"/>
      <c r="IR47" s="6"/>
      <c r="IS47" s="6"/>
      <c r="IT47" s="6"/>
      <c r="IU47" s="6"/>
      <c r="IV47" s="6"/>
      <c r="IW47" s="6"/>
      <c r="IX47" s="6"/>
      <c r="JF47" s="1"/>
      <c r="JG47" s="1"/>
      <c r="JH47" s="1"/>
      <c r="JI47" s="1"/>
      <c r="JJ47" s="1"/>
      <c r="JK47" s="1"/>
      <c r="JL47" s="1"/>
      <c r="JM47" s="1"/>
      <c r="JN47" s="1"/>
      <c r="JO47" s="1"/>
      <c r="JP47" s="1"/>
      <c r="JQ47" s="1"/>
      <c r="JR47" s="1"/>
      <c r="JS47" s="1"/>
      <c r="JT47" s="1"/>
      <c r="JU47" s="1"/>
      <c r="JV47" s="1"/>
      <c r="JW47" s="1"/>
      <c r="JX47" s="1"/>
      <c r="JY47" s="1"/>
      <c r="JZ47" s="1"/>
      <c r="KA47" s="1"/>
    </row>
    <row r="48" s="1" customFormat="1" ht="15" customHeight="1">
      <c r="A48" s="149"/>
      <c r="B48" s="217"/>
      <c r="C48" s="217"/>
      <c r="D48" s="217"/>
      <c r="E48" s="217"/>
      <c r="F48" s="217"/>
      <c r="G48" s="217"/>
      <c r="H48" s="217"/>
      <c r="I48" s="217"/>
      <c r="J48" s="223"/>
      <c r="K48" s="2"/>
      <c r="L48" s="40"/>
      <c r="M48" s="40"/>
      <c r="N48" s="40"/>
      <c r="O48" s="40"/>
      <c r="P48" s="40"/>
      <c r="Q48" s="40"/>
      <c r="R48" s="40"/>
      <c r="S48" s="3"/>
      <c r="T48" s="3"/>
      <c r="AB48" s="3"/>
      <c r="AC48" s="2"/>
      <c r="AE48" s="94"/>
      <c r="AF48" s="2"/>
      <c r="AG48" s="2"/>
      <c r="AH48" s="2"/>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Q48" s="40"/>
      <c r="BR48" s="40"/>
      <c r="BS48" s="40"/>
      <c r="BT48" s="40"/>
      <c r="BU48" s="40"/>
      <c r="BV48" s="40"/>
      <c r="CA48" s="4"/>
      <c r="CC48" s="4" t="s">
        <v>366</v>
      </c>
      <c r="CD48" s="87">
        <f>CF29</f>
        <v>77.773935421874938</v>
      </c>
      <c r="CE48" s="5">
        <f>CE47</f>
        <v>6</v>
      </c>
      <c r="CF48" s="220">
        <f t="shared" si="37"/>
        <v>466.64361253124963</v>
      </c>
      <c r="CG48" s="1"/>
      <c r="CH48" s="40"/>
      <c r="CI48" s="40"/>
      <c r="CJ48" s="40"/>
      <c r="CK48" s="40"/>
      <c r="CL48" s="40"/>
      <c r="CM48" s="40"/>
      <c r="CN48" s="40"/>
      <c r="CO48" s="6"/>
      <c r="CP48" s="6"/>
      <c r="CQ48" s="40"/>
      <c r="CR48" s="40"/>
      <c r="CS48" s="40"/>
      <c r="CT48" s="40"/>
      <c r="CU48" s="40"/>
      <c r="CV48" s="40"/>
      <c r="CW48" s="40"/>
      <c r="CX48" s="40"/>
      <c r="CY48" s="40"/>
      <c r="CZ48" s="40"/>
      <c r="DA48" s="40"/>
      <c r="DB48" s="6"/>
      <c r="DC48" s="2"/>
      <c r="DD48" s="40"/>
      <c r="DE48" s="40"/>
      <c r="DF48" s="40"/>
      <c r="DG48" s="40"/>
      <c r="DH48" s="40"/>
      <c r="DI48" s="40"/>
      <c r="DJ48" s="40"/>
      <c r="DK48" s="2"/>
      <c r="DL48" s="3"/>
      <c r="DM48" s="40"/>
      <c r="DN48" s="40"/>
      <c r="DO48" s="40"/>
      <c r="DP48" s="40"/>
      <c r="DQ48" s="40"/>
      <c r="DR48" s="40"/>
      <c r="DS48" s="40"/>
      <c r="DT48" s="3"/>
      <c r="DU48" s="1"/>
      <c r="DV48" s="1"/>
      <c r="DW48" s="1"/>
      <c r="DX48" s="1"/>
      <c r="DY48" s="104"/>
      <c r="DZ48" s="1"/>
      <c r="EA48" s="104"/>
      <c r="EB48" s="104"/>
      <c r="EC48" s="104"/>
      <c r="ED48" s="104"/>
      <c r="EE48" s="3"/>
      <c r="EF48" s="3"/>
      <c r="EG48" s="3"/>
      <c r="EH48" s="3"/>
      <c r="EI48" s="3"/>
      <c r="EJ48" s="3"/>
      <c r="EK48" s="1"/>
      <c r="EL48" s="104"/>
      <c r="EM48" s="1"/>
      <c r="EN48" s="1"/>
      <c r="EO48" s="221"/>
      <c r="EP48" s="1"/>
      <c r="EQ48" s="1"/>
      <c r="ER48" s="1"/>
      <c r="ES48" s="3"/>
      <c r="ET48" s="3"/>
      <c r="EU48" s="104"/>
      <c r="EV48" s="1"/>
      <c r="EW48" s="40"/>
      <c r="EX48" s="40"/>
      <c r="EY48" s="40"/>
      <c r="EZ48" s="40"/>
      <c r="FA48" s="40"/>
      <c r="FB48" s="40"/>
      <c r="FC48" s="40"/>
      <c r="FD48" s="40"/>
      <c r="FE48" s="1"/>
      <c r="FF48" s="6">
        <f>FG47*-1</f>
        <v>2722.3227272727336</v>
      </c>
      <c r="FG48" s="6"/>
      <c r="FH48" s="6"/>
      <c r="FI48" s="224"/>
      <c r="FJ48" s="225">
        <f>FL48*FL24/2</f>
        <v>2634.2999999999997</v>
      </c>
      <c r="FK48" s="226" t="s">
        <v>191</v>
      </c>
      <c r="FL48" s="227">
        <f>FK9</f>
        <v>1756.1999999999998</v>
      </c>
      <c r="FM48" s="226"/>
      <c r="FN48" s="228">
        <f>FJ48</f>
        <v>2634.2999999999997</v>
      </c>
      <c r="FO48" s="224"/>
      <c r="FP48" s="225">
        <f>FR48*FR24/2</f>
        <v>0</v>
      </c>
      <c r="FQ48" s="226" t="s">
        <v>191</v>
      </c>
      <c r="FR48" s="227">
        <f>FQ9</f>
        <v>0</v>
      </c>
      <c r="FS48" s="226"/>
      <c r="FT48" s="228">
        <f>FP48</f>
        <v>0</v>
      </c>
      <c r="FU48" s="224"/>
      <c r="FV48" s="6"/>
      <c r="FW48" s="6"/>
      <c r="FX48" s="6"/>
      <c r="FY48" s="7"/>
      <c r="FZ48" s="7"/>
      <c r="GA48" s="24"/>
      <c r="GB48" s="7"/>
      <c r="GC48" s="7"/>
      <c r="GD48" s="6">
        <f>GE47*-1</f>
        <v>2722.3227272727336</v>
      </c>
      <c r="GE48" s="6"/>
      <c r="GF48" s="6"/>
      <c r="GG48" s="224"/>
      <c r="GH48" s="225">
        <f>GJ48*GJ24/2</f>
        <v>2634.2999999999997</v>
      </c>
      <c r="GI48" s="226" t="s">
        <v>191</v>
      </c>
      <c r="GJ48" s="227">
        <f>GI9</f>
        <v>1756.1999999999998</v>
      </c>
      <c r="GK48" s="226"/>
      <c r="GL48" s="228">
        <f>GH48</f>
        <v>2634.2999999999997</v>
      </c>
      <c r="GM48" s="224"/>
      <c r="GN48" s="225">
        <f>GP48*GP24/2</f>
        <v>2634.2999999999997</v>
      </c>
      <c r="GO48" s="226" t="s">
        <v>191</v>
      </c>
      <c r="GP48" s="227">
        <f>GO9</f>
        <v>1756.1999999999998</v>
      </c>
      <c r="GQ48" s="226"/>
      <c r="GR48" s="228">
        <f>GN48</f>
        <v>2634.2999999999997</v>
      </c>
      <c r="GS48" s="224"/>
      <c r="GT48" s="6"/>
      <c r="GU48" s="6"/>
      <c r="GV48" s="6"/>
      <c r="GW48" s="7"/>
      <c r="GX48" s="7"/>
      <c r="GY48" s="24"/>
      <c r="GZ48" s="6">
        <f>HA47*-1</f>
        <v>2533.2924624336529</v>
      </c>
      <c r="HA48" s="6"/>
      <c r="HB48" s="6"/>
      <c r="HC48" s="224"/>
      <c r="HD48" s="225">
        <f>HF48*HF24/2</f>
        <v>878.09999999999991</v>
      </c>
      <c r="HE48" s="226" t="s">
        <v>191</v>
      </c>
      <c r="HF48" s="227">
        <f>HE9</f>
        <v>1756.1999999999998</v>
      </c>
      <c r="HG48" s="226"/>
      <c r="HH48" s="228">
        <f>HD48</f>
        <v>878.09999999999991</v>
      </c>
      <c r="HI48" s="224"/>
      <c r="HJ48" s="225">
        <f>HL48*HL24/2</f>
        <v>878.09999999999991</v>
      </c>
      <c r="HK48" s="226" t="s">
        <v>191</v>
      </c>
      <c r="HL48" s="227">
        <f>HK9</f>
        <v>1756.1999999999998</v>
      </c>
      <c r="HM48" s="226"/>
      <c r="HN48" s="228">
        <f>HJ48</f>
        <v>878.09999999999991</v>
      </c>
      <c r="HO48" s="224"/>
      <c r="HP48" s="225">
        <f>HR48*HR24/2</f>
        <v>878.09999999999991</v>
      </c>
      <c r="HQ48" s="226" t="s">
        <v>191</v>
      </c>
      <c r="HR48" s="227">
        <f>HQ9</f>
        <v>1756.1999999999998</v>
      </c>
      <c r="HS48" s="226"/>
      <c r="HT48" s="228">
        <f>HP48</f>
        <v>878.09999999999991</v>
      </c>
      <c r="HU48" s="224"/>
      <c r="HV48" s="225">
        <f>HX48*HX24/2</f>
        <v>2634.2999999999997</v>
      </c>
      <c r="HW48" s="226" t="s">
        <v>191</v>
      </c>
      <c r="HX48" s="227">
        <f>HW9</f>
        <v>1756.1999999999998</v>
      </c>
      <c r="HY48" s="226"/>
      <c r="HZ48" s="228">
        <f>HV48</f>
        <v>2634.2999999999997</v>
      </c>
      <c r="IA48" s="224"/>
      <c r="IB48" s="6"/>
      <c r="IC48" s="6"/>
      <c r="ID48" s="6"/>
      <c r="IE48" s="7"/>
      <c r="IF48" s="1"/>
      <c r="IG48" s="24"/>
      <c r="IH48" s="6"/>
      <c r="II48" s="24"/>
      <c r="IJ48" s="40"/>
      <c r="IK48" s="40"/>
      <c r="IL48" s="40"/>
      <c r="IM48" s="40"/>
      <c r="IN48" s="40"/>
      <c r="IO48" s="40"/>
      <c r="IP48" s="40"/>
      <c r="IQ48" s="24"/>
      <c r="IR48" s="24"/>
      <c r="IS48" s="24"/>
      <c r="IT48" s="24"/>
      <c r="IU48" s="24"/>
      <c r="IV48" s="24"/>
      <c r="IW48" s="24"/>
      <c r="IX48" s="24"/>
      <c r="JF48" s="1"/>
      <c r="JG48" s="1"/>
      <c r="JH48" s="1"/>
      <c r="JI48" s="1"/>
      <c r="JJ48" s="1"/>
      <c r="JK48" s="1"/>
      <c r="JL48" s="1"/>
      <c r="JM48" s="1"/>
      <c r="JN48" s="1"/>
      <c r="JO48" s="1"/>
      <c r="JP48" s="1"/>
      <c r="JQ48" s="1"/>
      <c r="JR48" s="1"/>
      <c r="JS48" s="1"/>
      <c r="JT48" s="1"/>
      <c r="JU48" s="1"/>
      <c r="JV48" s="1"/>
      <c r="JW48" s="1"/>
      <c r="JX48" s="1"/>
      <c r="JY48" s="1"/>
      <c r="JZ48" s="1"/>
      <c r="KA48" s="1"/>
      <c r="KB48" s="1"/>
      <c r="KJ48" s="1"/>
    </row>
    <row r="49" s="1" customFormat="1" ht="15" customHeight="1">
      <c r="A49" s="1"/>
      <c r="B49" s="40"/>
      <c r="C49" s="40"/>
      <c r="D49" s="40"/>
      <c r="E49" s="40"/>
      <c r="F49" s="40"/>
      <c r="G49" s="40"/>
      <c r="H49" s="40"/>
      <c r="I49" s="40"/>
      <c r="J49" s="2"/>
      <c r="K49" s="2"/>
      <c r="S49" s="3"/>
      <c r="T49" s="3"/>
      <c r="AB49" s="3"/>
      <c r="AC49" s="2"/>
      <c r="AD49" s="1"/>
      <c r="AE49" s="1"/>
      <c r="AF49" s="1"/>
      <c r="AG49" s="1"/>
      <c r="AH49" s="1"/>
      <c r="AI49" s="1"/>
      <c r="AJ49" s="1"/>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CA49" s="4"/>
      <c r="CC49" s="4"/>
      <c r="CE49" s="4"/>
      <c r="CF49" s="43"/>
      <c r="CG49" s="1"/>
      <c r="CH49" s="40"/>
      <c r="CI49" s="40"/>
      <c r="CJ49" s="40"/>
      <c r="CK49" s="40"/>
      <c r="CL49" s="40"/>
      <c r="CM49" s="40"/>
      <c r="CN49" s="40"/>
      <c r="CO49" s="6"/>
      <c r="CP49" s="6"/>
      <c r="CQ49" s="6"/>
      <c r="CR49" s="6"/>
      <c r="CS49" s="6"/>
      <c r="CT49" s="6"/>
      <c r="CU49" s="6"/>
      <c r="CV49" s="6"/>
      <c r="CW49" s="7"/>
      <c r="CX49" s="7"/>
      <c r="CY49" s="7"/>
      <c r="CZ49" s="7"/>
      <c r="DA49" s="8"/>
      <c r="DB49" s="6"/>
      <c r="DC49" s="2"/>
      <c r="DD49" s="2"/>
      <c r="DE49" s="2"/>
      <c r="DF49" s="2"/>
      <c r="DG49" s="2"/>
      <c r="DH49" s="2"/>
      <c r="DI49" s="2"/>
      <c r="DJ49" s="2"/>
      <c r="DK49" s="2"/>
      <c r="DL49" s="3"/>
      <c r="DM49" s="3"/>
      <c r="DN49" s="3"/>
      <c r="DO49" s="3"/>
      <c r="DP49" s="3"/>
      <c r="DQ49" s="3"/>
      <c r="DR49" s="3"/>
      <c r="DS49" s="3"/>
      <c r="DT49" s="3"/>
      <c r="DU49" s="1" t="s">
        <v>367</v>
      </c>
      <c r="DV49" s="1" t="s">
        <v>368</v>
      </c>
      <c r="DW49" s="1" t="s">
        <v>369</v>
      </c>
      <c r="DX49" s="1" t="s">
        <v>370</v>
      </c>
      <c r="DY49" s="1"/>
      <c r="DZ49" s="1"/>
      <c r="EA49" s="1"/>
      <c r="EB49" s="1"/>
      <c r="EC49" s="1"/>
      <c r="ED49" s="1"/>
      <c r="EE49" s="1"/>
      <c r="EF49" s="1"/>
      <c r="EG49" s="1"/>
      <c r="EH49" s="1"/>
      <c r="EI49" s="1"/>
      <c r="EJ49" s="1"/>
      <c r="EK49" s="1"/>
      <c r="EL49" s="104"/>
      <c r="EM49" s="1"/>
      <c r="EN49" s="1"/>
      <c r="EO49" s="1"/>
      <c r="EP49" s="1"/>
      <c r="EQ49" s="1"/>
      <c r="ER49" s="1"/>
      <c r="ES49" s="3"/>
      <c r="ET49" s="3"/>
      <c r="EU49" s="104"/>
      <c r="EV49" s="1"/>
      <c r="EW49" s="1"/>
      <c r="EX49" s="1"/>
      <c r="EY49" s="1"/>
      <c r="EZ49" s="1"/>
      <c r="FA49" s="1"/>
      <c r="FB49" s="1"/>
      <c r="FC49" s="1"/>
      <c r="FD49" s="1"/>
      <c r="FE49" s="1"/>
      <c r="FF49" s="6"/>
      <c r="FG49" s="6"/>
      <c r="FH49" s="6"/>
      <c r="FI49" s="229"/>
      <c r="FJ49" s="230"/>
      <c r="FK49" s="231" t="s">
        <v>371</v>
      </c>
      <c r="FL49" s="232">
        <f>FK12</f>
        <v>0</v>
      </c>
      <c r="FM49" s="231"/>
      <c r="FN49" s="231">
        <f>FL48*FL24</f>
        <v>5268.5999999999995</v>
      </c>
      <c r="FO49" s="229"/>
      <c r="FP49" s="230"/>
      <c r="FQ49" s="231" t="s">
        <v>371</v>
      </c>
      <c r="FR49" s="232">
        <f>FQ12</f>
        <v>0</v>
      </c>
      <c r="FS49" s="231"/>
      <c r="FT49" s="231">
        <f>FR48*FR24</f>
        <v>0</v>
      </c>
      <c r="FU49" s="229"/>
      <c r="FV49" s="6"/>
      <c r="FW49" s="6"/>
      <c r="FX49" s="6"/>
      <c r="FY49" s="7"/>
      <c r="FZ49" s="7"/>
      <c r="GA49" s="24"/>
      <c r="GB49" s="7"/>
      <c r="GC49" s="7"/>
      <c r="GD49" s="6"/>
      <c r="GE49" s="6"/>
      <c r="GF49" s="6"/>
      <c r="GG49" s="229"/>
      <c r="GH49" s="230"/>
      <c r="GI49" s="231" t="s">
        <v>371</v>
      </c>
      <c r="GJ49" s="232">
        <f>GI12</f>
        <v>0</v>
      </c>
      <c r="GK49" s="231"/>
      <c r="GL49" s="231">
        <f>GJ48*GJ24</f>
        <v>5268.5999999999995</v>
      </c>
      <c r="GM49" s="229"/>
      <c r="GN49" s="230"/>
      <c r="GO49" s="231" t="s">
        <v>371</v>
      </c>
      <c r="GP49" s="232">
        <f>GO12</f>
        <v>0</v>
      </c>
      <c r="GQ49" s="231"/>
      <c r="GR49" s="231">
        <f>GP48*GP24</f>
        <v>5268.5999999999995</v>
      </c>
      <c r="GS49" s="229"/>
      <c r="GT49" s="6"/>
      <c r="GU49" s="6"/>
      <c r="GV49" s="6"/>
      <c r="GW49" s="7"/>
      <c r="GX49" s="7"/>
      <c r="GY49" s="24"/>
      <c r="GZ49" s="6"/>
      <c r="HA49" s="6"/>
      <c r="HB49" s="6"/>
      <c r="HC49" s="229"/>
      <c r="HD49" s="230"/>
      <c r="HE49" s="231" t="s">
        <v>371</v>
      </c>
      <c r="HF49" s="232">
        <f>HE12</f>
        <v>278.65454545454543</v>
      </c>
      <c r="HG49" s="231"/>
      <c r="HH49" s="231">
        <f>HF48*HF24</f>
        <v>1756.1999999999998</v>
      </c>
      <c r="HI49" s="229"/>
      <c r="HJ49" s="230"/>
      <c r="HK49" s="231" t="s">
        <v>371</v>
      </c>
      <c r="HL49" s="232">
        <f>HK12</f>
        <v>0</v>
      </c>
      <c r="HM49" s="231"/>
      <c r="HN49" s="231">
        <f>HL48*HL24</f>
        <v>1756.1999999999998</v>
      </c>
      <c r="HO49" s="229"/>
      <c r="HP49" s="230"/>
      <c r="HQ49" s="231" t="s">
        <v>371</v>
      </c>
      <c r="HR49" s="232">
        <f>HQ12</f>
        <v>0</v>
      </c>
      <c r="HS49" s="231"/>
      <c r="HT49" s="231">
        <f>HR48*HR24</f>
        <v>1756.1999999999998</v>
      </c>
      <c r="HU49" s="229"/>
      <c r="HV49" s="230"/>
      <c r="HW49" s="231" t="s">
        <v>371</v>
      </c>
      <c r="HX49" s="232">
        <f>HW12</f>
        <v>0</v>
      </c>
      <c r="HY49" s="231"/>
      <c r="HZ49" s="231">
        <f>HX48*HX24</f>
        <v>5268.5999999999995</v>
      </c>
      <c r="IA49" s="229"/>
      <c r="IB49" s="6"/>
      <c r="IC49" s="6"/>
      <c r="ID49" s="6"/>
      <c r="IE49" s="7"/>
      <c r="IF49" s="1"/>
      <c r="IG49" s="24"/>
      <c r="IH49" s="6"/>
      <c r="II49" s="24"/>
      <c r="IJ49" s="7"/>
      <c r="IK49" s="7"/>
      <c r="IL49" s="7"/>
      <c r="IM49" s="7"/>
      <c r="IN49" s="7"/>
      <c r="IO49" s="7"/>
      <c r="IP49" s="7"/>
      <c r="IQ49" s="24"/>
      <c r="IR49" s="24"/>
      <c r="IS49" s="24"/>
      <c r="IT49" s="24"/>
      <c r="IU49" s="24"/>
      <c r="IV49" s="24"/>
      <c r="IW49" s="24"/>
      <c r="IX49" s="24"/>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row>
    <row r="50" ht="15" customHeight="1">
      <c r="M50" s="94"/>
      <c r="N50" s="2"/>
      <c r="O50" s="2"/>
      <c r="P50" s="40"/>
      <c r="Q50" s="40"/>
      <c r="R50" s="40"/>
      <c r="CM50" s="6"/>
      <c r="CN50" s="6"/>
      <c r="CO50" s="6"/>
      <c r="CP50" s="6"/>
      <c r="CQ50" s="6"/>
      <c r="CR50" s="6"/>
      <c r="CS50" s="6"/>
      <c r="CT50" s="6"/>
      <c r="CU50" s="6"/>
      <c r="CV50" s="6"/>
      <c r="CW50" s="7"/>
      <c r="CX50" s="7"/>
      <c r="CY50" s="7"/>
      <c r="CZ50" s="7"/>
      <c r="DA50" s="8"/>
      <c r="DB50" s="6"/>
      <c r="DU50" s="1"/>
      <c r="DV50" s="1">
        <v>30</v>
      </c>
      <c r="DW50" s="1">
        <v>40</v>
      </c>
      <c r="DX50" s="1">
        <f>DV50*(DW50^3)</f>
        <v>1920000</v>
      </c>
      <c r="DY50" s="1"/>
      <c r="DZ50" s="1"/>
      <c r="EA50" s="1"/>
      <c r="EB50" s="1"/>
      <c r="EC50" s="1"/>
      <c r="ED50" s="1"/>
      <c r="EI50" s="1"/>
      <c r="EJ50" s="1"/>
      <c r="EK50" s="1"/>
      <c r="EL50" s="104"/>
      <c r="EU50" s="104"/>
      <c r="FF50" s="6"/>
      <c r="FG50" s="6"/>
      <c r="FH50" s="6"/>
      <c r="FI50" s="7">
        <f>FG27*(-1)</f>
        <v>-5268.5999999999995</v>
      </c>
      <c r="FJ50" s="7"/>
      <c r="FK50" s="7"/>
      <c r="FL50" s="7">
        <f>IF(FL49=0,0,FL46-FL49)</f>
        <v>0</v>
      </c>
      <c r="FM50" s="7"/>
      <c r="FN50" s="7"/>
      <c r="FO50" s="7">
        <f>IF(FL24=0,-1*FM39,IF(FL49=0,FI46-FN49,FL50-FN48))</f>
        <v>830.1613636363636</v>
      </c>
      <c r="FP50" s="7"/>
      <c r="FQ50" s="7"/>
      <c r="FR50" s="7">
        <f>IF(FR49=0,0,FR46-FR49)</f>
        <v>0</v>
      </c>
      <c r="FS50" s="7"/>
      <c r="FT50" s="7"/>
      <c r="FU50" s="7">
        <f>IF(FR49=0,FO46-FT49,FR50-FT48)</f>
        <v>178.90909090909054</v>
      </c>
      <c r="FV50" s="6"/>
      <c r="FW50" s="6"/>
      <c r="FX50" s="6"/>
      <c r="FY50" s="7"/>
      <c r="FZ50" s="7"/>
      <c r="GA50" s="7"/>
      <c r="GB50" s="7"/>
      <c r="GC50" s="7"/>
      <c r="GD50" s="6"/>
      <c r="GE50" s="6"/>
      <c r="GF50" s="6"/>
      <c r="GG50" s="7">
        <f>GE27*(-1)</f>
        <v>-1756.1999999999998</v>
      </c>
      <c r="GH50" s="7"/>
      <c r="GI50" s="7"/>
      <c r="GJ50" s="7">
        <f>IF(GJ49=0,0,GJ46-GJ49)</f>
        <v>0</v>
      </c>
      <c r="GK50" s="7"/>
      <c r="GL50" s="7"/>
      <c r="GM50" s="7">
        <f>IF(GJ24=0,-1*GK39,IF(GJ49=0,GG46-GL49,GJ50-GL48))</f>
        <v>-2722.3227272727336</v>
      </c>
      <c r="GN50" s="7"/>
      <c r="GO50" s="7"/>
      <c r="GP50" s="7">
        <f>IF(GP49=0,0,GP46-GP49)</f>
        <v>0</v>
      </c>
      <c r="GQ50" s="7"/>
      <c r="GR50" s="7"/>
      <c r="GS50" s="7">
        <f>IF(GP49=0,GM46-GR49,GP50-GR48)</f>
        <v>-2306.7772727272859</v>
      </c>
      <c r="GT50" s="6"/>
      <c r="GU50" s="6"/>
      <c r="GV50" s="6"/>
      <c r="GW50" s="7"/>
      <c r="GX50" s="7"/>
      <c r="GY50" s="7"/>
      <c r="GZ50" s="6"/>
      <c r="HA50" s="6"/>
      <c r="HB50" s="6"/>
      <c r="HC50" s="7">
        <f>HA27*(-1)</f>
        <v>0</v>
      </c>
      <c r="HD50" s="7"/>
      <c r="HE50" s="7"/>
      <c r="HF50" s="7">
        <f>IF(HF49=0,0,HF46-HF49)</f>
        <v>-255.46506078722484</v>
      </c>
      <c r="HG50" s="7"/>
      <c r="HH50" s="7"/>
      <c r="HI50" s="7">
        <f>IF(HF24=0,-1*HG39,IF(HF49=0,HC46-HH49,HF50-HH48))</f>
        <v>-1133.5650607872249</v>
      </c>
      <c r="HJ50" s="7"/>
      <c r="HK50" s="7"/>
      <c r="HL50" s="7">
        <f>IF(HL49=0,0,HL46-HL49)</f>
        <v>0</v>
      </c>
      <c r="HM50" s="7"/>
      <c r="HN50" s="7"/>
      <c r="HO50" s="7">
        <f>IF(HL24=0,-1*HM39,IF(HL49=0,HI46-HN49,HL50-HN48))</f>
        <v>-437.06149612773424</v>
      </c>
      <c r="HP50" s="7"/>
      <c r="HQ50" s="7"/>
      <c r="HR50" s="7">
        <f>IF(HR49=0,0,HR46-HR49)</f>
        <v>0</v>
      </c>
      <c r="HS50" s="7"/>
      <c r="HT50" s="7"/>
      <c r="HU50" s="7">
        <f>IF(HR24=0,-1*HS39,IF(HR49=0,HO46-HT49,HR50-HT48))</f>
        <v>-1850.3403364561618</v>
      </c>
      <c r="HV50" s="7"/>
      <c r="HW50" s="7"/>
      <c r="HX50" s="7">
        <f>IF(HX49=0,0,HX46-HX49)</f>
        <v>0</v>
      </c>
      <c r="HY50" s="7"/>
      <c r="HZ50" s="7"/>
      <c r="IA50" s="7">
        <f>IF(HX49=0,HU46-HZ49,HX50-HZ48)</f>
        <v>-2533.2924624336529</v>
      </c>
      <c r="IB50" s="6"/>
      <c r="IC50" s="6"/>
      <c r="ID50" s="6"/>
      <c r="IE50" s="6"/>
      <c r="IG50" s="7"/>
      <c r="IH50" s="6"/>
      <c r="II50" s="7"/>
      <c r="IJ50" s="6"/>
      <c r="IK50" s="6"/>
      <c r="IL50" s="6"/>
      <c r="IM50" s="6"/>
      <c r="IN50" s="6"/>
      <c r="IO50" s="6"/>
      <c r="IP50" s="6"/>
      <c r="IQ50" s="7"/>
      <c r="IR50" s="7"/>
      <c r="IS50" s="7"/>
      <c r="IT50" s="7"/>
      <c r="IU50" s="7"/>
      <c r="IV50" s="7"/>
      <c r="IW50" s="7"/>
      <c r="IX50" s="7"/>
      <c r="JF50" s="1"/>
      <c r="JG50" s="1"/>
      <c r="JH50" s="1"/>
      <c r="JI50" s="1"/>
      <c r="JJ50" s="1"/>
      <c r="JK50" s="1"/>
      <c r="JL50" s="1"/>
      <c r="JM50" s="1"/>
      <c r="JN50" s="1"/>
      <c r="JO50" s="1"/>
      <c r="JP50" s="1"/>
      <c r="JQ50" s="1"/>
      <c r="JR50" s="1"/>
      <c r="JS50" s="1"/>
      <c r="JT50" s="1"/>
      <c r="JU50" s="1"/>
      <c r="JV50" s="1"/>
      <c r="JW50" s="1"/>
      <c r="JX50" s="1"/>
      <c r="JY50" s="1"/>
      <c r="JZ50" s="1"/>
      <c r="KA50" s="1"/>
      <c r="KC50" s="1"/>
      <c r="KD50" s="1"/>
      <c r="KE50" s="1"/>
      <c r="KF50" s="1"/>
      <c r="KG50" s="1"/>
      <c r="KH50" s="1"/>
      <c r="KI50" s="1"/>
    </row>
    <row r="51" ht="15" customHeight="1">
      <c r="A51" s="1"/>
      <c r="I51" s="2"/>
      <c r="J51" s="2"/>
      <c r="L51" s="1"/>
      <c r="M51" s="94"/>
      <c r="N51" s="2"/>
      <c r="O51" s="2"/>
      <c r="P51" s="40"/>
      <c r="Q51" s="40"/>
      <c r="R51" s="40"/>
      <c r="T51" s="3"/>
      <c r="AB51" s="3"/>
      <c r="CM51" s="6"/>
      <c r="CN51" s="6"/>
      <c r="CO51" s="6"/>
      <c r="CP51" s="6"/>
      <c r="CQ51" s="6"/>
      <c r="CR51" s="6"/>
      <c r="CS51" s="6"/>
      <c r="CT51" s="6"/>
      <c r="CU51" s="6"/>
      <c r="CV51" s="6"/>
      <c r="CW51" s="7"/>
      <c r="CX51" s="7"/>
      <c r="CY51" s="7"/>
      <c r="CZ51" s="7"/>
      <c r="DA51" s="8"/>
      <c r="DB51" s="6"/>
      <c r="DL51" s="3"/>
      <c r="DM51" s="3"/>
      <c r="DN51" s="3"/>
      <c r="DO51" s="3"/>
      <c r="DP51" s="3"/>
      <c r="DQ51" s="3"/>
      <c r="DR51" s="3"/>
      <c r="DS51" s="3"/>
      <c r="DT51" s="3"/>
      <c r="DU51" s="1"/>
      <c r="DV51" s="1"/>
      <c r="DW51" s="1"/>
      <c r="DX51" s="1"/>
      <c r="DY51" s="1"/>
      <c r="DZ51" s="1"/>
      <c r="EA51" s="1"/>
      <c r="EB51" s="1"/>
      <c r="EC51" s="1"/>
      <c r="ED51" s="1"/>
      <c r="EF51" s="104"/>
      <c r="EG51" s="1"/>
      <c r="EH51" s="104"/>
      <c r="EI51" s="1"/>
      <c r="EJ51" s="104"/>
      <c r="EK51" s="1"/>
      <c r="EL51" s="104"/>
      <c r="EM51" s="104"/>
      <c r="EU51" s="104"/>
      <c r="EV51" s="104"/>
      <c r="FD51" s="104"/>
      <c r="FE51" s="104"/>
      <c r="FF51" s="6"/>
      <c r="FG51" s="6"/>
      <c r="FH51" s="6"/>
      <c r="FI51" s="6"/>
      <c r="FJ51" s="6"/>
      <c r="FK51" s="233" t="s">
        <v>372</v>
      </c>
      <c r="FL51" s="67"/>
      <c r="FM51" s="67"/>
      <c r="FN51" s="6"/>
      <c r="FO51" s="6"/>
      <c r="FP51" s="6"/>
      <c r="FQ51" s="6"/>
      <c r="FR51" s="6"/>
      <c r="FS51" s="6"/>
      <c r="FT51" s="6"/>
      <c r="FU51" s="6"/>
      <c r="FV51" s="6"/>
      <c r="FW51" s="6"/>
      <c r="FX51" s="6"/>
      <c r="FY51" s="6"/>
      <c r="FZ51" s="6"/>
      <c r="GA51" s="6"/>
      <c r="GB51" s="6"/>
      <c r="GC51" s="6"/>
      <c r="GD51" s="6"/>
      <c r="GE51" s="6"/>
      <c r="GF51" s="6"/>
      <c r="GG51" s="6"/>
      <c r="GH51" s="6"/>
      <c r="GI51" s="233" t="s">
        <v>372</v>
      </c>
      <c r="GJ51" s="67"/>
      <c r="GK51" s="67"/>
      <c r="GL51" s="6"/>
      <c r="GM51" s="6"/>
      <c r="GN51" s="6"/>
      <c r="GO51" s="6"/>
      <c r="GP51" s="6"/>
      <c r="GQ51" s="6"/>
      <c r="GR51" s="6"/>
      <c r="GS51" s="6"/>
      <c r="GT51" s="6"/>
      <c r="GU51" s="6"/>
      <c r="GV51" s="6"/>
      <c r="GW51" s="6"/>
      <c r="GX51" s="6"/>
      <c r="GY51" s="6"/>
      <c r="GZ51" s="6"/>
      <c r="HA51" s="6"/>
      <c r="HB51" s="6"/>
      <c r="HC51" s="6"/>
      <c r="HD51" s="6"/>
      <c r="HE51" s="233" t="s">
        <v>373</v>
      </c>
      <c r="HF51" s="67"/>
      <c r="HG51" s="67"/>
      <c r="HH51" s="67"/>
      <c r="HI51" s="67"/>
      <c r="HJ51" s="67"/>
      <c r="HK51" s="6"/>
      <c r="HL51" s="6"/>
      <c r="HM51" s="6"/>
      <c r="HN51" s="6"/>
      <c r="HO51" s="6"/>
      <c r="HP51" s="6"/>
      <c r="HQ51" s="6"/>
      <c r="HR51" s="6"/>
      <c r="HS51" s="6"/>
      <c r="HT51" s="6"/>
      <c r="HU51" s="6"/>
      <c r="HV51" s="6"/>
      <c r="HW51" s="6"/>
      <c r="HX51" s="6"/>
      <c r="HY51" s="6"/>
      <c r="HZ51" s="6"/>
      <c r="IA51" s="6"/>
      <c r="IB51" s="6"/>
      <c r="IC51" s="6"/>
      <c r="ID51" s="6"/>
      <c r="IE51" s="6"/>
      <c r="IG51" s="6"/>
      <c r="IH51" s="6"/>
      <c r="II51" s="6"/>
      <c r="IQ51" s="6"/>
      <c r="IR51" s="6"/>
      <c r="IS51" s="6"/>
      <c r="IT51" s="6"/>
      <c r="IU51" s="6"/>
      <c r="IV51" s="6"/>
      <c r="IW51" s="6"/>
      <c r="IX51" s="6"/>
      <c r="KC51" s="1"/>
      <c r="KD51" s="1"/>
      <c r="KE51" s="1"/>
      <c r="KF51" s="1"/>
      <c r="KG51" s="1"/>
      <c r="KH51" s="1"/>
      <c r="KI51" s="1"/>
    </row>
    <row r="52" ht="15" customHeight="1">
      <c r="A52" s="1"/>
      <c r="B52" s="2"/>
      <c r="C52" s="2"/>
      <c r="D52" s="2"/>
      <c r="E52" s="2"/>
      <c r="F52" s="2"/>
      <c r="G52" s="2"/>
      <c r="H52" s="2"/>
      <c r="I52" s="2"/>
      <c r="J52" s="2"/>
      <c r="K52" s="2"/>
      <c r="S52" s="3"/>
      <c r="T52" s="3"/>
      <c r="AB52" s="3"/>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04"/>
      <c r="BW52" s="104"/>
      <c r="CM52" s="6"/>
      <c r="CN52" s="6"/>
      <c r="CO52" s="6"/>
      <c r="CP52" s="6"/>
      <c r="CQ52" s="6"/>
      <c r="CR52" s="6"/>
      <c r="CS52" s="6"/>
      <c r="CT52" s="6"/>
      <c r="CU52" s="6"/>
      <c r="CV52" s="6"/>
      <c r="CW52" s="7"/>
      <c r="CX52" s="7"/>
      <c r="CY52" s="7"/>
      <c r="CZ52" s="7"/>
      <c r="DA52" s="8"/>
      <c r="DB52" s="6"/>
      <c r="DL52" s="3"/>
      <c r="DM52" s="3"/>
      <c r="DN52" s="3"/>
      <c r="DO52" s="3"/>
      <c r="DP52" s="3"/>
      <c r="DQ52" s="3"/>
      <c r="DR52" s="3"/>
      <c r="DS52" s="3"/>
      <c r="DT52" s="3"/>
      <c r="DU52" s="1"/>
      <c r="DV52" s="1"/>
      <c r="DW52" s="1"/>
      <c r="DX52" s="1"/>
      <c r="DY52" s="1"/>
      <c r="DZ52" s="1"/>
      <c r="EA52" s="1"/>
      <c r="EB52" s="1"/>
      <c r="EC52" s="1"/>
      <c r="ED52" s="1"/>
      <c r="EF52" s="104"/>
      <c r="EG52" s="1"/>
      <c r="EH52" s="104"/>
      <c r="EI52" s="1"/>
      <c r="EJ52" s="104"/>
      <c r="EK52" s="1"/>
      <c r="EL52" s="104"/>
      <c r="EM52" s="104"/>
      <c r="EN52" s="1"/>
      <c r="EO52" s="1"/>
      <c r="EP52" s="1"/>
      <c r="EQ52" s="1"/>
      <c r="ER52" s="1"/>
      <c r="ES52" s="3"/>
      <c r="ET52" s="3"/>
      <c r="EU52" s="104"/>
      <c r="EV52" s="104"/>
      <c r="FD52" s="104"/>
      <c r="FE52" s="104"/>
      <c r="FF52" s="6"/>
      <c r="FG52" s="6"/>
      <c r="FH52" s="6"/>
      <c r="FI52" s="6"/>
      <c r="FJ52" s="6"/>
      <c r="FK52" s="234"/>
      <c r="FL52" s="233" t="s">
        <v>374</v>
      </c>
      <c r="FM52" s="67"/>
      <c r="FN52" s="6"/>
      <c r="FO52" s="6"/>
      <c r="FP52" s="6"/>
      <c r="FQ52" s="6"/>
      <c r="FR52" s="6"/>
      <c r="FS52" s="6"/>
      <c r="FT52" s="6"/>
      <c r="FU52" s="6"/>
      <c r="FV52" s="6"/>
      <c r="FW52" s="6"/>
      <c r="FX52" s="6"/>
      <c r="FY52" s="6"/>
      <c r="FZ52" s="6"/>
      <c r="GA52" s="6"/>
      <c r="GB52" s="6"/>
      <c r="GC52" s="6"/>
      <c r="GD52" s="6"/>
      <c r="GE52" s="6"/>
      <c r="GF52" s="6"/>
      <c r="GG52" s="6"/>
      <c r="GH52" s="6"/>
      <c r="GI52" s="234"/>
      <c r="GJ52" s="233" t="s">
        <v>374</v>
      </c>
      <c r="GK52" s="67"/>
      <c r="GL52" s="6"/>
      <c r="GM52" s="6"/>
      <c r="GN52" s="6"/>
      <c r="GO52" s="6"/>
      <c r="GP52" s="6"/>
      <c r="GQ52" s="6"/>
      <c r="GR52" s="6"/>
      <c r="GS52" s="6"/>
      <c r="GT52" s="6"/>
      <c r="GU52" s="6"/>
      <c r="GV52" s="6"/>
      <c r="GW52" s="6"/>
      <c r="GX52" s="6"/>
      <c r="GY52" s="6"/>
      <c r="GZ52" s="6"/>
      <c r="HA52" s="6"/>
      <c r="HB52" s="6"/>
      <c r="HC52" s="6"/>
      <c r="HD52" s="6"/>
      <c r="HE52" s="234"/>
      <c r="HF52" s="233" t="s">
        <v>374</v>
      </c>
      <c r="HG52" s="67"/>
      <c r="HH52" s="67"/>
      <c r="HI52" s="67"/>
      <c r="HJ52" s="67"/>
      <c r="HK52" s="6"/>
      <c r="HL52" s="6"/>
      <c r="HM52" s="6"/>
      <c r="HN52" s="6"/>
      <c r="HO52" s="6"/>
      <c r="HP52" s="6"/>
      <c r="HQ52" s="6"/>
      <c r="HR52" s="6"/>
      <c r="HS52" s="6"/>
      <c r="HT52" s="6"/>
      <c r="HU52" s="6"/>
      <c r="HV52" s="6"/>
      <c r="HW52" s="6"/>
      <c r="HX52" s="6"/>
      <c r="HY52" s="6"/>
      <c r="HZ52" s="6"/>
      <c r="IA52" s="6"/>
      <c r="IB52" s="6"/>
      <c r="IC52" s="6"/>
      <c r="ID52" s="6"/>
      <c r="IE52" s="6"/>
      <c r="IG52" s="6"/>
      <c r="IH52" s="6"/>
      <c r="II52" s="6"/>
      <c r="IQ52" s="6"/>
      <c r="IR52" s="6"/>
      <c r="IS52" s="6"/>
      <c r="IT52" s="6"/>
      <c r="IU52" s="6"/>
      <c r="IV52" s="6"/>
      <c r="IW52" s="6"/>
      <c r="IX52" s="6"/>
      <c r="KB52" s="235"/>
      <c r="KC52" s="1"/>
      <c r="KD52" s="1"/>
      <c r="KE52" s="1"/>
      <c r="KF52" s="1"/>
      <c r="KG52" s="1"/>
      <c r="KH52" s="1"/>
      <c r="KI52" s="1"/>
      <c r="KJ52" s="235"/>
    </row>
    <row r="53" ht="15" customHeight="1">
      <c r="K53" s="2"/>
      <c r="S53" s="3"/>
      <c r="AE53" s="3"/>
      <c r="AJ53" s="104"/>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CM53" s="6"/>
      <c r="CN53" s="6"/>
      <c r="CO53" s="6"/>
      <c r="CP53" s="6"/>
      <c r="CQ53" s="6"/>
      <c r="CR53" s="6"/>
      <c r="CS53" s="6"/>
      <c r="CT53" s="6"/>
      <c r="CU53" s="6"/>
      <c r="CV53" s="6"/>
      <c r="CW53" s="7"/>
      <c r="CX53" s="7"/>
      <c r="CY53" s="7"/>
      <c r="CZ53" s="7"/>
      <c r="DA53" s="8"/>
      <c r="DB53" s="6"/>
      <c r="DU53" s="1" t="s">
        <v>375</v>
      </c>
      <c r="DV53" s="1" t="e">
        <f>#REF!/(2000*EC41/100)</f>
        <v>#REF!</v>
      </c>
      <c r="DW53" s="1"/>
      <c r="DX53" s="1" t="e">
        <f>DX57+DX60+DX63+DX66</f>
        <v>#REF!</v>
      </c>
      <c r="DY53" s="1" t="e">
        <f>DX53*2</f>
        <v>#REF!</v>
      </c>
      <c r="DZ53" s="1"/>
      <c r="EA53" s="1"/>
      <c r="EB53" s="1"/>
      <c r="EC53" s="1"/>
      <c r="ED53" s="1"/>
      <c r="EF53" s="104"/>
      <c r="EG53" s="1"/>
      <c r="EH53" s="104"/>
      <c r="EI53" s="1"/>
      <c r="EJ53" s="104"/>
      <c r="EK53" s="1"/>
      <c r="EL53" s="104"/>
      <c r="EM53" s="104"/>
      <c r="EN53" s="1"/>
      <c r="EO53" s="1"/>
      <c r="EP53" s="1"/>
      <c r="EQ53" s="1"/>
      <c r="ER53" s="1"/>
      <c r="ES53" s="3"/>
      <c r="ET53" s="3"/>
      <c r="EU53" s="104"/>
      <c r="EV53" s="104"/>
      <c r="FD53" s="104"/>
      <c r="FE53" s="104"/>
      <c r="FF53" s="6"/>
      <c r="FG53" s="6"/>
      <c r="FH53" s="6"/>
      <c r="FI53" s="6"/>
      <c r="FJ53" s="6"/>
      <c r="FK53" s="234"/>
      <c r="FL53" s="234"/>
      <c r="FM53" s="233" t="s">
        <v>376</v>
      </c>
      <c r="FN53" s="6"/>
      <c r="FO53" s="6"/>
      <c r="FP53" s="6"/>
      <c r="FQ53" s="6"/>
      <c r="FR53" s="6"/>
      <c r="FS53" s="6"/>
      <c r="FT53" s="6"/>
      <c r="FU53" s="6"/>
      <c r="FV53" s="6"/>
      <c r="FW53" s="6"/>
      <c r="FX53" s="6"/>
      <c r="FY53" s="6"/>
      <c r="FZ53" s="6"/>
      <c r="GA53" s="6"/>
      <c r="GB53" s="6"/>
      <c r="GC53" s="6"/>
      <c r="GD53" s="6"/>
      <c r="GE53" s="6"/>
      <c r="GF53" s="6"/>
      <c r="GG53" s="6"/>
      <c r="GH53" s="6"/>
      <c r="GI53" s="234"/>
      <c r="GJ53" s="234"/>
      <c r="GK53" s="233" t="s">
        <v>376</v>
      </c>
      <c r="GL53" s="6"/>
      <c r="GM53" s="6"/>
      <c r="GN53" s="6"/>
      <c r="GO53" s="6"/>
      <c r="GP53" s="6"/>
      <c r="GQ53" s="6"/>
      <c r="GR53" s="6"/>
      <c r="GS53" s="6"/>
      <c r="GT53" s="6"/>
      <c r="GU53" s="6"/>
      <c r="GV53" s="6"/>
      <c r="GW53" s="6"/>
      <c r="GX53" s="6"/>
      <c r="GY53" s="6"/>
      <c r="GZ53" s="6"/>
      <c r="HA53" s="6"/>
      <c r="HB53" s="6"/>
      <c r="HC53" s="6"/>
      <c r="HD53" s="6"/>
      <c r="HE53" s="234"/>
      <c r="HF53" s="234"/>
      <c r="HG53" s="233" t="s">
        <v>377</v>
      </c>
      <c r="HH53" s="67"/>
      <c r="HI53" s="67"/>
      <c r="HJ53" s="67"/>
      <c r="HK53" s="67"/>
      <c r="HL53" s="67"/>
      <c r="HM53" s="6"/>
      <c r="HN53" s="6"/>
      <c r="HO53" s="6"/>
      <c r="HP53" s="6"/>
      <c r="HQ53" s="6"/>
      <c r="HR53" s="6"/>
      <c r="HS53" s="6"/>
      <c r="HT53" s="6"/>
      <c r="HU53" s="6"/>
      <c r="HV53" s="6"/>
      <c r="HW53" s="6"/>
      <c r="HX53" s="6"/>
      <c r="HY53" s="6"/>
      <c r="HZ53" s="6"/>
      <c r="IA53" s="6"/>
      <c r="IB53" s="6"/>
      <c r="IC53" s="6"/>
      <c r="ID53" s="6"/>
      <c r="IE53" s="24"/>
      <c r="IG53" s="6"/>
      <c r="IH53" s="6"/>
      <c r="II53" s="6"/>
      <c r="IQ53" s="6"/>
      <c r="IR53" s="6"/>
      <c r="IS53" s="6"/>
      <c r="IT53" s="6"/>
      <c r="IU53" s="6"/>
      <c r="IV53" s="6"/>
      <c r="IW53" s="6"/>
      <c r="IX53" s="6"/>
      <c r="KB53" s="6"/>
      <c r="KC53" s="1"/>
      <c r="KD53" s="1"/>
      <c r="KE53" s="1"/>
      <c r="KF53" s="1"/>
      <c r="KG53" s="1"/>
      <c r="KH53" s="1"/>
      <c r="KI53" s="1"/>
      <c r="KJ53" s="6"/>
    </row>
    <row r="54" ht="15" customHeight="1">
      <c r="AH54" s="104"/>
      <c r="AJ54" s="104"/>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CM54" s="6"/>
      <c r="CN54" s="6"/>
      <c r="CO54" s="6"/>
      <c r="CP54" s="6"/>
      <c r="CQ54" s="6"/>
      <c r="CR54" s="6"/>
      <c r="CS54" s="6"/>
      <c r="CT54" s="6"/>
      <c r="CU54" s="6"/>
      <c r="CV54" s="6"/>
      <c r="CW54" s="7"/>
      <c r="CX54" s="7"/>
      <c r="CY54" s="7"/>
      <c r="CZ54" s="7"/>
      <c r="DA54" s="8"/>
      <c r="DB54" s="6"/>
      <c r="DU54" s="1"/>
      <c r="DV54" s="1"/>
      <c r="DW54" s="1"/>
      <c r="DX54" s="1" t="s">
        <v>62</v>
      </c>
      <c r="DY54" s="1"/>
      <c r="DZ54" s="1" t="s">
        <v>63</v>
      </c>
      <c r="EA54" s="1"/>
      <c r="EB54" s="1"/>
      <c r="EC54" s="1"/>
      <c r="ED54" s="1"/>
      <c r="EF54" s="104"/>
      <c r="EG54" s="1"/>
      <c r="EH54" s="104"/>
      <c r="EI54" s="1"/>
      <c r="EJ54" s="104"/>
      <c r="EK54" s="1"/>
      <c r="EL54" s="104"/>
      <c r="EM54" s="104"/>
      <c r="EN54" s="1"/>
      <c r="EO54" s="1"/>
      <c r="EP54" s="1"/>
      <c r="EQ54" s="1"/>
      <c r="ER54" s="1"/>
      <c r="ES54" s="3"/>
      <c r="ET54" s="3"/>
      <c r="EU54" s="1"/>
      <c r="EV54" s="104"/>
      <c r="FD54" s="104"/>
      <c r="FE54" s="104"/>
      <c r="FF54" s="6"/>
      <c r="FG54" s="6"/>
      <c r="FH54" s="236">
        <f>FG25</f>
        <v>8111.8909090909083</v>
      </c>
      <c r="FI54" s="237">
        <f>FI46</f>
        <v>6098.7613636363631</v>
      </c>
      <c r="FJ54" s="237">
        <f>FJ42</f>
        <v>-8111.8909090909083</v>
      </c>
      <c r="FK54" s="238">
        <f>IF(FI54=0,0,IF(FL48=0,0,IF(FL49=0,FI54/FL48,FK11)))</f>
        <v>3.4727032021616919</v>
      </c>
      <c r="FL54" s="239">
        <f>FJ54+IF(FL49=0,FI54*FK54/2,(FI46+FL46)*FK54/2)</f>
        <v>2477.703149269094</v>
      </c>
      <c r="FM54" s="240">
        <f>IF(FL24=0,0,FL24-FK54)</f>
        <v>-0.47270320216169193</v>
      </c>
      <c r="FN54" s="236">
        <f>FN42</f>
        <v>-2013.1295454545452</v>
      </c>
      <c r="FO54" s="236">
        <f>FO46</f>
        <v>178.90909090909054</v>
      </c>
      <c r="FP54" s="241">
        <f>FP42</f>
        <v>0</v>
      </c>
      <c r="FQ54" s="238">
        <f>IF(FO54=0,0,IF(FR48=0,0,IF(FR49=0,FO54/FR48,FQ11)))</f>
        <v>0</v>
      </c>
      <c r="FR54" s="239">
        <f>FP54+IF(FR49=0,FO54*FQ54/2,(FO46+FR46)*FQ54/2)</f>
        <v>0</v>
      </c>
      <c r="FS54" s="240">
        <f>IF(FR24=0,0,FR24-FQ54)</f>
        <v>0</v>
      </c>
      <c r="FT54" s="236">
        <f>FT42</f>
        <v>0</v>
      </c>
      <c r="FU54" s="237">
        <f>FU46</f>
        <v>178.90909090909054</v>
      </c>
      <c r="FV54" s="242">
        <f>FW25</f>
        <v>0</v>
      </c>
      <c r="FW54" s="6"/>
      <c r="FX54" s="6"/>
      <c r="FY54" s="24"/>
      <c r="FZ54" s="24"/>
      <c r="GA54" s="24"/>
      <c r="GB54" s="24"/>
      <c r="GC54" s="24"/>
      <c r="GD54" s="6"/>
      <c r="GE54" s="6"/>
      <c r="GF54" s="236">
        <f>GE25</f>
        <v>947.76363636363624</v>
      </c>
      <c r="GG54" s="237">
        <f>GG46</f>
        <v>2546.2772727272659</v>
      </c>
      <c r="GH54" s="237">
        <f>GH42</f>
        <v>-947.76363636363624</v>
      </c>
      <c r="GI54" s="238">
        <f>IF(GG54=0,0,IF(GJ48=0,0,IF(GJ49=0,GG54/GJ48,GI11)))</f>
        <v>1.4498788707022356</v>
      </c>
      <c r="GJ54" s="239">
        <f>GH54+IF(GJ49=0,GG54*GI54/2,(GG46+GJ46)*GI54/2)</f>
        <v>898.1331719746521</v>
      </c>
      <c r="GK54" s="240">
        <f>IF(GJ24=0,0,GJ24-GI54)</f>
        <v>1.5501211292977644</v>
      </c>
      <c r="GL54" s="236">
        <f>GL42</f>
        <v>1480.1954545454746</v>
      </c>
      <c r="GM54" s="236">
        <f>GM46</f>
        <v>2961.8227272727136</v>
      </c>
      <c r="GN54" s="241">
        <f>GN42</f>
        <v>-1480.1954545454275</v>
      </c>
      <c r="GO54" s="238">
        <f>IF(GM54=0,0,IF(GP48=0,0,IF(GP49=0,GM54/GP48,GO11)))</f>
        <v>1.6864951185928219</v>
      </c>
      <c r="GP54" s="239">
        <f>GN54+IF(GP49=0,GM54*GO54/2,(GM46+GP46)*GO54/2)</f>
        <v>1017.3543312959275</v>
      </c>
      <c r="GQ54" s="240">
        <f>IF(GP24=0,0,GP24-GO54)</f>
        <v>1.3135048814071781</v>
      </c>
      <c r="GR54" s="236">
        <f>GR42</f>
        <v>1302.7181818181953</v>
      </c>
      <c r="GS54" s="237">
        <f>GS46</f>
        <v>357.81818181818198</v>
      </c>
      <c r="GT54" s="242">
        <f>GU25</f>
        <v>0</v>
      </c>
      <c r="GU54" s="6"/>
      <c r="GV54" s="6"/>
      <c r="GW54" s="24"/>
      <c r="GX54" s="24"/>
      <c r="GY54" s="24"/>
      <c r="GZ54" s="6"/>
      <c r="HA54" s="6"/>
      <c r="HB54" s="236">
        <f>HA25</f>
        <v>0</v>
      </c>
      <c r="HC54" s="237">
        <f>HC46</f>
        <v>901.28948466732049</v>
      </c>
      <c r="HD54" s="237">
        <f>HD42</f>
        <v>0</v>
      </c>
      <c r="HE54" s="238">
        <f>IF(HC54=0,0,IF(HF48=0,0,IF(HF49=0,HC54/HF48,HE11)))</f>
        <v>0.10000000000000001</v>
      </c>
      <c r="HF54" s="239">
        <f>HD54+IF(HF49=0,HC54*HE54/2,(HC46+HF46)*HE54/2)</f>
        <v>46.223948466732054</v>
      </c>
      <c r="HG54" s="240">
        <f>IF(HF24=0,0,HF24-HE54)</f>
        <v>0.90000000000000002</v>
      </c>
      <c r="HH54" s="236">
        <f>HH42</f>
        <v>257.41778805995204</v>
      </c>
      <c r="HI54" s="236">
        <f>HI46</f>
        <v>1319.1385038722656</v>
      </c>
      <c r="HJ54" s="241">
        <f>HJ42</f>
        <v>-257.417788038666</v>
      </c>
      <c r="HK54" s="238">
        <f>IF(HI54=0,0,IF(HL48=0,0,IF(HL49=0,HI54/HL48,HK11)))</f>
        <v>0.75113227643335934</v>
      </c>
      <c r="HL54" s="239">
        <f>HJ54+IF(HL49=0,HI54*HK54/2,(HI46+HL46)*HK54/2)</f>
        <v>238.0059656335693</v>
      </c>
      <c r="HM54" s="240">
        <f>IF(HL24=0,0,HL24-HK54)</f>
        <v>0.24886772356664066</v>
      </c>
      <c r="HN54" s="236">
        <f>HN42</f>
        <v>-94.16617037905425</v>
      </c>
      <c r="HO54" s="236">
        <f>HO46</f>
        <v>-94.14033645616189</v>
      </c>
      <c r="HP54" s="241">
        <f>HP42</f>
        <v>94.166170336482139</v>
      </c>
      <c r="HQ54" s="238">
        <f>IF(HO54=0,0,IF(HR48=0,0,IF(HR49=0,HO54/HR48,HQ11)))</f>
        <v>-0.053604564660153682</v>
      </c>
      <c r="HR54" s="239">
        <f>HP54+IF(HR49=0,HO54*HQ54/2,(HO46+HR46)*HQ54/2)</f>
        <v>96.68934621282861</v>
      </c>
      <c r="HS54" s="240">
        <f>IF(HR24=0,0,HR24-HQ54)</f>
        <v>1.0536045646601537</v>
      </c>
      <c r="HT54" s="236">
        <f>HT42</f>
        <v>1027.1650752105886</v>
      </c>
      <c r="HU54" s="236">
        <f>HU46</f>
        <v>2735.3075375663466</v>
      </c>
      <c r="HV54" s="241">
        <f>HV42</f>
        <v>-1027.1650751326938</v>
      </c>
      <c r="HW54" s="238">
        <f>IF(HU54=0,0,IF(HX48=0,0,IF(HX49=0,HU54/HX48,HW11)))</f>
        <v>1.5575148260826484</v>
      </c>
      <c r="HX54" s="239">
        <f>HV54+IF(HX49=0,HU54*HW54/2,(HU46+HX46)*HW54/2)</f>
        <v>1102.975946694909</v>
      </c>
      <c r="HY54" s="240">
        <f>IF(HX24=0,0,HX24-HW54)</f>
        <v>1.4424851739173516</v>
      </c>
      <c r="HZ54" s="236">
        <f>HZ42</f>
        <v>1529.233371524562</v>
      </c>
      <c r="IA54" s="237">
        <f>IA46</f>
        <v>357.81818181818198</v>
      </c>
      <c r="IB54" s="242">
        <f>IC25</f>
        <v>0</v>
      </c>
      <c r="IC54" s="6"/>
      <c r="ID54" s="6"/>
      <c r="IE54" s="6"/>
      <c r="IG54" s="24"/>
      <c r="IH54" s="24"/>
      <c r="II54" s="24"/>
      <c r="IQ54" s="24"/>
      <c r="IR54" s="24"/>
      <c r="IS54" s="24"/>
      <c r="IT54" s="24"/>
      <c r="IU54" s="24"/>
      <c r="IV54" s="24"/>
      <c r="IW54" s="24"/>
      <c r="IX54" s="24"/>
      <c r="KB54" s="6"/>
      <c r="KJ54" s="6"/>
    </row>
    <row r="55" ht="15" customHeight="1">
      <c r="AH55" s="104"/>
      <c r="AJ55" s="104"/>
      <c r="CM55" s="6"/>
      <c r="CN55" s="6"/>
      <c r="CO55" s="6"/>
      <c r="CP55" s="6"/>
      <c r="CQ55" s="6"/>
      <c r="CR55" s="6"/>
      <c r="CS55" s="6"/>
      <c r="CT55" s="6"/>
      <c r="CU55" s="6"/>
      <c r="CV55" s="6"/>
      <c r="CW55" s="7"/>
      <c r="CX55" s="7"/>
      <c r="CY55" s="7"/>
      <c r="CZ55" s="7"/>
      <c r="DA55" s="8"/>
      <c r="DB55" s="6"/>
      <c r="DU55" s="1"/>
      <c r="DV55" s="1"/>
      <c r="DW55" s="1">
        <v>1</v>
      </c>
      <c r="DX55" s="243">
        <f>DX50</f>
        <v>1920000</v>
      </c>
      <c r="DY55" s="244" t="e">
        <v>#REF!</v>
      </c>
      <c r="DZ55" s="243">
        <f>DX55</f>
        <v>1920000</v>
      </c>
      <c r="EA55" s="244" t="e">
        <v>#REF!</v>
      </c>
      <c r="EB55" s="245"/>
      <c r="EC55" s="245"/>
      <c r="ED55" s="245"/>
      <c r="EF55" s="104"/>
      <c r="EG55" s="1"/>
      <c r="EH55" s="104"/>
      <c r="EI55" s="1"/>
      <c r="EJ55" s="104"/>
      <c r="EK55" s="1"/>
      <c r="EL55" s="104"/>
      <c r="EM55" s="104"/>
      <c r="EN55" s="1"/>
      <c r="EP55" s="1"/>
      <c r="EQ55" s="40"/>
      <c r="ER55" s="40"/>
      <c r="ES55" s="40"/>
      <c r="ET55" s="40"/>
      <c r="EU55" s="1"/>
      <c r="EV55" s="104"/>
      <c r="FD55" s="104"/>
      <c r="FE55" s="104"/>
      <c r="FF55" s="6"/>
      <c r="FG55" s="6"/>
      <c r="FH55" s="6"/>
      <c r="FI55" s="7" t="s">
        <v>378</v>
      </c>
      <c r="FJ55" s="6"/>
      <c r="FK55" s="6"/>
      <c r="FL55" s="7" t="s">
        <v>379</v>
      </c>
      <c r="FM55" s="6">
        <f>((FI46+FO50)/2)*FL45</f>
        <v>0</v>
      </c>
      <c r="FN55" s="6"/>
      <c r="FO55" s="6"/>
      <c r="FP55" s="6"/>
      <c r="FQ55" s="6"/>
      <c r="FR55" s="6"/>
      <c r="FS55" s="6"/>
      <c r="FT55" s="6"/>
      <c r="FU55" s="6"/>
      <c r="FV55" s="6"/>
      <c r="FW55" s="6"/>
      <c r="FX55" s="6"/>
      <c r="FY55" s="6"/>
      <c r="FZ55" s="6"/>
      <c r="GA55" s="6"/>
      <c r="GB55" s="6"/>
      <c r="GC55" s="6"/>
      <c r="GD55" s="6"/>
      <c r="GE55" s="6"/>
      <c r="GF55" s="6"/>
      <c r="GG55" s="7" t="s">
        <v>378</v>
      </c>
      <c r="GH55" s="6"/>
      <c r="GI55" s="6"/>
      <c r="GJ55" s="7" t="s">
        <v>379</v>
      </c>
      <c r="GK55" s="6">
        <f>((GG46+GM50)/2)*GJ45</f>
        <v>0</v>
      </c>
      <c r="GL55" s="6"/>
      <c r="GM55" s="6"/>
      <c r="GN55" s="6"/>
      <c r="GO55" s="6"/>
      <c r="GP55" s="6"/>
      <c r="GQ55" s="6"/>
      <c r="GR55" s="6"/>
      <c r="GS55" s="6"/>
      <c r="GT55" s="6"/>
      <c r="GU55" s="6"/>
      <c r="GV55" s="6"/>
      <c r="GW55" s="6"/>
      <c r="GX55" s="6"/>
      <c r="GY55" s="6"/>
      <c r="GZ55" s="6"/>
      <c r="HA55" s="6"/>
      <c r="HB55" s="6"/>
      <c r="HC55" s="7" t="s">
        <v>378</v>
      </c>
      <c r="HD55" s="6"/>
      <c r="HE55" s="6"/>
      <c r="HF55" s="7" t="s">
        <v>379</v>
      </c>
      <c r="HG55" s="6">
        <f>((HC46+HI50)/2)*HF45</f>
        <v>0</v>
      </c>
      <c r="HH55" s="234"/>
      <c r="HI55" s="234"/>
      <c r="HJ55" s="246" t="s">
        <v>380</v>
      </c>
      <c r="HK55" s="17"/>
      <c r="HL55" s="17"/>
      <c r="HM55" s="17"/>
      <c r="HN55" s="6"/>
      <c r="HO55" s="6"/>
      <c r="HP55" s="6"/>
      <c r="HQ55" s="6"/>
      <c r="HR55" s="6"/>
      <c r="HS55" s="6"/>
      <c r="HT55" s="6"/>
      <c r="HU55" s="6"/>
      <c r="HV55" s="6"/>
      <c r="HW55" s="6"/>
      <c r="HX55" s="6"/>
      <c r="HY55" s="6"/>
      <c r="HZ55" s="6"/>
      <c r="IA55" s="6"/>
      <c r="IB55" s="6"/>
      <c r="IC55" s="6"/>
      <c r="ID55" s="6"/>
      <c r="IE55" s="6"/>
      <c r="IF55" s="6"/>
      <c r="IG55" s="6"/>
      <c r="IH55" s="6"/>
      <c r="II55" s="6"/>
      <c r="IQ55" s="6"/>
      <c r="IR55" s="6"/>
      <c r="IS55" s="6"/>
      <c r="IT55" s="6"/>
      <c r="IU55" s="6"/>
      <c r="IV55" s="6"/>
      <c r="IW55" s="6"/>
      <c r="IX55" s="6"/>
      <c r="IY55" s="1"/>
      <c r="IZ55" s="1"/>
      <c r="JA55" s="1"/>
      <c r="JB55" s="1"/>
      <c r="JC55" s="1"/>
      <c r="JD55" s="1"/>
      <c r="JE55" s="1"/>
      <c r="KB55" s="6"/>
      <c r="KJ55" s="6"/>
    </row>
    <row r="56" ht="15" customHeight="1">
      <c r="T56" s="1"/>
      <c r="U56" s="1"/>
      <c r="V56" s="1"/>
      <c r="W56" s="1"/>
      <c r="X56" s="1"/>
      <c r="Y56" s="1"/>
      <c r="Z56" s="1"/>
      <c r="AA56" s="1"/>
      <c r="AB56" s="1"/>
      <c r="AF56" s="1"/>
      <c r="AG56" s="1"/>
      <c r="AH56" s="104"/>
      <c r="AJ56" s="104"/>
      <c r="BP56" s="104"/>
      <c r="CM56" s="6"/>
      <c r="CN56" s="6"/>
      <c r="CO56" s="6"/>
      <c r="CP56" s="247"/>
      <c r="CQ56" s="247"/>
      <c r="CR56" s="247"/>
      <c r="CS56" s="247"/>
      <c r="CT56" s="247"/>
      <c r="CU56" s="247"/>
      <c r="CV56" s="247"/>
      <c r="CW56" s="248"/>
      <c r="CX56" s="248"/>
      <c r="CY56" s="248"/>
      <c r="CZ56" s="248"/>
      <c r="DA56" s="249"/>
      <c r="DB56" s="247"/>
      <c r="DL56" s="1"/>
      <c r="DM56" s="1"/>
      <c r="DN56" s="1"/>
      <c r="DO56" s="1"/>
      <c r="DP56" s="1"/>
      <c r="DQ56" s="1"/>
      <c r="DR56" s="1"/>
      <c r="DS56" s="1"/>
      <c r="DT56" s="1"/>
      <c r="DU56" s="1"/>
      <c r="DV56" s="1"/>
      <c r="DW56" s="1" t="e">
        <f>DY56+EA56+EF72+EH72+EJ72+EL72+#REF!</f>
        <v>#REF!</v>
      </c>
      <c r="DX56" s="18" t="e">
        <v>#REF!</v>
      </c>
      <c r="DY56" s="133" t="e">
        <f>DX55/(DY55*100)</f>
        <v>#REF!</v>
      </c>
      <c r="DZ56" s="18" t="e">
        <v>#REF!</v>
      </c>
      <c r="EA56" s="133" t="e">
        <f>DZ55/(EA55*100)</f>
        <v>#REF!</v>
      </c>
      <c r="EB56" s="1"/>
      <c r="EC56" s="1"/>
      <c r="ED56" s="1"/>
      <c r="EF56" s="104"/>
      <c r="EG56" s="1"/>
      <c r="EH56" s="104"/>
      <c r="EI56" s="1"/>
      <c r="EJ56" s="104"/>
      <c r="EK56" s="1"/>
      <c r="EL56" s="104"/>
      <c r="EM56" s="104"/>
      <c r="EN56" s="1"/>
      <c r="EQ56" s="40"/>
      <c r="ER56" s="40"/>
      <c r="ES56" s="40"/>
      <c r="ET56" s="40"/>
      <c r="EU56" s="40"/>
      <c r="EV56" s="104"/>
      <c r="FD56" s="104"/>
      <c r="FE56" s="104"/>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234"/>
      <c r="HI56" s="246" t="s">
        <v>381</v>
      </c>
      <c r="HJ56" s="17"/>
      <c r="HK56" s="17"/>
      <c r="HL56" s="17"/>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40"/>
      <c r="IZ56" s="1"/>
      <c r="JA56" s="1"/>
      <c r="JB56" s="1"/>
      <c r="JC56" s="1"/>
      <c r="JD56" s="1"/>
      <c r="JE56" s="1"/>
      <c r="JF56" s="235"/>
      <c r="JG56" s="235"/>
      <c r="JH56" s="235"/>
      <c r="JI56" s="235"/>
      <c r="JJ56" s="235"/>
      <c r="JK56" s="235"/>
      <c r="JL56" s="235"/>
      <c r="JM56" s="235"/>
      <c r="JN56" s="235"/>
      <c r="JO56" s="235"/>
      <c r="JP56" s="235"/>
      <c r="JQ56" s="235"/>
      <c r="JR56" s="235"/>
      <c r="JS56" s="235"/>
      <c r="JT56" s="235"/>
      <c r="JU56" s="235"/>
      <c r="JV56" s="235"/>
      <c r="JW56" s="235"/>
      <c r="JX56" s="235"/>
      <c r="JY56" s="235"/>
      <c r="JZ56" s="235"/>
      <c r="KA56" s="235"/>
      <c r="KB56" s="6"/>
      <c r="KJ56" s="6"/>
    </row>
    <row r="57" ht="15" customHeight="1">
      <c r="S57" s="1"/>
      <c r="T57" s="1"/>
      <c r="U57" s="1"/>
      <c r="V57" s="1"/>
      <c r="W57" s="1"/>
      <c r="X57" s="1"/>
      <c r="Y57" s="1"/>
      <c r="Z57" s="1"/>
      <c r="AA57" s="1"/>
      <c r="AB57" s="1"/>
      <c r="AH57" s="104"/>
      <c r="AJ57" s="104"/>
      <c r="BP57" s="104"/>
      <c r="CM57" s="6"/>
      <c r="CN57" s="6"/>
      <c r="CO57" s="6"/>
      <c r="CP57" s="6"/>
      <c r="CQ57" s="6"/>
      <c r="CR57" s="6"/>
      <c r="CS57" s="6"/>
      <c r="CT57" s="6"/>
      <c r="CU57" s="6"/>
      <c r="CV57" s="6"/>
      <c r="CW57" s="7"/>
      <c r="CX57" s="7"/>
      <c r="CY57" s="7"/>
      <c r="CZ57" s="7"/>
      <c r="DA57" s="8"/>
      <c r="DB57" s="6"/>
      <c r="DL57" s="1"/>
      <c r="DM57" s="1"/>
      <c r="DN57" s="1"/>
      <c r="DO57" s="1"/>
      <c r="DP57" s="1"/>
      <c r="DQ57" s="1"/>
      <c r="DR57" s="1"/>
      <c r="DS57" s="1"/>
      <c r="DT57" s="1"/>
      <c r="DU57" s="1"/>
      <c r="DV57" s="1"/>
      <c r="DW57" s="1"/>
      <c r="DX57" s="18" t="e">
        <f>DX55/(DX56*100)</f>
        <v>#REF!</v>
      </c>
      <c r="DY57" s="133"/>
      <c r="DZ57" s="18" t="e">
        <f>DZ55/(DZ56*100)</f>
        <v>#REF!</v>
      </c>
      <c r="EA57" s="133"/>
      <c r="EB57" s="1"/>
      <c r="EC57" s="1"/>
      <c r="ED57" s="1"/>
      <c r="EF57" s="104"/>
      <c r="EG57" s="1"/>
      <c r="EH57" s="104"/>
      <c r="EI57" s="1"/>
      <c r="EJ57" s="104"/>
      <c r="EK57" s="1"/>
      <c r="EL57" s="104"/>
      <c r="EM57" s="104"/>
      <c r="EN57" s="1"/>
      <c r="EP57" s="1"/>
      <c r="EQ57" s="1"/>
      <c r="EU57" s="40"/>
      <c r="EV57" s="104"/>
      <c r="EW57" s="104"/>
      <c r="EX57" s="104"/>
      <c r="EY57" s="104"/>
      <c r="EZ57" s="104"/>
      <c r="FA57" s="104"/>
      <c r="FB57" s="104"/>
      <c r="FC57" s="104"/>
      <c r="FD57" s="104"/>
      <c r="FE57" s="104"/>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246" t="s">
        <v>210</v>
      </c>
      <c r="HI57" s="32" t="s">
        <v>382</v>
      </c>
      <c r="HJ57" s="32"/>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24"/>
      <c r="IK57" s="24"/>
      <c r="IL57" s="24"/>
      <c r="IM57" s="24"/>
      <c r="IN57" s="24"/>
      <c r="IO57" s="24"/>
      <c r="IP57" s="24"/>
      <c r="IQ57" s="6"/>
      <c r="IR57" s="6"/>
      <c r="IS57" s="6"/>
      <c r="IT57" s="6"/>
      <c r="IU57" s="6"/>
      <c r="IV57" s="6"/>
      <c r="IW57" s="6"/>
      <c r="IX57" s="6"/>
      <c r="IY57" s="40"/>
      <c r="IZ57" s="1"/>
      <c r="JA57" s="1"/>
      <c r="JB57" s="1"/>
      <c r="JC57" s="1"/>
      <c r="JD57" s="1"/>
      <c r="JE57" s="1"/>
      <c r="JF57" s="6"/>
      <c r="JG57" s="6"/>
      <c r="JH57" s="6"/>
      <c r="JI57" s="6"/>
      <c r="JJ57" s="6"/>
      <c r="JK57" s="6"/>
      <c r="JL57" s="6"/>
      <c r="JM57" s="6"/>
      <c r="JN57" s="6"/>
      <c r="JO57" s="6"/>
      <c r="JP57" s="6"/>
      <c r="JQ57" s="6"/>
      <c r="JR57" s="6"/>
      <c r="JS57" s="6"/>
      <c r="JT57" s="6"/>
      <c r="JU57" s="6"/>
      <c r="JV57" s="6"/>
      <c r="JW57" s="6"/>
      <c r="JX57" s="6"/>
      <c r="JY57" s="6"/>
      <c r="JZ57" s="6"/>
      <c r="KA57" s="6"/>
      <c r="KB57" s="6"/>
      <c r="KJ57" s="6"/>
    </row>
    <row r="58" ht="15" customHeight="1">
      <c r="P58" s="104"/>
      <c r="R58" s="104"/>
      <c r="S58" s="1"/>
      <c r="T58" s="1"/>
      <c r="U58" s="1"/>
      <c r="V58" s="1"/>
      <c r="W58" s="1"/>
      <c r="X58" s="1"/>
      <c r="Y58" s="1"/>
      <c r="Z58" s="1"/>
      <c r="AA58" s="1"/>
      <c r="AB58" s="1"/>
      <c r="AH58" s="104"/>
      <c r="AJ58" s="104"/>
      <c r="BP58" s="104"/>
      <c r="BR58" s="221"/>
      <c r="BW58" s="104"/>
      <c r="CM58" s="6"/>
      <c r="CN58" s="6"/>
      <c r="CO58" s="6"/>
      <c r="CP58" s="6"/>
      <c r="CQ58" s="6"/>
      <c r="CR58" s="6"/>
      <c r="CS58" s="6"/>
      <c r="CT58" s="6"/>
      <c r="CU58" s="6"/>
      <c r="CV58" s="6"/>
      <c r="CW58" s="7"/>
      <c r="CX58" s="7"/>
      <c r="CY58" s="7"/>
      <c r="CZ58" s="7"/>
      <c r="DA58" s="8"/>
      <c r="DB58" s="6"/>
      <c r="DL58" s="1"/>
      <c r="DM58" s="1"/>
      <c r="DN58" s="1"/>
      <c r="DO58" s="1"/>
      <c r="DP58" s="1"/>
      <c r="DQ58" s="1"/>
      <c r="DR58" s="1"/>
      <c r="DS58" s="1"/>
      <c r="DT58" s="1"/>
      <c r="DU58" s="1"/>
      <c r="DV58" s="1"/>
      <c r="DW58" s="1">
        <v>2</v>
      </c>
      <c r="DX58" s="243">
        <f>DX55</f>
        <v>1920000</v>
      </c>
      <c r="DY58" s="244" t="e">
        <v>#REF!</v>
      </c>
      <c r="DZ58" s="243">
        <f>DX58</f>
        <v>1920000</v>
      </c>
      <c r="EA58" s="244" t="e">
        <v>#REF!</v>
      </c>
      <c r="EB58" s="245"/>
      <c r="EC58" s="245"/>
      <c r="ED58" s="245"/>
      <c r="EF58" s="104"/>
      <c r="EG58" s="1"/>
      <c r="EH58" s="104"/>
      <c r="EI58" s="1"/>
      <c r="EJ58" s="104"/>
      <c r="EK58" s="1"/>
      <c r="EL58" s="104"/>
      <c r="EM58" s="104"/>
      <c r="EN58" s="1"/>
      <c r="EO58" s="40"/>
      <c r="EP58" s="40"/>
      <c r="EQ58" s="40"/>
      <c r="ER58" s="40"/>
      <c r="ES58" s="40"/>
      <c r="ET58" s="40"/>
      <c r="EV58" s="1"/>
      <c r="EW58" s="1"/>
      <c r="EX58" s="1"/>
      <c r="EY58" s="1"/>
      <c r="EZ58" s="1"/>
      <c r="FA58" s="1"/>
      <c r="FB58" s="1"/>
      <c r="FC58" s="1"/>
      <c r="FD58" s="1"/>
      <c r="FE58" s="1"/>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40"/>
      <c r="IZ58" s="1"/>
      <c r="JA58" s="1"/>
      <c r="JB58" s="1"/>
      <c r="JC58" s="1"/>
      <c r="JD58" s="1"/>
      <c r="JE58" s="1"/>
      <c r="JF58" s="6"/>
      <c r="JG58" s="6"/>
      <c r="JH58" s="6"/>
      <c r="JI58" s="6"/>
      <c r="JJ58" s="6"/>
      <c r="JK58" s="6"/>
      <c r="JL58" s="6"/>
      <c r="JM58" s="6"/>
      <c r="JN58" s="6"/>
      <c r="JO58" s="6"/>
      <c r="JP58" s="6"/>
      <c r="JQ58" s="6"/>
      <c r="JR58" s="6"/>
      <c r="JS58" s="6"/>
      <c r="JT58" s="6"/>
      <c r="JU58" s="6"/>
      <c r="JV58" s="6"/>
      <c r="JW58" s="6"/>
      <c r="JX58" s="6"/>
      <c r="JY58" s="6"/>
      <c r="JZ58" s="6"/>
      <c r="KA58" s="6"/>
      <c r="KB58" s="6"/>
      <c r="KJ58" s="6"/>
    </row>
    <row r="59" ht="15" customHeight="1">
      <c r="P59" s="104"/>
      <c r="R59" s="104"/>
      <c r="S59" s="1"/>
      <c r="AH59" s="104"/>
      <c r="AJ59" s="104"/>
      <c r="BP59" s="104"/>
      <c r="BR59" s="221"/>
      <c r="BS59" s="42"/>
      <c r="BV59" s="42"/>
      <c r="BW59" s="104"/>
      <c r="CM59" s="6"/>
      <c r="CN59" s="6"/>
      <c r="CO59" s="6"/>
      <c r="CP59" s="6"/>
      <c r="CQ59" s="6"/>
      <c r="CR59" s="6"/>
      <c r="CS59" s="6"/>
      <c r="CT59" s="6"/>
      <c r="CU59" s="6"/>
      <c r="CV59" s="6"/>
      <c r="CW59" s="7"/>
      <c r="CX59" s="7"/>
      <c r="CY59" s="7"/>
      <c r="CZ59" s="7"/>
      <c r="DA59" s="8"/>
      <c r="DB59" s="6"/>
      <c r="DU59" s="1"/>
      <c r="DV59" s="1"/>
      <c r="DW59" s="1"/>
      <c r="DX59" s="18" t="e">
        <v>#REF!</v>
      </c>
      <c r="DY59" s="133" t="e">
        <f>DX58/(DY58*100)</f>
        <v>#REF!</v>
      </c>
      <c r="DZ59" s="18" t="e">
        <v>#REF!</v>
      </c>
      <c r="EA59" s="133" t="e">
        <f>DZ58/(EA58*100)</f>
        <v>#REF!</v>
      </c>
      <c r="EB59" s="1"/>
      <c r="EC59" s="1"/>
      <c r="ED59" s="1"/>
      <c r="EF59" s="104"/>
      <c r="EG59" s="1"/>
      <c r="EH59" s="104"/>
      <c r="EI59" s="1"/>
      <c r="EJ59" s="104"/>
      <c r="EK59" s="1"/>
      <c r="EL59" s="104"/>
      <c r="EM59" s="104"/>
      <c r="EN59" s="1"/>
      <c r="EO59" s="40"/>
      <c r="EP59" s="40"/>
      <c r="EQ59" s="40"/>
      <c r="ER59" s="40"/>
      <c r="ES59" s="40"/>
      <c r="ET59" s="40"/>
      <c r="EU59" s="40"/>
      <c r="EV59" s="1"/>
      <c r="EW59" s="1"/>
      <c r="EX59" s="1"/>
      <c r="EY59" s="1"/>
      <c r="EZ59" s="1"/>
      <c r="FA59" s="1"/>
      <c r="FB59" s="1"/>
      <c r="FC59" s="1"/>
      <c r="FD59" s="1"/>
      <c r="FE59" s="1"/>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40"/>
      <c r="IZ59" s="1"/>
      <c r="JA59" s="1"/>
      <c r="JB59" s="1"/>
      <c r="JC59" s="1"/>
      <c r="JD59" s="1"/>
      <c r="JE59" s="1"/>
      <c r="JF59" s="6"/>
      <c r="JG59" s="6"/>
      <c r="JH59" s="6"/>
      <c r="JI59" s="6"/>
      <c r="JJ59" s="6"/>
      <c r="JK59" s="6"/>
      <c r="JL59" s="6"/>
      <c r="JM59" s="6"/>
      <c r="JN59" s="6"/>
      <c r="JO59" s="6"/>
      <c r="JP59" s="6"/>
      <c r="JQ59" s="6"/>
      <c r="JR59" s="6"/>
      <c r="JS59" s="6"/>
      <c r="JT59" s="6"/>
      <c r="JU59" s="6"/>
      <c r="JV59" s="6"/>
      <c r="JW59" s="6"/>
      <c r="JX59" s="6"/>
      <c r="JY59" s="6"/>
      <c r="JZ59" s="6"/>
      <c r="KA59" s="6"/>
      <c r="KB59" s="6"/>
      <c r="KC59" s="235"/>
      <c r="KD59" s="235"/>
      <c r="KE59" s="235"/>
      <c r="KF59" s="235"/>
      <c r="KG59" s="235"/>
      <c r="KH59" s="235"/>
      <c r="KI59" s="235"/>
      <c r="KJ59" s="6"/>
    </row>
    <row r="60" ht="15" customHeight="1">
      <c r="N60" s="1"/>
      <c r="O60" s="1"/>
      <c r="P60" s="104"/>
      <c r="R60" s="104"/>
      <c r="AH60" s="104"/>
      <c r="AJ60" s="104"/>
      <c r="BP60" s="104"/>
      <c r="BR60" s="221"/>
      <c r="BW60" s="104"/>
      <c r="CM60" s="6"/>
      <c r="CN60" s="6"/>
      <c r="CO60" s="6"/>
      <c r="CP60" s="6"/>
      <c r="CQ60" s="6"/>
      <c r="CR60" s="6"/>
      <c r="CS60" s="6"/>
      <c r="CT60" s="6"/>
      <c r="CU60" s="6"/>
      <c r="CV60" s="6"/>
      <c r="CW60" s="7"/>
      <c r="CX60" s="7"/>
      <c r="CY60" s="7"/>
      <c r="CZ60" s="7"/>
      <c r="DA60" s="8"/>
      <c r="DB60" s="6"/>
      <c r="DU60" s="1"/>
      <c r="DV60" s="1"/>
      <c r="DW60" s="1"/>
      <c r="DX60" s="18" t="e">
        <f>DX58/(DX59*100)</f>
        <v>#REF!</v>
      </c>
      <c r="DY60" s="133"/>
      <c r="DZ60" s="18" t="e">
        <f>DZ58/(DZ59*100)</f>
        <v>#REF!</v>
      </c>
      <c r="EA60" s="133"/>
      <c r="EB60" s="1"/>
      <c r="EC60" s="1"/>
      <c r="ED60" s="1"/>
      <c r="EF60" s="104"/>
      <c r="EG60" s="1"/>
      <c r="EH60" s="104"/>
      <c r="EI60" s="1"/>
      <c r="EJ60" s="104"/>
      <c r="EK60" s="1"/>
      <c r="EL60" s="104"/>
      <c r="EM60" s="1"/>
      <c r="EN60" s="2"/>
      <c r="ES60" s="40"/>
      <c r="ET60" s="40"/>
      <c r="EU60" s="40"/>
      <c r="EV60" s="40"/>
      <c r="EW60" s="40"/>
      <c r="EX60" s="40"/>
      <c r="EY60" s="40"/>
      <c r="EZ60" s="40"/>
      <c r="FA60" s="40"/>
      <c r="FB60" s="40"/>
      <c r="FC60" s="40"/>
      <c r="FD60" s="40"/>
      <c r="FE60" s="40"/>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40"/>
      <c r="IZ60" s="1"/>
      <c r="JA60" s="1"/>
      <c r="JB60" s="1"/>
      <c r="JC60" s="1"/>
      <c r="JD60" s="1"/>
      <c r="JE60" s="1"/>
      <c r="JF60" s="6"/>
      <c r="JG60" s="6"/>
      <c r="JH60" s="6"/>
      <c r="JI60" s="6"/>
      <c r="JJ60" s="6"/>
      <c r="JK60" s="6"/>
      <c r="JL60" s="6"/>
      <c r="JM60" s="6"/>
      <c r="JN60" s="6"/>
      <c r="JO60" s="6"/>
      <c r="JP60" s="6"/>
      <c r="JQ60" s="6"/>
      <c r="JR60" s="6"/>
      <c r="JS60" s="6"/>
      <c r="JT60" s="6"/>
      <c r="JU60" s="6"/>
      <c r="JV60" s="6"/>
      <c r="JW60" s="6"/>
      <c r="JX60" s="6"/>
      <c r="JY60" s="6"/>
      <c r="JZ60" s="6"/>
      <c r="KA60" s="6"/>
      <c r="KB60" s="146"/>
      <c r="KC60" s="6"/>
      <c r="KD60" s="6"/>
      <c r="KE60" s="6"/>
      <c r="KF60" s="6"/>
      <c r="KG60" s="6"/>
      <c r="KH60" s="6"/>
      <c r="KI60" s="6"/>
      <c r="KJ60" s="146"/>
    </row>
    <row r="61" ht="15" customHeight="1">
      <c r="P61" s="104"/>
      <c r="R61" s="104"/>
      <c r="AH61" s="104"/>
      <c r="AJ61" s="104"/>
      <c r="BP61" s="104"/>
      <c r="BW61" s="104"/>
      <c r="CM61" s="6"/>
      <c r="CN61" s="6"/>
      <c r="CO61" s="6"/>
      <c r="CP61" s="51"/>
      <c r="CQ61" s="51"/>
      <c r="CR61" s="51"/>
      <c r="CS61" s="51"/>
      <c r="CT61" s="51"/>
      <c r="CU61" s="51"/>
      <c r="CV61" s="51"/>
      <c r="CW61" s="51"/>
      <c r="CX61" s="51"/>
      <c r="CY61" s="51"/>
      <c r="CZ61" s="51"/>
      <c r="DA61" s="250"/>
      <c r="DB61" s="51"/>
      <c r="DU61" s="1"/>
      <c r="DV61" s="1"/>
      <c r="DW61" s="1">
        <v>3</v>
      </c>
      <c r="DX61" s="243">
        <f>DX58</f>
        <v>1920000</v>
      </c>
      <c r="DY61" s="244" t="e">
        <v>#REF!</v>
      </c>
      <c r="DZ61" s="243">
        <f>DX61</f>
        <v>1920000</v>
      </c>
      <c r="EA61" s="244" t="e">
        <v>#REF!</v>
      </c>
      <c r="EB61" s="245"/>
      <c r="EC61" s="245"/>
      <c r="ED61" s="245"/>
      <c r="EF61" s="104"/>
      <c r="EG61" s="1"/>
      <c r="EH61" s="104"/>
      <c r="EI61" s="1"/>
      <c r="EJ61" s="104"/>
      <c r="EK61" s="1"/>
      <c r="EL61" s="104"/>
      <c r="EM61" s="1"/>
      <c r="EN61" s="2"/>
      <c r="ES61" s="40"/>
      <c r="ET61" s="40"/>
      <c r="EU61" s="40"/>
      <c r="EV61" s="40"/>
      <c r="EW61" s="40"/>
      <c r="EX61" s="40"/>
      <c r="EY61" s="40"/>
      <c r="EZ61" s="40"/>
      <c r="FA61" s="40"/>
      <c r="FB61" s="40"/>
      <c r="FC61" s="40"/>
      <c r="FD61" s="40"/>
      <c r="FE61" s="40"/>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40"/>
      <c r="IZ61" s="1"/>
      <c r="JA61" s="1"/>
      <c r="JB61" s="1"/>
      <c r="JC61" s="1"/>
      <c r="JD61" s="1"/>
      <c r="JE61" s="1"/>
      <c r="JF61" s="6"/>
      <c r="JG61" s="6"/>
      <c r="JH61" s="6"/>
      <c r="JI61" s="6"/>
      <c r="JJ61" s="6"/>
      <c r="JK61" s="6"/>
      <c r="JL61" s="6"/>
      <c r="JM61" s="6"/>
      <c r="JN61" s="6"/>
      <c r="JO61" s="6"/>
      <c r="JP61" s="6"/>
      <c r="JQ61" s="6"/>
      <c r="JR61" s="6"/>
      <c r="JS61" s="6"/>
      <c r="JT61" s="6"/>
      <c r="JU61" s="6"/>
      <c r="JV61" s="6"/>
      <c r="JW61" s="6"/>
      <c r="JX61" s="6"/>
      <c r="JY61" s="6"/>
      <c r="JZ61" s="6"/>
      <c r="KA61" s="6"/>
      <c r="KB61" s="24"/>
      <c r="KC61" s="6"/>
      <c r="KD61" s="6"/>
      <c r="KE61" s="6"/>
      <c r="KF61" s="6"/>
      <c r="KG61" s="6"/>
      <c r="KH61" s="6"/>
      <c r="KI61" s="6"/>
      <c r="KJ61" s="24"/>
    </row>
    <row r="62" ht="15" customHeight="1">
      <c r="P62" s="104"/>
      <c r="R62" s="104"/>
      <c r="AH62" s="104"/>
      <c r="AJ62" s="104"/>
      <c r="BP62" s="104"/>
      <c r="BW62" s="104"/>
      <c r="CM62" s="6"/>
      <c r="CN62" s="7"/>
      <c r="CO62" s="6"/>
      <c r="CP62" s="51"/>
      <c r="CQ62" s="51"/>
      <c r="CR62" s="51"/>
      <c r="CS62" s="51"/>
      <c r="CT62" s="51"/>
      <c r="CU62" s="51"/>
      <c r="CV62" s="51"/>
      <c r="CW62" s="51"/>
      <c r="CX62" s="51"/>
      <c r="CY62" s="51"/>
      <c r="CZ62" s="51"/>
      <c r="DA62" s="250"/>
      <c r="DB62" s="51"/>
      <c r="DU62" s="1"/>
      <c r="DV62" s="1"/>
      <c r="DW62" s="1"/>
      <c r="DX62" s="18" t="e">
        <v>#REF!</v>
      </c>
      <c r="DY62" s="133" t="e">
        <f>DX61/(DY61*100)</f>
        <v>#REF!</v>
      </c>
      <c r="DZ62" s="18" t="e">
        <v>#REF!</v>
      </c>
      <c r="EA62" s="133" t="e">
        <f>DZ61/(EA61*100)</f>
        <v>#REF!</v>
      </c>
      <c r="EB62" s="1"/>
      <c r="EC62" s="1"/>
      <c r="ED62" s="1"/>
      <c r="EF62" s="104"/>
      <c r="EG62" s="1"/>
      <c r="EH62" s="104"/>
      <c r="EI62" s="1"/>
      <c r="EJ62" s="104"/>
      <c r="EK62" s="1"/>
      <c r="EL62" s="104"/>
      <c r="EM62" s="1"/>
      <c r="EN62" s="2"/>
      <c r="ES62" s="40"/>
      <c r="ET62" s="40"/>
      <c r="EU62" s="40"/>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40"/>
      <c r="IZ62" s="1"/>
      <c r="JA62" s="1"/>
      <c r="JB62" s="1"/>
      <c r="JC62" s="1"/>
      <c r="JD62" s="1"/>
      <c r="JE62" s="1"/>
      <c r="JF62" s="6"/>
      <c r="JG62" s="6"/>
      <c r="JH62" s="6"/>
      <c r="JI62" s="6"/>
      <c r="JJ62" s="6"/>
      <c r="JK62" s="6"/>
      <c r="JL62" s="6"/>
      <c r="JM62" s="6"/>
      <c r="JN62" s="6"/>
      <c r="JO62" s="6"/>
      <c r="JP62" s="6"/>
      <c r="JQ62" s="6"/>
      <c r="JR62" s="6"/>
      <c r="JS62" s="6"/>
      <c r="JT62" s="6"/>
      <c r="JU62" s="6"/>
      <c r="JV62" s="6"/>
      <c r="JW62" s="6"/>
      <c r="JX62" s="6"/>
      <c r="JY62" s="6"/>
      <c r="JZ62" s="6"/>
      <c r="KA62" s="6"/>
      <c r="KB62" s="24"/>
      <c r="KC62" s="6"/>
      <c r="KD62" s="6"/>
      <c r="KE62" s="6"/>
      <c r="KF62" s="6"/>
      <c r="KG62" s="6"/>
      <c r="KH62" s="6"/>
      <c r="KI62" s="6"/>
      <c r="KJ62" s="24"/>
    </row>
    <row r="63" ht="15" customHeight="1">
      <c r="P63" s="104"/>
      <c r="R63" s="104"/>
      <c r="AD63" s="1"/>
      <c r="AE63" s="1"/>
      <c r="AF63" s="1"/>
      <c r="AG63" s="1"/>
      <c r="AH63" s="104"/>
      <c r="AI63" s="1"/>
      <c r="AJ63" s="104"/>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104"/>
      <c r="BW63" s="104"/>
      <c r="CM63" s="6"/>
      <c r="CN63" s="6"/>
      <c r="CO63" s="6"/>
      <c r="CP63" s="51"/>
      <c r="CQ63" s="51"/>
      <c r="CR63" s="51"/>
      <c r="CS63" s="51"/>
      <c r="CT63" s="51"/>
      <c r="CU63" s="51"/>
      <c r="CV63" s="51"/>
      <c r="CW63" s="51"/>
      <c r="CX63" s="51"/>
      <c r="CY63" s="51"/>
      <c r="CZ63" s="51"/>
      <c r="DA63" s="250"/>
      <c r="DB63" s="51"/>
      <c r="DU63" s="1"/>
      <c r="DV63" s="1"/>
      <c r="DW63" s="1"/>
      <c r="DX63" s="18" t="e">
        <f>DX61/(DX62*100)</f>
        <v>#REF!</v>
      </c>
      <c r="DY63" s="133"/>
      <c r="DZ63" s="18" t="e">
        <f>DZ61/(DZ62*100)</f>
        <v>#REF!</v>
      </c>
      <c r="EA63" s="133"/>
      <c r="EB63" s="1"/>
      <c r="EC63" s="1"/>
      <c r="ED63" s="1"/>
      <c r="EF63" s="104"/>
      <c r="EG63" s="1"/>
      <c r="EH63" s="104"/>
      <c r="EI63" s="1"/>
      <c r="EJ63" s="104"/>
      <c r="EK63" s="1"/>
      <c r="EL63" s="104"/>
      <c r="EM63" s="1"/>
      <c r="EN63" s="2"/>
      <c r="ES63" s="40"/>
      <c r="ET63" s="40"/>
      <c r="EU63" s="40"/>
      <c r="EV63" s="40"/>
      <c r="EW63" s="40"/>
      <c r="EX63" s="40"/>
      <c r="EY63" s="40"/>
      <c r="EZ63" s="40"/>
      <c r="FA63" s="40"/>
      <c r="FB63" s="40"/>
      <c r="FC63" s="40"/>
      <c r="FD63" s="40"/>
      <c r="FE63" s="40"/>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Z63" s="251"/>
      <c r="JA63" s="183"/>
      <c r="JC63" s="1"/>
      <c r="JD63" s="1"/>
      <c r="JE63" s="1"/>
      <c r="JF63" s="6"/>
      <c r="JG63" s="6"/>
      <c r="JH63" s="6"/>
      <c r="JI63" s="6"/>
      <c r="JJ63" s="6"/>
      <c r="JK63" s="6"/>
      <c r="JL63" s="6"/>
      <c r="JM63" s="6"/>
      <c r="JN63" s="6"/>
      <c r="JO63" s="6"/>
      <c r="JP63" s="6"/>
      <c r="JQ63" s="6"/>
      <c r="JR63" s="6"/>
      <c r="JS63" s="6"/>
      <c r="JT63" s="6"/>
      <c r="JU63" s="6"/>
      <c r="JV63" s="6"/>
      <c r="JW63" s="6"/>
      <c r="JX63" s="6"/>
      <c r="JY63" s="6"/>
      <c r="JZ63" s="6"/>
      <c r="KA63" s="6"/>
      <c r="KB63" s="92"/>
      <c r="KC63" s="6"/>
      <c r="KD63" s="6"/>
      <c r="KE63" s="6"/>
      <c r="KF63" s="6"/>
      <c r="KG63" s="6"/>
      <c r="KH63" s="6"/>
      <c r="KI63" s="6"/>
      <c r="KJ63" s="92"/>
    </row>
    <row r="64" ht="15" customHeight="1">
      <c r="P64" s="104"/>
      <c r="R64" s="104"/>
      <c r="AD64" s="1"/>
      <c r="AE64" s="1"/>
      <c r="AF64" s="1"/>
      <c r="AG64" s="1"/>
      <c r="AH64" s="1"/>
      <c r="AI64" s="1"/>
      <c r="AJ64" s="1"/>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104"/>
      <c r="BQ64" s="1"/>
      <c r="BR64" s="1"/>
      <c r="BS64" s="1"/>
      <c r="BT64" s="1"/>
      <c r="BU64" s="1"/>
      <c r="BV64" s="1"/>
      <c r="BW64" s="104"/>
      <c r="BX64" s="1"/>
      <c r="BY64" s="1"/>
      <c r="BZ64" s="1"/>
      <c r="CA64" s="4"/>
      <c r="CB64" s="1"/>
      <c r="CC64" s="4"/>
      <c r="CD64" s="1"/>
      <c r="CE64" s="4"/>
      <c r="CF64" s="5"/>
      <c r="CG64" s="1"/>
      <c r="CH64" s="1"/>
      <c r="CI64" s="1"/>
      <c r="CJ64" s="1"/>
      <c r="CK64" s="1"/>
      <c r="CL64" s="1"/>
      <c r="CM64" s="6"/>
      <c r="CN64" s="6"/>
      <c r="CO64" s="6"/>
      <c r="CP64" s="51"/>
      <c r="CQ64" s="51"/>
      <c r="CR64" s="51"/>
      <c r="CS64" s="51"/>
      <c r="CT64" s="51"/>
      <c r="CU64" s="51"/>
      <c r="CV64" s="51"/>
      <c r="CW64" s="51"/>
      <c r="CX64" s="51"/>
      <c r="CY64" s="51"/>
      <c r="CZ64" s="51"/>
      <c r="DA64" s="250"/>
      <c r="DB64" s="51"/>
      <c r="DU64" s="1"/>
      <c r="DV64" s="1"/>
      <c r="DW64" s="1">
        <v>4</v>
      </c>
      <c r="DX64" s="243">
        <f>DX61</f>
        <v>1920000</v>
      </c>
      <c r="DY64" s="244" t="e">
        <v>#REF!</v>
      </c>
      <c r="DZ64" s="243">
        <f>DX64</f>
        <v>1920000</v>
      </c>
      <c r="EA64" s="244" t="e">
        <v>#REF!</v>
      </c>
      <c r="EB64" s="245"/>
      <c r="EC64" s="245"/>
      <c r="ED64" s="245"/>
      <c r="EF64" s="104"/>
      <c r="EG64" s="1"/>
      <c r="EH64" s="104"/>
      <c r="EI64" s="1"/>
      <c r="EJ64" s="104"/>
      <c r="EK64" s="1"/>
      <c r="EL64" s="104"/>
      <c r="EM64" s="1"/>
      <c r="EN64" s="2"/>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6"/>
      <c r="IK64" s="6"/>
      <c r="IL64" s="6"/>
      <c r="IM64" s="6"/>
      <c r="IN64" s="6"/>
      <c r="IO64" s="6"/>
      <c r="IP64" s="6"/>
      <c r="IQ64" s="40"/>
      <c r="IR64" s="40"/>
      <c r="IS64" s="40"/>
      <c r="IT64" s="40"/>
      <c r="IU64" s="40"/>
      <c r="IV64" s="40"/>
      <c r="IW64" s="40"/>
      <c r="IX64" s="40"/>
      <c r="JA64" s="183"/>
      <c r="JC64" s="1"/>
      <c r="JD64" s="1"/>
      <c r="JE64" s="1"/>
      <c r="JF64" s="146"/>
      <c r="JG64" s="146"/>
      <c r="JH64" s="146"/>
      <c r="JI64" s="146"/>
      <c r="JJ64" s="146"/>
      <c r="JK64" s="146"/>
      <c r="JL64" s="146"/>
      <c r="JM64" s="146"/>
      <c r="JN64" s="146"/>
      <c r="JO64" s="146"/>
      <c r="JP64" s="146"/>
      <c r="JQ64" s="146"/>
      <c r="JR64" s="146"/>
      <c r="JS64" s="146"/>
      <c r="JT64" s="146"/>
      <c r="JU64" s="146"/>
      <c r="JV64" s="146"/>
      <c r="JW64" s="146"/>
      <c r="JX64" s="146"/>
      <c r="JY64" s="146"/>
      <c r="JZ64" s="146"/>
      <c r="KA64" s="146"/>
      <c r="KB64" s="24"/>
      <c r="KC64" s="6"/>
      <c r="KD64" s="6"/>
      <c r="KE64" s="6"/>
      <c r="KF64" s="6"/>
      <c r="KG64" s="6"/>
      <c r="KH64" s="6"/>
      <c r="KI64" s="6"/>
      <c r="KJ64" s="24"/>
    </row>
    <row r="65" ht="15" customHeight="1">
      <c r="P65" s="104"/>
      <c r="R65" s="104"/>
      <c r="AD65" s="1"/>
      <c r="AE65" s="1"/>
      <c r="AF65" s="1"/>
      <c r="AG65" s="1"/>
      <c r="AH65" s="1"/>
      <c r="AI65" s="1"/>
      <c r="AJ65" s="1"/>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1"/>
      <c r="BQ65" s="1"/>
      <c r="BR65" s="1"/>
      <c r="BS65" s="1"/>
      <c r="BT65" s="1"/>
      <c r="BU65" s="1"/>
      <c r="BV65" s="1"/>
      <c r="BW65" s="1"/>
      <c r="BX65" s="1"/>
      <c r="BY65" s="1"/>
      <c r="BZ65" s="1"/>
      <c r="CA65" s="4"/>
      <c r="CB65" s="1"/>
      <c r="CC65" s="4"/>
      <c r="CD65" s="1"/>
      <c r="CE65" s="4"/>
      <c r="CF65" s="5"/>
      <c r="CG65" s="1"/>
      <c r="CH65" s="1"/>
      <c r="CI65" s="1"/>
      <c r="CJ65" s="1"/>
      <c r="CK65" s="1"/>
      <c r="CL65" s="1"/>
      <c r="CM65" s="247"/>
      <c r="CN65" s="247"/>
      <c r="CO65" s="247"/>
      <c r="CP65" s="51"/>
      <c r="CQ65" s="51"/>
      <c r="CR65" s="51"/>
      <c r="CS65" s="51"/>
      <c r="CT65" s="51"/>
      <c r="CU65" s="51"/>
      <c r="CV65" s="51"/>
      <c r="CW65" s="51"/>
      <c r="CX65" s="51"/>
      <c r="CY65" s="51"/>
      <c r="CZ65" s="51"/>
      <c r="DA65" s="250"/>
      <c r="DB65" s="51"/>
      <c r="DU65" s="1"/>
      <c r="DV65" s="1"/>
      <c r="DW65" s="1"/>
      <c r="DX65" s="18" t="e">
        <v>#REF!</v>
      </c>
      <c r="DY65" s="133" t="e">
        <f>DX64/(DY64*100)</f>
        <v>#REF!</v>
      </c>
      <c r="DZ65" s="18" t="e">
        <v>#REF!</v>
      </c>
      <c r="EA65" s="133" t="e">
        <f>DZ64/(EA64*100)</f>
        <v>#REF!</v>
      </c>
      <c r="EB65" s="1"/>
      <c r="EC65" s="1"/>
      <c r="ED65" s="1"/>
      <c r="EF65" s="1"/>
      <c r="EG65" s="1"/>
      <c r="EH65" s="1"/>
      <c r="EI65" s="1"/>
      <c r="EJ65" s="1"/>
      <c r="EK65" s="1"/>
      <c r="EL65" s="1"/>
      <c r="EM65" s="1"/>
      <c r="EN65" s="2"/>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6"/>
      <c r="IK65" s="6"/>
      <c r="IL65" s="6"/>
      <c r="IM65" s="6"/>
      <c r="IN65" s="6"/>
      <c r="IO65" s="6"/>
      <c r="IP65" s="6"/>
      <c r="IQ65" s="40"/>
      <c r="IR65" s="40"/>
      <c r="IS65" s="40"/>
      <c r="IT65" s="40"/>
      <c r="IU65" s="40"/>
      <c r="IV65" s="40"/>
      <c r="IW65" s="40"/>
      <c r="IX65" s="40"/>
      <c r="IY65" s="252"/>
      <c r="JF65" s="24"/>
      <c r="JG65" s="24"/>
      <c r="JH65" s="24"/>
      <c r="JI65" s="24"/>
      <c r="JJ65" s="24"/>
      <c r="JK65" s="24"/>
      <c r="JL65" s="24"/>
      <c r="JM65" s="24"/>
      <c r="JN65" s="24"/>
      <c r="JO65" s="24"/>
      <c r="JP65" s="24"/>
      <c r="JQ65" s="24"/>
      <c r="JR65" s="24"/>
      <c r="JS65" s="24"/>
      <c r="JT65" s="24"/>
      <c r="JU65" s="24"/>
      <c r="JV65" s="24"/>
      <c r="JW65" s="24"/>
      <c r="JX65" s="24"/>
      <c r="JY65" s="24"/>
      <c r="JZ65" s="24"/>
      <c r="KA65" s="24"/>
      <c r="KB65" s="24"/>
      <c r="KC65" s="6"/>
      <c r="KD65" s="6"/>
      <c r="KE65" s="6"/>
      <c r="KF65" s="6"/>
      <c r="KG65" s="6"/>
      <c r="KH65" s="6"/>
      <c r="KI65" s="6"/>
      <c r="KJ65" s="24"/>
    </row>
    <row r="66" ht="15" customHeight="1">
      <c r="P66" s="104"/>
      <c r="R66" s="104"/>
      <c r="AD66" s="1"/>
      <c r="AE66" s="1"/>
      <c r="AF66" s="1"/>
      <c r="AG66" s="1"/>
      <c r="AH66" s="1"/>
      <c r="AI66" s="1"/>
      <c r="AJ66" s="1"/>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1"/>
      <c r="BQ66" s="1"/>
      <c r="BR66" s="1"/>
      <c r="BS66" s="1"/>
      <c r="BT66" s="1"/>
      <c r="BU66" s="1"/>
      <c r="BV66" s="1"/>
      <c r="BW66" s="1"/>
      <c r="BX66" s="1"/>
      <c r="BY66" s="2"/>
      <c r="BZ66" s="2"/>
      <c r="CA66" s="85"/>
      <c r="CB66" s="2"/>
      <c r="CC66" s="85"/>
      <c r="CD66" s="2"/>
      <c r="CE66" s="4"/>
      <c r="CF66" s="173"/>
      <c r="CG66" s="2"/>
      <c r="CH66" s="2"/>
      <c r="CI66" s="2"/>
      <c r="CJ66" s="2"/>
      <c r="CK66" s="2"/>
      <c r="CL66" s="2"/>
      <c r="CM66" s="7"/>
      <c r="CN66" s="24"/>
      <c r="CO66" s="6"/>
      <c r="CP66" s="51"/>
      <c r="CQ66" s="51"/>
      <c r="CR66" s="51"/>
      <c r="CS66" s="51"/>
      <c r="CT66" s="51"/>
      <c r="CU66" s="51"/>
      <c r="CV66" s="51"/>
      <c r="CW66" s="51"/>
      <c r="CX66" s="51"/>
      <c r="CY66" s="51"/>
      <c r="CZ66" s="51"/>
      <c r="DA66" s="250"/>
      <c r="DB66" s="51"/>
      <c r="DU66" s="1"/>
      <c r="DV66" s="1"/>
      <c r="DW66" s="1"/>
      <c r="DX66" s="18" t="e">
        <f>DX64/(DX65*100)</f>
        <v>#REF!</v>
      </c>
      <c r="DY66" s="133"/>
      <c r="DZ66" s="18" t="e">
        <f>DZ64/(DZ65*100)</f>
        <v>#REF!</v>
      </c>
      <c r="EA66" s="133"/>
      <c r="EB66" s="1"/>
      <c r="EC66" s="1"/>
      <c r="ED66" s="1"/>
      <c r="EF66" s="1"/>
      <c r="EG66" s="1"/>
      <c r="EH66" s="1"/>
      <c r="EI66" s="1"/>
      <c r="EJ66" s="1"/>
      <c r="EK66" s="1"/>
      <c r="EL66" s="1"/>
      <c r="EM66" s="1"/>
      <c r="EN66" s="2"/>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6"/>
      <c r="IK66" s="6"/>
      <c r="IL66" s="6"/>
      <c r="IM66" s="6"/>
      <c r="IN66" s="6"/>
      <c r="IO66" s="6"/>
      <c r="IP66" s="6"/>
      <c r="IQ66" s="40"/>
      <c r="IR66" s="40"/>
      <c r="IS66" s="40"/>
      <c r="IT66" s="40"/>
      <c r="IU66" s="40"/>
      <c r="IV66" s="40"/>
      <c r="IW66" s="40"/>
      <c r="IX66" s="40"/>
      <c r="JF66" s="24"/>
      <c r="JG66" s="24"/>
      <c r="JH66" s="24"/>
      <c r="JI66" s="24"/>
      <c r="JJ66" s="24"/>
      <c r="JK66" s="24"/>
      <c r="JL66" s="24"/>
      <c r="JM66" s="24"/>
      <c r="JN66" s="24"/>
      <c r="JO66" s="24"/>
      <c r="JP66" s="24"/>
      <c r="JQ66" s="24"/>
      <c r="JR66" s="24"/>
      <c r="JS66" s="24"/>
      <c r="JT66" s="24"/>
      <c r="JU66" s="24"/>
      <c r="JV66" s="24"/>
      <c r="JW66" s="24"/>
      <c r="JX66" s="24"/>
      <c r="JY66" s="24"/>
      <c r="JZ66" s="24"/>
      <c r="KA66" s="24"/>
      <c r="KB66" s="24"/>
      <c r="KC66" s="6"/>
      <c r="KD66" s="6"/>
      <c r="KE66" s="6"/>
      <c r="KF66" s="6"/>
      <c r="KG66" s="6"/>
      <c r="KH66" s="6"/>
      <c r="KI66" s="6"/>
      <c r="KJ66" s="24"/>
    </row>
    <row r="67" ht="15" customHeight="1">
      <c r="L67" s="1"/>
      <c r="M67" s="1"/>
      <c r="N67" s="1"/>
      <c r="O67" s="1"/>
      <c r="P67" s="104"/>
      <c r="Q67" s="1"/>
      <c r="R67" s="104"/>
      <c r="T67" s="3"/>
      <c r="U67" s="3"/>
      <c r="V67" s="3"/>
      <c r="W67" s="3"/>
      <c r="X67" s="3"/>
      <c r="Y67" s="3"/>
      <c r="Z67" s="3"/>
      <c r="AA67" s="3"/>
      <c r="AB67" s="3"/>
      <c r="AD67" s="1"/>
      <c r="AE67" s="1"/>
      <c r="AF67" s="1"/>
      <c r="AG67" s="1"/>
      <c r="AH67" s="1"/>
      <c r="AI67" s="1"/>
      <c r="AJ67" s="1"/>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1"/>
      <c r="BQ67" s="1"/>
      <c r="BR67" s="1"/>
      <c r="BS67" s="1"/>
      <c r="BT67" s="1"/>
      <c r="BU67" s="1"/>
      <c r="BV67" s="1"/>
      <c r="BW67" s="1"/>
      <c r="BX67" s="1"/>
      <c r="BY67" s="2"/>
      <c r="BZ67" s="2"/>
      <c r="CA67" s="85"/>
      <c r="CB67" s="2"/>
      <c r="CC67" s="85"/>
      <c r="CD67" s="2"/>
      <c r="CE67" s="4"/>
      <c r="CF67" s="173"/>
      <c r="CG67" s="2"/>
      <c r="CH67" s="2"/>
      <c r="CI67" s="2"/>
      <c r="CJ67" s="2"/>
      <c r="CK67" s="2"/>
      <c r="CL67" s="2"/>
      <c r="CM67" s="7"/>
      <c r="CN67" s="24"/>
      <c r="CO67" s="6"/>
      <c r="CP67" s="51"/>
      <c r="CQ67" s="51"/>
      <c r="CR67" s="51"/>
      <c r="CS67" s="51"/>
      <c r="CT67" s="51"/>
      <c r="CU67" s="51"/>
      <c r="CV67" s="51"/>
      <c r="CW67" s="51"/>
      <c r="CX67" s="51"/>
      <c r="CY67" s="51"/>
      <c r="CZ67" s="51"/>
      <c r="DA67" s="250"/>
      <c r="DB67" s="51"/>
      <c r="DL67" s="3"/>
      <c r="DM67" s="3"/>
      <c r="DN67" s="3"/>
      <c r="DO67" s="3"/>
      <c r="DP67" s="3"/>
      <c r="DQ67" s="3"/>
      <c r="DR67" s="3"/>
      <c r="DS67" s="3"/>
      <c r="DT67" s="3"/>
      <c r="DU67" s="1"/>
      <c r="DV67" s="1"/>
      <c r="DW67" s="1">
        <v>5</v>
      </c>
      <c r="DX67" s="1"/>
      <c r="DY67" s="1"/>
      <c r="DZ67" s="1"/>
      <c r="EA67" s="1"/>
      <c r="EB67" s="1"/>
      <c r="EC67" s="1"/>
      <c r="ED67" s="1"/>
      <c r="EF67" s="1"/>
      <c r="EG67" s="1"/>
      <c r="EH67" s="1"/>
      <c r="EI67" s="1"/>
      <c r="EJ67" s="1"/>
      <c r="EK67" s="1"/>
      <c r="EL67" s="1"/>
      <c r="EM67" s="2"/>
      <c r="EN67" s="2"/>
      <c r="EP67" s="94"/>
      <c r="EQ67" s="2"/>
      <c r="ER67" s="2"/>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JF67" s="92"/>
      <c r="JG67" s="92"/>
      <c r="JH67" s="92"/>
      <c r="JI67" s="92"/>
      <c r="JJ67" s="92"/>
      <c r="JK67" s="92"/>
      <c r="JL67" s="92"/>
      <c r="JM67" s="92"/>
      <c r="JN67" s="92"/>
      <c r="JO67" s="92"/>
      <c r="JP67" s="92"/>
      <c r="JQ67" s="92"/>
      <c r="JR67" s="92"/>
      <c r="JS67" s="92"/>
      <c r="JT67" s="92"/>
      <c r="JU67" s="92"/>
      <c r="JV67" s="92"/>
      <c r="JW67" s="92"/>
      <c r="JX67" s="92"/>
      <c r="JY67" s="92"/>
      <c r="JZ67" s="92"/>
      <c r="KA67" s="92"/>
      <c r="KB67" s="24"/>
      <c r="KC67" s="146"/>
      <c r="KD67" s="146"/>
      <c r="KE67" s="146"/>
      <c r="KF67" s="146"/>
      <c r="KG67" s="146"/>
      <c r="KH67" s="146"/>
      <c r="KI67" s="146"/>
      <c r="KJ67" s="24"/>
    </row>
    <row r="68" ht="15" customHeight="1">
      <c r="L68" s="1"/>
      <c r="M68" s="1"/>
      <c r="N68" s="1"/>
      <c r="O68" s="1"/>
      <c r="P68" s="1"/>
      <c r="Q68" s="1"/>
      <c r="R68" s="1"/>
      <c r="S68" s="3"/>
      <c r="T68" s="3"/>
      <c r="U68" s="3"/>
      <c r="V68" s="3"/>
      <c r="W68" s="3"/>
      <c r="X68" s="3"/>
      <c r="Y68" s="3"/>
      <c r="Z68" s="3"/>
      <c r="AA68" s="3"/>
      <c r="AB68" s="3"/>
      <c r="AD68" s="1"/>
      <c r="AE68" s="1"/>
      <c r="AF68" s="1"/>
      <c r="AG68" s="1"/>
      <c r="AH68" s="1"/>
      <c r="AI68" s="1"/>
      <c r="AJ68" s="1"/>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1"/>
      <c r="BQ68" s="1"/>
      <c r="BR68" s="1"/>
      <c r="BS68" s="1"/>
      <c r="BT68" s="1"/>
      <c r="BU68" s="1"/>
      <c r="BV68" s="1"/>
      <c r="BW68" s="1"/>
      <c r="BX68" s="1"/>
      <c r="BY68" s="2"/>
      <c r="BZ68" s="2"/>
      <c r="CA68" s="85"/>
      <c r="CB68" s="2"/>
      <c r="CC68" s="85"/>
      <c r="CD68" s="2"/>
      <c r="CE68" s="4"/>
      <c r="CF68" s="173"/>
      <c r="CG68" s="2"/>
      <c r="CH68" s="2"/>
      <c r="CI68" s="2"/>
      <c r="CJ68" s="2"/>
      <c r="CK68" s="2"/>
      <c r="CL68" s="2"/>
      <c r="CM68" s="24"/>
      <c r="CN68" s="24"/>
      <c r="CO68" s="6"/>
      <c r="CP68" s="51"/>
      <c r="CQ68" s="51"/>
      <c r="CR68" s="51"/>
      <c r="CS68" s="51"/>
      <c r="CT68" s="51"/>
      <c r="CU68" s="51"/>
      <c r="CV68" s="51"/>
      <c r="CW68" s="51"/>
      <c r="CX68" s="51"/>
      <c r="CY68" s="51"/>
      <c r="CZ68" s="51"/>
      <c r="DA68" s="250"/>
      <c r="DB68" s="51"/>
      <c r="DL68" s="3"/>
      <c r="DM68" s="3"/>
      <c r="DN68" s="3"/>
      <c r="DO68" s="3"/>
      <c r="DP68" s="3"/>
      <c r="DQ68" s="3"/>
      <c r="DR68" s="3"/>
      <c r="DS68" s="3"/>
      <c r="DT68" s="3"/>
      <c r="DU68" s="1"/>
      <c r="DV68" s="1"/>
      <c r="DW68" s="1"/>
      <c r="DX68" s="1"/>
      <c r="DY68" s="1"/>
      <c r="DZ68" s="1"/>
      <c r="EA68" s="1"/>
      <c r="EB68" s="1"/>
      <c r="EC68" s="1"/>
      <c r="ED68" s="1"/>
      <c r="EF68" s="1"/>
      <c r="EG68" s="1"/>
      <c r="EH68" s="1"/>
      <c r="EI68" s="1"/>
      <c r="EJ68" s="1"/>
      <c r="EK68" s="1"/>
      <c r="EL68" s="1"/>
      <c r="EM68" s="2"/>
      <c r="EN68" s="2"/>
      <c r="EP68" s="94"/>
      <c r="EQ68" s="2"/>
      <c r="ER68" s="2"/>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JA68" s="252"/>
      <c r="JF68" s="24"/>
      <c r="JG68" s="24"/>
      <c r="JH68" s="24"/>
      <c r="JI68" s="24"/>
      <c r="JJ68" s="24"/>
      <c r="JK68" s="24"/>
      <c r="JL68" s="24"/>
      <c r="JM68" s="24"/>
      <c r="JN68" s="24"/>
      <c r="JO68" s="24"/>
      <c r="JP68" s="24"/>
      <c r="JQ68" s="24"/>
      <c r="JR68" s="24"/>
      <c r="JS68" s="24"/>
      <c r="JT68" s="24"/>
      <c r="JU68" s="24"/>
      <c r="JV68" s="24"/>
      <c r="JW68" s="24"/>
      <c r="JX68" s="24"/>
      <c r="JY68" s="24"/>
      <c r="JZ68" s="24"/>
      <c r="KA68" s="24"/>
      <c r="KB68" s="24"/>
      <c r="KC68" s="24"/>
      <c r="KD68" s="24"/>
      <c r="KE68" s="24"/>
      <c r="KF68" s="24"/>
      <c r="KG68" s="24"/>
      <c r="KH68" s="24"/>
      <c r="KI68" s="24"/>
      <c r="KJ68" s="24"/>
    </row>
    <row r="69" ht="15" customHeight="1">
      <c r="L69" s="1"/>
      <c r="M69" s="1"/>
      <c r="N69" s="1"/>
      <c r="O69" s="1"/>
      <c r="P69" s="1"/>
      <c r="Q69" s="1"/>
      <c r="R69" s="1"/>
      <c r="S69" s="3"/>
      <c r="T69" s="3"/>
      <c r="U69" s="3"/>
      <c r="V69" s="3"/>
      <c r="W69" s="3"/>
      <c r="X69" s="3"/>
      <c r="Y69" s="3"/>
      <c r="Z69" s="3"/>
      <c r="AA69" s="3"/>
      <c r="AB69" s="3"/>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2"/>
      <c r="BY69" s="2"/>
      <c r="BZ69" s="2"/>
      <c r="CA69" s="85"/>
      <c r="CB69" s="2"/>
      <c r="CC69" s="85"/>
      <c r="CD69" s="2"/>
      <c r="CE69" s="4"/>
      <c r="CF69" s="173"/>
      <c r="CG69" s="2"/>
      <c r="CH69" s="2"/>
      <c r="CI69" s="85"/>
      <c r="CJ69" s="2"/>
      <c r="CK69" s="2"/>
      <c r="CL69" s="2"/>
      <c r="CM69" s="7"/>
      <c r="CN69" s="24"/>
      <c r="CO69" s="6"/>
      <c r="CP69" s="51"/>
      <c r="CQ69" s="51"/>
      <c r="CR69" s="51"/>
      <c r="CS69" s="51"/>
      <c r="CT69" s="51"/>
      <c r="CU69" s="51"/>
      <c r="CV69" s="51"/>
      <c r="CW69" s="51"/>
      <c r="CX69" s="51"/>
      <c r="CY69" s="51"/>
      <c r="CZ69" s="51"/>
      <c r="DA69" s="250"/>
      <c r="DB69" s="51"/>
      <c r="DC69" s="1"/>
      <c r="DD69" s="1"/>
      <c r="DE69" s="1"/>
      <c r="DF69" s="1"/>
      <c r="DG69" s="1"/>
      <c r="DH69" s="1"/>
      <c r="DI69" s="1"/>
      <c r="DJ69" s="1"/>
      <c r="DK69" s="1"/>
      <c r="DL69" s="3"/>
      <c r="DM69" s="3"/>
      <c r="DN69" s="3"/>
      <c r="DO69" s="3"/>
      <c r="DP69" s="3"/>
      <c r="DQ69" s="3"/>
      <c r="DR69" s="3"/>
      <c r="DS69" s="3"/>
      <c r="DT69" s="3"/>
      <c r="DU69" s="1"/>
      <c r="DV69" s="1"/>
      <c r="DW69" s="1"/>
      <c r="DX69" s="1" t="s">
        <v>62</v>
      </c>
      <c r="DY69" s="1"/>
      <c r="DZ69" s="1" t="s">
        <v>63</v>
      </c>
      <c r="EA69" s="1"/>
      <c r="EB69" s="1"/>
      <c r="EC69" s="1"/>
      <c r="ED69" s="1"/>
      <c r="EF69" s="1"/>
      <c r="EG69" s="1"/>
      <c r="EH69" s="1" t="s">
        <v>383</v>
      </c>
      <c r="EI69" s="1">
        <f>DW40*3</f>
        <v>9.9299999999999997</v>
      </c>
      <c r="EJ69" s="1" t="s">
        <v>384</v>
      </c>
      <c r="EK69" s="1">
        <f>+DZ40</f>
        <v>372.85682926829264</v>
      </c>
      <c r="EL69" s="253" t="s">
        <v>84</v>
      </c>
      <c r="EM69" s="2"/>
      <c r="EN69" s="2"/>
      <c r="EP69" s="94"/>
      <c r="EQ69" s="2"/>
      <c r="ER69" s="2"/>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JF69" s="24"/>
      <c r="JG69" s="24"/>
      <c r="JH69" s="24"/>
      <c r="JI69" s="24"/>
      <c r="JJ69" s="24"/>
      <c r="JK69" s="24"/>
      <c r="JL69" s="24"/>
      <c r="JM69" s="24"/>
      <c r="JN69" s="24"/>
      <c r="JO69" s="24"/>
      <c r="JP69" s="24"/>
      <c r="JQ69" s="24"/>
      <c r="JR69" s="24"/>
      <c r="JS69" s="24"/>
      <c r="JT69" s="24"/>
      <c r="JU69" s="24"/>
      <c r="JV69" s="24"/>
      <c r="JW69" s="24"/>
      <c r="JX69" s="24"/>
      <c r="JY69" s="24"/>
      <c r="JZ69" s="24"/>
      <c r="KA69" s="24"/>
      <c r="KB69" s="24"/>
      <c r="KC69" s="24"/>
      <c r="KD69" s="24"/>
      <c r="KE69" s="24"/>
      <c r="KF69" s="24"/>
      <c r="KG69" s="24"/>
      <c r="KH69" s="24"/>
      <c r="KI69" s="24"/>
      <c r="KJ69" s="24"/>
    </row>
    <row r="70" ht="15" customHeight="1">
      <c r="L70" s="1"/>
      <c r="M70" s="1"/>
      <c r="N70" s="1"/>
      <c r="O70" s="1"/>
      <c r="P70" s="1"/>
      <c r="Q70" s="1"/>
      <c r="R70" s="1"/>
      <c r="S70" s="3"/>
      <c r="T70" s="3"/>
      <c r="U70" s="3"/>
      <c r="V70" s="3"/>
      <c r="W70" s="3"/>
      <c r="X70" s="3"/>
      <c r="Y70" s="3"/>
      <c r="Z70" s="3"/>
      <c r="AA70" s="3"/>
      <c r="AB70" s="3"/>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2"/>
      <c r="BY70" s="2"/>
      <c r="BZ70" s="2"/>
      <c r="CA70" s="85"/>
      <c r="CB70" s="2"/>
      <c r="CC70" s="85"/>
      <c r="CD70" s="2"/>
      <c r="CE70" s="4"/>
      <c r="CF70" s="173"/>
      <c r="CG70" s="2"/>
      <c r="CH70" s="2"/>
      <c r="CI70" s="2"/>
      <c r="CJ70" s="2"/>
      <c r="CK70" s="2"/>
      <c r="CL70" s="2"/>
      <c r="CM70" s="24"/>
      <c r="CN70" s="24"/>
      <c r="CO70" s="51"/>
      <c r="CP70" s="51"/>
      <c r="CQ70" s="51"/>
      <c r="CR70" s="51"/>
      <c r="CS70" s="51"/>
      <c r="CT70" s="51"/>
      <c r="CU70" s="51"/>
      <c r="CV70" s="51"/>
      <c r="CW70" s="51"/>
      <c r="CX70" s="51"/>
      <c r="CY70" s="51"/>
      <c r="CZ70" s="51"/>
      <c r="DA70" s="250"/>
      <c r="DB70" s="51"/>
      <c r="DC70" s="1"/>
      <c r="DD70" s="1"/>
      <c r="DE70" s="1"/>
      <c r="DF70" s="1"/>
      <c r="DG70" s="1"/>
      <c r="DH70" s="1"/>
      <c r="DI70" s="1"/>
      <c r="DJ70" s="1"/>
      <c r="DK70" s="1"/>
      <c r="DL70" s="3"/>
      <c r="DM70" s="3"/>
      <c r="DN70" s="3"/>
      <c r="DO70" s="3"/>
      <c r="DP70" s="3"/>
      <c r="DQ70" s="3"/>
      <c r="DR70" s="3"/>
      <c r="DS70" s="3"/>
      <c r="DT70" s="3"/>
      <c r="DU70" s="1"/>
      <c r="DV70" s="1"/>
      <c r="DW70" s="1">
        <v>1</v>
      </c>
      <c r="DX70" s="243"/>
      <c r="DY70" s="244" t="e">
        <f>DY55</f>
        <v>#REF!</v>
      </c>
      <c r="DZ70" s="243"/>
      <c r="EA70" s="244" t="e">
        <f>EA55</f>
        <v>#REF!</v>
      </c>
      <c r="EB70" s="245"/>
      <c r="EC70" s="245"/>
      <c r="ED70" s="245"/>
      <c r="EE70" s="3" t="s">
        <v>385</v>
      </c>
      <c r="EF70" s="1"/>
      <c r="EG70" s="1" t="s">
        <v>386</v>
      </c>
      <c r="EH70" s="1"/>
      <c r="EI70" s="1" t="s">
        <v>387</v>
      </c>
      <c r="EJ70" s="1"/>
      <c r="EK70" s="1" t="s">
        <v>388</v>
      </c>
      <c r="EL70" s="1"/>
      <c r="EM70" s="2"/>
      <c r="EN70" s="2"/>
      <c r="EP70" s="94"/>
      <c r="EQ70" s="2"/>
      <c r="ER70" s="2"/>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JF70" s="24"/>
      <c r="JG70" s="24"/>
      <c r="JH70" s="24"/>
      <c r="JI70" s="24"/>
      <c r="JJ70" s="24"/>
      <c r="JK70" s="24"/>
      <c r="JL70" s="24"/>
      <c r="JM70" s="24"/>
      <c r="JN70" s="24"/>
      <c r="JO70" s="24"/>
      <c r="JP70" s="24"/>
      <c r="JQ70" s="24"/>
      <c r="JR70" s="24"/>
      <c r="JS70" s="24"/>
      <c r="JT70" s="24"/>
      <c r="JU70" s="24"/>
      <c r="JV70" s="24"/>
      <c r="JW70" s="24"/>
      <c r="JX70" s="24"/>
      <c r="JY70" s="24"/>
      <c r="JZ70" s="24"/>
      <c r="KA70" s="24"/>
      <c r="KB70" s="24"/>
      <c r="KC70" s="92"/>
      <c r="KD70" s="92"/>
      <c r="KE70" s="92"/>
      <c r="KF70" s="92"/>
      <c r="KG70" s="92"/>
      <c r="KH70" s="92"/>
      <c r="KI70" s="92"/>
      <c r="KJ70" s="24"/>
    </row>
    <row r="71" s="1" customFormat="1" ht="15" customHeight="1">
      <c r="A71" s="1"/>
      <c r="B71" s="2"/>
      <c r="C71" s="2"/>
      <c r="D71" s="2"/>
      <c r="E71" s="2"/>
      <c r="F71" s="2"/>
      <c r="G71" s="2"/>
      <c r="H71" s="2"/>
      <c r="I71" s="2"/>
      <c r="J71" s="2"/>
      <c r="K71" s="2"/>
      <c r="S71" s="3"/>
      <c r="T71" s="3"/>
      <c r="U71" s="3"/>
      <c r="V71" s="3"/>
      <c r="W71" s="3"/>
      <c r="X71" s="3"/>
      <c r="Y71" s="3"/>
      <c r="Z71" s="3"/>
      <c r="AA71" s="3"/>
      <c r="AB71" s="3"/>
      <c r="AC71" s="2"/>
      <c r="AG71" s="1"/>
      <c r="BX71" s="2"/>
      <c r="BY71" s="254"/>
      <c r="BZ71" s="2"/>
      <c r="CA71" s="255"/>
      <c r="CB71" s="256"/>
      <c r="CC71" s="85"/>
      <c r="CD71" s="254"/>
      <c r="CE71" s="257"/>
      <c r="CF71" s="173"/>
      <c r="CG71" s="2"/>
      <c r="CM71" s="24"/>
      <c r="CN71" s="24"/>
      <c r="CO71" s="51"/>
      <c r="CP71" s="51"/>
      <c r="CQ71" s="51"/>
      <c r="CR71" s="51"/>
      <c r="CS71" s="51"/>
      <c r="CT71" s="51"/>
      <c r="CU71" s="51"/>
      <c r="CV71" s="51"/>
      <c r="CW71" s="51"/>
      <c r="CX71" s="51"/>
      <c r="CY71" s="51"/>
      <c r="CZ71" s="51"/>
      <c r="DA71" s="250"/>
      <c r="DB71" s="51"/>
      <c r="DL71" s="3"/>
      <c r="DM71" s="3"/>
      <c r="DN71" s="3"/>
      <c r="DO71" s="3"/>
      <c r="DP71" s="3"/>
      <c r="DQ71" s="3"/>
      <c r="DR71" s="3"/>
      <c r="DS71" s="3"/>
      <c r="DT71" s="3"/>
      <c r="DU71" s="1"/>
      <c r="DV71" s="1"/>
      <c r="DW71" s="1"/>
      <c r="DX71" s="18" t="e">
        <f>DX56</f>
        <v>#REF!</v>
      </c>
      <c r="DY71" s="133" t="e">
        <f>DX55*DY56/DY55</f>
        <v>#REF!</v>
      </c>
      <c r="DZ71" s="18" t="e">
        <f>DZ56</f>
        <v>#REF!</v>
      </c>
      <c r="EA71" s="133" t="e">
        <f>DZ55*EA56/EA55</f>
        <v>#REF!</v>
      </c>
      <c r="EB71" s="1"/>
      <c r="EC71" s="1"/>
      <c r="ED71" s="1"/>
      <c r="EE71" s="243">
        <f>DZ55</f>
        <v>1920000</v>
      </c>
      <c r="EF71" s="244" t="e">
        <v>#REF!</v>
      </c>
      <c r="EG71" s="243">
        <f>EE71</f>
        <v>1920000</v>
      </c>
      <c r="EH71" s="244" t="e">
        <v>#REF!</v>
      </c>
      <c r="EI71" s="243">
        <f>EG71</f>
        <v>1920000</v>
      </c>
      <c r="EJ71" s="244" t="e">
        <v>#REF!</v>
      </c>
      <c r="EK71" s="243">
        <f>EI71</f>
        <v>1920000</v>
      </c>
      <c r="EL71" s="244" t="e">
        <v>#REF!</v>
      </c>
      <c r="EM71" s="2"/>
      <c r="EN71" s="254"/>
      <c r="EO71" s="1"/>
      <c r="EP71" s="94"/>
      <c r="EQ71" s="2"/>
      <c r="ER71" s="2"/>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8"/>
      <c r="IZ71" s="6"/>
      <c r="JA71" s="7"/>
      <c r="JB71" s="6"/>
      <c r="JC71" s="1"/>
      <c r="JD71" s="1"/>
      <c r="JE71" s="1"/>
      <c r="JF71" s="24"/>
      <c r="JG71" s="24"/>
      <c r="JH71" s="24"/>
      <c r="JI71" s="24"/>
      <c r="JJ71" s="24"/>
      <c r="JK71" s="24"/>
      <c r="JL71" s="24"/>
      <c r="JM71" s="24"/>
      <c r="JN71" s="24"/>
      <c r="JO71" s="24"/>
      <c r="JP71" s="24"/>
      <c r="JQ71" s="24"/>
      <c r="JR71" s="24"/>
      <c r="JS71" s="24"/>
      <c r="JT71" s="24"/>
      <c r="JU71" s="24"/>
      <c r="JV71" s="24"/>
      <c r="JW71" s="24"/>
      <c r="JX71" s="24"/>
      <c r="JY71" s="24"/>
      <c r="JZ71" s="24"/>
      <c r="KA71" s="24"/>
      <c r="KB71" s="6"/>
      <c r="KC71" s="24"/>
      <c r="KD71" s="24"/>
      <c r="KE71" s="24"/>
      <c r="KF71" s="24"/>
      <c r="KG71" s="24"/>
      <c r="KH71" s="24"/>
      <c r="KI71" s="24"/>
      <c r="KJ71" s="6"/>
    </row>
    <row r="72" s="1" customFormat="1" ht="15" customHeight="1">
      <c r="A72" s="1"/>
      <c r="B72" s="2"/>
      <c r="C72" s="2"/>
      <c r="D72" s="2"/>
      <c r="E72" s="2"/>
      <c r="F72" s="2"/>
      <c r="G72" s="2"/>
      <c r="H72" s="2"/>
      <c r="I72" s="2"/>
      <c r="J72" s="2"/>
      <c r="K72" s="2"/>
      <c r="S72" s="3"/>
      <c r="T72" s="3"/>
      <c r="U72" s="3"/>
      <c r="V72" s="3"/>
      <c r="W72" s="3"/>
      <c r="X72" s="3"/>
      <c r="Y72" s="3"/>
      <c r="Z72" s="3"/>
      <c r="AA72" s="3"/>
      <c r="AB72" s="3"/>
      <c r="AC72" s="2"/>
      <c r="AG72" s="1"/>
      <c r="BP72" s="2"/>
      <c r="BQ72" s="2"/>
      <c r="BR72" s="2"/>
      <c r="BS72" s="2"/>
      <c r="BT72" s="2"/>
      <c r="BU72" s="2"/>
      <c r="BV72" s="2"/>
      <c r="BW72" s="2"/>
      <c r="BX72" s="2"/>
      <c r="CA72" s="4"/>
      <c r="CB72" s="1"/>
      <c r="CC72" s="4"/>
      <c r="CE72" s="4"/>
      <c r="CF72" s="5"/>
      <c r="CJ72" s="1"/>
      <c r="CK72" s="1"/>
      <c r="CM72" s="24"/>
      <c r="CN72" s="24"/>
      <c r="CO72" s="51"/>
      <c r="CP72" s="51"/>
      <c r="CQ72" s="51"/>
      <c r="CR72" s="51"/>
      <c r="CS72" s="51"/>
      <c r="CT72" s="51"/>
      <c r="CU72" s="51"/>
      <c r="CV72" s="51"/>
      <c r="CW72" s="51"/>
      <c r="CX72" s="51"/>
      <c r="CY72" s="51"/>
      <c r="CZ72" s="51"/>
      <c r="DA72" s="250"/>
      <c r="DB72" s="51"/>
      <c r="DL72" s="3"/>
      <c r="DM72" s="3"/>
      <c r="DN72" s="3"/>
      <c r="DO72" s="3"/>
      <c r="DP72" s="3"/>
      <c r="DQ72" s="3"/>
      <c r="DR72" s="3"/>
      <c r="DS72" s="3"/>
      <c r="DT72" s="3"/>
      <c r="DU72" s="1"/>
      <c r="DV72" s="1"/>
      <c r="DW72" s="1"/>
      <c r="DX72" s="18" t="e">
        <f>DX57*DX55/DX56</f>
        <v>#REF!</v>
      </c>
      <c r="DY72" s="133"/>
      <c r="DZ72" s="18" t="e">
        <f>DZ57*DZ55/DZ56</f>
        <v>#REF!</v>
      </c>
      <c r="EA72" s="133"/>
      <c r="EB72" s="1"/>
      <c r="EC72" s="1"/>
      <c r="ED72" s="1"/>
      <c r="EE72" s="18" t="e">
        <v>#REF!</v>
      </c>
      <c r="EF72" s="133" t="e">
        <f>EE71/(EF71*100)</f>
        <v>#REF!</v>
      </c>
      <c r="EG72" s="18" t="e">
        <v>#REF!</v>
      </c>
      <c r="EH72" s="133" t="e">
        <f>EG71/(EH71*100)</f>
        <v>#REF!</v>
      </c>
      <c r="EI72" s="18" t="e">
        <v>#REF!</v>
      </c>
      <c r="EJ72" s="133" t="e">
        <f>EI71/(EJ71*100)</f>
        <v>#REF!</v>
      </c>
      <c r="EK72" s="18" t="e">
        <v>#REF!</v>
      </c>
      <c r="EL72" s="133" t="e">
        <f>EK71/(EL71*100)</f>
        <v>#REF!</v>
      </c>
      <c r="EM72" s="254"/>
      <c r="EN72" s="2"/>
      <c r="EO72" s="1"/>
      <c r="EP72" s="94"/>
      <c r="EQ72" s="2"/>
      <c r="ER72" s="2"/>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8"/>
      <c r="IZ72" s="6"/>
      <c r="JA72" s="7"/>
      <c r="JB72" s="6"/>
      <c r="JC72" s="1"/>
      <c r="JD72" s="1"/>
      <c r="JE72" s="1"/>
      <c r="JF72" s="24"/>
      <c r="JG72" s="24"/>
      <c r="JH72" s="24"/>
      <c r="JI72" s="24"/>
      <c r="JJ72" s="24"/>
      <c r="JK72" s="24"/>
      <c r="JL72" s="24"/>
      <c r="JM72" s="24"/>
      <c r="JN72" s="24"/>
      <c r="JO72" s="24"/>
      <c r="JP72" s="24"/>
      <c r="JQ72" s="24"/>
      <c r="JR72" s="24"/>
      <c r="JS72" s="24"/>
      <c r="JT72" s="24"/>
      <c r="JU72" s="24"/>
      <c r="JV72" s="24"/>
      <c r="JW72" s="24"/>
      <c r="JX72" s="24"/>
      <c r="JY72" s="24"/>
      <c r="JZ72" s="24"/>
      <c r="KA72" s="24"/>
      <c r="KC72" s="24"/>
      <c r="KD72" s="24"/>
      <c r="KE72" s="24"/>
      <c r="KF72" s="24"/>
      <c r="KG72" s="24"/>
      <c r="KH72" s="24"/>
      <c r="KI72" s="24"/>
    </row>
    <row r="73" s="1" customFormat="1" ht="15" customHeight="1">
      <c r="A73" s="1"/>
      <c r="B73" s="2"/>
      <c r="C73" s="2"/>
      <c r="D73" s="2"/>
      <c r="E73" s="2"/>
      <c r="F73" s="2"/>
      <c r="G73" s="2"/>
      <c r="H73" s="2"/>
      <c r="I73" s="2"/>
      <c r="J73" s="2"/>
      <c r="K73" s="2"/>
      <c r="L73" s="1"/>
      <c r="S73" s="3"/>
      <c r="AC73" s="2"/>
      <c r="BP73" s="2"/>
      <c r="BQ73" s="2"/>
      <c r="BR73" s="2"/>
      <c r="BS73" s="2"/>
      <c r="BT73" s="2"/>
      <c r="BU73" s="2"/>
      <c r="BV73" s="2"/>
      <c r="BW73" s="2"/>
      <c r="BX73" s="2"/>
      <c r="CA73" s="4"/>
      <c r="CC73" s="4"/>
      <c r="CE73" s="4"/>
      <c r="CF73" s="5"/>
      <c r="CM73" s="24"/>
      <c r="CN73" s="24"/>
      <c r="CO73" s="51"/>
      <c r="CP73" s="51"/>
      <c r="CQ73" s="51"/>
      <c r="CR73" s="51"/>
      <c r="CS73" s="51"/>
      <c r="CT73" s="51"/>
      <c r="CU73" s="51"/>
      <c r="CV73" s="51"/>
      <c r="CW73" s="51"/>
      <c r="CX73" s="51"/>
      <c r="CY73" s="51"/>
      <c r="CZ73" s="51"/>
      <c r="DA73" s="250"/>
      <c r="DB73" s="51"/>
      <c r="DU73" s="1"/>
      <c r="DV73" s="1"/>
      <c r="DW73" s="1">
        <v>2</v>
      </c>
      <c r="DX73" s="243"/>
      <c r="DY73" s="244" t="e">
        <f>DY58</f>
        <v>#REF!</v>
      </c>
      <c r="DZ73" s="243"/>
      <c r="EA73" s="244" t="e">
        <f>EA58</f>
        <v>#REF!</v>
      </c>
      <c r="EB73" s="245"/>
      <c r="EC73" s="245"/>
      <c r="ED73" s="245"/>
      <c r="EE73" s="18" t="e">
        <f>EE71/(EE72*100)</f>
        <v>#REF!</v>
      </c>
      <c r="EF73" s="133"/>
      <c r="EG73" s="18" t="e">
        <f>EG71/(EG72*100)</f>
        <v>#REF!</v>
      </c>
      <c r="EH73" s="133"/>
      <c r="EI73" s="18" t="e">
        <f>EI71/(EI72*100)</f>
        <v>#REF!</v>
      </c>
      <c r="EJ73" s="133"/>
      <c r="EK73" s="18" t="e">
        <f>EK71/(EK72*100)</f>
        <v>#REF!</v>
      </c>
      <c r="EL73" s="133"/>
      <c r="EM73" s="2"/>
      <c r="EN73" s="258"/>
      <c r="EO73" s="1"/>
      <c r="EP73" s="94"/>
      <c r="EQ73" s="2"/>
      <c r="ER73" s="2"/>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8"/>
      <c r="IZ73" s="6"/>
      <c r="JA73" s="7"/>
      <c r="JB73" s="6"/>
      <c r="JC73" s="1"/>
      <c r="JD73" s="1"/>
      <c r="JE73" s="1"/>
      <c r="JF73" s="24"/>
      <c r="JG73" s="24"/>
      <c r="JH73" s="24"/>
      <c r="JI73" s="24"/>
      <c r="JJ73" s="24"/>
      <c r="JK73" s="24"/>
      <c r="JL73" s="24"/>
      <c r="JM73" s="24"/>
      <c r="JN73" s="24"/>
      <c r="JO73" s="24"/>
      <c r="JP73" s="24"/>
      <c r="JQ73" s="24"/>
      <c r="JR73" s="24"/>
      <c r="JS73" s="24"/>
      <c r="JT73" s="24"/>
      <c r="JU73" s="24"/>
      <c r="JV73" s="24"/>
      <c r="JW73" s="24"/>
      <c r="JX73" s="24"/>
      <c r="JY73" s="24"/>
      <c r="JZ73" s="24"/>
      <c r="KA73" s="24"/>
      <c r="KB73" s="259"/>
      <c r="KC73" s="24"/>
      <c r="KD73" s="24"/>
      <c r="KE73" s="24"/>
      <c r="KF73" s="24"/>
      <c r="KG73" s="24"/>
      <c r="KH73" s="24"/>
      <c r="KI73" s="24"/>
      <c r="KJ73" s="259"/>
    </row>
    <row r="74" s="1" customFormat="1" ht="15" customHeight="1">
      <c r="B74" s="2"/>
      <c r="C74" s="2"/>
      <c r="D74" s="2"/>
      <c r="K74" s="40"/>
      <c r="L74" s="40"/>
      <c r="M74" s="40"/>
      <c r="N74" s="40"/>
      <c r="O74" s="40"/>
      <c r="AC74" s="2"/>
      <c r="AD74" s="2"/>
      <c r="AE74" s="254"/>
      <c r="AF74" s="2"/>
      <c r="AG74" s="254"/>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Y74" s="2"/>
      <c r="BZ74" s="2"/>
      <c r="CA74" s="85"/>
      <c r="CB74" s="2"/>
      <c r="CC74" s="85"/>
      <c r="CD74" s="2"/>
      <c r="CE74" s="4"/>
      <c r="CF74" s="173"/>
      <c r="CG74" s="2"/>
      <c r="CH74" s="2"/>
      <c r="CI74" s="2"/>
      <c r="CJ74" s="2"/>
      <c r="CK74" s="2"/>
      <c r="CL74" s="2"/>
      <c r="CM74" s="24"/>
      <c r="CN74" s="24"/>
      <c r="CO74" s="51"/>
      <c r="CP74" s="51"/>
      <c r="CQ74" s="51"/>
      <c r="CR74" s="51"/>
      <c r="CS74" s="51"/>
      <c r="CT74" s="51"/>
      <c r="CU74" s="51"/>
      <c r="CV74" s="51"/>
      <c r="CW74" s="51"/>
      <c r="CX74" s="51"/>
      <c r="CY74" s="51"/>
      <c r="CZ74" s="51"/>
      <c r="DA74" s="250"/>
      <c r="DB74" s="51"/>
      <c r="DU74" s="1"/>
      <c r="DV74" s="1"/>
      <c r="DW74" s="1"/>
      <c r="DX74" s="18" t="e">
        <f>DX59</f>
        <v>#REF!</v>
      </c>
      <c r="DY74" s="133" t="e">
        <f>DX58*DY59/DY58</f>
        <v>#REF!</v>
      </c>
      <c r="DZ74" s="18" t="e">
        <f>DZ59</f>
        <v>#REF!</v>
      </c>
      <c r="EA74" s="133" t="e">
        <f>DZ58*EA59/EA58</f>
        <v>#REF!</v>
      </c>
      <c r="EB74" s="1"/>
      <c r="EC74" s="1"/>
      <c r="ED74" s="1"/>
      <c r="EE74" s="243">
        <f>DZ58</f>
        <v>1920000</v>
      </c>
      <c r="EF74" s="244" t="e">
        <v>#REF!</v>
      </c>
      <c r="EG74" s="243">
        <f>EE74</f>
        <v>1920000</v>
      </c>
      <c r="EH74" s="244" t="e">
        <v>#REF!</v>
      </c>
      <c r="EI74" s="243">
        <f>EG74</f>
        <v>1920000</v>
      </c>
      <c r="EJ74" s="244" t="e">
        <v>#REF!</v>
      </c>
      <c r="EK74" s="243">
        <f>EI74</f>
        <v>1920000</v>
      </c>
      <c r="EL74" s="244" t="e">
        <v>#REF!</v>
      </c>
      <c r="EM74" s="254"/>
      <c r="EO74" s="1"/>
      <c r="EP74" s="94"/>
      <c r="EQ74" s="2"/>
      <c r="ER74" s="2"/>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8"/>
      <c r="IZ74" s="6"/>
      <c r="JA74" s="7"/>
      <c r="JB74" s="6"/>
      <c r="JC74" s="1"/>
      <c r="JD74" s="1"/>
      <c r="JE74" s="1"/>
      <c r="JF74" s="24"/>
      <c r="JG74" s="24"/>
      <c r="JH74" s="24"/>
      <c r="JI74" s="24"/>
      <c r="JJ74" s="24"/>
      <c r="JK74" s="24"/>
      <c r="JL74" s="24"/>
      <c r="JM74" s="24"/>
      <c r="JN74" s="24"/>
      <c r="JO74" s="24"/>
      <c r="JP74" s="24"/>
      <c r="JQ74" s="24"/>
      <c r="JR74" s="24"/>
      <c r="JS74" s="24"/>
      <c r="JT74" s="24"/>
      <c r="JU74" s="24"/>
      <c r="JV74" s="24"/>
      <c r="JW74" s="24"/>
      <c r="JX74" s="24"/>
      <c r="JY74" s="24"/>
      <c r="JZ74" s="24"/>
      <c r="KA74" s="24"/>
      <c r="KC74" s="24"/>
      <c r="KD74" s="24"/>
      <c r="KE74" s="24"/>
      <c r="KF74" s="24"/>
      <c r="KG74" s="24"/>
      <c r="KH74" s="24"/>
      <c r="KI74" s="24"/>
    </row>
    <row r="75" s="1" customFormat="1" ht="15" customHeight="1">
      <c r="B75" s="2"/>
      <c r="C75" s="2"/>
      <c r="D75" s="2"/>
      <c r="K75" s="40"/>
      <c r="L75" s="40"/>
      <c r="M75" s="40"/>
      <c r="N75" s="40"/>
      <c r="O75" s="40"/>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85"/>
      <c r="BT75" s="2"/>
      <c r="BU75" s="2"/>
      <c r="BV75" s="2"/>
      <c r="BW75" s="2"/>
      <c r="BX75" s="1"/>
      <c r="BY75" s="2"/>
      <c r="BZ75" s="2"/>
      <c r="CA75" s="85"/>
      <c r="CB75" s="2"/>
      <c r="CC75" s="85"/>
      <c r="CD75" s="2"/>
      <c r="CE75" s="4"/>
      <c r="CF75" s="173"/>
      <c r="CG75" s="2"/>
      <c r="CH75" s="2"/>
      <c r="CI75" s="2"/>
      <c r="CJ75" s="2"/>
      <c r="CK75" s="2"/>
      <c r="CL75" s="2"/>
      <c r="CM75" s="24"/>
      <c r="CN75" s="24"/>
      <c r="CO75" s="51"/>
      <c r="CP75" s="51"/>
      <c r="CQ75" s="51"/>
      <c r="CR75" s="51"/>
      <c r="CS75" s="51"/>
      <c r="CT75" s="51"/>
      <c r="CU75" s="51"/>
      <c r="CV75" s="51"/>
      <c r="CW75" s="51"/>
      <c r="CX75" s="51"/>
      <c r="CY75" s="51"/>
      <c r="CZ75" s="51"/>
      <c r="DA75" s="250"/>
      <c r="DB75" s="51"/>
      <c r="DU75" s="1"/>
      <c r="DV75" s="1"/>
      <c r="DW75" s="1"/>
      <c r="DX75" s="18" t="e">
        <f>DX60*DX58/DX59</f>
        <v>#REF!</v>
      </c>
      <c r="DY75" s="133"/>
      <c r="DZ75" s="18" t="e">
        <f>DZ60*DZ58/DZ59</f>
        <v>#REF!</v>
      </c>
      <c r="EA75" s="133"/>
      <c r="EB75" s="1"/>
      <c r="EC75" s="1"/>
      <c r="ED75" s="1"/>
      <c r="EE75" s="18" t="e">
        <v>#REF!</v>
      </c>
      <c r="EF75" s="133" t="e">
        <f>EE74/(EF74*100)</f>
        <v>#REF!</v>
      </c>
      <c r="EG75" s="18" t="e">
        <v>#REF!</v>
      </c>
      <c r="EH75" s="133" t="e">
        <f>EG74/(EH74*100)</f>
        <v>#REF!</v>
      </c>
      <c r="EI75" s="18" t="e">
        <v>#REF!</v>
      </c>
      <c r="EJ75" s="133" t="e">
        <f>EI74/(EJ74*100)</f>
        <v>#REF!</v>
      </c>
      <c r="EK75" s="18" t="e">
        <v>#REF!</v>
      </c>
      <c r="EL75" s="133" t="e">
        <f>EK74/(EL74*100)</f>
        <v>#REF!</v>
      </c>
      <c r="EM75" s="2"/>
      <c r="EN75" s="258"/>
      <c r="EO75" s="1"/>
      <c r="EP75" s="94"/>
      <c r="EQ75" s="2"/>
      <c r="ER75" s="2"/>
      <c r="ES75" s="40"/>
      <c r="ET75" s="40"/>
      <c r="EU75" s="40"/>
      <c r="EV75" s="40"/>
      <c r="EW75" s="40"/>
      <c r="EX75" s="40"/>
      <c r="EY75" s="40"/>
      <c r="EZ75" s="40"/>
      <c r="FA75" s="40"/>
      <c r="FB75" s="40"/>
      <c r="FC75" s="40"/>
      <c r="FD75" s="40"/>
      <c r="FE75" s="40"/>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40"/>
      <c r="IK75" s="40"/>
      <c r="IL75" s="40"/>
      <c r="IM75" s="40"/>
      <c r="IN75" s="40"/>
      <c r="IO75" s="40"/>
      <c r="IP75" s="40"/>
      <c r="IQ75" s="2"/>
      <c r="IR75" s="2"/>
      <c r="IS75" s="2"/>
      <c r="IT75" s="2"/>
      <c r="IU75" s="2"/>
      <c r="IV75" s="2"/>
      <c r="IW75" s="2"/>
      <c r="IX75" s="2"/>
      <c r="IY75" s="8"/>
      <c r="IZ75" s="6"/>
      <c r="JA75" s="7"/>
      <c r="JB75" s="6"/>
      <c r="JC75" s="1"/>
      <c r="JD75" s="1"/>
      <c r="JE75" s="1"/>
      <c r="JF75" s="6"/>
      <c r="JG75" s="6"/>
      <c r="JH75" s="6"/>
      <c r="JI75" s="6"/>
      <c r="JJ75" s="6"/>
      <c r="JK75" s="6"/>
      <c r="JL75" s="6"/>
      <c r="JM75" s="6"/>
      <c r="JN75" s="6"/>
      <c r="JO75" s="6"/>
      <c r="JP75" s="6"/>
      <c r="JQ75" s="6"/>
      <c r="JR75" s="6"/>
      <c r="JS75" s="6"/>
      <c r="JT75" s="6"/>
      <c r="JU75" s="6"/>
      <c r="JV75" s="6"/>
      <c r="JW75" s="6"/>
      <c r="JX75" s="6"/>
      <c r="JY75" s="6"/>
      <c r="JZ75" s="6"/>
      <c r="KA75" s="6"/>
      <c r="KC75" s="24"/>
      <c r="KD75" s="24"/>
      <c r="KE75" s="24"/>
      <c r="KF75" s="24"/>
      <c r="KG75" s="24"/>
      <c r="KH75" s="24"/>
      <c r="KI75" s="24"/>
    </row>
    <row r="76" s="1" customFormat="1" ht="15" customHeight="1">
      <c r="B76" s="2"/>
      <c r="C76" s="2"/>
      <c r="D76" s="2"/>
      <c r="K76" s="40"/>
      <c r="L76" s="40"/>
      <c r="M76" s="40"/>
      <c r="N76" s="40"/>
      <c r="O76" s="40"/>
      <c r="AC76" s="2"/>
      <c r="AD76" s="2"/>
      <c r="AE76" s="254"/>
      <c r="AF76" s="254"/>
      <c r="AG76" s="2"/>
      <c r="AH76" s="254"/>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Y76" s="2"/>
      <c r="BZ76" s="2"/>
      <c r="CA76" s="85"/>
      <c r="CB76" s="2"/>
      <c r="CC76" s="85"/>
      <c r="CD76" s="2"/>
      <c r="CE76" s="4"/>
      <c r="CF76" s="173"/>
      <c r="CG76" s="2"/>
      <c r="CH76" s="2"/>
      <c r="CI76" s="2"/>
      <c r="CJ76" s="2"/>
      <c r="CK76" s="2"/>
      <c r="CL76" s="2"/>
      <c r="CM76" s="24"/>
      <c r="CN76" s="24"/>
      <c r="CO76" s="51"/>
      <c r="CP76" s="51"/>
      <c r="CQ76" s="51"/>
      <c r="CR76" s="51"/>
      <c r="CS76" s="51"/>
      <c r="CT76" s="51"/>
      <c r="CU76" s="51"/>
      <c r="CV76" s="51"/>
      <c r="CW76" s="51"/>
      <c r="CX76" s="51"/>
      <c r="CY76" s="51"/>
      <c r="CZ76" s="51"/>
      <c r="DA76" s="250"/>
      <c r="DB76" s="51"/>
      <c r="DU76" s="1"/>
      <c r="DV76" s="1"/>
      <c r="DW76" s="1">
        <v>3</v>
      </c>
      <c r="DX76" s="243"/>
      <c r="DY76" s="244" t="e">
        <f>DY61</f>
        <v>#REF!</v>
      </c>
      <c r="DZ76" s="243"/>
      <c r="EA76" s="244" t="e">
        <f>EA61</f>
        <v>#REF!</v>
      </c>
      <c r="EB76" s="245"/>
      <c r="EC76" s="245"/>
      <c r="ED76" s="245"/>
      <c r="EE76" s="18" t="e">
        <f>EE74/(EE75*100)</f>
        <v>#REF!</v>
      </c>
      <c r="EF76" s="133"/>
      <c r="EG76" s="18" t="e">
        <f>EG74/(EG75*100)</f>
        <v>#REF!</v>
      </c>
      <c r="EH76" s="133"/>
      <c r="EI76" s="18" t="e">
        <f>EI74/(EI75*100)</f>
        <v>#REF!</v>
      </c>
      <c r="EJ76" s="133"/>
      <c r="EK76" s="18" t="e">
        <f>EK74/(EK75*100)</f>
        <v>#REF!</v>
      </c>
      <c r="EL76" s="133"/>
      <c r="EM76" s="254"/>
      <c r="EO76" s="1"/>
      <c r="EP76" s="94"/>
      <c r="EQ76" s="2"/>
      <c r="ER76" s="2"/>
      <c r="ES76" s="40"/>
      <c r="ET76" s="40"/>
      <c r="EU76" s="40"/>
      <c r="EV76" s="40"/>
      <c r="EW76" s="40"/>
      <c r="EX76" s="40"/>
      <c r="EY76" s="40"/>
      <c r="EZ76" s="40"/>
      <c r="FA76" s="40"/>
      <c r="FB76" s="40"/>
      <c r="FC76" s="40"/>
      <c r="FD76" s="40"/>
      <c r="FE76" s="40"/>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40"/>
      <c r="IK76" s="40"/>
      <c r="IL76" s="40"/>
      <c r="IM76" s="40"/>
      <c r="IN76" s="40"/>
      <c r="IO76" s="40"/>
      <c r="IP76" s="40"/>
      <c r="IQ76" s="2"/>
      <c r="IR76" s="2"/>
      <c r="IS76" s="2"/>
      <c r="IT76" s="2"/>
      <c r="IU76" s="2"/>
      <c r="IV76" s="2"/>
      <c r="IW76" s="2"/>
      <c r="IX76" s="2"/>
      <c r="IY76" s="8"/>
      <c r="IZ76" s="6"/>
      <c r="JA76" s="7"/>
      <c r="JB76" s="6"/>
      <c r="JC76" s="1"/>
      <c r="JD76" s="1"/>
      <c r="JE76" s="1"/>
      <c r="KC76" s="24"/>
      <c r="KD76" s="24"/>
      <c r="KE76" s="24"/>
      <c r="KF76" s="24"/>
      <c r="KG76" s="24"/>
      <c r="KH76" s="24"/>
      <c r="KI76" s="24"/>
    </row>
    <row r="77" s="1" customFormat="1" ht="15" customHeight="1">
      <c r="B77" s="2"/>
      <c r="C77" s="2"/>
      <c r="D77" s="2"/>
      <c r="K77" s="2"/>
      <c r="AC77" s="2"/>
      <c r="AD77" s="2"/>
      <c r="AE77" s="254"/>
      <c r="AF77" s="254"/>
      <c r="AG77" s="2"/>
      <c r="AH77" s="254"/>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54"/>
      <c r="BQ77" s="2"/>
      <c r="BR77" s="254"/>
      <c r="BS77" s="256"/>
      <c r="BT77" s="2"/>
      <c r="BU77" s="254"/>
      <c r="BV77" s="256"/>
      <c r="BW77" s="2"/>
      <c r="BX77" s="2"/>
      <c r="BY77" s="2"/>
      <c r="BZ77" s="2"/>
      <c r="CA77" s="85"/>
      <c r="CB77" s="2"/>
      <c r="CC77" s="85"/>
      <c r="CD77" s="2"/>
      <c r="CE77" s="4"/>
      <c r="CF77" s="173"/>
      <c r="CG77" s="2"/>
      <c r="CH77" s="2"/>
      <c r="CI77" s="85"/>
      <c r="CJ77" s="2"/>
      <c r="CK77" s="2"/>
      <c r="CL77" s="2"/>
      <c r="CM77" s="24"/>
      <c r="CN77" s="24"/>
      <c r="CO77" s="51"/>
      <c r="CP77" s="51"/>
      <c r="CQ77" s="51"/>
      <c r="CR77" s="51"/>
      <c r="CS77" s="51"/>
      <c r="CT77" s="51"/>
      <c r="CU77" s="51"/>
      <c r="CV77" s="51"/>
      <c r="CW77" s="51"/>
      <c r="CX77" s="51"/>
      <c r="CY77" s="51"/>
      <c r="CZ77" s="51"/>
      <c r="DA77" s="250"/>
      <c r="DB77" s="51"/>
      <c r="DU77" s="1"/>
      <c r="DV77" s="1"/>
      <c r="DW77" s="1"/>
      <c r="DX77" s="18" t="e">
        <f>DX62</f>
        <v>#REF!</v>
      </c>
      <c r="DY77" s="133" t="e">
        <f>DX61*DY62/DY61</f>
        <v>#REF!</v>
      </c>
      <c r="DZ77" s="18" t="e">
        <f>DZ62</f>
        <v>#REF!</v>
      </c>
      <c r="EA77" s="133" t="e">
        <f>DZ61*EA62/EA61</f>
        <v>#REF!</v>
      </c>
      <c r="EB77" s="1"/>
      <c r="EC77" s="1"/>
      <c r="ED77" s="1"/>
      <c r="EE77" s="243">
        <f>DZ61</f>
        <v>1920000</v>
      </c>
      <c r="EF77" s="244" t="e">
        <v>#REF!</v>
      </c>
      <c r="EG77" s="243">
        <f>EE77</f>
        <v>1920000</v>
      </c>
      <c r="EH77" s="244" t="e">
        <v>#REF!</v>
      </c>
      <c r="EI77" s="243">
        <f>EG77</f>
        <v>1920000</v>
      </c>
      <c r="EJ77" s="244" t="e">
        <v>#REF!</v>
      </c>
      <c r="EK77" s="243">
        <f>EI77</f>
        <v>1920000</v>
      </c>
      <c r="EL77" s="244" t="e">
        <v>#REF!</v>
      </c>
      <c r="EM77" s="2"/>
      <c r="EN77" s="258"/>
      <c r="EO77" s="1"/>
      <c r="EP77" s="94"/>
      <c r="EQ77" s="2"/>
      <c r="ER77" s="2"/>
      <c r="ES77" s="40"/>
      <c r="ET77" s="40"/>
      <c r="EU77" s="40"/>
      <c r="EV77" s="40"/>
      <c r="EW77" s="40"/>
      <c r="EX77" s="40"/>
      <c r="EY77" s="40"/>
      <c r="EZ77" s="40"/>
      <c r="FA77" s="40"/>
      <c r="FB77" s="40"/>
      <c r="FC77" s="40"/>
      <c r="FD77" s="40"/>
      <c r="FE77" s="40"/>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40"/>
      <c r="IK77" s="40"/>
      <c r="IL77" s="40"/>
      <c r="IM77" s="40"/>
      <c r="IN77" s="40"/>
      <c r="IO77" s="40"/>
      <c r="IP77" s="40"/>
      <c r="IQ77" s="2"/>
      <c r="IR77" s="2"/>
      <c r="IS77" s="2"/>
      <c r="IT77" s="2"/>
      <c r="IU77" s="2"/>
      <c r="IV77" s="2"/>
      <c r="IW77" s="2"/>
      <c r="IX77" s="2"/>
      <c r="IY77" s="8"/>
      <c r="IZ77" s="6"/>
      <c r="JA77" s="7"/>
      <c r="JB77" s="6"/>
      <c r="JC77" s="1"/>
      <c r="JD77" s="1"/>
      <c r="JE77" s="1"/>
      <c r="JF77" s="259"/>
      <c r="JG77" s="259"/>
      <c r="JH77" s="259"/>
      <c r="JI77" s="259"/>
      <c r="JJ77" s="259"/>
      <c r="JK77" s="259"/>
      <c r="JL77" s="259"/>
      <c r="JM77" s="259"/>
      <c r="JN77" s="259"/>
      <c r="JO77" s="259"/>
      <c r="JP77" s="259"/>
      <c r="JQ77" s="259"/>
      <c r="JR77" s="259"/>
      <c r="JS77" s="259"/>
      <c r="JT77" s="259"/>
      <c r="JU77" s="259"/>
      <c r="JV77" s="259"/>
      <c r="JW77" s="259"/>
      <c r="JX77" s="259"/>
      <c r="JY77" s="259"/>
      <c r="JZ77" s="259"/>
      <c r="KA77" s="259"/>
      <c r="KC77" s="24"/>
      <c r="KD77" s="24"/>
      <c r="KE77" s="24"/>
      <c r="KF77" s="24"/>
      <c r="KG77" s="24"/>
      <c r="KH77" s="24"/>
      <c r="KI77" s="24"/>
    </row>
    <row r="78" s="1" customFormat="1" ht="15" customHeight="1">
      <c r="B78" s="2"/>
      <c r="C78" s="2"/>
      <c r="D78" s="2"/>
      <c r="K78" s="2"/>
      <c r="L78" s="2"/>
      <c r="M78" s="254"/>
      <c r="N78" s="2"/>
      <c r="O78" s="254"/>
      <c r="P78" s="2"/>
      <c r="Q78" s="2"/>
      <c r="R78" s="2"/>
      <c r="T78" s="2"/>
      <c r="U78" s="2"/>
      <c r="V78" s="2"/>
      <c r="W78" s="2"/>
      <c r="X78" s="2"/>
      <c r="Y78" s="2"/>
      <c r="Z78" s="2"/>
      <c r="AA78" s="2"/>
      <c r="AB78" s="2"/>
      <c r="AC78" s="2"/>
      <c r="AD78" s="2"/>
      <c r="AE78" s="254"/>
      <c r="AF78" s="254"/>
      <c r="AG78" s="2"/>
      <c r="AH78" s="254"/>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85"/>
      <c r="CB78" s="2"/>
      <c r="CC78" s="85"/>
      <c r="CD78" s="2"/>
      <c r="CE78" s="4"/>
      <c r="CF78" s="173"/>
      <c r="CG78" s="2"/>
      <c r="CH78" s="2"/>
      <c r="CI78" s="2"/>
      <c r="CJ78" s="2"/>
      <c r="CK78" s="2"/>
      <c r="CL78" s="2"/>
      <c r="CM78" s="24"/>
      <c r="CN78" s="24"/>
      <c r="CO78" s="51"/>
      <c r="CP78" s="51"/>
      <c r="CQ78" s="51"/>
      <c r="CR78" s="51"/>
      <c r="CS78" s="51"/>
      <c r="CT78" s="51"/>
      <c r="CU78" s="51"/>
      <c r="CV78" s="51"/>
      <c r="CW78" s="51"/>
      <c r="CX78" s="51"/>
      <c r="CY78" s="51"/>
      <c r="CZ78" s="51"/>
      <c r="DA78" s="250"/>
      <c r="DB78" s="51"/>
      <c r="DL78" s="2"/>
      <c r="DM78" s="2"/>
      <c r="DN78" s="2"/>
      <c r="DO78" s="2"/>
      <c r="DP78" s="2"/>
      <c r="DQ78" s="2"/>
      <c r="DR78" s="2"/>
      <c r="DS78" s="2"/>
      <c r="DT78" s="2"/>
      <c r="DU78" s="1"/>
      <c r="DV78" s="1"/>
      <c r="DW78" s="1"/>
      <c r="DX78" s="18" t="e">
        <f>DX63*DX61/DX62</f>
        <v>#REF!</v>
      </c>
      <c r="DY78" s="133"/>
      <c r="DZ78" s="18" t="e">
        <f>DZ63*DZ61/DZ62</f>
        <v>#REF!</v>
      </c>
      <c r="EA78" s="133"/>
      <c r="EB78" s="1"/>
      <c r="EC78" s="1"/>
      <c r="ED78" s="1"/>
      <c r="EE78" s="18" t="e">
        <v>#REF!</v>
      </c>
      <c r="EF78" s="133" t="e">
        <f>EE77/(EF77*100)</f>
        <v>#REF!</v>
      </c>
      <c r="EG78" s="18" t="e">
        <v>#REF!</v>
      </c>
      <c r="EH78" s="133" t="e">
        <f>EG77/(EH77*100)</f>
        <v>#REF!</v>
      </c>
      <c r="EI78" s="18" t="e">
        <v>#REF!</v>
      </c>
      <c r="EJ78" s="133" t="e">
        <f>EI77/(EJ77*100)</f>
        <v>#REF!</v>
      </c>
      <c r="EK78" s="18" t="e">
        <v>#REF!</v>
      </c>
      <c r="EL78" s="133" t="e">
        <f>EK77/(EL77*100)</f>
        <v>#REF!</v>
      </c>
      <c r="EM78" s="254"/>
      <c r="ER78" s="3"/>
      <c r="ES78" s="3"/>
      <c r="ET78" s="3"/>
      <c r="EU78" s="40"/>
      <c r="EV78" s="40"/>
      <c r="EW78" s="40"/>
      <c r="EX78" s="40"/>
      <c r="EY78" s="40"/>
      <c r="EZ78" s="40"/>
      <c r="FA78" s="40"/>
      <c r="FB78" s="40"/>
      <c r="FC78" s="40"/>
      <c r="FD78" s="40"/>
      <c r="FE78" s="40"/>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8"/>
      <c r="IZ78" s="6"/>
      <c r="JA78" s="7"/>
      <c r="JB78" s="6"/>
      <c r="JC78" s="1"/>
      <c r="JD78" s="1"/>
      <c r="JE78" s="1"/>
      <c r="KB78" s="1"/>
      <c r="KC78" s="6"/>
      <c r="KD78" s="6"/>
      <c r="KE78" s="6"/>
      <c r="KF78" s="6"/>
      <c r="KG78" s="6"/>
      <c r="KH78" s="6"/>
      <c r="KI78" s="6"/>
      <c r="KJ78" s="1"/>
    </row>
    <row r="79" s="1" customFormat="1" ht="15" customHeight="1">
      <c r="B79" s="2"/>
      <c r="C79" s="2"/>
      <c r="D79" s="2"/>
      <c r="K79" s="2"/>
      <c r="L79" s="2"/>
      <c r="M79" s="2"/>
      <c r="N79" s="2"/>
      <c r="O79" s="2"/>
      <c r="P79" s="2"/>
      <c r="Q79" s="2"/>
      <c r="R79" s="2"/>
      <c r="S79" s="2"/>
      <c r="T79" s="2"/>
      <c r="U79" s="2"/>
      <c r="V79" s="2"/>
      <c r="W79" s="2"/>
      <c r="X79" s="2"/>
      <c r="Y79" s="2"/>
      <c r="Z79" s="2"/>
      <c r="AA79" s="2"/>
      <c r="AB79" s="2"/>
      <c r="AC79" s="2"/>
      <c r="AD79" s="2"/>
      <c r="AE79" s="254"/>
      <c r="AF79" s="254"/>
      <c r="AG79" s="2"/>
      <c r="AH79" s="254"/>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54"/>
      <c r="BQ79" s="2"/>
      <c r="BR79" s="254"/>
      <c r="BS79" s="2"/>
      <c r="BT79" s="2"/>
      <c r="BX79" s="2"/>
      <c r="CA79" s="4"/>
      <c r="CC79" s="4"/>
      <c r="CE79" s="4"/>
      <c r="CF79" s="5"/>
      <c r="CM79" s="24"/>
      <c r="CN79" s="24"/>
      <c r="CO79" s="51"/>
      <c r="CP79" s="51"/>
      <c r="CQ79" s="51"/>
      <c r="CR79" s="51"/>
      <c r="CS79" s="51"/>
      <c r="CT79" s="51"/>
      <c r="CU79" s="51"/>
      <c r="CV79" s="51"/>
      <c r="CW79" s="51"/>
      <c r="CX79" s="51"/>
      <c r="CY79" s="51"/>
      <c r="CZ79" s="51"/>
      <c r="DA79" s="250"/>
      <c r="DB79" s="51"/>
      <c r="DL79" s="2"/>
      <c r="DM79" s="2"/>
      <c r="DN79" s="2"/>
      <c r="DO79" s="2"/>
      <c r="DP79" s="2"/>
      <c r="DQ79" s="2"/>
      <c r="DR79" s="2"/>
      <c r="DS79" s="2"/>
      <c r="DT79" s="2"/>
      <c r="DU79" s="1"/>
      <c r="DV79" s="1"/>
      <c r="DW79" s="1">
        <v>4</v>
      </c>
      <c r="DX79" s="243"/>
      <c r="DY79" s="244" t="e">
        <f>DY64</f>
        <v>#REF!</v>
      </c>
      <c r="DZ79" s="243"/>
      <c r="EA79" s="244" t="e">
        <f>EA64</f>
        <v>#REF!</v>
      </c>
      <c r="EB79" s="245"/>
      <c r="EC79" s="245"/>
      <c r="ED79" s="245"/>
      <c r="EE79" s="18" t="e">
        <f>EE77/(EE78*100)</f>
        <v>#REF!</v>
      </c>
      <c r="EF79" s="133"/>
      <c r="EG79" s="18" t="e">
        <f>EG77/(EG78*100)</f>
        <v>#REF!</v>
      </c>
      <c r="EH79" s="133"/>
      <c r="EI79" s="18" t="e">
        <f>EI77/(EI78*100)</f>
        <v>#REF!</v>
      </c>
      <c r="EJ79" s="133"/>
      <c r="EK79" s="18" t="e">
        <f>EK77/(EK78*100)</f>
        <v>#REF!</v>
      </c>
      <c r="EL79" s="133"/>
      <c r="EM79" s="2"/>
      <c r="EN79" s="258"/>
      <c r="EO79" s="260"/>
      <c r="EP79" s="260"/>
      <c r="EQ79" s="260"/>
      <c r="ER79" s="261"/>
      <c r="ES79" s="3"/>
      <c r="ET79" s="3"/>
      <c r="EV79" s="40"/>
      <c r="EW79" s="40"/>
      <c r="EX79" s="40"/>
      <c r="EY79" s="40"/>
      <c r="EZ79" s="40"/>
      <c r="FA79" s="40"/>
      <c r="FB79" s="40"/>
      <c r="FC79" s="40"/>
      <c r="FD79" s="40"/>
      <c r="FE79" s="40"/>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2"/>
      <c r="IK79" s="2"/>
      <c r="IL79" s="2"/>
      <c r="IM79" s="2"/>
      <c r="IN79" s="2"/>
      <c r="IO79" s="2"/>
      <c r="IP79" s="2"/>
      <c r="IQ79" s="1"/>
      <c r="IR79" s="1"/>
      <c r="IS79" s="1"/>
      <c r="IT79" s="1"/>
      <c r="IU79" s="1"/>
      <c r="IV79" s="1"/>
      <c r="IW79" s="1"/>
      <c r="IX79" s="1"/>
      <c r="IY79" s="2"/>
      <c r="IZ79" s="6"/>
      <c r="JA79" s="7"/>
      <c r="JB79" s="6"/>
      <c r="JC79" s="1"/>
      <c r="JD79" s="1"/>
      <c r="JE79" s="1"/>
    </row>
    <row r="80" s="1" customFormat="1" ht="15" customHeight="1">
      <c r="B80" s="2"/>
      <c r="C80" s="2"/>
      <c r="D80" s="2"/>
      <c r="K80" s="2"/>
      <c r="L80" s="2"/>
      <c r="M80" s="254"/>
      <c r="N80" s="254"/>
      <c r="O80" s="2"/>
      <c r="P80" s="254"/>
      <c r="Q80" s="2"/>
      <c r="R80" s="2"/>
      <c r="S80" s="2"/>
      <c r="T80" s="2"/>
      <c r="U80" s="2"/>
      <c r="V80" s="2"/>
      <c r="W80" s="2"/>
      <c r="X80" s="2"/>
      <c r="Y80" s="2"/>
      <c r="Z80" s="2"/>
      <c r="AA80" s="2"/>
      <c r="AB80" s="2"/>
      <c r="AC80" s="2"/>
      <c r="AD80" s="2"/>
      <c r="AE80" s="254"/>
      <c r="AF80" s="254"/>
      <c r="AG80" s="2"/>
      <c r="AH80" s="254"/>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CA80" s="4"/>
      <c r="CC80" s="4"/>
      <c r="CE80" s="4"/>
      <c r="CF80" s="5"/>
      <c r="CM80" s="24"/>
      <c r="CN80" s="24"/>
      <c r="CO80" s="51"/>
      <c r="CP80" s="51"/>
      <c r="CQ80" s="51"/>
      <c r="CR80" s="51"/>
      <c r="CS80" s="51"/>
      <c r="CT80" s="51"/>
      <c r="CU80" s="51"/>
      <c r="CV80" s="51"/>
      <c r="CW80" s="51"/>
      <c r="CX80" s="51"/>
      <c r="CY80" s="51"/>
      <c r="CZ80" s="51"/>
      <c r="DA80" s="250"/>
      <c r="DB80" s="51"/>
      <c r="DL80" s="2"/>
      <c r="DM80" s="2"/>
      <c r="DN80" s="2"/>
      <c r="DO80" s="2"/>
      <c r="DP80" s="2"/>
      <c r="DQ80" s="2"/>
      <c r="DR80" s="2"/>
      <c r="DS80" s="2"/>
      <c r="DT80" s="2"/>
      <c r="DU80" s="1"/>
      <c r="DV80" s="1"/>
      <c r="DW80" s="1"/>
      <c r="DX80" s="18" t="e">
        <f>DX65</f>
        <v>#REF!</v>
      </c>
      <c r="DY80" s="133" t="e">
        <f>DX64*DY65/DY64</f>
        <v>#REF!</v>
      </c>
      <c r="DZ80" s="18" t="e">
        <f>DZ65</f>
        <v>#REF!</v>
      </c>
      <c r="EA80" s="133" t="e">
        <f>DZ64*EA65/EA64</f>
        <v>#REF!</v>
      </c>
      <c r="EB80" s="1"/>
      <c r="EC80" s="1"/>
      <c r="ED80" s="1"/>
      <c r="EE80" s="243">
        <f>DZ64</f>
        <v>1920000</v>
      </c>
      <c r="EF80" s="244" t="e">
        <v>#REF!</v>
      </c>
      <c r="EG80" s="243">
        <f>EE80</f>
        <v>1920000</v>
      </c>
      <c r="EH80" s="244" t="e">
        <v>#REF!</v>
      </c>
      <c r="EI80" s="243">
        <f>EG80</f>
        <v>1920000</v>
      </c>
      <c r="EJ80" s="244" t="e">
        <v>#REF!</v>
      </c>
      <c r="EK80" s="243">
        <f>EI80</f>
        <v>1920000</v>
      </c>
      <c r="EL80" s="244" t="e">
        <v>#REF!</v>
      </c>
      <c r="EM80" s="2"/>
      <c r="ER80" s="3"/>
      <c r="ES80" s="3"/>
      <c r="ET80" s="3"/>
      <c r="EU80" s="262"/>
      <c r="EV80" s="40"/>
      <c r="EW80" s="40"/>
      <c r="EX80" s="40"/>
      <c r="EY80" s="40"/>
      <c r="EZ80" s="40"/>
      <c r="FA80" s="40"/>
      <c r="FB80" s="40"/>
      <c r="FC80" s="40"/>
      <c r="FD80" s="40"/>
      <c r="FE80" s="40"/>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2"/>
      <c r="IK80" s="2"/>
      <c r="IL80" s="2"/>
      <c r="IM80" s="2"/>
      <c r="IN80" s="2"/>
      <c r="IO80" s="2"/>
      <c r="IP80" s="2"/>
      <c r="IQ80" s="1"/>
      <c r="IR80" s="1"/>
      <c r="IS80" s="1"/>
      <c r="IT80" s="1"/>
      <c r="IU80" s="1"/>
      <c r="IV80" s="1"/>
      <c r="IW80" s="1"/>
      <c r="IX80" s="1"/>
      <c r="IY80" s="8"/>
      <c r="IZ80" s="6"/>
      <c r="JA80" s="7"/>
      <c r="JB80" s="6"/>
      <c r="JC80" s="1"/>
      <c r="JD80" s="1"/>
      <c r="JE80" s="1"/>
      <c r="KC80" s="259"/>
      <c r="KD80" s="259"/>
      <c r="KE80" s="259"/>
      <c r="KF80" s="259"/>
      <c r="KG80" s="259"/>
      <c r="KH80" s="259"/>
      <c r="KI80" s="259"/>
    </row>
    <row r="81" s="1" customFormat="1" ht="15" customHeight="1">
      <c r="B81" s="2"/>
      <c r="C81" s="2"/>
      <c r="D81" s="2"/>
      <c r="K81" s="2"/>
      <c r="L81" s="2"/>
      <c r="M81" s="254"/>
      <c r="N81" s="254"/>
      <c r="O81" s="2"/>
      <c r="P81" s="254"/>
      <c r="Q81" s="2"/>
      <c r="R81" s="2"/>
      <c r="S81" s="2"/>
      <c r="T81" s="2"/>
      <c r="U81" s="2"/>
      <c r="V81" s="2"/>
      <c r="W81" s="2"/>
      <c r="X81" s="2"/>
      <c r="Y81" s="2"/>
      <c r="Z81" s="2"/>
      <c r="AA81" s="2"/>
      <c r="AB81" s="2"/>
      <c r="AC81" s="2"/>
      <c r="AD81" s="2"/>
      <c r="AE81" s="254"/>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54"/>
      <c r="BQ81" s="2"/>
      <c r="BR81" s="254"/>
      <c r="BS81" s="2"/>
      <c r="BT81" s="2"/>
      <c r="BU81" s="2"/>
      <c r="BV81" s="2"/>
      <c r="BW81" s="2"/>
      <c r="BX81" s="2"/>
      <c r="CA81" s="4"/>
      <c r="CB81" s="1"/>
      <c r="CC81" s="4"/>
      <c r="CE81" s="4"/>
      <c r="CF81" s="5"/>
      <c r="CM81" s="24"/>
      <c r="CN81" s="24"/>
      <c r="CO81" s="51"/>
      <c r="CP81" s="247"/>
      <c r="CQ81" s="247"/>
      <c r="CR81" s="247"/>
      <c r="CS81" s="247"/>
      <c r="CT81" s="247"/>
      <c r="CU81" s="247"/>
      <c r="CV81" s="247"/>
      <c r="CW81" s="248"/>
      <c r="CX81" s="248"/>
      <c r="CY81" s="248"/>
      <c r="CZ81" s="248"/>
      <c r="DA81" s="249"/>
      <c r="DB81" s="247"/>
      <c r="DL81" s="2"/>
      <c r="DM81" s="2"/>
      <c r="DN81" s="2"/>
      <c r="DO81" s="2"/>
      <c r="DP81" s="2"/>
      <c r="DQ81" s="2"/>
      <c r="DR81" s="2"/>
      <c r="DS81" s="2"/>
      <c r="DT81" s="2"/>
      <c r="DU81" s="1"/>
      <c r="DV81" s="1"/>
      <c r="DW81" s="1"/>
      <c r="DX81" s="149" t="e">
        <f>DX66*DX64/DX65</f>
        <v>#REF!</v>
      </c>
      <c r="DY81" s="150"/>
      <c r="DZ81" s="149" t="e">
        <f>DZ66*DZ64/DZ65</f>
        <v>#REF!</v>
      </c>
      <c r="EA81" s="150"/>
      <c r="EB81" s="9"/>
      <c r="EC81" s="9"/>
      <c r="ED81" s="9"/>
      <c r="EE81" s="18" t="e">
        <v>#REF!</v>
      </c>
      <c r="EF81" s="133" t="e">
        <f>EE80/(EF80*100)</f>
        <v>#REF!</v>
      </c>
      <c r="EG81" s="18" t="e">
        <v>#REF!</v>
      </c>
      <c r="EH81" s="133" t="e">
        <f>EG80/(EH80*100)</f>
        <v>#REF!</v>
      </c>
      <c r="EI81" s="18" t="e">
        <v>#REF!</v>
      </c>
      <c r="EJ81" s="133" t="e">
        <f>EI80/(EJ80*100)</f>
        <v>#REF!</v>
      </c>
      <c r="EK81" s="18" t="e">
        <v>#REF!</v>
      </c>
      <c r="EL81" s="133" t="e">
        <f>EK80/(EL80*100)</f>
        <v>#REF!</v>
      </c>
      <c r="EN81" s="258"/>
      <c r="EO81" s="260"/>
      <c r="EP81" s="260"/>
      <c r="EQ81" s="260"/>
      <c r="ER81" s="261"/>
      <c r="ES81" s="3"/>
      <c r="ET81" s="3"/>
      <c r="EV81" s="40"/>
      <c r="EW81" s="40"/>
      <c r="EX81" s="40"/>
      <c r="EY81" s="40"/>
      <c r="EZ81" s="40"/>
      <c r="FA81" s="40"/>
      <c r="FB81" s="40"/>
      <c r="FC81" s="40"/>
      <c r="FD81" s="40"/>
      <c r="FE81" s="40"/>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2"/>
      <c r="IK81" s="2"/>
      <c r="IL81" s="2"/>
      <c r="IM81" s="2"/>
      <c r="IN81" s="2"/>
      <c r="IO81" s="2"/>
      <c r="IP81" s="2"/>
      <c r="IQ81" s="1"/>
      <c r="IR81" s="1"/>
      <c r="IS81" s="1"/>
      <c r="IT81" s="1"/>
      <c r="IU81" s="1"/>
      <c r="IV81" s="1"/>
      <c r="IW81" s="1"/>
      <c r="IX81" s="1"/>
      <c r="IY81" s="8"/>
      <c r="IZ81" s="6"/>
      <c r="JA81" s="7"/>
      <c r="JB81" s="6"/>
      <c r="JC81" s="1"/>
      <c r="JD81" s="1"/>
      <c r="JE81" s="1"/>
    </row>
    <row r="82" s="1" customFormat="1" ht="15" customHeight="1">
      <c r="B82" s="2"/>
      <c r="C82" s="2"/>
      <c r="D82" s="2"/>
      <c r="K82" s="2"/>
      <c r="L82" s="2"/>
      <c r="M82" s="254"/>
      <c r="N82" s="254"/>
      <c r="O82" s="2"/>
      <c r="P82" s="254"/>
      <c r="Q82" s="2"/>
      <c r="R82" s="2"/>
      <c r="S82" s="2"/>
      <c r="T82" s="2"/>
      <c r="U82" s="2"/>
      <c r="V82" s="2"/>
      <c r="W82" s="2"/>
      <c r="X82" s="2"/>
      <c r="Y82" s="2"/>
      <c r="Z82" s="2"/>
      <c r="AA82" s="2"/>
      <c r="AB82" s="2"/>
      <c r="AC82" s="2"/>
      <c r="AD82" s="2"/>
      <c r="AE82" s="254"/>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CA82" s="4"/>
      <c r="CC82" s="4"/>
      <c r="CE82" s="4"/>
      <c r="CF82" s="5"/>
      <c r="CM82" s="24"/>
      <c r="CN82" s="24"/>
      <c r="CO82" s="51"/>
      <c r="CP82" s="263"/>
      <c r="CQ82" s="263"/>
      <c r="CR82" s="263"/>
      <c r="CS82" s="263"/>
      <c r="CT82" s="263"/>
      <c r="CU82" s="263"/>
      <c r="CV82" s="263"/>
      <c r="CW82" s="263"/>
      <c r="CX82" s="263"/>
      <c r="CY82" s="263"/>
      <c r="CZ82" s="263"/>
      <c r="DA82" s="264"/>
      <c r="DB82" s="263"/>
      <c r="DL82" s="2"/>
      <c r="DM82" s="2"/>
      <c r="DN82" s="2"/>
      <c r="DO82" s="2"/>
      <c r="DP82" s="2"/>
      <c r="DQ82" s="2"/>
      <c r="DR82" s="2"/>
      <c r="DS82" s="2"/>
      <c r="DT82" s="2"/>
      <c r="DU82" s="1"/>
      <c r="DV82" s="1"/>
      <c r="DW82" s="1">
        <v>5</v>
      </c>
      <c r="DX82" s="1"/>
      <c r="DY82" s="1"/>
      <c r="DZ82" s="1"/>
      <c r="EA82" s="1"/>
      <c r="EB82" s="1"/>
      <c r="EC82" s="1"/>
      <c r="ED82" s="1"/>
      <c r="EE82" s="18" t="e">
        <f>EE80/(EE81*100)</f>
        <v>#REF!</v>
      </c>
      <c r="EF82" s="133"/>
      <c r="EG82" s="18" t="e">
        <f>EG80/(EG81*100)</f>
        <v>#REF!</v>
      </c>
      <c r="EH82" s="133"/>
      <c r="EI82" s="18" t="e">
        <f>EI80/(EI81*100)</f>
        <v>#REF!</v>
      </c>
      <c r="EJ82" s="133"/>
      <c r="EK82" s="18" t="e">
        <f>EK80/(EK81*100)</f>
        <v>#REF!</v>
      </c>
      <c r="EL82" s="133"/>
      <c r="EP82" s="1"/>
      <c r="ER82" s="3"/>
      <c r="ES82" s="3"/>
      <c r="ET82" s="3"/>
      <c r="EU82" s="262"/>
      <c r="EV82" s="40"/>
      <c r="EW82" s="40"/>
      <c r="EX82" s="40"/>
      <c r="EY82" s="40"/>
      <c r="EZ82" s="40"/>
      <c r="FA82" s="40"/>
      <c r="FB82" s="40"/>
      <c r="FC82" s="40"/>
      <c r="FD82" s="40"/>
      <c r="FE82" s="40"/>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8"/>
      <c r="IZ82" s="6"/>
      <c r="JA82" s="7"/>
      <c r="JB82" s="6"/>
      <c r="JC82" s="1"/>
      <c r="JD82" s="1"/>
      <c r="JE82" s="1"/>
      <c r="JF82" s="1"/>
      <c r="JG82" s="1"/>
      <c r="JH82" s="1"/>
      <c r="JI82" s="1"/>
      <c r="JJ82" s="1"/>
      <c r="JK82" s="1"/>
      <c r="JL82" s="1"/>
      <c r="JM82" s="1"/>
      <c r="JN82" s="1"/>
      <c r="JO82" s="1"/>
      <c r="JP82" s="1"/>
      <c r="JQ82" s="1"/>
      <c r="JR82" s="1"/>
      <c r="JS82" s="1"/>
      <c r="JT82" s="1"/>
      <c r="JU82" s="1"/>
      <c r="JV82" s="1"/>
      <c r="JW82" s="1"/>
      <c r="JX82" s="1"/>
      <c r="JY82" s="1"/>
      <c r="JZ82" s="1"/>
      <c r="KA82" s="1"/>
    </row>
    <row r="83" s="1" customFormat="1" ht="15" customHeight="1">
      <c r="B83" s="2"/>
      <c r="C83" s="2"/>
      <c r="D83" s="2"/>
      <c r="K83" s="2"/>
      <c r="L83" s="2"/>
      <c r="M83" s="254"/>
      <c r="N83" s="254"/>
      <c r="O83" s="2"/>
      <c r="P83" s="254"/>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54"/>
      <c r="BQ83" s="254"/>
      <c r="BR83" s="2"/>
      <c r="BS83" s="256"/>
      <c r="BT83" s="2"/>
      <c r="BU83" s="2"/>
      <c r="BV83" s="2"/>
      <c r="BW83" s="2"/>
      <c r="BY83" s="2"/>
      <c r="BZ83" s="2"/>
      <c r="CA83" s="85"/>
      <c r="CB83" s="2"/>
      <c r="CC83" s="85"/>
      <c r="CD83" s="2"/>
      <c r="CE83" s="4"/>
      <c r="CF83" s="5"/>
      <c r="CM83" s="24"/>
      <c r="CN83" s="24"/>
      <c r="CO83" s="51"/>
      <c r="CP83" s="263"/>
      <c r="CQ83" s="263"/>
      <c r="CR83" s="263"/>
      <c r="CS83" s="263"/>
      <c r="CT83" s="263"/>
      <c r="CU83" s="263"/>
      <c r="CV83" s="263"/>
      <c r="CW83" s="263"/>
      <c r="CX83" s="263"/>
      <c r="CY83" s="263"/>
      <c r="CZ83" s="263"/>
      <c r="DA83" s="264"/>
      <c r="DB83" s="263"/>
      <c r="DL83" s="2"/>
      <c r="DM83" s="2"/>
      <c r="DN83" s="2"/>
      <c r="DO83" s="2"/>
      <c r="DP83" s="2"/>
      <c r="DQ83" s="2"/>
      <c r="DR83" s="2"/>
      <c r="DS83" s="2"/>
      <c r="DT83" s="2"/>
      <c r="DU83" s="1"/>
      <c r="DV83" s="1"/>
      <c r="DW83" s="1"/>
      <c r="DX83" s="1"/>
      <c r="DY83" s="1"/>
      <c r="DZ83" s="1"/>
      <c r="EA83" s="1"/>
      <c r="EB83" s="1"/>
      <c r="EC83" s="1"/>
      <c r="ED83" s="1"/>
      <c r="EE83" s="3"/>
      <c r="EF83" s="1"/>
      <c r="EG83" s="1"/>
      <c r="EH83" s="1"/>
      <c r="EI83" s="1"/>
      <c r="EJ83" s="1"/>
      <c r="EK83" s="1"/>
      <c r="EL83" s="1"/>
      <c r="EN83" s="258"/>
      <c r="EO83" s="260"/>
      <c r="EP83" s="260"/>
      <c r="EQ83" s="260"/>
      <c r="ER83" s="261"/>
      <c r="ES83" s="3"/>
      <c r="ET83" s="3"/>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8"/>
      <c r="IZ83" s="6"/>
      <c r="JA83" s="7"/>
      <c r="JB83" s="6"/>
      <c r="JC83" s="1"/>
      <c r="JD83" s="1"/>
      <c r="JE83" s="1"/>
    </row>
    <row r="84" s="1" customFormat="1" ht="15" customHeight="1">
      <c r="B84" s="2"/>
      <c r="C84" s="2"/>
      <c r="D84" s="2"/>
      <c r="K84" s="2"/>
      <c r="L84" s="2"/>
      <c r="M84" s="254"/>
      <c r="N84" s="254"/>
      <c r="O84" s="2"/>
      <c r="P84" s="254"/>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1"/>
      <c r="BY84" s="2"/>
      <c r="BZ84" s="2"/>
      <c r="CA84" s="85"/>
      <c r="CB84" s="2"/>
      <c r="CC84" s="85"/>
      <c r="CD84" s="2"/>
      <c r="CE84" s="4"/>
      <c r="CF84" s="5"/>
      <c r="CM84" s="24"/>
      <c r="CN84" s="24"/>
      <c r="CO84" s="51"/>
      <c r="CP84" s="263"/>
      <c r="CQ84" s="263"/>
      <c r="CR84" s="263"/>
      <c r="CS84" s="263"/>
      <c r="CT84" s="263"/>
      <c r="CU84" s="263"/>
      <c r="CV84" s="263"/>
      <c r="CW84" s="263"/>
      <c r="CX84" s="263"/>
      <c r="CY84" s="263"/>
      <c r="CZ84" s="263"/>
      <c r="DA84" s="264"/>
      <c r="DB84" s="263"/>
      <c r="DL84" s="2"/>
      <c r="DM84" s="2"/>
      <c r="DN84" s="2"/>
      <c r="DO84" s="2"/>
      <c r="DP84" s="2"/>
      <c r="DQ84" s="2"/>
      <c r="DR84" s="2"/>
      <c r="DS84" s="2"/>
      <c r="DT84" s="2"/>
      <c r="DU84" s="1"/>
      <c r="DV84" s="1"/>
      <c r="DW84" s="1" t="s">
        <v>389</v>
      </c>
      <c r="DX84" s="1"/>
      <c r="DY84" s="1"/>
      <c r="DZ84" s="1"/>
      <c r="EA84" s="1"/>
      <c r="EB84" s="1"/>
      <c r="EC84" s="1"/>
      <c r="ED84" s="1"/>
      <c r="EE84" s="3"/>
      <c r="EF84" s="1"/>
      <c r="EG84" s="1"/>
      <c r="EH84" s="1"/>
      <c r="EI84" s="1"/>
      <c r="EJ84" s="1"/>
      <c r="EK84" s="1"/>
      <c r="EL84" s="1"/>
      <c r="ES84" s="3"/>
      <c r="ET84" s="3"/>
      <c r="EU84" s="262"/>
      <c r="EV84" s="262"/>
      <c r="EW84" s="262"/>
      <c r="EX84" s="262"/>
      <c r="EY84" s="262"/>
      <c r="EZ84" s="262"/>
      <c r="FA84" s="262"/>
      <c r="FB84" s="262"/>
      <c r="FC84" s="262"/>
      <c r="FD84" s="262"/>
      <c r="FE84" s="262"/>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8"/>
      <c r="IZ84" s="6"/>
      <c r="JA84" s="7"/>
      <c r="JB84" s="6"/>
      <c r="JC84" s="1"/>
      <c r="JD84" s="1"/>
      <c r="JE84" s="1"/>
    </row>
    <row r="85" s="1" customFormat="1" ht="15" customHeight="1">
      <c r="B85" s="2"/>
      <c r="C85" s="2"/>
      <c r="D85" s="2"/>
      <c r="K85" s="2"/>
      <c r="L85" s="2"/>
      <c r="M85" s="254"/>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58"/>
      <c r="BR85" s="260"/>
      <c r="BS85" s="260"/>
      <c r="BT85" s="260"/>
      <c r="BU85" s="261"/>
      <c r="BV85" s="265"/>
      <c r="BW85" s="262"/>
      <c r="BY85" s="2"/>
      <c r="BZ85" s="2"/>
      <c r="CA85" s="85"/>
      <c r="CB85" s="2"/>
      <c r="CC85" s="85"/>
      <c r="CD85" s="2"/>
      <c r="CE85" s="4"/>
      <c r="CF85" s="5"/>
      <c r="CM85" s="24"/>
      <c r="CN85" s="24"/>
      <c r="CO85" s="51"/>
      <c r="CP85" s="266"/>
      <c r="CQ85" s="266"/>
      <c r="CR85" s="266"/>
      <c r="CS85" s="266"/>
      <c r="CT85" s="266"/>
      <c r="CU85" s="266"/>
      <c r="CV85" s="266"/>
      <c r="CW85" s="266"/>
      <c r="CX85" s="266"/>
      <c r="CY85" s="266"/>
      <c r="CZ85" s="266"/>
      <c r="DA85" s="267"/>
      <c r="DB85" s="266"/>
      <c r="DL85" s="2"/>
      <c r="DM85" s="2"/>
      <c r="DN85" s="2"/>
      <c r="DO85" s="2"/>
      <c r="DP85" s="2"/>
      <c r="DQ85" s="2"/>
      <c r="DR85" s="2"/>
      <c r="DS85" s="2"/>
      <c r="DT85" s="2"/>
      <c r="DU85" s="1"/>
      <c r="DV85" s="1"/>
      <c r="DW85" s="1"/>
      <c r="DX85" s="1"/>
      <c r="DY85" s="1"/>
      <c r="DZ85" s="1"/>
      <c r="EA85" s="1"/>
      <c r="EB85" s="1"/>
      <c r="EC85" s="1"/>
      <c r="ED85" s="1"/>
      <c r="EE85" s="3" t="s">
        <v>385</v>
      </c>
      <c r="EF85" s="1"/>
      <c r="EG85" s="1" t="s">
        <v>386</v>
      </c>
      <c r="EH85" s="1"/>
      <c r="EI85" s="1" t="s">
        <v>387</v>
      </c>
      <c r="EJ85" s="1"/>
      <c r="EK85" s="1" t="s">
        <v>388</v>
      </c>
      <c r="EL85" s="1"/>
      <c r="EN85" s="1"/>
      <c r="ES85" s="3"/>
      <c r="ET85" s="3"/>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8"/>
      <c r="IZ85" s="6"/>
      <c r="JA85" s="7"/>
      <c r="JB85" s="6"/>
      <c r="JC85" s="1"/>
      <c r="JD85" s="1"/>
      <c r="JE85" s="1"/>
      <c r="KC85" s="1"/>
      <c r="KD85" s="1"/>
      <c r="KE85" s="1"/>
      <c r="KF85" s="1"/>
      <c r="KG85" s="1"/>
      <c r="KH85" s="1"/>
      <c r="KI85" s="1"/>
    </row>
    <row r="86" s="1" customFormat="1" ht="15" customHeight="1">
      <c r="B86" s="2"/>
      <c r="C86" s="2"/>
      <c r="D86" s="2"/>
      <c r="K86" s="2"/>
      <c r="L86" s="2"/>
      <c r="M86" s="254"/>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W86" s="2"/>
      <c r="BX86" s="2"/>
      <c r="BY86" s="2"/>
      <c r="BZ86" s="2"/>
      <c r="CA86" s="85"/>
      <c r="CB86" s="2"/>
      <c r="CC86" s="85"/>
      <c r="CD86" s="2"/>
      <c r="CE86" s="4"/>
      <c r="CF86" s="5"/>
      <c r="CM86" s="24"/>
      <c r="CN86" s="24"/>
      <c r="CO86" s="51"/>
      <c r="CP86" s="266"/>
      <c r="CQ86" s="266"/>
      <c r="CR86" s="266"/>
      <c r="CS86" s="266"/>
      <c r="CT86" s="266"/>
      <c r="CU86" s="266"/>
      <c r="CV86" s="266"/>
      <c r="CW86" s="266"/>
      <c r="CX86" s="266"/>
      <c r="CY86" s="266"/>
      <c r="CZ86" s="266"/>
      <c r="DA86" s="267"/>
      <c r="DB86" s="266"/>
      <c r="DL86" s="2"/>
      <c r="DM86" s="2"/>
      <c r="DN86" s="2"/>
      <c r="DO86" s="2"/>
      <c r="DP86" s="2"/>
      <c r="DQ86" s="2"/>
      <c r="DR86" s="2"/>
      <c r="DS86" s="2"/>
      <c r="DT86" s="2"/>
      <c r="DU86" s="1"/>
      <c r="DV86" s="1"/>
      <c r="DW86" s="1"/>
      <c r="DX86" s="1" t="s">
        <v>62</v>
      </c>
      <c r="DY86" s="1"/>
      <c r="DZ86" s="1" t="s">
        <v>63</v>
      </c>
      <c r="EA86" s="1"/>
      <c r="EB86" s="1"/>
      <c r="EC86" s="1"/>
      <c r="ED86" s="1"/>
      <c r="EE86" s="268"/>
      <c r="EF86" s="244" t="e">
        <f>EF71</f>
        <v>#REF!</v>
      </c>
      <c r="EG86" s="243"/>
      <c r="EH86" s="244" t="e">
        <f>EH71</f>
        <v>#REF!</v>
      </c>
      <c r="EI86" s="243"/>
      <c r="EJ86" s="244" t="e">
        <f>EJ71</f>
        <v>#REF!</v>
      </c>
      <c r="EK86" s="243"/>
      <c r="EL86" s="244" t="e">
        <f>EL71</f>
        <v>#REF!</v>
      </c>
      <c r="ES86" s="3"/>
      <c r="ET86" s="3"/>
      <c r="EV86" s="262"/>
      <c r="EW86" s="262"/>
      <c r="EX86" s="262"/>
      <c r="EY86" s="262"/>
      <c r="EZ86" s="262"/>
      <c r="FA86" s="262"/>
      <c r="FB86" s="262"/>
      <c r="FC86" s="262"/>
      <c r="FD86" s="262"/>
      <c r="FE86" s="262"/>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1" customFormat="1" ht="15" customHeight="1">
      <c r="B87" s="2"/>
      <c r="C87" s="2"/>
      <c r="D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Q87" s="258"/>
      <c r="BR87" s="260"/>
      <c r="BS87" s="260"/>
      <c r="BT87" s="260"/>
      <c r="BU87" s="261"/>
      <c r="BW87" s="262"/>
      <c r="BX87" s="2"/>
      <c r="BY87" s="2"/>
      <c r="BZ87" s="2"/>
      <c r="CA87" s="85"/>
      <c r="CB87" s="2"/>
      <c r="CC87" s="85"/>
      <c r="CD87" s="2"/>
      <c r="CE87" s="4"/>
      <c r="CF87" s="5"/>
      <c r="CM87" s="24"/>
      <c r="CN87" s="24"/>
      <c r="CO87" s="51"/>
      <c r="CP87" s="266"/>
      <c r="CQ87" s="266"/>
      <c r="CR87" s="266"/>
      <c r="CS87" s="266"/>
      <c r="CT87" s="266"/>
      <c r="CU87" s="266"/>
      <c r="CV87" s="266"/>
      <c r="CW87" s="266"/>
      <c r="CX87" s="266"/>
      <c r="CY87" s="266"/>
      <c r="CZ87" s="266"/>
      <c r="DA87" s="267"/>
      <c r="DB87" s="266"/>
      <c r="DL87" s="2"/>
      <c r="DM87" s="2"/>
      <c r="DN87" s="2"/>
      <c r="DO87" s="2"/>
      <c r="DP87" s="2"/>
      <c r="DQ87" s="2"/>
      <c r="DR87" s="2"/>
      <c r="DS87" s="2"/>
      <c r="DT87" s="2"/>
      <c r="DU87" s="1"/>
      <c r="DV87" s="1"/>
      <c r="DW87" s="1">
        <v>1</v>
      </c>
      <c r="DX87" s="243"/>
      <c r="DY87" s="244" t="e">
        <f t="shared" ref="DY87:DY90" si="38">DY70</f>
        <v>#REF!</v>
      </c>
      <c r="DZ87" s="243"/>
      <c r="EA87" s="244" t="e">
        <f t="shared" ref="EA87:EA90" si="39">EA70</f>
        <v>#REF!</v>
      </c>
      <c r="EB87" s="245"/>
      <c r="EC87" s="245"/>
      <c r="ED87" s="245"/>
      <c r="EE87" s="118" t="e">
        <f>EE72</f>
        <v>#REF!</v>
      </c>
      <c r="EF87" s="133" t="e">
        <f>EE71*EF72/EF71</f>
        <v>#REF!</v>
      </c>
      <c r="EG87" s="18" t="e">
        <f>EG72</f>
        <v>#REF!</v>
      </c>
      <c r="EH87" s="133" t="e">
        <f>EG71*EH72/EH71</f>
        <v>#REF!</v>
      </c>
      <c r="EI87" s="18" t="e">
        <f>EI72</f>
        <v>#REF!</v>
      </c>
      <c r="EJ87" s="133" t="e">
        <f>EI71*EJ72/EJ71</f>
        <v>#REF!</v>
      </c>
      <c r="EK87" s="18" t="e">
        <f>EK72</f>
        <v>#REF!</v>
      </c>
      <c r="EL87" s="133" t="e">
        <f>EK71*EL72/EL71</f>
        <v>#REF!</v>
      </c>
      <c r="ES87" s="3"/>
      <c r="ET87" s="3"/>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1" customFormat="1" ht="15" customHeight="1">
      <c r="B88" s="2"/>
      <c r="C88" s="2"/>
      <c r="D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U88" s="3"/>
      <c r="BW88" s="2"/>
      <c r="BX88" s="2"/>
      <c r="BY88" s="258"/>
      <c r="BZ88" s="260"/>
      <c r="CA88" s="269"/>
      <c r="CB88" s="260"/>
      <c r="CC88" s="270"/>
      <c r="CE88" s="271"/>
      <c r="CF88" s="5"/>
      <c r="CH88" s="258"/>
      <c r="CJ88" s="260"/>
      <c r="CK88" s="260"/>
      <c r="CL88" s="261"/>
      <c r="CM88" s="24"/>
      <c r="CN88" s="24"/>
      <c r="CO88" s="51"/>
      <c r="CP88" s="266"/>
      <c r="CQ88" s="266"/>
      <c r="CR88" s="266"/>
      <c r="CS88" s="266"/>
      <c r="CT88" s="266"/>
      <c r="CU88" s="266"/>
      <c r="CV88" s="266"/>
      <c r="CW88" s="266"/>
      <c r="CX88" s="266"/>
      <c r="CY88" s="266"/>
      <c r="CZ88" s="266"/>
      <c r="DA88" s="267"/>
      <c r="DB88" s="266"/>
      <c r="DL88" s="2"/>
      <c r="DM88" s="2"/>
      <c r="DN88" s="2"/>
      <c r="DO88" s="2"/>
      <c r="DP88" s="2"/>
      <c r="DQ88" s="2"/>
      <c r="DR88" s="2"/>
      <c r="DS88" s="2"/>
      <c r="DT88" s="2"/>
      <c r="DU88" s="1"/>
      <c r="DV88" s="1"/>
      <c r="DW88" s="1"/>
      <c r="DX88" s="18" t="e">
        <f t="shared" ref="DX88:DX98" si="40">DX71</f>
        <v>#REF!</v>
      </c>
      <c r="DY88" s="133" t="e">
        <f t="shared" si="38"/>
        <v>#REF!</v>
      </c>
      <c r="DZ88" s="18" t="e">
        <f>DZ71</f>
        <v>#REF!</v>
      </c>
      <c r="EA88" s="133" t="e">
        <f t="shared" si="39"/>
        <v>#REF!</v>
      </c>
      <c r="EB88" s="1"/>
      <c r="EC88" s="1"/>
      <c r="ED88" s="1"/>
      <c r="EE88" s="118" t="e">
        <f>EE73*EE71/EE72</f>
        <v>#REF!</v>
      </c>
      <c r="EF88" s="133"/>
      <c r="EG88" s="18" t="e">
        <f>EG73*EG71/EG72</f>
        <v>#REF!</v>
      </c>
      <c r="EH88" s="133"/>
      <c r="EI88" s="18" t="e">
        <f>EI73*EI71/EI72</f>
        <v>#REF!</v>
      </c>
      <c r="EJ88" s="133"/>
      <c r="EK88" s="18" t="e">
        <f>EK73*EK71/EK72</f>
        <v>#REF!</v>
      </c>
      <c r="EL88" s="133"/>
      <c r="EQ88" s="1"/>
      <c r="ER88" s="1"/>
      <c r="ES88" s="3"/>
      <c r="ET88" s="3"/>
      <c r="EV88" s="262"/>
      <c r="EW88" s="262"/>
      <c r="EX88" s="262"/>
      <c r="EY88" s="262"/>
      <c r="EZ88" s="262"/>
      <c r="FA88" s="262"/>
      <c r="FB88" s="262"/>
      <c r="FC88" s="262"/>
      <c r="FD88" s="262"/>
      <c r="FE88" s="262"/>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1" customFormat="1" ht="15" customHeight="1">
      <c r="B89" s="2"/>
      <c r="C89" s="2"/>
      <c r="D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Q89" s="258"/>
      <c r="BR89" s="260"/>
      <c r="BS89" s="260"/>
      <c r="BT89" s="260"/>
      <c r="BU89" s="261"/>
      <c r="BW89" s="262"/>
      <c r="BX89" s="2"/>
      <c r="CA89" s="4"/>
      <c r="CC89" s="4"/>
      <c r="CE89" s="4"/>
      <c r="CF89" s="5"/>
      <c r="CM89" s="24"/>
      <c r="CN89" s="24"/>
      <c r="CO89" s="51"/>
      <c r="CP89" s="266"/>
      <c r="CQ89" s="266"/>
      <c r="CR89" s="266"/>
      <c r="CS89" s="266"/>
      <c r="CT89" s="266"/>
      <c r="CU89" s="266"/>
      <c r="CV89" s="266"/>
      <c r="CW89" s="266"/>
      <c r="CX89" s="266"/>
      <c r="CY89" s="266"/>
      <c r="CZ89" s="266"/>
      <c r="DA89" s="267"/>
      <c r="DB89" s="266"/>
      <c r="DL89" s="2"/>
      <c r="DM89" s="2"/>
      <c r="DN89" s="2"/>
      <c r="DO89" s="2"/>
      <c r="DP89" s="2"/>
      <c r="DQ89" s="2"/>
      <c r="DR89" s="2"/>
      <c r="DS89" s="2"/>
      <c r="DT89" s="2"/>
      <c r="DU89" s="1"/>
      <c r="DV89" s="1"/>
      <c r="DW89" s="1"/>
      <c r="DX89" s="18" t="e">
        <f t="shared" si="40"/>
        <v>#REF!</v>
      </c>
      <c r="DY89" s="133"/>
      <c r="DZ89" s="18" t="e">
        <f>DZ72+DX72</f>
        <v>#REF!</v>
      </c>
      <c r="EA89" s="133"/>
      <c r="EB89" s="1"/>
      <c r="EC89" s="1"/>
      <c r="ED89" s="1"/>
      <c r="EE89" s="268"/>
      <c r="EF89" s="244" t="e">
        <f>EF74</f>
        <v>#REF!</v>
      </c>
      <c r="EG89" s="243"/>
      <c r="EH89" s="244" t="e">
        <f>EH74</f>
        <v>#REF!</v>
      </c>
      <c r="EI89" s="243"/>
      <c r="EJ89" s="244" t="e">
        <f>EJ74</f>
        <v>#REF!</v>
      </c>
      <c r="EK89" s="243"/>
      <c r="EL89" s="244" t="e">
        <f>EL74</f>
        <v>#REF!</v>
      </c>
      <c r="ES89" s="3"/>
      <c r="ET89" s="3"/>
      <c r="EU89" s="2"/>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1" customFormat="1" ht="15" customHeight="1">
      <c r="B90" s="2"/>
      <c r="C90" s="2"/>
      <c r="D90" s="2"/>
      <c r="K90" s="2"/>
      <c r="L90" s="2"/>
      <c r="M90" s="2"/>
      <c r="N90" s="2"/>
      <c r="O90" s="2"/>
      <c r="P90" s="2"/>
      <c r="Q90" s="2"/>
      <c r="R90" s="2"/>
      <c r="S90" s="2"/>
      <c r="T90" s="2"/>
      <c r="U90" s="2"/>
      <c r="V90" s="2"/>
      <c r="W90" s="2"/>
      <c r="X90" s="2"/>
      <c r="Y90" s="2"/>
      <c r="Z90" s="2"/>
      <c r="AA90" s="2"/>
      <c r="AB90" s="2"/>
      <c r="AC90" s="2"/>
      <c r="BU90" s="3"/>
      <c r="BX90" s="2"/>
      <c r="CA90" s="4"/>
      <c r="CC90" s="4"/>
      <c r="CE90" s="4"/>
      <c r="CF90" s="5"/>
      <c r="CM90" s="266"/>
      <c r="CN90" s="266"/>
      <c r="CO90" s="247"/>
      <c r="CP90" s="266"/>
      <c r="CQ90" s="266"/>
      <c r="CR90" s="266"/>
      <c r="CS90" s="266"/>
      <c r="CT90" s="266"/>
      <c r="CU90" s="266"/>
      <c r="CV90" s="266"/>
      <c r="CW90" s="266"/>
      <c r="CX90" s="266"/>
      <c r="CY90" s="266"/>
      <c r="CZ90" s="266"/>
      <c r="DA90" s="267"/>
      <c r="DB90" s="266"/>
      <c r="DL90" s="2"/>
      <c r="DM90" s="2"/>
      <c r="DN90" s="2"/>
      <c r="DO90" s="2"/>
      <c r="DP90" s="2"/>
      <c r="DQ90" s="2"/>
      <c r="DR90" s="2"/>
      <c r="DS90" s="2"/>
      <c r="DT90" s="2"/>
      <c r="DU90" s="1"/>
      <c r="DV90" s="1"/>
      <c r="DW90" s="1">
        <v>2</v>
      </c>
      <c r="DX90" s="243"/>
      <c r="DY90" s="244" t="e">
        <f t="shared" si="38"/>
        <v>#REF!</v>
      </c>
      <c r="DZ90" s="243"/>
      <c r="EA90" s="244" t="e">
        <f t="shared" si="39"/>
        <v>#REF!</v>
      </c>
      <c r="EB90" s="245"/>
      <c r="EC90" s="245"/>
      <c r="ED90" s="245"/>
      <c r="EE90" s="118" t="e">
        <f>EE75</f>
        <v>#REF!</v>
      </c>
      <c r="EF90" s="133" t="e">
        <f>EE74*EF75/EF74</f>
        <v>#REF!</v>
      </c>
      <c r="EG90" s="18" t="e">
        <f>EG75</f>
        <v>#REF!</v>
      </c>
      <c r="EH90" s="133" t="e">
        <f>EG74*EH75/EH74</f>
        <v>#REF!</v>
      </c>
      <c r="EI90" s="18" t="e">
        <f>EI75</f>
        <v>#REF!</v>
      </c>
      <c r="EJ90" s="133" t="e">
        <f>EI74*EJ75/EJ74</f>
        <v>#REF!</v>
      </c>
      <c r="EK90" s="18" t="e">
        <f>EK75</f>
        <v>#REF!</v>
      </c>
      <c r="EL90" s="133" t="e">
        <f>EK74*EL75/EL74</f>
        <v>#REF!</v>
      </c>
      <c r="EN90" s="2"/>
      <c r="EO90" s="2"/>
      <c r="EP90" s="2"/>
      <c r="EQ90" s="2"/>
      <c r="ER90" s="2"/>
      <c r="ES90" s="94"/>
      <c r="ET90" s="94"/>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1" customFormat="1" ht="15" customHeight="1">
      <c r="B91" s="2"/>
      <c r="C91" s="2"/>
      <c r="D91" s="2"/>
      <c r="K91" s="2"/>
      <c r="L91" s="2"/>
      <c r="M91" s="2"/>
      <c r="N91" s="2"/>
      <c r="O91" s="2"/>
      <c r="P91" s="2"/>
      <c r="Q91" s="2"/>
      <c r="R91" s="2"/>
      <c r="S91" s="2"/>
      <c r="T91" s="2"/>
      <c r="U91" s="2"/>
      <c r="V91" s="2"/>
      <c r="W91" s="2"/>
      <c r="X91" s="2"/>
      <c r="Y91" s="2"/>
      <c r="Z91" s="2"/>
      <c r="AA91" s="2"/>
      <c r="AB91" s="2"/>
      <c r="AC91" s="2"/>
      <c r="AD91" s="1"/>
      <c r="AE91" s="1"/>
      <c r="BQ91" s="258"/>
      <c r="BR91" s="260"/>
      <c r="BS91" s="260"/>
      <c r="BT91" s="260"/>
      <c r="BU91" s="261"/>
      <c r="BW91" s="262"/>
      <c r="CA91" s="4"/>
      <c r="CC91" s="4"/>
      <c r="CE91" s="4"/>
      <c r="CF91" s="5"/>
      <c r="CM91" s="263"/>
      <c r="CN91" s="263"/>
      <c r="CO91" s="263"/>
      <c r="CP91" s="266"/>
      <c r="CQ91" s="266"/>
      <c r="CR91" s="266"/>
      <c r="CS91" s="266"/>
      <c r="CT91" s="266"/>
      <c r="CU91" s="266"/>
      <c r="CV91" s="266"/>
      <c r="CW91" s="266"/>
      <c r="CX91" s="266"/>
      <c r="CY91" s="266"/>
      <c r="CZ91" s="266"/>
      <c r="DA91" s="267"/>
      <c r="DB91" s="266"/>
      <c r="DL91" s="2"/>
      <c r="DM91" s="2"/>
      <c r="DN91" s="2"/>
      <c r="DO91" s="2"/>
      <c r="DP91" s="2"/>
      <c r="DQ91" s="2"/>
      <c r="DR91" s="2"/>
      <c r="DS91" s="2"/>
      <c r="DT91" s="2"/>
      <c r="DU91" s="1"/>
      <c r="DV91" s="1"/>
      <c r="DW91" s="1"/>
      <c r="DX91" s="18" t="e">
        <f t="shared" si="40"/>
        <v>#REF!</v>
      </c>
      <c r="DY91" s="133" t="e">
        <f>DY71+DY74</f>
        <v>#REF!</v>
      </c>
      <c r="DZ91" s="18" t="e">
        <f>DZ74</f>
        <v>#REF!</v>
      </c>
      <c r="EA91" s="133" t="e">
        <f>EA71+EA74</f>
        <v>#REF!</v>
      </c>
      <c r="EB91" s="1"/>
      <c r="EC91" s="1"/>
      <c r="ED91" s="1"/>
      <c r="EE91" s="118" t="e">
        <f>EE76*EE74/EE75</f>
        <v>#REF!</v>
      </c>
      <c r="EF91" s="133"/>
      <c r="EG91" s="18" t="e">
        <f>EG76*EG74/EG75</f>
        <v>#REF!</v>
      </c>
      <c r="EH91" s="133"/>
      <c r="EI91" s="18" t="e">
        <f>EI76*EI74/EI75</f>
        <v>#REF!</v>
      </c>
      <c r="EJ91" s="133"/>
      <c r="EK91" s="18" t="e">
        <f>EK76*EK74/EK75</f>
        <v>#REF!</v>
      </c>
      <c r="EL91" s="133"/>
      <c r="EN91" s="2"/>
      <c r="EO91" s="2"/>
      <c r="EP91" s="2"/>
      <c r="EQ91" s="2"/>
      <c r="ER91" s="2"/>
      <c r="ES91" s="94"/>
      <c r="ET91" s="94"/>
      <c r="EU91" s="2"/>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1" customFormat="1" ht="15" customHeight="1">
      <c r="B92" s="2"/>
      <c r="C92" s="2"/>
      <c r="D92" s="2"/>
      <c r="K92" s="2"/>
      <c r="L92" s="2"/>
      <c r="M92" s="2"/>
      <c r="N92" s="2"/>
      <c r="O92" s="2"/>
      <c r="P92" s="2"/>
      <c r="Q92" s="2"/>
      <c r="R92" s="2"/>
      <c r="S92" s="2"/>
      <c r="T92" s="2"/>
      <c r="U92" s="2"/>
      <c r="V92" s="2"/>
      <c r="W92" s="2"/>
      <c r="X92" s="2"/>
      <c r="Y92" s="2"/>
      <c r="Z92" s="2"/>
      <c r="AA92" s="2"/>
      <c r="AB92" s="2"/>
      <c r="AC92" s="2"/>
      <c r="AG92" s="1"/>
      <c r="BU92" s="3"/>
      <c r="CA92" s="4"/>
      <c r="CC92" s="4"/>
      <c r="CE92" s="4"/>
      <c r="CF92" s="5"/>
      <c r="CM92" s="263"/>
      <c r="CN92" s="263"/>
      <c r="CO92" s="263"/>
      <c r="CP92" s="266"/>
      <c r="CQ92" s="266"/>
      <c r="CR92" s="266"/>
      <c r="CS92" s="266"/>
      <c r="CT92" s="266"/>
      <c r="CU92" s="266"/>
      <c r="CV92" s="266"/>
      <c r="CW92" s="266"/>
      <c r="CX92" s="266"/>
      <c r="CY92" s="266"/>
      <c r="CZ92" s="266"/>
      <c r="DA92" s="267"/>
      <c r="DB92" s="266"/>
      <c r="DL92" s="2"/>
      <c r="DM92" s="2"/>
      <c r="DN92" s="2"/>
      <c r="DO92" s="2"/>
      <c r="DP92" s="2"/>
      <c r="DQ92" s="2"/>
      <c r="DR92" s="2"/>
      <c r="DS92" s="2"/>
      <c r="DT92" s="2"/>
      <c r="DU92" s="1"/>
      <c r="DV92" s="1"/>
      <c r="DW92" s="1"/>
      <c r="DX92" s="18" t="e">
        <f t="shared" si="40"/>
        <v>#REF!</v>
      </c>
      <c r="DY92" s="133"/>
      <c r="DZ92" s="18" t="e">
        <f>DZ75+DX75</f>
        <v>#REF!</v>
      </c>
      <c r="EA92" s="133"/>
      <c r="EB92" s="1"/>
      <c r="EC92" s="1"/>
      <c r="ED92" s="1"/>
      <c r="EE92" s="268"/>
      <c r="EF92" s="244" t="e">
        <f>EF77</f>
        <v>#REF!</v>
      </c>
      <c r="EG92" s="243"/>
      <c r="EH92" s="244" t="e">
        <f>EH77</f>
        <v>#REF!</v>
      </c>
      <c r="EI92" s="243"/>
      <c r="EJ92" s="244" t="e">
        <f>EJ77</f>
        <v>#REF!</v>
      </c>
      <c r="EK92" s="243"/>
      <c r="EL92" s="244" t="e">
        <f>EL77</f>
        <v>#REF!</v>
      </c>
      <c r="EN92" s="2"/>
      <c r="EO92" s="2"/>
      <c r="EP92" s="2"/>
      <c r="EQ92" s="2"/>
      <c r="ER92" s="2"/>
      <c r="ES92" s="94"/>
      <c r="ET92" s="94"/>
      <c r="EU92" s="2"/>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1" customFormat="1" ht="15" customHeight="1">
      <c r="B93" s="2"/>
      <c r="C93" s="2"/>
      <c r="D93" s="2"/>
      <c r="K93" s="2"/>
      <c r="L93" s="2"/>
      <c r="M93" s="2"/>
      <c r="N93" s="2"/>
      <c r="O93" s="2"/>
      <c r="P93" s="2"/>
      <c r="Q93" s="2"/>
      <c r="R93" s="2"/>
      <c r="S93" s="2"/>
      <c r="T93" s="2"/>
      <c r="U93" s="2"/>
      <c r="V93" s="2"/>
      <c r="W93" s="2"/>
      <c r="X93" s="2"/>
      <c r="Y93" s="2"/>
      <c r="Z93" s="2"/>
      <c r="AA93" s="2"/>
      <c r="AB93" s="2"/>
      <c r="AC93" s="2"/>
      <c r="AG93" s="1"/>
      <c r="BQ93" s="258"/>
      <c r="BR93" s="260"/>
      <c r="BS93" s="260"/>
      <c r="BT93" s="260"/>
      <c r="BU93" s="261"/>
      <c r="BW93" s="262"/>
      <c r="CA93" s="4"/>
      <c r="CC93" s="4"/>
      <c r="CE93" s="4"/>
      <c r="CF93" s="5"/>
      <c r="CM93" s="263"/>
      <c r="CN93" s="263"/>
      <c r="CO93" s="263"/>
      <c r="CP93" s="266"/>
      <c r="CQ93" s="266"/>
      <c r="CR93" s="266"/>
      <c r="CS93" s="266"/>
      <c r="CT93" s="266"/>
      <c r="CU93" s="266"/>
      <c r="CV93" s="266"/>
      <c r="CW93" s="266"/>
      <c r="CX93" s="266"/>
      <c r="CY93" s="266"/>
      <c r="CZ93" s="266"/>
      <c r="DA93" s="267"/>
      <c r="DB93" s="266"/>
      <c r="DL93" s="2"/>
      <c r="DM93" s="2"/>
      <c r="DN93" s="2"/>
      <c r="DO93" s="2"/>
      <c r="DP93" s="2"/>
      <c r="DQ93" s="2"/>
      <c r="DR93" s="2"/>
      <c r="DS93" s="2"/>
      <c r="DT93" s="2"/>
      <c r="DU93" s="1"/>
      <c r="DV93" s="1"/>
      <c r="DW93" s="1">
        <v>3</v>
      </c>
      <c r="DX93" s="243"/>
      <c r="DY93" s="244" t="e">
        <f>DY76</f>
        <v>#REF!</v>
      </c>
      <c r="DZ93" s="243"/>
      <c r="EA93" s="244" t="e">
        <f>EA76</f>
        <v>#REF!</v>
      </c>
      <c r="EB93" s="245"/>
      <c r="EC93" s="245"/>
      <c r="ED93" s="245"/>
      <c r="EE93" s="118" t="e">
        <f>EE78</f>
        <v>#REF!</v>
      </c>
      <c r="EF93" s="133" t="e">
        <f>EE77*EF78/EF77</f>
        <v>#REF!</v>
      </c>
      <c r="EG93" s="18" t="e">
        <f>EG78</f>
        <v>#REF!</v>
      </c>
      <c r="EH93" s="133" t="e">
        <f>EG77*EH78/EH77</f>
        <v>#REF!</v>
      </c>
      <c r="EI93" s="18" t="e">
        <f>EI78</f>
        <v>#REF!</v>
      </c>
      <c r="EJ93" s="133" t="e">
        <f>EI77*EJ78/EJ77</f>
        <v>#REF!</v>
      </c>
      <c r="EK93" s="18" t="e">
        <f>EK78</f>
        <v>#REF!</v>
      </c>
      <c r="EL93" s="133" t="e">
        <f>EK77*EL78/EL77</f>
        <v>#REF!</v>
      </c>
      <c r="EN93" s="2"/>
      <c r="EO93" s="2"/>
      <c r="EP93" s="85"/>
      <c r="EQ93" s="2"/>
      <c r="ER93" s="2"/>
      <c r="ES93" s="94"/>
      <c r="ET93" s="94"/>
      <c r="EU93" s="2"/>
      <c r="EV93" s="2"/>
      <c r="EW93" s="2"/>
      <c r="EX93" s="2"/>
      <c r="EY93" s="2"/>
      <c r="EZ93" s="2"/>
      <c r="FA93" s="2"/>
      <c r="FB93" s="2"/>
      <c r="FC93" s="2"/>
      <c r="FD93" s="2"/>
      <c r="FE93" s="2"/>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1" customFormat="1" ht="15" customHeight="1">
      <c r="B94" s="2"/>
      <c r="C94" s="2"/>
      <c r="D94" s="2"/>
      <c r="K94" s="2"/>
      <c r="S94" s="2"/>
      <c r="AC94" s="2"/>
      <c r="AG94" s="1"/>
      <c r="BS94" s="1"/>
      <c r="BU94" s="3"/>
      <c r="CA94" s="4"/>
      <c r="CC94" s="4"/>
      <c r="CE94" s="4"/>
      <c r="CF94" s="5"/>
      <c r="CM94" s="248"/>
      <c r="CN94" s="266"/>
      <c r="CO94" s="266"/>
      <c r="CP94" s="266"/>
      <c r="CQ94" s="266"/>
      <c r="CR94" s="266"/>
      <c r="CS94" s="266"/>
      <c r="CT94" s="266"/>
      <c r="CU94" s="266"/>
      <c r="CV94" s="266"/>
      <c r="CW94" s="266"/>
      <c r="CX94" s="266"/>
      <c r="CY94" s="266"/>
      <c r="CZ94" s="266"/>
      <c r="DA94" s="267"/>
      <c r="DB94" s="266"/>
      <c r="DU94" s="1"/>
      <c r="DV94" s="1"/>
      <c r="DW94" s="1"/>
      <c r="DX94" s="18" t="e">
        <f t="shared" si="40"/>
        <v>#REF!</v>
      </c>
      <c r="DY94" s="133" t="e">
        <f>DY74+DY77</f>
        <v>#REF!</v>
      </c>
      <c r="DZ94" s="18" t="e">
        <f>DZ77</f>
        <v>#REF!</v>
      </c>
      <c r="EA94" s="133" t="e">
        <f>EA74+EA77</f>
        <v>#REF!</v>
      </c>
      <c r="EB94" s="1"/>
      <c r="EC94" s="1"/>
      <c r="ED94" s="1"/>
      <c r="EE94" s="118" t="e">
        <f>EE79*EE77/EE78</f>
        <v>#REF!</v>
      </c>
      <c r="EF94" s="133"/>
      <c r="EG94" s="18" t="e">
        <f>EG79*EG77/EG78</f>
        <v>#REF!</v>
      </c>
      <c r="EH94" s="133"/>
      <c r="EI94" s="18" t="e">
        <f>EI79*EI77/EI78</f>
        <v>#REF!</v>
      </c>
      <c r="EJ94" s="133"/>
      <c r="EK94" s="18" t="e">
        <f>EK79*EK77/EK78</f>
        <v>#REF!</v>
      </c>
      <c r="EL94" s="133"/>
      <c r="EN94" s="2"/>
      <c r="EO94" s="2"/>
      <c r="EP94" s="2"/>
      <c r="EQ94" s="2"/>
      <c r="ER94" s="2"/>
      <c r="ES94" s="94"/>
      <c r="ET94" s="94"/>
      <c r="EU94" s="2"/>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1" customFormat="1" ht="15" customHeight="1">
      <c r="B95" s="2"/>
      <c r="C95" s="2"/>
      <c r="D95" s="2"/>
      <c r="K95" s="2"/>
      <c r="L95" s="1"/>
      <c r="M95" s="1"/>
      <c r="AC95" s="2"/>
      <c r="BQ95" s="258"/>
      <c r="BR95" s="260"/>
      <c r="BS95" s="260"/>
      <c r="BT95" s="260"/>
      <c r="BU95" s="261"/>
      <c r="BW95" s="262"/>
      <c r="BY95" s="254"/>
      <c r="BZ95" s="2"/>
      <c r="CA95" s="257"/>
      <c r="CB95" s="2"/>
      <c r="CC95" s="4"/>
      <c r="CD95" s="2"/>
      <c r="CE95" s="85"/>
      <c r="CF95" s="173"/>
      <c r="CG95" s="2"/>
      <c r="CH95" s="2"/>
      <c r="CM95" s="248"/>
      <c r="CN95" s="266"/>
      <c r="CO95" s="266"/>
      <c r="CP95" s="266"/>
      <c r="CQ95" s="266"/>
      <c r="CR95" s="266"/>
      <c r="CS95" s="266"/>
      <c r="CT95" s="266"/>
      <c r="CU95" s="266"/>
      <c r="CV95" s="266"/>
      <c r="CW95" s="266"/>
      <c r="CX95" s="266"/>
      <c r="CY95" s="266"/>
      <c r="CZ95" s="266"/>
      <c r="DA95" s="267"/>
      <c r="DB95" s="266"/>
      <c r="DU95" s="1"/>
      <c r="DV95" s="1"/>
      <c r="DW95" s="1"/>
      <c r="DX95" s="18" t="e">
        <f t="shared" si="40"/>
        <v>#REF!</v>
      </c>
      <c r="DY95" s="133"/>
      <c r="DZ95" s="18" t="e">
        <f>DZ78+DX78</f>
        <v>#REF!</v>
      </c>
      <c r="EA95" s="133"/>
      <c r="EB95" s="1"/>
      <c r="EC95" s="1"/>
      <c r="ED95" s="1"/>
      <c r="EE95" s="268"/>
      <c r="EF95" s="244" t="e">
        <f>EF80</f>
        <v>#REF!</v>
      </c>
      <c r="EG95" s="243"/>
      <c r="EH95" s="244" t="e">
        <f>EH80</f>
        <v>#REF!</v>
      </c>
      <c r="EI95" s="243"/>
      <c r="EJ95" s="244" t="e">
        <f>EJ80</f>
        <v>#REF!</v>
      </c>
      <c r="EK95" s="243"/>
      <c r="EL95" s="244" t="e">
        <f>EL80</f>
        <v>#REF!</v>
      </c>
      <c r="EM95" s="1"/>
      <c r="EP95" s="272"/>
      <c r="EQ95" s="272"/>
      <c r="ER95" s="272"/>
      <c r="ES95" s="273"/>
      <c r="ET95" s="273"/>
      <c r="EU95" s="2"/>
      <c r="EV95" s="2"/>
      <c r="EW95" s="2"/>
      <c r="EX95" s="2"/>
      <c r="EY95" s="2"/>
      <c r="EZ95" s="2"/>
      <c r="FA95" s="2"/>
      <c r="FB95" s="2"/>
      <c r="FC95" s="2"/>
      <c r="FD95" s="2"/>
      <c r="FE95" s="2"/>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1" customFormat="1" ht="15" customHeight="1">
      <c r="B96" s="2"/>
      <c r="C96" s="2"/>
      <c r="D96" s="2"/>
      <c r="K96" s="2"/>
      <c r="O96" s="1"/>
      <c r="AC96" s="2"/>
      <c r="AD96" s="2"/>
      <c r="AE96" s="254"/>
      <c r="AF96" s="2"/>
      <c r="AG96" s="254"/>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Y96" s="2"/>
      <c r="BZ96" s="2"/>
      <c r="CA96" s="85"/>
      <c r="CB96" s="2"/>
      <c r="CC96" s="85"/>
      <c r="CD96" s="2"/>
      <c r="CE96" s="4"/>
      <c r="CF96" s="173"/>
      <c r="CG96" s="2"/>
      <c r="CH96" s="2"/>
      <c r="CM96" s="248"/>
      <c r="CN96" s="266"/>
      <c r="CO96" s="266"/>
      <c r="CP96" s="266"/>
      <c r="CQ96" s="266"/>
      <c r="CR96" s="266"/>
      <c r="CS96" s="266"/>
      <c r="CT96" s="266"/>
      <c r="CU96" s="266"/>
      <c r="CV96" s="266"/>
      <c r="CW96" s="266"/>
      <c r="CX96" s="266"/>
      <c r="CY96" s="266"/>
      <c r="CZ96" s="266"/>
      <c r="DA96" s="267"/>
      <c r="DB96" s="266"/>
      <c r="DU96" s="1"/>
      <c r="DV96" s="1"/>
      <c r="DW96" s="1">
        <v>4</v>
      </c>
      <c r="DX96" s="243"/>
      <c r="DY96" s="244" t="e">
        <f>DY79</f>
        <v>#REF!</v>
      </c>
      <c r="DZ96" s="243"/>
      <c r="EA96" s="244" t="e">
        <f>EA79</f>
        <v>#REF!</v>
      </c>
      <c r="EB96" s="245"/>
      <c r="EC96" s="245"/>
      <c r="ED96" s="245"/>
      <c r="EE96" s="118" t="e">
        <f>EE81</f>
        <v>#REF!</v>
      </c>
      <c r="EF96" s="133" t="e">
        <f>EE80*EF81/EF80</f>
        <v>#REF!</v>
      </c>
      <c r="EG96" s="18" t="e">
        <f>EG81</f>
        <v>#REF!</v>
      </c>
      <c r="EH96" s="133" t="e">
        <f>EG80*EH81/EH80</f>
        <v>#REF!</v>
      </c>
      <c r="EI96" s="18" t="e">
        <f>EI81</f>
        <v>#REF!</v>
      </c>
      <c r="EJ96" s="133" t="e">
        <f>EI80*EJ81/EJ80</f>
        <v>#REF!</v>
      </c>
      <c r="EK96" s="18" t="e">
        <f>EK81</f>
        <v>#REF!</v>
      </c>
      <c r="EL96" s="133" t="e">
        <f>EK80*EL81/EL80</f>
        <v>#REF!</v>
      </c>
      <c r="EM96" s="1"/>
      <c r="EQ96" s="1"/>
      <c r="ER96" s="1"/>
      <c r="ES96" s="3"/>
      <c r="ET96" s="3"/>
      <c r="EU96" s="272"/>
      <c r="EV96" s="2"/>
      <c r="EW96" s="2"/>
      <c r="EX96" s="2"/>
      <c r="EY96" s="2"/>
      <c r="EZ96" s="2"/>
      <c r="FA96" s="2"/>
      <c r="FB96" s="2"/>
      <c r="FC96" s="2"/>
      <c r="FD96" s="2"/>
      <c r="FE96" s="2"/>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1" customFormat="1" ht="15" customHeight="1">
      <c r="B97" s="2"/>
      <c r="C97" s="2"/>
      <c r="D97" s="2"/>
      <c r="K97" s="2"/>
      <c r="O97" s="1"/>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Q97" s="1"/>
      <c r="BY97" s="258"/>
      <c r="BZ97" s="258"/>
      <c r="CA97" s="85"/>
      <c r="CB97" s="2"/>
      <c r="CC97" s="274"/>
      <c r="CE97" s="4"/>
      <c r="CF97" s="5"/>
      <c r="CM97" s="248"/>
      <c r="CN97" s="266"/>
      <c r="CO97" s="266"/>
      <c r="CP97" s="266"/>
      <c r="CQ97" s="266"/>
      <c r="CR97" s="266"/>
      <c r="CS97" s="266"/>
      <c r="CT97" s="266"/>
      <c r="CU97" s="266"/>
      <c r="CV97" s="266"/>
      <c r="CW97" s="266"/>
      <c r="CX97" s="266"/>
      <c r="CY97" s="266"/>
      <c r="CZ97" s="266"/>
      <c r="DA97" s="267"/>
      <c r="DB97" s="266"/>
      <c r="DU97" s="1"/>
      <c r="DV97" s="1"/>
      <c r="DW97" s="1"/>
      <c r="DX97" s="18" t="e">
        <f t="shared" si="40"/>
        <v>#REF!</v>
      </c>
      <c r="DY97" s="133" t="e">
        <f>DY77+DY80</f>
        <v>#REF!</v>
      </c>
      <c r="DZ97" s="18" t="e">
        <f>DZ80</f>
        <v>#REF!</v>
      </c>
      <c r="EA97" s="133" t="e">
        <f>EA77+EA80</f>
        <v>#REF!</v>
      </c>
      <c r="EB97" s="1"/>
      <c r="EC97" s="1"/>
      <c r="ED97" s="1"/>
      <c r="EE97" s="151" t="e">
        <f>EE82*EE80/EE81</f>
        <v>#REF!</v>
      </c>
      <c r="EF97" s="150"/>
      <c r="EG97" s="149" t="e">
        <f>EG82*EG80/EG81</f>
        <v>#REF!</v>
      </c>
      <c r="EH97" s="150"/>
      <c r="EI97" s="149" t="e">
        <f>EI82*EI80/EI81</f>
        <v>#REF!</v>
      </c>
      <c r="EJ97" s="150"/>
      <c r="EK97" s="149" t="e">
        <f>EK82*EK80/EK81</f>
        <v>#REF!</v>
      </c>
      <c r="EL97" s="150"/>
      <c r="EM97" s="2"/>
      <c r="ES97" s="3"/>
      <c r="ET97" s="3"/>
      <c r="EU97" s="272"/>
      <c r="EV97" s="2"/>
      <c r="EW97" s="2"/>
      <c r="EX97" s="2"/>
      <c r="EY97" s="2"/>
      <c r="EZ97" s="2"/>
      <c r="FA97" s="2"/>
      <c r="FB97" s="2"/>
      <c r="FC97" s="2"/>
      <c r="FD97" s="2"/>
      <c r="FE97" s="2"/>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KB97" s="1"/>
      <c r="KJ97" s="1"/>
    </row>
    <row r="98" s="1" customFormat="1" ht="15" customHeight="1">
      <c r="B98" s="2"/>
      <c r="C98" s="2"/>
      <c r="D98" s="2"/>
      <c r="K98" s="2"/>
      <c r="O98" s="1"/>
      <c r="AC98" s="2"/>
      <c r="AD98" s="2"/>
      <c r="AE98" s="254"/>
      <c r="AF98" s="254"/>
      <c r="AG98" s="2"/>
      <c r="AH98" s="254"/>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X98" s="254"/>
      <c r="CA98" s="4"/>
      <c r="CC98" s="85"/>
      <c r="CD98" s="2"/>
      <c r="CE98" s="85"/>
      <c r="CF98" s="5"/>
      <c r="CM98" s="248"/>
      <c r="CN98" s="266"/>
      <c r="CO98" s="266"/>
      <c r="CP98" s="266"/>
      <c r="CQ98" s="266"/>
      <c r="CR98" s="266"/>
      <c r="CS98" s="266"/>
      <c r="CT98" s="266"/>
      <c r="CU98" s="266"/>
      <c r="CV98" s="266"/>
      <c r="CW98" s="266"/>
      <c r="CX98" s="266"/>
      <c r="CY98" s="266"/>
      <c r="CZ98" s="266"/>
      <c r="DA98" s="267"/>
      <c r="DB98" s="266"/>
      <c r="DU98" s="1"/>
      <c r="DV98" s="1"/>
      <c r="DW98" s="1"/>
      <c r="DX98" s="18" t="e">
        <f t="shared" si="40"/>
        <v>#REF!</v>
      </c>
      <c r="DY98" s="133"/>
      <c r="DZ98" s="18" t="e">
        <f>DZ81+DX81</f>
        <v>#REF!</v>
      </c>
      <c r="EA98" s="133"/>
      <c r="EB98" s="1"/>
      <c r="EC98" s="1"/>
      <c r="ED98" s="1"/>
      <c r="EE98" s="3"/>
      <c r="EF98" s="1"/>
      <c r="EG98" s="1"/>
      <c r="EH98" s="1"/>
      <c r="EI98" s="1"/>
      <c r="EJ98" s="1"/>
      <c r="EK98" s="1"/>
      <c r="EL98" s="1"/>
      <c r="EM98" s="2"/>
      <c r="EN98" s="2"/>
      <c r="EO98" s="2"/>
      <c r="EP98" s="2"/>
      <c r="EQ98" s="2"/>
      <c r="ER98" s="2"/>
      <c r="ES98" s="94"/>
      <c r="ET98" s="94"/>
      <c r="EU98" s="272"/>
      <c r="EV98" s="2"/>
      <c r="EW98" s="2"/>
      <c r="EX98" s="2"/>
      <c r="EY98" s="2"/>
      <c r="EZ98" s="2"/>
      <c r="FA98" s="2"/>
      <c r="FB98" s="2"/>
      <c r="FC98" s="2"/>
      <c r="FD98" s="2"/>
      <c r="FE98" s="2"/>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1" customFormat="1" ht="15" customHeight="1">
      <c r="B99" s="2"/>
      <c r="C99" s="2"/>
      <c r="D99" s="2"/>
      <c r="K99" s="2"/>
      <c r="AC99" s="2"/>
      <c r="AD99" s="2"/>
      <c r="AE99" s="254"/>
      <c r="AF99" s="254"/>
      <c r="AG99" s="2"/>
      <c r="AH99" s="254"/>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X99" s="2"/>
      <c r="CA99" s="4"/>
      <c r="CC99" s="4"/>
      <c r="CE99" s="4"/>
      <c r="CF99" s="5"/>
      <c r="CL99" s="1"/>
      <c r="CM99" s="248"/>
      <c r="CN99" s="266"/>
      <c r="CO99" s="266"/>
      <c r="CP99" s="266"/>
      <c r="CQ99" s="266"/>
      <c r="CR99" s="266"/>
      <c r="CS99" s="266"/>
      <c r="CT99" s="266"/>
      <c r="CU99" s="266"/>
      <c r="CV99" s="266"/>
      <c r="CW99" s="266"/>
      <c r="CX99" s="266"/>
      <c r="CY99" s="266"/>
      <c r="CZ99" s="266"/>
      <c r="DA99" s="267"/>
      <c r="DB99" s="266"/>
      <c r="DU99" s="1"/>
      <c r="DV99" s="1"/>
      <c r="DW99" s="1">
        <v>5</v>
      </c>
      <c r="DX99" s="1"/>
      <c r="DY99" s="1" t="e">
        <f t="shared" ref="DY99:DY100" si="41">DY79</f>
        <v>#REF!</v>
      </c>
      <c r="DZ99" s="1"/>
      <c r="EA99" s="1" t="e">
        <f t="shared" ref="EA99:EA100" si="42">EA79</f>
        <v>#REF!</v>
      </c>
      <c r="EB99" s="1"/>
      <c r="EC99" s="1"/>
      <c r="ED99" s="1"/>
      <c r="EE99" s="3"/>
      <c r="EF99" s="1"/>
      <c r="EG99" s="1"/>
      <c r="EH99" s="1"/>
      <c r="EI99" s="1"/>
      <c r="EJ99" s="1"/>
      <c r="EK99" s="1"/>
      <c r="EL99" s="1"/>
      <c r="EM99" s="2"/>
      <c r="EN99" s="2"/>
      <c r="EO99" s="2"/>
      <c r="EP99" s="2"/>
      <c r="EQ99" s="2"/>
      <c r="ER99" s="2"/>
      <c r="ES99" s="94"/>
      <c r="ET99" s="94"/>
      <c r="EU99" s="272"/>
      <c r="EV99" s="2"/>
      <c r="EW99" s="2"/>
      <c r="EX99" s="2"/>
      <c r="EY99" s="2"/>
      <c r="EZ99" s="2"/>
      <c r="FA99" s="2"/>
      <c r="FB99" s="2"/>
      <c r="FC99" s="2"/>
      <c r="FD99" s="2"/>
      <c r="FE99" s="2"/>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1" customFormat="1" ht="15" customHeight="1">
      <c r="B100" s="2"/>
      <c r="C100" s="2"/>
      <c r="D100" s="2"/>
      <c r="K100" s="2"/>
      <c r="L100" s="2"/>
      <c r="M100" s="254"/>
      <c r="N100" s="2"/>
      <c r="O100" s="254"/>
      <c r="P100" s="2"/>
      <c r="Q100" s="2"/>
      <c r="R100" s="2"/>
      <c r="T100" s="2"/>
      <c r="U100" s="2"/>
      <c r="V100" s="2"/>
      <c r="W100" s="2"/>
      <c r="X100" s="2"/>
      <c r="Y100" s="2"/>
      <c r="Z100" s="2"/>
      <c r="AA100" s="2"/>
      <c r="AB100" s="2"/>
      <c r="AC100" s="2"/>
      <c r="AD100" s="2"/>
      <c r="AE100" s="254"/>
      <c r="AF100" s="254"/>
      <c r="AG100" s="2"/>
      <c r="AH100" s="254"/>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1"/>
      <c r="BT100" s="1"/>
      <c r="BU100" s="1"/>
      <c r="BW100" s="2"/>
      <c r="BX100" s="2"/>
      <c r="CA100" s="4"/>
      <c r="CC100" s="4"/>
      <c r="CD100" s="275"/>
      <c r="CE100" s="85"/>
      <c r="CF100" s="173"/>
      <c r="CG100" s="2"/>
      <c r="CH100" s="2"/>
      <c r="CM100" s="247"/>
      <c r="CN100" s="266"/>
      <c r="CO100" s="266"/>
      <c r="CP100" s="266"/>
      <c r="CQ100" s="266"/>
      <c r="CR100" s="266"/>
      <c r="CS100" s="266"/>
      <c r="CT100" s="266"/>
      <c r="CU100" s="266"/>
      <c r="CV100" s="266"/>
      <c r="CW100" s="266"/>
      <c r="CX100" s="266"/>
      <c r="CY100" s="266"/>
      <c r="CZ100" s="266"/>
      <c r="DA100" s="267"/>
      <c r="DB100" s="266"/>
      <c r="DL100" s="2"/>
      <c r="DM100" s="2"/>
      <c r="DN100" s="2"/>
      <c r="DO100" s="2"/>
      <c r="DP100" s="2"/>
      <c r="DQ100" s="2"/>
      <c r="DR100" s="2"/>
      <c r="DS100" s="2"/>
      <c r="DT100" s="2"/>
      <c r="DU100" s="1"/>
      <c r="DV100" s="1"/>
      <c r="DW100" s="1"/>
      <c r="DX100" s="1"/>
      <c r="DY100" s="1" t="e">
        <f t="shared" si="41"/>
        <v>#REF!</v>
      </c>
      <c r="DZ100" s="1"/>
      <c r="EA100" s="1" t="e">
        <f t="shared" si="42"/>
        <v>#REF!</v>
      </c>
      <c r="EB100" s="1"/>
      <c r="EC100" s="1"/>
      <c r="ED100" s="1"/>
      <c r="EE100" s="3"/>
      <c r="EF100" s="1"/>
      <c r="EG100" s="1"/>
      <c r="EH100" s="1"/>
      <c r="EI100" s="1"/>
      <c r="EJ100" s="1"/>
      <c r="EK100" s="1"/>
      <c r="EL100" s="1"/>
      <c r="EM100" s="2"/>
      <c r="EN100" s="2"/>
      <c r="EO100" s="2"/>
      <c r="EP100" s="2"/>
      <c r="EQ100" s="2"/>
      <c r="ER100" s="2"/>
      <c r="ES100" s="94"/>
      <c r="ET100" s="94"/>
      <c r="EU100" s="272"/>
      <c r="EV100" s="272"/>
      <c r="EW100" s="272"/>
      <c r="EX100" s="272"/>
      <c r="EY100" s="272"/>
      <c r="EZ100" s="272"/>
      <c r="FA100" s="272"/>
      <c r="FB100" s="272"/>
      <c r="FC100" s="272"/>
      <c r="FD100" s="272"/>
      <c r="FE100" s="272"/>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1" customFormat="1" ht="15" customHeight="1">
      <c r="B101" s="2"/>
      <c r="C101" s="2"/>
      <c r="D101" s="2"/>
      <c r="K101" s="2"/>
      <c r="L101" s="2"/>
      <c r="M101" s="2"/>
      <c r="N101" s="2"/>
      <c r="O101" s="2"/>
      <c r="P101" s="2"/>
      <c r="Q101" s="2"/>
      <c r="R101" s="2"/>
      <c r="S101" s="2"/>
      <c r="T101" s="2"/>
      <c r="U101" s="2"/>
      <c r="V101" s="2"/>
      <c r="W101" s="2"/>
      <c r="X101" s="2"/>
      <c r="Y101" s="2"/>
      <c r="Z101" s="2"/>
      <c r="AA101" s="2"/>
      <c r="AB101" s="2"/>
      <c r="AC101" s="2"/>
      <c r="AD101" s="2"/>
      <c r="AE101" s="254"/>
      <c r="AF101" s="254"/>
      <c r="AG101" s="2"/>
      <c r="AH101" s="254"/>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1"/>
      <c r="BZ101" s="1"/>
      <c r="CA101" s="4"/>
      <c r="CC101" s="4"/>
      <c r="CE101" s="4"/>
      <c r="CF101" s="5"/>
      <c r="CJ101" s="1"/>
      <c r="CK101" s="1"/>
      <c r="CM101" s="248"/>
      <c r="CN101" s="266"/>
      <c r="CO101" s="266"/>
      <c r="CP101" s="266"/>
      <c r="CQ101" s="266"/>
      <c r="CR101" s="266"/>
      <c r="CS101" s="266"/>
      <c r="CT101" s="266"/>
      <c r="CU101" s="266"/>
      <c r="CV101" s="266"/>
      <c r="CW101" s="266"/>
      <c r="CX101" s="266"/>
      <c r="CY101" s="266"/>
      <c r="CZ101" s="266"/>
      <c r="DA101" s="267"/>
      <c r="DB101" s="266"/>
      <c r="DL101" s="2"/>
      <c r="DM101" s="2"/>
      <c r="DN101" s="2"/>
      <c r="DO101" s="2"/>
      <c r="DP101" s="2"/>
      <c r="DQ101" s="2"/>
      <c r="DR101" s="2"/>
      <c r="DS101" s="2"/>
      <c r="DT101" s="2"/>
      <c r="DU101" s="1"/>
      <c r="DV101" s="1"/>
      <c r="DW101" s="1"/>
      <c r="DX101" s="1"/>
      <c r="DY101" s="1"/>
      <c r="DZ101" s="1"/>
      <c r="EA101" s="1"/>
      <c r="EB101" s="1"/>
      <c r="EC101" s="1"/>
      <c r="ED101" s="1"/>
      <c r="EE101" s="3"/>
      <c r="EF101" s="1"/>
      <c r="EG101" s="1"/>
      <c r="EH101" s="1"/>
      <c r="EI101" s="1"/>
      <c r="EJ101" s="1"/>
      <c r="EK101" s="1"/>
      <c r="EL101" s="1"/>
      <c r="EM101" s="2"/>
      <c r="EN101" s="2"/>
      <c r="EO101" s="2"/>
      <c r="EP101" s="85"/>
      <c r="EQ101" s="2"/>
      <c r="ER101" s="2"/>
      <c r="ES101" s="94"/>
      <c r="ET101" s="94"/>
      <c r="EU101" s="272"/>
      <c r="EV101" s="272"/>
      <c r="EW101" s="272"/>
      <c r="EX101" s="272"/>
      <c r="EY101" s="272"/>
      <c r="EZ101" s="272"/>
      <c r="FA101" s="272"/>
      <c r="FB101" s="272"/>
      <c r="FC101" s="272"/>
      <c r="FD101" s="272"/>
      <c r="FE101" s="272"/>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JF101" s="1"/>
      <c r="JG101" s="1"/>
      <c r="JH101" s="1"/>
      <c r="JI101" s="1"/>
      <c r="JJ101" s="1"/>
      <c r="JK101" s="1"/>
      <c r="JL101" s="1"/>
      <c r="JM101" s="1"/>
      <c r="JN101" s="1"/>
      <c r="JO101" s="1"/>
      <c r="JP101" s="1"/>
      <c r="JQ101" s="1"/>
      <c r="JR101" s="1"/>
      <c r="JS101" s="1"/>
      <c r="JT101" s="1"/>
      <c r="JU101" s="1"/>
      <c r="JV101" s="1"/>
      <c r="JW101" s="1"/>
      <c r="JX101" s="1"/>
      <c r="JY101" s="1"/>
      <c r="JZ101" s="1"/>
      <c r="KA101" s="1"/>
    </row>
    <row r="102" s="1" customFormat="1" ht="15" customHeight="1">
      <c r="B102" s="2"/>
      <c r="C102" s="2"/>
      <c r="D102" s="2"/>
      <c r="K102" s="2"/>
      <c r="L102" s="2"/>
      <c r="M102" s="254"/>
      <c r="N102" s="254"/>
      <c r="O102" s="2"/>
      <c r="P102" s="254"/>
      <c r="Q102" s="2"/>
      <c r="R102" s="2"/>
      <c r="S102" s="2"/>
      <c r="T102" s="2"/>
      <c r="U102" s="2"/>
      <c r="V102" s="2"/>
      <c r="W102" s="2"/>
      <c r="X102" s="2"/>
      <c r="Y102" s="2"/>
      <c r="Z102" s="2"/>
      <c r="AA102" s="2"/>
      <c r="AB102" s="2"/>
      <c r="AC102" s="2"/>
      <c r="AD102" s="2"/>
      <c r="AE102" s="254"/>
      <c r="AF102" s="254"/>
      <c r="AG102" s="2"/>
      <c r="AH102" s="254"/>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1"/>
      <c r="CA102" s="4"/>
      <c r="CC102" s="4"/>
      <c r="CE102" s="4"/>
      <c r="CF102" s="5"/>
      <c r="CM102" s="263"/>
      <c r="CN102" s="266"/>
      <c r="CO102" s="266"/>
      <c r="CP102" s="247"/>
      <c r="CQ102" s="247"/>
      <c r="CR102" s="247"/>
      <c r="CS102" s="247"/>
      <c r="CT102" s="247"/>
      <c r="CU102" s="247"/>
      <c r="CV102" s="247"/>
      <c r="CW102" s="248"/>
      <c r="CX102" s="248"/>
      <c r="CY102" s="248"/>
      <c r="CZ102" s="248"/>
      <c r="DA102" s="249"/>
      <c r="DB102" s="247"/>
      <c r="DL102" s="2"/>
      <c r="DM102" s="2"/>
      <c r="DN102" s="2"/>
      <c r="DO102" s="2"/>
      <c r="DP102" s="2"/>
      <c r="DQ102" s="2"/>
      <c r="DR102" s="2"/>
      <c r="DS102" s="2"/>
      <c r="DT102" s="2"/>
      <c r="DU102" s="1"/>
      <c r="DV102" s="1"/>
      <c r="DW102" s="1"/>
      <c r="DX102" s="1"/>
      <c r="DY102" s="1"/>
      <c r="DZ102" s="1"/>
      <c r="EA102" s="1"/>
      <c r="EB102" s="1"/>
      <c r="EC102" s="1"/>
      <c r="ED102" s="1"/>
      <c r="EE102" s="3" t="s">
        <v>385</v>
      </c>
      <c r="EF102" s="1"/>
      <c r="EG102" s="1" t="s">
        <v>386</v>
      </c>
      <c r="EH102" s="1"/>
      <c r="EI102" s="1" t="s">
        <v>387</v>
      </c>
      <c r="EJ102" s="1"/>
      <c r="EK102" s="1" t="s">
        <v>388</v>
      </c>
      <c r="EL102" s="1"/>
      <c r="EN102" s="2"/>
      <c r="EO102" s="2"/>
      <c r="EP102" s="2"/>
      <c r="EQ102" s="2"/>
      <c r="ER102" s="2"/>
      <c r="ES102" s="94"/>
      <c r="ET102" s="94"/>
      <c r="EU102" s="272"/>
      <c r="EV102" s="272"/>
      <c r="EW102" s="272"/>
      <c r="EX102" s="272"/>
      <c r="EY102" s="272"/>
      <c r="EZ102" s="272"/>
      <c r="FA102" s="272"/>
      <c r="FB102" s="272"/>
      <c r="FC102" s="272"/>
      <c r="FD102" s="272"/>
      <c r="FE102" s="272"/>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1" customFormat="1" ht="15" customHeight="1">
      <c r="B103" s="2"/>
      <c r="C103" s="2"/>
      <c r="D103" s="2"/>
      <c r="K103" s="2"/>
      <c r="L103" s="2"/>
      <c r="M103" s="254"/>
      <c r="N103" s="254"/>
      <c r="O103" s="2"/>
      <c r="P103" s="254"/>
      <c r="Q103" s="2"/>
      <c r="R103" s="2"/>
      <c r="S103" s="2"/>
      <c r="T103" s="2"/>
      <c r="U103" s="2"/>
      <c r="V103" s="2"/>
      <c r="W103" s="2"/>
      <c r="X103" s="2"/>
      <c r="Y103" s="2"/>
      <c r="Z103" s="2"/>
      <c r="AA103" s="2"/>
      <c r="AB103" s="2"/>
      <c r="AC103" s="2"/>
      <c r="AD103" s="2"/>
      <c r="AE103" s="254"/>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Y103" s="1"/>
      <c r="BZ103" s="253"/>
      <c r="CA103" s="4"/>
      <c r="CC103" s="4"/>
      <c r="CE103" s="4"/>
      <c r="CF103" s="5"/>
      <c r="CM103" s="248"/>
      <c r="CN103" s="266"/>
      <c r="CO103" s="266"/>
      <c r="CP103" s="248"/>
      <c r="CQ103" s="248"/>
      <c r="CR103" s="248"/>
      <c r="CS103" s="248"/>
      <c r="CT103" s="248"/>
      <c r="CU103" s="248"/>
      <c r="CV103" s="248"/>
      <c r="CW103" s="248"/>
      <c r="CX103" s="248"/>
      <c r="CY103" s="248"/>
      <c r="CZ103" s="248"/>
      <c r="DA103" s="249"/>
      <c r="DB103" s="248"/>
      <c r="DL103" s="2"/>
      <c r="DM103" s="2"/>
      <c r="DN103" s="2"/>
      <c r="DO103" s="2"/>
      <c r="DP103" s="2"/>
      <c r="DQ103" s="2"/>
      <c r="DR103" s="2"/>
      <c r="DS103" s="2"/>
      <c r="DT103" s="2"/>
      <c r="DU103" s="1"/>
      <c r="DV103" s="1"/>
      <c r="DW103" s="1"/>
      <c r="DX103" s="1"/>
      <c r="DY103" s="1"/>
      <c r="DZ103" s="1"/>
      <c r="EA103" s="1"/>
      <c r="EB103" s="1"/>
      <c r="EC103" s="1"/>
      <c r="ED103" s="1"/>
      <c r="EE103" s="268"/>
      <c r="EF103" s="244" t="e">
        <f t="shared" ref="EF103:EF106" si="43">EF86</f>
        <v>#REF!</v>
      </c>
      <c r="EG103" s="243"/>
      <c r="EH103" s="244" t="e">
        <f t="shared" ref="EH103:EH106" si="44">EH86</f>
        <v>#REF!</v>
      </c>
      <c r="EI103" s="243"/>
      <c r="EJ103" s="244" t="e">
        <f t="shared" ref="EJ103:EJ106" si="45">EJ86</f>
        <v>#REF!</v>
      </c>
      <c r="EK103" s="243"/>
      <c r="EL103" s="244" t="e">
        <f t="shared" ref="EL103:EL106" si="46">EL86</f>
        <v>#REF!</v>
      </c>
      <c r="EM103" s="1"/>
      <c r="EN103" s="272"/>
      <c r="EO103" s="272"/>
      <c r="EP103" s="272"/>
      <c r="EQ103" s="272"/>
      <c r="ER103" s="272"/>
      <c r="ES103" s="273"/>
      <c r="ET103" s="273"/>
      <c r="EU103" s="272"/>
      <c r="EV103" s="272"/>
      <c r="EW103" s="272"/>
      <c r="EX103" s="272"/>
      <c r="EY103" s="272"/>
      <c r="EZ103" s="272"/>
      <c r="FA103" s="272"/>
      <c r="FB103" s="272"/>
      <c r="FC103" s="272"/>
      <c r="FD103" s="272"/>
      <c r="FE103" s="272"/>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1" customFormat="1" ht="15" customHeight="1">
      <c r="B104" s="2"/>
      <c r="C104" s="2"/>
      <c r="D104" s="2"/>
      <c r="K104" s="2"/>
      <c r="L104" s="2"/>
      <c r="M104" s="254"/>
      <c r="N104" s="254"/>
      <c r="O104" s="2"/>
      <c r="P104" s="254"/>
      <c r="Q104" s="2"/>
      <c r="R104" s="2"/>
      <c r="S104" s="2"/>
      <c r="T104" s="2"/>
      <c r="U104" s="2"/>
      <c r="V104" s="2"/>
      <c r="W104" s="2"/>
      <c r="X104" s="2"/>
      <c r="Y104" s="2"/>
      <c r="Z104" s="2"/>
      <c r="AA104" s="2"/>
      <c r="AB104" s="2"/>
      <c r="AC104" s="2"/>
      <c r="AD104" s="2"/>
      <c r="AE104" s="254"/>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CA104" s="4"/>
      <c r="CC104" s="4"/>
      <c r="CE104" s="4"/>
      <c r="CF104" s="5"/>
      <c r="CM104" s="248"/>
      <c r="CN104" s="266"/>
      <c r="CO104" s="266"/>
      <c r="CP104" s="248"/>
      <c r="CQ104" s="248"/>
      <c r="CR104" s="248"/>
      <c r="CS104" s="248"/>
      <c r="CT104" s="248"/>
      <c r="CU104" s="248"/>
      <c r="CV104" s="248"/>
      <c r="CW104" s="248"/>
      <c r="CX104" s="248"/>
      <c r="CY104" s="248"/>
      <c r="CZ104" s="248"/>
      <c r="DA104" s="249"/>
      <c r="DB104" s="248"/>
      <c r="DL104" s="2"/>
      <c r="DM104" s="2"/>
      <c r="DN104" s="2"/>
      <c r="DO104" s="2"/>
      <c r="DP104" s="2"/>
      <c r="DQ104" s="2"/>
      <c r="DR104" s="2"/>
      <c r="DS104" s="2"/>
      <c r="DT104" s="2"/>
      <c r="DU104" s="1"/>
      <c r="DV104" s="1"/>
      <c r="DW104" s="1"/>
      <c r="DX104" s="1"/>
      <c r="DY104" s="1"/>
      <c r="DZ104" s="1"/>
      <c r="EA104" s="1"/>
      <c r="EB104" s="1"/>
      <c r="EC104" s="1"/>
      <c r="ED104" s="1"/>
      <c r="EE104" s="118" t="e">
        <f>EE87</f>
        <v>#REF!</v>
      </c>
      <c r="EF104" s="133" t="e">
        <f t="shared" si="43"/>
        <v>#REF!</v>
      </c>
      <c r="EG104" s="18" t="e">
        <f>EG87</f>
        <v>#REF!</v>
      </c>
      <c r="EH104" s="133" t="e">
        <f t="shared" si="44"/>
        <v>#REF!</v>
      </c>
      <c r="EI104" s="18" t="e">
        <f>EI87</f>
        <v>#REF!</v>
      </c>
      <c r="EJ104" s="133" t="e">
        <f t="shared" si="45"/>
        <v>#REF!</v>
      </c>
      <c r="EK104" s="18" t="e">
        <f>EK87</f>
        <v>#REF!</v>
      </c>
      <c r="EL104" s="133" t="e">
        <f t="shared" si="46"/>
        <v>#REF!</v>
      </c>
      <c r="EN104" s="272"/>
      <c r="EO104" s="272"/>
      <c r="EP104" s="272"/>
      <c r="EQ104" s="272"/>
      <c r="ER104" s="272"/>
      <c r="ES104" s="273"/>
      <c r="ET104" s="273"/>
      <c r="EU104" s="272"/>
      <c r="EV104" s="272"/>
      <c r="EW104" s="272"/>
      <c r="EX104" s="272"/>
      <c r="EY104" s="272"/>
      <c r="EZ104" s="272"/>
      <c r="FA104" s="272"/>
      <c r="FB104" s="272"/>
      <c r="FC104" s="272"/>
      <c r="FD104" s="272"/>
      <c r="FE104" s="272"/>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KC104" s="1"/>
      <c r="KD104" s="1"/>
      <c r="KE104" s="1"/>
      <c r="KF104" s="1"/>
      <c r="KG104" s="1"/>
      <c r="KH104" s="1"/>
      <c r="KI104" s="1"/>
    </row>
    <row r="105" s="1" customFormat="1" ht="15" customHeight="1">
      <c r="B105" s="2"/>
      <c r="C105" s="2"/>
      <c r="D105" s="2"/>
      <c r="K105" s="2"/>
      <c r="L105" s="2"/>
      <c r="M105" s="254"/>
      <c r="N105" s="254"/>
      <c r="O105" s="2"/>
      <c r="P105" s="254"/>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85"/>
      <c r="BT105" s="2"/>
      <c r="BU105" s="2"/>
      <c r="BV105" s="2"/>
      <c r="BW105" s="2"/>
      <c r="BY105" s="1"/>
      <c r="CA105" s="4"/>
      <c r="CC105" s="4"/>
      <c r="CE105" s="4"/>
      <c r="CF105" s="5"/>
      <c r="CM105" s="248"/>
      <c r="CN105" s="266"/>
      <c r="CO105" s="266"/>
      <c r="CP105" s="266"/>
      <c r="CQ105" s="266"/>
      <c r="CR105" s="266"/>
      <c r="CS105" s="266"/>
      <c r="CT105" s="266"/>
      <c r="CU105" s="266"/>
      <c r="CV105" s="266"/>
      <c r="CW105" s="266"/>
      <c r="CX105" s="266"/>
      <c r="CY105" s="266"/>
      <c r="CZ105" s="266"/>
      <c r="DA105" s="267"/>
      <c r="DB105" s="266"/>
      <c r="DL105" s="2"/>
      <c r="DM105" s="2"/>
      <c r="DN105" s="2"/>
      <c r="DO105" s="2"/>
      <c r="DP105" s="2"/>
      <c r="DQ105" s="2"/>
      <c r="DR105" s="2"/>
      <c r="DS105" s="2"/>
      <c r="DT105" s="2"/>
      <c r="DU105" s="1"/>
      <c r="DV105" s="1"/>
      <c r="DW105" s="1"/>
      <c r="DX105" s="1"/>
      <c r="DY105" s="1"/>
      <c r="DZ105" s="1"/>
      <c r="EA105" s="1"/>
      <c r="EB105" s="1"/>
      <c r="EC105" s="1"/>
      <c r="ED105" s="1"/>
      <c r="EE105" s="118" t="e">
        <f>EE88+DZ72</f>
        <v>#REF!</v>
      </c>
      <c r="EF105" s="133"/>
      <c r="EG105" s="18" t="e">
        <f>EG88+EE88</f>
        <v>#REF!</v>
      </c>
      <c r="EH105" s="133"/>
      <c r="EI105" s="18" t="e">
        <f>EI88+EG88</f>
        <v>#REF!</v>
      </c>
      <c r="EJ105" s="133"/>
      <c r="EK105" s="18" t="e">
        <f>EK88+EI88</f>
        <v>#REF!</v>
      </c>
      <c r="EL105" s="133"/>
      <c r="EM105" s="2"/>
      <c r="EN105" s="272"/>
      <c r="EO105" s="272"/>
      <c r="EP105" s="272"/>
      <c r="EQ105" s="272"/>
      <c r="ER105" s="272"/>
      <c r="ES105" s="273"/>
      <c r="ET105" s="273"/>
      <c r="EU105" s="272"/>
      <c r="EV105" s="272"/>
      <c r="EW105" s="272"/>
      <c r="EX105" s="272"/>
      <c r="EY105" s="272"/>
      <c r="EZ105" s="272"/>
      <c r="FA105" s="272"/>
      <c r="FB105" s="272"/>
      <c r="FC105" s="272"/>
      <c r="FD105" s="272"/>
      <c r="FE105" s="272"/>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1" customFormat="1" ht="15" customHeight="1">
      <c r="B106" s="2"/>
      <c r="C106" s="2"/>
      <c r="D106" s="2"/>
      <c r="K106" s="2"/>
      <c r="L106" s="2"/>
      <c r="M106" s="254"/>
      <c r="N106" s="254"/>
      <c r="O106" s="2"/>
      <c r="P106" s="254"/>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Y106" s="1"/>
      <c r="BZ106" s="254"/>
      <c r="CA106" s="255"/>
      <c r="CB106" s="253"/>
      <c r="CC106" s="85"/>
      <c r="CE106" s="4"/>
      <c r="CF106" s="173"/>
      <c r="CG106" s="2"/>
      <c r="CH106" s="2"/>
      <c r="CM106" s="248"/>
      <c r="CN106" s="266"/>
      <c r="CO106" s="266"/>
      <c r="CP106" s="266"/>
      <c r="CQ106" s="266"/>
      <c r="CR106" s="266"/>
      <c r="CS106" s="266"/>
      <c r="CT106" s="266"/>
      <c r="CU106" s="266"/>
      <c r="CV106" s="266"/>
      <c r="CW106" s="266"/>
      <c r="CX106" s="266"/>
      <c r="CY106" s="266"/>
      <c r="CZ106" s="266"/>
      <c r="DA106" s="267"/>
      <c r="DB106" s="266"/>
      <c r="DL106" s="2"/>
      <c r="DM106" s="2"/>
      <c r="DN106" s="2"/>
      <c r="DO106" s="2"/>
      <c r="DP106" s="2"/>
      <c r="DQ106" s="2"/>
      <c r="DR106" s="2"/>
      <c r="DS106" s="2"/>
      <c r="DT106" s="2"/>
      <c r="DU106" s="1"/>
      <c r="DV106" s="1"/>
      <c r="DW106" s="1"/>
      <c r="DX106" s="1"/>
      <c r="DY106" s="1"/>
      <c r="DZ106" s="1"/>
      <c r="EA106" s="1"/>
      <c r="EB106" s="1"/>
      <c r="EC106" s="1"/>
      <c r="ED106" s="1"/>
      <c r="EE106" s="268"/>
      <c r="EF106" s="244" t="e">
        <f t="shared" si="43"/>
        <v>#REF!</v>
      </c>
      <c r="EG106" s="243"/>
      <c r="EH106" s="244" t="e">
        <f t="shared" si="44"/>
        <v>#REF!</v>
      </c>
      <c r="EI106" s="243"/>
      <c r="EJ106" s="244" t="e">
        <f t="shared" si="45"/>
        <v>#REF!</v>
      </c>
      <c r="EK106" s="243"/>
      <c r="EL106" s="244" t="e">
        <f t="shared" si="46"/>
        <v>#REF!</v>
      </c>
      <c r="EM106" s="2"/>
      <c r="EN106" s="272"/>
      <c r="EO106" s="272"/>
      <c r="EP106" s="272"/>
      <c r="EQ106" s="272"/>
      <c r="ER106" s="272"/>
      <c r="ES106" s="273"/>
      <c r="ET106" s="273"/>
      <c r="EU106" s="272"/>
      <c r="EV106" s="272"/>
      <c r="EW106" s="272"/>
      <c r="EX106" s="272"/>
      <c r="EY106" s="272"/>
      <c r="EZ106" s="272"/>
      <c r="FA106" s="272"/>
      <c r="FB106" s="272"/>
      <c r="FC106" s="272"/>
      <c r="FD106" s="272"/>
      <c r="FE106" s="272"/>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1" customFormat="1" ht="15" customHeight="1">
      <c r="B107" s="2"/>
      <c r="C107" s="2"/>
      <c r="D107" s="2"/>
      <c r="K107" s="2"/>
      <c r="L107" s="2"/>
      <c r="M107" s="254"/>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S107" s="272"/>
      <c r="BT107" s="272"/>
      <c r="BU107" s="272"/>
      <c r="BV107" s="272"/>
      <c r="BW107" s="272"/>
      <c r="CA107" s="4"/>
      <c r="CC107" s="4"/>
      <c r="CD107" s="1"/>
      <c r="CE107" s="4"/>
      <c r="CF107" s="5"/>
      <c r="CG107" s="1"/>
      <c r="CH107" s="1"/>
      <c r="CM107" s="247"/>
      <c r="CN107" s="266"/>
      <c r="CO107" s="266"/>
      <c r="CP107" s="266"/>
      <c r="CQ107" s="266"/>
      <c r="CR107" s="266"/>
      <c r="CS107" s="266"/>
      <c r="CT107" s="266"/>
      <c r="CU107" s="266"/>
      <c r="CV107" s="266"/>
      <c r="CW107" s="266"/>
      <c r="CX107" s="266"/>
      <c r="CY107" s="266"/>
      <c r="CZ107" s="266"/>
      <c r="DA107" s="267"/>
      <c r="DB107" s="266"/>
      <c r="DL107" s="2"/>
      <c r="DM107" s="2"/>
      <c r="DN107" s="2"/>
      <c r="DO107" s="2"/>
      <c r="DP107" s="2"/>
      <c r="DQ107" s="2"/>
      <c r="DR107" s="2"/>
      <c r="DS107" s="2"/>
      <c r="DT107" s="2"/>
      <c r="DU107" s="1"/>
      <c r="DV107" s="1"/>
      <c r="DW107" s="1"/>
      <c r="DX107" s="1"/>
      <c r="DY107" s="1"/>
      <c r="DZ107" s="1"/>
      <c r="EA107" s="1"/>
      <c r="EB107" s="1"/>
      <c r="EC107" s="1"/>
      <c r="ED107" s="1"/>
      <c r="EE107" s="118" t="e">
        <f>EE90</f>
        <v>#REF!</v>
      </c>
      <c r="EF107" s="133" t="e">
        <f>EF87+EF90</f>
        <v>#REF!</v>
      </c>
      <c r="EG107" s="18" t="e">
        <f>EG90</f>
        <v>#REF!</v>
      </c>
      <c r="EH107" s="133" t="e">
        <f>EH87+EH90</f>
        <v>#REF!</v>
      </c>
      <c r="EI107" s="18" t="e">
        <f>EI90</f>
        <v>#REF!</v>
      </c>
      <c r="EJ107" s="133" t="e">
        <f>EJ87+EJ90</f>
        <v>#REF!</v>
      </c>
      <c r="EK107" s="18" t="e">
        <f>EK90</f>
        <v>#REF!</v>
      </c>
      <c r="EL107" s="133" t="e">
        <f>EL87+EL90</f>
        <v>#REF!</v>
      </c>
      <c r="EM107" s="2"/>
      <c r="EN107" s="272"/>
      <c r="EO107" s="272"/>
      <c r="EP107" s="272"/>
      <c r="EQ107" s="272"/>
      <c r="ER107" s="272"/>
      <c r="ES107" s="273"/>
      <c r="ET107" s="273"/>
      <c r="EU107" s="272"/>
      <c r="EV107" s="272"/>
      <c r="EW107" s="272"/>
      <c r="EX107" s="272"/>
      <c r="EY107" s="272"/>
      <c r="EZ107" s="272"/>
      <c r="FA107" s="272"/>
      <c r="FB107" s="272"/>
      <c r="FC107" s="272"/>
      <c r="FD107" s="272"/>
      <c r="FE107" s="272"/>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1" customFormat="1" ht="15" customHeight="1">
      <c r="B108" s="2"/>
      <c r="C108" s="2"/>
      <c r="D108" s="2"/>
      <c r="K108" s="2"/>
      <c r="L108" s="2"/>
      <c r="M108" s="254"/>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1"/>
      <c r="BT108" s="1"/>
      <c r="BU108" s="1"/>
      <c r="BW108" s="272"/>
      <c r="BY108" s="258"/>
      <c r="BZ108" s="260"/>
      <c r="CA108" s="269"/>
      <c r="CB108" s="260"/>
      <c r="CC108" s="4"/>
      <c r="CE108" s="271"/>
      <c r="CF108" s="173"/>
      <c r="CG108" s="2"/>
      <c r="CH108" s="2"/>
      <c r="CM108" s="247"/>
      <c r="CN108" s="266"/>
      <c r="CO108" s="266"/>
      <c r="CP108" s="248"/>
      <c r="CQ108" s="248"/>
      <c r="CR108" s="248"/>
      <c r="CS108" s="248"/>
      <c r="CT108" s="248"/>
      <c r="CU108" s="248"/>
      <c r="CV108" s="248"/>
      <c r="CW108" s="248"/>
      <c r="CX108" s="248"/>
      <c r="CY108" s="248"/>
      <c r="CZ108" s="248"/>
      <c r="DA108" s="249"/>
      <c r="DB108" s="248"/>
      <c r="DL108" s="2"/>
      <c r="DM108" s="2"/>
      <c r="DN108" s="2"/>
      <c r="DO108" s="2"/>
      <c r="DP108" s="2"/>
      <c r="DQ108" s="2"/>
      <c r="DR108" s="2"/>
      <c r="DS108" s="2"/>
      <c r="DT108" s="2"/>
      <c r="DU108" s="1"/>
      <c r="DV108" s="1"/>
      <c r="DW108" s="1"/>
      <c r="DX108" s="1"/>
      <c r="DY108" s="1"/>
      <c r="DZ108" s="1"/>
      <c r="EA108" s="1"/>
      <c r="EB108" s="1"/>
      <c r="EC108" s="1"/>
      <c r="ED108" s="1"/>
      <c r="EE108" s="118" t="e">
        <f>EE91+DZ75</f>
        <v>#REF!</v>
      </c>
      <c r="EF108" s="133"/>
      <c r="EG108" s="18" t="e">
        <f>EG91+EE91</f>
        <v>#REF!</v>
      </c>
      <c r="EH108" s="133"/>
      <c r="EI108" s="18" t="e">
        <f>EI91+EG91</f>
        <v>#REF!</v>
      </c>
      <c r="EJ108" s="133"/>
      <c r="EK108" s="18" t="e">
        <f>EK91+EI91</f>
        <v>#REF!</v>
      </c>
      <c r="EL108" s="133"/>
      <c r="EM108" s="2"/>
      <c r="EN108" s="272"/>
      <c r="EO108" s="272"/>
      <c r="EP108" s="272"/>
      <c r="EQ108" s="272"/>
      <c r="ER108" s="272"/>
      <c r="ES108" s="273"/>
      <c r="ET108" s="273"/>
      <c r="EU108" s="272"/>
      <c r="EV108" s="272"/>
      <c r="EW108" s="272"/>
      <c r="EX108" s="272"/>
      <c r="EY108" s="272"/>
      <c r="EZ108" s="272"/>
      <c r="FA108" s="272"/>
      <c r="FB108" s="272"/>
      <c r="FC108" s="272"/>
      <c r="FD108" s="272"/>
      <c r="FE108" s="272"/>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1" customFormat="1" ht="15" customHeight="1">
      <c r="B109" s="2"/>
      <c r="C109" s="2"/>
      <c r="D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W109" s="272"/>
      <c r="CA109" s="4"/>
      <c r="CC109" s="4"/>
      <c r="CE109" s="4"/>
      <c r="CF109" s="5"/>
      <c r="CM109" s="247"/>
      <c r="CN109" s="266"/>
      <c r="CO109" s="266"/>
      <c r="CP109" s="247"/>
      <c r="CQ109" s="247"/>
      <c r="CR109" s="247"/>
      <c r="CS109" s="247"/>
      <c r="CT109" s="247"/>
      <c r="CU109" s="247"/>
      <c r="CV109" s="247"/>
      <c r="CW109" s="248"/>
      <c r="CX109" s="248"/>
      <c r="CY109" s="248"/>
      <c r="CZ109" s="248"/>
      <c r="DA109" s="249"/>
      <c r="DB109" s="247"/>
      <c r="DL109" s="2"/>
      <c r="DM109" s="2"/>
      <c r="DN109" s="2"/>
      <c r="DO109" s="2"/>
      <c r="DP109" s="2"/>
      <c r="DQ109" s="2"/>
      <c r="DR109" s="2"/>
      <c r="DS109" s="2"/>
      <c r="DT109" s="2"/>
      <c r="DU109" s="1"/>
      <c r="DV109" s="1"/>
      <c r="DW109" s="1"/>
      <c r="DX109" s="1"/>
      <c r="DY109" s="1"/>
      <c r="DZ109" s="1"/>
      <c r="EA109" s="1"/>
      <c r="EB109" s="1"/>
      <c r="EC109" s="1"/>
      <c r="ED109" s="1"/>
      <c r="EE109" s="268"/>
      <c r="EF109" s="244" t="e">
        <f>EF92</f>
        <v>#REF!</v>
      </c>
      <c r="EG109" s="243"/>
      <c r="EH109" s="244" t="e">
        <f>EH92</f>
        <v>#REF!</v>
      </c>
      <c r="EI109" s="243"/>
      <c r="EJ109" s="244" t="e">
        <f>EJ92</f>
        <v>#REF!</v>
      </c>
      <c r="EK109" s="243"/>
      <c r="EL109" s="244" t="e">
        <f>EL92</f>
        <v>#REF!</v>
      </c>
      <c r="EM109" s="2"/>
      <c r="EN109" s="272"/>
      <c r="EO109" s="272"/>
      <c r="EP109" s="272"/>
      <c r="EQ109" s="272"/>
      <c r="ER109" s="272"/>
      <c r="ES109" s="273"/>
      <c r="ET109" s="273"/>
      <c r="EU109" s="272"/>
      <c r="EV109" s="272"/>
      <c r="EW109" s="272"/>
      <c r="EX109" s="272"/>
      <c r="EY109" s="272"/>
      <c r="EZ109" s="272"/>
      <c r="FA109" s="272"/>
      <c r="FB109" s="272"/>
      <c r="FC109" s="272"/>
      <c r="FD109" s="272"/>
      <c r="FE109" s="272"/>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KB109" s="2"/>
      <c r="KJ109" s="2"/>
    </row>
    <row r="110" s="1" customFormat="1" ht="15" customHeight="1">
      <c r="B110" s="2"/>
      <c r="C110" s="2"/>
      <c r="D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72"/>
      <c r="BY110" s="258"/>
      <c r="BZ110" s="260"/>
      <c r="CA110" s="269"/>
      <c r="CB110" s="260"/>
      <c r="CC110" s="4"/>
      <c r="CE110" s="271"/>
      <c r="CF110" s="173"/>
      <c r="CG110" s="2"/>
      <c r="CH110" s="2"/>
      <c r="CM110" s="247"/>
      <c r="CN110" s="266"/>
      <c r="CO110" s="266"/>
      <c r="CP110" s="247"/>
      <c r="CQ110" s="247"/>
      <c r="CR110" s="247"/>
      <c r="CS110" s="247"/>
      <c r="CT110" s="247"/>
      <c r="CU110" s="247"/>
      <c r="CV110" s="247"/>
      <c r="CW110" s="248"/>
      <c r="CX110" s="248"/>
      <c r="CY110" s="248"/>
      <c r="CZ110" s="248"/>
      <c r="DA110" s="249"/>
      <c r="DB110" s="247"/>
      <c r="DL110" s="2"/>
      <c r="DM110" s="2"/>
      <c r="DN110" s="2"/>
      <c r="DO110" s="2"/>
      <c r="DP110" s="2"/>
      <c r="DQ110" s="2"/>
      <c r="DR110" s="2"/>
      <c r="DS110" s="2"/>
      <c r="DT110" s="2"/>
      <c r="DU110" s="1"/>
      <c r="DV110" s="1"/>
      <c r="DW110" s="1"/>
      <c r="DX110" s="1"/>
      <c r="DY110" s="1"/>
      <c r="DZ110" s="1"/>
      <c r="EA110" s="1"/>
      <c r="EB110" s="1"/>
      <c r="EC110" s="1"/>
      <c r="ED110" s="1"/>
      <c r="EE110" s="118" t="e">
        <f>EE93</f>
        <v>#REF!</v>
      </c>
      <c r="EF110" s="133" t="e">
        <f>EF90+EF93</f>
        <v>#REF!</v>
      </c>
      <c r="EG110" s="18" t="e">
        <f>EG93</f>
        <v>#REF!</v>
      </c>
      <c r="EH110" s="133" t="e">
        <f>EH90+EH93</f>
        <v>#REF!</v>
      </c>
      <c r="EI110" s="18" t="e">
        <f>EI93</f>
        <v>#REF!</v>
      </c>
      <c r="EJ110" s="133" t="e">
        <f>EJ90+EJ93</f>
        <v>#REF!</v>
      </c>
      <c r="EK110" s="18" t="e">
        <f>EK93</f>
        <v>#REF!</v>
      </c>
      <c r="EL110" s="133" t="e">
        <f>EL90+EL93</f>
        <v>#REF!</v>
      </c>
      <c r="EM110" s="272"/>
      <c r="EN110" s="272"/>
      <c r="EO110" s="272"/>
      <c r="EP110" s="272"/>
      <c r="EQ110" s="272"/>
      <c r="ER110" s="272"/>
      <c r="ES110" s="273"/>
      <c r="ET110" s="273"/>
      <c r="EU110" s="272"/>
      <c r="EV110" s="272"/>
      <c r="EW110" s="272"/>
      <c r="EX110" s="272"/>
      <c r="EY110" s="272"/>
      <c r="EZ110" s="272"/>
      <c r="FA110" s="272"/>
      <c r="FB110" s="272"/>
      <c r="FC110" s="272"/>
      <c r="FD110" s="272"/>
      <c r="FE110" s="272"/>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1" customFormat="1" ht="15" customHeight="1">
      <c r="B111" s="2"/>
      <c r="C111" s="2"/>
      <c r="D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72"/>
      <c r="CA111" s="4"/>
      <c r="CC111" s="4"/>
      <c r="CE111" s="4"/>
      <c r="CF111" s="5"/>
      <c r="CM111" s="247"/>
      <c r="CN111" s="247"/>
      <c r="CO111" s="247"/>
      <c r="CP111" s="247"/>
      <c r="CQ111" s="247"/>
      <c r="CR111" s="247"/>
      <c r="CS111" s="247"/>
      <c r="CT111" s="247"/>
      <c r="CU111" s="247"/>
      <c r="CV111" s="247"/>
      <c r="CW111" s="248"/>
      <c r="CX111" s="248"/>
      <c r="CY111" s="248"/>
      <c r="CZ111" s="248"/>
      <c r="DA111" s="249"/>
      <c r="DB111" s="247"/>
      <c r="DL111" s="2"/>
      <c r="DM111" s="2"/>
      <c r="DN111" s="2"/>
      <c r="DO111" s="2"/>
      <c r="DP111" s="2"/>
      <c r="DQ111" s="2"/>
      <c r="DR111" s="2"/>
      <c r="DS111" s="2"/>
      <c r="DT111" s="2"/>
      <c r="EE111" s="118" t="e">
        <f>EE94+DZ78</f>
        <v>#REF!</v>
      </c>
      <c r="EF111" s="133"/>
      <c r="EG111" s="18" t="e">
        <f>EG94+EE94</f>
        <v>#REF!</v>
      </c>
      <c r="EH111" s="133"/>
      <c r="EI111" s="18" t="e">
        <f>EI94+EG94</f>
        <v>#REF!</v>
      </c>
      <c r="EJ111" s="133"/>
      <c r="EK111" s="18" t="e">
        <f>EK94+EI94</f>
        <v>#REF!</v>
      </c>
      <c r="EL111" s="133"/>
      <c r="EM111" s="272"/>
      <c r="EN111" s="272"/>
      <c r="EO111" s="272"/>
      <c r="EP111" s="272"/>
      <c r="EQ111" s="272"/>
      <c r="ER111" s="272"/>
      <c r="ES111" s="273"/>
      <c r="ET111" s="273"/>
      <c r="EU111" s="272"/>
      <c r="EV111" s="272"/>
      <c r="EW111" s="272"/>
      <c r="EX111" s="272"/>
      <c r="EY111" s="272"/>
      <c r="EZ111" s="272"/>
      <c r="FA111" s="272"/>
      <c r="FB111" s="272"/>
      <c r="FC111" s="272"/>
      <c r="FD111" s="272"/>
      <c r="FE111" s="272"/>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1" customFormat="1" ht="15" customHeight="1">
      <c r="B112" s="2"/>
      <c r="C112" s="2"/>
      <c r="D112" s="2"/>
      <c r="K112" s="2"/>
      <c r="L112" s="2"/>
      <c r="M112" s="2"/>
      <c r="N112" s="2"/>
      <c r="O112" s="2"/>
      <c r="P112" s="2"/>
      <c r="Q112" s="2"/>
      <c r="R112" s="2"/>
      <c r="S112" s="2"/>
      <c r="T112" s="2"/>
      <c r="U112" s="2"/>
      <c r="V112" s="2"/>
      <c r="W112" s="2"/>
      <c r="X112" s="2"/>
      <c r="Y112" s="2"/>
      <c r="Z112" s="2"/>
      <c r="AA112" s="2"/>
      <c r="AB112" s="2"/>
      <c r="AC112" s="2"/>
      <c r="BP112" s="2"/>
      <c r="BQ112" s="2"/>
      <c r="BR112" s="2"/>
      <c r="BS112" s="2"/>
      <c r="BT112" s="2"/>
      <c r="BU112" s="2"/>
      <c r="BV112" s="2"/>
      <c r="BW112" s="272"/>
      <c r="BY112" s="258"/>
      <c r="BZ112" s="260"/>
      <c r="CA112" s="269"/>
      <c r="CB112" s="260"/>
      <c r="CC112" s="4"/>
      <c r="CE112" s="271"/>
      <c r="CF112" s="5"/>
      <c r="CM112" s="247"/>
      <c r="CN112" s="247"/>
      <c r="CO112" s="248"/>
      <c r="CP112" s="266"/>
      <c r="CQ112" s="266"/>
      <c r="CR112" s="266"/>
      <c r="CS112" s="266"/>
      <c r="CT112" s="266"/>
      <c r="CU112" s="266"/>
      <c r="CV112" s="266"/>
      <c r="CW112" s="266"/>
      <c r="CX112" s="266"/>
      <c r="CY112" s="266"/>
      <c r="CZ112" s="266"/>
      <c r="DA112" s="267"/>
      <c r="DB112" s="266"/>
      <c r="DL112" s="2"/>
      <c r="DM112" s="2"/>
      <c r="DN112" s="2"/>
      <c r="DO112" s="2"/>
      <c r="DP112" s="2"/>
      <c r="DQ112" s="2"/>
      <c r="DR112" s="2"/>
      <c r="DS112" s="2"/>
      <c r="DT112" s="2"/>
      <c r="DU112" s="3"/>
      <c r="DV112" s="3"/>
      <c r="DW112" s="3"/>
      <c r="DX112" s="3"/>
      <c r="DY112" s="3"/>
      <c r="DZ112" s="3"/>
      <c r="EA112" s="3"/>
      <c r="EB112" s="3"/>
      <c r="EC112" s="3"/>
      <c r="ED112" s="3"/>
      <c r="EE112" s="268"/>
      <c r="EF112" s="244" t="e">
        <f>EF95</f>
        <v>#REF!</v>
      </c>
      <c r="EG112" s="243"/>
      <c r="EH112" s="244" t="e">
        <f>EH95</f>
        <v>#REF!</v>
      </c>
      <c r="EI112" s="243"/>
      <c r="EJ112" s="244" t="e">
        <f>EJ95</f>
        <v>#REF!</v>
      </c>
      <c r="EK112" s="243"/>
      <c r="EL112" s="244" t="e">
        <f>EL95</f>
        <v>#REF!</v>
      </c>
      <c r="EM112" s="272"/>
      <c r="ES112" s="3"/>
      <c r="ET112" s="3"/>
      <c r="EU112" s="272"/>
      <c r="EV112" s="272"/>
      <c r="EW112" s="272"/>
      <c r="EX112" s="272"/>
      <c r="EY112" s="272"/>
      <c r="EZ112" s="272"/>
      <c r="FA112" s="272"/>
      <c r="FB112" s="272"/>
      <c r="FC112" s="272"/>
      <c r="FD112" s="272"/>
      <c r="FE112" s="272"/>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1" customFormat="1" ht="15" customHeight="1">
      <c r="B113" s="2"/>
      <c r="C113" s="2"/>
      <c r="D113" s="2"/>
      <c r="K113" s="2"/>
      <c r="L113" s="2"/>
      <c r="M113" s="2"/>
      <c r="N113" s="2"/>
      <c r="O113" s="2"/>
      <c r="P113" s="2"/>
      <c r="Q113" s="2"/>
      <c r="R113" s="2"/>
      <c r="S113" s="2"/>
      <c r="T113" s="2"/>
      <c r="U113" s="2"/>
      <c r="V113" s="2"/>
      <c r="W113" s="2"/>
      <c r="X113" s="2"/>
      <c r="Y113" s="2"/>
      <c r="Z113" s="2"/>
      <c r="AA113" s="2"/>
      <c r="AB113" s="2"/>
      <c r="AC113" s="2"/>
      <c r="BP113" s="2"/>
      <c r="BQ113" s="2"/>
      <c r="BR113" s="2"/>
      <c r="BS113" s="85"/>
      <c r="BT113" s="2"/>
      <c r="BU113" s="2"/>
      <c r="BV113" s="2"/>
      <c r="BW113" s="272"/>
      <c r="CA113" s="4"/>
      <c r="CC113" s="4"/>
      <c r="CE113" s="4"/>
      <c r="CF113" s="5"/>
      <c r="CM113" s="248"/>
      <c r="CN113" s="248"/>
      <c r="CO113" s="248"/>
      <c r="CP113" s="247"/>
      <c r="CQ113" s="247"/>
      <c r="CR113" s="247"/>
      <c r="CS113" s="247"/>
      <c r="CT113" s="247"/>
      <c r="CU113" s="247"/>
      <c r="CV113" s="247"/>
      <c r="CW113" s="248"/>
      <c r="CX113" s="248"/>
      <c r="CY113" s="248"/>
      <c r="CZ113" s="248"/>
      <c r="DA113" s="249"/>
      <c r="DB113" s="247"/>
      <c r="DL113" s="2"/>
      <c r="DM113" s="2"/>
      <c r="DN113" s="2"/>
      <c r="DO113" s="2"/>
      <c r="DP113" s="2"/>
      <c r="DQ113" s="2"/>
      <c r="DR113" s="2"/>
      <c r="DS113" s="2"/>
      <c r="DT113" s="2"/>
      <c r="EE113" s="118" t="e">
        <f>EE96</f>
        <v>#REF!</v>
      </c>
      <c r="EF113" s="133" t="e">
        <f>EF93+EF96</f>
        <v>#REF!</v>
      </c>
      <c r="EG113" s="18" t="e">
        <f>EG96</f>
        <v>#REF!</v>
      </c>
      <c r="EH113" s="133" t="e">
        <f>EH93+EH96</f>
        <v>#REF!</v>
      </c>
      <c r="EI113" s="18" t="e">
        <f>EI96</f>
        <v>#REF!</v>
      </c>
      <c r="EJ113" s="133" t="e">
        <f>EJ93+EJ96</f>
        <v>#REF!</v>
      </c>
      <c r="EK113" s="18" t="e">
        <f>EK96</f>
        <v>#REF!</v>
      </c>
      <c r="EL113" s="133" t="e">
        <f>EL93+EL96</f>
        <v>#REF!</v>
      </c>
      <c r="EM113" s="272"/>
      <c r="ES113" s="3"/>
      <c r="ET113" s="3"/>
      <c r="EV113" s="272"/>
      <c r="EW113" s="272"/>
      <c r="EX113" s="272"/>
      <c r="EY113" s="272"/>
      <c r="EZ113" s="272"/>
      <c r="FA113" s="272"/>
      <c r="FB113" s="272"/>
      <c r="FC113" s="272"/>
      <c r="FD113" s="272"/>
      <c r="FE113" s="272"/>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JF113" s="2"/>
      <c r="JG113" s="2"/>
      <c r="JH113" s="2"/>
      <c r="JI113" s="2"/>
      <c r="JJ113" s="2"/>
      <c r="JK113" s="2"/>
      <c r="JL113" s="2"/>
      <c r="JM113" s="2"/>
      <c r="JN113" s="2"/>
      <c r="JO113" s="2"/>
      <c r="JP113" s="2"/>
      <c r="JQ113" s="2"/>
      <c r="JR113" s="2"/>
      <c r="JS113" s="2"/>
      <c r="JT113" s="2"/>
      <c r="JU113" s="2"/>
      <c r="JV113" s="2"/>
      <c r="JW113" s="2"/>
      <c r="JX113" s="2"/>
      <c r="JY113" s="2"/>
      <c r="JZ113" s="2"/>
      <c r="KA113" s="2"/>
    </row>
    <row r="114" s="1" customFormat="1" ht="15" customHeight="1">
      <c r="B114" s="2"/>
      <c r="C114" s="2"/>
      <c r="D114" s="2"/>
      <c r="K114" s="2"/>
      <c r="L114" s="2"/>
      <c r="M114" s="2"/>
      <c r="N114" s="2"/>
      <c r="O114" s="2"/>
      <c r="P114" s="2"/>
      <c r="Q114" s="2"/>
      <c r="R114" s="2"/>
      <c r="S114" s="2"/>
      <c r="T114" s="2"/>
      <c r="U114" s="2"/>
      <c r="V114" s="2"/>
      <c r="W114" s="2"/>
      <c r="X114" s="2"/>
      <c r="Y114" s="2"/>
      <c r="Z114" s="2"/>
      <c r="AA114" s="2"/>
      <c r="AB114" s="2"/>
      <c r="AC114" s="2"/>
      <c r="BP114" s="2"/>
      <c r="BQ114" s="2"/>
      <c r="BR114" s="2"/>
      <c r="BS114" s="2"/>
      <c r="BT114" s="2"/>
      <c r="BU114" s="2"/>
      <c r="BV114" s="2"/>
      <c r="BW114" s="272"/>
      <c r="BY114" s="258"/>
      <c r="BZ114" s="260"/>
      <c r="CA114" s="269"/>
      <c r="CB114" s="260"/>
      <c r="CC114" s="4"/>
      <c r="CE114" s="271"/>
      <c r="CF114" s="5"/>
      <c r="CM114" s="247"/>
      <c r="CN114" s="247"/>
      <c r="CO114" s="266"/>
      <c r="CP114" s="247"/>
      <c r="CQ114" s="247"/>
      <c r="CR114" s="247"/>
      <c r="CS114" s="247"/>
      <c r="CT114" s="247"/>
      <c r="CU114" s="247"/>
      <c r="CV114" s="247"/>
      <c r="CW114" s="248"/>
      <c r="CX114" s="248"/>
      <c r="CY114" s="248"/>
      <c r="CZ114" s="248"/>
      <c r="DA114" s="249"/>
      <c r="DB114" s="247"/>
      <c r="DL114" s="2"/>
      <c r="DM114" s="2"/>
      <c r="DN114" s="2"/>
      <c r="DO114" s="2"/>
      <c r="DP114" s="2"/>
      <c r="DQ114" s="2"/>
      <c r="DR114" s="2"/>
      <c r="DS114" s="2"/>
      <c r="DT114" s="2"/>
      <c r="DU114" s="6"/>
      <c r="DV114" s="6"/>
      <c r="DW114" s="6"/>
      <c r="DX114" s="6"/>
      <c r="DY114" s="6"/>
      <c r="DZ114" s="6"/>
      <c r="EA114" s="6"/>
      <c r="EB114" s="6"/>
      <c r="EC114" s="6"/>
      <c r="ED114" s="6"/>
      <c r="EE114" s="118" t="e">
        <f>EE97+DZ81</f>
        <v>#REF!</v>
      </c>
      <c r="EF114" s="133"/>
      <c r="EG114" s="18" t="e">
        <f>EG97+EE97</f>
        <v>#REF!</v>
      </c>
      <c r="EH114" s="133"/>
      <c r="EI114" s="18" t="e">
        <f>EI97+EG97</f>
        <v>#REF!</v>
      </c>
      <c r="EJ114" s="133"/>
      <c r="EK114" s="18" t="e">
        <f>EK97+EI97</f>
        <v>#REF!</v>
      </c>
      <c r="EL114" s="133"/>
      <c r="EM114" s="272"/>
      <c r="ES114" s="3"/>
      <c r="ET114" s="3"/>
      <c r="EV114" s="272"/>
      <c r="EW114" s="272"/>
      <c r="EX114" s="272"/>
      <c r="EY114" s="272"/>
      <c r="EZ114" s="272"/>
      <c r="FA114" s="272"/>
      <c r="FB114" s="272"/>
      <c r="FC114" s="272"/>
      <c r="FD114" s="272"/>
      <c r="FE114" s="272"/>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1" customFormat="1" ht="15" customHeight="1">
      <c r="B115" s="2"/>
      <c r="C115" s="2"/>
      <c r="D115" s="2"/>
      <c r="K115" s="2"/>
      <c r="L115" s="2"/>
      <c r="M115" s="2"/>
      <c r="N115" s="2"/>
      <c r="O115" s="2"/>
      <c r="P115" s="2"/>
      <c r="Q115" s="2"/>
      <c r="R115" s="2"/>
      <c r="S115" s="2"/>
      <c r="T115" s="2"/>
      <c r="U115" s="2"/>
      <c r="V115" s="2"/>
      <c r="W115" s="2"/>
      <c r="X115" s="2"/>
      <c r="Y115" s="2"/>
      <c r="Z115" s="2"/>
      <c r="AA115" s="2"/>
      <c r="AB115" s="2"/>
      <c r="AC115" s="2"/>
      <c r="BP115" s="272"/>
      <c r="BQ115" s="272"/>
      <c r="BR115" s="272"/>
      <c r="BS115" s="272"/>
      <c r="BT115" s="272"/>
      <c r="BU115" s="272"/>
      <c r="BV115" s="272"/>
      <c r="BW115" s="272"/>
      <c r="CA115" s="4"/>
      <c r="CC115" s="4"/>
      <c r="CE115" s="4"/>
      <c r="CF115" s="5"/>
      <c r="CM115" s="248"/>
      <c r="CN115" s="248"/>
      <c r="CO115" s="266"/>
      <c r="CP115" s="247"/>
      <c r="CQ115" s="247"/>
      <c r="CR115" s="247"/>
      <c r="CS115" s="247"/>
      <c r="CT115" s="247"/>
      <c r="CU115" s="247"/>
      <c r="CV115" s="247"/>
      <c r="CW115" s="248"/>
      <c r="CX115" s="248"/>
      <c r="CY115" s="248"/>
      <c r="CZ115" s="248"/>
      <c r="DA115" s="249"/>
      <c r="DB115" s="247"/>
      <c r="DL115" s="2"/>
      <c r="DM115" s="2"/>
      <c r="DN115" s="2"/>
      <c r="DO115" s="2"/>
      <c r="DP115" s="2"/>
      <c r="DQ115" s="2"/>
      <c r="DR115" s="2"/>
      <c r="DS115" s="2"/>
      <c r="DT115" s="2"/>
      <c r="DU115" s="6"/>
      <c r="DV115" s="6"/>
      <c r="DW115" s="6"/>
      <c r="DX115" s="6"/>
      <c r="DY115" s="6"/>
      <c r="DZ115" s="6"/>
      <c r="EA115" s="6"/>
      <c r="EB115" s="6"/>
      <c r="EC115" s="6"/>
      <c r="ED115" s="6"/>
      <c r="EE115" s="3"/>
      <c r="EF115" s="1" t="e">
        <f t="shared" ref="EF115:EF116" si="47">EF95</f>
        <v>#REF!</v>
      </c>
      <c r="EG115" s="1"/>
      <c r="EH115" s="1" t="e">
        <f t="shared" ref="EH115:EH116" si="48">EH95</f>
        <v>#REF!</v>
      </c>
      <c r="EI115" s="1"/>
      <c r="EJ115" s="1" t="e">
        <f t="shared" ref="EJ115:EJ116" si="49">EJ95</f>
        <v>#REF!</v>
      </c>
      <c r="EK115" s="1"/>
      <c r="EL115" s="1" t="e">
        <f t="shared" ref="EL115:EL116" si="50">EL95</f>
        <v>#REF!</v>
      </c>
      <c r="EM115" s="272"/>
      <c r="ES115" s="3"/>
      <c r="ET115" s="3"/>
      <c r="EV115" s="272"/>
      <c r="EW115" s="272"/>
      <c r="EX115" s="272"/>
      <c r="EY115" s="272"/>
      <c r="EZ115" s="272"/>
      <c r="FA115" s="272"/>
      <c r="FB115" s="272"/>
      <c r="FC115" s="272"/>
      <c r="FD115" s="272"/>
      <c r="FE115" s="272"/>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1" customFormat="1" ht="15" customHeight="1">
      <c r="B116" s="2"/>
      <c r="C116" s="2"/>
      <c r="D116" s="2"/>
      <c r="K116" s="2"/>
      <c r="S116" s="2"/>
      <c r="AC116" s="2"/>
      <c r="BP116" s="272"/>
      <c r="BQ116" s="272"/>
      <c r="BR116" s="272"/>
      <c r="BS116" s="272"/>
      <c r="BT116" s="272"/>
      <c r="BU116" s="272"/>
      <c r="BV116" s="272"/>
      <c r="BW116" s="272"/>
      <c r="BY116" s="258"/>
      <c r="BZ116" s="260"/>
      <c r="CA116" s="269"/>
      <c r="CB116" s="260"/>
      <c r="CC116" s="4"/>
      <c r="CE116" s="271"/>
      <c r="CF116" s="5"/>
      <c r="CM116" s="248"/>
      <c r="CN116" s="248"/>
      <c r="CO116" s="266"/>
      <c r="CP116" s="247"/>
      <c r="CQ116" s="247"/>
      <c r="CR116" s="247"/>
      <c r="CS116" s="247"/>
      <c r="CT116" s="247"/>
      <c r="CU116" s="247"/>
      <c r="CV116" s="247"/>
      <c r="CW116" s="248"/>
      <c r="CX116" s="248"/>
      <c r="CY116" s="248"/>
      <c r="CZ116" s="248"/>
      <c r="DA116" s="249"/>
      <c r="DB116" s="247"/>
      <c r="DU116" s="6"/>
      <c r="DV116" s="6"/>
      <c r="DW116" s="6"/>
      <c r="DX116" s="6"/>
      <c r="DY116" s="6"/>
      <c r="DZ116" s="6"/>
      <c r="EA116" s="6"/>
      <c r="EB116" s="6"/>
      <c r="EC116" s="6"/>
      <c r="ED116" s="6"/>
      <c r="EE116" s="3"/>
      <c r="EF116" s="1" t="e">
        <f t="shared" si="47"/>
        <v>#REF!</v>
      </c>
      <c r="EG116" s="1"/>
      <c r="EH116" s="1" t="e">
        <f t="shared" si="48"/>
        <v>#REF!</v>
      </c>
      <c r="EI116" s="1"/>
      <c r="EJ116" s="1" t="e">
        <f t="shared" si="49"/>
        <v>#REF!</v>
      </c>
      <c r="EK116" s="1"/>
      <c r="EL116" s="1" t="e">
        <f t="shared" si="50"/>
        <v>#REF!</v>
      </c>
      <c r="EM116" s="272"/>
      <c r="ES116" s="3"/>
      <c r="ET116" s="3"/>
      <c r="EV116" s="272"/>
      <c r="EW116" s="272"/>
      <c r="EX116" s="272"/>
      <c r="EY116" s="272"/>
      <c r="EZ116" s="272"/>
      <c r="FA116" s="272"/>
      <c r="FB116" s="272"/>
      <c r="FC116" s="272"/>
      <c r="FD116" s="272"/>
      <c r="FE116" s="272"/>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KC116" s="2"/>
      <c r="KD116" s="2"/>
      <c r="KE116" s="2"/>
      <c r="KF116" s="2"/>
      <c r="KG116" s="2"/>
      <c r="KH116" s="2"/>
      <c r="KI116" s="2"/>
    </row>
    <row r="117" s="1" customFormat="1" ht="15" customHeight="1">
      <c r="B117" s="2"/>
      <c r="C117" s="2"/>
      <c r="D117" s="2"/>
      <c r="K117" s="2"/>
      <c r="AC117" s="2"/>
      <c r="BP117" s="272"/>
      <c r="BQ117" s="272"/>
      <c r="BR117" s="272"/>
      <c r="BS117" s="272"/>
      <c r="BT117" s="272"/>
      <c r="BU117" s="272"/>
      <c r="BV117" s="272"/>
      <c r="BW117" s="272"/>
      <c r="CA117" s="4"/>
      <c r="CC117" s="4"/>
      <c r="CE117" s="4"/>
      <c r="CF117" s="5"/>
      <c r="CM117" s="248"/>
      <c r="CN117" s="248"/>
      <c r="CO117" s="248"/>
      <c r="CP117" s="247"/>
      <c r="CQ117" s="247"/>
      <c r="CR117" s="247"/>
      <c r="CS117" s="247"/>
      <c r="CT117" s="247"/>
      <c r="CU117" s="247"/>
      <c r="CV117" s="247"/>
      <c r="CW117" s="248"/>
      <c r="CX117" s="248"/>
      <c r="CY117" s="248"/>
      <c r="CZ117" s="248"/>
      <c r="DA117" s="249"/>
      <c r="DB117" s="247"/>
      <c r="DU117" s="183"/>
      <c r="DV117" s="183"/>
      <c r="DW117" s="183"/>
      <c r="DX117" s="183"/>
      <c r="DY117" s="183"/>
      <c r="DZ117" s="183"/>
      <c r="EA117" s="183"/>
      <c r="EB117" s="183"/>
      <c r="EC117" s="183"/>
      <c r="ED117" s="183"/>
      <c r="EE117" s="3"/>
      <c r="EF117" s="1"/>
      <c r="EG117" s="1"/>
      <c r="EH117" s="1"/>
      <c r="EI117" s="1"/>
      <c r="EJ117" s="1"/>
      <c r="EK117" s="1"/>
      <c r="EL117" s="1"/>
      <c r="EM117" s="272"/>
      <c r="ES117" s="3"/>
      <c r="ET117" s="3"/>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1" customFormat="1" ht="15" customHeight="1">
      <c r="B118" s="2"/>
      <c r="C118" s="2"/>
      <c r="D118" s="2"/>
      <c r="K118" s="2"/>
      <c r="AC118" s="2"/>
      <c r="BP118" s="272"/>
      <c r="BQ118" s="272"/>
      <c r="BR118" s="272"/>
      <c r="BS118" s="272"/>
      <c r="BT118" s="272"/>
      <c r="BU118" s="272"/>
      <c r="BV118" s="272"/>
      <c r="BW118" s="272"/>
      <c r="BY118" s="276"/>
      <c r="BZ118" s="276"/>
      <c r="CA118" s="276"/>
      <c r="CB118" s="276"/>
      <c r="CC118" s="276"/>
      <c r="CD118" s="276"/>
      <c r="CE118" s="276"/>
      <c r="CF118" s="276"/>
      <c r="CG118" s="276"/>
      <c r="CH118" s="276"/>
      <c r="CI118" s="276"/>
      <c r="CJ118" s="276"/>
      <c r="CK118" s="276"/>
      <c r="CM118" s="247"/>
      <c r="CN118" s="247"/>
      <c r="CO118" s="247"/>
      <c r="CP118" s="247"/>
      <c r="CQ118" s="247"/>
      <c r="CR118" s="247"/>
      <c r="CS118" s="247"/>
      <c r="CT118" s="247"/>
      <c r="CU118" s="247"/>
      <c r="CV118" s="247"/>
      <c r="CW118" s="248"/>
      <c r="CX118" s="248"/>
      <c r="CY118" s="248"/>
      <c r="CZ118" s="248"/>
      <c r="DA118" s="249"/>
      <c r="DB118" s="247"/>
      <c r="DU118" s="7"/>
      <c r="DV118" s="7"/>
      <c r="DW118" s="7"/>
      <c r="DX118" s="7"/>
      <c r="DY118" s="7"/>
      <c r="DZ118" s="7"/>
      <c r="EA118" s="7"/>
      <c r="EB118" s="7"/>
      <c r="EC118" s="7"/>
      <c r="ED118" s="7"/>
      <c r="EE118" s="3"/>
      <c r="EF118" s="1"/>
      <c r="EG118" s="1"/>
      <c r="EH118" s="1"/>
      <c r="EI118" s="1"/>
      <c r="EJ118" s="1"/>
      <c r="EK118" s="1"/>
      <c r="EL118" s="1"/>
      <c r="EM118" s="272"/>
      <c r="ES118" s="3"/>
      <c r="ET118" s="3"/>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1" customFormat="1" ht="15" customHeight="1">
      <c r="B119" s="2"/>
      <c r="C119" s="2"/>
      <c r="D119" s="2"/>
      <c r="K119" s="2"/>
      <c r="AC119" s="2"/>
      <c r="BP119" s="272"/>
      <c r="BQ119" s="272"/>
      <c r="BR119" s="272"/>
      <c r="BS119" s="272"/>
      <c r="BT119" s="272"/>
      <c r="BU119" s="272"/>
      <c r="BV119" s="272"/>
      <c r="BW119" s="272"/>
      <c r="BY119" s="276"/>
      <c r="BZ119" s="276"/>
      <c r="CA119" s="276"/>
      <c r="CB119" s="276"/>
      <c r="CC119" s="276"/>
      <c r="CD119" s="276"/>
      <c r="CE119" s="276"/>
      <c r="CF119" s="276"/>
      <c r="CG119" s="276"/>
      <c r="CH119" s="276"/>
      <c r="CI119" s="276"/>
      <c r="CJ119" s="276"/>
      <c r="CK119" s="276"/>
      <c r="CM119" s="247"/>
      <c r="CN119" s="247"/>
      <c r="CO119" s="247"/>
      <c r="CP119" s="247"/>
      <c r="CQ119" s="247"/>
      <c r="CR119" s="247"/>
      <c r="CS119" s="247"/>
      <c r="CT119" s="247"/>
      <c r="CU119" s="247"/>
      <c r="CV119" s="247"/>
      <c r="CW119" s="248"/>
      <c r="CX119" s="248"/>
      <c r="CY119" s="248"/>
      <c r="CZ119" s="248"/>
      <c r="DA119" s="249"/>
      <c r="DB119" s="247"/>
      <c r="DU119" s="24"/>
      <c r="DV119" s="24"/>
      <c r="DW119" s="24"/>
      <c r="DX119" s="24"/>
      <c r="DY119" s="24"/>
      <c r="DZ119" s="24"/>
      <c r="EA119" s="24"/>
      <c r="EB119" s="24"/>
      <c r="EC119" s="24"/>
      <c r="ED119" s="24"/>
      <c r="EE119" s="3"/>
      <c r="EF119" s="1"/>
      <c r="EG119" s="1"/>
      <c r="EH119" s="1"/>
      <c r="EI119" s="1"/>
      <c r="EJ119" s="1"/>
      <c r="EK119" s="1"/>
      <c r="EL119" s="1"/>
      <c r="ES119" s="3"/>
      <c r="ET119" s="3"/>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1" customFormat="1" ht="15" customHeight="1">
      <c r="B120" s="2"/>
      <c r="C120" s="2"/>
      <c r="D120" s="2"/>
      <c r="K120" s="2"/>
      <c r="AC120" s="2"/>
      <c r="BP120" s="272"/>
      <c r="BQ120" s="272"/>
      <c r="BR120" s="272"/>
      <c r="BS120" s="272"/>
      <c r="BT120" s="272"/>
      <c r="BU120" s="272"/>
      <c r="BV120" s="272"/>
      <c r="BW120" s="272"/>
      <c r="BY120" s="276"/>
      <c r="BZ120" s="276"/>
      <c r="CA120" s="276"/>
      <c r="CB120" s="276"/>
      <c r="CC120" s="276"/>
      <c r="CD120" s="276"/>
      <c r="CE120" s="276"/>
      <c r="CF120" s="276"/>
      <c r="CG120" s="276"/>
      <c r="CH120" s="276"/>
      <c r="CI120" s="276"/>
      <c r="CJ120" s="276"/>
      <c r="CK120" s="276"/>
      <c r="CM120" s="247"/>
      <c r="CN120" s="247"/>
      <c r="CO120" s="247"/>
      <c r="CP120" s="247"/>
      <c r="CQ120" s="247"/>
      <c r="CR120" s="247"/>
      <c r="CS120" s="247"/>
      <c r="CT120" s="247"/>
      <c r="CU120" s="247"/>
      <c r="CV120" s="247"/>
      <c r="CW120" s="248"/>
      <c r="CX120" s="248"/>
      <c r="CY120" s="248"/>
      <c r="CZ120" s="248"/>
      <c r="DA120" s="249"/>
      <c r="DB120" s="247"/>
      <c r="DU120" s="7"/>
      <c r="DV120" s="7"/>
      <c r="DW120" s="7"/>
      <c r="DX120" s="7"/>
      <c r="DY120" s="7"/>
      <c r="DZ120" s="7"/>
      <c r="EA120" s="7"/>
      <c r="EB120" s="7"/>
      <c r="EC120" s="7"/>
      <c r="ED120" s="7"/>
      <c r="EE120" s="3"/>
      <c r="EF120" s="1"/>
      <c r="EG120" s="1"/>
      <c r="EH120" s="1"/>
      <c r="EI120" s="1"/>
      <c r="EJ120" s="1"/>
      <c r="EK120" s="1"/>
      <c r="EL120" s="1"/>
      <c r="ES120" s="3"/>
      <c r="ET120" s="3"/>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1" customFormat="1" ht="15" customHeight="1">
      <c r="B121" s="2"/>
      <c r="C121" s="2"/>
      <c r="D121" s="2"/>
      <c r="K121" s="2"/>
      <c r="AC121" s="2"/>
      <c r="BP121" s="272"/>
      <c r="BQ121" s="272"/>
      <c r="BR121" s="272"/>
      <c r="BS121" s="272"/>
      <c r="BT121" s="272"/>
      <c r="BU121" s="272"/>
      <c r="BV121" s="272"/>
      <c r="BW121" s="272"/>
      <c r="BY121" s="276"/>
      <c r="BZ121" s="276"/>
      <c r="CA121" s="276"/>
      <c r="CB121" s="276"/>
      <c r="CC121" s="276"/>
      <c r="CD121" s="276"/>
      <c r="CE121" s="276"/>
      <c r="CF121" s="276"/>
      <c r="CG121" s="276"/>
      <c r="CH121" s="276"/>
      <c r="CI121" s="276"/>
      <c r="CJ121" s="276"/>
      <c r="CK121" s="276"/>
      <c r="CM121" s="266"/>
      <c r="CN121" s="266"/>
      <c r="CO121" s="266"/>
      <c r="CP121" s="247"/>
      <c r="CQ121" s="247"/>
      <c r="CR121" s="247"/>
      <c r="CS121" s="247"/>
      <c r="CT121" s="247"/>
      <c r="CU121" s="247"/>
      <c r="CV121" s="247"/>
      <c r="CW121" s="248"/>
      <c r="CX121" s="248"/>
      <c r="CY121" s="248"/>
      <c r="CZ121" s="248"/>
      <c r="DA121" s="249"/>
      <c r="DB121" s="247"/>
      <c r="DU121" s="24"/>
      <c r="DV121" s="24"/>
      <c r="DW121" s="24"/>
      <c r="DX121" s="24"/>
      <c r="DY121" s="24"/>
      <c r="DZ121" s="24"/>
      <c r="EA121" s="24"/>
      <c r="EB121" s="24"/>
      <c r="EC121" s="24"/>
      <c r="ED121" s="24"/>
      <c r="EE121" s="3"/>
      <c r="EF121" s="1"/>
      <c r="EG121" s="1"/>
      <c r="EH121" s="1"/>
      <c r="EI121" s="1"/>
      <c r="EJ121" s="1"/>
      <c r="EK121" s="1"/>
      <c r="EL121" s="1"/>
      <c r="ES121" s="3"/>
      <c r="ET121" s="3"/>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KB121" s="1"/>
      <c r="KJ121" s="1"/>
    </row>
    <row r="122" s="1" customFormat="1" ht="15" customHeight="1">
      <c r="B122" s="2"/>
      <c r="C122" s="2"/>
      <c r="D122" s="2"/>
      <c r="K122" s="2"/>
      <c r="AC122" s="2"/>
      <c r="BP122" s="272"/>
      <c r="BQ122" s="272"/>
      <c r="BR122" s="272"/>
      <c r="BS122" s="272"/>
      <c r="BT122" s="272"/>
      <c r="BU122" s="272"/>
      <c r="BV122" s="272"/>
      <c r="BW122" s="272"/>
      <c r="BY122" s="276"/>
      <c r="BZ122" s="276"/>
      <c r="CA122" s="276"/>
      <c r="CB122" s="276"/>
      <c r="CC122" s="276"/>
      <c r="CD122" s="276"/>
      <c r="CE122" s="276"/>
      <c r="CF122" s="276"/>
      <c r="CG122" s="276"/>
      <c r="CH122" s="276"/>
      <c r="CI122" s="276"/>
      <c r="CJ122" s="276"/>
      <c r="CK122" s="276"/>
      <c r="CM122" s="247"/>
      <c r="CN122" s="247"/>
      <c r="CO122" s="247"/>
      <c r="CP122" s="277"/>
      <c r="CQ122" s="277"/>
      <c r="CR122" s="277"/>
      <c r="CS122" s="277"/>
      <c r="CT122" s="277"/>
      <c r="CU122" s="277"/>
      <c r="CV122" s="277"/>
      <c r="CW122" s="278"/>
      <c r="CX122" s="278"/>
      <c r="CY122" s="278"/>
      <c r="CZ122" s="278"/>
      <c r="DA122" s="279"/>
      <c r="DB122" s="277"/>
      <c r="DU122" s="24"/>
      <c r="DV122" s="24"/>
      <c r="DW122" s="24"/>
      <c r="DX122" s="24"/>
      <c r="DY122" s="24"/>
      <c r="DZ122" s="24"/>
      <c r="EA122" s="24"/>
      <c r="EB122" s="24"/>
      <c r="EC122" s="24"/>
      <c r="ED122" s="24"/>
      <c r="EE122" s="3"/>
      <c r="EF122" s="1"/>
      <c r="EG122" s="1"/>
      <c r="EH122" s="1"/>
      <c r="EI122" s="1"/>
      <c r="EJ122" s="1"/>
      <c r="EK122" s="1"/>
      <c r="EL122" s="1"/>
      <c r="ES122" s="3"/>
      <c r="ET122" s="3"/>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KB122" s="1"/>
      <c r="KJ122" s="1"/>
    </row>
    <row r="123" s="1" customFormat="1" ht="15" customHeight="1">
      <c r="B123" s="2"/>
      <c r="C123" s="2"/>
      <c r="D123" s="2"/>
      <c r="E123" s="2"/>
      <c r="F123" s="2"/>
      <c r="G123" s="2"/>
      <c r="H123" s="2"/>
      <c r="I123" s="2"/>
      <c r="J123" s="2"/>
      <c r="K123" s="2"/>
      <c r="AC123" s="2"/>
      <c r="BP123" s="272"/>
      <c r="BQ123" s="272"/>
      <c r="BR123" s="272"/>
      <c r="BS123" s="272"/>
      <c r="BT123" s="272"/>
      <c r="BU123" s="272"/>
      <c r="BV123" s="272"/>
      <c r="BW123" s="272"/>
      <c r="BY123" s="276"/>
      <c r="BZ123" s="276"/>
      <c r="CA123" s="276"/>
      <c r="CB123" s="276"/>
      <c r="CC123" s="276"/>
      <c r="CD123" s="276"/>
      <c r="CE123" s="276"/>
      <c r="CF123" s="276"/>
      <c r="CG123" s="276"/>
      <c r="CH123" s="276"/>
      <c r="CI123" s="276"/>
      <c r="CJ123" s="276"/>
      <c r="CK123" s="276"/>
      <c r="CM123" s="247"/>
      <c r="CN123" s="247"/>
      <c r="CO123" s="247"/>
      <c r="CP123" s="277"/>
      <c r="CQ123" s="277"/>
      <c r="CR123" s="277"/>
      <c r="CS123" s="277"/>
      <c r="CT123" s="277"/>
      <c r="CU123" s="277"/>
      <c r="CV123" s="277"/>
      <c r="CW123" s="278"/>
      <c r="CX123" s="278"/>
      <c r="CY123" s="278"/>
      <c r="CZ123" s="278"/>
      <c r="DA123" s="279"/>
      <c r="DB123" s="277"/>
      <c r="DU123" s="24"/>
      <c r="DV123" s="24"/>
      <c r="DW123" s="24"/>
      <c r="DX123" s="24"/>
      <c r="DY123" s="24"/>
      <c r="DZ123" s="24"/>
      <c r="EA123" s="24"/>
      <c r="EB123" s="24"/>
      <c r="EC123" s="24"/>
      <c r="ED123" s="24"/>
      <c r="EE123" s="3"/>
      <c r="EF123" s="1"/>
      <c r="EG123" s="1"/>
      <c r="EH123" s="1"/>
      <c r="EI123" s="1"/>
      <c r="EJ123" s="1"/>
      <c r="EK123" s="1"/>
      <c r="EL123" s="1"/>
      <c r="EN123" s="6"/>
      <c r="EO123" s="6"/>
      <c r="EP123" s="6"/>
      <c r="EQ123" s="6"/>
      <c r="ER123" s="6"/>
      <c r="ES123" s="8"/>
      <c r="ET123" s="8"/>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2"/>
      <c r="IZ123" s="1"/>
      <c r="JA123" s="1"/>
      <c r="JB123" s="1"/>
      <c r="JC123" s="1"/>
      <c r="JD123" s="1"/>
      <c r="JE123" s="1"/>
      <c r="KB123" s="1"/>
      <c r="KJ123" s="1"/>
    </row>
    <row r="124" s="1" customFormat="1" ht="15" customHeight="1">
      <c r="B124" s="2"/>
      <c r="C124" s="2"/>
      <c r="D124" s="2"/>
      <c r="E124" s="2"/>
      <c r="F124" s="2"/>
      <c r="G124" s="2"/>
      <c r="H124" s="2"/>
      <c r="I124" s="2"/>
      <c r="J124" s="2"/>
      <c r="K124" s="2"/>
      <c r="AC124" s="2"/>
      <c r="BX124" s="272"/>
      <c r="BY124" s="276"/>
      <c r="BZ124" s="276"/>
      <c r="CA124" s="276"/>
      <c r="CB124" s="276"/>
      <c r="CC124" s="276"/>
      <c r="CD124" s="276"/>
      <c r="CE124" s="276"/>
      <c r="CF124" s="276"/>
      <c r="CG124" s="276"/>
      <c r="CH124" s="276"/>
      <c r="CI124" s="276"/>
      <c r="CJ124" s="276"/>
      <c r="CK124" s="276"/>
      <c r="CM124" s="247"/>
      <c r="CN124" s="247"/>
      <c r="CO124" s="247"/>
      <c r="CP124" s="277"/>
      <c r="CQ124" s="277"/>
      <c r="CR124" s="277"/>
      <c r="CS124" s="277"/>
      <c r="CT124" s="277"/>
      <c r="CU124" s="277"/>
      <c r="CV124" s="277"/>
      <c r="CW124" s="278"/>
      <c r="CX124" s="278"/>
      <c r="CY124" s="278"/>
      <c r="CZ124" s="278"/>
      <c r="DA124" s="279"/>
      <c r="DB124" s="277"/>
      <c r="DU124" s="24"/>
      <c r="DV124" s="24"/>
      <c r="DW124" s="24"/>
      <c r="DX124" s="24"/>
      <c r="DY124" s="24"/>
      <c r="DZ124" s="24"/>
      <c r="EA124" s="24"/>
      <c r="EB124" s="24"/>
      <c r="EC124" s="24"/>
      <c r="ED124" s="24"/>
      <c r="EE124" s="3"/>
      <c r="EF124" s="1"/>
      <c r="EG124" s="1"/>
      <c r="EH124" s="1"/>
      <c r="EI124" s="1"/>
      <c r="EJ124" s="1"/>
      <c r="EK124" s="1"/>
      <c r="EL124" s="1"/>
      <c r="EN124" s="24"/>
      <c r="EO124" s="6"/>
      <c r="EP124" s="24"/>
      <c r="EQ124" s="24"/>
      <c r="ER124" s="7"/>
      <c r="ES124" s="71"/>
      <c r="ET124" s="71"/>
      <c r="EU124" s="6"/>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2"/>
      <c r="IZ124" s="1"/>
      <c r="JA124" s="1"/>
      <c r="JB124" s="1"/>
      <c r="JC124" s="1"/>
      <c r="JD124" s="1"/>
      <c r="JE124" s="1"/>
      <c r="KB124" s="1"/>
      <c r="KJ124" s="1"/>
    </row>
    <row r="125" s="1" customFormat="1" ht="15" customHeight="1">
      <c r="B125" s="2"/>
      <c r="C125" s="2"/>
      <c r="D125" s="2"/>
      <c r="E125" s="2"/>
      <c r="F125" s="2"/>
      <c r="G125" s="2"/>
      <c r="H125" s="2"/>
      <c r="I125" s="2"/>
      <c r="J125" s="2"/>
      <c r="K125" s="2"/>
      <c r="AC125" s="2"/>
      <c r="BX125" s="272"/>
      <c r="BY125" s="276"/>
      <c r="BZ125" s="276"/>
      <c r="CA125" s="276"/>
      <c r="CB125" s="276"/>
      <c r="CC125" s="276"/>
      <c r="CD125" s="276"/>
      <c r="CE125" s="276"/>
      <c r="CF125" s="276"/>
      <c r="CG125" s="276"/>
      <c r="CH125" s="276"/>
      <c r="CI125" s="276"/>
      <c r="CJ125" s="276"/>
      <c r="CK125" s="276"/>
      <c r="CM125" s="247"/>
      <c r="CN125" s="247"/>
      <c r="CO125" s="247"/>
      <c r="CP125" s="277"/>
      <c r="CQ125" s="277"/>
      <c r="CR125" s="277"/>
      <c r="CS125" s="277"/>
      <c r="CT125" s="277"/>
      <c r="CU125" s="277"/>
      <c r="CV125" s="277"/>
      <c r="CW125" s="278"/>
      <c r="CX125" s="278"/>
      <c r="CY125" s="278"/>
      <c r="CZ125" s="278"/>
      <c r="DA125" s="279"/>
      <c r="DB125" s="277"/>
      <c r="DU125" s="24"/>
      <c r="DV125" s="24"/>
      <c r="DW125" s="24"/>
      <c r="DX125" s="24"/>
      <c r="DY125" s="24"/>
      <c r="DZ125" s="24"/>
      <c r="EA125" s="24"/>
      <c r="EB125" s="24"/>
      <c r="EC125" s="24"/>
      <c r="ED125" s="24"/>
      <c r="EE125" s="3"/>
      <c r="EF125" s="1"/>
      <c r="EG125" s="1"/>
      <c r="EH125" s="1"/>
      <c r="EI125" s="1"/>
      <c r="EJ125" s="1"/>
      <c r="EK125" s="1"/>
      <c r="EL125" s="1"/>
      <c r="EN125" s="24"/>
      <c r="EO125" s="6"/>
      <c r="EP125" s="24"/>
      <c r="EQ125" s="24"/>
      <c r="ER125" s="7"/>
      <c r="ES125" s="71"/>
      <c r="ET125" s="71"/>
      <c r="EU125" s="24"/>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J125" s="1"/>
    </row>
    <row r="126" s="1" customFormat="1" ht="15" customHeight="1">
      <c r="B126" s="2"/>
      <c r="C126" s="2"/>
      <c r="D126" s="2"/>
      <c r="E126" s="2"/>
      <c r="F126" s="2"/>
      <c r="G126" s="2"/>
      <c r="H126" s="2"/>
      <c r="I126" s="2"/>
      <c r="J126" s="2"/>
      <c r="K126" s="2"/>
      <c r="AC126" s="2"/>
      <c r="BX126" s="272"/>
      <c r="BY126" s="276"/>
      <c r="BZ126" s="276"/>
      <c r="CA126" s="276"/>
      <c r="CB126" s="276"/>
      <c r="CC126" s="276"/>
      <c r="CD126" s="276"/>
      <c r="CE126" s="276"/>
      <c r="CF126" s="276"/>
      <c r="CG126" s="276"/>
      <c r="CH126" s="276"/>
      <c r="CI126" s="276"/>
      <c r="CJ126" s="276"/>
      <c r="CK126" s="276"/>
      <c r="CM126" s="247"/>
      <c r="CN126" s="247"/>
      <c r="CO126" s="247"/>
      <c r="CP126" s="277"/>
      <c r="CQ126" s="277"/>
      <c r="CR126" s="277"/>
      <c r="CS126" s="277"/>
      <c r="CT126" s="277"/>
      <c r="CU126" s="277"/>
      <c r="CV126" s="277"/>
      <c r="CW126" s="278"/>
      <c r="CX126" s="278"/>
      <c r="CY126" s="278"/>
      <c r="CZ126" s="278"/>
      <c r="DA126" s="279"/>
      <c r="DB126" s="277"/>
      <c r="DU126" s="24"/>
      <c r="DV126" s="24"/>
      <c r="DW126" s="24"/>
      <c r="DX126" s="24"/>
      <c r="DY126" s="24"/>
      <c r="DZ126" s="24"/>
      <c r="EA126" s="24"/>
      <c r="EB126" s="24"/>
      <c r="EC126" s="24"/>
      <c r="ED126" s="24"/>
      <c r="EE126" s="3"/>
      <c r="EF126" s="1"/>
      <c r="EG126" s="1"/>
      <c r="EH126" s="1"/>
      <c r="EI126" s="1"/>
      <c r="EJ126" s="1"/>
      <c r="EK126" s="1"/>
      <c r="EL126" s="1"/>
      <c r="EN126" s="6"/>
      <c r="EO126" s="8"/>
      <c r="EP126" s="63"/>
      <c r="EQ126" s="24"/>
      <c r="ER126" s="7"/>
      <c r="ES126" s="71"/>
      <c r="ET126" s="71"/>
      <c r="EU126" s="24"/>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J126" s="1"/>
    </row>
    <row r="127" s="1" customFormat="1" ht="15" customHeight="1">
      <c r="B127" s="2"/>
      <c r="C127" s="2"/>
      <c r="D127" s="2"/>
      <c r="E127" s="2"/>
      <c r="F127" s="2"/>
      <c r="G127" s="2"/>
      <c r="H127" s="2"/>
      <c r="I127" s="2"/>
      <c r="J127" s="2"/>
      <c r="K127" s="2"/>
      <c r="AC127" s="2"/>
      <c r="BX127" s="272"/>
      <c r="CA127" s="4"/>
      <c r="CC127" s="4"/>
      <c r="CE127" s="4"/>
      <c r="CF127" s="5"/>
      <c r="CM127" s="247"/>
      <c r="CN127" s="247"/>
      <c r="CO127" s="247"/>
      <c r="CP127" s="277"/>
      <c r="CQ127" s="277"/>
      <c r="CR127" s="277"/>
      <c r="CS127" s="277"/>
      <c r="CT127" s="277"/>
      <c r="CU127" s="277"/>
      <c r="CV127" s="277"/>
      <c r="CW127" s="278"/>
      <c r="CX127" s="278"/>
      <c r="CY127" s="278"/>
      <c r="CZ127" s="278"/>
      <c r="DA127" s="279"/>
      <c r="DB127" s="277"/>
      <c r="DU127" s="24"/>
      <c r="DV127" s="24"/>
      <c r="DW127" s="24"/>
      <c r="DX127" s="24"/>
      <c r="DY127" s="24"/>
      <c r="DZ127" s="24"/>
      <c r="EA127" s="24"/>
      <c r="EB127" s="24"/>
      <c r="EC127" s="24"/>
      <c r="ED127" s="24"/>
      <c r="EN127" s="6"/>
      <c r="EO127" s="6"/>
      <c r="EP127" s="71"/>
      <c r="EQ127" s="24"/>
      <c r="ER127" s="7"/>
      <c r="ES127" s="71"/>
      <c r="ET127" s="71"/>
      <c r="EU127" s="6"/>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J127" s="1"/>
    </row>
    <row r="128" s="1" customFormat="1" ht="15" customHeight="1">
      <c r="B128" s="2"/>
      <c r="C128" s="2"/>
      <c r="D128" s="2"/>
      <c r="E128" s="2"/>
      <c r="F128" s="2"/>
      <c r="G128" s="2"/>
      <c r="H128" s="2"/>
      <c r="I128" s="2"/>
      <c r="J128" s="2"/>
      <c r="K128" s="2"/>
      <c r="AC128" s="2"/>
      <c r="CA128" s="4"/>
      <c r="CC128" s="4"/>
      <c r="CE128" s="4"/>
      <c r="CF128" s="5"/>
      <c r="CM128" s="247"/>
      <c r="CN128" s="247"/>
      <c r="CO128" s="247"/>
      <c r="CP128" s="266"/>
      <c r="CQ128" s="266"/>
      <c r="CR128" s="266"/>
      <c r="CS128" s="266"/>
      <c r="CT128" s="266"/>
      <c r="CU128" s="266"/>
      <c r="CV128" s="266"/>
      <c r="CW128" s="266"/>
      <c r="CX128" s="266"/>
      <c r="CY128" s="266"/>
      <c r="CZ128" s="266"/>
      <c r="DA128" s="267"/>
      <c r="DB128" s="266"/>
      <c r="DU128" s="24"/>
      <c r="DV128" s="24"/>
      <c r="DW128" s="24"/>
      <c r="DX128" s="24"/>
      <c r="DY128" s="24"/>
      <c r="DZ128" s="24"/>
      <c r="EA128" s="24"/>
      <c r="EB128" s="24"/>
      <c r="EC128" s="24"/>
      <c r="ED128" s="24"/>
      <c r="EE128" s="3"/>
      <c r="EF128" s="3"/>
      <c r="EG128" s="3"/>
      <c r="EH128" s="3"/>
      <c r="EI128" s="3"/>
      <c r="EJ128" s="3"/>
      <c r="EK128" s="3"/>
      <c r="EL128" s="3"/>
      <c r="EN128" s="6"/>
      <c r="EO128" s="71"/>
      <c r="EP128" s="51"/>
      <c r="EQ128" s="24"/>
      <c r="ER128" s="24"/>
      <c r="ES128" s="71"/>
      <c r="ET128" s="71"/>
      <c r="EU128" s="6"/>
      <c r="EV128" s="6"/>
      <c r="EW128" s="6"/>
      <c r="EX128" s="6"/>
      <c r="EY128" s="6"/>
      <c r="EZ128" s="6"/>
      <c r="FA128" s="6"/>
      <c r="FB128" s="6"/>
      <c r="FC128" s="6"/>
      <c r="FD128" s="6"/>
      <c r="FE128" s="6"/>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row>
    <row r="129" s="1" customFormat="1" ht="15" customHeight="1">
      <c r="B129" s="2"/>
      <c r="C129" s="2"/>
      <c r="D129" s="2"/>
      <c r="E129" s="2"/>
      <c r="F129" s="2"/>
      <c r="G129" s="2"/>
      <c r="H129" s="2"/>
      <c r="I129" s="2"/>
      <c r="J129" s="2"/>
      <c r="K129" s="2"/>
      <c r="AC129" s="2"/>
      <c r="CA129" s="4"/>
      <c r="CC129" s="4"/>
      <c r="CE129" s="4"/>
      <c r="CF129" s="5"/>
      <c r="CM129" s="247"/>
      <c r="CN129" s="247"/>
      <c r="CO129" s="247"/>
      <c r="CP129" s="6"/>
      <c r="CQ129" s="6"/>
      <c r="CR129" s="6"/>
      <c r="CS129" s="6"/>
      <c r="CT129" s="6"/>
      <c r="CU129" s="6"/>
      <c r="CV129" s="6"/>
      <c r="CW129" s="7"/>
      <c r="CX129" s="7"/>
      <c r="CY129" s="7"/>
      <c r="CZ129" s="7"/>
      <c r="DA129" s="8"/>
      <c r="DB129" s="6"/>
      <c r="DU129" s="24"/>
      <c r="DV129" s="24"/>
      <c r="DW129" s="24"/>
      <c r="DX129" s="24"/>
      <c r="DY129" s="24"/>
      <c r="DZ129" s="24"/>
      <c r="EA129" s="24"/>
      <c r="EB129" s="24"/>
      <c r="EC129" s="24"/>
      <c r="ED129" s="24"/>
      <c r="EN129" s="6"/>
      <c r="EO129" s="71"/>
      <c r="EP129" s="51"/>
      <c r="EQ129" s="24"/>
      <c r="ER129" s="7"/>
      <c r="ES129" s="71"/>
      <c r="ET129" s="71"/>
      <c r="EU129" s="6"/>
      <c r="EV129" s="24"/>
      <c r="EW129" s="24"/>
      <c r="EX129" s="24"/>
      <c r="EY129" s="24"/>
      <c r="EZ129" s="24"/>
      <c r="FA129" s="24"/>
      <c r="FB129" s="24"/>
      <c r="FC129" s="24"/>
      <c r="FD129" s="24"/>
      <c r="FE129" s="24"/>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row>
    <row r="130" s="1" customFormat="1" ht="15" customHeight="1">
      <c r="B130" s="2"/>
      <c r="C130" s="2"/>
      <c r="D130" s="2"/>
      <c r="E130" s="2"/>
      <c r="F130" s="2"/>
      <c r="G130" s="2"/>
      <c r="H130" s="2"/>
      <c r="I130" s="2"/>
      <c r="J130" s="2"/>
      <c r="K130" s="2"/>
      <c r="AC130" s="2"/>
      <c r="CA130" s="4"/>
      <c r="CC130" s="4"/>
      <c r="CE130" s="4"/>
      <c r="CF130" s="5"/>
      <c r="CM130" s="247"/>
      <c r="CN130" s="247"/>
      <c r="CO130" s="247"/>
      <c r="CP130" s="6"/>
      <c r="CQ130" s="6"/>
      <c r="CR130" s="6"/>
      <c r="CS130" s="6"/>
      <c r="CT130" s="6"/>
      <c r="CU130" s="6"/>
      <c r="CV130" s="6"/>
      <c r="CW130" s="7"/>
      <c r="CX130" s="7"/>
      <c r="CY130" s="7"/>
      <c r="CZ130" s="7"/>
      <c r="DA130" s="8"/>
      <c r="DB130" s="6"/>
      <c r="DU130" s="24"/>
      <c r="DV130" s="24"/>
      <c r="DW130" s="24"/>
      <c r="DX130" s="24"/>
      <c r="DY130" s="24"/>
      <c r="DZ130" s="24"/>
      <c r="EA130" s="24"/>
      <c r="EB130" s="24"/>
      <c r="EC130" s="24"/>
      <c r="ED130" s="24"/>
      <c r="EE130" s="6"/>
      <c r="EF130" s="6"/>
      <c r="EG130" s="6"/>
      <c r="EH130" s="6"/>
      <c r="EI130" s="6"/>
      <c r="EJ130" s="6"/>
      <c r="EK130" s="6"/>
      <c r="EL130" s="6"/>
      <c r="EM130" s="6"/>
      <c r="EN130" s="6"/>
      <c r="EO130" s="71"/>
      <c r="EP130" s="51"/>
      <c r="EQ130" s="24"/>
      <c r="ER130" s="24"/>
      <c r="ES130" s="71"/>
      <c r="ET130" s="71"/>
      <c r="EU130" s="6"/>
      <c r="EV130" s="24"/>
      <c r="EW130" s="24"/>
      <c r="EX130" s="24"/>
      <c r="EY130" s="24"/>
      <c r="EZ130" s="24"/>
      <c r="FA130" s="24"/>
      <c r="FB130" s="24"/>
      <c r="FC130" s="24"/>
      <c r="FD130" s="24"/>
      <c r="FE130" s="24"/>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row>
    <row r="131" s="1" customFormat="1" ht="15" customHeight="1">
      <c r="B131" s="2"/>
      <c r="C131" s="2"/>
      <c r="D131" s="2"/>
      <c r="E131" s="2"/>
      <c r="F131" s="2"/>
      <c r="G131" s="2"/>
      <c r="H131" s="2"/>
      <c r="I131" s="2"/>
      <c r="J131" s="2"/>
      <c r="K131" s="2"/>
      <c r="AC131" s="2"/>
      <c r="CA131" s="4"/>
      <c r="CC131" s="4"/>
      <c r="CE131" s="4"/>
      <c r="CF131" s="5"/>
      <c r="CM131" s="277"/>
      <c r="CN131" s="277"/>
      <c r="CO131" s="277"/>
      <c r="CP131" s="6"/>
      <c r="CQ131" s="6"/>
      <c r="CR131" s="6"/>
      <c r="CS131" s="6"/>
      <c r="CT131" s="6"/>
      <c r="CU131" s="6"/>
      <c r="CV131" s="6"/>
      <c r="CW131" s="7"/>
      <c r="CX131" s="7"/>
      <c r="CY131" s="7"/>
      <c r="CZ131" s="7"/>
      <c r="DA131" s="8"/>
      <c r="DB131" s="6"/>
      <c r="DU131" s="24"/>
      <c r="DV131" s="24"/>
      <c r="DW131" s="24"/>
      <c r="DX131" s="24"/>
      <c r="DY131" s="24"/>
      <c r="DZ131" s="24"/>
      <c r="EA131" s="24"/>
      <c r="EB131" s="24"/>
      <c r="EC131" s="24"/>
      <c r="ED131" s="24"/>
      <c r="EE131" s="6"/>
      <c r="EF131" s="6"/>
      <c r="EG131" s="6"/>
      <c r="EH131" s="6"/>
      <c r="EI131" s="6"/>
      <c r="EJ131" s="6"/>
      <c r="EK131" s="6"/>
      <c r="EL131" s="6"/>
      <c r="EM131" s="24"/>
      <c r="EN131" s="6"/>
      <c r="EO131" s="71"/>
      <c r="EP131" s="51"/>
      <c r="EQ131" s="24"/>
      <c r="ER131" s="24"/>
      <c r="ES131" s="71"/>
      <c r="ET131" s="71"/>
      <c r="EU131" s="6"/>
      <c r="EV131" s="6"/>
      <c r="EW131" s="6"/>
      <c r="EX131" s="6"/>
      <c r="EY131" s="6"/>
      <c r="EZ131" s="6"/>
      <c r="FA131" s="6"/>
      <c r="FB131" s="6"/>
      <c r="FC131" s="6"/>
      <c r="FD131" s="6"/>
      <c r="FE131" s="6"/>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row>
    <row r="132" s="1" customFormat="1" ht="15" customHeight="1">
      <c r="B132" s="2"/>
      <c r="C132" s="2"/>
      <c r="D132" s="2"/>
      <c r="E132" s="2"/>
      <c r="F132" s="2"/>
      <c r="G132" s="2"/>
      <c r="H132" s="2"/>
      <c r="I132" s="2"/>
      <c r="J132" s="2"/>
      <c r="K132" s="2"/>
      <c r="AC132" s="2"/>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Y132" s="6"/>
      <c r="BZ132" s="6"/>
      <c r="CA132" s="7"/>
      <c r="CB132" s="6"/>
      <c r="CC132" s="7"/>
      <c r="CD132" s="6"/>
      <c r="CE132" s="7"/>
      <c r="CF132" s="183"/>
      <c r="CG132" s="6"/>
      <c r="CM132" s="277"/>
      <c r="CN132" s="277"/>
      <c r="CO132" s="277"/>
      <c r="CP132" s="6"/>
      <c r="CQ132" s="6"/>
      <c r="CR132" s="6"/>
      <c r="CS132" s="6"/>
      <c r="CT132" s="6"/>
      <c r="CU132" s="6"/>
      <c r="CV132" s="6"/>
      <c r="CW132" s="7"/>
      <c r="CX132" s="7"/>
      <c r="CY132" s="7"/>
      <c r="CZ132" s="7"/>
      <c r="DA132" s="8"/>
      <c r="DB132" s="6"/>
      <c r="DU132" s="24"/>
      <c r="DV132" s="24"/>
      <c r="DW132" s="24"/>
      <c r="DX132" s="24"/>
      <c r="DY132" s="24"/>
      <c r="DZ132" s="24"/>
      <c r="EA132" s="24"/>
      <c r="EB132" s="24"/>
      <c r="EC132" s="24"/>
      <c r="ED132" s="24"/>
      <c r="EE132" s="6"/>
      <c r="EF132" s="6"/>
      <c r="EG132" s="6"/>
      <c r="EH132" s="6"/>
      <c r="EI132" s="6"/>
      <c r="EJ132" s="6"/>
      <c r="EK132" s="6"/>
      <c r="EL132" s="6"/>
      <c r="EM132" s="24"/>
      <c r="EN132" s="6"/>
      <c r="EO132" s="71"/>
      <c r="EP132" s="51"/>
      <c r="EQ132" s="24"/>
      <c r="ER132" s="24"/>
      <c r="ES132" s="71"/>
      <c r="ET132" s="71"/>
      <c r="EU132" s="6"/>
      <c r="EV132" s="6"/>
      <c r="EW132" s="6"/>
      <c r="EX132" s="6"/>
      <c r="EY132" s="6"/>
      <c r="EZ132" s="6"/>
      <c r="FA132" s="6"/>
      <c r="FB132" s="6"/>
      <c r="FC132" s="6"/>
      <c r="FD132" s="6"/>
      <c r="FE132" s="6"/>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row>
    <row r="133" s="1" customFormat="1" ht="15" customHeight="1">
      <c r="B133" s="2"/>
      <c r="C133" s="2"/>
      <c r="D133" s="2"/>
      <c r="E133" s="2"/>
      <c r="F133" s="2"/>
      <c r="G133" s="2"/>
      <c r="H133" s="2"/>
      <c r="I133" s="2"/>
      <c r="J133" s="2"/>
      <c r="K133" s="2"/>
      <c r="AC133" s="2"/>
      <c r="BY133" s="24"/>
      <c r="BZ133" s="24"/>
      <c r="CA133" s="7"/>
      <c r="CB133" s="24"/>
      <c r="CC133" s="24"/>
      <c r="CD133" s="6"/>
      <c r="CE133" s="7"/>
      <c r="CF133" s="183"/>
      <c r="CG133" s="6"/>
      <c r="CM133" s="277"/>
      <c r="CN133" s="277"/>
      <c r="CO133" s="277"/>
      <c r="CP133" s="6"/>
      <c r="CQ133" s="6"/>
      <c r="CR133" s="6"/>
      <c r="CS133" s="6"/>
      <c r="CT133" s="6"/>
      <c r="CU133" s="6"/>
      <c r="CV133" s="6"/>
      <c r="CW133" s="7"/>
      <c r="CX133" s="7"/>
      <c r="CY133" s="7"/>
      <c r="CZ133" s="7"/>
      <c r="DA133" s="8"/>
      <c r="DB133" s="6"/>
      <c r="DC133" s="2"/>
      <c r="DD133" s="2"/>
      <c r="DE133" s="2"/>
      <c r="DF133" s="2"/>
      <c r="DG133" s="2"/>
      <c r="DH133" s="2"/>
      <c r="DI133" s="2"/>
      <c r="DJ133" s="2"/>
      <c r="DK133" s="2"/>
      <c r="DU133" s="24"/>
      <c r="DV133" s="24"/>
      <c r="DW133" s="24"/>
      <c r="DX133" s="24"/>
      <c r="DY133" s="24"/>
      <c r="DZ133" s="24"/>
      <c r="EA133" s="24"/>
      <c r="EB133" s="24"/>
      <c r="EC133" s="24"/>
      <c r="ED133" s="24"/>
      <c r="EE133" s="183"/>
      <c r="EF133" s="183"/>
      <c r="EG133" s="183"/>
      <c r="EH133" s="183"/>
      <c r="EI133" s="183"/>
      <c r="EJ133" s="183"/>
      <c r="EK133" s="183"/>
      <c r="EL133" s="183"/>
      <c r="EM133" s="24"/>
      <c r="EN133" s="6"/>
      <c r="EO133" s="71"/>
      <c r="EP133" s="51"/>
      <c r="EQ133" s="24"/>
      <c r="ER133" s="24"/>
      <c r="ES133" s="71"/>
      <c r="ET133" s="71"/>
      <c r="EU133" s="6"/>
      <c r="EV133" s="6"/>
      <c r="EW133" s="6"/>
      <c r="EX133" s="6"/>
      <c r="EY133" s="6"/>
      <c r="EZ133" s="6"/>
      <c r="FA133" s="6"/>
      <c r="FB133" s="6"/>
      <c r="FC133" s="6"/>
      <c r="FD133" s="6"/>
      <c r="FE133" s="6"/>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row>
    <row r="134" s="1" customFormat="1" ht="15" customHeight="1">
      <c r="B134" s="2"/>
      <c r="C134" s="2"/>
      <c r="D134" s="2"/>
      <c r="E134" s="2"/>
      <c r="F134" s="2"/>
      <c r="G134" s="2"/>
      <c r="H134" s="2"/>
      <c r="I134" s="2"/>
      <c r="J134" s="2"/>
      <c r="K134" s="2"/>
      <c r="AC134" s="2"/>
      <c r="AD134" s="280"/>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Y134" s="24"/>
      <c r="BZ134" s="24"/>
      <c r="CA134" s="7"/>
      <c r="CB134" s="24"/>
      <c r="CC134" s="24"/>
      <c r="CD134" s="6"/>
      <c r="CE134" s="7"/>
      <c r="CF134" s="183"/>
      <c r="CG134" s="6"/>
      <c r="CM134" s="277"/>
      <c r="CN134" s="277"/>
      <c r="CO134" s="277"/>
      <c r="CP134" s="6"/>
      <c r="CQ134" s="6"/>
      <c r="CR134" s="6"/>
      <c r="CS134" s="6"/>
      <c r="CT134" s="6"/>
      <c r="CU134" s="6"/>
      <c r="CV134" s="6"/>
      <c r="CW134" s="7"/>
      <c r="CX134" s="7"/>
      <c r="CY134" s="7"/>
      <c r="CZ134" s="7"/>
      <c r="DA134" s="8"/>
      <c r="DB134" s="6"/>
      <c r="DC134" s="2"/>
      <c r="DD134" s="2"/>
      <c r="DE134" s="2"/>
      <c r="DF134" s="2"/>
      <c r="DG134" s="2"/>
      <c r="DH134" s="2"/>
      <c r="DI134" s="2"/>
      <c r="DJ134" s="2"/>
      <c r="DK134" s="2"/>
      <c r="DU134" s="24"/>
      <c r="DV134" s="24"/>
      <c r="DW134" s="24"/>
      <c r="DX134" s="24"/>
      <c r="DY134" s="24"/>
      <c r="DZ134" s="24"/>
      <c r="EA134" s="24"/>
      <c r="EB134" s="24"/>
      <c r="EC134" s="24"/>
      <c r="ED134" s="24"/>
      <c r="EE134" s="7"/>
      <c r="EF134" s="7"/>
      <c r="EG134" s="7"/>
      <c r="EH134" s="7"/>
      <c r="EI134" s="7"/>
      <c r="EJ134" s="7"/>
      <c r="EK134" s="7"/>
      <c r="EL134" s="7"/>
      <c r="EM134" s="24"/>
      <c r="EN134" s="6"/>
      <c r="EO134" s="71"/>
      <c r="EP134" s="51"/>
      <c r="EQ134" s="24"/>
      <c r="ER134" s="24"/>
      <c r="ES134" s="71"/>
      <c r="ET134" s="71"/>
      <c r="EU134" s="6"/>
      <c r="EV134" s="6"/>
      <c r="EW134" s="6"/>
      <c r="EX134" s="6"/>
      <c r="EY134" s="6"/>
      <c r="EZ134" s="6"/>
      <c r="FA134" s="6"/>
      <c r="FB134" s="6"/>
      <c r="FC134" s="6"/>
      <c r="FD134" s="6"/>
      <c r="FE134" s="6"/>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row>
    <row r="135" ht="15" customHeight="1">
      <c r="A135" s="1"/>
      <c r="L135" s="1"/>
      <c r="M135" s="1"/>
      <c r="N135" s="1"/>
      <c r="O135" s="1"/>
      <c r="P135" s="1"/>
      <c r="Q135" s="1"/>
      <c r="R135" s="1"/>
      <c r="S135" s="1"/>
      <c r="T135" s="1"/>
      <c r="U135" s="1"/>
      <c r="V135" s="1"/>
      <c r="W135" s="1"/>
      <c r="X135" s="1"/>
      <c r="Y135" s="1"/>
      <c r="Z135" s="1"/>
      <c r="AA135" s="1"/>
      <c r="AB135" s="1"/>
      <c r="AD135" s="46"/>
      <c r="AE135" s="7"/>
      <c r="AF135" s="24"/>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3"/>
      <c r="BZ135" s="24"/>
      <c r="CA135" s="7"/>
      <c r="CB135" s="24"/>
      <c r="CC135" s="24"/>
      <c r="CD135" s="6"/>
      <c r="CE135" s="7"/>
      <c r="CF135" s="183"/>
      <c r="CG135" s="6"/>
      <c r="CH135" s="1"/>
      <c r="CI135" s="1"/>
      <c r="CJ135" s="1"/>
      <c r="CK135" s="1"/>
      <c r="CL135" s="1"/>
      <c r="CM135" s="277"/>
      <c r="CN135" s="277"/>
      <c r="CO135" s="277"/>
      <c r="CP135" s="6"/>
      <c r="CQ135" s="6"/>
      <c r="CR135" s="6"/>
      <c r="CS135" s="6"/>
      <c r="CT135" s="6"/>
      <c r="CU135" s="6"/>
      <c r="CV135" s="6"/>
      <c r="CW135" s="7"/>
      <c r="CX135" s="7"/>
      <c r="CY135" s="7"/>
      <c r="CZ135" s="7"/>
      <c r="DA135" s="8"/>
      <c r="DB135" s="6"/>
      <c r="DL135" s="1"/>
      <c r="DM135" s="1"/>
      <c r="DN135" s="1"/>
      <c r="DO135" s="1"/>
      <c r="DP135" s="1"/>
      <c r="DQ135" s="1"/>
      <c r="DR135" s="1"/>
      <c r="DS135" s="1"/>
      <c r="DT135" s="1"/>
      <c r="DU135" s="24"/>
      <c r="DV135" s="24"/>
      <c r="DW135" s="24"/>
      <c r="DX135" s="24"/>
      <c r="DY135" s="24"/>
      <c r="DZ135" s="24"/>
      <c r="EA135" s="24"/>
      <c r="EB135" s="24"/>
      <c r="EC135" s="24"/>
      <c r="ED135" s="24"/>
      <c r="EE135" s="24"/>
      <c r="EF135" s="24"/>
      <c r="EG135" s="24"/>
      <c r="EH135" s="24"/>
      <c r="EI135" s="24"/>
      <c r="EJ135" s="24"/>
      <c r="EK135" s="24"/>
      <c r="EL135" s="24"/>
      <c r="EM135" s="24"/>
      <c r="EN135" s="6"/>
      <c r="EO135" s="71"/>
      <c r="EP135" s="51"/>
      <c r="EQ135" s="24"/>
      <c r="ER135" s="24"/>
      <c r="ES135" s="71"/>
      <c r="ET135" s="71"/>
      <c r="EU135" s="6"/>
      <c r="EV135" s="6"/>
      <c r="EW135" s="6"/>
      <c r="EX135" s="6"/>
      <c r="EY135" s="6"/>
      <c r="EZ135" s="6"/>
      <c r="FA135" s="6"/>
      <c r="FB135" s="6"/>
      <c r="FC135" s="6"/>
      <c r="FD135" s="6"/>
      <c r="FE135" s="6"/>
      <c r="IY135" s="1"/>
      <c r="IZ135" s="1"/>
      <c r="JA135" s="1"/>
      <c r="JB135" s="1"/>
      <c r="JC135" s="1"/>
      <c r="JD135" s="1"/>
      <c r="JE135" s="1"/>
    </row>
    <row r="136" ht="15" customHeight="1">
      <c r="A136" s="1"/>
      <c r="L136" s="1"/>
      <c r="M136" s="1"/>
      <c r="N136" s="1"/>
      <c r="O136" s="1"/>
      <c r="P136" s="1"/>
      <c r="Q136" s="1"/>
      <c r="R136" s="1"/>
      <c r="S136" s="1"/>
      <c r="T136" s="3"/>
      <c r="U136" s="3"/>
      <c r="V136" s="3"/>
      <c r="W136" s="3"/>
      <c r="X136" s="3"/>
      <c r="Y136" s="3"/>
      <c r="Z136" s="3"/>
      <c r="AA136" s="3"/>
      <c r="AB136" s="3"/>
      <c r="AD136" s="46"/>
      <c r="AE136" s="7"/>
      <c r="AF136" s="24"/>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24"/>
      <c r="BQ136" s="24"/>
      <c r="BR136" s="6"/>
      <c r="BS136" s="24"/>
      <c r="BT136" s="24"/>
      <c r="BU136" s="7"/>
      <c r="BV136" s="24"/>
      <c r="BW136" s="24"/>
      <c r="BX136" s="6"/>
      <c r="BY136" s="71"/>
      <c r="BZ136" s="24"/>
      <c r="CA136" s="7"/>
      <c r="CB136" s="24"/>
      <c r="CC136" s="24"/>
      <c r="CD136" s="6"/>
      <c r="CE136" s="7"/>
      <c r="CF136" s="183"/>
      <c r="CG136" s="6"/>
      <c r="CH136" s="1"/>
      <c r="CI136" s="1"/>
      <c r="CJ136" s="1"/>
      <c r="CK136" s="1"/>
      <c r="CL136" s="1"/>
      <c r="CM136" s="277"/>
      <c r="CN136" s="277"/>
      <c r="CO136" s="277"/>
      <c r="CP136" s="6"/>
      <c r="CQ136" s="6"/>
      <c r="CR136" s="6"/>
      <c r="CS136" s="6"/>
      <c r="CT136" s="6"/>
      <c r="CU136" s="6"/>
      <c r="CV136" s="6"/>
      <c r="CW136" s="7"/>
      <c r="CX136" s="7"/>
      <c r="CY136" s="7"/>
      <c r="CZ136" s="7"/>
      <c r="DA136" s="8"/>
      <c r="DB136" s="6"/>
      <c r="DL136" s="3"/>
      <c r="DM136" s="3"/>
      <c r="DN136" s="3"/>
      <c r="DO136" s="3"/>
      <c r="DP136" s="3"/>
      <c r="DQ136" s="3"/>
      <c r="DR136" s="3"/>
      <c r="DS136" s="3"/>
      <c r="DT136" s="3"/>
      <c r="DU136" s="24"/>
      <c r="DV136" s="24"/>
      <c r="DW136" s="24"/>
      <c r="DX136" s="24"/>
      <c r="DY136" s="24"/>
      <c r="DZ136" s="24"/>
      <c r="EA136" s="24"/>
      <c r="EB136" s="24"/>
      <c r="EC136" s="24"/>
      <c r="ED136" s="24"/>
      <c r="EE136" s="7"/>
      <c r="EF136" s="7"/>
      <c r="EG136" s="7"/>
      <c r="EH136" s="7"/>
      <c r="EI136" s="7"/>
      <c r="EJ136" s="7"/>
      <c r="EK136" s="7"/>
      <c r="EL136" s="7"/>
      <c r="EM136" s="24"/>
      <c r="EN136" s="6"/>
      <c r="EO136" s="71"/>
      <c r="EP136" s="51"/>
      <c r="EQ136" s="24"/>
      <c r="ER136" s="24"/>
      <c r="ES136" s="71"/>
      <c r="ET136" s="71"/>
      <c r="EU136" s="6"/>
      <c r="EV136" s="6"/>
      <c r="EW136" s="6"/>
      <c r="EX136" s="6"/>
      <c r="EY136" s="6"/>
      <c r="EZ136" s="6"/>
      <c r="FA136" s="6"/>
      <c r="FB136" s="6"/>
      <c r="FC136" s="6"/>
      <c r="FD136" s="6"/>
      <c r="FE136" s="6"/>
      <c r="IY136" s="1"/>
      <c r="IZ136" s="1"/>
      <c r="JA136" s="1"/>
      <c r="JB136" s="1"/>
      <c r="JC136" s="1"/>
      <c r="JD136" s="1"/>
      <c r="JE136" s="1"/>
    </row>
    <row r="137" ht="15" customHeight="1">
      <c r="A137" s="1"/>
      <c r="L137" s="1"/>
      <c r="M137" s="1"/>
      <c r="N137" s="1"/>
      <c r="O137" s="1"/>
      <c r="P137" s="1"/>
      <c r="Q137" s="1"/>
      <c r="R137" s="1"/>
      <c r="S137" s="3"/>
      <c r="T137" s="1"/>
      <c r="U137" s="1"/>
      <c r="V137" s="1"/>
      <c r="W137" s="1"/>
      <c r="X137" s="1"/>
      <c r="Y137" s="1"/>
      <c r="Z137" s="1"/>
      <c r="AA137" s="1"/>
      <c r="AB137" s="1"/>
      <c r="AD137" s="46"/>
      <c r="AE137" s="7"/>
      <c r="AF137" s="24"/>
      <c r="AG137" s="6"/>
      <c r="AH137" s="8"/>
      <c r="AI137" s="63"/>
      <c r="AJ137" s="8"/>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3"/>
      <c r="BN137" s="183"/>
      <c r="BO137" s="183"/>
      <c r="BP137" s="24"/>
      <c r="BQ137" s="24"/>
      <c r="BR137" s="6"/>
      <c r="BS137" s="24"/>
      <c r="BT137" s="24"/>
      <c r="BU137" s="7"/>
      <c r="BV137" s="24"/>
      <c r="BW137" s="24"/>
      <c r="BX137" s="6"/>
      <c r="BY137" s="51"/>
      <c r="BZ137" s="24"/>
      <c r="CA137" s="24"/>
      <c r="CB137" s="24"/>
      <c r="CC137" s="24"/>
      <c r="CD137" s="6"/>
      <c r="CE137" s="7"/>
      <c r="CF137" s="183"/>
      <c r="CG137" s="6"/>
      <c r="CH137" s="1"/>
      <c r="CI137" s="1"/>
      <c r="CJ137" s="1"/>
      <c r="CK137" s="1"/>
      <c r="CL137" s="1"/>
      <c r="CM137" s="266"/>
      <c r="CN137" s="248"/>
      <c r="CO137" s="266"/>
      <c r="CP137" s="6"/>
      <c r="CQ137" s="6"/>
      <c r="CR137" s="6"/>
      <c r="CS137" s="6"/>
      <c r="CT137" s="6"/>
      <c r="CU137" s="6"/>
      <c r="CV137" s="6"/>
      <c r="CW137" s="7"/>
      <c r="CX137" s="7"/>
      <c r="CY137" s="7"/>
      <c r="CZ137" s="7"/>
      <c r="DA137" s="8"/>
      <c r="DB137" s="6"/>
      <c r="DL137" s="1"/>
      <c r="DM137" s="1"/>
      <c r="DN137" s="1"/>
      <c r="DO137" s="1"/>
      <c r="DP137" s="1"/>
      <c r="DQ137" s="1"/>
      <c r="DR137" s="1"/>
      <c r="DS137" s="1"/>
      <c r="DT137" s="1"/>
      <c r="DU137" s="24"/>
      <c r="DV137" s="24"/>
      <c r="DW137" s="24"/>
      <c r="DX137" s="24"/>
      <c r="DY137" s="24"/>
      <c r="DZ137" s="24"/>
      <c r="EA137" s="24"/>
      <c r="EB137" s="24"/>
      <c r="EC137" s="24"/>
      <c r="ED137" s="24"/>
      <c r="EE137" s="24"/>
      <c r="EF137" s="24"/>
      <c r="EG137" s="24"/>
      <c r="EH137" s="24"/>
      <c r="EI137" s="24"/>
      <c r="EJ137" s="24"/>
      <c r="EK137" s="24"/>
      <c r="EL137" s="24"/>
      <c r="EM137" s="24"/>
      <c r="EN137" s="6"/>
      <c r="EO137" s="71"/>
      <c r="EP137" s="51"/>
      <c r="EQ137" s="24"/>
      <c r="ER137" s="24"/>
      <c r="ES137" s="71"/>
      <c r="ET137" s="71"/>
      <c r="EU137" s="6"/>
      <c r="EV137" s="6"/>
      <c r="EW137" s="6"/>
      <c r="EX137" s="6"/>
      <c r="EY137" s="6"/>
      <c r="EZ137" s="6"/>
      <c r="FA137" s="6"/>
      <c r="FB137" s="6"/>
      <c r="FC137" s="6"/>
      <c r="FD137" s="6"/>
      <c r="FE137" s="6"/>
      <c r="IY137" s="249"/>
      <c r="IZ137" s="247"/>
      <c r="JA137" s="278"/>
      <c r="JB137" s="1"/>
    </row>
    <row r="138" ht="15" customHeight="1">
      <c r="L138" s="280"/>
      <c r="M138" s="6"/>
      <c r="N138" s="6"/>
      <c r="O138" s="6"/>
      <c r="P138" s="6"/>
      <c r="Q138" s="6"/>
      <c r="R138" s="6"/>
      <c r="S138" s="1"/>
      <c r="T138" s="6"/>
      <c r="U138" s="6"/>
      <c r="V138" s="6"/>
      <c r="W138" s="6"/>
      <c r="X138" s="6"/>
      <c r="Y138" s="6"/>
      <c r="Z138" s="6"/>
      <c r="AA138" s="6"/>
      <c r="AB138" s="6"/>
      <c r="AD138" s="46"/>
      <c r="AE138" s="7"/>
      <c r="AF138" s="24"/>
      <c r="AG138" s="6"/>
      <c r="AH138" s="6"/>
      <c r="AI138" s="71"/>
      <c r="AJ138" s="24"/>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24"/>
      <c r="BQ138" s="6"/>
      <c r="BR138" s="8"/>
      <c r="BS138" s="63"/>
      <c r="BT138" s="24"/>
      <c r="BU138" s="7"/>
      <c r="BV138" s="24"/>
      <c r="BW138" s="6"/>
      <c r="BX138" s="8"/>
      <c r="BY138" s="51"/>
      <c r="BZ138" s="24"/>
      <c r="CA138" s="7"/>
      <c r="CB138" s="24"/>
      <c r="CC138" s="24"/>
      <c r="CD138" s="6"/>
      <c r="CE138" s="7"/>
      <c r="CF138" s="183"/>
      <c r="CG138" s="6"/>
      <c r="CH138" s="1"/>
      <c r="CI138" s="1"/>
      <c r="CJ138" s="1"/>
      <c r="CK138" s="1"/>
      <c r="CL138" s="1"/>
      <c r="CM138" s="6"/>
      <c r="CN138" s="7"/>
      <c r="CO138" s="6"/>
      <c r="CP138" s="6"/>
      <c r="CQ138" s="6"/>
      <c r="CR138" s="6"/>
      <c r="CS138" s="6"/>
      <c r="CT138" s="6"/>
      <c r="CU138" s="6"/>
      <c r="CV138" s="6"/>
      <c r="CW138" s="7"/>
      <c r="CX138" s="7"/>
      <c r="CY138" s="7"/>
      <c r="CZ138" s="7"/>
      <c r="DA138" s="8"/>
      <c r="DB138" s="6"/>
      <c r="DL138" s="6"/>
      <c r="DM138" s="6"/>
      <c r="DN138" s="6"/>
      <c r="DO138" s="6"/>
      <c r="DP138" s="6"/>
      <c r="DQ138" s="6"/>
      <c r="DR138" s="6"/>
      <c r="DS138" s="6"/>
      <c r="DT138" s="6"/>
      <c r="DU138" s="24"/>
      <c r="DV138" s="24"/>
      <c r="DW138" s="24"/>
      <c r="DX138" s="24"/>
      <c r="DY138" s="24"/>
      <c r="DZ138" s="24"/>
      <c r="EA138" s="24"/>
      <c r="EB138" s="24"/>
      <c r="EC138" s="24"/>
      <c r="ED138" s="24"/>
      <c r="EE138" s="24"/>
      <c r="EF138" s="24"/>
      <c r="EG138" s="24"/>
      <c r="EH138" s="24"/>
      <c r="EI138" s="24"/>
      <c r="EJ138" s="24"/>
      <c r="EK138" s="24"/>
      <c r="EL138" s="24"/>
      <c r="EM138" s="24"/>
      <c r="EN138" s="6"/>
      <c r="EO138" s="71"/>
      <c r="EP138" s="51"/>
      <c r="EQ138" s="24"/>
      <c r="ER138" s="24"/>
      <c r="ES138" s="71"/>
      <c r="ET138" s="71"/>
      <c r="EU138" s="6"/>
      <c r="EV138" s="6"/>
      <c r="EW138" s="6"/>
      <c r="EX138" s="6"/>
      <c r="EY138" s="6"/>
      <c r="EZ138" s="6"/>
      <c r="FA138" s="6"/>
      <c r="FB138" s="6"/>
      <c r="FC138" s="6"/>
      <c r="FD138" s="6"/>
      <c r="FE138" s="6"/>
      <c r="IY138" s="249"/>
      <c r="IZ138" s="247"/>
      <c r="JA138" s="278"/>
      <c r="JB138" s="1"/>
    </row>
    <row r="139" ht="15" customHeight="1">
      <c r="L139" s="46"/>
      <c r="M139" s="7"/>
      <c r="N139" s="24"/>
      <c r="O139" s="6"/>
      <c r="P139" s="6"/>
      <c r="Q139" s="6"/>
      <c r="R139" s="6"/>
      <c r="S139" s="6"/>
      <c r="T139" s="6"/>
      <c r="U139" s="6"/>
      <c r="V139" s="6"/>
      <c r="W139" s="6"/>
      <c r="X139" s="6"/>
      <c r="Y139" s="6"/>
      <c r="Z139" s="6"/>
      <c r="AA139" s="6"/>
      <c r="AB139" s="6"/>
      <c r="AD139" s="6"/>
      <c r="AE139" s="46"/>
      <c r="AF139" s="24"/>
      <c r="AG139" s="6"/>
      <c r="AH139" s="71"/>
      <c r="AI139" s="51"/>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6"/>
      <c r="BR139" s="6"/>
      <c r="BS139" s="71"/>
      <c r="BT139" s="24"/>
      <c r="BU139" s="7"/>
      <c r="BV139" s="24"/>
      <c r="BW139" s="6"/>
      <c r="BX139" s="6"/>
      <c r="BY139" s="51"/>
      <c r="BZ139" s="24"/>
      <c r="CA139" s="24"/>
      <c r="CB139" s="24"/>
      <c r="CC139" s="24"/>
      <c r="CD139" s="6"/>
      <c r="CE139" s="7"/>
      <c r="CF139" s="183"/>
      <c r="CG139" s="6"/>
      <c r="CH139" s="1"/>
      <c r="CI139" s="1"/>
      <c r="CJ139" s="1"/>
      <c r="CK139" s="1"/>
      <c r="CL139" s="1"/>
      <c r="CM139" s="6"/>
      <c r="CN139" s="7"/>
      <c r="CO139" s="6"/>
      <c r="CP139" s="6"/>
      <c r="CQ139" s="6"/>
      <c r="CR139" s="6"/>
      <c r="CS139" s="6"/>
      <c r="CT139" s="6"/>
      <c r="CU139" s="6"/>
      <c r="CV139" s="6"/>
      <c r="CW139" s="7"/>
      <c r="CX139" s="7"/>
      <c r="CY139" s="7"/>
      <c r="CZ139" s="7"/>
      <c r="DA139" s="8"/>
      <c r="DB139" s="6"/>
      <c r="DC139" s="1"/>
      <c r="DD139" s="1"/>
      <c r="DE139" s="1"/>
      <c r="DF139" s="1"/>
      <c r="DG139" s="1"/>
      <c r="DH139" s="1"/>
      <c r="DI139" s="1"/>
      <c r="DJ139" s="1"/>
      <c r="DK139" s="1"/>
      <c r="DL139" s="6"/>
      <c r="DM139" s="6"/>
      <c r="DN139" s="6"/>
      <c r="DO139" s="6"/>
      <c r="DP139" s="6"/>
      <c r="DQ139" s="6"/>
      <c r="DR139" s="6"/>
      <c r="DS139" s="6"/>
      <c r="DT139" s="6"/>
      <c r="DU139" s="24"/>
      <c r="DV139" s="24"/>
      <c r="DW139" s="24"/>
      <c r="DX139" s="24"/>
      <c r="DY139" s="24"/>
      <c r="DZ139" s="24"/>
      <c r="EA139" s="24"/>
      <c r="EB139" s="24"/>
      <c r="EC139" s="24"/>
      <c r="ED139" s="24"/>
      <c r="EE139" s="24"/>
      <c r="EF139" s="24"/>
      <c r="EG139" s="24"/>
      <c r="EH139" s="24"/>
      <c r="EI139" s="24"/>
      <c r="EJ139" s="24"/>
      <c r="EK139" s="24"/>
      <c r="EL139" s="24"/>
      <c r="EM139" s="24"/>
      <c r="EN139" s="6"/>
      <c r="EO139" s="71"/>
      <c r="EP139" s="51"/>
      <c r="EQ139" s="24"/>
      <c r="ER139" s="24"/>
      <c r="ES139" s="71"/>
      <c r="ET139" s="71"/>
      <c r="EU139" s="6"/>
      <c r="EV139" s="6"/>
      <c r="EW139" s="6"/>
      <c r="EX139" s="6"/>
      <c r="EY139" s="6"/>
      <c r="EZ139" s="6"/>
      <c r="FA139" s="6"/>
      <c r="FB139" s="6"/>
      <c r="FC139" s="6"/>
      <c r="FD139" s="6"/>
      <c r="FE139" s="6"/>
      <c r="IY139" s="249"/>
      <c r="IZ139" s="247"/>
      <c r="JA139" s="278"/>
      <c r="JB139" s="1"/>
    </row>
    <row r="140" ht="15" customHeight="1">
      <c r="L140" s="46"/>
      <c r="M140" s="7"/>
      <c r="N140" s="24"/>
      <c r="O140" s="6"/>
      <c r="P140" s="6"/>
      <c r="Q140" s="6"/>
      <c r="R140" s="6"/>
      <c r="S140" s="6"/>
      <c r="T140" s="6"/>
      <c r="U140" s="6"/>
      <c r="V140" s="6"/>
      <c r="W140" s="6"/>
      <c r="X140" s="6"/>
      <c r="Y140" s="6"/>
      <c r="Z140" s="6"/>
      <c r="AA140" s="6"/>
      <c r="AB140" s="6"/>
      <c r="AD140" s="71"/>
      <c r="AE140" s="7"/>
      <c r="AF140" s="24"/>
      <c r="AG140" s="6"/>
      <c r="AH140" s="71"/>
      <c r="AI140" s="51"/>
      <c r="AJ140" s="24"/>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24"/>
      <c r="BQ140" s="6"/>
      <c r="BR140" s="71"/>
      <c r="BS140" s="51"/>
      <c r="BT140" s="24"/>
      <c r="BU140" s="24"/>
      <c r="BV140" s="24"/>
      <c r="BW140" s="6"/>
      <c r="BX140" s="71"/>
      <c r="BY140" s="51"/>
      <c r="BZ140" s="24"/>
      <c r="CA140" s="24"/>
      <c r="CB140" s="24"/>
      <c r="CC140" s="24"/>
      <c r="CD140" s="6"/>
      <c r="CE140" s="7"/>
      <c r="CF140" s="183"/>
      <c r="CG140" s="6"/>
      <c r="CH140" s="1"/>
      <c r="CI140" s="1"/>
      <c r="CJ140" s="1"/>
      <c r="CK140" s="1"/>
      <c r="CL140" s="1"/>
      <c r="CM140" s="6"/>
      <c r="CN140" s="7"/>
      <c r="CO140" s="6"/>
      <c r="CP140" s="6"/>
      <c r="CQ140" s="6"/>
      <c r="CR140" s="6"/>
      <c r="CS140" s="6"/>
      <c r="CT140" s="6"/>
      <c r="CU140" s="6"/>
      <c r="CV140" s="6"/>
      <c r="CW140" s="7"/>
      <c r="CX140" s="7"/>
      <c r="CY140" s="7"/>
      <c r="CZ140" s="7"/>
      <c r="DA140" s="8"/>
      <c r="DB140" s="6"/>
      <c r="DC140" s="1"/>
      <c r="DD140" s="1"/>
      <c r="DE140" s="1"/>
      <c r="DF140" s="1"/>
      <c r="DG140" s="1"/>
      <c r="DH140" s="1"/>
      <c r="DI140" s="1"/>
      <c r="DJ140" s="1"/>
      <c r="DK140" s="1"/>
      <c r="DL140" s="6"/>
      <c r="DM140" s="6"/>
      <c r="DN140" s="6"/>
      <c r="DO140" s="6"/>
      <c r="DP140" s="6"/>
      <c r="DQ140" s="6"/>
      <c r="DR140" s="6"/>
      <c r="DS140" s="6"/>
      <c r="DT140" s="6"/>
      <c r="DU140" s="24"/>
      <c r="DV140" s="24"/>
      <c r="DW140" s="24"/>
      <c r="DX140" s="24"/>
      <c r="DY140" s="24"/>
      <c r="DZ140" s="24"/>
      <c r="EA140" s="24"/>
      <c r="EB140" s="24"/>
      <c r="EC140" s="24"/>
      <c r="ED140" s="24"/>
      <c r="EE140" s="24"/>
      <c r="EF140" s="24"/>
      <c r="EG140" s="24"/>
      <c r="EH140" s="24"/>
      <c r="EI140" s="24"/>
      <c r="EJ140" s="24"/>
      <c r="EK140" s="24"/>
      <c r="EL140" s="24"/>
      <c r="EM140" s="24"/>
      <c r="EN140" s="6"/>
      <c r="EO140" s="71"/>
      <c r="EP140" s="51"/>
      <c r="EQ140" s="24"/>
      <c r="ER140" s="24"/>
      <c r="ES140" s="71"/>
      <c r="ET140" s="71"/>
      <c r="EU140" s="6"/>
      <c r="EV140" s="6"/>
      <c r="EW140" s="6"/>
      <c r="EX140" s="6"/>
      <c r="EY140" s="6"/>
      <c r="EZ140" s="6"/>
      <c r="FA140" s="6"/>
      <c r="FB140" s="6"/>
      <c r="FC140" s="6"/>
      <c r="FD140" s="6"/>
      <c r="FE140" s="6"/>
      <c r="IY140" s="249"/>
      <c r="IZ140" s="247"/>
      <c r="JA140" s="278"/>
      <c r="JB140" s="1"/>
    </row>
    <row r="141" s="1" customFormat="1" ht="15" customHeight="1">
      <c r="A141" s="1"/>
      <c r="B141" s="2"/>
      <c r="C141" s="2"/>
      <c r="D141" s="2"/>
      <c r="E141" s="2"/>
      <c r="F141" s="2"/>
      <c r="G141" s="2"/>
      <c r="H141" s="2"/>
      <c r="I141" s="2"/>
      <c r="J141" s="2"/>
      <c r="K141" s="2"/>
      <c r="L141" s="46"/>
      <c r="M141" s="7"/>
      <c r="N141" s="24"/>
      <c r="O141" s="6"/>
      <c r="P141" s="8"/>
      <c r="Q141" s="63"/>
      <c r="R141" s="8"/>
      <c r="S141" s="6"/>
      <c r="T141" s="183"/>
      <c r="U141" s="183"/>
      <c r="V141" s="183"/>
      <c r="W141" s="183"/>
      <c r="X141" s="183"/>
      <c r="Y141" s="183"/>
      <c r="Z141" s="183"/>
      <c r="AA141" s="183"/>
      <c r="AB141" s="183"/>
      <c r="AC141" s="2"/>
      <c r="AD141" s="8"/>
      <c r="AE141" s="46"/>
      <c r="AF141" s="24"/>
      <c r="AG141" s="6"/>
      <c r="AH141" s="71"/>
      <c r="AI141" s="51"/>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6"/>
      <c r="BR141" s="71"/>
      <c r="BS141" s="51"/>
      <c r="BT141" s="24"/>
      <c r="BU141" s="7"/>
      <c r="BV141" s="24"/>
      <c r="BW141" s="6"/>
      <c r="BX141" s="71"/>
      <c r="BY141" s="51"/>
      <c r="BZ141" s="24"/>
      <c r="CA141" s="24"/>
      <c r="CB141" s="24"/>
      <c r="CC141" s="24"/>
      <c r="CD141" s="6"/>
      <c r="CE141" s="7"/>
      <c r="CF141" s="183"/>
      <c r="CG141" s="6"/>
      <c r="CM141" s="6"/>
      <c r="CN141" s="7"/>
      <c r="CO141" s="6"/>
      <c r="CP141" s="6"/>
      <c r="CQ141" s="6"/>
      <c r="CR141" s="6"/>
      <c r="CS141" s="6"/>
      <c r="CT141" s="6"/>
      <c r="CU141" s="6"/>
      <c r="CV141" s="6"/>
      <c r="CW141" s="7"/>
      <c r="CX141" s="7"/>
      <c r="CY141" s="7"/>
      <c r="CZ141" s="7"/>
      <c r="DA141" s="8"/>
      <c r="DB141" s="6"/>
      <c r="DL141" s="183"/>
      <c r="DM141" s="183"/>
      <c r="DN141" s="183"/>
      <c r="DO141" s="183"/>
      <c r="DP141" s="183"/>
      <c r="DQ141" s="183"/>
      <c r="DR141" s="183"/>
      <c r="DS141" s="183"/>
      <c r="DT141" s="183"/>
      <c r="DU141" s="24"/>
      <c r="DV141" s="24"/>
      <c r="DW141" s="24"/>
      <c r="DX141" s="24"/>
      <c r="DY141" s="24"/>
      <c r="DZ141" s="24"/>
      <c r="EA141" s="24"/>
      <c r="EB141" s="24"/>
      <c r="EC141" s="24"/>
      <c r="ED141" s="24"/>
      <c r="EE141" s="24"/>
      <c r="EF141" s="24"/>
      <c r="EG141" s="24"/>
      <c r="EH141" s="24"/>
      <c r="EI141" s="24"/>
      <c r="EJ141" s="24"/>
      <c r="EK141" s="24"/>
      <c r="EL141" s="24"/>
      <c r="EM141" s="24"/>
      <c r="EN141" s="6"/>
      <c r="EO141" s="71"/>
      <c r="EP141" s="51"/>
      <c r="EQ141" s="24"/>
      <c r="ER141" s="7"/>
      <c r="ES141" s="71"/>
      <c r="ET141" s="71"/>
      <c r="EU141" s="6"/>
      <c r="EV141" s="6"/>
      <c r="EW141" s="6"/>
      <c r="EX141" s="6"/>
      <c r="EY141" s="6"/>
      <c r="EZ141" s="6"/>
      <c r="FA141" s="6"/>
      <c r="FB141" s="6"/>
      <c r="FC141" s="6"/>
      <c r="FD141" s="6"/>
      <c r="FE141" s="6"/>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249"/>
      <c r="IZ141" s="247"/>
      <c r="JA141" s="278"/>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row>
    <row r="142" s="1" customFormat="1" ht="15" customHeight="1">
      <c r="A142" s="1"/>
      <c r="B142" s="2"/>
      <c r="C142" s="2"/>
      <c r="D142" s="2"/>
      <c r="E142" s="2"/>
      <c r="F142" s="2"/>
      <c r="G142" s="2"/>
      <c r="H142" s="2"/>
      <c r="I142" s="2"/>
      <c r="J142" s="2"/>
      <c r="K142" s="2"/>
      <c r="L142" s="46"/>
      <c r="M142" s="7"/>
      <c r="N142" s="24"/>
      <c r="O142" s="6"/>
      <c r="P142" s="6"/>
      <c r="Q142" s="71"/>
      <c r="R142" s="24"/>
      <c r="S142" s="183"/>
      <c r="T142" s="7"/>
      <c r="U142" s="7"/>
      <c r="V142" s="7"/>
      <c r="W142" s="7"/>
      <c r="X142" s="7"/>
      <c r="Y142" s="7"/>
      <c r="Z142" s="7"/>
      <c r="AA142" s="7"/>
      <c r="AB142" s="7"/>
      <c r="AC142" s="2"/>
      <c r="AD142" s="8"/>
      <c r="AE142" s="46"/>
      <c r="AF142" s="24"/>
      <c r="AG142" s="6"/>
      <c r="AH142" s="71"/>
      <c r="AI142" s="51"/>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6"/>
      <c r="BR142" s="71"/>
      <c r="BS142" s="51"/>
      <c r="BT142" s="24"/>
      <c r="BU142" s="24"/>
      <c r="BV142" s="24"/>
      <c r="BW142" s="6"/>
      <c r="BX142" s="71"/>
      <c r="BY142" s="51"/>
      <c r="BZ142" s="24"/>
      <c r="CA142" s="24"/>
      <c r="CB142" s="24"/>
      <c r="CC142" s="24"/>
      <c r="CD142" s="6"/>
      <c r="CE142" s="7"/>
      <c r="CF142" s="183"/>
      <c r="CG142" s="6"/>
      <c r="CM142" s="6"/>
      <c r="CN142" s="7"/>
      <c r="CO142" s="6"/>
      <c r="CP142" s="6"/>
      <c r="CQ142" s="6"/>
      <c r="CR142" s="6"/>
      <c r="CS142" s="6"/>
      <c r="CT142" s="6"/>
      <c r="CU142" s="6"/>
      <c r="CV142" s="6"/>
      <c r="CW142" s="7"/>
      <c r="CX142" s="7"/>
      <c r="CY142" s="7"/>
      <c r="CZ142" s="7"/>
      <c r="DA142" s="8"/>
      <c r="DB142" s="6"/>
      <c r="DL142" s="7"/>
      <c r="DM142" s="7"/>
      <c r="DN142" s="7"/>
      <c r="DO142" s="7"/>
      <c r="DP142" s="7"/>
      <c r="DQ142" s="7"/>
      <c r="DR142" s="7"/>
      <c r="DS142" s="7"/>
      <c r="DT142" s="7"/>
      <c r="DU142" s="51"/>
      <c r="DV142" s="51"/>
      <c r="DW142" s="51"/>
      <c r="DX142" s="51"/>
      <c r="DY142" s="51"/>
      <c r="DZ142" s="51"/>
      <c r="EA142" s="51"/>
      <c r="EB142" s="51"/>
      <c r="EC142" s="51"/>
      <c r="ED142" s="51"/>
      <c r="EE142" s="24"/>
      <c r="EF142" s="24"/>
      <c r="EG142" s="24"/>
      <c r="EH142" s="24"/>
      <c r="EI142" s="24"/>
      <c r="EJ142" s="24"/>
      <c r="EK142" s="24"/>
      <c r="EL142" s="24"/>
      <c r="EM142" s="24"/>
      <c r="EN142" s="6"/>
      <c r="EO142" s="71"/>
      <c r="EP142" s="51"/>
      <c r="EQ142" s="24"/>
      <c r="ER142" s="7"/>
      <c r="ES142" s="71"/>
      <c r="ET142" s="71"/>
      <c r="EU142" s="6"/>
      <c r="EV142" s="6"/>
      <c r="EW142" s="6"/>
      <c r="EX142" s="6"/>
      <c r="EY142" s="6"/>
      <c r="EZ142" s="6"/>
      <c r="FA142" s="6"/>
      <c r="FB142" s="6"/>
      <c r="FC142" s="6"/>
      <c r="FD142" s="6"/>
      <c r="FE142" s="6"/>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249"/>
      <c r="IZ142" s="247"/>
      <c r="JA142" s="278"/>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row>
    <row r="143" s="1" customFormat="1" ht="15" customHeight="1">
      <c r="A143" s="1"/>
      <c r="B143" s="2"/>
      <c r="C143" s="2"/>
      <c r="D143" s="2"/>
      <c r="E143" s="2"/>
      <c r="F143" s="2"/>
      <c r="G143" s="2"/>
      <c r="H143" s="2"/>
      <c r="I143" s="2"/>
      <c r="J143" s="2"/>
      <c r="K143" s="2"/>
      <c r="L143" s="6"/>
      <c r="M143" s="46"/>
      <c r="N143" s="24"/>
      <c r="O143" s="6"/>
      <c r="P143" s="71"/>
      <c r="Q143" s="51"/>
      <c r="R143" s="24"/>
      <c r="S143" s="7"/>
      <c r="T143" s="24"/>
      <c r="U143" s="24"/>
      <c r="V143" s="24"/>
      <c r="W143" s="24"/>
      <c r="X143" s="24"/>
      <c r="Y143" s="24"/>
      <c r="Z143" s="24"/>
      <c r="AA143" s="24"/>
      <c r="AB143" s="24"/>
      <c r="AC143" s="2"/>
      <c r="AD143" s="8"/>
      <c r="AE143" s="46"/>
      <c r="AF143" s="24"/>
      <c r="AG143" s="6"/>
      <c r="AH143" s="71"/>
      <c r="AI143" s="51"/>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6"/>
      <c r="BR143" s="71"/>
      <c r="BS143" s="51"/>
      <c r="BT143" s="24"/>
      <c r="BU143" s="24"/>
      <c r="BV143" s="24"/>
      <c r="BW143" s="6"/>
      <c r="BX143" s="71"/>
      <c r="BY143" s="51"/>
      <c r="BZ143" s="24"/>
      <c r="CA143" s="24"/>
      <c r="CB143" s="24"/>
      <c r="CC143" s="24"/>
      <c r="CD143" s="6"/>
      <c r="CE143" s="7"/>
      <c r="CF143" s="183"/>
      <c r="CG143" s="6"/>
      <c r="CM143" s="6"/>
      <c r="CN143" s="7"/>
      <c r="CO143" s="6"/>
      <c r="CP143" s="6"/>
      <c r="CQ143" s="6"/>
      <c r="CR143" s="6"/>
      <c r="CS143" s="6"/>
      <c r="CT143" s="6"/>
      <c r="CU143" s="6"/>
      <c r="CV143" s="6"/>
      <c r="CW143" s="7"/>
      <c r="CX143" s="7"/>
      <c r="CY143" s="7"/>
      <c r="CZ143" s="7"/>
      <c r="DA143" s="8"/>
      <c r="DB143" s="6"/>
      <c r="DL143" s="24"/>
      <c r="DM143" s="24"/>
      <c r="DN143" s="24"/>
      <c r="DO143" s="24"/>
      <c r="DP143" s="24"/>
      <c r="DQ143" s="24"/>
      <c r="DR143" s="24"/>
      <c r="DS143" s="24"/>
      <c r="DT143" s="24"/>
      <c r="DU143" s="51"/>
      <c r="DV143" s="51"/>
      <c r="DW143" s="51"/>
      <c r="DX143" s="51"/>
      <c r="DY143" s="51"/>
      <c r="DZ143" s="51"/>
      <c r="EA143" s="51"/>
      <c r="EB143" s="51"/>
      <c r="EC143" s="51"/>
      <c r="ED143" s="51"/>
      <c r="EE143" s="24"/>
      <c r="EF143" s="24"/>
      <c r="EG143" s="24"/>
      <c r="EH143" s="24"/>
      <c r="EI143" s="24"/>
      <c r="EJ143" s="24"/>
      <c r="EK143" s="24"/>
      <c r="EL143" s="24"/>
      <c r="EM143" s="24"/>
      <c r="EN143" s="6"/>
      <c r="EO143" s="71"/>
      <c r="EP143" s="51"/>
      <c r="EQ143" s="24"/>
      <c r="ER143" s="7"/>
      <c r="ES143" s="71"/>
      <c r="ET143" s="71"/>
      <c r="EU143" s="6"/>
      <c r="EV143" s="6"/>
      <c r="EW143" s="6"/>
      <c r="EX143" s="6"/>
      <c r="EY143" s="6"/>
      <c r="EZ143" s="6"/>
      <c r="FA143" s="6"/>
      <c r="FB143" s="6"/>
      <c r="FC143" s="6"/>
      <c r="FD143" s="6"/>
      <c r="FE143" s="6"/>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249"/>
      <c r="IZ143" s="247"/>
      <c r="JA143" s="278"/>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row>
    <row r="144" s="1" customFormat="1" ht="15" customHeight="1">
      <c r="B144" s="2"/>
      <c r="C144" s="2"/>
      <c r="D144" s="2"/>
      <c r="E144" s="2"/>
      <c r="F144" s="2"/>
      <c r="G144" s="2"/>
      <c r="H144" s="2"/>
      <c r="I144" s="2"/>
      <c r="J144" s="2"/>
      <c r="K144" s="2"/>
      <c r="L144" s="71"/>
      <c r="M144" s="7"/>
      <c r="N144" s="24"/>
      <c r="O144" s="6"/>
      <c r="P144" s="71"/>
      <c r="Q144" s="51"/>
      <c r="R144" s="24"/>
      <c r="S144" s="24"/>
      <c r="T144" s="7"/>
      <c r="U144" s="7"/>
      <c r="V144" s="7"/>
      <c r="W144" s="7"/>
      <c r="X144" s="7"/>
      <c r="Y144" s="7"/>
      <c r="Z144" s="7"/>
      <c r="AA144" s="7"/>
      <c r="AB144" s="7"/>
      <c r="AC144" s="2"/>
      <c r="AD144" s="8"/>
      <c r="AE144" s="46"/>
      <c r="AF144" s="24"/>
      <c r="AG144" s="6"/>
      <c r="AH144" s="71"/>
      <c r="AI144" s="51"/>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6"/>
      <c r="BR144" s="71"/>
      <c r="BS144" s="51"/>
      <c r="BT144" s="24"/>
      <c r="BU144" s="24"/>
      <c r="BV144" s="24"/>
      <c r="BW144" s="6"/>
      <c r="BX144" s="71"/>
      <c r="BY144" s="51"/>
      <c r="BZ144" s="24"/>
      <c r="CA144" s="24"/>
      <c r="CB144" s="24"/>
      <c r="CC144" s="24"/>
      <c r="CD144" s="6"/>
      <c r="CE144" s="7"/>
      <c r="CF144" s="183"/>
      <c r="CG144" s="6"/>
      <c r="CM144" s="6"/>
      <c r="CN144" s="7"/>
      <c r="CO144" s="6"/>
      <c r="CP144" s="6"/>
      <c r="CQ144" s="6"/>
      <c r="CR144" s="6"/>
      <c r="CS144" s="6"/>
      <c r="CT144" s="6"/>
      <c r="CU144" s="6"/>
      <c r="CV144" s="6"/>
      <c r="CW144" s="7"/>
      <c r="CX144" s="7"/>
      <c r="CY144" s="7"/>
      <c r="CZ144" s="7"/>
      <c r="DA144" s="8"/>
      <c r="DB144" s="6"/>
      <c r="DL144" s="7"/>
      <c r="DM144" s="7"/>
      <c r="DN144" s="7"/>
      <c r="DO144" s="7"/>
      <c r="DP144" s="7"/>
      <c r="DQ144" s="7"/>
      <c r="DR144" s="7"/>
      <c r="DS144" s="7"/>
      <c r="DT144" s="7"/>
      <c r="DU144" s="51"/>
      <c r="DV144" s="51"/>
      <c r="DW144" s="51"/>
      <c r="DX144" s="51"/>
      <c r="DY144" s="51"/>
      <c r="DZ144" s="51"/>
      <c r="EA144" s="51"/>
      <c r="EB144" s="51"/>
      <c r="EC144" s="51"/>
      <c r="ED144" s="51"/>
      <c r="EE144" s="24"/>
      <c r="EF144" s="24"/>
      <c r="EG144" s="24"/>
      <c r="EH144" s="24"/>
      <c r="EI144" s="24"/>
      <c r="EJ144" s="24"/>
      <c r="EK144" s="24"/>
      <c r="EL144" s="24"/>
      <c r="EM144" s="24"/>
      <c r="EN144" s="6"/>
      <c r="EO144" s="71"/>
      <c r="EP144" s="51"/>
      <c r="EQ144" s="24"/>
      <c r="ER144" s="7"/>
      <c r="ES144" s="71"/>
      <c r="ET144" s="71"/>
      <c r="EU144" s="6"/>
      <c r="EV144" s="6"/>
      <c r="EW144" s="6"/>
      <c r="EX144" s="6"/>
      <c r="EY144" s="6"/>
      <c r="EZ144" s="6"/>
      <c r="FA144" s="6"/>
      <c r="FB144" s="6"/>
      <c r="FC144" s="6"/>
      <c r="FD144" s="6"/>
      <c r="FE144" s="6"/>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249"/>
      <c r="IZ144" s="247"/>
      <c r="JA144" s="248"/>
      <c r="JB144" s="6"/>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row>
    <row r="145" s="1" customFormat="1" ht="15" customHeight="1">
      <c r="B145" s="2"/>
      <c r="C145" s="2"/>
      <c r="D145" s="2"/>
      <c r="E145" s="2"/>
      <c r="F145" s="2"/>
      <c r="G145" s="2"/>
      <c r="H145" s="2"/>
      <c r="I145" s="2"/>
      <c r="J145" s="2"/>
      <c r="K145" s="2"/>
      <c r="L145" s="8"/>
      <c r="M145" s="46"/>
      <c r="N145" s="24"/>
      <c r="O145" s="6"/>
      <c r="P145" s="71"/>
      <c r="Q145" s="51"/>
      <c r="R145" s="24"/>
      <c r="S145" s="7"/>
      <c r="T145" s="24"/>
      <c r="U145" s="24"/>
      <c r="V145" s="24"/>
      <c r="W145" s="24"/>
      <c r="X145" s="24"/>
      <c r="Y145" s="24"/>
      <c r="Z145" s="24"/>
      <c r="AA145" s="24"/>
      <c r="AB145" s="24"/>
      <c r="AC145" s="2"/>
      <c r="AD145" s="8"/>
      <c r="AE145" s="46"/>
      <c r="AF145" s="24"/>
      <c r="AG145" s="6"/>
      <c r="AH145" s="71"/>
      <c r="AI145" s="51"/>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6"/>
      <c r="BR145" s="71"/>
      <c r="BS145" s="51"/>
      <c r="BT145" s="24"/>
      <c r="BU145" s="24"/>
      <c r="BV145" s="24"/>
      <c r="BW145" s="6"/>
      <c r="BX145" s="71"/>
      <c r="BY145" s="51"/>
      <c r="BZ145" s="24"/>
      <c r="CA145" s="24"/>
      <c r="CB145" s="24"/>
      <c r="CC145" s="24"/>
      <c r="CD145" s="6"/>
      <c r="CE145" s="7"/>
      <c r="CF145" s="183"/>
      <c r="CG145" s="6"/>
      <c r="CM145" s="6"/>
      <c r="CN145" s="7"/>
      <c r="CO145" s="6"/>
      <c r="CP145" s="6"/>
      <c r="CQ145" s="6"/>
      <c r="CR145" s="6"/>
      <c r="CS145" s="6"/>
      <c r="CT145" s="6"/>
      <c r="CU145" s="6"/>
      <c r="CV145" s="6"/>
      <c r="CW145" s="7"/>
      <c r="CX145" s="7"/>
      <c r="CY145" s="7"/>
      <c r="CZ145" s="7"/>
      <c r="DA145" s="8"/>
      <c r="DB145" s="6"/>
      <c r="DL145" s="24"/>
      <c r="DM145" s="24"/>
      <c r="DN145" s="24"/>
      <c r="DO145" s="24"/>
      <c r="DP145" s="24"/>
      <c r="DQ145" s="24"/>
      <c r="DR145" s="24"/>
      <c r="DS145" s="24"/>
      <c r="DT145" s="24"/>
      <c r="DU145" s="7"/>
      <c r="DV145" s="7"/>
      <c r="DW145" s="7"/>
      <c r="DX145" s="7"/>
      <c r="DY145" s="7"/>
      <c r="DZ145" s="7"/>
      <c r="EA145" s="7"/>
      <c r="EB145" s="7"/>
      <c r="EC145" s="7"/>
      <c r="ED145" s="7"/>
      <c r="EE145" s="24"/>
      <c r="EF145" s="24"/>
      <c r="EG145" s="24"/>
      <c r="EH145" s="24"/>
      <c r="EI145" s="24"/>
      <c r="EJ145" s="24"/>
      <c r="EK145" s="24"/>
      <c r="EL145" s="24"/>
      <c r="EM145" s="24"/>
      <c r="EN145" s="6"/>
      <c r="EO145" s="71"/>
      <c r="EP145" s="51"/>
      <c r="EQ145" s="24"/>
      <c r="ER145" s="7"/>
      <c r="ES145" s="71"/>
      <c r="ET145" s="71"/>
      <c r="EU145" s="6"/>
      <c r="EV145" s="6"/>
      <c r="EW145" s="6"/>
      <c r="EX145" s="6"/>
      <c r="EY145" s="6"/>
      <c r="EZ145" s="6"/>
      <c r="FA145" s="6"/>
      <c r="FB145" s="6"/>
      <c r="FC145" s="6"/>
      <c r="FD145" s="6"/>
      <c r="FE145" s="6"/>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249"/>
      <c r="IZ145" s="247"/>
      <c r="JA145" s="248"/>
      <c r="JB145" s="6"/>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row>
    <row r="146" s="1" customFormat="1" ht="15" customHeight="1">
      <c r="B146" s="2"/>
      <c r="C146" s="2"/>
      <c r="D146" s="2"/>
      <c r="E146" s="2"/>
      <c r="F146" s="2"/>
      <c r="G146" s="2"/>
      <c r="H146" s="2"/>
      <c r="I146" s="2"/>
      <c r="J146" s="2"/>
      <c r="K146" s="2"/>
      <c r="L146" s="8"/>
      <c r="M146" s="46"/>
      <c r="N146" s="24"/>
      <c r="O146" s="6"/>
      <c r="P146" s="71"/>
      <c r="Q146" s="51"/>
      <c r="R146" s="24"/>
      <c r="S146" s="24"/>
      <c r="T146" s="24"/>
      <c r="U146" s="24"/>
      <c r="V146" s="24"/>
      <c r="W146" s="24"/>
      <c r="X146" s="24"/>
      <c r="Y146" s="24"/>
      <c r="Z146" s="24"/>
      <c r="AA146" s="24"/>
      <c r="AB146" s="24"/>
      <c r="AC146" s="2"/>
      <c r="AD146" s="8"/>
      <c r="AE146" s="46"/>
      <c r="AF146" s="24"/>
      <c r="AG146" s="6"/>
      <c r="AH146" s="71"/>
      <c r="AI146" s="51"/>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6"/>
      <c r="BR146" s="71"/>
      <c r="BS146" s="51"/>
      <c r="BT146" s="24"/>
      <c r="BU146" s="24"/>
      <c r="BV146" s="24"/>
      <c r="BW146" s="6"/>
      <c r="BX146" s="71"/>
      <c r="BY146" s="51"/>
      <c r="BZ146" s="24"/>
      <c r="CA146" s="24"/>
      <c r="CB146" s="24"/>
      <c r="CC146" s="24"/>
      <c r="CD146" s="6"/>
      <c r="CE146" s="7"/>
      <c r="CF146" s="183"/>
      <c r="CG146" s="6"/>
      <c r="CM146" s="6"/>
      <c r="CN146" s="7"/>
      <c r="CO146" s="6"/>
      <c r="CP146" s="6"/>
      <c r="CQ146" s="6"/>
      <c r="CR146" s="6"/>
      <c r="CS146" s="6"/>
      <c r="CT146" s="6"/>
      <c r="CU146" s="6"/>
      <c r="CV146" s="6"/>
      <c r="CW146" s="7"/>
      <c r="CX146" s="7"/>
      <c r="CY146" s="7"/>
      <c r="CZ146" s="7"/>
      <c r="DA146" s="8"/>
      <c r="DB146" s="6"/>
      <c r="DL146" s="24"/>
      <c r="DM146" s="24"/>
      <c r="DN146" s="24"/>
      <c r="DO146" s="24"/>
      <c r="DP146" s="24"/>
      <c r="DQ146" s="24"/>
      <c r="DR146" s="24"/>
      <c r="DS146" s="24"/>
      <c r="DT146" s="24"/>
      <c r="DU146" s="7"/>
      <c r="DV146" s="7"/>
      <c r="DW146" s="7"/>
      <c r="DX146" s="7"/>
      <c r="DY146" s="7"/>
      <c r="DZ146" s="7"/>
      <c r="EA146" s="7"/>
      <c r="EB146" s="7"/>
      <c r="EC146" s="7"/>
      <c r="ED146" s="7"/>
      <c r="EE146" s="24"/>
      <c r="EF146" s="24"/>
      <c r="EG146" s="24"/>
      <c r="EH146" s="24"/>
      <c r="EI146" s="24"/>
      <c r="EJ146" s="24"/>
      <c r="EK146" s="24"/>
      <c r="EL146" s="24"/>
      <c r="EM146" s="24"/>
      <c r="EN146" s="6"/>
      <c r="EO146" s="71"/>
      <c r="EP146" s="51"/>
      <c r="EQ146" s="24"/>
      <c r="ER146" s="7"/>
      <c r="ES146" s="71"/>
      <c r="ET146" s="71"/>
      <c r="EU146" s="6"/>
      <c r="EV146" s="6"/>
      <c r="EW146" s="6"/>
      <c r="EX146" s="6"/>
      <c r="EY146" s="6"/>
      <c r="EZ146" s="6"/>
      <c r="FA146" s="6"/>
      <c r="FB146" s="6"/>
      <c r="FC146" s="6"/>
      <c r="FD146" s="6"/>
      <c r="FE146" s="6"/>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279"/>
      <c r="IZ146" s="277"/>
      <c r="JA146" s="278"/>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row>
    <row r="147" s="1" customFormat="1" ht="15" customHeight="1">
      <c r="B147" s="2"/>
      <c r="C147" s="2"/>
      <c r="D147" s="2"/>
      <c r="E147" s="2"/>
      <c r="F147" s="2"/>
      <c r="G147" s="2"/>
      <c r="H147" s="2"/>
      <c r="I147" s="2"/>
      <c r="J147" s="2"/>
      <c r="K147" s="2"/>
      <c r="L147" s="8"/>
      <c r="M147" s="46"/>
      <c r="N147" s="24"/>
      <c r="O147" s="6"/>
      <c r="P147" s="71"/>
      <c r="Q147" s="51"/>
      <c r="R147" s="24"/>
      <c r="S147" s="24"/>
      <c r="T147" s="24"/>
      <c r="U147" s="24"/>
      <c r="V147" s="24"/>
      <c r="W147" s="24"/>
      <c r="X147" s="24"/>
      <c r="Y147" s="24"/>
      <c r="Z147" s="24"/>
      <c r="AA147" s="24"/>
      <c r="AB147" s="24"/>
      <c r="AC147" s="2"/>
      <c r="AD147" s="8"/>
      <c r="AE147" s="46"/>
      <c r="AF147" s="24"/>
      <c r="AG147" s="6"/>
      <c r="AH147" s="71"/>
      <c r="AI147" s="51"/>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6"/>
      <c r="BR147" s="71"/>
      <c r="BS147" s="51"/>
      <c r="BT147" s="24"/>
      <c r="BU147" s="24"/>
      <c r="BV147" s="24"/>
      <c r="BW147" s="6"/>
      <c r="BX147" s="71"/>
      <c r="BY147" s="51"/>
      <c r="BZ147" s="24"/>
      <c r="CA147" s="24"/>
      <c r="CB147" s="24"/>
      <c r="CC147" s="24"/>
      <c r="CD147" s="6"/>
      <c r="CE147" s="7"/>
      <c r="CF147" s="183"/>
      <c r="CG147" s="6"/>
      <c r="CM147" s="6"/>
      <c r="CN147" s="7"/>
      <c r="CO147" s="6"/>
      <c r="CP147" s="6"/>
      <c r="CQ147" s="6"/>
      <c r="CR147" s="6"/>
      <c r="CS147" s="6"/>
      <c r="CT147" s="6"/>
      <c r="CU147" s="6"/>
      <c r="CV147" s="6"/>
      <c r="CW147" s="7"/>
      <c r="CX147" s="7"/>
      <c r="CY147" s="7"/>
      <c r="CZ147" s="7"/>
      <c r="DA147" s="8"/>
      <c r="DB147" s="6"/>
      <c r="DL147" s="24"/>
      <c r="DM147" s="24"/>
      <c r="DN147" s="24"/>
      <c r="DO147" s="24"/>
      <c r="DP147" s="24"/>
      <c r="DQ147" s="24"/>
      <c r="DR147" s="24"/>
      <c r="DS147" s="24"/>
      <c r="DT147" s="24"/>
      <c r="DU147" s="7"/>
      <c r="DV147" s="7"/>
      <c r="DW147" s="7"/>
      <c r="DX147" s="7"/>
      <c r="DY147" s="7"/>
      <c r="DZ147" s="7"/>
      <c r="EA147" s="7"/>
      <c r="EB147" s="7"/>
      <c r="EC147" s="7"/>
      <c r="ED147" s="7"/>
      <c r="EE147" s="24"/>
      <c r="EF147" s="24"/>
      <c r="EG147" s="24"/>
      <c r="EH147" s="24"/>
      <c r="EI147" s="24"/>
      <c r="EJ147" s="24"/>
      <c r="EK147" s="24"/>
      <c r="EL147" s="24"/>
      <c r="EM147" s="24"/>
      <c r="EN147" s="6"/>
      <c r="EO147" s="71"/>
      <c r="EP147" s="51"/>
      <c r="EQ147" s="24"/>
      <c r="ER147" s="7"/>
      <c r="ES147" s="71"/>
      <c r="ET147" s="71"/>
      <c r="EU147" s="6"/>
      <c r="EV147" s="6"/>
      <c r="EW147" s="6"/>
      <c r="EX147" s="6"/>
      <c r="EY147" s="6"/>
      <c r="EZ147" s="6"/>
      <c r="FA147" s="6"/>
      <c r="FB147" s="6"/>
      <c r="FC147" s="6"/>
      <c r="FD147" s="6"/>
      <c r="FE147" s="6"/>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279"/>
      <c r="IZ147" s="277"/>
      <c r="JA147" s="278"/>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row>
    <row r="148" s="1" customFormat="1" ht="15" customHeight="1">
      <c r="B148" s="2"/>
      <c r="C148" s="2"/>
      <c r="D148" s="2"/>
      <c r="E148" s="2"/>
      <c r="F148" s="2"/>
      <c r="G148" s="2"/>
      <c r="H148" s="2"/>
      <c r="I148" s="2"/>
      <c r="J148" s="2"/>
      <c r="K148" s="2"/>
      <c r="L148" s="8"/>
      <c r="M148" s="46"/>
      <c r="N148" s="24"/>
      <c r="O148" s="6"/>
      <c r="P148" s="71"/>
      <c r="Q148" s="51"/>
      <c r="R148" s="24"/>
      <c r="S148" s="24"/>
      <c r="T148" s="24"/>
      <c r="U148" s="24"/>
      <c r="V148" s="24"/>
      <c r="W148" s="24"/>
      <c r="X148" s="24"/>
      <c r="Y148" s="24"/>
      <c r="Z148" s="24"/>
      <c r="AA148" s="24"/>
      <c r="AB148" s="24"/>
      <c r="AC148" s="2"/>
      <c r="AD148" s="8"/>
      <c r="AE148" s="46"/>
      <c r="AF148" s="24"/>
      <c r="AG148" s="6"/>
      <c r="AH148" s="71"/>
      <c r="AI148" s="51"/>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6"/>
      <c r="BR148" s="71"/>
      <c r="BS148" s="51"/>
      <c r="BT148" s="24"/>
      <c r="BU148" s="24"/>
      <c r="BV148" s="24"/>
      <c r="BW148" s="6"/>
      <c r="BX148" s="71"/>
      <c r="BY148" s="51"/>
      <c r="BZ148" s="24"/>
      <c r="CA148" s="24"/>
      <c r="CB148" s="24"/>
      <c r="CC148" s="24"/>
      <c r="CD148" s="6"/>
      <c r="CE148" s="7"/>
      <c r="CF148" s="183"/>
      <c r="CG148" s="6"/>
      <c r="CM148" s="6"/>
      <c r="CN148" s="7"/>
      <c r="CO148" s="6"/>
      <c r="CP148" s="6"/>
      <c r="CQ148" s="6"/>
      <c r="CR148" s="6"/>
      <c r="CS148" s="6"/>
      <c r="CT148" s="6"/>
      <c r="CU148" s="6"/>
      <c r="CV148" s="6"/>
      <c r="CW148" s="7"/>
      <c r="CX148" s="7"/>
      <c r="CY148" s="7"/>
      <c r="CZ148" s="7"/>
      <c r="DA148" s="8"/>
      <c r="DB148" s="6"/>
      <c r="DL148" s="24"/>
      <c r="DM148" s="24"/>
      <c r="DN148" s="24"/>
      <c r="DO148" s="24"/>
      <c r="DP148" s="24"/>
      <c r="DQ148" s="24"/>
      <c r="DR148" s="24"/>
      <c r="DS148" s="24"/>
      <c r="DT148" s="24"/>
      <c r="DU148" s="7"/>
      <c r="DV148" s="7"/>
      <c r="DW148" s="7"/>
      <c r="DX148" s="7"/>
      <c r="DY148" s="7"/>
      <c r="DZ148" s="7"/>
      <c r="EA148" s="7"/>
      <c r="EB148" s="7"/>
      <c r="EC148" s="7"/>
      <c r="ED148" s="7"/>
      <c r="EE148" s="24"/>
      <c r="EF148" s="24"/>
      <c r="EG148" s="24"/>
      <c r="EH148" s="24"/>
      <c r="EI148" s="24"/>
      <c r="EJ148" s="24"/>
      <c r="EK148" s="24"/>
      <c r="EL148" s="24"/>
      <c r="EM148" s="24"/>
      <c r="EN148" s="6"/>
      <c r="EO148" s="71"/>
      <c r="EP148" s="51"/>
      <c r="EQ148" s="24"/>
      <c r="ER148" s="7"/>
      <c r="ES148" s="71"/>
      <c r="ET148" s="71"/>
      <c r="EU148" s="6"/>
      <c r="EV148" s="6"/>
      <c r="EW148" s="6"/>
      <c r="EX148" s="6"/>
      <c r="EY148" s="6"/>
      <c r="EZ148" s="6"/>
      <c r="FA148" s="6"/>
      <c r="FB148" s="6"/>
      <c r="FC148" s="6"/>
      <c r="FD148" s="6"/>
      <c r="FE148" s="6"/>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279"/>
      <c r="IZ148" s="277"/>
      <c r="JA148" s="278"/>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row>
    <row r="149" s="1" customFormat="1" ht="15" customHeight="1">
      <c r="B149" s="2"/>
      <c r="C149" s="2"/>
      <c r="D149" s="2"/>
      <c r="E149" s="2"/>
      <c r="F149" s="2"/>
      <c r="G149" s="2"/>
      <c r="H149" s="2"/>
      <c r="I149" s="2"/>
      <c r="J149" s="2"/>
      <c r="K149" s="2"/>
      <c r="L149" s="8"/>
      <c r="M149" s="46"/>
      <c r="N149" s="24"/>
      <c r="O149" s="6"/>
      <c r="P149" s="71"/>
      <c r="Q149" s="51"/>
      <c r="R149" s="24"/>
      <c r="S149" s="24"/>
      <c r="T149" s="24"/>
      <c r="U149" s="24"/>
      <c r="V149" s="24"/>
      <c r="W149" s="24"/>
      <c r="X149" s="24"/>
      <c r="Y149" s="24"/>
      <c r="Z149" s="24"/>
      <c r="AA149" s="24"/>
      <c r="AB149" s="24"/>
      <c r="AC149" s="2"/>
      <c r="AD149" s="8"/>
      <c r="AE149" s="46"/>
      <c r="AF149" s="24"/>
      <c r="AG149" s="6"/>
      <c r="AH149" s="71"/>
      <c r="AI149" s="51"/>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6"/>
      <c r="BR149" s="71"/>
      <c r="BS149" s="51"/>
      <c r="BT149" s="24"/>
      <c r="BU149" s="24"/>
      <c r="BV149" s="24"/>
      <c r="BW149" s="6"/>
      <c r="BX149" s="71"/>
      <c r="BY149" s="51"/>
      <c r="BZ149" s="24"/>
      <c r="CA149" s="24"/>
      <c r="CB149" s="24"/>
      <c r="CC149" s="24"/>
      <c r="CD149" s="6"/>
      <c r="CE149" s="7"/>
      <c r="CF149" s="183"/>
      <c r="CG149" s="6"/>
      <c r="CM149" s="6"/>
      <c r="CN149" s="7"/>
      <c r="CO149" s="6"/>
      <c r="CP149" s="6"/>
      <c r="CQ149" s="6"/>
      <c r="CR149" s="6"/>
      <c r="CS149" s="6"/>
      <c r="CT149" s="6"/>
      <c r="CU149" s="6"/>
      <c r="CV149" s="6"/>
      <c r="CW149" s="7"/>
      <c r="CX149" s="7"/>
      <c r="CY149" s="7"/>
      <c r="CZ149" s="7"/>
      <c r="DA149" s="8"/>
      <c r="DB149" s="6"/>
      <c r="DL149" s="24"/>
      <c r="DM149" s="24"/>
      <c r="DN149" s="24"/>
      <c r="DO149" s="24"/>
      <c r="DP149" s="24"/>
      <c r="DQ149" s="24"/>
      <c r="DR149" s="24"/>
      <c r="DS149" s="24"/>
      <c r="DT149" s="24"/>
      <c r="DU149" s="7"/>
      <c r="DV149" s="7"/>
      <c r="DW149" s="7"/>
      <c r="DX149" s="7"/>
      <c r="DY149" s="7"/>
      <c r="DZ149" s="7"/>
      <c r="EA149" s="7"/>
      <c r="EB149" s="7"/>
      <c r="EC149" s="7"/>
      <c r="ED149" s="7"/>
      <c r="EE149" s="24"/>
      <c r="EF149" s="24"/>
      <c r="EG149" s="24"/>
      <c r="EH149" s="24"/>
      <c r="EI149" s="24"/>
      <c r="EJ149" s="24"/>
      <c r="EK149" s="24"/>
      <c r="EL149" s="24"/>
      <c r="EM149" s="24"/>
      <c r="EN149" s="6"/>
      <c r="EO149" s="71"/>
      <c r="EP149" s="51"/>
      <c r="EQ149" s="24"/>
      <c r="ER149" s="7"/>
      <c r="ES149" s="71"/>
      <c r="ET149" s="71"/>
      <c r="EU149" s="6"/>
      <c r="EV149" s="6"/>
      <c r="EW149" s="6"/>
      <c r="EX149" s="6"/>
      <c r="EY149" s="6"/>
      <c r="EZ149" s="6"/>
      <c r="FA149" s="6"/>
      <c r="FB149" s="6"/>
      <c r="FC149" s="6"/>
      <c r="FD149" s="6"/>
      <c r="FE149" s="6"/>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279"/>
      <c r="IZ149" s="277"/>
      <c r="JA149" s="278"/>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row>
    <row r="150" s="1" customFormat="1" ht="15" customHeight="1">
      <c r="B150" s="2"/>
      <c r="C150" s="2"/>
      <c r="D150" s="2"/>
      <c r="E150" s="2"/>
      <c r="F150" s="2"/>
      <c r="G150" s="2"/>
      <c r="H150" s="2"/>
      <c r="I150" s="2"/>
      <c r="J150" s="2"/>
      <c r="K150" s="2"/>
      <c r="L150" s="8"/>
      <c r="M150" s="46"/>
      <c r="N150" s="24"/>
      <c r="O150" s="6"/>
      <c r="P150" s="71"/>
      <c r="Q150" s="51"/>
      <c r="R150" s="24"/>
      <c r="S150" s="24"/>
      <c r="T150" s="24"/>
      <c r="U150" s="24"/>
      <c r="V150" s="24"/>
      <c r="W150" s="24"/>
      <c r="X150" s="24"/>
      <c r="Y150" s="24"/>
      <c r="Z150" s="24"/>
      <c r="AA150" s="24"/>
      <c r="AB150" s="24"/>
      <c r="AC150" s="2"/>
      <c r="AD150" s="8"/>
      <c r="AE150" s="46"/>
      <c r="AF150" s="24"/>
      <c r="AG150" s="6"/>
      <c r="AH150" s="71"/>
      <c r="AI150" s="51"/>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6"/>
      <c r="BR150" s="71"/>
      <c r="BS150" s="51"/>
      <c r="BT150" s="24"/>
      <c r="BU150" s="24"/>
      <c r="BV150" s="24"/>
      <c r="BW150" s="6"/>
      <c r="BX150" s="71"/>
      <c r="BY150" s="51"/>
      <c r="BZ150" s="24"/>
      <c r="CA150" s="7"/>
      <c r="CB150" s="24"/>
      <c r="CC150" s="24"/>
      <c r="CD150" s="6"/>
      <c r="CE150" s="7"/>
      <c r="CF150" s="183"/>
      <c r="CG150" s="6"/>
      <c r="CM150" s="6"/>
      <c r="CN150" s="7"/>
      <c r="CO150" s="6"/>
      <c r="CP150" s="6"/>
      <c r="CQ150" s="6"/>
      <c r="CR150" s="6"/>
      <c r="CS150" s="6"/>
      <c r="CT150" s="6"/>
      <c r="CU150" s="6"/>
      <c r="CV150" s="6"/>
      <c r="CW150" s="7"/>
      <c r="CX150" s="7"/>
      <c r="CY150" s="7"/>
      <c r="CZ150" s="7"/>
      <c r="DA150" s="8"/>
      <c r="DB150" s="6"/>
      <c r="DL150" s="24"/>
      <c r="DM150" s="24"/>
      <c r="DN150" s="24"/>
      <c r="DO150" s="24"/>
      <c r="DP150" s="24"/>
      <c r="DQ150" s="24"/>
      <c r="DR150" s="24"/>
      <c r="DS150" s="24"/>
      <c r="DT150" s="24"/>
      <c r="DU150" s="7"/>
      <c r="DV150" s="7"/>
      <c r="DW150" s="7"/>
      <c r="DX150" s="7"/>
      <c r="DY150" s="7"/>
      <c r="DZ150" s="7"/>
      <c r="EA150" s="7"/>
      <c r="EB150" s="7"/>
      <c r="EC150" s="7"/>
      <c r="ED150" s="7"/>
      <c r="EE150" s="24"/>
      <c r="EF150" s="24"/>
      <c r="EG150" s="24"/>
      <c r="EH150" s="24"/>
      <c r="EI150" s="24"/>
      <c r="EJ150" s="24"/>
      <c r="EK150" s="24"/>
      <c r="EL150" s="24"/>
      <c r="EM150" s="24"/>
      <c r="EN150" s="6"/>
      <c r="EO150" s="71"/>
      <c r="EP150" s="71"/>
      <c r="EQ150" s="24"/>
      <c r="ER150" s="7"/>
      <c r="ES150" s="71"/>
      <c r="ET150" s="71"/>
      <c r="EU150" s="6"/>
      <c r="EV150" s="6"/>
      <c r="EW150" s="6"/>
      <c r="EX150" s="6"/>
      <c r="EY150" s="6"/>
      <c r="EZ150" s="6"/>
      <c r="FA150" s="6"/>
      <c r="FB150" s="6"/>
      <c r="FC150" s="6"/>
      <c r="FD150" s="6"/>
      <c r="FE150" s="6"/>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279"/>
      <c r="IZ150" s="277"/>
      <c r="JA150" s="278"/>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row>
    <row r="151" s="1" customFormat="1" ht="15" customHeight="1">
      <c r="B151" s="2"/>
      <c r="C151" s="2"/>
      <c r="D151" s="2"/>
      <c r="E151" s="2"/>
      <c r="F151" s="2"/>
      <c r="G151" s="2"/>
      <c r="H151" s="2"/>
      <c r="I151" s="2"/>
      <c r="J151" s="2"/>
      <c r="K151" s="2"/>
      <c r="L151" s="8"/>
      <c r="M151" s="46"/>
      <c r="N151" s="24"/>
      <c r="O151" s="6"/>
      <c r="P151" s="71"/>
      <c r="Q151" s="51"/>
      <c r="R151" s="24"/>
      <c r="S151" s="24"/>
      <c r="T151" s="24"/>
      <c r="U151" s="24"/>
      <c r="V151" s="24"/>
      <c r="W151" s="24"/>
      <c r="X151" s="24"/>
      <c r="Y151" s="24"/>
      <c r="Z151" s="24"/>
      <c r="AA151" s="24"/>
      <c r="AB151" s="24"/>
      <c r="AC151" s="2"/>
      <c r="AD151" s="71"/>
      <c r="AE151" s="7"/>
      <c r="AF151" s="24"/>
      <c r="AG151" s="6"/>
      <c r="AH151" s="71"/>
      <c r="AI151" s="51"/>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6"/>
      <c r="BR151" s="71"/>
      <c r="BS151" s="51"/>
      <c r="BT151" s="24"/>
      <c r="BU151" s="24"/>
      <c r="BV151" s="24"/>
      <c r="BW151" s="6"/>
      <c r="BX151" s="71"/>
      <c r="BY151" s="51"/>
      <c r="BZ151" s="24"/>
      <c r="CA151" s="7"/>
      <c r="CB151" s="24"/>
      <c r="CC151" s="24"/>
      <c r="CD151" s="6"/>
      <c r="CE151" s="7"/>
      <c r="CF151" s="183"/>
      <c r="CG151" s="6"/>
      <c r="CM151" s="6"/>
      <c r="CN151" s="7"/>
      <c r="CO151" s="6"/>
      <c r="CP151" s="6"/>
      <c r="CQ151" s="6"/>
      <c r="CR151" s="6"/>
      <c r="CS151" s="6"/>
      <c r="CT151" s="6"/>
      <c r="CU151" s="6"/>
      <c r="CV151" s="6"/>
      <c r="CW151" s="7"/>
      <c r="CX151" s="7"/>
      <c r="CY151" s="7"/>
      <c r="CZ151" s="7"/>
      <c r="DA151" s="8"/>
      <c r="DB151" s="6"/>
      <c r="DL151" s="24"/>
      <c r="DM151" s="24"/>
      <c r="DN151" s="24"/>
      <c r="DO151" s="24"/>
      <c r="DP151" s="24"/>
      <c r="DQ151" s="24"/>
      <c r="DR151" s="24"/>
      <c r="DS151" s="24"/>
      <c r="DT151" s="24"/>
      <c r="DU151" s="7"/>
      <c r="DV151" s="7"/>
      <c r="DW151" s="7"/>
      <c r="DX151" s="7"/>
      <c r="DY151" s="7"/>
      <c r="DZ151" s="7"/>
      <c r="EA151" s="7"/>
      <c r="EB151" s="7"/>
      <c r="EC151" s="7"/>
      <c r="ED151" s="7"/>
      <c r="EE151" s="24"/>
      <c r="EF151" s="24"/>
      <c r="EG151" s="24"/>
      <c r="EH151" s="24"/>
      <c r="EI151" s="24"/>
      <c r="EJ151" s="24"/>
      <c r="EK151" s="24"/>
      <c r="EL151" s="24"/>
      <c r="EM151" s="24"/>
      <c r="EN151" s="51"/>
      <c r="EO151" s="51"/>
      <c r="EP151" s="51"/>
      <c r="EQ151" s="186"/>
      <c r="ER151" s="51"/>
      <c r="ES151" s="250"/>
      <c r="ET151" s="250"/>
      <c r="EU151" s="6"/>
      <c r="EV151" s="6"/>
      <c r="EW151" s="6"/>
      <c r="EX151" s="6"/>
      <c r="EY151" s="6"/>
      <c r="EZ151" s="6"/>
      <c r="FA151" s="6"/>
      <c r="FB151" s="6"/>
      <c r="FC151" s="6"/>
      <c r="FD151" s="6"/>
      <c r="FE151" s="6"/>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279"/>
      <c r="IZ151" s="277"/>
      <c r="JA151" s="278"/>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row>
    <row r="152" s="1" customFormat="1" ht="15" customHeight="1">
      <c r="B152" s="2"/>
      <c r="C152" s="2"/>
      <c r="D152" s="2"/>
      <c r="E152" s="2"/>
      <c r="F152" s="2"/>
      <c r="G152" s="2"/>
      <c r="H152" s="2"/>
      <c r="I152" s="2"/>
      <c r="J152" s="2"/>
      <c r="K152" s="2"/>
      <c r="L152" s="8"/>
      <c r="M152" s="46"/>
      <c r="N152" s="24"/>
      <c r="O152" s="6"/>
      <c r="P152" s="71"/>
      <c r="Q152" s="51"/>
      <c r="R152" s="24"/>
      <c r="S152" s="24"/>
      <c r="T152" s="24"/>
      <c r="U152" s="24"/>
      <c r="V152" s="24"/>
      <c r="W152" s="24"/>
      <c r="X152" s="24"/>
      <c r="Y152" s="24"/>
      <c r="Z152" s="24"/>
      <c r="AA152" s="24"/>
      <c r="AB152" s="24"/>
      <c r="AC152" s="2"/>
      <c r="AD152" s="71"/>
      <c r="AE152" s="7"/>
      <c r="AF152" s="24"/>
      <c r="AG152" s="6"/>
      <c r="AH152" s="71"/>
      <c r="AI152" s="51"/>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6"/>
      <c r="BR152" s="71"/>
      <c r="BS152" s="51"/>
      <c r="BT152" s="24"/>
      <c r="BU152" s="24"/>
      <c r="BV152" s="24"/>
      <c r="BW152" s="6"/>
      <c r="BX152" s="71"/>
      <c r="BY152" s="51"/>
      <c r="BZ152" s="24"/>
      <c r="CA152" s="7"/>
      <c r="CB152" s="24"/>
      <c r="CC152" s="24"/>
      <c r="CD152" s="6"/>
      <c r="CE152" s="7"/>
      <c r="CF152" s="183"/>
      <c r="CG152" s="6"/>
      <c r="CM152" s="6"/>
      <c r="CN152" s="7"/>
      <c r="CO152" s="6"/>
      <c r="CP152" s="6"/>
      <c r="CQ152" s="6"/>
      <c r="CR152" s="6"/>
      <c r="CS152" s="6"/>
      <c r="CT152" s="6"/>
      <c r="CU152" s="6"/>
      <c r="CV152" s="6"/>
      <c r="CW152" s="7"/>
      <c r="CX152" s="7"/>
      <c r="CY152" s="7"/>
      <c r="CZ152" s="7"/>
      <c r="DA152" s="8"/>
      <c r="DB152" s="6"/>
      <c r="DL152" s="24"/>
      <c r="DM152" s="24"/>
      <c r="DN152" s="24"/>
      <c r="DO152" s="24"/>
      <c r="DP152" s="24"/>
      <c r="DQ152" s="24"/>
      <c r="DR152" s="24"/>
      <c r="DS152" s="24"/>
      <c r="DT152" s="24"/>
      <c r="DU152" s="7"/>
      <c r="DV152" s="7"/>
      <c r="DW152" s="7"/>
      <c r="DX152" s="7"/>
      <c r="DY152" s="7"/>
      <c r="DZ152" s="7"/>
      <c r="EA152" s="7"/>
      <c r="EB152" s="7"/>
      <c r="EC152" s="7"/>
      <c r="ED152" s="7"/>
      <c r="EE152" s="24"/>
      <c r="EF152" s="24"/>
      <c r="EG152" s="24"/>
      <c r="EH152" s="24"/>
      <c r="EI152" s="24"/>
      <c r="EJ152" s="24"/>
      <c r="EK152" s="24"/>
      <c r="EL152" s="24"/>
      <c r="EM152" s="24"/>
      <c r="EN152" s="51"/>
      <c r="EO152" s="51"/>
      <c r="EP152" s="51"/>
      <c r="EQ152" s="51"/>
      <c r="ER152" s="51"/>
      <c r="ES152" s="250"/>
      <c r="ET152" s="250"/>
      <c r="EU152" s="51"/>
      <c r="EV152" s="6"/>
      <c r="EW152" s="6"/>
      <c r="EX152" s="6"/>
      <c r="EY152" s="6"/>
      <c r="EZ152" s="6"/>
      <c r="FA152" s="6"/>
      <c r="FB152" s="6"/>
      <c r="FC152" s="6"/>
      <c r="FD152" s="6"/>
      <c r="FE152" s="6"/>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249"/>
      <c r="IZ152" s="248"/>
      <c r="JA152" s="248"/>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row>
    <row r="153" s="1" customFormat="1" ht="15" customHeight="1">
      <c r="B153" s="2"/>
      <c r="C153" s="2"/>
      <c r="D153" s="2"/>
      <c r="E153" s="2"/>
      <c r="F153" s="2"/>
      <c r="G153" s="2"/>
      <c r="H153" s="2"/>
      <c r="I153" s="2"/>
      <c r="J153" s="2"/>
      <c r="K153" s="2"/>
      <c r="L153" s="8"/>
      <c r="M153" s="46"/>
      <c r="N153" s="24"/>
      <c r="O153" s="6"/>
      <c r="P153" s="71"/>
      <c r="Q153" s="51"/>
      <c r="R153" s="24"/>
      <c r="S153" s="24"/>
      <c r="T153" s="24"/>
      <c r="U153" s="24"/>
      <c r="V153" s="24"/>
      <c r="W153" s="24"/>
      <c r="X153" s="24"/>
      <c r="Y153" s="24"/>
      <c r="Z153" s="24"/>
      <c r="AA153" s="24"/>
      <c r="AB153" s="24"/>
      <c r="AC153" s="2"/>
      <c r="AD153" s="71"/>
      <c r="AE153" s="7"/>
      <c r="AF153" s="24"/>
      <c r="AG153" s="6"/>
      <c r="AH153" s="71"/>
      <c r="AI153" s="51"/>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6"/>
      <c r="BR153" s="71"/>
      <c r="BS153" s="51"/>
      <c r="BT153" s="24"/>
      <c r="BU153" s="7"/>
      <c r="BV153" s="24"/>
      <c r="BW153" s="6"/>
      <c r="BX153" s="71"/>
      <c r="BY153" s="51"/>
      <c r="BZ153" s="24"/>
      <c r="CA153" s="7"/>
      <c r="CB153" s="24"/>
      <c r="CC153" s="24"/>
      <c r="CD153" s="6"/>
      <c r="CE153" s="7"/>
      <c r="CF153" s="183"/>
      <c r="CG153" s="6"/>
      <c r="CM153" s="6"/>
      <c r="CN153" s="7"/>
      <c r="CO153" s="6"/>
      <c r="CP153" s="6"/>
      <c r="CQ153" s="6"/>
      <c r="CR153" s="6"/>
      <c r="CS153" s="6"/>
      <c r="CT153" s="6"/>
      <c r="CU153" s="6"/>
      <c r="CV153" s="6"/>
      <c r="CW153" s="7"/>
      <c r="CX153" s="7"/>
      <c r="CY153" s="7"/>
      <c r="CZ153" s="7"/>
      <c r="DA153" s="8"/>
      <c r="DB153" s="6"/>
      <c r="DL153" s="24"/>
      <c r="DM153" s="24"/>
      <c r="DN153" s="24"/>
      <c r="DO153" s="24"/>
      <c r="DP153" s="24"/>
      <c r="DQ153" s="24"/>
      <c r="DR153" s="24"/>
      <c r="DS153" s="24"/>
      <c r="DT153" s="24"/>
      <c r="DU153" s="7"/>
      <c r="DV153" s="7"/>
      <c r="DW153" s="7"/>
      <c r="DX153" s="7"/>
      <c r="DY153" s="7"/>
      <c r="DZ153" s="7"/>
      <c r="EA153" s="7"/>
      <c r="EB153" s="7"/>
      <c r="EC153" s="7"/>
      <c r="ED153" s="7"/>
      <c r="EE153" s="24"/>
      <c r="EF153" s="24"/>
      <c r="EG153" s="24"/>
      <c r="EH153" s="24"/>
      <c r="EI153" s="24"/>
      <c r="EJ153" s="24"/>
      <c r="EK153" s="24"/>
      <c r="EL153" s="24"/>
      <c r="EM153" s="24"/>
      <c r="EN153" s="51"/>
      <c r="EO153" s="51"/>
      <c r="EP153" s="51"/>
      <c r="EQ153" s="51"/>
      <c r="ER153" s="51"/>
      <c r="ES153" s="250"/>
      <c r="ET153" s="250"/>
      <c r="EU153" s="51"/>
      <c r="EV153" s="6"/>
      <c r="EW153" s="6"/>
      <c r="EX153" s="6"/>
      <c r="EY153" s="6"/>
      <c r="EZ153" s="6"/>
      <c r="FA153" s="6"/>
      <c r="FB153" s="6"/>
      <c r="FC153" s="6"/>
      <c r="FD153" s="6"/>
      <c r="FE153" s="6"/>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8"/>
      <c r="IZ153" s="6"/>
      <c r="JA153" s="7"/>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row>
    <row r="154" s="1" customFormat="1" ht="15" customHeight="1">
      <c r="B154" s="2"/>
      <c r="C154" s="2"/>
      <c r="D154" s="2"/>
      <c r="E154" s="2"/>
      <c r="F154" s="2"/>
      <c r="G154" s="2"/>
      <c r="H154" s="2"/>
      <c r="I154" s="2"/>
      <c r="J154" s="2"/>
      <c r="K154" s="2"/>
      <c r="L154" s="8"/>
      <c r="M154" s="46"/>
      <c r="N154" s="24"/>
      <c r="O154" s="6"/>
      <c r="P154" s="71"/>
      <c r="Q154" s="51"/>
      <c r="R154" s="24"/>
      <c r="S154" s="24"/>
      <c r="T154" s="24"/>
      <c r="U154" s="24"/>
      <c r="V154" s="24"/>
      <c r="W154" s="24"/>
      <c r="X154" s="24"/>
      <c r="Y154" s="24"/>
      <c r="Z154" s="24"/>
      <c r="AA154" s="24"/>
      <c r="AB154" s="24"/>
      <c r="AC154" s="2"/>
      <c r="AD154" s="71"/>
      <c r="AE154" s="107"/>
      <c r="AF154" s="24"/>
      <c r="AG154" s="6"/>
      <c r="AH154" s="71"/>
      <c r="AI154" s="51"/>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6"/>
      <c r="BR154" s="71"/>
      <c r="BS154" s="51"/>
      <c r="BT154" s="24"/>
      <c r="BU154" s="7"/>
      <c r="BV154" s="24"/>
      <c r="BW154" s="6"/>
      <c r="BX154" s="71"/>
      <c r="BY154" s="51"/>
      <c r="BZ154" s="24"/>
      <c r="CA154" s="7"/>
      <c r="CB154" s="24"/>
      <c r="CC154" s="24"/>
      <c r="CD154" s="6"/>
      <c r="CE154" s="7"/>
      <c r="CF154" s="183"/>
      <c r="CG154" s="6"/>
      <c r="CM154" s="6"/>
      <c r="CN154" s="7"/>
      <c r="CO154" s="6"/>
      <c r="CP154" s="6"/>
      <c r="CQ154" s="6"/>
      <c r="CR154" s="6"/>
      <c r="CS154" s="6"/>
      <c r="CT154" s="6"/>
      <c r="CU154" s="6"/>
      <c r="CV154" s="6"/>
      <c r="CW154" s="7"/>
      <c r="CX154" s="7"/>
      <c r="CY154" s="7"/>
      <c r="CZ154" s="7"/>
      <c r="DA154" s="8"/>
      <c r="DB154" s="6"/>
      <c r="DL154" s="24"/>
      <c r="DM154" s="24"/>
      <c r="DN154" s="24"/>
      <c r="DO154" s="24"/>
      <c r="DP154" s="24"/>
      <c r="DQ154" s="24"/>
      <c r="DR154" s="24"/>
      <c r="DS154" s="24"/>
      <c r="DT154" s="24"/>
      <c r="DU154" s="7"/>
      <c r="DV154" s="7"/>
      <c r="DW154" s="7"/>
      <c r="DX154" s="7"/>
      <c r="DY154" s="7"/>
      <c r="DZ154" s="7"/>
      <c r="EA154" s="7"/>
      <c r="EB154" s="7"/>
      <c r="EC154" s="7"/>
      <c r="ED154" s="7"/>
      <c r="EE154" s="24"/>
      <c r="EF154" s="24"/>
      <c r="EG154" s="24"/>
      <c r="EH154" s="24"/>
      <c r="EI154" s="24"/>
      <c r="EJ154" s="24"/>
      <c r="EK154" s="24"/>
      <c r="EL154" s="24"/>
      <c r="EM154" s="24"/>
      <c r="EN154" s="24"/>
      <c r="EO154" s="24"/>
      <c r="EP154" s="24"/>
      <c r="EQ154" s="8"/>
      <c r="ER154" s="7"/>
      <c r="ES154" s="71"/>
      <c r="ET154" s="71"/>
      <c r="EU154" s="51"/>
      <c r="EV154" s="6"/>
      <c r="EW154" s="6"/>
      <c r="EX154" s="6"/>
      <c r="EY154" s="6"/>
      <c r="EZ154" s="6"/>
      <c r="FA154" s="6"/>
      <c r="FB154" s="6"/>
      <c r="FC154" s="6"/>
      <c r="FD154" s="6"/>
      <c r="FE154" s="6"/>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8"/>
      <c r="IZ154" s="6"/>
      <c r="JA154" s="7"/>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row>
    <row r="155" s="1" customFormat="1" ht="15" customHeight="1">
      <c r="B155" s="2"/>
      <c r="C155" s="2"/>
      <c r="D155" s="2"/>
      <c r="E155" s="2"/>
      <c r="F155" s="2"/>
      <c r="G155" s="2"/>
      <c r="H155" s="2"/>
      <c r="I155" s="2"/>
      <c r="J155" s="2"/>
      <c r="K155" s="2"/>
      <c r="L155" s="71"/>
      <c r="M155" s="7"/>
      <c r="N155" s="24"/>
      <c r="O155" s="6"/>
      <c r="P155" s="71"/>
      <c r="Q155" s="51"/>
      <c r="R155" s="24"/>
      <c r="S155" s="24"/>
      <c r="T155" s="24"/>
      <c r="U155" s="24"/>
      <c r="V155" s="24"/>
      <c r="W155" s="24"/>
      <c r="X155" s="24"/>
      <c r="Y155" s="24"/>
      <c r="Z155" s="24"/>
      <c r="AA155" s="24"/>
      <c r="AB155" s="24"/>
      <c r="AC155" s="2"/>
      <c r="AD155" s="46"/>
      <c r="AE155" s="7"/>
      <c r="AF155" s="24"/>
      <c r="AG155" s="6"/>
      <c r="AH155" s="71"/>
      <c r="AI155" s="51"/>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6"/>
      <c r="BR155" s="71"/>
      <c r="BS155" s="51"/>
      <c r="BT155" s="24"/>
      <c r="BU155" s="7"/>
      <c r="BV155" s="24"/>
      <c r="BW155" s="6"/>
      <c r="BX155" s="71"/>
      <c r="BY155" s="51"/>
      <c r="BZ155" s="24"/>
      <c r="CA155" s="7"/>
      <c r="CB155" s="24"/>
      <c r="CC155" s="24"/>
      <c r="CD155" s="6"/>
      <c r="CE155" s="7"/>
      <c r="CF155" s="183"/>
      <c r="CG155" s="6"/>
      <c r="CM155" s="6"/>
      <c r="CN155" s="7"/>
      <c r="CO155" s="6"/>
      <c r="CP155" s="63"/>
      <c r="CQ155" s="63"/>
      <c r="CR155" s="63"/>
      <c r="CS155" s="63"/>
      <c r="CT155" s="63"/>
      <c r="CU155" s="63"/>
      <c r="CV155" s="63"/>
      <c r="CW155" s="51"/>
      <c r="CX155" s="51"/>
      <c r="CY155" s="51"/>
      <c r="CZ155" s="51"/>
      <c r="DA155" s="250"/>
      <c r="DB155" s="63"/>
      <c r="DL155" s="24"/>
      <c r="DM155" s="24"/>
      <c r="DN155" s="24"/>
      <c r="DO155" s="24"/>
      <c r="DP155" s="24"/>
      <c r="DQ155" s="24"/>
      <c r="DR155" s="24"/>
      <c r="DS155" s="24"/>
      <c r="DT155" s="24"/>
      <c r="DU155" s="7"/>
      <c r="DV155" s="7"/>
      <c r="DW155" s="7"/>
      <c r="DX155" s="7"/>
      <c r="DY155" s="7"/>
      <c r="DZ155" s="7"/>
      <c r="EA155" s="7"/>
      <c r="EB155" s="7"/>
      <c r="EC155" s="7"/>
      <c r="ED155" s="7"/>
      <c r="EE155" s="24"/>
      <c r="EF155" s="24"/>
      <c r="EG155" s="24"/>
      <c r="EH155" s="24"/>
      <c r="EI155" s="24"/>
      <c r="EJ155" s="24"/>
      <c r="EK155" s="24"/>
      <c r="EL155" s="24"/>
      <c r="EM155" s="24"/>
      <c r="EN155" s="24"/>
      <c r="EO155" s="24"/>
      <c r="EP155" s="24"/>
      <c r="EQ155" s="7"/>
      <c r="ER155" s="7"/>
      <c r="ES155" s="71"/>
      <c r="ET155" s="71"/>
      <c r="EU155" s="24"/>
      <c r="EV155" s="6"/>
      <c r="EW155" s="6"/>
      <c r="EX155" s="6"/>
      <c r="EY155" s="6"/>
      <c r="EZ155" s="6"/>
      <c r="FA155" s="6"/>
      <c r="FB155" s="6"/>
      <c r="FC155" s="6"/>
      <c r="FD155" s="6"/>
      <c r="FE155" s="6"/>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8"/>
      <c r="IZ155" s="6"/>
      <c r="JA155" s="7"/>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row>
    <row r="156" s="1" customFormat="1" ht="15" customHeight="1">
      <c r="B156" s="2"/>
      <c r="C156" s="2"/>
      <c r="D156" s="2"/>
      <c r="E156" s="2"/>
      <c r="F156" s="2"/>
      <c r="G156" s="2"/>
      <c r="H156" s="2"/>
      <c r="I156" s="2"/>
      <c r="J156" s="2"/>
      <c r="K156" s="2"/>
      <c r="L156" s="71"/>
      <c r="M156" s="7"/>
      <c r="N156" s="24"/>
      <c r="O156" s="6"/>
      <c r="P156" s="71"/>
      <c r="Q156" s="51"/>
      <c r="R156" s="24"/>
      <c r="S156" s="24"/>
      <c r="T156" s="24"/>
      <c r="U156" s="24"/>
      <c r="V156" s="24"/>
      <c r="W156" s="24"/>
      <c r="X156" s="24"/>
      <c r="Y156" s="24"/>
      <c r="Z156" s="24"/>
      <c r="AA156" s="24"/>
      <c r="AB156" s="24"/>
      <c r="AC156" s="2"/>
      <c r="AD156" s="46"/>
      <c r="AE156" s="7"/>
      <c r="AF156" s="24"/>
      <c r="AG156" s="6"/>
      <c r="AH156" s="71"/>
      <c r="AI156" s="51"/>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6"/>
      <c r="BR156" s="71"/>
      <c r="BS156" s="51"/>
      <c r="BT156" s="24"/>
      <c r="BU156" s="7"/>
      <c r="BV156" s="24"/>
      <c r="BW156" s="6"/>
      <c r="BX156" s="71"/>
      <c r="BY156" s="51"/>
      <c r="BZ156" s="24"/>
      <c r="CA156" s="7"/>
      <c r="CB156" s="24"/>
      <c r="CC156" s="24"/>
      <c r="CD156" s="6"/>
      <c r="CE156" s="7"/>
      <c r="CF156" s="183"/>
      <c r="CG156" s="6"/>
      <c r="CM156" s="6"/>
      <c r="CN156" s="7"/>
      <c r="CO156" s="6"/>
      <c r="CP156" s="63"/>
      <c r="CQ156" s="63"/>
      <c r="CR156" s="63"/>
      <c r="CS156" s="63"/>
      <c r="CT156" s="63"/>
      <c r="CU156" s="63"/>
      <c r="CV156" s="63"/>
      <c r="CW156" s="51"/>
      <c r="CX156" s="51"/>
      <c r="CY156" s="51"/>
      <c r="CZ156" s="51"/>
      <c r="DA156" s="250"/>
      <c r="DB156" s="63"/>
      <c r="DL156" s="24"/>
      <c r="DM156" s="24"/>
      <c r="DN156" s="24"/>
      <c r="DO156" s="24"/>
      <c r="DP156" s="24"/>
      <c r="DQ156" s="24"/>
      <c r="DR156" s="24"/>
      <c r="DS156" s="24"/>
      <c r="DT156" s="24"/>
      <c r="DU156" s="7"/>
      <c r="DV156" s="7"/>
      <c r="DW156" s="7"/>
      <c r="DX156" s="7"/>
      <c r="DY156" s="7"/>
      <c r="DZ156" s="7"/>
      <c r="EA156" s="7"/>
      <c r="EB156" s="7"/>
      <c r="EC156" s="7"/>
      <c r="ED156" s="7"/>
      <c r="EE156" s="24"/>
      <c r="EF156" s="24"/>
      <c r="EG156" s="24"/>
      <c r="EH156" s="24"/>
      <c r="EI156" s="24"/>
      <c r="EJ156" s="24"/>
      <c r="EK156" s="24"/>
      <c r="EL156" s="24"/>
      <c r="EM156" s="24"/>
      <c r="EN156" s="24"/>
      <c r="EO156" s="24"/>
      <c r="EP156" s="24"/>
      <c r="EQ156" s="7"/>
      <c r="ER156" s="7"/>
      <c r="ES156" s="71"/>
      <c r="ET156" s="71"/>
      <c r="EU156" s="24"/>
      <c r="EV156" s="51"/>
      <c r="EW156" s="51"/>
      <c r="EX156" s="51"/>
      <c r="EY156" s="51"/>
      <c r="EZ156" s="51"/>
      <c r="FA156" s="51"/>
      <c r="FB156" s="51"/>
      <c r="FC156" s="51"/>
      <c r="FD156" s="51"/>
      <c r="FE156" s="5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3"/>
      <c r="JA156" s="4"/>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row>
    <row r="157" s="1" customFormat="1" ht="15" customHeight="1">
      <c r="B157" s="2"/>
      <c r="C157" s="2"/>
      <c r="D157" s="2"/>
      <c r="E157" s="2"/>
      <c r="F157" s="2"/>
      <c r="G157" s="2"/>
      <c r="H157" s="2"/>
      <c r="I157" s="2"/>
      <c r="J157" s="2"/>
      <c r="K157" s="2"/>
      <c r="L157" s="71"/>
      <c r="M157" s="7"/>
      <c r="N157" s="24"/>
      <c r="O157" s="6"/>
      <c r="P157" s="71"/>
      <c r="Q157" s="51"/>
      <c r="R157" s="24"/>
      <c r="S157" s="24"/>
      <c r="T157" s="24"/>
      <c r="U157" s="24"/>
      <c r="V157" s="24"/>
      <c r="W157" s="24"/>
      <c r="X157" s="24"/>
      <c r="Y157" s="24"/>
      <c r="Z157" s="24"/>
      <c r="AA157" s="24"/>
      <c r="AB157" s="24"/>
      <c r="AC157" s="2"/>
      <c r="AD157" s="46"/>
      <c r="AE157" s="7"/>
      <c r="AF157" s="24"/>
      <c r="AG157" s="6"/>
      <c r="AH157" s="71"/>
      <c r="AI157" s="51"/>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6"/>
      <c r="BR157" s="71"/>
      <c r="BS157" s="51"/>
      <c r="BT157" s="24"/>
      <c r="BU157" s="7"/>
      <c r="BV157" s="24"/>
      <c r="BW157" s="6"/>
      <c r="BX157" s="71"/>
      <c r="BY157" s="51"/>
      <c r="BZ157" s="24"/>
      <c r="CA157" s="7"/>
      <c r="CB157" s="24"/>
      <c r="CC157" s="24"/>
      <c r="CD157" s="6"/>
      <c r="CE157" s="7"/>
      <c r="CF157" s="183"/>
      <c r="CG157" s="6"/>
      <c r="CM157" s="6"/>
      <c r="CN157" s="7"/>
      <c r="CO157" s="6"/>
      <c r="CP157" s="6"/>
      <c r="CQ157" s="6"/>
      <c r="CR157" s="6"/>
      <c r="CS157" s="6"/>
      <c r="CT157" s="6"/>
      <c r="CU157" s="6"/>
      <c r="CV157" s="6"/>
      <c r="CW157" s="7"/>
      <c r="CX157" s="7"/>
      <c r="CY157" s="7"/>
      <c r="CZ157" s="7"/>
      <c r="DA157" s="8"/>
      <c r="DB157" s="6"/>
      <c r="DL157" s="24"/>
      <c r="DM157" s="24"/>
      <c r="DN157" s="24"/>
      <c r="DO157" s="24"/>
      <c r="DP157" s="24"/>
      <c r="DQ157" s="24"/>
      <c r="DR157" s="24"/>
      <c r="DS157" s="24"/>
      <c r="DT157" s="24"/>
      <c r="DU157" s="51"/>
      <c r="DV157" s="51"/>
      <c r="DW157" s="51"/>
      <c r="DX157" s="51"/>
      <c r="DY157" s="51"/>
      <c r="DZ157" s="51"/>
      <c r="EA157" s="51"/>
      <c r="EB157" s="51"/>
      <c r="EC157" s="51"/>
      <c r="ED157" s="51"/>
      <c r="EE157" s="24"/>
      <c r="EF157" s="24"/>
      <c r="EG157" s="24"/>
      <c r="EH157" s="24"/>
      <c r="EI157" s="24"/>
      <c r="EJ157" s="24"/>
      <c r="EK157" s="24"/>
      <c r="EL157" s="24"/>
      <c r="EM157" s="24"/>
      <c r="EN157" s="24"/>
      <c r="EO157" s="24"/>
      <c r="EP157" s="24"/>
      <c r="EQ157" s="7"/>
      <c r="ER157" s="7"/>
      <c r="ES157" s="71"/>
      <c r="ET157" s="71"/>
      <c r="EU157" s="24"/>
      <c r="EV157" s="51"/>
      <c r="EW157" s="51"/>
      <c r="EX157" s="51"/>
      <c r="EY157" s="51"/>
      <c r="EZ157" s="51"/>
      <c r="FA157" s="51"/>
      <c r="FB157" s="51"/>
      <c r="FC157" s="51"/>
      <c r="FD157" s="51"/>
      <c r="FE157" s="5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3"/>
      <c r="JA157" s="4"/>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row>
    <row r="158" s="1" customFormat="1" ht="15" customHeight="1">
      <c r="B158" s="2"/>
      <c r="C158" s="2"/>
      <c r="D158" s="2"/>
      <c r="E158" s="2"/>
      <c r="F158" s="2"/>
      <c r="G158" s="2"/>
      <c r="H158" s="2"/>
      <c r="I158" s="2"/>
      <c r="J158" s="2"/>
      <c r="K158" s="2"/>
      <c r="L158" s="71"/>
      <c r="M158" s="107"/>
      <c r="N158" s="24"/>
      <c r="O158" s="6"/>
      <c r="P158" s="71"/>
      <c r="Q158" s="51"/>
      <c r="R158" s="24"/>
      <c r="S158" s="24"/>
      <c r="T158" s="24"/>
      <c r="U158" s="24"/>
      <c r="V158" s="24"/>
      <c r="W158" s="24"/>
      <c r="X158" s="24"/>
      <c r="Y158" s="24"/>
      <c r="Z158" s="24"/>
      <c r="AA158" s="24"/>
      <c r="AB158" s="24"/>
      <c r="AC158" s="2"/>
      <c r="AD158" s="46"/>
      <c r="AE158" s="7"/>
      <c r="AF158" s="24"/>
      <c r="AG158" s="6"/>
      <c r="AH158" s="71"/>
      <c r="AI158" s="51"/>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6"/>
      <c r="BR158" s="71"/>
      <c r="BS158" s="51"/>
      <c r="BT158" s="24"/>
      <c r="BU158" s="7"/>
      <c r="BV158" s="24"/>
      <c r="BW158" s="6"/>
      <c r="BX158" s="71"/>
      <c r="BY158" s="51"/>
      <c r="BZ158" s="24"/>
      <c r="CA158" s="7"/>
      <c r="CB158" s="24"/>
      <c r="CC158" s="24"/>
      <c r="CD158" s="6"/>
      <c r="CE158" s="7"/>
      <c r="CF158" s="183"/>
      <c r="CG158" s="6"/>
      <c r="CM158" s="6"/>
      <c r="CN158" s="7"/>
      <c r="CO158" s="6"/>
      <c r="CP158" s="6"/>
      <c r="CQ158" s="6"/>
      <c r="CR158" s="6"/>
      <c r="CS158" s="6"/>
      <c r="CT158" s="6"/>
      <c r="CU158" s="6"/>
      <c r="CV158" s="6"/>
      <c r="CW158" s="7"/>
      <c r="CX158" s="7"/>
      <c r="CY158" s="7"/>
      <c r="CZ158" s="7"/>
      <c r="DA158" s="8"/>
      <c r="DB158" s="6"/>
      <c r="DL158" s="24"/>
      <c r="DM158" s="24"/>
      <c r="DN158" s="24"/>
      <c r="DO158" s="24"/>
      <c r="DP158" s="24"/>
      <c r="DQ158" s="24"/>
      <c r="DR158" s="24"/>
      <c r="DS158" s="24"/>
      <c r="DT158" s="24"/>
      <c r="DU158" s="7"/>
      <c r="DV158" s="7"/>
      <c r="DW158" s="7"/>
      <c r="DX158" s="7"/>
      <c r="DY158" s="7"/>
      <c r="DZ158" s="7"/>
      <c r="EA158" s="7"/>
      <c r="EB158" s="7"/>
      <c r="EC158" s="7"/>
      <c r="ED158" s="7"/>
      <c r="EE158" s="51"/>
      <c r="EF158" s="51"/>
      <c r="EG158" s="51"/>
      <c r="EH158" s="51"/>
      <c r="EI158" s="51"/>
      <c r="EJ158" s="51"/>
      <c r="EK158" s="51"/>
      <c r="EL158" s="51"/>
      <c r="EM158" s="51"/>
      <c r="EN158" s="24"/>
      <c r="EO158" s="24"/>
      <c r="EP158" s="24"/>
      <c r="EQ158" s="7"/>
      <c r="ER158" s="7"/>
      <c r="ES158" s="71"/>
      <c r="ET158" s="71"/>
      <c r="EU158" s="24"/>
      <c r="EV158" s="51"/>
      <c r="EW158" s="51"/>
      <c r="EX158" s="51"/>
      <c r="EY158" s="51"/>
      <c r="EZ158" s="51"/>
      <c r="FA158" s="51"/>
      <c r="FB158" s="51"/>
      <c r="FC158" s="51"/>
      <c r="FD158" s="51"/>
      <c r="FE158" s="5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3"/>
      <c r="JA158" s="4"/>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row>
    <row r="159" s="1" customFormat="1" ht="15" customHeight="1">
      <c r="B159" s="2"/>
      <c r="C159" s="2"/>
      <c r="D159" s="2"/>
      <c r="E159" s="2"/>
      <c r="F159" s="2"/>
      <c r="G159" s="2"/>
      <c r="H159" s="2"/>
      <c r="I159" s="2"/>
      <c r="J159" s="2"/>
      <c r="K159" s="2"/>
      <c r="L159" s="46"/>
      <c r="M159" s="7"/>
      <c r="N159" s="24"/>
      <c r="O159" s="6"/>
      <c r="P159" s="71"/>
      <c r="Q159" s="51"/>
      <c r="R159" s="24"/>
      <c r="S159" s="24"/>
      <c r="T159" s="24"/>
      <c r="U159" s="24"/>
      <c r="V159" s="24"/>
      <c r="W159" s="24"/>
      <c r="X159" s="24"/>
      <c r="Y159" s="24"/>
      <c r="Z159" s="24"/>
      <c r="AA159" s="24"/>
      <c r="AB159" s="24"/>
      <c r="AC159" s="2"/>
      <c r="AD159" s="46"/>
      <c r="AE159" s="7"/>
      <c r="AF159" s="24"/>
      <c r="AG159" s="6"/>
      <c r="AH159" s="71"/>
      <c r="AI159" s="51"/>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6"/>
      <c r="BR159" s="71"/>
      <c r="BS159" s="51"/>
      <c r="BT159" s="24"/>
      <c r="BU159" s="7"/>
      <c r="BV159" s="24"/>
      <c r="BW159" s="6"/>
      <c r="BX159" s="71"/>
      <c r="BY159" s="71"/>
      <c r="BZ159" s="24"/>
      <c r="CA159" s="7"/>
      <c r="CB159" s="6"/>
      <c r="CC159" s="24"/>
      <c r="CD159" s="6"/>
      <c r="CE159" s="7"/>
      <c r="CF159" s="183"/>
      <c r="CG159" s="6"/>
      <c r="CM159" s="6"/>
      <c r="CN159" s="7"/>
      <c r="CO159" s="6"/>
      <c r="CP159" s="6"/>
      <c r="CQ159" s="6"/>
      <c r="CR159" s="6"/>
      <c r="CS159" s="6"/>
      <c r="CT159" s="6"/>
      <c r="CU159" s="6"/>
      <c r="CV159" s="6"/>
      <c r="CW159" s="7"/>
      <c r="CX159" s="7"/>
      <c r="CY159" s="7"/>
      <c r="CZ159" s="7"/>
      <c r="DA159" s="8"/>
      <c r="DB159" s="6"/>
      <c r="DL159" s="24"/>
      <c r="DM159" s="24"/>
      <c r="DN159" s="24"/>
      <c r="DO159" s="24"/>
      <c r="DP159" s="24"/>
      <c r="DQ159" s="24"/>
      <c r="DR159" s="24"/>
      <c r="DS159" s="24"/>
      <c r="DT159" s="24"/>
      <c r="DU159" s="7"/>
      <c r="DV159" s="7"/>
      <c r="DW159" s="7"/>
      <c r="DX159" s="7"/>
      <c r="DY159" s="7"/>
      <c r="DZ159" s="7"/>
      <c r="EA159" s="7"/>
      <c r="EB159" s="7"/>
      <c r="EC159" s="7"/>
      <c r="ED159" s="7"/>
      <c r="EE159" s="51"/>
      <c r="EF159" s="51"/>
      <c r="EG159" s="51"/>
      <c r="EH159" s="51"/>
      <c r="EI159" s="51"/>
      <c r="EJ159" s="51"/>
      <c r="EK159" s="51"/>
      <c r="EL159" s="51"/>
      <c r="EM159" s="51"/>
      <c r="EN159" s="24"/>
      <c r="EO159" s="24"/>
      <c r="EP159" s="24"/>
      <c r="EQ159" s="7"/>
      <c r="ER159" s="7"/>
      <c r="ES159" s="71"/>
      <c r="ET159" s="71"/>
      <c r="EU159" s="24"/>
      <c r="EV159" s="24"/>
      <c r="EW159" s="24"/>
      <c r="EX159" s="24"/>
      <c r="EY159" s="24"/>
      <c r="EZ159" s="24"/>
      <c r="FA159" s="24"/>
      <c r="FB159" s="24"/>
      <c r="FC159" s="24"/>
      <c r="FD159" s="24"/>
      <c r="FE159" s="24"/>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3"/>
      <c r="JA159" s="4"/>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row>
    <row r="160" s="1" customFormat="1" ht="15" customHeight="1">
      <c r="B160" s="2"/>
      <c r="C160" s="2"/>
      <c r="D160" s="2"/>
      <c r="E160" s="2"/>
      <c r="F160" s="2"/>
      <c r="G160" s="2"/>
      <c r="H160" s="2"/>
      <c r="I160" s="2"/>
      <c r="J160" s="2"/>
      <c r="K160" s="2"/>
      <c r="L160" s="46"/>
      <c r="M160" s="7"/>
      <c r="N160" s="24"/>
      <c r="O160" s="6"/>
      <c r="P160" s="71"/>
      <c r="Q160" s="51"/>
      <c r="R160" s="24"/>
      <c r="S160" s="24"/>
      <c r="T160" s="24"/>
      <c r="U160" s="24"/>
      <c r="V160" s="24"/>
      <c r="W160" s="24"/>
      <c r="X160" s="24"/>
      <c r="Y160" s="24"/>
      <c r="Z160" s="24"/>
      <c r="AA160" s="24"/>
      <c r="AB160" s="24"/>
      <c r="AC160" s="2"/>
      <c r="AD160" s="71"/>
      <c r="AE160" s="63"/>
      <c r="AF160" s="24"/>
      <c r="AG160" s="6"/>
      <c r="AH160" s="71"/>
      <c r="AI160" s="51"/>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6"/>
      <c r="BR160" s="71"/>
      <c r="BS160" s="51"/>
      <c r="BT160" s="24"/>
      <c r="BU160" s="7"/>
      <c r="BV160" s="24"/>
      <c r="BW160" s="6"/>
      <c r="BX160" s="71"/>
      <c r="BY160" s="51"/>
      <c r="BZ160" s="186"/>
      <c r="CA160" s="51"/>
      <c r="CB160" s="51"/>
      <c r="CC160" s="51"/>
      <c r="CD160" s="51"/>
      <c r="CE160" s="51"/>
      <c r="CF160" s="183"/>
      <c r="CG160" s="63"/>
      <c r="CM160" s="6"/>
      <c r="CN160" s="7"/>
      <c r="CO160" s="6"/>
      <c r="CP160" s="6"/>
      <c r="CQ160" s="6"/>
      <c r="CR160" s="6"/>
      <c r="CS160" s="6"/>
      <c r="CT160" s="6"/>
      <c r="CU160" s="6"/>
      <c r="CV160" s="6"/>
      <c r="CW160" s="7"/>
      <c r="CX160" s="7"/>
      <c r="CY160" s="7"/>
      <c r="CZ160" s="7"/>
      <c r="DA160" s="8"/>
      <c r="DB160" s="6"/>
      <c r="DL160" s="24"/>
      <c r="DM160" s="24"/>
      <c r="DN160" s="24"/>
      <c r="DO160" s="24"/>
      <c r="DP160" s="24"/>
      <c r="DQ160" s="24"/>
      <c r="DR160" s="24"/>
      <c r="DS160" s="24"/>
      <c r="DT160" s="24"/>
      <c r="DU160" s="7"/>
      <c r="DV160" s="7"/>
      <c r="DW160" s="7"/>
      <c r="DX160" s="7"/>
      <c r="DY160" s="7"/>
      <c r="DZ160" s="7"/>
      <c r="EA160" s="7"/>
      <c r="EB160" s="7"/>
      <c r="EC160" s="7"/>
      <c r="ED160" s="7"/>
      <c r="EE160" s="51"/>
      <c r="EF160" s="51"/>
      <c r="EG160" s="51"/>
      <c r="EH160" s="51"/>
      <c r="EI160" s="51"/>
      <c r="EJ160" s="51"/>
      <c r="EK160" s="51"/>
      <c r="EL160" s="51"/>
      <c r="EM160" s="51"/>
      <c r="EN160" s="24"/>
      <c r="EO160" s="24"/>
      <c r="EP160" s="24"/>
      <c r="EQ160" s="7"/>
      <c r="ER160" s="7"/>
      <c r="ES160" s="71"/>
      <c r="ET160" s="71"/>
      <c r="EU160" s="24"/>
      <c r="EV160" s="24"/>
      <c r="EW160" s="24"/>
      <c r="EX160" s="24"/>
      <c r="EY160" s="24"/>
      <c r="EZ160" s="24"/>
      <c r="FA160" s="24"/>
      <c r="FB160" s="24"/>
      <c r="FC160" s="24"/>
      <c r="FD160" s="24"/>
      <c r="FE160" s="24"/>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3"/>
      <c r="JA160" s="4"/>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row>
    <row r="161" s="1" customFormat="1" ht="15" customHeight="1">
      <c r="B161" s="2"/>
      <c r="C161" s="2"/>
      <c r="D161" s="2"/>
      <c r="E161" s="2"/>
      <c r="F161" s="2"/>
      <c r="G161" s="2"/>
      <c r="H161" s="2"/>
      <c r="I161" s="2"/>
      <c r="J161" s="2"/>
      <c r="K161" s="2"/>
      <c r="L161" s="46"/>
      <c r="M161" s="7"/>
      <c r="N161" s="24"/>
      <c r="O161" s="6"/>
      <c r="P161" s="71"/>
      <c r="Q161" s="51"/>
      <c r="R161" s="24"/>
      <c r="S161" s="24"/>
      <c r="T161" s="24"/>
      <c r="U161" s="24"/>
      <c r="V161" s="24"/>
      <c r="W161" s="24"/>
      <c r="X161" s="24"/>
      <c r="Y161" s="24"/>
      <c r="Z161" s="24"/>
      <c r="AA161" s="24"/>
      <c r="AB161" s="24"/>
      <c r="AC161" s="2"/>
      <c r="AD161" s="71"/>
      <c r="AE161" s="63"/>
      <c r="AF161" s="24"/>
      <c r="AG161" s="6"/>
      <c r="AH161" s="71"/>
      <c r="AI161" s="71"/>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6"/>
      <c r="BR161" s="71"/>
      <c r="BS161" s="51"/>
      <c r="BT161" s="24"/>
      <c r="BU161" s="7"/>
      <c r="BV161" s="24"/>
      <c r="BW161" s="6"/>
      <c r="BX161" s="71"/>
      <c r="BY161" s="51"/>
      <c r="BZ161" s="51"/>
      <c r="CA161" s="51"/>
      <c r="CB161" s="51"/>
      <c r="CC161" s="51"/>
      <c r="CD161" s="51"/>
      <c r="CE161" s="51"/>
      <c r="CF161" s="182"/>
      <c r="CG161" s="63"/>
      <c r="CM161" s="6"/>
      <c r="CN161" s="7"/>
      <c r="CO161" s="6"/>
      <c r="CP161" s="6"/>
      <c r="CQ161" s="6"/>
      <c r="CR161" s="6"/>
      <c r="CS161" s="6"/>
      <c r="CT161" s="6"/>
      <c r="CU161" s="6"/>
      <c r="CV161" s="6"/>
      <c r="CW161" s="7"/>
      <c r="CX161" s="7"/>
      <c r="CY161" s="7"/>
      <c r="CZ161" s="7"/>
      <c r="DA161" s="8"/>
      <c r="DB161" s="6"/>
      <c r="DL161" s="24"/>
      <c r="DM161" s="24"/>
      <c r="DN161" s="24"/>
      <c r="DO161" s="24"/>
      <c r="DP161" s="24"/>
      <c r="DQ161" s="24"/>
      <c r="DR161" s="24"/>
      <c r="DS161" s="24"/>
      <c r="DT161" s="24"/>
      <c r="DU161" s="7"/>
      <c r="DV161" s="7"/>
      <c r="DW161" s="7"/>
      <c r="DX161" s="7"/>
      <c r="DY161" s="7"/>
      <c r="DZ161" s="7"/>
      <c r="EA161" s="7"/>
      <c r="EB161" s="7"/>
      <c r="EC161" s="7"/>
      <c r="ED161" s="7"/>
      <c r="EE161" s="7"/>
      <c r="EF161" s="7"/>
      <c r="EG161" s="7"/>
      <c r="EH161" s="7"/>
      <c r="EI161" s="7"/>
      <c r="EJ161" s="7"/>
      <c r="EK161" s="7"/>
      <c r="EL161" s="7"/>
      <c r="EM161" s="24"/>
      <c r="EN161" s="24"/>
      <c r="EO161" s="24"/>
      <c r="EP161" s="24"/>
      <c r="EQ161" s="7"/>
      <c r="ER161" s="7"/>
      <c r="ES161" s="71"/>
      <c r="ET161" s="71"/>
      <c r="EU161" s="24"/>
      <c r="EV161" s="24"/>
      <c r="EW161" s="24"/>
      <c r="EX161" s="24"/>
      <c r="EY161" s="24"/>
      <c r="EZ161" s="24"/>
      <c r="FA161" s="24"/>
      <c r="FB161" s="24"/>
      <c r="FC161" s="24"/>
      <c r="FD161" s="24"/>
      <c r="FE161" s="24"/>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3"/>
      <c r="JA161" s="4"/>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row>
    <row r="162" s="1" customFormat="1" ht="15" customHeight="1">
      <c r="B162" s="2"/>
      <c r="C162" s="2"/>
      <c r="D162" s="2"/>
      <c r="E162" s="2"/>
      <c r="F162" s="2"/>
      <c r="G162" s="2"/>
      <c r="H162" s="2"/>
      <c r="I162" s="2"/>
      <c r="J162" s="2"/>
      <c r="K162" s="2"/>
      <c r="L162" s="46"/>
      <c r="M162" s="7"/>
      <c r="N162" s="24"/>
      <c r="O162" s="6"/>
      <c r="P162" s="71"/>
      <c r="Q162" s="51"/>
      <c r="R162" s="24"/>
      <c r="S162" s="24"/>
      <c r="T162" s="24"/>
      <c r="U162" s="24"/>
      <c r="V162" s="24"/>
      <c r="W162" s="24"/>
      <c r="X162" s="24"/>
      <c r="Y162" s="24"/>
      <c r="Z162" s="24"/>
      <c r="AA162" s="24"/>
      <c r="AB162" s="24"/>
      <c r="AC162" s="2"/>
      <c r="AD162" s="182"/>
      <c r="AE162" s="51"/>
      <c r="AF162" s="51"/>
      <c r="AG162" s="51"/>
      <c r="AH162" s="51"/>
      <c r="AI162" s="51"/>
      <c r="AJ162" s="186"/>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24"/>
      <c r="BQ162" s="6"/>
      <c r="BR162" s="71"/>
      <c r="BS162" s="71"/>
      <c r="BT162" s="24"/>
      <c r="BU162" s="7"/>
      <c r="BV162" s="24"/>
      <c r="BW162" s="6"/>
      <c r="BX162" s="71"/>
      <c r="BY162" s="51"/>
      <c r="BZ162" s="51"/>
      <c r="CA162" s="51"/>
      <c r="CB162" s="51"/>
      <c r="CC162" s="51"/>
      <c r="CD162" s="51"/>
      <c r="CE162" s="51"/>
      <c r="CF162" s="182"/>
      <c r="CG162" s="63"/>
      <c r="CM162" s="6"/>
      <c r="CN162" s="7"/>
      <c r="CO162" s="6"/>
      <c r="CP162" s="6"/>
      <c r="CQ162" s="6"/>
      <c r="CR162" s="6"/>
      <c r="CS162" s="6"/>
      <c r="CT162" s="6"/>
      <c r="CU162" s="6"/>
      <c r="CV162" s="6"/>
      <c r="CW162" s="7"/>
      <c r="CX162" s="7"/>
      <c r="CY162" s="7"/>
      <c r="CZ162" s="7"/>
      <c r="DA162" s="8"/>
      <c r="DB162" s="6"/>
      <c r="DL162" s="24"/>
      <c r="DM162" s="24"/>
      <c r="DN162" s="24"/>
      <c r="DO162" s="24"/>
      <c r="DP162" s="24"/>
      <c r="DQ162" s="24"/>
      <c r="DR162" s="24"/>
      <c r="DS162" s="24"/>
      <c r="DT162" s="24"/>
      <c r="DU162" s="7"/>
      <c r="DV162" s="7"/>
      <c r="DW162" s="7"/>
      <c r="DX162" s="7"/>
      <c r="DY162" s="7"/>
      <c r="DZ162" s="7"/>
      <c r="EA162" s="7"/>
      <c r="EB162" s="7"/>
      <c r="EC162" s="7"/>
      <c r="ED162" s="7"/>
      <c r="EE162" s="7"/>
      <c r="EF162" s="7"/>
      <c r="EG162" s="7"/>
      <c r="EH162" s="7"/>
      <c r="EI162" s="7"/>
      <c r="EJ162" s="7"/>
      <c r="EK162" s="7"/>
      <c r="EL162" s="7"/>
      <c r="EM162" s="24"/>
      <c r="EN162" s="24"/>
      <c r="EO162" s="24"/>
      <c r="EP162" s="7"/>
      <c r="EQ162" s="7"/>
      <c r="ER162" s="7"/>
      <c r="ES162" s="71"/>
      <c r="ET162" s="71"/>
      <c r="EU162" s="24"/>
      <c r="EV162" s="24"/>
      <c r="EW162" s="24"/>
      <c r="EX162" s="24"/>
      <c r="EY162" s="24"/>
      <c r="EZ162" s="24"/>
      <c r="FA162" s="24"/>
      <c r="FB162" s="24"/>
      <c r="FC162" s="24"/>
      <c r="FD162" s="24"/>
      <c r="FE162" s="24"/>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3"/>
      <c r="JA162" s="4"/>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row>
    <row r="163" s="1" customFormat="1" ht="15" customHeight="1">
      <c r="B163" s="2"/>
      <c r="C163" s="2"/>
      <c r="D163" s="2"/>
      <c r="E163" s="2"/>
      <c r="F163" s="2"/>
      <c r="G163" s="2"/>
      <c r="H163" s="2"/>
      <c r="I163" s="2"/>
      <c r="J163" s="2"/>
      <c r="K163" s="2"/>
      <c r="L163" s="46"/>
      <c r="M163" s="7"/>
      <c r="N163" s="24"/>
      <c r="O163" s="6"/>
      <c r="P163" s="71"/>
      <c r="Q163" s="51"/>
      <c r="R163" s="24"/>
      <c r="S163" s="24"/>
      <c r="T163" s="24"/>
      <c r="U163" s="24"/>
      <c r="V163" s="24"/>
      <c r="W163" s="24"/>
      <c r="X163" s="24"/>
      <c r="Y163" s="24"/>
      <c r="Z163" s="24"/>
      <c r="AA163" s="24"/>
      <c r="AB163" s="24"/>
      <c r="AC163" s="2"/>
      <c r="AD163" s="63"/>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186"/>
      <c r="BU163" s="51"/>
      <c r="BV163" s="51"/>
      <c r="BW163" s="51"/>
      <c r="BX163" s="51"/>
      <c r="BY163" s="24"/>
      <c r="BZ163" s="8"/>
      <c r="CA163" s="7"/>
      <c r="CB163" s="24"/>
      <c r="CC163" s="24"/>
      <c r="CD163" s="24"/>
      <c r="CE163" s="24"/>
      <c r="CF163" s="183"/>
      <c r="CG163" s="6"/>
      <c r="CM163" s="51"/>
      <c r="CN163" s="51"/>
      <c r="CO163" s="6"/>
      <c r="CP163" s="6"/>
      <c r="CQ163" s="6"/>
      <c r="CR163" s="6"/>
      <c r="CS163" s="6"/>
      <c r="CT163" s="6"/>
      <c r="CU163" s="6"/>
      <c r="CV163" s="6"/>
      <c r="CW163" s="7"/>
      <c r="CX163" s="7"/>
      <c r="CY163" s="7"/>
      <c r="CZ163" s="7"/>
      <c r="DA163" s="8"/>
      <c r="DB163" s="6"/>
      <c r="DL163" s="24"/>
      <c r="DM163" s="24"/>
      <c r="DN163" s="24"/>
      <c r="DO163" s="24"/>
      <c r="DP163" s="24"/>
      <c r="DQ163" s="24"/>
      <c r="DR163" s="24"/>
      <c r="DS163" s="24"/>
      <c r="DT163" s="24"/>
      <c r="DU163" s="6"/>
      <c r="DV163" s="6"/>
      <c r="DW163" s="6"/>
      <c r="DX163" s="6"/>
      <c r="DY163" s="6"/>
      <c r="DZ163" s="6"/>
      <c r="EA163" s="6"/>
      <c r="EB163" s="6"/>
      <c r="EC163" s="6"/>
      <c r="ED163" s="6"/>
      <c r="EE163" s="7"/>
      <c r="EF163" s="7"/>
      <c r="EG163" s="7"/>
      <c r="EH163" s="7"/>
      <c r="EI163" s="7"/>
      <c r="EJ163" s="7"/>
      <c r="EK163" s="7"/>
      <c r="EL163" s="7"/>
      <c r="EM163" s="24"/>
      <c r="EN163" s="24"/>
      <c r="EO163" s="24"/>
      <c r="EP163" s="7"/>
      <c r="EQ163" s="7"/>
      <c r="ER163" s="7"/>
      <c r="ES163" s="71"/>
      <c r="ET163" s="71"/>
      <c r="EU163" s="24"/>
      <c r="EV163" s="24"/>
      <c r="EW163" s="24"/>
      <c r="EX163" s="24"/>
      <c r="EY163" s="24"/>
      <c r="EZ163" s="24"/>
      <c r="FA163" s="24"/>
      <c r="FB163" s="24"/>
      <c r="FC163" s="24"/>
      <c r="FD163" s="24"/>
      <c r="FE163" s="24"/>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3"/>
      <c r="JA163" s="4"/>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row>
    <row r="164" s="1" customFormat="1" ht="15" customHeight="1">
      <c r="B164" s="2"/>
      <c r="C164" s="2"/>
      <c r="D164" s="2"/>
      <c r="E164" s="2"/>
      <c r="F164" s="2"/>
      <c r="G164" s="2"/>
      <c r="H164" s="2"/>
      <c r="I164" s="2"/>
      <c r="J164" s="2"/>
      <c r="K164" s="2"/>
      <c r="L164" s="71"/>
      <c r="M164" s="63"/>
      <c r="N164" s="24"/>
      <c r="O164" s="6"/>
      <c r="P164" s="71"/>
      <c r="Q164" s="51"/>
      <c r="R164" s="24"/>
      <c r="S164" s="24"/>
      <c r="T164" s="24"/>
      <c r="U164" s="24"/>
      <c r="V164" s="24"/>
      <c r="W164" s="24"/>
      <c r="X164" s="24"/>
      <c r="Y164" s="24"/>
      <c r="Z164" s="24"/>
      <c r="AA164" s="24"/>
      <c r="AB164" s="24"/>
      <c r="AC164" s="2"/>
      <c r="AD164" s="182"/>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24"/>
      <c r="BZ164" s="7"/>
      <c r="CA164" s="7"/>
      <c r="CB164" s="24"/>
      <c r="CC164" s="24"/>
      <c r="CD164" s="46"/>
      <c r="CE164" s="24"/>
      <c r="CF164" s="183"/>
      <c r="CG164" s="6"/>
      <c r="CM164" s="51"/>
      <c r="CN164" s="51"/>
      <c r="CO164" s="63"/>
      <c r="CP164" s="6"/>
      <c r="CQ164" s="6"/>
      <c r="CR164" s="6"/>
      <c r="CS164" s="6"/>
      <c r="CT164" s="6"/>
      <c r="CU164" s="6"/>
      <c r="CV164" s="6"/>
      <c r="CW164" s="7"/>
      <c r="CX164" s="7"/>
      <c r="CY164" s="7"/>
      <c r="CZ164" s="7"/>
      <c r="DA164" s="8"/>
      <c r="DB164" s="6"/>
      <c r="DL164" s="24"/>
      <c r="DM164" s="24"/>
      <c r="DN164" s="24"/>
      <c r="DO164" s="24"/>
      <c r="DP164" s="24"/>
      <c r="DQ164" s="24"/>
      <c r="DR164" s="24"/>
      <c r="DS164" s="24"/>
      <c r="DT164" s="24"/>
      <c r="DU164" s="7"/>
      <c r="DV164" s="7"/>
      <c r="DW164" s="7"/>
      <c r="DX164" s="7"/>
      <c r="DY164" s="7"/>
      <c r="DZ164" s="7"/>
      <c r="EA164" s="7"/>
      <c r="EB164" s="7"/>
      <c r="EC164" s="7"/>
      <c r="ED164" s="7"/>
      <c r="EE164" s="7"/>
      <c r="EF164" s="7"/>
      <c r="EG164" s="7"/>
      <c r="EH164" s="7"/>
      <c r="EI164" s="7"/>
      <c r="EJ164" s="7"/>
      <c r="EK164" s="7"/>
      <c r="EL164" s="7"/>
      <c r="EM164" s="24"/>
      <c r="EN164" s="24"/>
      <c r="EO164" s="24"/>
      <c r="EP164" s="7"/>
      <c r="EQ164" s="7"/>
      <c r="ER164" s="7"/>
      <c r="ES164" s="71"/>
      <c r="ET164" s="71"/>
      <c r="EU164" s="24"/>
      <c r="EV164" s="24"/>
      <c r="EW164" s="24"/>
      <c r="EX164" s="24"/>
      <c r="EY164" s="24"/>
      <c r="EZ164" s="24"/>
      <c r="FA164" s="24"/>
      <c r="FB164" s="24"/>
      <c r="FC164" s="24"/>
      <c r="FD164" s="24"/>
      <c r="FE164" s="24"/>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3"/>
      <c r="JA164" s="4"/>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row>
    <row r="165" s="1" customFormat="1" ht="15" customHeight="1">
      <c r="B165" s="2"/>
      <c r="C165" s="2"/>
      <c r="D165" s="2"/>
      <c r="E165" s="2"/>
      <c r="F165" s="2"/>
      <c r="G165" s="2"/>
      <c r="H165" s="2"/>
      <c r="I165" s="2"/>
      <c r="J165" s="2"/>
      <c r="K165" s="2"/>
      <c r="L165" s="71"/>
      <c r="M165" s="63"/>
      <c r="N165" s="24"/>
      <c r="O165" s="6"/>
      <c r="P165" s="71"/>
      <c r="Q165" s="71"/>
      <c r="R165" s="24"/>
      <c r="S165" s="24"/>
      <c r="T165" s="24"/>
      <c r="U165" s="24"/>
      <c r="V165" s="24"/>
      <c r="W165" s="24"/>
      <c r="X165" s="24"/>
      <c r="Y165" s="24"/>
      <c r="Z165" s="24"/>
      <c r="AA165" s="24"/>
      <c r="AB165" s="24"/>
      <c r="AC165" s="2"/>
      <c r="AD165" s="24"/>
      <c r="AE165" s="6"/>
      <c r="AF165" s="24"/>
      <c r="AG165" s="24"/>
      <c r="AH165" s="24"/>
      <c r="AI165" s="24"/>
      <c r="AJ165" s="8"/>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51"/>
      <c r="BQ165" s="51"/>
      <c r="BR165" s="51"/>
      <c r="BS165" s="51"/>
      <c r="BT165" s="51"/>
      <c r="BU165" s="51"/>
      <c r="BV165" s="51"/>
      <c r="BW165" s="51"/>
      <c r="BX165" s="51"/>
      <c r="BY165" s="24"/>
      <c r="BZ165" s="7"/>
      <c r="CA165" s="7"/>
      <c r="CB165" s="24"/>
      <c r="CC165" s="24"/>
      <c r="CD165" s="24"/>
      <c r="CE165" s="24"/>
      <c r="CF165" s="183"/>
      <c r="CG165" s="6"/>
      <c r="CM165" s="51"/>
      <c r="CN165" s="51"/>
      <c r="CO165" s="63"/>
      <c r="CP165" s="6"/>
      <c r="CQ165" s="6"/>
      <c r="CR165" s="6"/>
      <c r="CS165" s="6"/>
      <c r="CT165" s="6"/>
      <c r="CU165" s="6"/>
      <c r="CV165" s="6"/>
      <c r="CW165" s="7"/>
      <c r="CX165" s="7"/>
      <c r="CY165" s="7"/>
      <c r="CZ165" s="7"/>
      <c r="DA165" s="8"/>
      <c r="DB165" s="6"/>
      <c r="DL165" s="24"/>
      <c r="DM165" s="24"/>
      <c r="DN165" s="24"/>
      <c r="DO165" s="24"/>
      <c r="DP165" s="24"/>
      <c r="DQ165" s="24"/>
      <c r="DR165" s="24"/>
      <c r="DS165" s="24"/>
      <c r="DT165" s="24"/>
      <c r="DU165" s="6"/>
      <c r="DV165" s="6"/>
      <c r="DW165" s="6"/>
      <c r="DX165" s="6"/>
      <c r="DY165" s="6"/>
      <c r="DZ165" s="6"/>
      <c r="EA165" s="6"/>
      <c r="EB165" s="6"/>
      <c r="EC165" s="6"/>
      <c r="ED165" s="6"/>
      <c r="EE165" s="7"/>
      <c r="EF165" s="7"/>
      <c r="EG165" s="7"/>
      <c r="EH165" s="7"/>
      <c r="EI165" s="7"/>
      <c r="EJ165" s="7"/>
      <c r="EK165" s="7"/>
      <c r="EL165" s="7"/>
      <c r="EM165" s="24"/>
      <c r="EN165" s="24"/>
      <c r="EO165" s="24"/>
      <c r="EP165" s="7"/>
      <c r="EQ165" s="7"/>
      <c r="ER165" s="7"/>
      <c r="ES165" s="71"/>
      <c r="ET165" s="71"/>
      <c r="EU165" s="24"/>
      <c r="EV165" s="24"/>
      <c r="EW165" s="24"/>
      <c r="EX165" s="24"/>
      <c r="EY165" s="24"/>
      <c r="EZ165" s="24"/>
      <c r="FA165" s="24"/>
      <c r="FB165" s="24"/>
      <c r="FC165" s="24"/>
      <c r="FD165" s="24"/>
      <c r="FE165" s="24"/>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3"/>
      <c r="JA165" s="4"/>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row>
    <row r="166" s="1" customFormat="1" ht="15" customHeight="1">
      <c r="B166" s="2"/>
      <c r="C166" s="2"/>
      <c r="D166" s="2"/>
      <c r="E166" s="2"/>
      <c r="F166" s="2"/>
      <c r="G166" s="2"/>
      <c r="H166" s="2"/>
      <c r="I166" s="2"/>
      <c r="J166" s="2"/>
      <c r="K166" s="2"/>
      <c r="L166" s="182"/>
      <c r="M166" s="51"/>
      <c r="N166" s="51"/>
      <c r="O166" s="51"/>
      <c r="P166" s="51"/>
      <c r="Q166" s="51"/>
      <c r="R166" s="186"/>
      <c r="S166" s="24"/>
      <c r="T166" s="51"/>
      <c r="U166" s="51"/>
      <c r="V166" s="51"/>
      <c r="W166" s="51"/>
      <c r="X166" s="51"/>
      <c r="Y166" s="51"/>
      <c r="Z166" s="51"/>
      <c r="AA166" s="51"/>
      <c r="AB166" s="51"/>
      <c r="AC166" s="2"/>
      <c r="AD166" s="183"/>
      <c r="AE166" s="6"/>
      <c r="AF166" s="71"/>
      <c r="AG166" s="24"/>
      <c r="AH166" s="24"/>
      <c r="AI166" s="24"/>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24"/>
      <c r="BQ166" s="24"/>
      <c r="BR166" s="24"/>
      <c r="BS166" s="24"/>
      <c r="BT166" s="8"/>
      <c r="BU166" s="7"/>
      <c r="BV166" s="24"/>
      <c r="BW166" s="24"/>
      <c r="BX166" s="24"/>
      <c r="BY166" s="24"/>
      <c r="BZ166" s="7"/>
      <c r="CA166" s="7"/>
      <c r="CB166" s="24"/>
      <c r="CC166" s="24"/>
      <c r="CD166" s="24"/>
      <c r="CE166" s="24"/>
      <c r="CF166" s="183"/>
      <c r="CG166" s="6"/>
      <c r="CM166" s="24"/>
      <c r="CN166" s="24"/>
      <c r="CO166" s="6"/>
      <c r="CP166" s="6"/>
      <c r="CQ166" s="6"/>
      <c r="CR166" s="6"/>
      <c r="CS166" s="6"/>
      <c r="CT166" s="6"/>
      <c r="CU166" s="6"/>
      <c r="CV166" s="6"/>
      <c r="CW166" s="7"/>
      <c r="CX166" s="7"/>
      <c r="CY166" s="7"/>
      <c r="CZ166" s="7"/>
      <c r="DA166" s="8"/>
      <c r="DB166" s="6"/>
      <c r="DL166" s="51"/>
      <c r="DM166" s="51"/>
      <c r="DN166" s="51"/>
      <c r="DO166" s="51"/>
      <c r="DP166" s="51"/>
      <c r="DQ166" s="51"/>
      <c r="DR166" s="51"/>
      <c r="DS166" s="51"/>
      <c r="DT166" s="51"/>
      <c r="DU166" s="7"/>
      <c r="DV166" s="7"/>
      <c r="DW166" s="7"/>
      <c r="DX166" s="7"/>
      <c r="DY166" s="7"/>
      <c r="DZ166" s="7"/>
      <c r="EA166" s="7"/>
      <c r="EB166" s="7"/>
      <c r="EC166" s="7"/>
      <c r="ED166" s="7"/>
      <c r="EE166" s="7"/>
      <c r="EF166" s="7"/>
      <c r="EG166" s="7"/>
      <c r="EH166" s="7"/>
      <c r="EI166" s="7"/>
      <c r="EJ166" s="7"/>
      <c r="EK166" s="7"/>
      <c r="EL166" s="7"/>
      <c r="EM166" s="24"/>
      <c r="EN166" s="24"/>
      <c r="EO166" s="24"/>
      <c r="EP166" s="51"/>
      <c r="EQ166" s="7"/>
      <c r="ER166" s="63"/>
      <c r="ES166" s="71"/>
      <c r="ET166" s="71"/>
      <c r="EU166" s="24"/>
      <c r="EV166" s="24"/>
      <c r="EW166" s="24"/>
      <c r="EX166" s="24"/>
      <c r="EY166" s="24"/>
      <c r="EZ166" s="24"/>
      <c r="FA166" s="24"/>
      <c r="FB166" s="24"/>
      <c r="FC166" s="24"/>
      <c r="FD166" s="24"/>
      <c r="FE166" s="24"/>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3"/>
      <c r="JA166" s="4"/>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row>
    <row r="167" s="1" customFormat="1" ht="15" customHeight="1">
      <c r="B167" s="2"/>
      <c r="C167" s="2"/>
      <c r="D167" s="2"/>
      <c r="E167" s="2"/>
      <c r="F167" s="2"/>
      <c r="G167" s="2"/>
      <c r="H167" s="2"/>
      <c r="I167" s="2"/>
      <c r="J167" s="2"/>
      <c r="K167" s="2"/>
      <c r="L167" s="63"/>
      <c r="M167" s="51"/>
      <c r="N167" s="51"/>
      <c r="O167" s="51"/>
      <c r="P167" s="51"/>
      <c r="Q167" s="51"/>
      <c r="R167" s="51"/>
      <c r="S167" s="51"/>
      <c r="T167" s="51"/>
      <c r="U167" s="51"/>
      <c r="V167" s="51"/>
      <c r="W167" s="51"/>
      <c r="X167" s="51"/>
      <c r="Y167" s="51"/>
      <c r="Z167" s="51"/>
      <c r="AA167" s="51"/>
      <c r="AB167" s="51"/>
      <c r="AC167" s="2"/>
      <c r="AD167" s="183"/>
      <c r="AE167" s="6"/>
      <c r="AF167" s="24"/>
      <c r="AG167" s="24"/>
      <c r="AH167" s="24"/>
      <c r="AI167" s="24"/>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24"/>
      <c r="BQ167" s="24"/>
      <c r="BR167" s="24"/>
      <c r="BS167" s="24"/>
      <c r="BT167" s="7"/>
      <c r="BU167" s="7"/>
      <c r="BV167" s="24"/>
      <c r="BW167" s="24"/>
      <c r="BX167" s="24"/>
      <c r="BY167" s="24"/>
      <c r="BZ167" s="7"/>
      <c r="CA167" s="7"/>
      <c r="CB167" s="24"/>
      <c r="CC167" s="24"/>
      <c r="CD167" s="24"/>
      <c r="CE167" s="24"/>
      <c r="CF167" s="183"/>
      <c r="CG167" s="6"/>
      <c r="CM167" s="46"/>
      <c r="CN167" s="24"/>
      <c r="CO167" s="6"/>
      <c r="CP167" s="6"/>
      <c r="CQ167" s="6"/>
      <c r="CR167" s="6"/>
      <c r="CS167" s="6"/>
      <c r="CT167" s="6"/>
      <c r="CU167" s="6"/>
      <c r="CV167" s="6"/>
      <c r="CW167" s="7"/>
      <c r="CX167" s="7"/>
      <c r="CY167" s="7"/>
      <c r="CZ167" s="7"/>
      <c r="DA167" s="8"/>
      <c r="DB167" s="6"/>
      <c r="DL167" s="51"/>
      <c r="DM167" s="51"/>
      <c r="DN167" s="51"/>
      <c r="DO167" s="51"/>
      <c r="DP167" s="51"/>
      <c r="DQ167" s="51"/>
      <c r="DR167" s="51"/>
      <c r="DS167" s="51"/>
      <c r="DT167" s="51"/>
      <c r="DU167" s="7"/>
      <c r="DV167" s="7"/>
      <c r="DW167" s="7"/>
      <c r="DX167" s="7"/>
      <c r="DY167" s="7"/>
      <c r="DZ167" s="7"/>
      <c r="EA167" s="7"/>
      <c r="EB167" s="7"/>
      <c r="EC167" s="7"/>
      <c r="ED167" s="7"/>
      <c r="EE167" s="7"/>
      <c r="EF167" s="7"/>
      <c r="EG167" s="7"/>
      <c r="EH167" s="7"/>
      <c r="EI167" s="7"/>
      <c r="EJ167" s="7"/>
      <c r="EK167" s="7"/>
      <c r="EL167" s="7"/>
      <c r="EM167" s="24"/>
      <c r="EN167" s="24"/>
      <c r="EO167" s="24"/>
      <c r="EP167" s="7"/>
      <c r="EQ167" s="7"/>
      <c r="ER167" s="6"/>
      <c r="ES167" s="71"/>
      <c r="ET167" s="71"/>
      <c r="EU167" s="24"/>
      <c r="EV167" s="24"/>
      <c r="EW167" s="24"/>
      <c r="EX167" s="24"/>
      <c r="EY167" s="24"/>
      <c r="EZ167" s="24"/>
      <c r="FA167" s="24"/>
      <c r="FB167" s="24"/>
      <c r="FC167" s="24"/>
      <c r="FD167" s="24"/>
      <c r="FE167" s="24"/>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3"/>
      <c r="JA167" s="4"/>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row>
    <row r="168" s="1" customFormat="1" ht="15" customHeight="1">
      <c r="B168" s="2"/>
      <c r="C168" s="2"/>
      <c r="D168" s="2"/>
      <c r="E168" s="2"/>
      <c r="F168" s="2"/>
      <c r="G168" s="2"/>
      <c r="H168" s="2"/>
      <c r="I168" s="2"/>
      <c r="J168" s="2"/>
      <c r="K168" s="2"/>
      <c r="L168" s="182"/>
      <c r="M168" s="51"/>
      <c r="N168" s="51"/>
      <c r="O168" s="51"/>
      <c r="P168" s="51"/>
      <c r="Q168" s="51"/>
      <c r="R168" s="51"/>
      <c r="S168" s="51"/>
      <c r="T168" s="51"/>
      <c r="U168" s="51"/>
      <c r="V168" s="51"/>
      <c r="W168" s="51"/>
      <c r="X168" s="51"/>
      <c r="Y168" s="51"/>
      <c r="Z168" s="51"/>
      <c r="AA168" s="51"/>
      <c r="AB168" s="51"/>
      <c r="AC168" s="2"/>
      <c r="AD168" s="6"/>
      <c r="AE168" s="6"/>
      <c r="AF168" s="6"/>
      <c r="AG168" s="6"/>
      <c r="AH168" s="24"/>
      <c r="AI168" s="24"/>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24"/>
      <c r="BQ168" s="24"/>
      <c r="BR168" s="24"/>
      <c r="BS168" s="24"/>
      <c r="BT168" s="7"/>
      <c r="BU168" s="7"/>
      <c r="BV168" s="24"/>
      <c r="BW168" s="24"/>
      <c r="BX168" s="24"/>
      <c r="BY168" s="24"/>
      <c r="BZ168" s="7"/>
      <c r="CA168" s="7"/>
      <c r="CB168" s="24"/>
      <c r="CC168" s="24"/>
      <c r="CD168" s="24"/>
      <c r="CE168" s="24"/>
      <c r="CF168" s="183"/>
      <c r="CG168" s="6"/>
      <c r="CM168" s="24"/>
      <c r="CN168" s="24"/>
      <c r="CO168" s="6"/>
      <c r="CP168" s="6"/>
      <c r="CQ168" s="6"/>
      <c r="CR168" s="6"/>
      <c r="CS168" s="6"/>
      <c r="CT168" s="6"/>
      <c r="CU168" s="6"/>
      <c r="CV168" s="6"/>
      <c r="CW168" s="7"/>
      <c r="CX168" s="7"/>
      <c r="CY168" s="7"/>
      <c r="CZ168" s="7"/>
      <c r="DA168" s="8"/>
      <c r="DB168" s="6"/>
      <c r="DL168" s="51"/>
      <c r="DM168" s="51"/>
      <c r="DN168" s="51"/>
      <c r="DO168" s="51"/>
      <c r="DP168" s="51"/>
      <c r="DQ168" s="51"/>
      <c r="DR168" s="51"/>
      <c r="DS168" s="51"/>
      <c r="DT168" s="51"/>
      <c r="DU168" s="7"/>
      <c r="DV168" s="7"/>
      <c r="DW168" s="7"/>
      <c r="DX168" s="7"/>
      <c r="DY168" s="7"/>
      <c r="DZ168" s="7"/>
      <c r="EA168" s="7"/>
      <c r="EB168" s="7"/>
      <c r="EC168" s="7"/>
      <c r="ED168" s="7"/>
      <c r="EE168" s="7"/>
      <c r="EF168" s="7"/>
      <c r="EG168" s="7"/>
      <c r="EH168" s="7"/>
      <c r="EI168" s="7"/>
      <c r="EJ168" s="7"/>
      <c r="EK168" s="7"/>
      <c r="EL168" s="7"/>
      <c r="EM168" s="24"/>
      <c r="EN168" s="24"/>
      <c r="EO168" s="24"/>
      <c r="EP168" s="7"/>
      <c r="EQ168" s="7"/>
      <c r="ER168" s="6"/>
      <c r="ES168" s="71"/>
      <c r="ET168" s="71"/>
      <c r="EU168" s="24"/>
      <c r="EV168" s="24"/>
      <c r="EW168" s="24"/>
      <c r="EX168" s="24"/>
      <c r="EY168" s="24"/>
      <c r="EZ168" s="24"/>
      <c r="FA168" s="24"/>
      <c r="FB168" s="24"/>
      <c r="FC168" s="24"/>
      <c r="FD168" s="24"/>
      <c r="FE168" s="24"/>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3"/>
      <c r="JA168" s="4"/>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row>
    <row r="169" s="1" customFormat="1" ht="15" customHeight="1">
      <c r="B169" s="2"/>
      <c r="C169" s="2"/>
      <c r="D169" s="2"/>
      <c r="E169" s="2"/>
      <c r="F169" s="2"/>
      <c r="G169" s="2"/>
      <c r="H169" s="2"/>
      <c r="I169" s="2"/>
      <c r="J169" s="2"/>
      <c r="K169" s="2"/>
      <c r="L169" s="24"/>
      <c r="M169" s="6"/>
      <c r="N169" s="24"/>
      <c r="O169" s="24"/>
      <c r="P169" s="24"/>
      <c r="Q169" s="24"/>
      <c r="R169" s="8"/>
      <c r="S169" s="51"/>
      <c r="T169" s="7"/>
      <c r="U169" s="7"/>
      <c r="V169" s="7"/>
      <c r="W169" s="7"/>
      <c r="X169" s="7"/>
      <c r="Y169" s="7"/>
      <c r="Z169" s="7"/>
      <c r="AA169" s="7"/>
      <c r="AB169" s="7"/>
      <c r="AC169" s="2"/>
      <c r="AD169" s="6"/>
      <c r="AE169" s="6"/>
      <c r="AF169" s="6"/>
      <c r="AG169" s="6"/>
      <c r="AH169" s="24"/>
      <c r="AI169" s="24"/>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24"/>
      <c r="BQ169" s="24"/>
      <c r="BR169" s="24"/>
      <c r="BS169" s="24"/>
      <c r="BT169" s="7"/>
      <c r="BU169" s="7"/>
      <c r="BV169" s="24"/>
      <c r="BW169" s="24"/>
      <c r="BX169" s="24"/>
      <c r="BY169" s="24"/>
      <c r="BZ169" s="7"/>
      <c r="CA169" s="7"/>
      <c r="CB169" s="24"/>
      <c r="CC169" s="24"/>
      <c r="CD169" s="24"/>
      <c r="CE169" s="24"/>
      <c r="CF169" s="183"/>
      <c r="CG169" s="6"/>
      <c r="CM169" s="24"/>
      <c r="CN169" s="24"/>
      <c r="CO169" s="6"/>
      <c r="CP169" s="6"/>
      <c r="CQ169" s="6"/>
      <c r="CR169" s="6"/>
      <c r="CS169" s="6"/>
      <c r="CT169" s="6"/>
      <c r="CU169" s="6"/>
      <c r="CV169" s="6"/>
      <c r="CW169" s="7"/>
      <c r="CX169" s="7"/>
      <c r="CY169" s="7"/>
      <c r="CZ169" s="7"/>
      <c r="DA169" s="8"/>
      <c r="DB169" s="6"/>
      <c r="DL169" s="7"/>
      <c r="DM169" s="7"/>
      <c r="DN169" s="7"/>
      <c r="DO169" s="7"/>
      <c r="DP169" s="7"/>
      <c r="DQ169" s="7"/>
      <c r="DR169" s="7"/>
      <c r="DS169" s="7"/>
      <c r="DT169" s="7"/>
      <c r="DU169" s="6"/>
      <c r="DV169" s="6"/>
      <c r="DW169" s="6"/>
      <c r="DX169" s="6"/>
      <c r="DY169" s="6"/>
      <c r="DZ169" s="6"/>
      <c r="EA169" s="6"/>
      <c r="EB169" s="6"/>
      <c r="EC169" s="6"/>
      <c r="ED169" s="6"/>
      <c r="EE169" s="7"/>
      <c r="EF169" s="7"/>
      <c r="EG169" s="7"/>
      <c r="EH169" s="7"/>
      <c r="EI169" s="7"/>
      <c r="EJ169" s="7"/>
      <c r="EK169" s="7"/>
      <c r="EL169" s="7"/>
      <c r="EM169" s="24"/>
      <c r="EN169" s="24"/>
      <c r="EO169" s="24"/>
      <c r="EP169" s="6"/>
      <c r="EQ169" s="24"/>
      <c r="ER169" s="6"/>
      <c r="ES169" s="71"/>
      <c r="ET169" s="71"/>
      <c r="EU169" s="24"/>
      <c r="EV169" s="24"/>
      <c r="EW169" s="24"/>
      <c r="EX169" s="24"/>
      <c r="EY169" s="24"/>
      <c r="EZ169" s="24"/>
      <c r="FA169" s="24"/>
      <c r="FB169" s="24"/>
      <c r="FC169" s="24"/>
      <c r="FD169" s="24"/>
      <c r="FE169" s="24"/>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3"/>
      <c r="JA169" s="4"/>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row>
    <row r="170" s="1" customFormat="1" ht="15" customHeight="1">
      <c r="B170" s="2"/>
      <c r="C170" s="2"/>
      <c r="D170" s="2"/>
      <c r="E170" s="2"/>
      <c r="F170" s="2"/>
      <c r="G170" s="2"/>
      <c r="H170" s="2"/>
      <c r="I170" s="2"/>
      <c r="J170" s="2"/>
      <c r="K170" s="2"/>
      <c r="L170" s="183"/>
      <c r="M170" s="6"/>
      <c r="N170" s="71"/>
      <c r="O170" s="24"/>
      <c r="P170" s="24"/>
      <c r="Q170" s="24"/>
      <c r="R170" s="7"/>
      <c r="S170" s="7"/>
      <c r="T170" s="7"/>
      <c r="U170" s="7"/>
      <c r="V170" s="7"/>
      <c r="W170" s="7"/>
      <c r="X170" s="7"/>
      <c r="Y170" s="7"/>
      <c r="Z170" s="7"/>
      <c r="AA170" s="7"/>
      <c r="AB170" s="7"/>
      <c r="AC170" s="2"/>
      <c r="AD170" s="6"/>
      <c r="AE170" s="6"/>
      <c r="AF170" s="6"/>
      <c r="AG170" s="6"/>
      <c r="AH170" s="24"/>
      <c r="AI170" s="24"/>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24"/>
      <c r="BQ170" s="24"/>
      <c r="BR170" s="24"/>
      <c r="BS170" s="24"/>
      <c r="BT170" s="7"/>
      <c r="BU170" s="7"/>
      <c r="BV170" s="24"/>
      <c r="BW170" s="24"/>
      <c r="BX170" s="24"/>
      <c r="BY170" s="24"/>
      <c r="BZ170" s="7"/>
      <c r="CA170" s="7"/>
      <c r="CB170" s="24"/>
      <c r="CC170" s="24"/>
      <c r="CD170" s="24"/>
      <c r="CE170" s="24"/>
      <c r="CF170" s="183"/>
      <c r="CG170" s="6"/>
      <c r="CM170" s="24"/>
      <c r="CN170" s="24"/>
      <c r="CO170" s="6"/>
      <c r="CP170" s="6"/>
      <c r="CQ170" s="6"/>
      <c r="CR170" s="6"/>
      <c r="CS170" s="6"/>
      <c r="CT170" s="6"/>
      <c r="CU170" s="6"/>
      <c r="CV170" s="6"/>
      <c r="CW170" s="7"/>
      <c r="CX170" s="7"/>
      <c r="CY170" s="7"/>
      <c r="CZ170" s="7"/>
      <c r="DA170" s="8"/>
      <c r="DB170" s="6"/>
      <c r="DL170" s="7"/>
      <c r="DM170" s="7"/>
      <c r="DN170" s="7"/>
      <c r="DO170" s="7"/>
      <c r="DP170" s="7"/>
      <c r="DQ170" s="7"/>
      <c r="DR170" s="7"/>
      <c r="DS170" s="7"/>
      <c r="DT170" s="7"/>
      <c r="DU170" s="6"/>
      <c r="DV170" s="6"/>
      <c r="DW170" s="6"/>
      <c r="DX170" s="6"/>
      <c r="DY170" s="6"/>
      <c r="DZ170" s="6"/>
      <c r="EA170" s="6"/>
      <c r="EB170" s="6"/>
      <c r="EC170" s="6"/>
      <c r="ED170" s="6"/>
      <c r="EE170" s="7"/>
      <c r="EF170" s="7"/>
      <c r="EG170" s="7"/>
      <c r="EH170" s="7"/>
      <c r="EI170" s="7"/>
      <c r="EJ170" s="7"/>
      <c r="EK170" s="7"/>
      <c r="EL170" s="7"/>
      <c r="EM170" s="24"/>
      <c r="EN170" s="24"/>
      <c r="EO170" s="210"/>
      <c r="EP170" s="210"/>
      <c r="EQ170" s="24"/>
      <c r="ER170" s="6"/>
      <c r="ES170" s="71"/>
      <c r="ET170" s="71"/>
      <c r="EU170" s="24"/>
      <c r="EV170" s="24"/>
      <c r="EW170" s="24"/>
      <c r="EX170" s="24"/>
      <c r="EY170" s="24"/>
      <c r="EZ170" s="24"/>
      <c r="FA170" s="24"/>
      <c r="FB170" s="24"/>
      <c r="FC170" s="24"/>
      <c r="FD170" s="24"/>
      <c r="FE170" s="24"/>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3"/>
      <c r="JA170" s="4"/>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row>
    <row r="171" s="1" customFormat="1" ht="15" customHeight="1">
      <c r="B171" s="2"/>
      <c r="C171" s="2"/>
      <c r="D171" s="2"/>
      <c r="E171" s="2"/>
      <c r="F171" s="2"/>
      <c r="G171" s="2"/>
      <c r="H171" s="2"/>
      <c r="I171" s="2"/>
      <c r="J171" s="2"/>
      <c r="K171" s="2"/>
      <c r="L171" s="183"/>
      <c r="M171" s="6"/>
      <c r="N171" s="24"/>
      <c r="O171" s="24"/>
      <c r="P171" s="24"/>
      <c r="Q171" s="24"/>
      <c r="R171" s="7"/>
      <c r="S171" s="7"/>
      <c r="T171" s="7"/>
      <c r="U171" s="7"/>
      <c r="V171" s="7"/>
      <c r="W171" s="7"/>
      <c r="X171" s="7"/>
      <c r="Y171" s="7"/>
      <c r="Z171" s="7"/>
      <c r="AA171" s="7"/>
      <c r="AB171" s="7"/>
      <c r="AC171" s="2"/>
      <c r="AD171" s="6"/>
      <c r="AE171" s="6"/>
      <c r="AF171" s="6"/>
      <c r="AG171" s="6"/>
      <c r="AH171" s="24"/>
      <c r="AI171" s="24"/>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24"/>
      <c r="BQ171" s="24"/>
      <c r="BR171" s="24"/>
      <c r="BS171" s="24"/>
      <c r="BT171" s="7"/>
      <c r="BU171" s="7"/>
      <c r="BV171" s="24"/>
      <c r="BW171" s="24"/>
      <c r="BX171" s="24"/>
      <c r="BY171" s="7"/>
      <c r="BZ171" s="7"/>
      <c r="CA171" s="7"/>
      <c r="CB171" s="24"/>
      <c r="CC171" s="24"/>
      <c r="CD171" s="24"/>
      <c r="CE171" s="24"/>
      <c r="CF171" s="183"/>
      <c r="CG171" s="6"/>
      <c r="CM171" s="24"/>
      <c r="CN171" s="24"/>
      <c r="CO171" s="6"/>
      <c r="CP171" s="6"/>
      <c r="CQ171" s="6"/>
      <c r="CR171" s="6"/>
      <c r="CS171" s="6"/>
      <c r="CT171" s="6"/>
      <c r="CU171" s="6"/>
      <c r="CV171" s="6"/>
      <c r="CW171" s="7"/>
      <c r="CX171" s="7"/>
      <c r="CY171" s="7"/>
      <c r="CZ171" s="7"/>
      <c r="DA171" s="8"/>
      <c r="DB171" s="6"/>
      <c r="DL171" s="7"/>
      <c r="DM171" s="7"/>
      <c r="DN171" s="7"/>
      <c r="DO171" s="7"/>
      <c r="DP171" s="7"/>
      <c r="DQ171" s="7"/>
      <c r="DR171" s="7"/>
      <c r="DS171" s="7"/>
      <c r="DT171" s="7"/>
      <c r="DU171" s="6"/>
      <c r="DV171" s="6"/>
      <c r="DW171" s="6"/>
      <c r="DX171" s="6"/>
      <c r="DY171" s="6"/>
      <c r="DZ171" s="6"/>
      <c r="EA171" s="6"/>
      <c r="EB171" s="6"/>
      <c r="EC171" s="6"/>
      <c r="ED171" s="6"/>
      <c r="EE171" s="7"/>
      <c r="EF171" s="7"/>
      <c r="EG171" s="7"/>
      <c r="EH171" s="7"/>
      <c r="EI171" s="7"/>
      <c r="EJ171" s="7"/>
      <c r="EK171" s="7"/>
      <c r="EL171" s="7"/>
      <c r="EM171" s="24"/>
      <c r="EN171" s="24"/>
      <c r="EO171" s="24"/>
      <c r="EP171" s="210"/>
      <c r="EQ171" s="24"/>
      <c r="ER171" s="6"/>
      <c r="ES171" s="71"/>
      <c r="ET171" s="71"/>
      <c r="EU171" s="24"/>
      <c r="EV171" s="24"/>
      <c r="EW171" s="24"/>
      <c r="EX171" s="24"/>
      <c r="EY171" s="24"/>
      <c r="EZ171" s="24"/>
      <c r="FA171" s="24"/>
      <c r="FB171" s="24"/>
      <c r="FC171" s="24"/>
      <c r="FD171" s="24"/>
      <c r="FE171" s="24"/>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3"/>
      <c r="JA171" s="4"/>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row>
    <row r="172" s="1" customFormat="1" ht="15" customHeight="1">
      <c r="B172" s="2"/>
      <c r="C172" s="2"/>
      <c r="D172" s="2"/>
      <c r="E172" s="2"/>
      <c r="F172" s="2"/>
      <c r="G172" s="2"/>
      <c r="H172" s="2"/>
      <c r="I172" s="2"/>
      <c r="J172" s="2"/>
      <c r="K172" s="2"/>
      <c r="L172" s="6"/>
      <c r="M172" s="6"/>
      <c r="N172" s="6"/>
      <c r="O172" s="6"/>
      <c r="P172" s="24"/>
      <c r="Q172" s="24"/>
      <c r="R172" s="7"/>
      <c r="S172" s="7"/>
      <c r="T172" s="7"/>
      <c r="U172" s="7"/>
      <c r="V172" s="7"/>
      <c r="W172" s="7"/>
      <c r="X172" s="7"/>
      <c r="Y172" s="7"/>
      <c r="Z172" s="7"/>
      <c r="AA172" s="7"/>
      <c r="AB172" s="7"/>
      <c r="AC172" s="2"/>
      <c r="AD172" s="6"/>
      <c r="AE172" s="6"/>
      <c r="AF172" s="6"/>
      <c r="AG172" s="6"/>
      <c r="AH172" s="24"/>
      <c r="AI172" s="24"/>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24"/>
      <c r="BQ172" s="24"/>
      <c r="BR172" s="24"/>
      <c r="BS172" s="24"/>
      <c r="BT172" s="7"/>
      <c r="BU172" s="7"/>
      <c r="BV172" s="24"/>
      <c r="BW172" s="24"/>
      <c r="BX172" s="24"/>
      <c r="BY172" s="7"/>
      <c r="BZ172" s="7"/>
      <c r="CA172" s="7"/>
      <c r="CB172" s="24"/>
      <c r="CC172" s="24"/>
      <c r="CD172" s="24"/>
      <c r="CE172" s="24"/>
      <c r="CF172" s="183"/>
      <c r="CG172" s="6"/>
      <c r="CM172" s="24"/>
      <c r="CN172" s="24"/>
      <c r="CO172" s="6"/>
      <c r="CP172" s="6"/>
      <c r="CQ172" s="6"/>
      <c r="CR172" s="6"/>
      <c r="CS172" s="6"/>
      <c r="CT172" s="6"/>
      <c r="CU172" s="6"/>
      <c r="CV172" s="6"/>
      <c r="CW172" s="7"/>
      <c r="CX172" s="7"/>
      <c r="CY172" s="7"/>
      <c r="CZ172" s="7"/>
      <c r="DA172" s="8"/>
      <c r="DB172" s="6"/>
      <c r="DL172" s="7"/>
      <c r="DM172" s="7"/>
      <c r="DN172" s="7"/>
      <c r="DO172" s="7"/>
      <c r="DP172" s="7"/>
      <c r="DQ172" s="7"/>
      <c r="DR172" s="7"/>
      <c r="DS172" s="7"/>
      <c r="DT172" s="7"/>
      <c r="DU172" s="24"/>
      <c r="DV172" s="24"/>
      <c r="DW172" s="24"/>
      <c r="DX172" s="24"/>
      <c r="DY172" s="24"/>
      <c r="DZ172" s="24"/>
      <c r="EA172" s="24"/>
      <c r="EB172" s="24"/>
      <c r="EC172" s="24"/>
      <c r="ED172" s="24"/>
      <c r="EE172" s="7"/>
      <c r="EF172" s="7"/>
      <c r="EG172" s="7"/>
      <c r="EH172" s="7"/>
      <c r="EI172" s="7"/>
      <c r="EJ172" s="7"/>
      <c r="EK172" s="7"/>
      <c r="EL172" s="7"/>
      <c r="EM172" s="24"/>
      <c r="EN172" s="6"/>
      <c r="EO172" s="6"/>
      <c r="EP172" s="6"/>
      <c r="EQ172" s="7"/>
      <c r="ER172" s="6"/>
      <c r="ES172" s="8"/>
      <c r="ET172" s="8"/>
      <c r="EU172" s="24"/>
      <c r="EV172" s="24"/>
      <c r="EW172" s="24"/>
      <c r="EX172" s="24"/>
      <c r="EY172" s="24"/>
      <c r="EZ172" s="24"/>
      <c r="FA172" s="24"/>
      <c r="FB172" s="24"/>
      <c r="FC172" s="24"/>
      <c r="FD172" s="24"/>
      <c r="FE172" s="24"/>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3"/>
      <c r="JA172" s="4"/>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row>
    <row r="173" s="1" customFormat="1" ht="15" customHeight="1">
      <c r="B173" s="2"/>
      <c r="C173" s="2"/>
      <c r="D173" s="2"/>
      <c r="E173" s="2"/>
      <c r="F173" s="2"/>
      <c r="G173" s="2"/>
      <c r="H173" s="2"/>
      <c r="I173" s="2"/>
      <c r="J173" s="2"/>
      <c r="K173" s="2"/>
      <c r="L173" s="6"/>
      <c r="M173" s="6"/>
      <c r="N173" s="6"/>
      <c r="O173" s="6"/>
      <c r="P173" s="24"/>
      <c r="Q173" s="24"/>
      <c r="R173" s="7"/>
      <c r="S173" s="7"/>
      <c r="T173" s="7"/>
      <c r="U173" s="7"/>
      <c r="V173" s="7"/>
      <c r="W173" s="7"/>
      <c r="X173" s="7"/>
      <c r="Y173" s="7"/>
      <c r="Z173" s="7"/>
      <c r="AA173" s="7"/>
      <c r="AB173" s="7"/>
      <c r="AC173" s="2"/>
      <c r="AD173" s="6"/>
      <c r="AE173" s="6"/>
      <c r="AF173" s="6"/>
      <c r="AG173" s="6"/>
      <c r="AH173" s="24"/>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24"/>
      <c r="BQ173" s="24"/>
      <c r="BR173" s="24"/>
      <c r="BS173" s="24"/>
      <c r="BT173" s="7"/>
      <c r="BU173" s="7"/>
      <c r="BV173" s="24"/>
      <c r="BW173" s="24"/>
      <c r="BX173" s="24"/>
      <c r="BY173" s="7"/>
      <c r="BZ173" s="7"/>
      <c r="CA173" s="7"/>
      <c r="CB173" s="24"/>
      <c r="CC173" s="24"/>
      <c r="CD173" s="24"/>
      <c r="CE173" s="24"/>
      <c r="CF173" s="183"/>
      <c r="CG173" s="6"/>
      <c r="CM173" s="24"/>
      <c r="CN173" s="24"/>
      <c r="CO173" s="6"/>
      <c r="CP173" s="6"/>
      <c r="CQ173" s="6"/>
      <c r="CR173" s="6"/>
      <c r="CS173" s="6"/>
      <c r="CT173" s="6"/>
      <c r="CU173" s="6"/>
      <c r="CV173" s="6"/>
      <c r="CW173" s="7"/>
      <c r="CX173" s="7"/>
      <c r="CY173" s="7"/>
      <c r="CZ173" s="7"/>
      <c r="DA173" s="8"/>
      <c r="DB173" s="6"/>
      <c r="DL173" s="7"/>
      <c r="DM173" s="7"/>
      <c r="DN173" s="7"/>
      <c r="DO173" s="7"/>
      <c r="DP173" s="7"/>
      <c r="DQ173" s="7"/>
      <c r="DR173" s="7"/>
      <c r="DS173" s="7"/>
      <c r="DT173" s="7"/>
      <c r="DU173" s="6"/>
      <c r="DV173" s="6"/>
      <c r="DW173" s="6"/>
      <c r="DX173" s="6"/>
      <c r="DY173" s="6"/>
      <c r="DZ173" s="6"/>
      <c r="EA173" s="6"/>
      <c r="EB173" s="6"/>
      <c r="EC173" s="6"/>
      <c r="ED173" s="6"/>
      <c r="EE173" s="51"/>
      <c r="EF173" s="51"/>
      <c r="EG173" s="51"/>
      <c r="EH173" s="51"/>
      <c r="EI173" s="51"/>
      <c r="EJ173" s="51"/>
      <c r="EK173" s="51"/>
      <c r="EL173" s="51"/>
      <c r="EM173" s="24"/>
      <c r="EN173" s="7"/>
      <c r="EO173" s="7"/>
      <c r="EP173" s="7"/>
      <c r="EQ173" s="7"/>
      <c r="ER173" s="7"/>
      <c r="ES173" s="8"/>
      <c r="ET173" s="8"/>
      <c r="EU173" s="6"/>
      <c r="EV173" s="24"/>
      <c r="EW173" s="24"/>
      <c r="EX173" s="24"/>
      <c r="EY173" s="24"/>
      <c r="EZ173" s="24"/>
      <c r="FA173" s="24"/>
      <c r="FB173" s="24"/>
      <c r="FC173" s="24"/>
      <c r="FD173" s="24"/>
      <c r="FE173" s="24"/>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3"/>
      <c r="JA173" s="4"/>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row>
    <row r="174" s="1" customFormat="1" ht="15" customHeight="1">
      <c r="B174" s="2"/>
      <c r="C174" s="2"/>
      <c r="D174" s="2"/>
      <c r="E174" s="2"/>
      <c r="F174" s="2"/>
      <c r="G174" s="2"/>
      <c r="H174" s="2"/>
      <c r="I174" s="2"/>
      <c r="J174" s="2"/>
      <c r="K174" s="2"/>
      <c r="L174" s="6"/>
      <c r="M174" s="6"/>
      <c r="N174" s="6"/>
      <c r="O174" s="6"/>
      <c r="P174" s="24"/>
      <c r="Q174" s="24"/>
      <c r="R174" s="7"/>
      <c r="S174" s="7"/>
      <c r="T174" s="7"/>
      <c r="U174" s="7"/>
      <c r="V174" s="7"/>
      <c r="W174" s="7"/>
      <c r="X174" s="7"/>
      <c r="Y174" s="7"/>
      <c r="Z174" s="7"/>
      <c r="AA174" s="7"/>
      <c r="AB174" s="7"/>
      <c r="AC174" s="2"/>
      <c r="AD174" s="6"/>
      <c r="AE174" s="6"/>
      <c r="AF174" s="6"/>
      <c r="AG174" s="6"/>
      <c r="AH174" s="24"/>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24"/>
      <c r="BQ174" s="24"/>
      <c r="BR174" s="24"/>
      <c r="BS174" s="7"/>
      <c r="BT174" s="7"/>
      <c r="BU174" s="7"/>
      <c r="BV174" s="24"/>
      <c r="BW174" s="24"/>
      <c r="BX174" s="24"/>
      <c r="BY174" s="7"/>
      <c r="BZ174" s="7"/>
      <c r="CA174" s="7"/>
      <c r="CB174" s="24"/>
      <c r="CC174" s="24"/>
      <c r="CD174" s="24"/>
      <c r="CE174" s="24"/>
      <c r="CF174" s="183"/>
      <c r="CG174" s="6"/>
      <c r="CM174" s="24"/>
      <c r="CN174" s="24"/>
      <c r="CO174" s="6"/>
      <c r="CP174" s="6"/>
      <c r="CQ174" s="6"/>
      <c r="CR174" s="6"/>
      <c r="CS174" s="6"/>
      <c r="CT174" s="6"/>
      <c r="CU174" s="6"/>
      <c r="CV174" s="6"/>
      <c r="CW174" s="7"/>
      <c r="CX174" s="7"/>
      <c r="CY174" s="7"/>
      <c r="CZ174" s="7"/>
      <c r="DA174" s="8"/>
      <c r="DB174" s="6"/>
      <c r="DL174" s="7"/>
      <c r="DM174" s="7"/>
      <c r="DN174" s="7"/>
      <c r="DO174" s="7"/>
      <c r="DP174" s="7"/>
      <c r="DQ174" s="7"/>
      <c r="DR174" s="7"/>
      <c r="DS174" s="7"/>
      <c r="DT174" s="7"/>
      <c r="DU174" s="6"/>
      <c r="DV174" s="6"/>
      <c r="DW174" s="6"/>
      <c r="DX174" s="6"/>
      <c r="DY174" s="6"/>
      <c r="DZ174" s="6"/>
      <c r="EA174" s="6"/>
      <c r="EB174" s="6"/>
      <c r="EC174" s="6"/>
      <c r="ED174" s="6"/>
      <c r="EE174" s="7"/>
      <c r="EF174" s="7"/>
      <c r="EG174" s="7"/>
      <c r="EH174" s="7"/>
      <c r="EI174" s="7"/>
      <c r="EJ174" s="7"/>
      <c r="EK174" s="7"/>
      <c r="EL174" s="7"/>
      <c r="EM174" s="24"/>
      <c r="EN174" s="24"/>
      <c r="EO174" s="6"/>
      <c r="EP174" s="6"/>
      <c r="EQ174" s="6"/>
      <c r="ER174" s="6"/>
      <c r="ES174" s="8"/>
      <c r="ET174" s="8"/>
      <c r="EU174" s="7"/>
      <c r="EV174" s="24"/>
      <c r="EW174" s="24"/>
      <c r="EX174" s="24"/>
      <c r="EY174" s="24"/>
      <c r="EZ174" s="24"/>
      <c r="FA174" s="24"/>
      <c r="FB174" s="24"/>
      <c r="FC174" s="24"/>
      <c r="FD174" s="24"/>
      <c r="FE174" s="24"/>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3"/>
      <c r="JA174" s="4"/>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row>
    <row r="175" s="1" customFormat="1" ht="15" customHeight="1">
      <c r="B175" s="2"/>
      <c r="C175" s="2"/>
      <c r="D175" s="2"/>
      <c r="E175" s="2"/>
      <c r="F175" s="2"/>
      <c r="G175" s="2"/>
      <c r="H175" s="2"/>
      <c r="I175" s="2"/>
      <c r="J175" s="2"/>
      <c r="K175" s="2"/>
      <c r="L175" s="6"/>
      <c r="M175" s="6"/>
      <c r="N175" s="6"/>
      <c r="O175" s="6"/>
      <c r="P175" s="24"/>
      <c r="Q175" s="24"/>
      <c r="R175" s="7"/>
      <c r="S175" s="7"/>
      <c r="T175" s="7"/>
      <c r="U175" s="7"/>
      <c r="V175" s="7"/>
      <c r="W175" s="7"/>
      <c r="X175" s="7"/>
      <c r="Y175" s="7"/>
      <c r="Z175" s="7"/>
      <c r="AA175" s="7"/>
      <c r="AB175" s="7"/>
      <c r="AC175" s="2"/>
      <c r="AD175" s="6"/>
      <c r="AE175" s="6"/>
      <c r="AF175" s="6"/>
      <c r="AG175" s="6"/>
      <c r="AH175" s="24"/>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24"/>
      <c r="BQ175" s="24"/>
      <c r="BR175" s="24"/>
      <c r="BS175" s="7"/>
      <c r="BT175" s="7"/>
      <c r="BU175" s="7"/>
      <c r="BV175" s="24"/>
      <c r="BW175" s="24"/>
      <c r="BX175" s="24"/>
      <c r="BY175" s="51"/>
      <c r="BZ175" s="7"/>
      <c r="CA175" s="51"/>
      <c r="CB175" s="24"/>
      <c r="CC175" s="24"/>
      <c r="CD175" s="24"/>
      <c r="CE175" s="24"/>
      <c r="CF175" s="183"/>
      <c r="CG175" s="6"/>
      <c r="CM175" s="24"/>
      <c r="CN175" s="24"/>
      <c r="CO175" s="6"/>
      <c r="CW175" s="4"/>
      <c r="CX175" s="4"/>
      <c r="CY175" s="4"/>
      <c r="CZ175" s="4"/>
      <c r="DA175" s="3"/>
      <c r="DL175" s="7"/>
      <c r="DM175" s="7"/>
      <c r="DN175" s="7"/>
      <c r="DO175" s="7"/>
      <c r="DP175" s="7"/>
      <c r="DQ175" s="7"/>
      <c r="DR175" s="7"/>
      <c r="DS175" s="7"/>
      <c r="DT175" s="7"/>
      <c r="DU175" s="6"/>
      <c r="DV175" s="6"/>
      <c r="DW175" s="6"/>
      <c r="DX175" s="6"/>
      <c r="DY175" s="6"/>
      <c r="DZ175" s="6"/>
      <c r="EA175" s="6"/>
      <c r="EB175" s="6"/>
      <c r="EC175" s="6"/>
      <c r="ED175" s="6"/>
      <c r="EE175" s="7"/>
      <c r="EF175" s="7"/>
      <c r="EG175" s="7"/>
      <c r="EH175" s="7"/>
      <c r="EI175" s="7"/>
      <c r="EJ175" s="7"/>
      <c r="EK175" s="7"/>
      <c r="EL175" s="7"/>
      <c r="EM175" s="24"/>
      <c r="EN175" s="24"/>
      <c r="EO175" s="7"/>
      <c r="EP175" s="7"/>
      <c r="EQ175" s="24"/>
      <c r="ER175" s="7"/>
      <c r="ES175" s="8"/>
      <c r="ET175" s="8"/>
      <c r="EU175" s="24"/>
      <c r="EV175" s="24"/>
      <c r="EW175" s="24"/>
      <c r="EX175" s="24"/>
      <c r="EY175" s="24"/>
      <c r="EZ175" s="24"/>
      <c r="FA175" s="24"/>
      <c r="FB175" s="24"/>
      <c r="FC175" s="24"/>
      <c r="FD175" s="24"/>
      <c r="FE175" s="24"/>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3"/>
      <c r="JA175" s="4"/>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row>
    <row r="176" s="1" customFormat="1" ht="15" customHeight="1">
      <c r="B176" s="2"/>
      <c r="C176" s="2"/>
      <c r="D176" s="2"/>
      <c r="E176" s="2"/>
      <c r="F176" s="2"/>
      <c r="G176" s="2"/>
      <c r="H176" s="2"/>
      <c r="I176" s="2"/>
      <c r="J176" s="2"/>
      <c r="K176" s="2"/>
      <c r="L176" s="6"/>
      <c r="M176" s="6"/>
      <c r="N176" s="6"/>
      <c r="O176" s="6"/>
      <c r="P176" s="24"/>
      <c r="Q176" s="24"/>
      <c r="R176" s="7"/>
      <c r="S176" s="7"/>
      <c r="T176" s="7"/>
      <c r="U176" s="7"/>
      <c r="V176" s="7"/>
      <c r="W176" s="7"/>
      <c r="X176" s="7"/>
      <c r="Y176" s="7"/>
      <c r="Z176" s="7"/>
      <c r="AA176" s="7"/>
      <c r="AB176" s="7"/>
      <c r="AC176" s="2"/>
      <c r="AD176" s="6"/>
      <c r="AE176" s="6"/>
      <c r="AF176" s="6"/>
      <c r="AG176" s="6"/>
      <c r="AH176" s="24"/>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24"/>
      <c r="BQ176" s="24"/>
      <c r="BR176" s="24"/>
      <c r="BS176" s="7"/>
      <c r="BT176" s="7"/>
      <c r="BU176" s="7"/>
      <c r="BV176" s="24"/>
      <c r="BW176" s="24"/>
      <c r="BX176" s="24"/>
      <c r="BY176" s="7"/>
      <c r="BZ176" s="7"/>
      <c r="CA176" s="7"/>
      <c r="CB176" s="24"/>
      <c r="CC176" s="24"/>
      <c r="CD176" s="24"/>
      <c r="CE176" s="24"/>
      <c r="CF176" s="183"/>
      <c r="CG176" s="6"/>
      <c r="CM176" s="24"/>
      <c r="CN176" s="24"/>
      <c r="CO176" s="6"/>
      <c r="CW176" s="4"/>
      <c r="CX176" s="4"/>
      <c r="CY176" s="4"/>
      <c r="CZ176" s="4"/>
      <c r="DA176" s="3"/>
      <c r="DL176" s="7"/>
      <c r="DM176" s="7"/>
      <c r="DN176" s="7"/>
      <c r="DO176" s="7"/>
      <c r="DP176" s="7"/>
      <c r="DQ176" s="7"/>
      <c r="DR176" s="7"/>
      <c r="DS176" s="7"/>
      <c r="DT176" s="7"/>
      <c r="DU176" s="6"/>
      <c r="DV176" s="6"/>
      <c r="DW176" s="6"/>
      <c r="DX176" s="6"/>
      <c r="DY176" s="6"/>
      <c r="DZ176" s="6"/>
      <c r="EA176" s="6"/>
      <c r="EB176" s="6"/>
      <c r="EC176" s="6"/>
      <c r="ED176" s="6"/>
      <c r="EE176" s="7"/>
      <c r="EF176" s="7"/>
      <c r="EG176" s="7"/>
      <c r="EH176" s="7"/>
      <c r="EI176" s="7"/>
      <c r="EJ176" s="7"/>
      <c r="EK176" s="7"/>
      <c r="EL176" s="7"/>
      <c r="EM176" s="24"/>
      <c r="EN176" s="24"/>
      <c r="EO176" s="7"/>
      <c r="EP176" s="7"/>
      <c r="EQ176" s="24"/>
      <c r="ER176" s="7"/>
      <c r="ES176" s="8"/>
      <c r="ET176" s="8"/>
      <c r="EU176" s="24"/>
      <c r="EV176" s="24"/>
      <c r="EW176" s="24"/>
      <c r="EX176" s="24"/>
      <c r="EY176" s="24"/>
      <c r="EZ176" s="24"/>
      <c r="FA176" s="24"/>
      <c r="FB176" s="24"/>
      <c r="FC176" s="24"/>
      <c r="FD176" s="24"/>
      <c r="FE176" s="24"/>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3"/>
      <c r="JA176" s="4"/>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row>
    <row r="177" s="1" customFormat="1" ht="15" customHeight="1">
      <c r="B177" s="2"/>
      <c r="C177" s="2"/>
      <c r="D177" s="2"/>
      <c r="E177" s="2"/>
      <c r="F177" s="2"/>
      <c r="G177" s="2"/>
      <c r="H177" s="2"/>
      <c r="I177" s="2"/>
      <c r="J177" s="2"/>
      <c r="K177" s="2"/>
      <c r="L177" s="6"/>
      <c r="M177" s="6"/>
      <c r="N177" s="6"/>
      <c r="O177" s="6"/>
      <c r="P177" s="24"/>
      <c r="Q177" s="7"/>
      <c r="R177" s="7"/>
      <c r="S177" s="7"/>
      <c r="T177" s="7"/>
      <c r="U177" s="7"/>
      <c r="V177" s="7"/>
      <c r="W177" s="7"/>
      <c r="X177" s="7"/>
      <c r="Y177" s="7"/>
      <c r="Z177" s="7"/>
      <c r="AA177" s="7"/>
      <c r="AB177" s="7"/>
      <c r="AC177" s="2"/>
      <c r="AD177" s="6"/>
      <c r="AE177" s="6"/>
      <c r="AF177" s="6"/>
      <c r="AG177" s="6"/>
      <c r="AH177" s="24"/>
      <c r="AI177" s="7"/>
      <c r="AJ177" s="7"/>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24"/>
      <c r="BQ177" s="24"/>
      <c r="BR177" s="24"/>
      <c r="BS177" s="7"/>
      <c r="BT177" s="7"/>
      <c r="BU177" s="7"/>
      <c r="BV177" s="24"/>
      <c r="BW177" s="24"/>
      <c r="BX177" s="24"/>
      <c r="BY177" s="7"/>
      <c r="BZ177" s="7"/>
      <c r="CA177" s="7"/>
      <c r="CB177" s="24"/>
      <c r="CC177" s="24"/>
      <c r="CD177" s="24"/>
      <c r="CE177" s="24"/>
      <c r="CF177" s="183"/>
      <c r="CG177" s="6"/>
      <c r="CM177" s="24"/>
      <c r="CN177" s="24"/>
      <c r="CO177" s="6"/>
      <c r="CW177" s="4"/>
      <c r="CX177" s="4"/>
      <c r="CY177" s="4"/>
      <c r="CZ177" s="4"/>
      <c r="DA177" s="3"/>
      <c r="DL177" s="7"/>
      <c r="DM177" s="7"/>
      <c r="DN177" s="7"/>
      <c r="DO177" s="7"/>
      <c r="DP177" s="7"/>
      <c r="DQ177" s="7"/>
      <c r="DR177" s="7"/>
      <c r="DS177" s="7"/>
      <c r="DT177" s="7"/>
      <c r="DU177" s="6"/>
      <c r="DV177" s="6"/>
      <c r="DW177" s="6"/>
      <c r="DX177" s="6"/>
      <c r="DY177" s="6"/>
      <c r="DZ177" s="6"/>
      <c r="EA177" s="6"/>
      <c r="EB177" s="6"/>
      <c r="EC177" s="6"/>
      <c r="ED177" s="6"/>
      <c r="EE177" s="7"/>
      <c r="EF177" s="7"/>
      <c r="EG177" s="7"/>
      <c r="EH177" s="7"/>
      <c r="EI177" s="7"/>
      <c r="EJ177" s="7"/>
      <c r="EK177" s="7"/>
      <c r="EL177" s="7"/>
      <c r="EM177" s="24"/>
      <c r="EN177" s="7"/>
      <c r="EO177" s="7"/>
      <c r="EP177" s="7"/>
      <c r="EQ177" s="7"/>
      <c r="ER177" s="7"/>
      <c r="ES177" s="8"/>
      <c r="ET177" s="8"/>
      <c r="EU177" s="24"/>
      <c r="EV177" s="6"/>
      <c r="EW177" s="6"/>
      <c r="EX177" s="6"/>
      <c r="EY177" s="6"/>
      <c r="EZ177" s="6"/>
      <c r="FA177" s="6"/>
      <c r="FB177" s="6"/>
      <c r="FC177" s="6"/>
      <c r="FD177" s="6"/>
      <c r="FE177" s="6"/>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3"/>
      <c r="JA177" s="4"/>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row>
    <row r="178" s="1" customFormat="1" ht="15" customHeight="1">
      <c r="B178" s="2"/>
      <c r="C178" s="2"/>
      <c r="D178" s="2"/>
      <c r="E178" s="2"/>
      <c r="F178" s="2"/>
      <c r="G178" s="2"/>
      <c r="H178" s="2"/>
      <c r="I178" s="2"/>
      <c r="J178" s="2"/>
      <c r="K178" s="2"/>
      <c r="L178" s="6"/>
      <c r="M178" s="6"/>
      <c r="N178" s="6"/>
      <c r="O178" s="6"/>
      <c r="P178" s="24"/>
      <c r="Q178" s="7"/>
      <c r="R178" s="7"/>
      <c r="S178" s="7"/>
      <c r="T178" s="7"/>
      <c r="U178" s="7"/>
      <c r="V178" s="7"/>
      <c r="W178" s="7"/>
      <c r="X178" s="7"/>
      <c r="Y178" s="7"/>
      <c r="Z178" s="7"/>
      <c r="AA178" s="7"/>
      <c r="AB178" s="7"/>
      <c r="AC178" s="2"/>
      <c r="AD178" s="183"/>
      <c r="AE178" s="24"/>
      <c r="AF178" s="24"/>
      <c r="AG178" s="24"/>
      <c r="AH178" s="24"/>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24"/>
      <c r="BQ178" s="24"/>
      <c r="BR178" s="24"/>
      <c r="BS178" s="51"/>
      <c r="BT178" s="7"/>
      <c r="BU178" s="63"/>
      <c r="BV178" s="24"/>
      <c r="BW178" s="24"/>
      <c r="BX178" s="24"/>
      <c r="BY178" s="6"/>
      <c r="BZ178" s="24"/>
      <c r="CA178" s="7"/>
      <c r="CB178" s="24"/>
      <c r="CC178" s="24"/>
      <c r="CD178" s="24"/>
      <c r="CE178" s="24"/>
      <c r="CF178" s="183"/>
      <c r="CG178" s="6"/>
      <c r="CM178" s="24"/>
      <c r="CN178" s="24"/>
      <c r="CO178" s="6"/>
      <c r="CW178" s="4"/>
      <c r="CX178" s="4"/>
      <c r="CY178" s="4"/>
      <c r="CZ178" s="4"/>
      <c r="DA178" s="3"/>
      <c r="DL178" s="7"/>
      <c r="DM178" s="7"/>
      <c r="DN178" s="7"/>
      <c r="DO178" s="7"/>
      <c r="DP178" s="7"/>
      <c r="DQ178" s="7"/>
      <c r="DR178" s="7"/>
      <c r="DS178" s="7"/>
      <c r="DT178" s="7"/>
      <c r="DU178" s="3"/>
      <c r="DV178" s="3"/>
      <c r="DW178" s="3"/>
      <c r="DX178" s="3"/>
      <c r="DY178" s="3"/>
      <c r="DZ178" s="3"/>
      <c r="EA178" s="3"/>
      <c r="EB178" s="3"/>
      <c r="EC178" s="3"/>
      <c r="ED178" s="3"/>
      <c r="EE178" s="7"/>
      <c r="EF178" s="7"/>
      <c r="EG178" s="7"/>
      <c r="EH178" s="7"/>
      <c r="EI178" s="7"/>
      <c r="EJ178" s="7"/>
      <c r="EK178" s="7"/>
      <c r="EL178" s="7"/>
      <c r="EM178" s="24"/>
      <c r="EN178" s="6"/>
      <c r="EO178" s="6"/>
      <c r="EP178" s="6"/>
      <c r="EQ178" s="6"/>
      <c r="ER178" s="6"/>
      <c r="ES178" s="8"/>
      <c r="ET178" s="8"/>
      <c r="EU178" s="7"/>
      <c r="EV178" s="7"/>
      <c r="EW178" s="7"/>
      <c r="EX178" s="7"/>
      <c r="EY178" s="7"/>
      <c r="EZ178" s="7"/>
      <c r="FA178" s="7"/>
      <c r="FB178" s="7"/>
      <c r="FC178" s="7"/>
      <c r="FD178" s="7"/>
      <c r="FE178" s="7"/>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3"/>
      <c r="JA178" s="4"/>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row>
    <row r="179" s="1" customFormat="1" ht="15" customHeight="1">
      <c r="B179" s="2"/>
      <c r="C179" s="2"/>
      <c r="D179" s="2"/>
      <c r="E179" s="2"/>
      <c r="F179" s="2"/>
      <c r="G179" s="2"/>
      <c r="H179" s="2"/>
      <c r="I179" s="2"/>
      <c r="J179" s="2"/>
      <c r="K179" s="2"/>
      <c r="L179" s="6"/>
      <c r="M179" s="6"/>
      <c r="N179" s="6"/>
      <c r="O179" s="6"/>
      <c r="P179" s="24"/>
      <c r="Q179" s="7"/>
      <c r="R179" s="7"/>
      <c r="S179" s="7"/>
      <c r="T179" s="7"/>
      <c r="U179" s="7"/>
      <c r="V179" s="7"/>
      <c r="W179" s="7"/>
      <c r="X179" s="7"/>
      <c r="Y179" s="7"/>
      <c r="Z179" s="7"/>
      <c r="AA179" s="7"/>
      <c r="AB179" s="7"/>
      <c r="AC179" s="2"/>
      <c r="AD179" s="183"/>
      <c r="AE179" s="24"/>
      <c r="AF179" s="24"/>
      <c r="AG179" s="24"/>
      <c r="AH179" s="24"/>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24"/>
      <c r="BQ179" s="24"/>
      <c r="BR179" s="24"/>
      <c r="BS179" s="7"/>
      <c r="BT179" s="7"/>
      <c r="BU179" s="6"/>
      <c r="BV179" s="24"/>
      <c r="BW179" s="24"/>
      <c r="BX179" s="24"/>
      <c r="BY179" s="210"/>
      <c r="BZ179" s="24"/>
      <c r="CA179" s="7"/>
      <c r="CB179" s="24"/>
      <c r="CC179" s="24"/>
      <c r="CD179" s="24"/>
      <c r="CE179" s="24"/>
      <c r="CF179" s="183"/>
      <c r="CG179" s="6"/>
      <c r="CM179" s="24"/>
      <c r="CN179" s="24"/>
      <c r="CO179" s="6"/>
      <c r="CW179" s="4"/>
      <c r="CX179" s="4"/>
      <c r="CY179" s="4"/>
      <c r="CZ179" s="4"/>
      <c r="DA179" s="3"/>
      <c r="DL179" s="7"/>
      <c r="DM179" s="7"/>
      <c r="DN179" s="7"/>
      <c r="DO179" s="7"/>
      <c r="DP179" s="7"/>
      <c r="DQ179" s="7"/>
      <c r="DR179" s="7"/>
      <c r="DS179" s="7"/>
      <c r="DT179" s="7"/>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8"/>
      <c r="ET179" s="8"/>
      <c r="EU179" s="6"/>
      <c r="EV179" s="24"/>
      <c r="EW179" s="24"/>
      <c r="EX179" s="24"/>
      <c r="EY179" s="24"/>
      <c r="EZ179" s="24"/>
      <c r="FA179" s="24"/>
      <c r="FB179" s="24"/>
      <c r="FC179" s="24"/>
      <c r="FD179" s="24"/>
      <c r="FE179" s="24"/>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3"/>
      <c r="JA179" s="4"/>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row>
    <row r="180" s="1" customFormat="1" ht="15" customHeight="1">
      <c r="B180" s="2"/>
      <c r="C180" s="2"/>
      <c r="D180" s="2"/>
      <c r="E180" s="2"/>
      <c r="F180" s="2"/>
      <c r="G180" s="2"/>
      <c r="H180" s="2"/>
      <c r="I180" s="2"/>
      <c r="J180" s="2"/>
      <c r="K180" s="2"/>
      <c r="L180" s="6"/>
      <c r="M180" s="6"/>
      <c r="N180" s="6"/>
      <c r="O180" s="6"/>
      <c r="P180" s="24"/>
      <c r="Q180" s="7"/>
      <c r="R180" s="7"/>
      <c r="S180" s="7"/>
      <c r="T180" s="7"/>
      <c r="U180" s="7"/>
      <c r="V180" s="7"/>
      <c r="W180" s="7"/>
      <c r="X180" s="7"/>
      <c r="Y180" s="7"/>
      <c r="Z180" s="7"/>
      <c r="AA180" s="7"/>
      <c r="AB180" s="7"/>
      <c r="AC180" s="2"/>
      <c r="AD180" s="183"/>
      <c r="AE180" s="6"/>
      <c r="AF180" s="24"/>
      <c r="AG180" s="24"/>
      <c r="AH180" s="24"/>
      <c r="AI180" s="7"/>
      <c r="AJ180" s="24"/>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24"/>
      <c r="BQ180" s="24"/>
      <c r="BR180" s="24"/>
      <c r="BS180" s="7"/>
      <c r="BT180" s="7"/>
      <c r="BU180" s="6"/>
      <c r="BV180" s="24"/>
      <c r="BW180" s="24"/>
      <c r="BX180" s="24"/>
      <c r="BY180" s="210"/>
      <c r="BZ180" s="24"/>
      <c r="CA180" s="7"/>
      <c r="CB180" s="24"/>
      <c r="CC180" s="24"/>
      <c r="CD180" s="24"/>
      <c r="CE180" s="24"/>
      <c r="CF180" s="183"/>
      <c r="CG180" s="6"/>
      <c r="CM180" s="24"/>
      <c r="CN180" s="24"/>
      <c r="CO180" s="6"/>
      <c r="CW180" s="4"/>
      <c r="CX180" s="4"/>
      <c r="CY180" s="4"/>
      <c r="CZ180" s="4"/>
      <c r="DA180" s="3"/>
      <c r="DL180" s="7"/>
      <c r="DM180" s="7"/>
      <c r="DN180" s="7"/>
      <c r="DO180" s="7"/>
      <c r="DP180" s="7"/>
      <c r="DQ180" s="7"/>
      <c r="DR180" s="7"/>
      <c r="DS180" s="7"/>
      <c r="DT180" s="7"/>
      <c r="DU180" s="6"/>
      <c r="DV180" s="6"/>
      <c r="DW180" s="6"/>
      <c r="DX180" s="6"/>
      <c r="DY180" s="6"/>
      <c r="DZ180" s="6"/>
      <c r="EA180" s="6"/>
      <c r="EB180" s="6"/>
      <c r="EC180" s="6"/>
      <c r="ED180" s="6"/>
      <c r="EE180" s="7"/>
      <c r="EF180" s="7"/>
      <c r="EG180" s="7"/>
      <c r="EH180" s="7"/>
      <c r="EI180" s="7"/>
      <c r="EJ180" s="7"/>
      <c r="EK180" s="7"/>
      <c r="EL180" s="7"/>
      <c r="EM180" s="7"/>
      <c r="EN180" s="6"/>
      <c r="EO180" s="6"/>
      <c r="EP180" s="6"/>
      <c r="EQ180" s="6"/>
      <c r="ER180" s="6"/>
      <c r="ES180" s="8"/>
      <c r="ET180" s="8"/>
      <c r="EU180" s="6"/>
      <c r="EV180" s="24"/>
      <c r="EW180" s="24"/>
      <c r="EX180" s="24"/>
      <c r="EY180" s="24"/>
      <c r="EZ180" s="24"/>
      <c r="FA180" s="24"/>
      <c r="FB180" s="24"/>
      <c r="FC180" s="24"/>
      <c r="FD180" s="24"/>
      <c r="FE180" s="24"/>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3"/>
      <c r="JA180" s="4"/>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row>
    <row r="181" s="1" customFormat="1" ht="15" customHeight="1">
      <c r="B181" s="2"/>
      <c r="C181" s="2"/>
      <c r="D181" s="2"/>
      <c r="E181" s="2"/>
      <c r="F181" s="2"/>
      <c r="G181" s="2"/>
      <c r="H181" s="2"/>
      <c r="I181" s="2"/>
      <c r="J181" s="2"/>
      <c r="K181" s="2"/>
      <c r="L181" s="6"/>
      <c r="M181" s="6"/>
      <c r="N181" s="6"/>
      <c r="O181" s="6"/>
      <c r="P181" s="24"/>
      <c r="Q181" s="7"/>
      <c r="R181" s="7"/>
      <c r="S181" s="7"/>
      <c r="T181" s="51"/>
      <c r="U181" s="51"/>
      <c r="V181" s="51"/>
      <c r="W181" s="51"/>
      <c r="X181" s="51"/>
      <c r="Y181" s="51"/>
      <c r="Z181" s="51"/>
      <c r="AA181" s="51"/>
      <c r="AB181" s="51"/>
      <c r="AC181" s="2"/>
      <c r="AD181" s="6"/>
      <c r="AE181" s="183"/>
      <c r="AF181" s="24"/>
      <c r="AG181" s="24"/>
      <c r="AH181" s="24"/>
      <c r="AI181" s="7"/>
      <c r="AJ181" s="24"/>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24"/>
      <c r="BQ181" s="24"/>
      <c r="BR181" s="24"/>
      <c r="BS181" s="6"/>
      <c r="BT181" s="24"/>
      <c r="BU181" s="6"/>
      <c r="BV181" s="24"/>
      <c r="BW181" s="24"/>
      <c r="BX181" s="24"/>
      <c r="BY181" s="6"/>
      <c r="BZ181" s="7"/>
      <c r="CA181" s="7"/>
      <c r="CB181" s="6"/>
      <c r="CC181" s="7"/>
      <c r="CD181" s="6"/>
      <c r="CE181" s="7"/>
      <c r="CF181" s="183"/>
      <c r="CG181" s="6"/>
      <c r="CM181" s="24"/>
      <c r="CN181" s="24"/>
      <c r="CO181" s="6"/>
      <c r="CW181" s="4"/>
      <c r="CX181" s="4"/>
      <c r="CY181" s="4"/>
      <c r="CZ181" s="4"/>
      <c r="DA181" s="3"/>
      <c r="DL181" s="51"/>
      <c r="DM181" s="51"/>
      <c r="DN181" s="51"/>
      <c r="DO181" s="51"/>
      <c r="DP181" s="51"/>
      <c r="DQ181" s="51"/>
      <c r="DR181" s="51"/>
      <c r="DS181" s="51"/>
      <c r="DT181" s="51"/>
      <c r="DU181" s="6"/>
      <c r="DV181" s="6"/>
      <c r="DW181" s="6"/>
      <c r="DX181" s="6"/>
      <c r="DY181" s="6"/>
      <c r="DZ181" s="6"/>
      <c r="EA181" s="6"/>
      <c r="EB181" s="6"/>
      <c r="EC181" s="6"/>
      <c r="ED181" s="6"/>
      <c r="EE181" s="6"/>
      <c r="EF181" s="6"/>
      <c r="EG181" s="6"/>
      <c r="EH181" s="6"/>
      <c r="EI181" s="6"/>
      <c r="EJ181" s="6"/>
      <c r="EK181" s="6"/>
      <c r="EL181" s="6"/>
      <c r="EM181" s="6"/>
      <c r="EN181" s="24"/>
      <c r="EO181" s="24"/>
      <c r="EP181" s="24"/>
      <c r="EQ181" s="24"/>
      <c r="ER181" s="24"/>
      <c r="ES181" s="71"/>
      <c r="ET181" s="71"/>
      <c r="EU181" s="6"/>
      <c r="EV181" s="24"/>
      <c r="EW181" s="24"/>
      <c r="EX181" s="24"/>
      <c r="EY181" s="24"/>
      <c r="EZ181" s="24"/>
      <c r="FA181" s="24"/>
      <c r="FB181" s="24"/>
      <c r="FC181" s="24"/>
      <c r="FD181" s="24"/>
      <c r="FE181" s="24"/>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3"/>
      <c r="JA181" s="4"/>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row>
    <row r="182" s="1" customFormat="1" ht="15" customHeight="1">
      <c r="B182" s="2"/>
      <c r="C182" s="2"/>
      <c r="D182" s="2"/>
      <c r="E182" s="2"/>
      <c r="F182" s="2"/>
      <c r="G182" s="2"/>
      <c r="H182" s="2"/>
      <c r="I182" s="2"/>
      <c r="J182" s="2"/>
      <c r="K182" s="2"/>
      <c r="L182" s="183"/>
      <c r="M182" s="24"/>
      <c r="N182" s="24"/>
      <c r="O182" s="24"/>
      <c r="P182" s="24"/>
      <c r="Q182" s="7"/>
      <c r="R182" s="7"/>
      <c r="S182" s="51"/>
      <c r="T182" s="7"/>
      <c r="U182" s="7"/>
      <c r="V182" s="7"/>
      <c r="W182" s="7"/>
      <c r="X182" s="7"/>
      <c r="Y182" s="7"/>
      <c r="Z182" s="7"/>
      <c r="AA182" s="7"/>
      <c r="AB182" s="7"/>
      <c r="AC182" s="2"/>
      <c r="AD182" s="183"/>
      <c r="AE182" s="6"/>
      <c r="AF182" s="24"/>
      <c r="AG182" s="24"/>
      <c r="AH182" s="24"/>
      <c r="AI182" s="7"/>
      <c r="AJ182" s="24"/>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24"/>
      <c r="BQ182" s="24"/>
      <c r="BR182" s="210"/>
      <c r="BS182" s="210"/>
      <c r="BT182" s="24"/>
      <c r="BU182" s="6"/>
      <c r="BV182" s="24"/>
      <c r="BW182" s="24"/>
      <c r="BX182" s="210"/>
      <c r="BY182" s="7"/>
      <c r="BZ182" s="7"/>
      <c r="CA182" s="7"/>
      <c r="CB182" s="7"/>
      <c r="CC182" s="7"/>
      <c r="CD182" s="6"/>
      <c r="CE182" s="7"/>
      <c r="CF182" s="183"/>
      <c r="CG182" s="6"/>
      <c r="CM182" s="24"/>
      <c r="CN182" s="24"/>
      <c r="CO182" s="6"/>
      <c r="CW182" s="4"/>
      <c r="CX182" s="4"/>
      <c r="CY182" s="4"/>
      <c r="CZ182" s="4"/>
      <c r="DA182" s="3"/>
      <c r="DL182" s="7"/>
      <c r="DM182" s="7"/>
      <c r="DN182" s="7"/>
      <c r="DO182" s="7"/>
      <c r="DP182" s="7"/>
      <c r="DQ182" s="7"/>
      <c r="DR182" s="7"/>
      <c r="DS182" s="7"/>
      <c r="DT182" s="7"/>
      <c r="DU182" s="183"/>
      <c r="DV182" s="183"/>
      <c r="DW182" s="183"/>
      <c r="DX182" s="183"/>
      <c r="DY182" s="183"/>
      <c r="DZ182" s="183"/>
      <c r="EA182" s="183"/>
      <c r="EB182" s="183"/>
      <c r="EC182" s="183"/>
      <c r="ED182" s="183"/>
      <c r="EE182" s="7"/>
      <c r="EF182" s="7"/>
      <c r="EG182" s="7"/>
      <c r="EH182" s="7"/>
      <c r="EI182" s="7"/>
      <c r="EJ182" s="7"/>
      <c r="EK182" s="7"/>
      <c r="EL182" s="7"/>
      <c r="EM182" s="7"/>
      <c r="EN182" s="6"/>
      <c r="EO182" s="6"/>
      <c r="EP182" s="6"/>
      <c r="EQ182" s="6"/>
      <c r="ER182" s="6"/>
      <c r="ES182" s="8"/>
      <c r="ET182" s="8"/>
      <c r="EU182" s="24"/>
      <c r="EV182" s="7"/>
      <c r="EW182" s="7"/>
      <c r="EX182" s="7"/>
      <c r="EY182" s="7"/>
      <c r="EZ182" s="7"/>
      <c r="FA182" s="7"/>
      <c r="FB182" s="7"/>
      <c r="FC182" s="7"/>
      <c r="FD182" s="7"/>
      <c r="FE182" s="7"/>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3"/>
      <c r="JA182" s="4"/>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row>
    <row r="183" s="1" customFormat="1" ht="15" customHeight="1">
      <c r="B183" s="2"/>
      <c r="C183" s="2"/>
      <c r="D183" s="2"/>
      <c r="E183" s="2"/>
      <c r="F183" s="2"/>
      <c r="G183" s="2"/>
      <c r="H183" s="2"/>
      <c r="I183" s="2"/>
      <c r="J183" s="2"/>
      <c r="K183" s="2"/>
      <c r="L183" s="183"/>
      <c r="M183" s="24"/>
      <c r="N183" s="24"/>
      <c r="O183" s="24"/>
      <c r="P183" s="24"/>
      <c r="Q183" s="7"/>
      <c r="R183" s="7"/>
      <c r="S183" s="7"/>
      <c r="T183" s="7"/>
      <c r="U183" s="7"/>
      <c r="V183" s="7"/>
      <c r="W183" s="7"/>
      <c r="X183" s="7"/>
      <c r="Y183" s="7"/>
      <c r="Z183" s="7"/>
      <c r="AA183" s="7"/>
      <c r="AB183" s="7"/>
      <c r="AC183" s="2"/>
      <c r="AD183" s="6"/>
      <c r="AE183" s="6"/>
      <c r="AF183" s="6"/>
      <c r="AG183" s="6"/>
      <c r="AH183" s="6"/>
      <c r="AI183" s="6"/>
      <c r="AJ183" s="7"/>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24"/>
      <c r="BQ183" s="24"/>
      <c r="BR183" s="24"/>
      <c r="BS183" s="210"/>
      <c r="BT183" s="24"/>
      <c r="BU183" s="6"/>
      <c r="BV183" s="24"/>
      <c r="BW183" s="24"/>
      <c r="BX183" s="24"/>
      <c r="BY183" s="6"/>
      <c r="BZ183" s="6"/>
      <c r="CA183" s="7"/>
      <c r="CB183" s="6"/>
      <c r="CC183" s="24"/>
      <c r="CD183" s="6"/>
      <c r="CE183" s="7"/>
      <c r="CF183" s="183"/>
      <c r="CG183" s="6"/>
      <c r="CM183" s="24"/>
      <c r="CN183" s="24"/>
      <c r="CO183" s="6"/>
      <c r="CW183" s="4"/>
      <c r="CX183" s="4"/>
      <c r="CY183" s="4"/>
      <c r="CZ183" s="4"/>
      <c r="DA183" s="3"/>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6"/>
      <c r="EO183" s="6"/>
      <c r="EP183" s="6"/>
      <c r="EQ183" s="6"/>
      <c r="ER183" s="6"/>
      <c r="ES183" s="8"/>
      <c r="ET183" s="8"/>
      <c r="EU183" s="6"/>
      <c r="EV183" s="6"/>
      <c r="EW183" s="6"/>
      <c r="EX183" s="6"/>
      <c r="EY183" s="6"/>
      <c r="EZ183" s="6"/>
      <c r="FA183" s="6"/>
      <c r="FB183" s="6"/>
      <c r="FC183" s="6"/>
      <c r="FD183" s="6"/>
      <c r="FE183" s="6"/>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3"/>
      <c r="JA183" s="4"/>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row>
    <row r="184" s="1" customFormat="1" ht="15" customHeight="1">
      <c r="B184" s="2"/>
      <c r="C184" s="2"/>
      <c r="D184" s="2"/>
      <c r="E184" s="2"/>
      <c r="F184" s="2"/>
      <c r="G184" s="2"/>
      <c r="H184" s="2"/>
      <c r="I184" s="2"/>
      <c r="J184" s="2"/>
      <c r="K184" s="2"/>
      <c r="L184" s="183"/>
      <c r="M184" s="6"/>
      <c r="N184" s="24"/>
      <c r="O184" s="24"/>
      <c r="P184" s="24"/>
      <c r="Q184" s="7"/>
      <c r="R184" s="24"/>
      <c r="S184" s="7"/>
      <c r="T184" s="7"/>
      <c r="U184" s="7"/>
      <c r="V184" s="7"/>
      <c r="W184" s="7"/>
      <c r="X184" s="7"/>
      <c r="Y184" s="7"/>
      <c r="Z184" s="7"/>
      <c r="AA184" s="7"/>
      <c r="AB184" s="7"/>
      <c r="AC184" s="2"/>
      <c r="AD184" s="6"/>
      <c r="AE184" s="6"/>
      <c r="AF184" s="6"/>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6"/>
      <c r="BQ184" s="6"/>
      <c r="BR184" s="6"/>
      <c r="BS184" s="6"/>
      <c r="BT184" s="7"/>
      <c r="BU184" s="6"/>
      <c r="BV184" s="6"/>
      <c r="BW184" s="6"/>
      <c r="BX184" s="6"/>
      <c r="BY184" s="7"/>
      <c r="BZ184" s="24"/>
      <c r="CA184" s="7"/>
      <c r="CB184" s="7"/>
      <c r="CC184" s="24"/>
      <c r="CD184" s="6"/>
      <c r="CE184" s="7"/>
      <c r="CF184" s="183"/>
      <c r="CG184" s="6"/>
      <c r="CW184" s="4"/>
      <c r="CX184" s="4"/>
      <c r="CY184" s="4"/>
      <c r="CZ184" s="4"/>
      <c r="DA184" s="3"/>
      <c r="DL184" s="7"/>
      <c r="DM184" s="7"/>
      <c r="DN184" s="7"/>
      <c r="DO184" s="7"/>
      <c r="DP184" s="7"/>
      <c r="DQ184" s="7"/>
      <c r="DR184" s="7"/>
      <c r="DS184" s="7"/>
      <c r="DT184" s="7"/>
      <c r="DU184" s="24"/>
      <c r="DV184" s="24"/>
      <c r="DW184" s="24"/>
      <c r="DX184" s="24"/>
      <c r="DY184" s="24"/>
      <c r="DZ184" s="24"/>
      <c r="EA184" s="24"/>
      <c r="EB184" s="24"/>
      <c r="EC184" s="24"/>
      <c r="ED184" s="24"/>
      <c r="EE184" s="7"/>
      <c r="EF184" s="7"/>
      <c r="EG184" s="7"/>
      <c r="EH184" s="7"/>
      <c r="EI184" s="7"/>
      <c r="EJ184" s="7"/>
      <c r="EK184" s="7"/>
      <c r="EL184" s="7"/>
      <c r="EM184" s="7"/>
      <c r="EN184" s="6"/>
      <c r="EO184" s="6"/>
      <c r="EP184" s="6"/>
      <c r="EQ184" s="6"/>
      <c r="ER184" s="6"/>
      <c r="ES184" s="8"/>
      <c r="ET184" s="8"/>
      <c r="EU184" s="6"/>
      <c r="EV184" s="6"/>
      <c r="EW184" s="6"/>
      <c r="EX184" s="6"/>
      <c r="EY184" s="6"/>
      <c r="EZ184" s="6"/>
      <c r="FA184" s="6"/>
      <c r="FB184" s="6"/>
      <c r="FC184" s="6"/>
      <c r="FD184" s="6"/>
      <c r="FE184" s="6"/>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3"/>
      <c r="JA184" s="4"/>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row>
    <row r="185" s="1" customFormat="1" ht="15" customHeight="1">
      <c r="B185" s="2"/>
      <c r="C185" s="2"/>
      <c r="D185" s="2"/>
      <c r="E185" s="2"/>
      <c r="F185" s="2"/>
      <c r="G185" s="2"/>
      <c r="H185" s="2"/>
      <c r="I185" s="2"/>
      <c r="J185" s="2"/>
      <c r="K185" s="2"/>
      <c r="L185" s="6"/>
      <c r="M185" s="183"/>
      <c r="N185" s="24"/>
      <c r="O185" s="24"/>
      <c r="P185" s="24"/>
      <c r="Q185" s="7"/>
      <c r="R185" s="24"/>
      <c r="S185" s="7"/>
      <c r="T185" s="7"/>
      <c r="U185" s="7"/>
      <c r="V185" s="7"/>
      <c r="W185" s="7"/>
      <c r="X185" s="7"/>
      <c r="Y185" s="7"/>
      <c r="Z185" s="7"/>
      <c r="AA185" s="7"/>
      <c r="AB185" s="7"/>
      <c r="AC185" s="2"/>
      <c r="AD185" s="6"/>
      <c r="AE185" s="6"/>
      <c r="AF185" s="6"/>
      <c r="AG185" s="24"/>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7"/>
      <c r="BQ185" s="7"/>
      <c r="BR185" s="7"/>
      <c r="BS185" s="7"/>
      <c r="BT185" s="7"/>
      <c r="BU185" s="7"/>
      <c r="BV185" s="7"/>
      <c r="BW185" s="7"/>
      <c r="BX185" s="7"/>
      <c r="BY185" s="7"/>
      <c r="BZ185" s="24"/>
      <c r="CA185" s="7"/>
      <c r="CB185" s="7"/>
      <c r="CC185" s="24"/>
      <c r="CD185" s="6"/>
      <c r="CE185" s="7"/>
      <c r="CF185" s="183"/>
      <c r="CG185" s="6"/>
      <c r="CW185" s="4"/>
      <c r="CX185" s="4"/>
      <c r="CY185" s="4"/>
      <c r="CZ185" s="4"/>
      <c r="DA185" s="3"/>
      <c r="DL185" s="7"/>
      <c r="DM185" s="7"/>
      <c r="DN185" s="7"/>
      <c r="DO185" s="7"/>
      <c r="DP185" s="7"/>
      <c r="DQ185" s="7"/>
      <c r="DR185" s="7"/>
      <c r="DS185" s="7"/>
      <c r="DT185" s="7"/>
      <c r="DU185" s="7"/>
      <c r="DV185" s="7"/>
      <c r="DW185" s="7"/>
      <c r="DX185" s="7"/>
      <c r="DY185" s="7"/>
      <c r="DZ185" s="7"/>
      <c r="EA185" s="7"/>
      <c r="EB185" s="7"/>
      <c r="EC185" s="7"/>
      <c r="ED185" s="7"/>
      <c r="EE185" s="6"/>
      <c r="EF185" s="6"/>
      <c r="EG185" s="6"/>
      <c r="EH185" s="6"/>
      <c r="EI185" s="6"/>
      <c r="EJ185" s="6"/>
      <c r="EK185" s="6"/>
      <c r="EL185" s="6"/>
      <c r="EM185" s="6"/>
      <c r="EN185" s="6"/>
      <c r="EO185" s="6"/>
      <c r="EP185" s="6"/>
      <c r="EQ185" s="6"/>
      <c r="ER185" s="6"/>
      <c r="ES185" s="8"/>
      <c r="ET185" s="8"/>
      <c r="EU185" s="6"/>
      <c r="EV185" s="6"/>
      <c r="EW185" s="6"/>
      <c r="EX185" s="6"/>
      <c r="EY185" s="6"/>
      <c r="EZ185" s="6"/>
      <c r="FA185" s="6"/>
      <c r="FB185" s="6"/>
      <c r="FC185" s="6"/>
      <c r="FD185" s="6"/>
      <c r="FE185" s="6"/>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3"/>
      <c r="JA185" s="4"/>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row>
    <row r="186" s="1" customFormat="1" ht="15" customHeight="1">
      <c r="B186" s="2"/>
      <c r="C186" s="2"/>
      <c r="D186" s="2"/>
      <c r="E186" s="2"/>
      <c r="F186" s="2"/>
      <c r="G186" s="2"/>
      <c r="H186" s="2"/>
      <c r="I186" s="2"/>
      <c r="J186" s="2"/>
      <c r="K186" s="2"/>
      <c r="L186" s="183"/>
      <c r="M186" s="6"/>
      <c r="N186" s="24"/>
      <c r="O186" s="24"/>
      <c r="P186" s="24"/>
      <c r="Q186" s="7"/>
      <c r="R186" s="24"/>
      <c r="S186" s="7"/>
      <c r="T186" s="7"/>
      <c r="U186" s="7"/>
      <c r="V186" s="7"/>
      <c r="W186" s="7"/>
      <c r="X186" s="7"/>
      <c r="Y186" s="7"/>
      <c r="Z186" s="7"/>
      <c r="AA186" s="7"/>
      <c r="AB186" s="7"/>
      <c r="AC186" s="2"/>
      <c r="AD186" s="6"/>
      <c r="AE186" s="6"/>
      <c r="AF186" s="6"/>
      <c r="AG186" s="24"/>
      <c r="AH186" s="7"/>
      <c r="AI186" s="7"/>
      <c r="AJ186" s="24"/>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6"/>
      <c r="BQ186" s="24"/>
      <c r="BR186" s="6"/>
      <c r="BS186" s="6"/>
      <c r="BT186" s="6"/>
      <c r="BU186" s="6"/>
      <c r="BV186" s="6"/>
      <c r="BW186" s="24"/>
      <c r="BX186" s="6"/>
      <c r="BY186" s="7"/>
      <c r="BZ186" s="7"/>
      <c r="CA186" s="7"/>
      <c r="CB186" s="7"/>
      <c r="CC186" s="7"/>
      <c r="CD186" s="6"/>
      <c r="CE186" s="7"/>
      <c r="CF186" s="183"/>
      <c r="CG186" s="6"/>
      <c r="CW186" s="4"/>
      <c r="CX186" s="4"/>
      <c r="CY186" s="4"/>
      <c r="CZ186" s="4"/>
      <c r="DA186" s="3"/>
      <c r="DL186" s="7"/>
      <c r="DM186" s="7"/>
      <c r="DN186" s="7"/>
      <c r="DO186" s="7"/>
      <c r="DP186" s="7"/>
      <c r="DQ186" s="7"/>
      <c r="DR186" s="7"/>
      <c r="DS186" s="7"/>
      <c r="DT186" s="7"/>
      <c r="DU186" s="24"/>
      <c r="DV186" s="24"/>
      <c r="DW186" s="24"/>
      <c r="DX186" s="24"/>
      <c r="DY186" s="24"/>
      <c r="DZ186" s="24"/>
      <c r="EA186" s="24"/>
      <c r="EB186" s="24"/>
      <c r="EC186" s="24"/>
      <c r="ED186" s="24"/>
      <c r="EE186" s="6"/>
      <c r="EF186" s="6"/>
      <c r="EG186" s="6"/>
      <c r="EH186" s="6"/>
      <c r="EI186" s="6"/>
      <c r="EJ186" s="6"/>
      <c r="EK186" s="6"/>
      <c r="EL186" s="6"/>
      <c r="EM186" s="6"/>
      <c r="EN186" s="6"/>
      <c r="EO186" s="6"/>
      <c r="EP186" s="6"/>
      <c r="EQ186" s="6"/>
      <c r="ER186" s="6"/>
      <c r="ES186" s="8"/>
      <c r="ET186" s="8"/>
      <c r="EU186" s="6"/>
      <c r="EV186" s="24"/>
      <c r="EW186" s="24"/>
      <c r="EX186" s="24"/>
      <c r="EY186" s="24"/>
      <c r="EZ186" s="24"/>
      <c r="FA186" s="24"/>
      <c r="FB186" s="24"/>
      <c r="FC186" s="24"/>
      <c r="FD186" s="24"/>
      <c r="FE186" s="24"/>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3"/>
      <c r="JA186" s="4"/>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row>
    <row r="187" s="1" customFormat="1" ht="15" customHeight="1">
      <c r="B187" s="2"/>
      <c r="C187" s="2"/>
      <c r="D187" s="2"/>
      <c r="E187" s="2"/>
      <c r="F187" s="2"/>
      <c r="G187" s="2"/>
      <c r="H187" s="2"/>
      <c r="I187" s="2"/>
      <c r="J187" s="2"/>
      <c r="K187" s="2"/>
      <c r="L187" s="6"/>
      <c r="M187" s="6"/>
      <c r="N187" s="6"/>
      <c r="O187" s="6"/>
      <c r="P187" s="6"/>
      <c r="Q187" s="6"/>
      <c r="R187" s="7"/>
      <c r="S187" s="7"/>
      <c r="T187" s="6"/>
      <c r="U187" s="6"/>
      <c r="V187" s="6"/>
      <c r="W187" s="6"/>
      <c r="X187" s="6"/>
      <c r="Y187" s="6"/>
      <c r="Z187" s="6"/>
      <c r="AA187" s="6"/>
      <c r="AB187" s="6"/>
      <c r="AC187" s="2"/>
      <c r="AD187" s="6"/>
      <c r="AE187" s="6"/>
      <c r="AF187" s="6"/>
      <c r="AG187" s="24"/>
      <c r="AH187" s="7"/>
      <c r="AI187" s="7"/>
      <c r="AJ187" s="24"/>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24"/>
      <c r="BR187" s="7"/>
      <c r="BS187" s="7"/>
      <c r="BT187" s="24"/>
      <c r="BU187" s="7"/>
      <c r="BV187" s="7"/>
      <c r="BW187" s="24"/>
      <c r="BX187" s="7"/>
      <c r="BY187" s="6"/>
      <c r="BZ187" s="6"/>
      <c r="CA187" s="7"/>
      <c r="CB187" s="6"/>
      <c r="CC187" s="7"/>
      <c r="CD187" s="6"/>
      <c r="CE187" s="7"/>
      <c r="CF187" s="183"/>
      <c r="CG187" s="6"/>
      <c r="CW187" s="4"/>
      <c r="CX187" s="4"/>
      <c r="CY187" s="4"/>
      <c r="CZ187" s="4"/>
      <c r="DA187" s="3"/>
      <c r="DL187" s="6"/>
      <c r="DM187" s="6"/>
      <c r="DN187" s="6"/>
      <c r="DO187" s="6"/>
      <c r="DP187" s="6"/>
      <c r="DQ187" s="6"/>
      <c r="DR187" s="6"/>
      <c r="DS187" s="6"/>
      <c r="DT187" s="6"/>
      <c r="DU187" s="24"/>
      <c r="DV187" s="24"/>
      <c r="DW187" s="24"/>
      <c r="DX187" s="24"/>
      <c r="DY187" s="24"/>
      <c r="DZ187" s="24"/>
      <c r="EA187" s="24"/>
      <c r="EB187" s="24"/>
      <c r="EC187" s="24"/>
      <c r="ED187" s="24"/>
      <c r="EE187" s="6"/>
      <c r="EF187" s="6"/>
      <c r="EG187" s="6"/>
      <c r="EH187" s="6"/>
      <c r="EI187" s="6"/>
      <c r="EJ187" s="6"/>
      <c r="EK187" s="6"/>
      <c r="EL187" s="6"/>
      <c r="EM187" s="6"/>
      <c r="ES187" s="3"/>
      <c r="ET187" s="3"/>
      <c r="EU187" s="6"/>
      <c r="EV187" s="6"/>
      <c r="EW187" s="6"/>
      <c r="EX187" s="6"/>
      <c r="EY187" s="6"/>
      <c r="EZ187" s="6"/>
      <c r="FA187" s="6"/>
      <c r="FB187" s="6"/>
      <c r="FC187" s="6"/>
      <c r="FD187" s="6"/>
      <c r="FE187" s="6"/>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3"/>
      <c r="JA187" s="4"/>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row>
    <row r="188" s="1" customFormat="1" ht="15" customHeight="1">
      <c r="B188" s="2"/>
      <c r="C188" s="2"/>
      <c r="D188" s="2"/>
      <c r="E188" s="2"/>
      <c r="F188" s="2"/>
      <c r="G188" s="2"/>
      <c r="H188" s="2"/>
      <c r="I188" s="2"/>
      <c r="J188" s="2"/>
      <c r="K188" s="2"/>
      <c r="L188" s="6"/>
      <c r="M188" s="6"/>
      <c r="N188" s="6"/>
      <c r="O188" s="7"/>
      <c r="P188" s="7"/>
      <c r="Q188" s="7"/>
      <c r="R188" s="7"/>
      <c r="S188" s="6"/>
      <c r="T188" s="7"/>
      <c r="U188" s="7"/>
      <c r="V188" s="7"/>
      <c r="W188" s="7"/>
      <c r="X188" s="7"/>
      <c r="Y188" s="7"/>
      <c r="Z188" s="7"/>
      <c r="AA188" s="7"/>
      <c r="AB188" s="7"/>
      <c r="AC188" s="2"/>
      <c r="AD188" s="6"/>
      <c r="AE188" s="6"/>
      <c r="AF188" s="6"/>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24"/>
      <c r="BR188" s="7"/>
      <c r="BS188" s="7"/>
      <c r="BT188" s="24"/>
      <c r="BU188" s="7"/>
      <c r="BV188" s="7"/>
      <c r="BW188" s="24"/>
      <c r="BX188" s="7"/>
      <c r="BY188" s="6"/>
      <c r="BZ188" s="6"/>
      <c r="CA188" s="7"/>
      <c r="CB188" s="6"/>
      <c r="CC188" s="7"/>
      <c r="CD188" s="6"/>
      <c r="CE188" s="7"/>
      <c r="CF188" s="183"/>
      <c r="CG188" s="6"/>
      <c r="CW188" s="4"/>
      <c r="CX188" s="4"/>
      <c r="CY188" s="4"/>
      <c r="CZ188" s="4"/>
      <c r="DA188" s="3"/>
      <c r="DL188" s="7"/>
      <c r="DM188" s="7"/>
      <c r="DN188" s="7"/>
      <c r="DO188" s="7"/>
      <c r="DP188" s="7"/>
      <c r="DQ188" s="7"/>
      <c r="DR188" s="7"/>
      <c r="DS188" s="7"/>
      <c r="DT188" s="7"/>
      <c r="DU188" s="24"/>
      <c r="DV188" s="24"/>
      <c r="DW188" s="24"/>
      <c r="DX188" s="24"/>
      <c r="DY188" s="24"/>
      <c r="DZ188" s="24"/>
      <c r="EA188" s="24"/>
      <c r="EB188" s="24"/>
      <c r="EC188" s="24"/>
      <c r="ED188" s="24"/>
      <c r="EE188" s="24"/>
      <c r="EF188" s="24"/>
      <c r="EG188" s="24"/>
      <c r="EH188" s="24"/>
      <c r="EI188" s="24"/>
      <c r="EJ188" s="24"/>
      <c r="EK188" s="24"/>
      <c r="EL188" s="24"/>
      <c r="EM188" s="24"/>
      <c r="EN188" s="6"/>
      <c r="EO188" s="6"/>
      <c r="EP188" s="6"/>
      <c r="EQ188" s="6"/>
      <c r="ER188" s="6"/>
      <c r="ES188" s="8"/>
      <c r="ET188" s="8"/>
      <c r="EV188" s="6"/>
      <c r="EW188" s="6"/>
      <c r="EX188" s="6"/>
      <c r="EY188" s="6"/>
      <c r="EZ188" s="6"/>
      <c r="FA188" s="6"/>
      <c r="FB188" s="6"/>
      <c r="FC188" s="6"/>
      <c r="FD188" s="6"/>
      <c r="FE188" s="6"/>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3"/>
      <c r="JA188" s="4"/>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row>
    <row r="189" s="1" customFormat="1" ht="15" customHeight="1">
      <c r="B189" s="2"/>
      <c r="C189" s="2"/>
      <c r="D189" s="2"/>
      <c r="E189" s="2"/>
      <c r="F189" s="2"/>
      <c r="G189" s="2"/>
      <c r="H189" s="2"/>
      <c r="I189" s="2"/>
      <c r="J189" s="2"/>
      <c r="K189" s="2"/>
      <c r="L189" s="6"/>
      <c r="M189" s="6"/>
      <c r="N189" s="6"/>
      <c r="O189" s="24"/>
      <c r="P189" s="6"/>
      <c r="Q189" s="6"/>
      <c r="R189" s="6"/>
      <c r="S189" s="7"/>
      <c r="T189" s="6"/>
      <c r="U189" s="6"/>
      <c r="V189" s="6"/>
      <c r="W189" s="6"/>
      <c r="X189" s="6"/>
      <c r="Y189" s="6"/>
      <c r="Z189" s="6"/>
      <c r="AA189" s="6"/>
      <c r="AB189" s="6"/>
      <c r="AC189" s="2"/>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7"/>
      <c r="BQ189" s="7"/>
      <c r="BR189" s="7"/>
      <c r="BS189" s="7"/>
      <c r="BT189" s="7"/>
      <c r="BU189" s="7"/>
      <c r="BV189" s="7"/>
      <c r="BW189" s="7"/>
      <c r="BX189" s="7"/>
      <c r="BY189" s="6"/>
      <c r="BZ189" s="6"/>
      <c r="CA189" s="7"/>
      <c r="CB189" s="6"/>
      <c r="CC189" s="7"/>
      <c r="CD189" s="6"/>
      <c r="CE189" s="7"/>
      <c r="CF189" s="183"/>
      <c r="CG189" s="6"/>
      <c r="CW189" s="4"/>
      <c r="CX189" s="4"/>
      <c r="CY189" s="4"/>
      <c r="CZ189" s="4"/>
      <c r="DA189" s="3"/>
      <c r="DL189" s="6"/>
      <c r="DM189" s="6"/>
      <c r="DN189" s="6"/>
      <c r="DO189" s="6"/>
      <c r="DP189" s="6"/>
      <c r="DQ189" s="6"/>
      <c r="DR189" s="6"/>
      <c r="DS189" s="6"/>
      <c r="DT189" s="6"/>
      <c r="DU189" s="24"/>
      <c r="DV189" s="24"/>
      <c r="DW189" s="24"/>
      <c r="DX189" s="24"/>
      <c r="DY189" s="24"/>
      <c r="DZ189" s="24"/>
      <c r="EA189" s="24"/>
      <c r="EB189" s="24"/>
      <c r="EC189" s="24"/>
      <c r="ED189" s="24"/>
      <c r="EE189" s="6"/>
      <c r="EF189" s="6"/>
      <c r="EG189" s="6"/>
      <c r="EH189" s="6"/>
      <c r="EI189" s="6"/>
      <c r="EJ189" s="6"/>
      <c r="EK189" s="6"/>
      <c r="EL189" s="6"/>
      <c r="EM189" s="6"/>
      <c r="EN189" s="24"/>
      <c r="EO189" s="6"/>
      <c r="EP189" s="24"/>
      <c r="EQ189" s="24"/>
      <c r="ER189" s="7"/>
      <c r="ES189" s="71"/>
      <c r="ET189" s="71"/>
      <c r="EU189" s="6"/>
      <c r="EV189" s="6"/>
      <c r="EW189" s="6"/>
      <c r="EX189" s="6"/>
      <c r="EY189" s="6"/>
      <c r="EZ189" s="6"/>
      <c r="FA189" s="6"/>
      <c r="FB189" s="6"/>
      <c r="FC189" s="6"/>
      <c r="FD189" s="6"/>
      <c r="FE189" s="6"/>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3"/>
      <c r="JA189" s="4"/>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row>
    <row r="190" s="1" customFormat="1" ht="15" customHeight="1">
      <c r="B190" s="2"/>
      <c r="C190" s="2"/>
      <c r="D190" s="2"/>
      <c r="E190" s="2"/>
      <c r="F190" s="2"/>
      <c r="G190" s="2"/>
      <c r="H190" s="2"/>
      <c r="I190" s="2"/>
      <c r="J190" s="2"/>
      <c r="K190" s="2"/>
      <c r="L190" s="6"/>
      <c r="M190" s="6"/>
      <c r="N190" s="6"/>
      <c r="O190" s="24"/>
      <c r="P190" s="7"/>
      <c r="Q190" s="7"/>
      <c r="R190" s="24"/>
      <c r="S190" s="6"/>
      <c r="T190" s="7"/>
      <c r="U190" s="7"/>
      <c r="V190" s="7"/>
      <c r="W190" s="7"/>
      <c r="X190" s="7"/>
      <c r="Y190" s="7"/>
      <c r="Z190" s="7"/>
      <c r="AA190" s="7"/>
      <c r="AB190" s="7"/>
      <c r="AC190" s="2"/>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24"/>
      <c r="BZ190" s="24"/>
      <c r="CA190" s="24"/>
      <c r="CB190" s="24"/>
      <c r="CC190" s="24"/>
      <c r="CD190" s="24"/>
      <c r="CE190" s="7"/>
      <c r="CF190" s="183"/>
      <c r="CG190" s="6"/>
      <c r="CW190" s="4"/>
      <c r="CX190" s="4"/>
      <c r="CY190" s="4"/>
      <c r="CZ190" s="4"/>
      <c r="DA190" s="3"/>
      <c r="DL190" s="7"/>
      <c r="DM190" s="7"/>
      <c r="DN190" s="7"/>
      <c r="DO190" s="7"/>
      <c r="DP190" s="7"/>
      <c r="DQ190" s="7"/>
      <c r="DR190" s="7"/>
      <c r="DS190" s="7"/>
      <c r="DT190" s="7"/>
      <c r="DU190" s="24"/>
      <c r="DV190" s="24"/>
      <c r="DW190" s="24"/>
      <c r="DX190" s="24"/>
      <c r="DY190" s="24"/>
      <c r="DZ190" s="24"/>
      <c r="EA190" s="24"/>
      <c r="EB190" s="24"/>
      <c r="EC190" s="24"/>
      <c r="ED190" s="24"/>
      <c r="EE190" s="6"/>
      <c r="EF190" s="6"/>
      <c r="EG190" s="6"/>
      <c r="EH190" s="6"/>
      <c r="EI190" s="6"/>
      <c r="EJ190" s="6"/>
      <c r="EK190" s="6"/>
      <c r="EL190" s="6"/>
      <c r="EM190" s="6"/>
      <c r="EN190" s="24"/>
      <c r="EO190" s="6"/>
      <c r="EP190" s="24"/>
      <c r="EQ190" s="24"/>
      <c r="ER190" s="7"/>
      <c r="ES190" s="71"/>
      <c r="ET190" s="71"/>
      <c r="EU190" s="24"/>
      <c r="EV190" s="6"/>
      <c r="EW190" s="6"/>
      <c r="EX190" s="6"/>
      <c r="EY190" s="6"/>
      <c r="EZ190" s="6"/>
      <c r="FA190" s="6"/>
      <c r="FB190" s="6"/>
      <c r="FC190" s="6"/>
      <c r="FD190" s="6"/>
      <c r="FE190" s="6"/>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3"/>
      <c r="JA190" s="4"/>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row>
    <row r="191" s="1" customFormat="1" ht="15" customHeight="1">
      <c r="B191" s="2"/>
      <c r="C191" s="2"/>
      <c r="D191" s="2"/>
      <c r="E191" s="2"/>
      <c r="F191" s="2"/>
      <c r="G191" s="2"/>
      <c r="H191" s="2"/>
      <c r="I191" s="2"/>
      <c r="J191" s="2"/>
      <c r="K191" s="2"/>
      <c r="L191" s="6"/>
      <c r="M191" s="6"/>
      <c r="N191" s="6"/>
      <c r="O191" s="24"/>
      <c r="P191" s="7"/>
      <c r="Q191" s="7"/>
      <c r="R191" s="24"/>
      <c r="S191" s="7"/>
      <c r="T191" s="7"/>
      <c r="U191" s="7"/>
      <c r="V191" s="7"/>
      <c r="W191" s="7"/>
      <c r="X191" s="7"/>
      <c r="Y191" s="7"/>
      <c r="Z191" s="7"/>
      <c r="AA191" s="7"/>
      <c r="AB191" s="7"/>
      <c r="AC191" s="2"/>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7"/>
      <c r="CB191" s="6"/>
      <c r="CC191" s="7"/>
      <c r="CD191" s="6"/>
      <c r="CE191" s="7"/>
      <c r="CF191" s="183"/>
      <c r="CG191" s="6"/>
      <c r="CW191" s="4"/>
      <c r="CX191" s="4"/>
      <c r="CY191" s="4"/>
      <c r="CZ191" s="4"/>
      <c r="DA191" s="3"/>
      <c r="DL191" s="7"/>
      <c r="DM191" s="7"/>
      <c r="DN191" s="7"/>
      <c r="DO191" s="7"/>
      <c r="DP191" s="7"/>
      <c r="DQ191" s="7"/>
      <c r="DR191" s="7"/>
      <c r="DS191" s="7"/>
      <c r="DT191" s="7"/>
      <c r="DU191" s="24"/>
      <c r="DV191" s="24"/>
      <c r="DW191" s="24"/>
      <c r="DX191" s="24"/>
      <c r="DY191" s="24"/>
      <c r="DZ191" s="24"/>
      <c r="EA191" s="24"/>
      <c r="EB191" s="24"/>
      <c r="EC191" s="24"/>
      <c r="ED191" s="24"/>
      <c r="EE191" s="6"/>
      <c r="EF191" s="6"/>
      <c r="EG191" s="6"/>
      <c r="EH191" s="6"/>
      <c r="EI191" s="6"/>
      <c r="EJ191" s="6"/>
      <c r="EK191" s="6"/>
      <c r="EL191" s="6"/>
      <c r="EM191" s="6"/>
      <c r="EN191" s="6"/>
      <c r="EO191" s="8"/>
      <c r="EP191" s="63"/>
      <c r="EQ191" s="24"/>
      <c r="ER191" s="7"/>
      <c r="ES191" s="71"/>
      <c r="ET191" s="71"/>
      <c r="EU191" s="24"/>
      <c r="EV191" s="6"/>
      <c r="EW191" s="6"/>
      <c r="EX191" s="6"/>
      <c r="EY191" s="6"/>
      <c r="EZ191" s="6"/>
      <c r="FA191" s="6"/>
      <c r="FB191" s="6"/>
      <c r="FC191" s="6"/>
      <c r="FD191" s="6"/>
      <c r="FE191" s="6"/>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3"/>
      <c r="JA191" s="4"/>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row>
    <row r="192" s="1" customFormat="1" ht="15" customHeight="1">
      <c r="B192" s="2"/>
      <c r="C192" s="2"/>
      <c r="D192" s="2"/>
      <c r="E192" s="2"/>
      <c r="F192" s="2"/>
      <c r="G192" s="2"/>
      <c r="H192" s="2"/>
      <c r="I192" s="2"/>
      <c r="J192" s="2"/>
      <c r="K192" s="2"/>
      <c r="L192" s="6"/>
      <c r="M192" s="6"/>
      <c r="N192" s="6"/>
      <c r="O192" s="7"/>
      <c r="P192" s="7"/>
      <c r="Q192" s="7"/>
      <c r="R192" s="7"/>
      <c r="S192" s="7"/>
      <c r="T192" s="7"/>
      <c r="U192" s="7"/>
      <c r="V192" s="7"/>
      <c r="W192" s="7"/>
      <c r="X192" s="7"/>
      <c r="Y192" s="7"/>
      <c r="Z192" s="7"/>
      <c r="AA192" s="7"/>
      <c r="AB192" s="7"/>
      <c r="AC192" s="2"/>
      <c r="AD192" s="6"/>
      <c r="AE192" s="6"/>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6"/>
      <c r="BQ192" s="6"/>
      <c r="BR192" s="6"/>
      <c r="BS192" s="6"/>
      <c r="BT192" s="6"/>
      <c r="BU192" s="6"/>
      <c r="BV192" s="6"/>
      <c r="BW192" s="6"/>
      <c r="BX192" s="6"/>
      <c r="BY192" s="6"/>
      <c r="BZ192" s="6"/>
      <c r="CA192" s="7"/>
      <c r="CB192" s="6"/>
      <c r="CC192" s="7"/>
      <c r="CD192" s="6"/>
      <c r="CE192" s="7"/>
      <c r="CF192" s="183"/>
      <c r="CG192" s="6"/>
      <c r="CW192" s="4"/>
      <c r="CX192" s="4"/>
      <c r="CY192" s="4"/>
      <c r="CZ192" s="4"/>
      <c r="DA192" s="3"/>
      <c r="DL192" s="7"/>
      <c r="DM192" s="7"/>
      <c r="DN192" s="7"/>
      <c r="DO192" s="7"/>
      <c r="DP192" s="7"/>
      <c r="DQ192" s="7"/>
      <c r="DR192" s="7"/>
      <c r="DS192" s="7"/>
      <c r="DT192" s="7"/>
      <c r="DU192" s="24"/>
      <c r="DV192" s="24"/>
      <c r="DW192" s="24"/>
      <c r="DX192" s="24"/>
      <c r="DY192" s="24"/>
      <c r="DZ192" s="24"/>
      <c r="EA192" s="24"/>
      <c r="EB192" s="24"/>
      <c r="EC192" s="24"/>
      <c r="ED192" s="24"/>
      <c r="EE192" s="6"/>
      <c r="EF192" s="6"/>
      <c r="EG192" s="6"/>
      <c r="EH192" s="6"/>
      <c r="EI192" s="6"/>
      <c r="EJ192" s="6"/>
      <c r="EK192" s="6"/>
      <c r="EL192" s="6"/>
      <c r="EM192" s="6"/>
      <c r="EN192" s="6"/>
      <c r="EO192" s="6"/>
      <c r="EP192" s="71"/>
      <c r="EQ192" s="24"/>
      <c r="ER192" s="7"/>
      <c r="ES192" s="71"/>
      <c r="ET192" s="71"/>
      <c r="EU192" s="6"/>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3"/>
      <c r="JA192" s="4"/>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row>
    <row r="193" s="1" customFormat="1" ht="15" customHeight="1">
      <c r="B193" s="2"/>
      <c r="C193" s="2"/>
      <c r="D193" s="2"/>
      <c r="E193" s="2"/>
      <c r="F193" s="2"/>
      <c r="G193" s="2"/>
      <c r="H193" s="2"/>
      <c r="I193" s="2"/>
      <c r="J193" s="2"/>
      <c r="K193" s="2"/>
      <c r="L193" s="6"/>
      <c r="M193" s="6"/>
      <c r="N193" s="6"/>
      <c r="O193" s="6"/>
      <c r="P193" s="6"/>
      <c r="Q193" s="6"/>
      <c r="R193" s="6"/>
      <c r="S193" s="7"/>
      <c r="T193" s="6"/>
      <c r="U193" s="6"/>
      <c r="V193" s="6"/>
      <c r="W193" s="6"/>
      <c r="X193" s="6"/>
      <c r="Y193" s="6"/>
      <c r="Z193" s="6"/>
      <c r="AA193" s="6"/>
      <c r="AB193" s="6"/>
      <c r="AC193" s="2"/>
      <c r="AD193" s="6"/>
      <c r="AE193" s="6"/>
      <c r="AF193" s="6"/>
      <c r="AG193" s="7"/>
      <c r="AH193" s="6"/>
      <c r="AI193" s="6"/>
      <c r="AJ193" s="7"/>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24"/>
      <c r="BQ193" s="24"/>
      <c r="BR193" s="24"/>
      <c r="BS193" s="24"/>
      <c r="BT193" s="24"/>
      <c r="BU193" s="24"/>
      <c r="BV193" s="24"/>
      <c r="BW193" s="24"/>
      <c r="BX193" s="24"/>
      <c r="BY193" s="6"/>
      <c r="BZ193" s="6"/>
      <c r="CA193" s="7"/>
      <c r="CB193" s="6"/>
      <c r="CC193" s="7"/>
      <c r="CD193" s="6"/>
      <c r="CE193" s="7"/>
      <c r="CF193" s="183"/>
      <c r="CG193" s="6"/>
      <c r="CW193" s="4"/>
      <c r="CX193" s="4"/>
      <c r="CY193" s="4"/>
      <c r="CZ193" s="4"/>
      <c r="DA193" s="3"/>
      <c r="DL193" s="6"/>
      <c r="DM193" s="6"/>
      <c r="DN193" s="6"/>
      <c r="DO193" s="6"/>
      <c r="DP193" s="6"/>
      <c r="DQ193" s="6"/>
      <c r="DR193" s="6"/>
      <c r="DS193" s="6"/>
      <c r="DT193" s="6"/>
      <c r="DU193" s="24"/>
      <c r="DV193" s="24"/>
      <c r="DW193" s="24"/>
      <c r="DX193" s="24"/>
      <c r="DY193" s="24"/>
      <c r="DZ193" s="24"/>
      <c r="EA193" s="24"/>
      <c r="EB193" s="24"/>
      <c r="EC193" s="24"/>
      <c r="ED193" s="24"/>
      <c r="EE193" s="6"/>
      <c r="EF193" s="6"/>
      <c r="EG193" s="6"/>
      <c r="EH193" s="6"/>
      <c r="EI193" s="6"/>
      <c r="EJ193" s="6"/>
      <c r="EK193" s="6"/>
      <c r="EL193" s="6"/>
      <c r="EM193" s="6"/>
      <c r="EN193" s="6"/>
      <c r="EO193" s="71"/>
      <c r="EP193" s="51"/>
      <c r="EQ193" s="24"/>
      <c r="ER193" s="24"/>
      <c r="ES193" s="71"/>
      <c r="ET193" s="71"/>
      <c r="EU193" s="6"/>
      <c r="EV193" s="6"/>
      <c r="EW193" s="6"/>
      <c r="EX193" s="6"/>
      <c r="EY193" s="6"/>
      <c r="EZ193" s="6"/>
      <c r="FA193" s="6"/>
      <c r="FB193" s="6"/>
      <c r="FC193" s="6"/>
      <c r="FD193" s="6"/>
      <c r="FE193" s="6"/>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3"/>
      <c r="JA193" s="4"/>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row>
    <row r="194" s="1" customFormat="1" ht="15" customHeight="1">
      <c r="B194" s="2"/>
      <c r="C194" s="2"/>
      <c r="D194" s="2"/>
      <c r="E194" s="2"/>
      <c r="F194" s="2"/>
      <c r="G194" s="2"/>
      <c r="H194" s="2"/>
      <c r="I194" s="2"/>
      <c r="J194" s="2"/>
      <c r="K194" s="2"/>
      <c r="L194" s="6"/>
      <c r="M194" s="6"/>
      <c r="N194" s="6"/>
      <c r="O194" s="6"/>
      <c r="P194" s="6"/>
      <c r="Q194" s="6"/>
      <c r="R194" s="6"/>
      <c r="S194" s="6"/>
      <c r="T194" s="6"/>
      <c r="U194" s="6"/>
      <c r="V194" s="6"/>
      <c r="W194" s="6"/>
      <c r="X194" s="6"/>
      <c r="Y194" s="6"/>
      <c r="Z194" s="6"/>
      <c r="AA194" s="6"/>
      <c r="AB194" s="6"/>
      <c r="AC194" s="2"/>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7"/>
      <c r="CB194" s="6"/>
      <c r="CC194" s="7"/>
      <c r="CD194" s="6"/>
      <c r="CE194" s="7"/>
      <c r="CF194" s="183"/>
      <c r="CG194" s="6"/>
      <c r="CP194" s="24"/>
      <c r="CQ194" s="24"/>
      <c r="CR194" s="24"/>
      <c r="CS194" s="24"/>
      <c r="CT194" s="24"/>
      <c r="CU194" s="24"/>
      <c r="CV194" s="24"/>
      <c r="CW194" s="24"/>
      <c r="CX194" s="24"/>
      <c r="CY194" s="24"/>
      <c r="CZ194" s="24"/>
      <c r="DA194" s="71"/>
      <c r="DB194" s="24"/>
      <c r="DL194" s="6"/>
      <c r="DM194" s="6"/>
      <c r="DN194" s="6"/>
      <c r="DO194" s="6"/>
      <c r="DP194" s="6"/>
      <c r="DQ194" s="6"/>
      <c r="DR194" s="6"/>
      <c r="DS194" s="6"/>
      <c r="DT194" s="6"/>
      <c r="DU194" s="24"/>
      <c r="DV194" s="24"/>
      <c r="DW194" s="24"/>
      <c r="DX194" s="24"/>
      <c r="DY194" s="24"/>
      <c r="DZ194" s="24"/>
      <c r="EA194" s="24"/>
      <c r="EB194" s="24"/>
      <c r="EC194" s="24"/>
      <c r="ED194" s="24"/>
      <c r="EE194" s="3"/>
      <c r="EF194" s="3"/>
      <c r="EG194" s="3"/>
      <c r="EH194" s="3"/>
      <c r="EI194" s="3"/>
      <c r="EJ194" s="3"/>
      <c r="EK194" s="3"/>
      <c r="EL194" s="3"/>
      <c r="EN194" s="6"/>
      <c r="EO194" s="71"/>
      <c r="EP194" s="51"/>
      <c r="EQ194" s="24"/>
      <c r="ER194" s="7"/>
      <c r="ES194" s="71"/>
      <c r="ET194" s="71"/>
      <c r="EU194" s="6"/>
      <c r="EV194" s="24"/>
      <c r="EW194" s="24"/>
      <c r="EX194" s="24"/>
      <c r="EY194" s="24"/>
      <c r="EZ194" s="24"/>
      <c r="FA194" s="24"/>
      <c r="FB194" s="24"/>
      <c r="FC194" s="24"/>
      <c r="FD194" s="24"/>
      <c r="FE194" s="24"/>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3"/>
      <c r="JA194" s="4"/>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row>
    <row r="195" s="1" customFormat="1" ht="15" customHeight="1">
      <c r="B195" s="2"/>
      <c r="C195" s="2"/>
      <c r="D195" s="2"/>
      <c r="E195" s="2"/>
      <c r="F195" s="2"/>
      <c r="G195" s="2"/>
      <c r="H195" s="2"/>
      <c r="I195" s="2"/>
      <c r="J195" s="2"/>
      <c r="K195" s="2"/>
      <c r="L195" s="6"/>
      <c r="M195" s="6"/>
      <c r="N195" s="6"/>
      <c r="O195" s="6"/>
      <c r="P195" s="6"/>
      <c r="Q195" s="6"/>
      <c r="R195" s="6"/>
      <c r="S195" s="6"/>
      <c r="T195" s="6"/>
      <c r="U195" s="6"/>
      <c r="V195" s="6"/>
      <c r="W195" s="6"/>
      <c r="X195" s="6"/>
      <c r="Y195" s="6"/>
      <c r="Z195" s="6"/>
      <c r="AA195" s="6"/>
      <c r="AB195" s="6"/>
      <c r="AC195" s="2"/>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7"/>
      <c r="CB195" s="6"/>
      <c r="CC195" s="7"/>
      <c r="CD195" s="6"/>
      <c r="CE195" s="7"/>
      <c r="CF195" s="183"/>
      <c r="CG195" s="6"/>
      <c r="CP195" s="24"/>
      <c r="CQ195" s="24"/>
      <c r="CR195" s="24"/>
      <c r="CS195" s="24"/>
      <c r="CT195" s="24"/>
      <c r="CU195" s="24"/>
      <c r="CV195" s="24"/>
      <c r="CW195" s="24"/>
      <c r="CX195" s="24"/>
      <c r="CY195" s="24"/>
      <c r="CZ195" s="24"/>
      <c r="DA195" s="71"/>
      <c r="DB195" s="24"/>
      <c r="DL195" s="6"/>
      <c r="DM195" s="6"/>
      <c r="DN195" s="6"/>
      <c r="DO195" s="6"/>
      <c r="DP195" s="6"/>
      <c r="DQ195" s="6"/>
      <c r="DR195" s="6"/>
      <c r="DS195" s="6"/>
      <c r="DT195" s="6"/>
      <c r="DU195" s="24"/>
      <c r="DV195" s="24"/>
      <c r="DW195" s="24"/>
      <c r="DX195" s="24"/>
      <c r="DY195" s="24"/>
      <c r="DZ195" s="24"/>
      <c r="EA195" s="24"/>
      <c r="EB195" s="24"/>
      <c r="EC195" s="24"/>
      <c r="ED195" s="24"/>
      <c r="EE195" s="6"/>
      <c r="EF195" s="6"/>
      <c r="EG195" s="6"/>
      <c r="EH195" s="6"/>
      <c r="EI195" s="6"/>
      <c r="EJ195" s="6"/>
      <c r="EK195" s="6"/>
      <c r="EL195" s="6"/>
      <c r="EM195" s="6"/>
      <c r="EN195" s="51"/>
      <c r="EO195" s="7"/>
      <c r="EP195" s="7"/>
      <c r="EQ195" s="24"/>
      <c r="ER195" s="24"/>
      <c r="ES195" s="71"/>
      <c r="ET195" s="71"/>
      <c r="EU195" s="6"/>
      <c r="EV195" s="24"/>
      <c r="EW195" s="24"/>
      <c r="EX195" s="24"/>
      <c r="EY195" s="24"/>
      <c r="EZ195" s="24"/>
      <c r="FA195" s="24"/>
      <c r="FB195" s="24"/>
      <c r="FC195" s="24"/>
      <c r="FD195" s="24"/>
      <c r="FE195" s="24"/>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3"/>
      <c r="JA195" s="4"/>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row>
    <row r="196" s="1" customFormat="1" ht="15" customHeight="1">
      <c r="B196" s="2"/>
      <c r="C196" s="2"/>
      <c r="D196" s="2"/>
      <c r="E196" s="2"/>
      <c r="F196" s="2"/>
      <c r="G196" s="2"/>
      <c r="H196" s="2"/>
      <c r="I196" s="2"/>
      <c r="J196" s="2"/>
      <c r="K196" s="2"/>
      <c r="L196" s="6"/>
      <c r="M196" s="6"/>
      <c r="N196" s="24"/>
      <c r="O196" s="24"/>
      <c r="P196" s="24"/>
      <c r="Q196" s="24"/>
      <c r="R196" s="24"/>
      <c r="S196" s="6"/>
      <c r="T196" s="24"/>
      <c r="U196" s="24"/>
      <c r="V196" s="24"/>
      <c r="W196" s="24"/>
      <c r="X196" s="24"/>
      <c r="Y196" s="24"/>
      <c r="Z196" s="24"/>
      <c r="AA196" s="24"/>
      <c r="AB196" s="24"/>
      <c r="AC196" s="2"/>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CA196" s="4"/>
      <c r="CC196" s="4"/>
      <c r="CE196" s="4"/>
      <c r="CF196" s="5"/>
      <c r="CP196" s="24"/>
      <c r="CQ196" s="24"/>
      <c r="CR196" s="24"/>
      <c r="CS196" s="24"/>
      <c r="CT196" s="24"/>
      <c r="CU196" s="24"/>
      <c r="CV196" s="24"/>
      <c r="CW196" s="24"/>
      <c r="CX196" s="24"/>
      <c r="CY196" s="24"/>
      <c r="CZ196" s="24"/>
      <c r="DA196" s="71"/>
      <c r="DB196" s="24"/>
      <c r="DL196" s="24"/>
      <c r="DM196" s="24"/>
      <c r="DN196" s="24"/>
      <c r="DO196" s="24"/>
      <c r="DP196" s="24"/>
      <c r="DQ196" s="24"/>
      <c r="DR196" s="24"/>
      <c r="DS196" s="24"/>
      <c r="DT196" s="24"/>
      <c r="DU196" s="24"/>
      <c r="DV196" s="24"/>
      <c r="DW196" s="24"/>
      <c r="DX196" s="24"/>
      <c r="DY196" s="24"/>
      <c r="DZ196" s="24"/>
      <c r="EA196" s="24"/>
      <c r="EB196" s="24"/>
      <c r="EC196" s="24"/>
      <c r="ED196" s="24"/>
      <c r="EE196" s="6"/>
      <c r="EF196" s="6"/>
      <c r="EG196" s="6"/>
      <c r="EH196" s="6"/>
      <c r="EI196" s="6"/>
      <c r="EJ196" s="6"/>
      <c r="EK196" s="6"/>
      <c r="EL196" s="6"/>
      <c r="EM196" s="24"/>
      <c r="EN196" s="51"/>
      <c r="EO196" s="71"/>
      <c r="EP196" s="6"/>
      <c r="EQ196" s="24"/>
      <c r="ER196" s="24"/>
      <c r="ES196" s="71"/>
      <c r="ET196" s="71"/>
      <c r="EU196" s="51"/>
      <c r="EV196" s="6"/>
      <c r="EW196" s="6"/>
      <c r="EX196" s="6"/>
      <c r="EY196" s="6"/>
      <c r="EZ196" s="6"/>
      <c r="FA196" s="6"/>
      <c r="FB196" s="6"/>
      <c r="FC196" s="6"/>
      <c r="FD196" s="6"/>
      <c r="FE196" s="6"/>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3"/>
      <c r="JA196" s="4"/>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row>
    <row r="197" s="1" customFormat="1" ht="15" customHeight="1">
      <c r="B197" s="2"/>
      <c r="C197" s="2"/>
      <c r="D197" s="2"/>
      <c r="E197" s="2"/>
      <c r="F197" s="2"/>
      <c r="G197" s="2"/>
      <c r="H197" s="2"/>
      <c r="I197" s="2"/>
      <c r="J197" s="2"/>
      <c r="K197" s="2"/>
      <c r="L197" s="6"/>
      <c r="M197" s="6"/>
      <c r="N197" s="6"/>
      <c r="O197" s="7"/>
      <c r="P197" s="6"/>
      <c r="Q197" s="6"/>
      <c r="R197" s="7"/>
      <c r="S197" s="24"/>
      <c r="T197" s="6"/>
      <c r="U197" s="6"/>
      <c r="V197" s="6"/>
      <c r="W197" s="6"/>
      <c r="X197" s="6"/>
      <c r="Y197" s="6"/>
      <c r="Z197" s="6"/>
      <c r="AA197" s="6"/>
      <c r="AB197" s="6"/>
      <c r="AC197" s="2"/>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7"/>
      <c r="CB197" s="6"/>
      <c r="CC197" s="7"/>
      <c r="CD197" s="6"/>
      <c r="CE197" s="7"/>
      <c r="CF197" s="183"/>
      <c r="CP197" s="24"/>
      <c r="CQ197" s="24"/>
      <c r="CR197" s="24"/>
      <c r="CS197" s="24"/>
      <c r="CT197" s="24"/>
      <c r="CU197" s="24"/>
      <c r="CV197" s="24"/>
      <c r="CW197" s="24"/>
      <c r="CX197" s="24"/>
      <c r="CY197" s="24"/>
      <c r="CZ197" s="24"/>
      <c r="DA197" s="71"/>
      <c r="DB197" s="24"/>
      <c r="DL197" s="6"/>
      <c r="DM197" s="6"/>
      <c r="DN197" s="6"/>
      <c r="DO197" s="6"/>
      <c r="DP197" s="6"/>
      <c r="DQ197" s="6"/>
      <c r="DR197" s="6"/>
      <c r="DS197" s="6"/>
      <c r="DT197" s="6"/>
      <c r="DU197" s="24"/>
      <c r="DV197" s="24"/>
      <c r="DW197" s="24"/>
      <c r="DX197" s="24"/>
      <c r="DY197" s="24"/>
      <c r="DZ197" s="24"/>
      <c r="EA197" s="24"/>
      <c r="EB197" s="24"/>
      <c r="EC197" s="24"/>
      <c r="ED197" s="24"/>
      <c r="EE197" s="6"/>
      <c r="EF197" s="6"/>
      <c r="EG197" s="6"/>
      <c r="EH197" s="6"/>
      <c r="EI197" s="6"/>
      <c r="EJ197" s="6"/>
      <c r="EK197" s="6"/>
      <c r="EL197" s="6"/>
      <c r="EM197" s="24"/>
      <c r="EN197" s="51"/>
      <c r="EO197" s="7"/>
      <c r="EP197" s="7"/>
      <c r="EQ197" s="24"/>
      <c r="ER197" s="24"/>
      <c r="ES197" s="71"/>
      <c r="ET197" s="71"/>
      <c r="EU197" s="51"/>
      <c r="EV197" s="6"/>
      <c r="EW197" s="6"/>
      <c r="EX197" s="6"/>
      <c r="EY197" s="6"/>
      <c r="EZ197" s="6"/>
      <c r="FA197" s="6"/>
      <c r="FB197" s="6"/>
      <c r="FC197" s="6"/>
      <c r="FD197" s="6"/>
      <c r="FE197" s="6"/>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3"/>
      <c r="JA197" s="4"/>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row>
    <row r="198" s="1" customFormat="1" ht="15" customHeight="1">
      <c r="B198" s="2"/>
      <c r="C198" s="2"/>
      <c r="D198" s="2"/>
      <c r="E198" s="2"/>
      <c r="F198" s="2"/>
      <c r="G198" s="2"/>
      <c r="H198" s="2"/>
      <c r="I198" s="2"/>
      <c r="J198" s="2"/>
      <c r="K198" s="2"/>
      <c r="L198" s="6"/>
      <c r="M198" s="6"/>
      <c r="N198" s="6"/>
      <c r="O198" s="6"/>
      <c r="P198" s="6"/>
      <c r="Q198" s="6"/>
      <c r="R198" s="6"/>
      <c r="S198" s="6"/>
      <c r="T198" s="6"/>
      <c r="U198" s="6"/>
      <c r="V198" s="6"/>
      <c r="W198" s="6"/>
      <c r="X198" s="6"/>
      <c r="Y198" s="6"/>
      <c r="Z198" s="6"/>
      <c r="AA198" s="6"/>
      <c r="AB198" s="6"/>
      <c r="AC198" s="2"/>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6"/>
      <c r="BQ198" s="6"/>
      <c r="BR198" s="6"/>
      <c r="BS198" s="6"/>
      <c r="BT198" s="6"/>
      <c r="BU198" s="6"/>
      <c r="BV198" s="6"/>
      <c r="BW198" s="6"/>
      <c r="BX198" s="6"/>
      <c r="BY198" s="24"/>
      <c r="BZ198" s="24"/>
      <c r="CA198" s="7"/>
      <c r="CB198" s="24"/>
      <c r="CC198" s="24"/>
      <c r="CD198" s="6"/>
      <c r="CE198" s="7"/>
      <c r="CF198" s="183"/>
      <c r="CP198" s="24"/>
      <c r="CQ198" s="24"/>
      <c r="CR198" s="24"/>
      <c r="CS198" s="24"/>
      <c r="CT198" s="24"/>
      <c r="CU198" s="24"/>
      <c r="CV198" s="24"/>
      <c r="CW198" s="24"/>
      <c r="CX198" s="24"/>
      <c r="CY198" s="24"/>
      <c r="CZ198" s="24"/>
      <c r="DA198" s="71"/>
      <c r="DB198" s="24"/>
      <c r="DL198" s="6"/>
      <c r="DM198" s="6"/>
      <c r="DN198" s="6"/>
      <c r="DO198" s="6"/>
      <c r="DP198" s="6"/>
      <c r="DQ198" s="6"/>
      <c r="DR198" s="6"/>
      <c r="DS198" s="6"/>
      <c r="DT198" s="6"/>
      <c r="DU198" s="24"/>
      <c r="DV198" s="24"/>
      <c r="DW198" s="24"/>
      <c r="DX198" s="24"/>
      <c r="DY198" s="24"/>
      <c r="DZ198" s="24"/>
      <c r="EA198" s="24"/>
      <c r="EB198" s="24"/>
      <c r="EC198" s="24"/>
      <c r="ED198" s="24"/>
      <c r="EE198" s="183"/>
      <c r="EF198" s="183"/>
      <c r="EG198" s="183"/>
      <c r="EH198" s="183"/>
      <c r="EI198" s="183"/>
      <c r="EJ198" s="183"/>
      <c r="EK198" s="183"/>
      <c r="EL198" s="183"/>
      <c r="EM198" s="24"/>
      <c r="EN198" s="51"/>
      <c r="EO198" s="71"/>
      <c r="EP198" s="6"/>
      <c r="EQ198" s="24"/>
      <c r="ER198" s="24"/>
      <c r="ES198" s="71"/>
      <c r="ET198" s="71"/>
      <c r="EU198" s="51"/>
      <c r="EV198" s="6"/>
      <c r="EW198" s="6"/>
      <c r="EX198" s="6"/>
      <c r="EY198" s="6"/>
      <c r="EZ198" s="6"/>
      <c r="FA198" s="6"/>
      <c r="FB198" s="6"/>
      <c r="FC198" s="6"/>
      <c r="FD198" s="6"/>
      <c r="FE198" s="6"/>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3"/>
      <c r="JA198" s="4"/>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row>
    <row r="199" s="1" customFormat="1" ht="15" customHeight="1">
      <c r="B199" s="2"/>
      <c r="C199" s="2"/>
      <c r="D199" s="2"/>
      <c r="E199" s="2"/>
      <c r="F199" s="2"/>
      <c r="G199" s="2"/>
      <c r="H199" s="2"/>
      <c r="I199" s="2"/>
      <c r="J199" s="2"/>
      <c r="K199" s="2"/>
      <c r="L199" s="6"/>
      <c r="M199" s="6"/>
      <c r="N199" s="6"/>
      <c r="O199" s="6"/>
      <c r="P199" s="6"/>
      <c r="Q199" s="6"/>
      <c r="R199" s="6"/>
      <c r="S199" s="6"/>
      <c r="T199" s="6"/>
      <c r="U199" s="6"/>
      <c r="V199" s="6"/>
      <c r="W199" s="6"/>
      <c r="X199" s="6"/>
      <c r="Y199" s="6"/>
      <c r="Z199" s="6"/>
      <c r="AA199" s="6"/>
      <c r="AB199" s="6"/>
      <c r="AC199" s="2"/>
      <c r="AD199" s="280"/>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Y199" s="24"/>
      <c r="BZ199" s="24"/>
      <c r="CA199" s="7"/>
      <c r="CB199" s="24"/>
      <c r="CC199" s="24"/>
      <c r="CD199" s="6"/>
      <c r="CE199" s="7"/>
      <c r="CF199" s="183"/>
      <c r="CP199" s="24"/>
      <c r="CQ199" s="24"/>
      <c r="CR199" s="24"/>
      <c r="CS199" s="24"/>
      <c r="CT199" s="24"/>
      <c r="CU199" s="24"/>
      <c r="CV199" s="24"/>
      <c r="CW199" s="24"/>
      <c r="CX199" s="24"/>
      <c r="CY199" s="24"/>
      <c r="CZ199" s="24"/>
      <c r="DA199" s="71"/>
      <c r="DB199" s="24"/>
      <c r="DL199" s="6"/>
      <c r="DM199" s="6"/>
      <c r="DN199" s="6"/>
      <c r="DO199" s="6"/>
      <c r="DP199" s="6"/>
      <c r="DQ199" s="6"/>
      <c r="DR199" s="6"/>
      <c r="DS199" s="6"/>
      <c r="DT199" s="6"/>
      <c r="DU199" s="24"/>
      <c r="DV199" s="24"/>
      <c r="DW199" s="24"/>
      <c r="DX199" s="24"/>
      <c r="DY199" s="24"/>
      <c r="DZ199" s="24"/>
      <c r="EA199" s="24"/>
      <c r="EB199" s="24"/>
      <c r="EC199" s="24"/>
      <c r="ED199" s="24"/>
      <c r="EE199" s="7"/>
      <c r="EF199" s="7"/>
      <c r="EG199" s="7"/>
      <c r="EH199" s="7"/>
      <c r="EI199" s="7"/>
      <c r="EJ199" s="7"/>
      <c r="EK199" s="7"/>
      <c r="EL199" s="7"/>
      <c r="EM199" s="24"/>
      <c r="EN199" s="51"/>
      <c r="EO199" s="7"/>
      <c r="EP199" s="7"/>
      <c r="EQ199" s="24"/>
      <c r="ER199" s="24"/>
      <c r="ES199" s="71"/>
      <c r="ET199" s="71"/>
      <c r="EU199" s="51"/>
      <c r="EV199" s="6"/>
      <c r="EW199" s="6"/>
      <c r="EX199" s="6"/>
      <c r="EY199" s="6"/>
      <c r="EZ199" s="6"/>
      <c r="FA199" s="6"/>
      <c r="FB199" s="6"/>
      <c r="FC199" s="6"/>
      <c r="FD199" s="6"/>
      <c r="FE199" s="6"/>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3"/>
      <c r="JA199" s="4"/>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row>
    <row r="200" s="1" customFormat="1" ht="15" customHeight="1">
      <c r="B200" s="2"/>
      <c r="C200" s="2"/>
      <c r="D200" s="2"/>
      <c r="E200" s="2"/>
      <c r="F200" s="2"/>
      <c r="G200" s="2"/>
      <c r="H200" s="2"/>
      <c r="I200" s="2"/>
      <c r="J200" s="2"/>
      <c r="K200" s="2"/>
      <c r="L200" s="6"/>
      <c r="M200" s="6"/>
      <c r="N200" s="6"/>
      <c r="O200" s="6"/>
      <c r="P200" s="6"/>
      <c r="Q200" s="6"/>
      <c r="R200" s="6"/>
      <c r="S200" s="6"/>
      <c r="T200" s="6"/>
      <c r="U200" s="6"/>
      <c r="V200" s="6"/>
      <c r="W200" s="6"/>
      <c r="X200" s="6"/>
      <c r="Y200" s="6"/>
      <c r="Z200" s="6"/>
      <c r="AA200" s="6"/>
      <c r="AB200" s="6"/>
      <c r="AC200" s="2"/>
      <c r="AD200" s="46"/>
      <c r="AE200" s="7"/>
      <c r="AF200" s="24"/>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3"/>
      <c r="BZ200" s="24"/>
      <c r="CA200" s="7"/>
      <c r="CB200" s="24"/>
      <c r="CC200" s="7"/>
      <c r="CD200" s="8"/>
      <c r="CE200" s="51"/>
      <c r="CF200" s="46"/>
      <c r="CG200" s="7"/>
      <c r="CH200" s="24"/>
      <c r="CI200" s="24"/>
      <c r="CJ200" s="6"/>
      <c r="CK200" s="7"/>
      <c r="CL200" s="6"/>
      <c r="CP200" s="24"/>
      <c r="CQ200" s="24"/>
      <c r="CR200" s="24"/>
      <c r="CS200" s="24"/>
      <c r="CT200" s="24"/>
      <c r="CU200" s="24"/>
      <c r="CV200" s="24"/>
      <c r="CW200" s="24"/>
      <c r="CX200" s="24"/>
      <c r="CY200" s="24"/>
      <c r="CZ200" s="24"/>
      <c r="DA200" s="71"/>
      <c r="DB200" s="24"/>
      <c r="DL200" s="6"/>
      <c r="DM200" s="6"/>
      <c r="DN200" s="6"/>
      <c r="DO200" s="6"/>
      <c r="DP200" s="6"/>
      <c r="DQ200" s="6"/>
      <c r="DR200" s="6"/>
      <c r="DS200" s="6"/>
      <c r="DT200" s="6"/>
      <c r="DU200" s="24"/>
      <c r="DV200" s="24"/>
      <c r="DW200" s="24"/>
      <c r="DX200" s="24"/>
      <c r="DY200" s="24"/>
      <c r="DZ200" s="24"/>
      <c r="EA200" s="24"/>
      <c r="EB200" s="24"/>
      <c r="EC200" s="24"/>
      <c r="ED200" s="24"/>
      <c r="EE200" s="24"/>
      <c r="EF200" s="24"/>
      <c r="EG200" s="24"/>
      <c r="EH200" s="24"/>
      <c r="EI200" s="24"/>
      <c r="EJ200" s="24"/>
      <c r="EK200" s="24"/>
      <c r="EL200" s="24"/>
      <c r="EM200" s="24"/>
      <c r="EN200" s="51"/>
      <c r="EO200" s="71"/>
      <c r="EP200" s="6"/>
      <c r="EQ200" s="24"/>
      <c r="ER200" s="24"/>
      <c r="ES200" s="71"/>
      <c r="ET200" s="71"/>
      <c r="EU200" s="51"/>
      <c r="EV200" s="51"/>
      <c r="EW200" s="51"/>
      <c r="EX200" s="51"/>
      <c r="EY200" s="51"/>
      <c r="EZ200" s="51"/>
      <c r="FA200" s="51"/>
      <c r="FB200" s="51"/>
      <c r="FC200" s="51"/>
      <c r="FD200" s="51"/>
      <c r="FE200" s="5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3"/>
      <c r="JA200" s="4"/>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row>
    <row r="201" s="1" customFormat="1" ht="15" customHeight="1">
      <c r="B201" s="2"/>
      <c r="C201" s="2"/>
      <c r="D201" s="2"/>
      <c r="E201" s="2"/>
      <c r="F201" s="2"/>
      <c r="G201" s="2"/>
      <c r="H201" s="2"/>
      <c r="I201" s="2"/>
      <c r="J201" s="2"/>
      <c r="K201" s="2"/>
      <c r="L201" s="6"/>
      <c r="M201" s="6"/>
      <c r="N201" s="6"/>
      <c r="O201" s="6"/>
      <c r="P201" s="6"/>
      <c r="Q201" s="6"/>
      <c r="R201" s="6"/>
      <c r="S201" s="6"/>
      <c r="T201" s="6"/>
      <c r="U201" s="6"/>
      <c r="V201" s="6"/>
      <c r="W201" s="6"/>
      <c r="X201" s="6"/>
      <c r="Y201" s="6"/>
      <c r="Z201" s="6"/>
      <c r="AA201" s="6"/>
      <c r="AB201" s="6"/>
      <c r="AC201" s="2"/>
      <c r="AD201" s="46"/>
      <c r="AE201" s="7"/>
      <c r="AF201" s="24"/>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24"/>
      <c r="BQ201" s="24"/>
      <c r="BR201" s="6"/>
      <c r="BS201" s="24"/>
      <c r="BT201" s="24"/>
      <c r="BU201" s="7"/>
      <c r="BV201" s="24"/>
      <c r="BW201" s="24"/>
      <c r="BX201" s="6"/>
      <c r="BY201" s="71"/>
      <c r="BZ201" s="24"/>
      <c r="CA201" s="7"/>
      <c r="CB201" s="24"/>
      <c r="CC201" s="7"/>
      <c r="CD201" s="6"/>
      <c r="CE201" s="24"/>
      <c r="CF201" s="46"/>
      <c r="CG201" s="7"/>
      <c r="CH201" s="24"/>
      <c r="CI201" s="24"/>
      <c r="CJ201" s="6"/>
      <c r="CK201" s="7"/>
      <c r="CL201" s="6"/>
      <c r="CP201" s="24"/>
      <c r="CQ201" s="24"/>
      <c r="CR201" s="24"/>
      <c r="CS201" s="24"/>
      <c r="CT201" s="24"/>
      <c r="CU201" s="24"/>
      <c r="CV201" s="24"/>
      <c r="CW201" s="24"/>
      <c r="CX201" s="24"/>
      <c r="CY201" s="24"/>
      <c r="CZ201" s="24"/>
      <c r="DA201" s="71"/>
      <c r="DB201" s="24"/>
      <c r="DL201" s="6"/>
      <c r="DM201" s="6"/>
      <c r="DN201" s="6"/>
      <c r="DO201" s="6"/>
      <c r="DP201" s="6"/>
      <c r="DQ201" s="6"/>
      <c r="DR201" s="6"/>
      <c r="DS201" s="6"/>
      <c r="DT201" s="6"/>
      <c r="DU201" s="24"/>
      <c r="DV201" s="24"/>
      <c r="DW201" s="24"/>
      <c r="DX201" s="24"/>
      <c r="DY201" s="24"/>
      <c r="DZ201" s="24"/>
      <c r="EA201" s="24"/>
      <c r="EB201" s="24"/>
      <c r="EC201" s="24"/>
      <c r="ED201" s="24"/>
      <c r="EE201" s="7"/>
      <c r="EF201" s="7"/>
      <c r="EG201" s="7"/>
      <c r="EH201" s="7"/>
      <c r="EI201" s="7"/>
      <c r="EJ201" s="7"/>
      <c r="EK201" s="7"/>
      <c r="EL201" s="7"/>
      <c r="EM201" s="24"/>
      <c r="EN201" s="51"/>
      <c r="EO201" s="7"/>
      <c r="EP201" s="7"/>
      <c r="EQ201" s="24"/>
      <c r="ER201" s="24"/>
      <c r="ES201" s="71"/>
      <c r="ET201" s="71"/>
      <c r="EU201" s="51"/>
      <c r="EV201" s="51"/>
      <c r="EW201" s="51"/>
      <c r="EX201" s="51"/>
      <c r="EY201" s="51"/>
      <c r="EZ201" s="51"/>
      <c r="FA201" s="51"/>
      <c r="FB201" s="51"/>
      <c r="FC201" s="51"/>
      <c r="FD201" s="51"/>
      <c r="FE201" s="5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3"/>
      <c r="JA201" s="4"/>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row>
    <row r="202" s="1" customFormat="1" ht="15" customHeight="1">
      <c r="B202" s="2"/>
      <c r="C202" s="2"/>
      <c r="D202" s="2"/>
      <c r="E202" s="2"/>
      <c r="F202" s="2"/>
      <c r="G202" s="2"/>
      <c r="H202" s="2"/>
      <c r="I202" s="2"/>
      <c r="J202" s="2"/>
      <c r="K202" s="2"/>
      <c r="S202" s="6"/>
      <c r="T202" s="3"/>
      <c r="U202" s="3"/>
      <c r="V202" s="3"/>
      <c r="W202" s="3"/>
      <c r="X202" s="3"/>
      <c r="Y202" s="3"/>
      <c r="Z202" s="3"/>
      <c r="AA202" s="3"/>
      <c r="AB202" s="3"/>
      <c r="AC202" s="2"/>
      <c r="AD202" s="46"/>
      <c r="AE202" s="7"/>
      <c r="AF202" s="24"/>
      <c r="AG202" s="6"/>
      <c r="AH202" s="8"/>
      <c r="AI202" s="63"/>
      <c r="AJ202" s="8"/>
      <c r="AK202" s="183"/>
      <c r="AL202" s="183"/>
      <c r="AM202" s="183"/>
      <c r="AN202" s="183"/>
      <c r="AO202" s="183"/>
      <c r="AP202" s="183"/>
      <c r="AQ202" s="183"/>
      <c r="AR202" s="183"/>
      <c r="AS202" s="183"/>
      <c r="AT202" s="183"/>
      <c r="AU202" s="183"/>
      <c r="AV202" s="183"/>
      <c r="AW202" s="183"/>
      <c r="AX202" s="183"/>
      <c r="AY202" s="183"/>
      <c r="AZ202" s="183"/>
      <c r="BA202" s="183"/>
      <c r="BB202" s="183"/>
      <c r="BC202" s="183"/>
      <c r="BD202" s="183"/>
      <c r="BE202" s="183"/>
      <c r="BF202" s="183"/>
      <c r="BG202" s="183"/>
      <c r="BH202" s="183"/>
      <c r="BI202" s="183"/>
      <c r="BJ202" s="183"/>
      <c r="BK202" s="183"/>
      <c r="BL202" s="183"/>
      <c r="BM202" s="183"/>
      <c r="BN202" s="183"/>
      <c r="BO202" s="183"/>
      <c r="BP202" s="24"/>
      <c r="BQ202" s="24"/>
      <c r="BR202" s="6"/>
      <c r="BS202" s="24"/>
      <c r="BT202" s="24"/>
      <c r="BU202" s="7"/>
      <c r="BV202" s="24"/>
      <c r="BW202" s="24"/>
      <c r="BX202" s="6"/>
      <c r="BY202" s="51"/>
      <c r="BZ202" s="24"/>
      <c r="CA202" s="24"/>
      <c r="CB202" s="24"/>
      <c r="CC202" s="7"/>
      <c r="CD202" s="71"/>
      <c r="CE202" s="51"/>
      <c r="CF202" s="46"/>
      <c r="CG202" s="24"/>
      <c r="CH202" s="24"/>
      <c r="CI202" s="24"/>
      <c r="CJ202" s="6"/>
      <c r="CK202" s="7"/>
      <c r="CL202" s="6"/>
      <c r="CP202" s="24"/>
      <c r="CQ202" s="24"/>
      <c r="CR202" s="24"/>
      <c r="CS202" s="24"/>
      <c r="CT202" s="24"/>
      <c r="CU202" s="24"/>
      <c r="CV202" s="24"/>
      <c r="CW202" s="24"/>
      <c r="CX202" s="24"/>
      <c r="CY202" s="24"/>
      <c r="CZ202" s="24"/>
      <c r="DA202" s="71"/>
      <c r="DB202" s="24"/>
      <c r="DL202" s="3"/>
      <c r="DM202" s="3"/>
      <c r="DN202" s="3"/>
      <c r="DO202" s="3"/>
      <c r="DP202" s="3"/>
      <c r="DQ202" s="3"/>
      <c r="DR202" s="3"/>
      <c r="DS202" s="3"/>
      <c r="DT202" s="3"/>
      <c r="DU202" s="24"/>
      <c r="DV202" s="24"/>
      <c r="DW202" s="24"/>
      <c r="DX202" s="24"/>
      <c r="DY202" s="24"/>
      <c r="DZ202" s="24"/>
      <c r="EA202" s="24"/>
      <c r="EB202" s="24"/>
      <c r="EC202" s="24"/>
      <c r="ED202" s="24"/>
      <c r="EE202" s="24"/>
      <c r="EF202" s="24"/>
      <c r="EG202" s="24"/>
      <c r="EH202" s="24"/>
      <c r="EI202" s="24"/>
      <c r="EJ202" s="24"/>
      <c r="EK202" s="24"/>
      <c r="EL202" s="24"/>
      <c r="EM202" s="24"/>
      <c r="EN202" s="51"/>
      <c r="EO202" s="71"/>
      <c r="EP202" s="6"/>
      <c r="EQ202" s="24"/>
      <c r="ER202" s="24"/>
      <c r="ES202" s="71"/>
      <c r="ET202" s="71"/>
      <c r="EU202" s="51"/>
      <c r="EV202" s="51"/>
      <c r="EW202" s="51"/>
      <c r="EX202" s="51"/>
      <c r="EY202" s="51"/>
      <c r="EZ202" s="51"/>
      <c r="FA202" s="51"/>
      <c r="FB202" s="51"/>
      <c r="FC202" s="51"/>
      <c r="FD202" s="51"/>
      <c r="FE202" s="5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3"/>
      <c r="JA202" s="4"/>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row>
    <row r="203" s="1" customFormat="1" ht="15" customHeight="1">
      <c r="B203" s="2"/>
      <c r="C203" s="2"/>
      <c r="D203" s="2"/>
      <c r="E203" s="2"/>
      <c r="F203" s="2"/>
      <c r="G203" s="2"/>
      <c r="H203" s="2"/>
      <c r="I203" s="2"/>
      <c r="J203" s="2"/>
      <c r="K203" s="2"/>
      <c r="L203" s="280"/>
      <c r="M203" s="6"/>
      <c r="N203" s="6"/>
      <c r="O203" s="6"/>
      <c r="P203" s="6"/>
      <c r="Q203" s="6"/>
      <c r="R203" s="6"/>
      <c r="S203" s="3"/>
      <c r="T203" s="6"/>
      <c r="U203" s="6"/>
      <c r="V203" s="6"/>
      <c r="W203" s="6"/>
      <c r="X203" s="6"/>
      <c r="Y203" s="6"/>
      <c r="Z203" s="6"/>
      <c r="AA203" s="6"/>
      <c r="AB203" s="6"/>
      <c r="AC203" s="2"/>
      <c r="AD203" s="46"/>
      <c r="AE203" s="7"/>
      <c r="AF203" s="24"/>
      <c r="AG203" s="6"/>
      <c r="AH203" s="6"/>
      <c r="AI203" s="71"/>
      <c r="AJ203" s="24"/>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24"/>
      <c r="BQ203" s="6"/>
      <c r="BR203" s="8"/>
      <c r="BS203" s="63"/>
      <c r="BT203" s="24"/>
      <c r="BU203" s="7"/>
      <c r="BV203" s="24"/>
      <c r="BW203" s="6"/>
      <c r="BX203" s="8"/>
      <c r="BY203" s="51"/>
      <c r="BZ203" s="24"/>
      <c r="CA203" s="7"/>
      <c r="CB203" s="24"/>
      <c r="CC203" s="7"/>
      <c r="CD203" s="71"/>
      <c r="CE203" s="51"/>
      <c r="CF203" s="46"/>
      <c r="CG203" s="7"/>
      <c r="CH203" s="24"/>
      <c r="CI203" s="24"/>
      <c r="CJ203" s="6"/>
      <c r="CK203" s="7"/>
      <c r="CL203" s="6"/>
      <c r="CM203" s="24"/>
      <c r="CO203" s="24"/>
      <c r="CP203" s="24"/>
      <c r="CQ203" s="24"/>
      <c r="CR203" s="24"/>
      <c r="CS203" s="24"/>
      <c r="CT203" s="24"/>
      <c r="CU203" s="24"/>
      <c r="CV203" s="24"/>
      <c r="CW203" s="24"/>
      <c r="CX203" s="24"/>
      <c r="CY203" s="24"/>
      <c r="CZ203" s="24"/>
      <c r="DA203" s="71"/>
      <c r="DB203" s="24"/>
      <c r="DL203" s="6"/>
      <c r="DM203" s="6"/>
      <c r="DN203" s="6"/>
      <c r="DO203" s="6"/>
      <c r="DP203" s="6"/>
      <c r="DQ203" s="6"/>
      <c r="DR203" s="6"/>
      <c r="DS203" s="6"/>
      <c r="DT203" s="6"/>
      <c r="DU203" s="24"/>
      <c r="DV203" s="24"/>
      <c r="DW203" s="24"/>
      <c r="DX203" s="24"/>
      <c r="DY203" s="24"/>
      <c r="DZ203" s="24"/>
      <c r="EA203" s="24"/>
      <c r="EB203" s="24"/>
      <c r="EC203" s="24"/>
      <c r="ED203" s="24"/>
      <c r="EE203" s="24"/>
      <c r="EF203" s="24"/>
      <c r="EG203" s="24"/>
      <c r="EH203" s="24"/>
      <c r="EI203" s="24"/>
      <c r="EJ203" s="24"/>
      <c r="EK203" s="24"/>
      <c r="EL203" s="24"/>
      <c r="EM203" s="24"/>
      <c r="EN203" s="51"/>
      <c r="EO203" s="7"/>
      <c r="EP203" s="7"/>
      <c r="EQ203" s="24"/>
      <c r="ER203" s="24"/>
      <c r="ES203" s="71"/>
      <c r="ET203" s="71"/>
      <c r="EU203" s="51"/>
      <c r="EV203" s="51"/>
      <c r="EW203" s="51"/>
      <c r="EX203" s="51"/>
      <c r="EY203" s="51"/>
      <c r="EZ203" s="51"/>
      <c r="FA203" s="51"/>
      <c r="FB203" s="51"/>
      <c r="FC203" s="51"/>
      <c r="FD203" s="51"/>
      <c r="FE203" s="5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3"/>
      <c r="JA203" s="4"/>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row>
    <row r="204" s="1" customFormat="1" ht="15" customHeight="1">
      <c r="B204" s="2"/>
      <c r="C204" s="2"/>
      <c r="D204" s="2"/>
      <c r="E204" s="2"/>
      <c r="F204" s="2"/>
      <c r="G204" s="2"/>
      <c r="H204" s="2"/>
      <c r="I204" s="2"/>
      <c r="J204" s="2"/>
      <c r="K204" s="2"/>
      <c r="L204" s="46"/>
      <c r="M204" s="7"/>
      <c r="N204" s="24"/>
      <c r="O204" s="6"/>
      <c r="P204" s="6"/>
      <c r="Q204" s="6"/>
      <c r="R204" s="6"/>
      <c r="S204" s="6"/>
      <c r="T204" s="6"/>
      <c r="U204" s="6"/>
      <c r="V204" s="6"/>
      <c r="W204" s="6"/>
      <c r="X204" s="6"/>
      <c r="Y204" s="6"/>
      <c r="Z204" s="6"/>
      <c r="AA204" s="6"/>
      <c r="AB204" s="6"/>
      <c r="AC204" s="2"/>
      <c r="AD204" s="6"/>
      <c r="AE204" s="46"/>
      <c r="AF204" s="24"/>
      <c r="AG204" s="6"/>
      <c r="AH204" s="71"/>
      <c r="AI204" s="51"/>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6"/>
      <c r="BR204" s="6"/>
      <c r="BS204" s="71"/>
      <c r="BT204" s="24"/>
      <c r="BU204" s="7"/>
      <c r="BV204" s="24"/>
      <c r="BW204" s="6"/>
      <c r="BX204" s="6"/>
      <c r="BY204" s="7"/>
      <c r="BZ204" s="24"/>
      <c r="CA204" s="24"/>
      <c r="CB204" s="24"/>
      <c r="CC204" s="51"/>
      <c r="CD204" s="7"/>
      <c r="CE204" s="7"/>
      <c r="CF204" s="46"/>
      <c r="CG204" s="24"/>
      <c r="CH204" s="24"/>
      <c r="CI204" s="24"/>
      <c r="CJ204" s="6"/>
      <c r="CK204" s="7"/>
      <c r="CL204" s="6"/>
      <c r="CM204" s="24"/>
      <c r="CN204" s="7"/>
      <c r="CO204" s="24"/>
      <c r="CP204" s="24"/>
      <c r="CQ204" s="24"/>
      <c r="CR204" s="24"/>
      <c r="CS204" s="24"/>
      <c r="CT204" s="24"/>
      <c r="CU204" s="24"/>
      <c r="CV204" s="24"/>
      <c r="CW204" s="24"/>
      <c r="CX204" s="24"/>
      <c r="CY204" s="24"/>
      <c r="CZ204" s="24"/>
      <c r="DA204" s="71"/>
      <c r="DB204" s="24"/>
      <c r="DL204" s="6"/>
      <c r="DM204" s="6"/>
      <c r="DN204" s="6"/>
      <c r="DO204" s="6"/>
      <c r="DP204" s="6"/>
      <c r="DQ204" s="6"/>
      <c r="DR204" s="6"/>
      <c r="DS204" s="6"/>
      <c r="DT204" s="6"/>
      <c r="DU204" s="24"/>
      <c r="DV204" s="24"/>
      <c r="DW204" s="24"/>
      <c r="DX204" s="24"/>
      <c r="DY204" s="24"/>
      <c r="DZ204" s="24"/>
      <c r="EA204" s="24"/>
      <c r="EB204" s="24"/>
      <c r="EC204" s="24"/>
      <c r="ED204" s="24"/>
      <c r="EE204" s="24"/>
      <c r="EF204" s="24"/>
      <c r="EG204" s="24"/>
      <c r="EH204" s="24"/>
      <c r="EI204" s="24"/>
      <c r="EJ204" s="24"/>
      <c r="EK204" s="24"/>
      <c r="EL204" s="24"/>
      <c r="EM204" s="24"/>
      <c r="EN204" s="51"/>
      <c r="EO204" s="71"/>
      <c r="EP204" s="6"/>
      <c r="EQ204" s="24"/>
      <c r="ER204" s="24"/>
      <c r="ES204" s="71"/>
      <c r="ET204" s="71"/>
      <c r="EU204" s="51"/>
      <c r="EV204" s="51"/>
      <c r="EW204" s="51"/>
      <c r="EX204" s="51"/>
      <c r="EY204" s="51"/>
      <c r="EZ204" s="51"/>
      <c r="FA204" s="51"/>
      <c r="FB204" s="51"/>
      <c r="FC204" s="51"/>
      <c r="FD204" s="51"/>
      <c r="FE204" s="5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3"/>
      <c r="JA204" s="4"/>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row>
    <row r="205" s="1" customFormat="1" ht="15" customHeight="1">
      <c r="B205" s="2"/>
      <c r="C205" s="2"/>
      <c r="D205" s="2"/>
      <c r="E205" s="2"/>
      <c r="F205" s="2"/>
      <c r="G205" s="2"/>
      <c r="H205" s="2"/>
      <c r="I205" s="2"/>
      <c r="J205" s="2"/>
      <c r="K205" s="2"/>
      <c r="L205" s="46"/>
      <c r="M205" s="7"/>
      <c r="N205" s="24"/>
      <c r="O205" s="6"/>
      <c r="P205" s="6"/>
      <c r="Q205" s="6"/>
      <c r="R205" s="6"/>
      <c r="S205" s="6"/>
      <c r="T205" s="6"/>
      <c r="U205" s="6"/>
      <c r="V205" s="6"/>
      <c r="W205" s="6"/>
      <c r="X205" s="6"/>
      <c r="Y205" s="6"/>
      <c r="Z205" s="6"/>
      <c r="AA205" s="6"/>
      <c r="AB205" s="6"/>
      <c r="AC205" s="2"/>
      <c r="AD205" s="71"/>
      <c r="AE205" s="7"/>
      <c r="AF205" s="24"/>
      <c r="AG205" s="6"/>
      <c r="AH205" s="71"/>
      <c r="AI205" s="51"/>
      <c r="AJ205" s="24"/>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24"/>
      <c r="BQ205" s="6"/>
      <c r="BR205" s="71"/>
      <c r="BS205" s="51"/>
      <c r="BT205" s="24"/>
      <c r="BU205" s="24"/>
      <c r="BV205" s="24"/>
      <c r="BW205" s="6"/>
      <c r="BX205" s="71"/>
      <c r="BY205" s="6"/>
      <c r="BZ205" s="24"/>
      <c r="CA205" s="24"/>
      <c r="CB205" s="24"/>
      <c r="CC205" s="51"/>
      <c r="CD205" s="71"/>
      <c r="CE205" s="7"/>
      <c r="CF205" s="46"/>
      <c r="CG205" s="24"/>
      <c r="CH205" s="24"/>
      <c r="CI205" s="24"/>
      <c r="CJ205" s="6"/>
      <c r="CK205" s="7"/>
      <c r="CL205" s="6"/>
      <c r="CM205" s="24"/>
      <c r="CN205" s="24"/>
      <c r="CO205" s="24"/>
      <c r="CP205" s="24"/>
      <c r="CQ205" s="24"/>
      <c r="CR205" s="24"/>
      <c r="CS205" s="24"/>
      <c r="CT205" s="24"/>
      <c r="CU205" s="24"/>
      <c r="CV205" s="24"/>
      <c r="CW205" s="24"/>
      <c r="CX205" s="24"/>
      <c r="CY205" s="24"/>
      <c r="CZ205" s="24"/>
      <c r="DA205" s="71"/>
      <c r="DB205" s="24"/>
      <c r="DL205" s="6"/>
      <c r="DM205" s="6"/>
      <c r="DN205" s="6"/>
      <c r="DO205" s="6"/>
      <c r="DP205" s="6"/>
      <c r="DQ205" s="6"/>
      <c r="DR205" s="6"/>
      <c r="DS205" s="6"/>
      <c r="DT205" s="6"/>
      <c r="DU205" s="24"/>
      <c r="DV205" s="24"/>
      <c r="DW205" s="24"/>
      <c r="DX205" s="24"/>
      <c r="DY205" s="24"/>
      <c r="DZ205" s="24"/>
      <c r="EA205" s="24"/>
      <c r="EB205" s="24"/>
      <c r="EC205" s="24"/>
      <c r="ED205" s="24"/>
      <c r="EE205" s="24"/>
      <c r="EF205" s="24"/>
      <c r="EG205" s="24"/>
      <c r="EH205" s="24"/>
      <c r="EI205" s="24"/>
      <c r="EJ205" s="24"/>
      <c r="EK205" s="24"/>
      <c r="EL205" s="24"/>
      <c r="EM205" s="24"/>
      <c r="EN205" s="51"/>
      <c r="EO205" s="7"/>
      <c r="EP205" s="7"/>
      <c r="EQ205" s="24"/>
      <c r="ER205" s="24"/>
      <c r="ES205" s="71"/>
      <c r="ET205" s="71"/>
      <c r="EU205" s="51"/>
      <c r="EV205" s="51"/>
      <c r="EW205" s="51"/>
      <c r="EX205" s="51"/>
      <c r="EY205" s="51"/>
      <c r="EZ205" s="51"/>
      <c r="FA205" s="51"/>
      <c r="FB205" s="51"/>
      <c r="FC205" s="51"/>
      <c r="FD205" s="51"/>
      <c r="FE205" s="5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3"/>
      <c r="JA205" s="4"/>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row>
    <row r="206" s="1" customFormat="1" ht="15" customHeight="1">
      <c r="B206" s="2"/>
      <c r="C206" s="2"/>
      <c r="D206" s="2"/>
      <c r="E206" s="2"/>
      <c r="F206" s="2"/>
      <c r="G206" s="2"/>
      <c r="H206" s="2"/>
      <c r="I206" s="2"/>
      <c r="J206" s="2"/>
      <c r="K206" s="2"/>
      <c r="L206" s="46"/>
      <c r="M206" s="7"/>
      <c r="N206" s="24"/>
      <c r="O206" s="6"/>
      <c r="P206" s="8"/>
      <c r="Q206" s="63"/>
      <c r="R206" s="8"/>
      <c r="S206" s="6"/>
      <c r="T206" s="183"/>
      <c r="U206" s="183"/>
      <c r="V206" s="183"/>
      <c r="W206" s="183"/>
      <c r="X206" s="183"/>
      <c r="Y206" s="183"/>
      <c r="Z206" s="183"/>
      <c r="AA206" s="183"/>
      <c r="AB206" s="183"/>
      <c r="AC206" s="2"/>
      <c r="AD206" s="8"/>
      <c r="AE206" s="46"/>
      <c r="AF206" s="24"/>
      <c r="AG206" s="51"/>
      <c r="AH206" s="7"/>
      <c r="AI206" s="7"/>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6"/>
      <c r="BR206" s="71"/>
      <c r="BS206" s="51"/>
      <c r="BT206" s="24"/>
      <c r="BU206" s="7"/>
      <c r="BV206" s="24"/>
      <c r="BW206" s="6"/>
      <c r="BX206" s="71"/>
      <c r="BY206" s="7"/>
      <c r="BZ206" s="24"/>
      <c r="CA206" s="24"/>
      <c r="CB206" s="24"/>
      <c r="CC206" s="51"/>
      <c r="CD206" s="7"/>
      <c r="CE206" s="7"/>
      <c r="CF206" s="46"/>
      <c r="CG206" s="24"/>
      <c r="CH206" s="24"/>
      <c r="CI206" s="24"/>
      <c r="CJ206" s="6"/>
      <c r="CK206" s="7"/>
      <c r="CL206" s="6"/>
      <c r="CM206" s="24"/>
      <c r="CN206" s="7"/>
      <c r="CO206" s="24"/>
      <c r="CP206" s="24"/>
      <c r="CQ206" s="24"/>
      <c r="CR206" s="24"/>
      <c r="CS206" s="24"/>
      <c r="CT206" s="24"/>
      <c r="CU206" s="24"/>
      <c r="CV206" s="24"/>
      <c r="CW206" s="24"/>
      <c r="CX206" s="24"/>
      <c r="CY206" s="24"/>
      <c r="CZ206" s="24"/>
      <c r="DA206" s="71"/>
      <c r="DB206" s="24"/>
      <c r="DL206" s="183"/>
      <c r="DM206" s="183"/>
      <c r="DN206" s="183"/>
      <c r="DO206" s="183"/>
      <c r="DP206" s="183"/>
      <c r="DQ206" s="183"/>
      <c r="DR206" s="183"/>
      <c r="DS206" s="183"/>
      <c r="DT206" s="183"/>
      <c r="DU206" s="24"/>
      <c r="DV206" s="24"/>
      <c r="DW206" s="24"/>
      <c r="DX206" s="24"/>
      <c r="DY206" s="24"/>
      <c r="DZ206" s="24"/>
      <c r="EA206" s="24"/>
      <c r="EB206" s="24"/>
      <c r="EC206" s="24"/>
      <c r="ED206" s="24"/>
      <c r="EE206" s="24"/>
      <c r="EF206" s="24"/>
      <c r="EG206" s="24"/>
      <c r="EH206" s="24"/>
      <c r="EI206" s="24"/>
      <c r="EJ206" s="24"/>
      <c r="EK206" s="24"/>
      <c r="EL206" s="24"/>
      <c r="EM206" s="24"/>
      <c r="EN206" s="51"/>
      <c r="EO206" s="71"/>
      <c r="EP206" s="6"/>
      <c r="EQ206" s="24"/>
      <c r="ER206" s="24"/>
      <c r="ES206" s="71"/>
      <c r="ET206" s="71"/>
      <c r="EU206" s="51"/>
      <c r="EV206" s="51"/>
      <c r="EW206" s="51"/>
      <c r="EX206" s="51"/>
      <c r="EY206" s="51"/>
      <c r="EZ206" s="51"/>
      <c r="FA206" s="51"/>
      <c r="FB206" s="51"/>
      <c r="FC206" s="51"/>
      <c r="FD206" s="51"/>
      <c r="FE206" s="5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3"/>
      <c r="JA206" s="4"/>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row>
    <row r="207" s="1" customFormat="1" ht="15" customHeight="1">
      <c r="B207" s="2"/>
      <c r="C207" s="2"/>
      <c r="D207" s="2"/>
      <c r="E207" s="2"/>
      <c r="F207" s="2"/>
      <c r="G207" s="2"/>
      <c r="H207" s="2"/>
      <c r="I207" s="2"/>
      <c r="J207" s="2"/>
      <c r="K207" s="2"/>
      <c r="L207" s="46"/>
      <c r="M207" s="7"/>
      <c r="N207" s="24"/>
      <c r="O207" s="6"/>
      <c r="P207" s="6"/>
      <c r="Q207" s="71"/>
      <c r="R207" s="24"/>
      <c r="S207" s="183"/>
      <c r="T207" s="7"/>
      <c r="U207" s="7"/>
      <c r="V207" s="7"/>
      <c r="W207" s="7"/>
      <c r="X207" s="7"/>
      <c r="Y207" s="7"/>
      <c r="Z207" s="7"/>
      <c r="AA207" s="7"/>
      <c r="AB207" s="7"/>
      <c r="AC207" s="2"/>
      <c r="AD207" s="8"/>
      <c r="AE207" s="46"/>
      <c r="AF207" s="24"/>
      <c r="AG207" s="51"/>
      <c r="AH207" s="71"/>
      <c r="AI207" s="6"/>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51"/>
      <c r="BR207" s="7"/>
      <c r="BS207" s="7"/>
      <c r="BT207" s="24"/>
      <c r="BU207" s="24"/>
      <c r="BV207" s="24"/>
      <c r="BW207" s="51"/>
      <c r="BX207" s="7"/>
      <c r="BY207" s="6"/>
      <c r="BZ207" s="24"/>
      <c r="CA207" s="24"/>
      <c r="CB207" s="24"/>
      <c r="CC207" s="51"/>
      <c r="CD207" s="71"/>
      <c r="CE207" s="7"/>
      <c r="CF207" s="46"/>
      <c r="CG207" s="24"/>
      <c r="CH207" s="24"/>
      <c r="CI207" s="24"/>
      <c r="CJ207" s="6"/>
      <c r="CK207" s="7"/>
      <c r="CL207" s="6"/>
      <c r="CM207" s="24"/>
      <c r="CN207" s="24"/>
      <c r="CO207" s="24"/>
      <c r="CP207" s="24"/>
      <c r="CQ207" s="24"/>
      <c r="CR207" s="24"/>
      <c r="CS207" s="24"/>
      <c r="CT207" s="24"/>
      <c r="CU207" s="24"/>
      <c r="CV207" s="24"/>
      <c r="CW207" s="24"/>
      <c r="CX207" s="24"/>
      <c r="CY207" s="24"/>
      <c r="CZ207" s="24"/>
      <c r="DA207" s="71"/>
      <c r="DB207" s="24"/>
      <c r="DL207" s="7"/>
      <c r="DM207" s="7"/>
      <c r="DN207" s="7"/>
      <c r="DO207" s="7"/>
      <c r="DP207" s="7"/>
      <c r="DQ207" s="7"/>
      <c r="DR207" s="7"/>
      <c r="DS207" s="7"/>
      <c r="DT207" s="7"/>
      <c r="DU207" s="51"/>
      <c r="DV207" s="51"/>
      <c r="DW207" s="51"/>
      <c r="DX207" s="51"/>
      <c r="DY207" s="51"/>
      <c r="DZ207" s="51"/>
      <c r="EA207" s="51"/>
      <c r="EB207" s="51"/>
      <c r="EC207" s="51"/>
      <c r="ED207" s="51"/>
      <c r="EE207" s="24"/>
      <c r="EF207" s="24"/>
      <c r="EG207" s="24"/>
      <c r="EH207" s="24"/>
      <c r="EI207" s="24"/>
      <c r="EJ207" s="24"/>
      <c r="EK207" s="24"/>
      <c r="EL207" s="24"/>
      <c r="EM207" s="24"/>
      <c r="EN207" s="51"/>
      <c r="EO207" s="7"/>
      <c r="EP207" s="7"/>
      <c r="EQ207" s="24"/>
      <c r="ER207" s="24"/>
      <c r="ES207" s="71"/>
      <c r="ET207" s="71"/>
      <c r="EU207" s="51"/>
      <c r="EV207" s="51"/>
      <c r="EW207" s="51"/>
      <c r="EX207" s="51"/>
      <c r="EY207" s="51"/>
      <c r="EZ207" s="51"/>
      <c r="FA207" s="51"/>
      <c r="FB207" s="51"/>
      <c r="FC207" s="51"/>
      <c r="FD207" s="51"/>
      <c r="FE207" s="5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3"/>
      <c r="JA207" s="4"/>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row>
    <row r="208" s="1" customFormat="1" ht="15" customHeight="1">
      <c r="B208" s="2"/>
      <c r="C208" s="2"/>
      <c r="D208" s="2"/>
      <c r="E208" s="2"/>
      <c r="F208" s="2"/>
      <c r="G208" s="2"/>
      <c r="H208" s="2"/>
      <c r="I208" s="2"/>
      <c r="J208" s="2"/>
      <c r="K208" s="2"/>
      <c r="L208" s="6"/>
      <c r="M208" s="46"/>
      <c r="N208" s="24"/>
      <c r="O208" s="6"/>
      <c r="P208" s="71"/>
      <c r="Q208" s="51"/>
      <c r="R208" s="24"/>
      <c r="S208" s="7"/>
      <c r="T208" s="24"/>
      <c r="U208" s="24"/>
      <c r="V208" s="24"/>
      <c r="W208" s="24"/>
      <c r="X208" s="24"/>
      <c r="Y208" s="24"/>
      <c r="Z208" s="24"/>
      <c r="AA208" s="24"/>
      <c r="AB208" s="24"/>
      <c r="AC208" s="2"/>
      <c r="AD208" s="8"/>
      <c r="AE208" s="46"/>
      <c r="AF208" s="24"/>
      <c r="AG208" s="51"/>
      <c r="AH208" s="7"/>
      <c r="AI208" s="7"/>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51"/>
      <c r="BR208" s="71"/>
      <c r="BS208" s="6"/>
      <c r="BT208" s="24"/>
      <c r="BU208" s="24"/>
      <c r="BV208" s="24"/>
      <c r="BW208" s="51"/>
      <c r="BX208" s="71"/>
      <c r="BY208" s="7"/>
      <c r="BZ208" s="24"/>
      <c r="CA208" s="24"/>
      <c r="CB208" s="24"/>
      <c r="CC208" s="51"/>
      <c r="CD208" s="7"/>
      <c r="CE208" s="7"/>
      <c r="CF208" s="46"/>
      <c r="CG208" s="24"/>
      <c r="CH208" s="24"/>
      <c r="CI208" s="24"/>
      <c r="CJ208" s="6"/>
      <c r="CK208" s="7"/>
      <c r="CL208" s="6"/>
      <c r="CM208" s="24"/>
      <c r="CN208" s="24"/>
      <c r="CO208" s="24"/>
      <c r="CP208" s="24"/>
      <c r="CQ208" s="24"/>
      <c r="CR208" s="24"/>
      <c r="CS208" s="24"/>
      <c r="CT208" s="24"/>
      <c r="CU208" s="24"/>
      <c r="CV208" s="24"/>
      <c r="CW208" s="24"/>
      <c r="CX208" s="24"/>
      <c r="CY208" s="24"/>
      <c r="CZ208" s="24"/>
      <c r="DA208" s="71"/>
      <c r="DB208" s="24"/>
      <c r="DL208" s="24"/>
      <c r="DM208" s="24"/>
      <c r="DN208" s="24"/>
      <c r="DO208" s="24"/>
      <c r="DP208" s="24"/>
      <c r="DQ208" s="24"/>
      <c r="DR208" s="24"/>
      <c r="DS208" s="24"/>
      <c r="DT208" s="24"/>
      <c r="DU208" s="51"/>
      <c r="DV208" s="51"/>
      <c r="DW208" s="51"/>
      <c r="DX208" s="51"/>
      <c r="DY208" s="51"/>
      <c r="DZ208" s="51"/>
      <c r="EA208" s="51"/>
      <c r="EB208" s="51"/>
      <c r="EC208" s="51"/>
      <c r="ED208" s="51"/>
      <c r="EE208" s="24"/>
      <c r="EF208" s="24"/>
      <c r="EG208" s="24"/>
      <c r="EH208" s="24"/>
      <c r="EI208" s="24"/>
      <c r="EJ208" s="24"/>
      <c r="EK208" s="24"/>
      <c r="EL208" s="24"/>
      <c r="EM208" s="24"/>
      <c r="EN208" s="51"/>
      <c r="EO208" s="71"/>
      <c r="EP208" s="6"/>
      <c r="EQ208" s="24"/>
      <c r="ER208" s="24"/>
      <c r="ES208" s="71"/>
      <c r="ET208" s="71"/>
      <c r="EU208" s="51"/>
      <c r="EV208" s="51"/>
      <c r="EW208" s="51"/>
      <c r="EX208" s="51"/>
      <c r="EY208" s="51"/>
      <c r="EZ208" s="51"/>
      <c r="FA208" s="51"/>
      <c r="FB208" s="51"/>
      <c r="FC208" s="51"/>
      <c r="FD208" s="51"/>
      <c r="FE208" s="5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3"/>
      <c r="JA208" s="4"/>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row>
    <row r="209" s="1" customFormat="1" ht="15" customHeight="1">
      <c r="B209" s="2"/>
      <c r="C209" s="2"/>
      <c r="D209" s="2"/>
      <c r="E209" s="2"/>
      <c r="F209" s="2"/>
      <c r="G209" s="2"/>
      <c r="H209" s="2"/>
      <c r="I209" s="2"/>
      <c r="J209" s="2"/>
      <c r="K209" s="2"/>
      <c r="L209" s="71"/>
      <c r="M209" s="7"/>
      <c r="N209" s="24"/>
      <c r="O209" s="6"/>
      <c r="P209" s="71"/>
      <c r="Q209" s="51"/>
      <c r="R209" s="24"/>
      <c r="S209" s="24"/>
      <c r="T209" s="7"/>
      <c r="U209" s="7"/>
      <c r="V209" s="7"/>
      <c r="W209" s="7"/>
      <c r="X209" s="7"/>
      <c r="Y209" s="7"/>
      <c r="Z209" s="7"/>
      <c r="AA209" s="7"/>
      <c r="AB209" s="7"/>
      <c r="AC209" s="2"/>
      <c r="AD209" s="8"/>
      <c r="AE209" s="46"/>
      <c r="AF209" s="24"/>
      <c r="AG209" s="51"/>
      <c r="AH209" s="71"/>
      <c r="AI209" s="6"/>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51"/>
      <c r="BR209" s="7"/>
      <c r="BS209" s="7"/>
      <c r="BT209" s="24"/>
      <c r="BU209" s="24"/>
      <c r="BV209" s="24"/>
      <c r="BW209" s="51"/>
      <c r="BX209" s="7"/>
      <c r="BY209" s="6"/>
      <c r="BZ209" s="24"/>
      <c r="CA209" s="24"/>
      <c r="CB209" s="24"/>
      <c r="CC209" s="51"/>
      <c r="CD209" s="71"/>
      <c r="CE209" s="7"/>
      <c r="CF209" s="46"/>
      <c r="CG209" s="24"/>
      <c r="CH209" s="24"/>
      <c r="CI209" s="24"/>
      <c r="CJ209" s="6"/>
      <c r="CK209" s="7"/>
      <c r="CL209" s="6"/>
      <c r="CM209" s="24"/>
      <c r="CN209" s="24"/>
      <c r="CO209" s="24"/>
      <c r="CP209" s="24"/>
      <c r="CQ209" s="24"/>
      <c r="CR209" s="24"/>
      <c r="CS209" s="24"/>
      <c r="CT209" s="24"/>
      <c r="CU209" s="24"/>
      <c r="CV209" s="24"/>
      <c r="CW209" s="24"/>
      <c r="CX209" s="24"/>
      <c r="CY209" s="24"/>
      <c r="CZ209" s="24"/>
      <c r="DA209" s="71"/>
      <c r="DB209" s="24"/>
      <c r="DL209" s="7"/>
      <c r="DM209" s="7"/>
      <c r="DN209" s="7"/>
      <c r="DO209" s="7"/>
      <c r="DP209" s="7"/>
      <c r="DQ209" s="7"/>
      <c r="DR209" s="7"/>
      <c r="DS209" s="7"/>
      <c r="DT209" s="7"/>
      <c r="DU209" s="51"/>
      <c r="DV209" s="51"/>
      <c r="DW209" s="51"/>
      <c r="DX209" s="51"/>
      <c r="DY209" s="51"/>
      <c r="DZ209" s="51"/>
      <c r="EA209" s="51"/>
      <c r="EB209" s="51"/>
      <c r="EC209" s="51"/>
      <c r="ED209" s="51"/>
      <c r="EE209" s="24"/>
      <c r="EF209" s="24"/>
      <c r="EG209" s="24"/>
      <c r="EH209" s="24"/>
      <c r="EI209" s="24"/>
      <c r="EJ209" s="24"/>
      <c r="EK209" s="24"/>
      <c r="EL209" s="24"/>
      <c r="EM209" s="24"/>
      <c r="EN209" s="51"/>
      <c r="EO209" s="7"/>
      <c r="EP209" s="7"/>
      <c r="EQ209" s="24"/>
      <c r="ER209" s="24"/>
      <c r="ES209" s="71"/>
      <c r="ET209" s="71"/>
      <c r="EU209" s="51"/>
      <c r="EV209" s="51"/>
      <c r="EW209" s="51"/>
      <c r="EX209" s="51"/>
      <c r="EY209" s="51"/>
      <c r="EZ209" s="51"/>
      <c r="FA209" s="51"/>
      <c r="FB209" s="51"/>
      <c r="FC209" s="51"/>
      <c r="FD209" s="51"/>
      <c r="FE209" s="5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3"/>
      <c r="JA209" s="4"/>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row>
    <row r="210" s="1" customFormat="1" ht="15" customHeight="1">
      <c r="B210" s="2"/>
      <c r="C210" s="2"/>
      <c r="D210" s="2"/>
      <c r="E210" s="2"/>
      <c r="F210" s="2"/>
      <c r="G210" s="2"/>
      <c r="H210" s="2"/>
      <c r="I210" s="2"/>
      <c r="J210" s="2"/>
      <c r="K210" s="2"/>
      <c r="L210" s="8"/>
      <c r="M210" s="46"/>
      <c r="N210" s="24"/>
      <c r="O210" s="51"/>
      <c r="P210" s="7"/>
      <c r="Q210" s="7"/>
      <c r="R210" s="24"/>
      <c r="S210" s="7"/>
      <c r="T210" s="24"/>
      <c r="U210" s="24"/>
      <c r="V210" s="24"/>
      <c r="W210" s="24"/>
      <c r="X210" s="24"/>
      <c r="Y210" s="24"/>
      <c r="Z210" s="24"/>
      <c r="AA210" s="24"/>
      <c r="AB210" s="24"/>
      <c r="AC210" s="2"/>
      <c r="AD210" s="8"/>
      <c r="AE210" s="46"/>
      <c r="AF210" s="24"/>
      <c r="AG210" s="51"/>
      <c r="AH210" s="7"/>
      <c r="AI210" s="7"/>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51"/>
      <c r="BR210" s="71"/>
      <c r="BS210" s="6"/>
      <c r="BT210" s="24"/>
      <c r="BU210" s="24"/>
      <c r="BV210" s="24"/>
      <c r="BW210" s="51"/>
      <c r="BX210" s="71"/>
      <c r="BY210" s="7"/>
      <c r="BZ210" s="24"/>
      <c r="CA210" s="24"/>
      <c r="CB210" s="24"/>
      <c r="CC210" s="51"/>
      <c r="CD210" s="7"/>
      <c r="CE210" s="7"/>
      <c r="CF210" s="46"/>
      <c r="CG210" s="24"/>
      <c r="CH210" s="24"/>
      <c r="CI210" s="24"/>
      <c r="CJ210" s="6"/>
      <c r="CK210" s="7"/>
      <c r="CL210" s="6"/>
      <c r="CM210" s="24"/>
      <c r="CN210" s="24"/>
      <c r="CO210" s="24"/>
      <c r="CP210" s="24"/>
      <c r="CQ210" s="24"/>
      <c r="CR210" s="24"/>
      <c r="CS210" s="24"/>
      <c r="CT210" s="24"/>
      <c r="CU210" s="24"/>
      <c r="CV210" s="24"/>
      <c r="CW210" s="24"/>
      <c r="CX210" s="24"/>
      <c r="CY210" s="24"/>
      <c r="CZ210" s="24"/>
      <c r="DA210" s="71"/>
      <c r="DB210" s="24"/>
      <c r="DL210" s="24"/>
      <c r="DM210" s="24"/>
      <c r="DN210" s="24"/>
      <c r="DO210" s="24"/>
      <c r="DP210" s="24"/>
      <c r="DQ210" s="24"/>
      <c r="DR210" s="24"/>
      <c r="DS210" s="24"/>
      <c r="DT210" s="24"/>
      <c r="DU210" s="7"/>
      <c r="DV210" s="7"/>
      <c r="DW210" s="7"/>
      <c r="DX210" s="7"/>
      <c r="DY210" s="7"/>
      <c r="DZ210" s="7"/>
      <c r="EA210" s="7"/>
      <c r="EB210" s="7"/>
      <c r="EC210" s="7"/>
      <c r="ED210" s="7"/>
      <c r="EE210" s="24"/>
      <c r="EF210" s="24"/>
      <c r="EG210" s="24"/>
      <c r="EH210" s="24"/>
      <c r="EI210" s="24"/>
      <c r="EJ210" s="24"/>
      <c r="EK210" s="24"/>
      <c r="EL210" s="24"/>
      <c r="EM210" s="24"/>
      <c r="EN210" s="51"/>
      <c r="EO210" s="71"/>
      <c r="EP210" s="6"/>
      <c r="EQ210" s="24"/>
      <c r="ER210" s="24"/>
      <c r="ES210" s="71"/>
      <c r="ET210" s="71"/>
      <c r="EU210" s="51"/>
      <c r="EV210" s="51"/>
      <c r="EW210" s="51"/>
      <c r="EX210" s="51"/>
      <c r="EY210" s="51"/>
      <c r="EZ210" s="51"/>
      <c r="FA210" s="51"/>
      <c r="FB210" s="51"/>
      <c r="FC210" s="51"/>
      <c r="FD210" s="51"/>
      <c r="FE210" s="5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3"/>
      <c r="JA210" s="4"/>
      <c r="JB210" s="6"/>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row>
    <row r="211" s="1" customFormat="1" ht="15" customHeight="1">
      <c r="B211" s="2"/>
      <c r="C211" s="2"/>
      <c r="D211" s="2"/>
      <c r="E211" s="2"/>
      <c r="F211" s="2"/>
      <c r="G211" s="2"/>
      <c r="H211" s="2"/>
      <c r="I211" s="2"/>
      <c r="J211" s="2"/>
      <c r="K211" s="2"/>
      <c r="L211" s="8"/>
      <c r="M211" s="46"/>
      <c r="N211" s="24"/>
      <c r="O211" s="51"/>
      <c r="P211" s="71"/>
      <c r="Q211" s="6"/>
      <c r="R211" s="24"/>
      <c r="S211" s="24"/>
      <c r="T211" s="24"/>
      <c r="U211" s="24"/>
      <c r="V211" s="24"/>
      <c r="W211" s="24"/>
      <c r="X211" s="24"/>
      <c r="Y211" s="24"/>
      <c r="Z211" s="24"/>
      <c r="AA211" s="24"/>
      <c r="AB211" s="24"/>
      <c r="AC211" s="2"/>
      <c r="AD211" s="8"/>
      <c r="AE211" s="46"/>
      <c r="AF211" s="24"/>
      <c r="AG211" s="51"/>
      <c r="AH211" s="71"/>
      <c r="AI211" s="6"/>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51"/>
      <c r="BR211" s="7"/>
      <c r="BS211" s="7"/>
      <c r="BT211" s="24"/>
      <c r="BU211" s="24"/>
      <c r="BV211" s="24"/>
      <c r="BW211" s="51"/>
      <c r="BX211" s="7"/>
      <c r="BY211" s="6"/>
      <c r="BZ211" s="24"/>
      <c r="CA211" s="24"/>
      <c r="CB211" s="24"/>
      <c r="CC211" s="51"/>
      <c r="CD211" s="71"/>
      <c r="CE211" s="7"/>
      <c r="CF211" s="46"/>
      <c r="CG211" s="24"/>
      <c r="CH211" s="24"/>
      <c r="CI211" s="24"/>
      <c r="CJ211" s="6"/>
      <c r="CK211" s="7"/>
      <c r="CL211" s="6"/>
      <c r="CM211" s="24"/>
      <c r="CN211" s="24"/>
      <c r="CO211" s="24"/>
      <c r="CP211" s="24"/>
      <c r="CQ211" s="24"/>
      <c r="CR211" s="24"/>
      <c r="CS211" s="24"/>
      <c r="CT211" s="24"/>
      <c r="CU211" s="24"/>
      <c r="CV211" s="24"/>
      <c r="CW211" s="24"/>
      <c r="CX211" s="24"/>
      <c r="CY211" s="24"/>
      <c r="CZ211" s="24"/>
      <c r="DA211" s="71"/>
      <c r="DB211" s="24"/>
      <c r="DL211" s="24"/>
      <c r="DM211" s="24"/>
      <c r="DN211" s="24"/>
      <c r="DO211" s="24"/>
      <c r="DP211" s="24"/>
      <c r="DQ211" s="24"/>
      <c r="DR211" s="24"/>
      <c r="DS211" s="24"/>
      <c r="DT211" s="24"/>
      <c r="DU211" s="7"/>
      <c r="DV211" s="7"/>
      <c r="DW211" s="7"/>
      <c r="DX211" s="7"/>
      <c r="DY211" s="7"/>
      <c r="DZ211" s="7"/>
      <c r="EA211" s="7"/>
      <c r="EB211" s="7"/>
      <c r="EC211" s="7"/>
      <c r="ED211" s="7"/>
      <c r="EE211" s="24"/>
      <c r="EF211" s="24"/>
      <c r="EG211" s="24"/>
      <c r="EH211" s="24"/>
      <c r="EI211" s="24"/>
      <c r="EJ211" s="24"/>
      <c r="EK211" s="24"/>
      <c r="EL211" s="24"/>
      <c r="EM211" s="24"/>
      <c r="EN211" s="51"/>
      <c r="EO211" s="7"/>
      <c r="EP211" s="7"/>
      <c r="EQ211" s="24"/>
      <c r="ER211" s="24"/>
      <c r="ES211" s="71"/>
      <c r="ET211" s="71"/>
      <c r="EU211" s="51"/>
      <c r="EV211" s="51"/>
      <c r="EW211" s="51"/>
      <c r="EX211" s="51"/>
      <c r="EY211" s="51"/>
      <c r="EZ211" s="51"/>
      <c r="FA211" s="51"/>
      <c r="FB211" s="51"/>
      <c r="FC211" s="51"/>
      <c r="FD211" s="51"/>
      <c r="FE211" s="5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3"/>
      <c r="JA211" s="4"/>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row>
    <row r="212" s="1" customFormat="1" ht="15" customHeight="1">
      <c r="B212" s="2"/>
      <c r="C212" s="2"/>
      <c r="D212" s="2"/>
      <c r="E212" s="2"/>
      <c r="F212" s="2"/>
      <c r="G212" s="2"/>
      <c r="H212" s="2"/>
      <c r="I212" s="2"/>
      <c r="J212" s="2"/>
      <c r="K212" s="2"/>
      <c r="L212" s="8"/>
      <c r="M212" s="46"/>
      <c r="N212" s="24"/>
      <c r="O212" s="51"/>
      <c r="P212" s="7"/>
      <c r="Q212" s="7"/>
      <c r="R212" s="24"/>
      <c r="S212" s="24"/>
      <c r="T212" s="24"/>
      <c r="U212" s="24"/>
      <c r="V212" s="24"/>
      <c r="W212" s="24"/>
      <c r="X212" s="24"/>
      <c r="Y212" s="24"/>
      <c r="Z212" s="24"/>
      <c r="AA212" s="24"/>
      <c r="AB212" s="24"/>
      <c r="AC212" s="2"/>
      <c r="AD212" s="8"/>
      <c r="AE212" s="46"/>
      <c r="AF212" s="24"/>
      <c r="AG212" s="51"/>
      <c r="AH212" s="7"/>
      <c r="AI212" s="7"/>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51"/>
      <c r="BR212" s="71"/>
      <c r="BS212" s="6"/>
      <c r="BT212" s="24"/>
      <c r="BU212" s="24"/>
      <c r="BV212" s="24"/>
      <c r="BW212" s="51"/>
      <c r="BX212" s="71"/>
      <c r="BY212" s="7"/>
      <c r="BZ212" s="24"/>
      <c r="CA212" s="24"/>
      <c r="CB212" s="24"/>
      <c r="CC212" s="51"/>
      <c r="CD212" s="7"/>
      <c r="CE212" s="7"/>
      <c r="CF212" s="46"/>
      <c r="CG212" s="24"/>
      <c r="CH212" s="24"/>
      <c r="CI212" s="24"/>
      <c r="CJ212" s="6"/>
      <c r="CK212" s="7"/>
      <c r="CL212" s="6"/>
      <c r="CM212" s="24"/>
      <c r="CN212" s="24"/>
      <c r="CO212" s="24"/>
      <c r="CP212" s="24"/>
      <c r="CQ212" s="24"/>
      <c r="CR212" s="24"/>
      <c r="CS212" s="24"/>
      <c r="CT212" s="24"/>
      <c r="CU212" s="24"/>
      <c r="CV212" s="24"/>
      <c r="CW212" s="24"/>
      <c r="CX212" s="24"/>
      <c r="CY212" s="24"/>
      <c r="CZ212" s="24"/>
      <c r="DA212" s="71"/>
      <c r="DB212" s="24"/>
      <c r="DL212" s="24"/>
      <c r="DM212" s="24"/>
      <c r="DN212" s="24"/>
      <c r="DO212" s="24"/>
      <c r="DP212" s="24"/>
      <c r="DQ212" s="24"/>
      <c r="DR212" s="24"/>
      <c r="DS212" s="24"/>
      <c r="DT212" s="24"/>
      <c r="DU212" s="7"/>
      <c r="DV212" s="7"/>
      <c r="DW212" s="7"/>
      <c r="DX212" s="7"/>
      <c r="DY212" s="7"/>
      <c r="DZ212" s="7"/>
      <c r="EA212" s="7"/>
      <c r="EB212" s="7"/>
      <c r="EC212" s="7"/>
      <c r="ED212" s="7"/>
      <c r="EE212" s="24"/>
      <c r="EF212" s="24"/>
      <c r="EG212" s="24"/>
      <c r="EH212" s="24"/>
      <c r="EI212" s="24"/>
      <c r="EJ212" s="24"/>
      <c r="EK212" s="24"/>
      <c r="EL212" s="24"/>
      <c r="EM212" s="24"/>
      <c r="EN212" s="51"/>
      <c r="EO212" s="71"/>
      <c r="EP212" s="6"/>
      <c r="EQ212" s="24"/>
      <c r="ER212" s="24"/>
      <c r="ES212" s="71"/>
      <c r="ET212" s="71"/>
      <c r="EU212" s="51"/>
      <c r="EV212" s="51"/>
      <c r="EW212" s="51"/>
      <c r="EX212" s="51"/>
      <c r="EY212" s="51"/>
      <c r="EZ212" s="51"/>
      <c r="FA212" s="51"/>
      <c r="FB212" s="51"/>
      <c r="FC212" s="51"/>
      <c r="FD212" s="51"/>
      <c r="FE212" s="5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3"/>
      <c r="JA212" s="4"/>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row>
    <row r="213" s="1" customFormat="1" ht="15" customHeight="1">
      <c r="B213" s="2"/>
      <c r="C213" s="2"/>
      <c r="D213" s="2"/>
      <c r="E213" s="2"/>
      <c r="F213" s="2"/>
      <c r="G213" s="2"/>
      <c r="H213" s="2"/>
      <c r="I213" s="2"/>
      <c r="J213" s="2"/>
      <c r="K213" s="2"/>
      <c r="L213" s="8"/>
      <c r="M213" s="46"/>
      <c r="N213" s="24"/>
      <c r="O213" s="51"/>
      <c r="P213" s="71"/>
      <c r="Q213" s="6"/>
      <c r="R213" s="24"/>
      <c r="S213" s="24"/>
      <c r="T213" s="24"/>
      <c r="U213" s="24"/>
      <c r="V213" s="24"/>
      <c r="W213" s="24"/>
      <c r="X213" s="24"/>
      <c r="Y213" s="24"/>
      <c r="Z213" s="24"/>
      <c r="AA213" s="24"/>
      <c r="AB213" s="24"/>
      <c r="AC213" s="2"/>
      <c r="AD213" s="8"/>
      <c r="AE213" s="46"/>
      <c r="AF213" s="24"/>
      <c r="AG213" s="51"/>
      <c r="AH213" s="71"/>
      <c r="AI213" s="6"/>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51"/>
      <c r="BR213" s="7"/>
      <c r="BS213" s="7"/>
      <c r="BT213" s="24"/>
      <c r="BU213" s="24"/>
      <c r="BV213" s="24"/>
      <c r="BW213" s="51"/>
      <c r="BX213" s="7"/>
      <c r="BY213" s="6"/>
      <c r="BZ213" s="24"/>
      <c r="CA213" s="24"/>
      <c r="CB213" s="24"/>
      <c r="CC213" s="51"/>
      <c r="CD213" s="71"/>
      <c r="CE213" s="7"/>
      <c r="CF213" s="46"/>
      <c r="CG213" s="24"/>
      <c r="CH213" s="24"/>
      <c r="CI213" s="24"/>
      <c r="CJ213" s="6"/>
      <c r="CK213" s="7"/>
      <c r="CL213" s="6"/>
      <c r="CM213" s="24"/>
      <c r="CN213" s="24"/>
      <c r="CO213" s="24"/>
      <c r="CP213" s="24"/>
      <c r="CQ213" s="24"/>
      <c r="CR213" s="24"/>
      <c r="CS213" s="24"/>
      <c r="CT213" s="24"/>
      <c r="CU213" s="24"/>
      <c r="CV213" s="24"/>
      <c r="CW213" s="24"/>
      <c r="CX213" s="24"/>
      <c r="CY213" s="24"/>
      <c r="CZ213" s="24"/>
      <c r="DA213" s="71"/>
      <c r="DB213" s="24"/>
      <c r="DL213" s="24"/>
      <c r="DM213" s="24"/>
      <c r="DN213" s="24"/>
      <c r="DO213" s="24"/>
      <c r="DP213" s="24"/>
      <c r="DQ213" s="24"/>
      <c r="DR213" s="24"/>
      <c r="DS213" s="24"/>
      <c r="DT213" s="24"/>
      <c r="DU213" s="7"/>
      <c r="DV213" s="7"/>
      <c r="DW213" s="7"/>
      <c r="DX213" s="7"/>
      <c r="DY213" s="7"/>
      <c r="DZ213" s="7"/>
      <c r="EA213" s="7"/>
      <c r="EB213" s="7"/>
      <c r="EC213" s="7"/>
      <c r="ED213" s="7"/>
      <c r="EE213" s="24"/>
      <c r="EF213" s="24"/>
      <c r="EG213" s="24"/>
      <c r="EH213" s="24"/>
      <c r="EI213" s="24"/>
      <c r="EJ213" s="24"/>
      <c r="EK213" s="24"/>
      <c r="EL213" s="24"/>
      <c r="EM213" s="24"/>
      <c r="EN213" s="51"/>
      <c r="EO213" s="7"/>
      <c r="EP213" s="7"/>
      <c r="EQ213" s="24"/>
      <c r="ER213" s="24"/>
      <c r="ES213" s="71"/>
      <c r="ET213" s="71"/>
      <c r="EU213" s="51"/>
      <c r="EV213" s="51"/>
      <c r="EW213" s="51"/>
      <c r="EX213" s="51"/>
      <c r="EY213" s="51"/>
      <c r="EZ213" s="51"/>
      <c r="FA213" s="51"/>
      <c r="FB213" s="51"/>
      <c r="FC213" s="51"/>
      <c r="FD213" s="51"/>
      <c r="FE213" s="5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3"/>
      <c r="JA213" s="4"/>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row>
    <row r="214" s="1" customFormat="1" ht="15" customHeight="1">
      <c r="B214" s="2"/>
      <c r="C214" s="2"/>
      <c r="D214" s="2"/>
      <c r="E214" s="2"/>
      <c r="F214" s="2"/>
      <c r="G214" s="2"/>
      <c r="H214" s="2"/>
      <c r="I214" s="2"/>
      <c r="J214" s="2"/>
      <c r="K214" s="2"/>
      <c r="L214" s="8"/>
      <c r="M214" s="46"/>
      <c r="N214" s="24"/>
      <c r="O214" s="51"/>
      <c r="P214" s="7"/>
      <c r="Q214" s="7"/>
      <c r="R214" s="24"/>
      <c r="S214" s="24"/>
      <c r="T214" s="24"/>
      <c r="U214" s="24"/>
      <c r="V214" s="24"/>
      <c r="W214" s="24"/>
      <c r="X214" s="24"/>
      <c r="Y214" s="24"/>
      <c r="Z214" s="24"/>
      <c r="AA214" s="24"/>
      <c r="AB214" s="24"/>
      <c r="AC214" s="2"/>
      <c r="AD214" s="8"/>
      <c r="AE214" s="46"/>
      <c r="AF214" s="24"/>
      <c r="AG214" s="51"/>
      <c r="AH214" s="7"/>
      <c r="AI214" s="7"/>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51"/>
      <c r="BR214" s="71"/>
      <c r="BS214" s="6"/>
      <c r="BT214" s="24"/>
      <c r="BU214" s="24"/>
      <c r="BV214" s="24"/>
      <c r="BW214" s="51"/>
      <c r="BX214" s="71"/>
      <c r="BY214" s="7"/>
      <c r="BZ214" s="24"/>
      <c r="CA214" s="24"/>
      <c r="CB214" s="24"/>
      <c r="CC214" s="51"/>
      <c r="CD214" s="7"/>
      <c r="CE214" s="7"/>
      <c r="CF214" s="46"/>
      <c r="CG214" s="24"/>
      <c r="CH214" s="24"/>
      <c r="CI214" s="24"/>
      <c r="CJ214" s="6"/>
      <c r="CK214" s="7"/>
      <c r="CL214" s="6"/>
      <c r="CM214" s="24"/>
      <c r="CN214" s="24"/>
      <c r="CO214" s="24"/>
      <c r="CP214" s="24"/>
      <c r="CQ214" s="24"/>
      <c r="CR214" s="24"/>
      <c r="CS214" s="24"/>
      <c r="CT214" s="24"/>
      <c r="CU214" s="24"/>
      <c r="CV214" s="24"/>
      <c r="CW214" s="24"/>
      <c r="CX214" s="24"/>
      <c r="CY214" s="24"/>
      <c r="CZ214" s="24"/>
      <c r="DA214" s="71"/>
      <c r="DB214" s="24"/>
      <c r="DL214" s="24"/>
      <c r="DM214" s="24"/>
      <c r="DN214" s="24"/>
      <c r="DO214" s="24"/>
      <c r="DP214" s="24"/>
      <c r="DQ214" s="24"/>
      <c r="DR214" s="24"/>
      <c r="DS214" s="24"/>
      <c r="DT214" s="24"/>
      <c r="DU214" s="7"/>
      <c r="DV214" s="7"/>
      <c r="DW214" s="7"/>
      <c r="DX214" s="7"/>
      <c r="DY214" s="7"/>
      <c r="DZ214" s="7"/>
      <c r="EA214" s="7"/>
      <c r="EB214" s="7"/>
      <c r="EC214" s="7"/>
      <c r="ED214" s="7"/>
      <c r="EE214" s="24"/>
      <c r="EF214" s="24"/>
      <c r="EG214" s="24"/>
      <c r="EH214" s="24"/>
      <c r="EI214" s="24"/>
      <c r="EJ214" s="24"/>
      <c r="EK214" s="24"/>
      <c r="EL214" s="24"/>
      <c r="EM214" s="24"/>
      <c r="EN214" s="51"/>
      <c r="EO214" s="71"/>
      <c r="EP214" s="6"/>
      <c r="EQ214" s="24"/>
      <c r="ER214" s="24"/>
      <c r="ES214" s="71"/>
      <c r="ET214" s="71"/>
      <c r="EU214" s="51"/>
      <c r="EV214" s="51"/>
      <c r="EW214" s="51"/>
      <c r="EX214" s="51"/>
      <c r="EY214" s="51"/>
      <c r="EZ214" s="51"/>
      <c r="FA214" s="51"/>
      <c r="FB214" s="51"/>
      <c r="FC214" s="51"/>
      <c r="FD214" s="51"/>
      <c r="FE214" s="5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3"/>
      <c r="JA214" s="4"/>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row>
    <row r="215" s="1" customFormat="1" ht="15" customHeight="1">
      <c r="B215" s="2"/>
      <c r="C215" s="2"/>
      <c r="D215" s="2"/>
      <c r="E215" s="2"/>
      <c r="F215" s="2"/>
      <c r="G215" s="2"/>
      <c r="H215" s="2"/>
      <c r="I215" s="2"/>
      <c r="J215" s="2"/>
      <c r="K215" s="2"/>
      <c r="L215" s="8"/>
      <c r="M215" s="46"/>
      <c r="N215" s="24"/>
      <c r="O215" s="51"/>
      <c r="P215" s="71"/>
      <c r="Q215" s="6"/>
      <c r="R215" s="24"/>
      <c r="S215" s="24"/>
      <c r="T215" s="24"/>
      <c r="U215" s="24"/>
      <c r="V215" s="24"/>
      <c r="W215" s="24"/>
      <c r="X215" s="24"/>
      <c r="Y215" s="24"/>
      <c r="Z215" s="24"/>
      <c r="AA215" s="24"/>
      <c r="AB215" s="24"/>
      <c r="AC215" s="2"/>
      <c r="AD215" s="8"/>
      <c r="AE215" s="46"/>
      <c r="AF215" s="24"/>
      <c r="AG215" s="51"/>
      <c r="AH215" s="71"/>
      <c r="AI215" s="6"/>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51"/>
      <c r="BR215" s="7"/>
      <c r="BS215" s="7"/>
      <c r="BT215" s="24"/>
      <c r="BU215" s="24"/>
      <c r="BV215" s="24"/>
      <c r="BW215" s="51"/>
      <c r="BX215" s="7"/>
      <c r="BY215" s="6"/>
      <c r="BZ215" s="24"/>
      <c r="CA215" s="24"/>
      <c r="CB215" s="24"/>
      <c r="CC215" s="51"/>
      <c r="CD215" s="71"/>
      <c r="CE215" s="7"/>
      <c r="CF215" s="46"/>
      <c r="CG215" s="24"/>
      <c r="CH215" s="24"/>
      <c r="CI215" s="24"/>
      <c r="CJ215" s="6"/>
      <c r="CK215" s="7"/>
      <c r="CL215" s="6"/>
      <c r="CM215" s="24"/>
      <c r="CN215" s="24"/>
      <c r="CO215" s="24"/>
      <c r="CP215" s="24"/>
      <c r="CQ215" s="24"/>
      <c r="CR215" s="24"/>
      <c r="CS215" s="24"/>
      <c r="CT215" s="24"/>
      <c r="CU215" s="24"/>
      <c r="CV215" s="24"/>
      <c r="CW215" s="24"/>
      <c r="CX215" s="24"/>
      <c r="CY215" s="24"/>
      <c r="CZ215" s="24"/>
      <c r="DA215" s="71"/>
      <c r="DB215" s="24"/>
      <c r="DL215" s="24"/>
      <c r="DM215" s="24"/>
      <c r="DN215" s="24"/>
      <c r="DO215" s="24"/>
      <c r="DP215" s="24"/>
      <c r="DQ215" s="24"/>
      <c r="DR215" s="24"/>
      <c r="DS215" s="24"/>
      <c r="DT215" s="24"/>
      <c r="DU215" s="7"/>
      <c r="DV215" s="7"/>
      <c r="DW215" s="7"/>
      <c r="DX215" s="7"/>
      <c r="DY215" s="7"/>
      <c r="DZ215" s="7"/>
      <c r="EA215" s="7"/>
      <c r="EB215" s="7"/>
      <c r="EC215" s="7"/>
      <c r="ED215" s="7"/>
      <c r="EE215" s="24"/>
      <c r="EF215" s="24"/>
      <c r="EG215" s="24"/>
      <c r="EH215" s="24"/>
      <c r="EI215" s="24"/>
      <c r="EJ215" s="24"/>
      <c r="EK215" s="24"/>
      <c r="EL215" s="24"/>
      <c r="EM215" s="24"/>
      <c r="EN215" s="6"/>
      <c r="EO215" s="71"/>
      <c r="EP215" s="71"/>
      <c r="EQ215" s="24"/>
      <c r="ER215" s="24"/>
      <c r="ES215" s="71"/>
      <c r="ET215" s="71"/>
      <c r="EU215" s="51"/>
      <c r="EV215" s="51"/>
      <c r="EW215" s="51"/>
      <c r="EX215" s="51"/>
      <c r="EY215" s="51"/>
      <c r="EZ215" s="51"/>
      <c r="FA215" s="51"/>
      <c r="FB215" s="51"/>
      <c r="FC215" s="51"/>
      <c r="FD215" s="51"/>
      <c r="FE215" s="5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3"/>
      <c r="JA215" s="4"/>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row>
    <row r="216" s="1" customFormat="1" ht="15" customHeight="1">
      <c r="B216" s="2"/>
      <c r="C216" s="2"/>
      <c r="D216" s="2"/>
      <c r="E216" s="2"/>
      <c r="F216" s="2"/>
      <c r="G216" s="2"/>
      <c r="H216" s="2"/>
      <c r="I216" s="2"/>
      <c r="J216" s="2"/>
      <c r="K216" s="2"/>
      <c r="L216" s="8"/>
      <c r="M216" s="46"/>
      <c r="N216" s="24"/>
      <c r="O216" s="51"/>
      <c r="P216" s="7"/>
      <c r="Q216" s="7"/>
      <c r="R216" s="24"/>
      <c r="S216" s="24"/>
      <c r="T216" s="24"/>
      <c r="U216" s="24"/>
      <c r="V216" s="24"/>
      <c r="W216" s="24"/>
      <c r="X216" s="24"/>
      <c r="Y216" s="24"/>
      <c r="Z216" s="24"/>
      <c r="AA216" s="24"/>
      <c r="AB216" s="24"/>
      <c r="AC216" s="2"/>
      <c r="AD216" s="71"/>
      <c r="AE216" s="7"/>
      <c r="AF216" s="24"/>
      <c r="AG216" s="51"/>
      <c r="AH216" s="7"/>
      <c r="AI216" s="7"/>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51"/>
      <c r="BR216" s="71"/>
      <c r="BS216" s="6"/>
      <c r="BT216" s="24"/>
      <c r="BU216" s="24"/>
      <c r="BV216" s="24"/>
      <c r="BW216" s="51"/>
      <c r="BX216" s="71"/>
      <c r="BY216" s="7"/>
      <c r="BZ216" s="24"/>
      <c r="CA216" s="24"/>
      <c r="CB216" s="24"/>
      <c r="CC216" s="51"/>
      <c r="CD216" s="7"/>
      <c r="CE216" s="7"/>
      <c r="CF216" s="46"/>
      <c r="CG216" s="24"/>
      <c r="CH216" s="24"/>
      <c r="CI216" s="24"/>
      <c r="CJ216" s="6"/>
      <c r="CK216" s="7"/>
      <c r="CL216" s="6"/>
      <c r="CM216" s="24"/>
      <c r="CN216" s="24"/>
      <c r="CO216" s="24"/>
      <c r="CP216" s="24"/>
      <c r="CQ216" s="24"/>
      <c r="CR216" s="24"/>
      <c r="CS216" s="24"/>
      <c r="CT216" s="24"/>
      <c r="CU216" s="24"/>
      <c r="CV216" s="24"/>
      <c r="CW216" s="24"/>
      <c r="CX216" s="24"/>
      <c r="CY216" s="24"/>
      <c r="CZ216" s="24"/>
      <c r="DA216" s="71"/>
      <c r="DB216" s="24"/>
      <c r="DL216" s="24"/>
      <c r="DM216" s="24"/>
      <c r="DN216" s="24"/>
      <c r="DO216" s="24"/>
      <c r="DP216" s="24"/>
      <c r="DQ216" s="24"/>
      <c r="DR216" s="24"/>
      <c r="DS216" s="24"/>
      <c r="DT216" s="24"/>
      <c r="DU216" s="6"/>
      <c r="DV216" s="6"/>
      <c r="DW216" s="6"/>
      <c r="DX216" s="6"/>
      <c r="DY216" s="6"/>
      <c r="DZ216" s="6"/>
      <c r="EA216" s="6"/>
      <c r="EB216" s="6"/>
      <c r="EC216" s="6"/>
      <c r="ED216" s="6"/>
      <c r="EE216" s="24"/>
      <c r="EF216" s="24"/>
      <c r="EG216" s="24"/>
      <c r="EH216" s="24"/>
      <c r="EI216" s="24"/>
      <c r="EJ216" s="24"/>
      <c r="EK216" s="24"/>
      <c r="EL216" s="24"/>
      <c r="EM216" s="24"/>
      <c r="EN216" s="51"/>
      <c r="EO216" s="51"/>
      <c r="EP216" s="51"/>
      <c r="EQ216" s="186"/>
      <c r="ER216" s="51"/>
      <c r="ES216" s="250"/>
      <c r="ET216" s="250"/>
      <c r="EU216" s="6"/>
      <c r="EV216" s="51"/>
      <c r="EW216" s="51"/>
      <c r="EX216" s="51"/>
      <c r="EY216" s="51"/>
      <c r="EZ216" s="51"/>
      <c r="FA216" s="51"/>
      <c r="FB216" s="51"/>
      <c r="FC216" s="51"/>
      <c r="FD216" s="51"/>
      <c r="FE216" s="5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3"/>
      <c r="JA216" s="4"/>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row>
    <row r="217" s="1" customFormat="1" ht="15" customHeight="1">
      <c r="B217" s="2"/>
      <c r="C217" s="2"/>
      <c r="D217" s="2"/>
      <c r="E217" s="2"/>
      <c r="F217" s="2"/>
      <c r="G217" s="2"/>
      <c r="H217" s="2"/>
      <c r="I217" s="2"/>
      <c r="J217" s="2"/>
      <c r="K217" s="2"/>
      <c r="L217" s="8"/>
      <c r="M217" s="46"/>
      <c r="N217" s="24"/>
      <c r="O217" s="51"/>
      <c r="P217" s="71"/>
      <c r="Q217" s="6"/>
      <c r="R217" s="24"/>
      <c r="S217" s="24"/>
      <c r="T217" s="24"/>
      <c r="U217" s="24"/>
      <c r="V217" s="24"/>
      <c r="W217" s="24"/>
      <c r="X217" s="24"/>
      <c r="Y217" s="24"/>
      <c r="Z217" s="24"/>
      <c r="AA217" s="24"/>
      <c r="AB217" s="24"/>
      <c r="AC217" s="2"/>
      <c r="AD217" s="71"/>
      <c r="AE217" s="7"/>
      <c r="AF217" s="24"/>
      <c r="AG217" s="51"/>
      <c r="AH217" s="71"/>
      <c r="AI217" s="6"/>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51"/>
      <c r="BR217" s="7"/>
      <c r="BS217" s="7"/>
      <c r="BT217" s="24"/>
      <c r="BU217" s="24"/>
      <c r="BV217" s="24"/>
      <c r="BW217" s="51"/>
      <c r="BX217" s="7"/>
      <c r="BY217" s="6"/>
      <c r="BZ217" s="24"/>
      <c r="CA217" s="24"/>
      <c r="CB217" s="24"/>
      <c r="CC217" s="51"/>
      <c r="CD217" s="71"/>
      <c r="CE217" s="7"/>
      <c r="CF217" s="46"/>
      <c r="CG217" s="24"/>
      <c r="CH217" s="24"/>
      <c r="CI217" s="24"/>
      <c r="CJ217" s="6"/>
      <c r="CK217" s="7"/>
      <c r="CL217" s="6"/>
      <c r="CM217" s="24"/>
      <c r="CN217" s="24"/>
      <c r="CO217" s="24"/>
      <c r="CP217" s="24"/>
      <c r="CQ217" s="24"/>
      <c r="CR217" s="24"/>
      <c r="CS217" s="24"/>
      <c r="CT217" s="24"/>
      <c r="CU217" s="24"/>
      <c r="CV217" s="24"/>
      <c r="CW217" s="24"/>
      <c r="CX217" s="24"/>
      <c r="CY217" s="24"/>
      <c r="CZ217" s="24"/>
      <c r="DA217" s="71"/>
      <c r="DB217" s="24"/>
      <c r="DL217" s="24"/>
      <c r="DM217" s="24"/>
      <c r="DN217" s="24"/>
      <c r="DO217" s="24"/>
      <c r="DP217" s="24"/>
      <c r="DQ217" s="24"/>
      <c r="DR217" s="24"/>
      <c r="DS217" s="24"/>
      <c r="DT217" s="24"/>
      <c r="DU217" s="7"/>
      <c r="DV217" s="7"/>
      <c r="DW217" s="7"/>
      <c r="DX217" s="7"/>
      <c r="DY217" s="7"/>
      <c r="DZ217" s="7"/>
      <c r="EA217" s="7"/>
      <c r="EB217" s="7"/>
      <c r="EC217" s="7"/>
      <c r="ED217" s="7"/>
      <c r="EE217" s="24"/>
      <c r="EF217" s="24"/>
      <c r="EG217" s="24"/>
      <c r="EH217" s="24"/>
      <c r="EI217" s="24"/>
      <c r="EJ217" s="24"/>
      <c r="EK217" s="24"/>
      <c r="EL217" s="24"/>
      <c r="EM217" s="24"/>
      <c r="EN217" s="51"/>
      <c r="EO217" s="51"/>
      <c r="EP217" s="51"/>
      <c r="EQ217" s="51"/>
      <c r="ER217" s="51"/>
      <c r="ES217" s="250"/>
      <c r="ET217" s="250"/>
      <c r="EU217" s="51"/>
      <c r="EV217" s="51"/>
      <c r="EW217" s="51"/>
      <c r="EX217" s="51"/>
      <c r="EY217" s="51"/>
      <c r="EZ217" s="51"/>
      <c r="FA217" s="51"/>
      <c r="FB217" s="51"/>
      <c r="FC217" s="51"/>
      <c r="FD217" s="51"/>
      <c r="FE217" s="5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3"/>
      <c r="JA217" s="4"/>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row>
    <row r="218" s="1" customFormat="1" ht="15" customHeight="1">
      <c r="B218" s="2"/>
      <c r="C218" s="2"/>
      <c r="D218" s="2"/>
      <c r="E218" s="2"/>
      <c r="F218" s="2"/>
      <c r="G218" s="2"/>
      <c r="H218" s="2"/>
      <c r="I218" s="2"/>
      <c r="J218" s="2"/>
      <c r="K218" s="2"/>
      <c r="L218" s="8"/>
      <c r="M218" s="46"/>
      <c r="N218" s="24"/>
      <c r="O218" s="51"/>
      <c r="P218" s="7"/>
      <c r="Q218" s="7"/>
      <c r="R218" s="24"/>
      <c r="S218" s="24"/>
      <c r="T218" s="24"/>
      <c r="U218" s="24"/>
      <c r="V218" s="24"/>
      <c r="W218" s="24"/>
      <c r="X218" s="24"/>
      <c r="Y218" s="24"/>
      <c r="Z218" s="24"/>
      <c r="AA218" s="24"/>
      <c r="AB218" s="24"/>
      <c r="AC218" s="2"/>
      <c r="AD218" s="71"/>
      <c r="AE218" s="7"/>
      <c r="AF218" s="24"/>
      <c r="AG218" s="51"/>
      <c r="AH218" s="7"/>
      <c r="AI218" s="7"/>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51"/>
      <c r="BR218" s="71"/>
      <c r="BS218" s="6"/>
      <c r="BT218" s="24"/>
      <c r="BU218" s="24"/>
      <c r="BV218" s="24"/>
      <c r="BW218" s="51"/>
      <c r="BX218" s="71"/>
      <c r="BY218" s="7"/>
      <c r="BZ218" s="24"/>
      <c r="CA218" s="24"/>
      <c r="CB218" s="24"/>
      <c r="CC218" s="51"/>
      <c r="CD218" s="7"/>
      <c r="CE218" s="7"/>
      <c r="CF218" s="46"/>
      <c r="CG218" s="24"/>
      <c r="CH218" s="24"/>
      <c r="CI218" s="24"/>
      <c r="CJ218" s="6"/>
      <c r="CK218" s="7"/>
      <c r="CL218" s="6"/>
      <c r="CM218" s="24"/>
      <c r="CN218" s="24"/>
      <c r="CO218" s="24"/>
      <c r="CP218" s="24"/>
      <c r="CQ218" s="24"/>
      <c r="CR218" s="24"/>
      <c r="CS218" s="24"/>
      <c r="CT218" s="24"/>
      <c r="CU218" s="24"/>
      <c r="CV218" s="24"/>
      <c r="CW218" s="24"/>
      <c r="CX218" s="24"/>
      <c r="CY218" s="24"/>
      <c r="CZ218" s="24"/>
      <c r="DA218" s="71"/>
      <c r="DB218" s="24"/>
      <c r="DC218" s="2"/>
      <c r="DD218" s="2"/>
      <c r="DE218" s="2"/>
      <c r="DF218" s="2"/>
      <c r="DG218" s="2"/>
      <c r="DH218" s="2"/>
      <c r="DI218" s="2"/>
      <c r="DJ218" s="2"/>
      <c r="DK218" s="2"/>
      <c r="DL218" s="24"/>
      <c r="DM218" s="24"/>
      <c r="DN218" s="24"/>
      <c r="DO218" s="24"/>
      <c r="DP218" s="24"/>
      <c r="DQ218" s="24"/>
      <c r="DR218" s="24"/>
      <c r="DS218" s="24"/>
      <c r="DT218" s="24"/>
      <c r="DU218" s="51"/>
      <c r="DV218" s="51"/>
      <c r="DW218" s="51"/>
      <c r="DX218" s="51"/>
      <c r="DY218" s="51"/>
      <c r="DZ218" s="51"/>
      <c r="EA218" s="51"/>
      <c r="EB218" s="51"/>
      <c r="EC218" s="51"/>
      <c r="ED218" s="51"/>
      <c r="EE218" s="24"/>
      <c r="EF218" s="24"/>
      <c r="EG218" s="24"/>
      <c r="EH218" s="24"/>
      <c r="EI218" s="24"/>
      <c r="EJ218" s="24"/>
      <c r="EK218" s="24"/>
      <c r="EL218" s="24"/>
      <c r="EM218" s="24"/>
      <c r="EN218" s="51"/>
      <c r="EO218" s="51"/>
      <c r="EP218" s="51"/>
      <c r="EQ218" s="51"/>
      <c r="ER218" s="51"/>
      <c r="ES218" s="250"/>
      <c r="ET218" s="250"/>
      <c r="EU218" s="51"/>
      <c r="EV218" s="51"/>
      <c r="EW218" s="51"/>
      <c r="EX218" s="51"/>
      <c r="EY218" s="51"/>
      <c r="EZ218" s="51"/>
      <c r="FA218" s="51"/>
      <c r="FB218" s="51"/>
      <c r="FC218" s="51"/>
      <c r="FD218" s="51"/>
      <c r="FE218" s="5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8"/>
      <c r="IZ218" s="63"/>
      <c r="JA218" s="24"/>
      <c r="JB218" s="7"/>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row>
    <row r="219" s="1" customFormat="1" ht="15" customHeight="1">
      <c r="B219" s="2"/>
      <c r="C219" s="2"/>
      <c r="D219" s="2"/>
      <c r="E219" s="2"/>
      <c r="F219" s="2"/>
      <c r="G219" s="2"/>
      <c r="H219" s="2"/>
      <c r="I219" s="2"/>
      <c r="J219" s="2"/>
      <c r="K219" s="2"/>
      <c r="L219" s="8"/>
      <c r="M219" s="46"/>
      <c r="N219" s="24"/>
      <c r="O219" s="51"/>
      <c r="P219" s="71"/>
      <c r="Q219" s="6"/>
      <c r="R219" s="24"/>
      <c r="S219" s="24"/>
      <c r="T219" s="24"/>
      <c r="U219" s="24"/>
      <c r="V219" s="24"/>
      <c r="W219" s="24"/>
      <c r="X219" s="24"/>
      <c r="Y219" s="24"/>
      <c r="Z219" s="24"/>
      <c r="AA219" s="24"/>
      <c r="AB219" s="24"/>
      <c r="AC219" s="2"/>
      <c r="AD219" s="71"/>
      <c r="AE219" s="107"/>
      <c r="AF219" s="24"/>
      <c r="AG219" s="51"/>
      <c r="AH219" s="71"/>
      <c r="AI219" s="6"/>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51"/>
      <c r="BR219" s="7"/>
      <c r="BS219" s="7"/>
      <c r="BT219" s="24"/>
      <c r="BU219" s="24"/>
      <c r="BV219" s="24"/>
      <c r="BW219" s="51"/>
      <c r="BX219" s="7"/>
      <c r="BY219" s="6"/>
      <c r="BZ219" s="24"/>
      <c r="CA219" s="24"/>
      <c r="CB219" s="24"/>
      <c r="CC219" s="51"/>
      <c r="CD219" s="71"/>
      <c r="CE219" s="7"/>
      <c r="CF219" s="46"/>
      <c r="CG219" s="24"/>
      <c r="CH219" s="24"/>
      <c r="CI219" s="24"/>
      <c r="CJ219" s="6"/>
      <c r="CK219" s="7"/>
      <c r="CL219" s="6"/>
      <c r="CM219" s="24"/>
      <c r="CN219" s="24"/>
      <c r="CO219" s="24"/>
      <c r="CP219" s="6"/>
      <c r="CQ219" s="6"/>
      <c r="CR219" s="6"/>
      <c r="CS219" s="6"/>
      <c r="CT219" s="6"/>
      <c r="CU219" s="6"/>
      <c r="CV219" s="6"/>
      <c r="CW219" s="7"/>
      <c r="CX219" s="7"/>
      <c r="CY219" s="7"/>
      <c r="CZ219" s="7"/>
      <c r="DA219" s="8"/>
      <c r="DB219" s="6"/>
      <c r="DC219" s="2"/>
      <c r="DD219" s="2"/>
      <c r="DE219" s="2"/>
      <c r="DF219" s="2"/>
      <c r="DG219" s="2"/>
      <c r="DH219" s="2"/>
      <c r="DI219" s="2"/>
      <c r="DJ219" s="2"/>
      <c r="DK219" s="2"/>
      <c r="DL219" s="24"/>
      <c r="DM219" s="24"/>
      <c r="DN219" s="24"/>
      <c r="DO219" s="24"/>
      <c r="DP219" s="24"/>
      <c r="DQ219" s="24"/>
      <c r="DR219" s="24"/>
      <c r="DS219" s="24"/>
      <c r="DT219" s="24"/>
      <c r="DU219" s="7"/>
      <c r="DV219" s="7"/>
      <c r="DW219" s="7"/>
      <c r="DX219" s="7"/>
      <c r="DY219" s="7"/>
      <c r="DZ219" s="7"/>
      <c r="EA219" s="7"/>
      <c r="EB219" s="7"/>
      <c r="EC219" s="7"/>
      <c r="ED219" s="7"/>
      <c r="EE219" s="24"/>
      <c r="EF219" s="24"/>
      <c r="EG219" s="24"/>
      <c r="EH219" s="24"/>
      <c r="EI219" s="24"/>
      <c r="EJ219" s="24"/>
      <c r="EK219" s="24"/>
      <c r="EL219" s="24"/>
      <c r="EM219" s="24"/>
      <c r="EN219" s="24"/>
      <c r="EO219" s="24"/>
      <c r="EP219" s="24"/>
      <c r="EQ219" s="8"/>
      <c r="ER219" s="7"/>
      <c r="ES219" s="71"/>
      <c r="ET219" s="71"/>
      <c r="EU219" s="51"/>
      <c r="EV219" s="51"/>
      <c r="EW219" s="51"/>
      <c r="EX219" s="51"/>
      <c r="EY219" s="51"/>
      <c r="EZ219" s="51"/>
      <c r="FA219" s="51"/>
      <c r="FB219" s="51"/>
      <c r="FC219" s="51"/>
      <c r="FD219" s="51"/>
      <c r="FE219" s="5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8"/>
      <c r="IZ219" s="71"/>
      <c r="JA219" s="24"/>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row>
    <row r="220" ht="15" customHeight="1">
      <c r="A220" s="1"/>
      <c r="L220" s="71"/>
      <c r="M220" s="7"/>
      <c r="N220" s="24"/>
      <c r="O220" s="51"/>
      <c r="P220" s="7"/>
      <c r="Q220" s="7"/>
      <c r="R220" s="24"/>
      <c r="S220" s="24"/>
      <c r="T220" s="24"/>
      <c r="U220" s="24"/>
      <c r="V220" s="24"/>
      <c r="W220" s="24"/>
      <c r="X220" s="24"/>
      <c r="Y220" s="24"/>
      <c r="Z220" s="24"/>
      <c r="AA220" s="24"/>
      <c r="AB220" s="24"/>
      <c r="AD220" s="46"/>
      <c r="AE220" s="7"/>
      <c r="AF220" s="24"/>
      <c r="AG220" s="51"/>
      <c r="AH220" s="7"/>
      <c r="AI220" s="7"/>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51"/>
      <c r="BR220" s="71"/>
      <c r="BS220" s="6"/>
      <c r="BT220" s="24"/>
      <c r="BU220" s="24"/>
      <c r="BV220" s="24"/>
      <c r="BW220" s="51"/>
      <c r="BX220" s="71"/>
      <c r="BY220" s="7"/>
      <c r="BZ220" s="24"/>
      <c r="CA220" s="24"/>
      <c r="CB220" s="24"/>
      <c r="CC220" s="51"/>
      <c r="CD220" s="7"/>
      <c r="CE220" s="7"/>
      <c r="CF220" s="46"/>
      <c r="CG220" s="24"/>
      <c r="CH220" s="24"/>
      <c r="CI220" s="24"/>
      <c r="CJ220" s="6"/>
      <c r="CK220" s="7"/>
      <c r="CL220" s="6"/>
      <c r="CM220" s="24"/>
      <c r="CN220" s="24"/>
      <c r="CO220" s="24"/>
      <c r="CP220" s="1"/>
      <c r="CQ220" s="1"/>
      <c r="CR220" s="1"/>
      <c r="CS220" s="1"/>
      <c r="CT220" s="1"/>
      <c r="CU220" s="1"/>
      <c r="CV220" s="1"/>
      <c r="CW220" s="4"/>
      <c r="CX220" s="4"/>
      <c r="CY220" s="4"/>
      <c r="CZ220" s="4"/>
      <c r="DA220" s="3"/>
      <c r="DB220" s="1"/>
      <c r="DL220" s="24"/>
      <c r="DM220" s="24"/>
      <c r="DN220" s="24"/>
      <c r="DO220" s="24"/>
      <c r="DP220" s="24"/>
      <c r="DQ220" s="24"/>
      <c r="DR220" s="24"/>
      <c r="DS220" s="24"/>
      <c r="DT220" s="24"/>
      <c r="DU220" s="7"/>
      <c r="DV220" s="7"/>
      <c r="DW220" s="7"/>
      <c r="DX220" s="7"/>
      <c r="DY220" s="7"/>
      <c r="DZ220" s="7"/>
      <c r="EA220" s="7"/>
      <c r="EB220" s="7"/>
      <c r="EC220" s="7"/>
      <c r="ED220" s="7"/>
      <c r="EE220" s="24"/>
      <c r="EF220" s="24"/>
      <c r="EG220" s="24"/>
      <c r="EH220" s="24"/>
      <c r="EI220" s="24"/>
      <c r="EJ220" s="24"/>
      <c r="EK220" s="24"/>
      <c r="EL220" s="24"/>
      <c r="EM220" s="24"/>
      <c r="EN220" s="24"/>
      <c r="EO220" s="24"/>
      <c r="EP220" s="24"/>
      <c r="EQ220" s="7"/>
      <c r="ER220" s="7"/>
      <c r="ES220" s="71"/>
      <c r="ET220" s="71"/>
      <c r="EU220" s="24"/>
      <c r="EV220" s="6"/>
      <c r="EW220" s="6"/>
      <c r="EX220" s="6"/>
      <c r="EY220" s="6"/>
      <c r="EZ220" s="6"/>
      <c r="FA220" s="6"/>
      <c r="FB220" s="6"/>
      <c r="FC220" s="6"/>
      <c r="FD220" s="6"/>
      <c r="FE220" s="6"/>
      <c r="IY220" s="71"/>
      <c r="IZ220" s="51"/>
      <c r="JA220" s="24"/>
      <c r="JB220" s="1"/>
    </row>
    <row r="221">
      <c r="A221" s="1"/>
      <c r="L221" s="71"/>
      <c r="M221" s="7"/>
      <c r="N221" s="24"/>
      <c r="O221" s="51"/>
      <c r="P221" s="71"/>
      <c r="Q221" s="6"/>
      <c r="R221" s="24"/>
      <c r="S221" s="24"/>
      <c r="T221" s="24"/>
      <c r="U221" s="24"/>
      <c r="V221" s="24"/>
      <c r="W221" s="24"/>
      <c r="X221" s="24"/>
      <c r="Y221" s="24"/>
      <c r="Z221" s="24"/>
      <c r="AA221" s="24"/>
      <c r="AB221" s="24"/>
      <c r="AD221" s="46"/>
      <c r="AE221" s="7"/>
      <c r="AF221" s="24"/>
      <c r="AG221" s="51"/>
      <c r="AH221" s="71"/>
      <c r="AI221" s="6"/>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51"/>
      <c r="BR221" s="7"/>
      <c r="BS221" s="7"/>
      <c r="BT221" s="24"/>
      <c r="BU221" s="24"/>
      <c r="BV221" s="24"/>
      <c r="BW221" s="51"/>
      <c r="BX221" s="7"/>
      <c r="BY221" s="6"/>
      <c r="BZ221" s="24"/>
      <c r="CA221" s="24"/>
      <c r="CB221" s="24"/>
      <c r="CC221" s="51"/>
      <c r="CD221" s="71"/>
      <c r="CE221" s="7"/>
      <c r="CF221" s="46"/>
      <c r="CG221" s="24"/>
      <c r="CH221" s="24"/>
      <c r="CI221" s="24"/>
      <c r="CJ221" s="6"/>
      <c r="CK221" s="7"/>
      <c r="CL221" s="6"/>
      <c r="CM221" s="24"/>
      <c r="CN221" s="24"/>
      <c r="CO221" s="24"/>
      <c r="CP221" s="6"/>
      <c r="CQ221" s="6"/>
      <c r="CR221" s="6"/>
      <c r="CS221" s="6"/>
      <c r="CT221" s="6"/>
      <c r="CU221" s="6"/>
      <c r="CV221" s="6"/>
      <c r="CW221" s="7"/>
      <c r="CX221" s="7"/>
      <c r="CY221" s="7"/>
      <c r="CZ221" s="7"/>
      <c r="DA221" s="8"/>
      <c r="DB221" s="6"/>
      <c r="DL221" s="24"/>
      <c r="DM221" s="24"/>
      <c r="DN221" s="24"/>
      <c r="DO221" s="24"/>
      <c r="DP221" s="24"/>
      <c r="DQ221" s="24"/>
      <c r="DR221" s="24"/>
      <c r="DS221" s="24"/>
      <c r="DT221" s="24"/>
      <c r="DU221" s="7"/>
      <c r="DV221" s="7"/>
      <c r="DW221" s="7"/>
      <c r="DX221" s="7"/>
      <c r="DY221" s="7"/>
      <c r="DZ221" s="7"/>
      <c r="EA221" s="7"/>
      <c r="EB221" s="7"/>
      <c r="EC221" s="7"/>
      <c r="ED221" s="7"/>
      <c r="EE221" s="24"/>
      <c r="EF221" s="24"/>
      <c r="EG221" s="24"/>
      <c r="EH221" s="24"/>
      <c r="EI221" s="24"/>
      <c r="EJ221" s="24"/>
      <c r="EK221" s="24"/>
      <c r="EL221" s="24"/>
      <c r="EM221" s="24"/>
      <c r="EN221" s="24"/>
      <c r="EO221" s="24"/>
      <c r="EP221" s="7"/>
      <c r="EQ221" s="7"/>
      <c r="ER221" s="7"/>
      <c r="ES221" s="71"/>
      <c r="ET221" s="71"/>
      <c r="EU221" s="24"/>
      <c r="EV221" s="51"/>
      <c r="EW221" s="51"/>
      <c r="EX221" s="51"/>
      <c r="EY221" s="51"/>
      <c r="EZ221" s="51"/>
      <c r="FA221" s="51"/>
      <c r="FB221" s="51"/>
      <c r="FC221" s="51"/>
      <c r="FD221" s="51"/>
      <c r="FE221" s="51"/>
      <c r="IY221" s="71"/>
      <c r="IZ221" s="51"/>
      <c r="JA221" s="24"/>
      <c r="JB221" s="1"/>
    </row>
    <row r="222">
      <c r="A222" s="1"/>
      <c r="L222" s="71"/>
      <c r="M222" s="7"/>
      <c r="N222" s="24"/>
      <c r="O222" s="51"/>
      <c r="P222" s="7"/>
      <c r="Q222" s="7"/>
      <c r="R222" s="24"/>
      <c r="S222" s="24"/>
      <c r="T222" s="24"/>
      <c r="U222" s="24"/>
      <c r="V222" s="24"/>
      <c r="W222" s="24"/>
      <c r="X222" s="24"/>
      <c r="Y222" s="24"/>
      <c r="Z222" s="24"/>
      <c r="AA222" s="24"/>
      <c r="AB222" s="24"/>
      <c r="AD222" s="46"/>
      <c r="AE222" s="7"/>
      <c r="AF222" s="24"/>
      <c r="AG222" s="51"/>
      <c r="AH222" s="7"/>
      <c r="AI222" s="7"/>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51"/>
      <c r="BR222" s="71"/>
      <c r="BS222" s="6"/>
      <c r="BT222" s="24"/>
      <c r="BU222" s="24"/>
      <c r="BV222" s="24"/>
      <c r="BW222" s="51"/>
      <c r="BX222" s="71"/>
      <c r="BY222" s="7"/>
      <c r="BZ222" s="24"/>
      <c r="CA222" s="24"/>
      <c r="CB222" s="24"/>
      <c r="CC222" s="51"/>
      <c r="CD222" s="7"/>
      <c r="CE222" s="7"/>
      <c r="CF222" s="46"/>
      <c r="CG222" s="24"/>
      <c r="CH222" s="24"/>
      <c r="CI222" s="24"/>
      <c r="CJ222" s="6"/>
      <c r="CK222" s="7"/>
      <c r="CL222" s="6"/>
      <c r="CM222" s="24"/>
      <c r="CN222" s="24"/>
      <c r="CO222" s="24"/>
      <c r="CP222" s="6"/>
      <c r="CQ222" s="6"/>
      <c r="CR222" s="6"/>
      <c r="CS222" s="6"/>
      <c r="CT222" s="6"/>
      <c r="CU222" s="6"/>
      <c r="CV222" s="6"/>
      <c r="CW222" s="7"/>
      <c r="CX222" s="7"/>
      <c r="CY222" s="7"/>
      <c r="CZ222" s="7"/>
      <c r="DA222" s="8"/>
      <c r="DB222" s="6"/>
      <c r="DL222" s="24"/>
      <c r="DM222" s="24"/>
      <c r="DN222" s="24"/>
      <c r="DO222" s="24"/>
      <c r="DP222" s="24"/>
      <c r="DQ222" s="24"/>
      <c r="DR222" s="24"/>
      <c r="DS222" s="24"/>
      <c r="DT222" s="24"/>
      <c r="DU222" s="7"/>
      <c r="DV222" s="7"/>
      <c r="DW222" s="7"/>
      <c r="DX222" s="7"/>
      <c r="DY222" s="7"/>
      <c r="DZ222" s="7"/>
      <c r="EA222" s="7"/>
      <c r="EB222" s="7"/>
      <c r="EC222" s="7"/>
      <c r="ED222" s="7"/>
      <c r="EE222" s="24"/>
      <c r="EF222" s="24"/>
      <c r="EG222" s="24"/>
      <c r="EH222" s="24"/>
      <c r="EI222" s="24"/>
      <c r="EJ222" s="24"/>
      <c r="EK222" s="24"/>
      <c r="EL222" s="24"/>
      <c r="EM222" s="24"/>
      <c r="EN222" s="24"/>
      <c r="EO222" s="24"/>
      <c r="EP222" s="24"/>
      <c r="EQ222" s="7"/>
      <c r="ER222" s="7"/>
      <c r="ES222" s="71"/>
      <c r="ET222" s="71"/>
      <c r="EU222" s="24"/>
      <c r="EV222" s="51"/>
      <c r="EW222" s="51"/>
      <c r="EX222" s="51"/>
      <c r="EY222" s="51"/>
      <c r="EZ222" s="51"/>
      <c r="FA222" s="51"/>
      <c r="FB222" s="51"/>
      <c r="FC222" s="51"/>
      <c r="FD222" s="51"/>
      <c r="FE222" s="51"/>
      <c r="IZ222" s="7"/>
      <c r="JA222" s="24"/>
      <c r="JB222" s="1"/>
    </row>
    <row r="223">
      <c r="L223" s="71"/>
      <c r="M223" s="107"/>
      <c r="N223" s="24"/>
      <c r="O223" s="51"/>
      <c r="P223" s="71"/>
      <c r="Q223" s="6"/>
      <c r="R223" s="24"/>
      <c r="S223" s="24"/>
      <c r="T223" s="24"/>
      <c r="U223" s="24"/>
      <c r="V223" s="24"/>
      <c r="W223" s="24"/>
      <c r="X223" s="24"/>
      <c r="Y223" s="24"/>
      <c r="Z223" s="24"/>
      <c r="AA223" s="24"/>
      <c r="AB223" s="24"/>
      <c r="AD223" s="46"/>
      <c r="AE223" s="7"/>
      <c r="AF223" s="24"/>
      <c r="AG223" s="51"/>
      <c r="AH223" s="71"/>
      <c r="AI223" s="6"/>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51"/>
      <c r="BR223" s="7"/>
      <c r="BS223" s="7"/>
      <c r="BT223" s="24"/>
      <c r="BU223" s="24"/>
      <c r="BV223" s="24"/>
      <c r="BW223" s="51"/>
      <c r="BX223" s="7"/>
      <c r="BY223" s="6"/>
      <c r="BZ223" s="24"/>
      <c r="CA223" s="24"/>
      <c r="CB223" s="24"/>
      <c r="CC223" s="51"/>
      <c r="CD223" s="71"/>
      <c r="CE223" s="7"/>
      <c r="CF223" s="46"/>
      <c r="CG223" s="24"/>
      <c r="CH223" s="24"/>
      <c r="CI223" s="24"/>
      <c r="CJ223" s="6"/>
      <c r="CK223" s="7"/>
      <c r="CL223" s="6"/>
      <c r="CM223" s="24"/>
      <c r="CN223" s="24"/>
      <c r="CO223" s="24"/>
      <c r="CP223" s="6"/>
      <c r="CQ223" s="6"/>
      <c r="CR223" s="6"/>
      <c r="CS223" s="6"/>
      <c r="CT223" s="6"/>
      <c r="CU223" s="6"/>
      <c r="CV223" s="6"/>
      <c r="CW223" s="7"/>
      <c r="CX223" s="7"/>
      <c r="CY223" s="7"/>
      <c r="CZ223" s="7"/>
      <c r="DA223" s="8"/>
      <c r="DB223" s="6"/>
      <c r="DL223" s="24"/>
      <c r="DM223" s="24"/>
      <c r="DN223" s="24"/>
      <c r="DO223" s="24"/>
      <c r="DP223" s="24"/>
      <c r="DQ223" s="24"/>
      <c r="DR223" s="24"/>
      <c r="DS223" s="24"/>
      <c r="DT223" s="24"/>
      <c r="DU223" s="6"/>
      <c r="DV223" s="6"/>
      <c r="DW223" s="6"/>
      <c r="DX223" s="6"/>
      <c r="DY223" s="6"/>
      <c r="DZ223" s="6"/>
      <c r="EA223" s="6"/>
      <c r="EB223" s="6"/>
      <c r="EC223" s="6"/>
      <c r="ED223" s="6"/>
      <c r="EE223" s="51"/>
      <c r="EF223" s="51"/>
      <c r="EG223" s="51"/>
      <c r="EH223" s="51"/>
      <c r="EI223" s="51"/>
      <c r="EJ223" s="51"/>
      <c r="EK223" s="51"/>
      <c r="EL223" s="51"/>
      <c r="EM223" s="51"/>
      <c r="EN223" s="24"/>
      <c r="EO223" s="24"/>
      <c r="EP223" s="24"/>
      <c r="EQ223" s="7"/>
      <c r="ER223" s="7"/>
      <c r="ES223" s="71"/>
      <c r="ET223" s="71"/>
      <c r="EU223" s="24"/>
      <c r="EV223" s="51"/>
      <c r="EW223" s="51"/>
      <c r="EX223" s="51"/>
      <c r="EY223" s="51"/>
      <c r="EZ223" s="51"/>
      <c r="FA223" s="51"/>
      <c r="FB223" s="51"/>
      <c r="FC223" s="51"/>
      <c r="FD223" s="51"/>
      <c r="FE223" s="51"/>
      <c r="IY223" s="71"/>
      <c r="JA223" s="24"/>
      <c r="JB223" s="1"/>
    </row>
    <row r="224">
      <c r="L224" s="46"/>
      <c r="M224" s="7"/>
      <c r="N224" s="24"/>
      <c r="O224" s="51"/>
      <c r="P224" s="7"/>
      <c r="Q224" s="7"/>
      <c r="R224" s="24"/>
      <c r="S224" s="24"/>
      <c r="T224" s="24"/>
      <c r="U224" s="24"/>
      <c r="V224" s="24"/>
      <c r="W224" s="24"/>
      <c r="X224" s="24"/>
      <c r="Y224" s="24"/>
      <c r="Z224" s="24"/>
      <c r="AA224" s="24"/>
      <c r="AB224" s="24"/>
      <c r="AD224" s="46"/>
      <c r="AE224" s="7"/>
      <c r="AF224" s="24"/>
      <c r="AG224" s="51"/>
      <c r="AH224" s="7"/>
      <c r="AI224" s="7"/>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51"/>
      <c r="BR224" s="71"/>
      <c r="BS224" s="6"/>
      <c r="BT224" s="24"/>
      <c r="BU224" s="24"/>
      <c r="BV224" s="24"/>
      <c r="BW224" s="51"/>
      <c r="BX224" s="71"/>
      <c r="BY224" s="71"/>
      <c r="BZ224" s="24"/>
      <c r="CA224" s="24"/>
      <c r="CB224" s="24"/>
      <c r="CC224" s="7"/>
      <c r="CD224" s="71"/>
      <c r="CE224" s="24"/>
      <c r="CF224" s="46"/>
      <c r="CG224" s="24"/>
      <c r="CH224" s="6"/>
      <c r="CI224" s="24"/>
      <c r="CJ224" s="6"/>
      <c r="CK224" s="7"/>
      <c r="CL224" s="6"/>
      <c r="CM224" s="24"/>
      <c r="CN224" s="24"/>
      <c r="CO224" s="24"/>
      <c r="CP224" s="6"/>
      <c r="CQ224" s="6"/>
      <c r="CR224" s="6"/>
      <c r="CS224" s="6"/>
      <c r="CT224" s="6"/>
      <c r="CU224" s="6"/>
      <c r="CV224" s="6"/>
      <c r="CW224" s="7"/>
      <c r="CX224" s="7"/>
      <c r="CY224" s="7"/>
      <c r="CZ224" s="7"/>
      <c r="DA224" s="8"/>
      <c r="DB224" s="6"/>
      <c r="DL224" s="24"/>
      <c r="DM224" s="24"/>
      <c r="DN224" s="24"/>
      <c r="DO224" s="24"/>
      <c r="DP224" s="24"/>
      <c r="DQ224" s="24"/>
      <c r="DR224" s="24"/>
      <c r="DS224" s="24"/>
      <c r="DT224" s="24"/>
      <c r="DU224" s="6"/>
      <c r="DV224" s="6"/>
      <c r="DW224" s="6"/>
      <c r="DX224" s="6"/>
      <c r="DY224" s="6"/>
      <c r="DZ224" s="6"/>
      <c r="EA224" s="6"/>
      <c r="EB224" s="6"/>
      <c r="EC224" s="6"/>
      <c r="ED224" s="6"/>
      <c r="EE224" s="51"/>
      <c r="EF224" s="51"/>
      <c r="EG224" s="51"/>
      <c r="EH224" s="51"/>
      <c r="EI224" s="51"/>
      <c r="EJ224" s="51"/>
      <c r="EK224" s="51"/>
      <c r="EL224" s="51"/>
      <c r="EM224" s="51"/>
      <c r="EN224" s="24"/>
      <c r="EO224" s="24"/>
      <c r="EP224" s="7"/>
      <c r="EQ224" s="7"/>
      <c r="ER224" s="7"/>
      <c r="ES224" s="71"/>
      <c r="ET224" s="71"/>
      <c r="EU224" s="24"/>
      <c r="EV224" s="24"/>
      <c r="EW224" s="24"/>
      <c r="EX224" s="24"/>
      <c r="EY224" s="24"/>
      <c r="EZ224" s="24"/>
      <c r="FA224" s="24"/>
      <c r="FB224" s="24"/>
      <c r="FC224" s="24"/>
      <c r="FD224" s="24"/>
      <c r="FE224" s="24"/>
      <c r="IZ224" s="7"/>
      <c r="JA224" s="24"/>
      <c r="JB224" s="1"/>
    </row>
    <row r="225">
      <c r="L225" s="46"/>
      <c r="M225" s="7"/>
      <c r="N225" s="24"/>
      <c r="O225" s="51"/>
      <c r="P225" s="71"/>
      <c r="Q225" s="6"/>
      <c r="R225" s="24"/>
      <c r="S225" s="24"/>
      <c r="T225" s="24"/>
      <c r="U225" s="24"/>
      <c r="V225" s="24"/>
      <c r="W225" s="24"/>
      <c r="X225" s="24"/>
      <c r="Y225" s="24"/>
      <c r="Z225" s="24"/>
      <c r="AA225" s="24"/>
      <c r="AB225" s="24"/>
      <c r="AD225" s="71"/>
      <c r="AE225" s="63"/>
      <c r="AF225" s="24"/>
      <c r="AG225" s="51"/>
      <c r="AH225" s="71"/>
      <c r="AI225" s="6"/>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51"/>
      <c r="BR225" s="7"/>
      <c r="BS225" s="7"/>
      <c r="BT225" s="24"/>
      <c r="BU225" s="24"/>
      <c r="BV225" s="24"/>
      <c r="BW225" s="51"/>
      <c r="BX225" s="7"/>
      <c r="BY225" s="51"/>
      <c r="BZ225" s="51"/>
      <c r="CA225" s="51"/>
      <c r="CB225" s="51"/>
      <c r="CC225" s="51"/>
      <c r="CD225" s="51"/>
      <c r="CE225" s="51"/>
      <c r="CF225" s="182"/>
      <c r="CG225" s="51"/>
      <c r="CH225" s="51"/>
      <c r="CI225" s="51"/>
      <c r="CJ225" s="51"/>
      <c r="CK225" s="51"/>
      <c r="CL225" s="6"/>
      <c r="CM225" s="24"/>
      <c r="CN225" s="24"/>
      <c r="CO225" s="24"/>
      <c r="CP225" s="6"/>
      <c r="CQ225" s="6"/>
      <c r="CR225" s="6"/>
      <c r="CS225" s="6"/>
      <c r="CT225" s="6"/>
      <c r="CU225" s="6"/>
      <c r="CV225" s="6"/>
      <c r="CW225" s="7"/>
      <c r="CX225" s="7"/>
      <c r="CY225" s="7"/>
      <c r="CZ225" s="7"/>
      <c r="DA225" s="8"/>
      <c r="DB225" s="6"/>
      <c r="DL225" s="24"/>
      <c r="DM225" s="24"/>
      <c r="DN225" s="24"/>
      <c r="DO225" s="24"/>
      <c r="DP225" s="24"/>
      <c r="DQ225" s="24"/>
      <c r="DR225" s="24"/>
      <c r="DS225" s="24"/>
      <c r="DT225" s="24"/>
      <c r="DU225" s="6"/>
      <c r="DV225" s="6"/>
      <c r="DW225" s="6"/>
      <c r="DX225" s="6"/>
      <c r="DY225" s="6"/>
      <c r="DZ225" s="6"/>
      <c r="EA225" s="6"/>
      <c r="EB225" s="6"/>
      <c r="EC225" s="6"/>
      <c r="ED225" s="6"/>
      <c r="EE225" s="51"/>
      <c r="EF225" s="51"/>
      <c r="EG225" s="51"/>
      <c r="EH225" s="51"/>
      <c r="EI225" s="51"/>
      <c r="EJ225" s="51"/>
      <c r="EK225" s="51"/>
      <c r="EL225" s="51"/>
      <c r="EM225" s="51"/>
      <c r="EN225" s="24"/>
      <c r="EO225" s="24"/>
      <c r="EP225" s="7"/>
      <c r="EQ225" s="7"/>
      <c r="ER225" s="6"/>
      <c r="ES225" s="71"/>
      <c r="ET225" s="71"/>
      <c r="EU225" s="24"/>
      <c r="EV225" s="24"/>
      <c r="EW225" s="24"/>
      <c r="EX225" s="24"/>
      <c r="EY225" s="24"/>
      <c r="EZ225" s="24"/>
      <c r="FA225" s="24"/>
      <c r="FB225" s="24"/>
      <c r="FC225" s="24"/>
      <c r="FD225" s="24"/>
      <c r="FE225" s="24"/>
      <c r="IY225" s="71"/>
      <c r="JA225" s="24"/>
      <c r="JB225" s="1"/>
    </row>
    <row r="226">
      <c r="L226" s="46"/>
      <c r="M226" s="7"/>
      <c r="N226" s="24"/>
      <c r="O226" s="51"/>
      <c r="P226" s="7"/>
      <c r="Q226" s="7"/>
      <c r="R226" s="24"/>
      <c r="S226" s="24"/>
      <c r="T226" s="24"/>
      <c r="U226" s="24"/>
      <c r="V226" s="24"/>
      <c r="W226" s="24"/>
      <c r="X226" s="24"/>
      <c r="Y226" s="24"/>
      <c r="Z226" s="24"/>
      <c r="AA226" s="24"/>
      <c r="AB226" s="24"/>
      <c r="AD226" s="71"/>
      <c r="AE226" s="63"/>
      <c r="AF226" s="24"/>
      <c r="AG226" s="6"/>
      <c r="AH226" s="71"/>
      <c r="AI226" s="71"/>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51"/>
      <c r="BR226" s="71"/>
      <c r="BS226" s="6"/>
      <c r="BT226" s="24"/>
      <c r="BU226" s="24"/>
      <c r="BV226" s="24"/>
      <c r="BW226" s="51"/>
      <c r="BX226" s="71"/>
      <c r="BY226" s="51"/>
      <c r="BZ226" s="51"/>
      <c r="CA226" s="51"/>
      <c r="CB226" s="51"/>
      <c r="CC226" s="51"/>
      <c r="CD226" s="51"/>
      <c r="CE226" s="51"/>
      <c r="CF226" s="182"/>
      <c r="CG226" s="51"/>
      <c r="CH226" s="51"/>
      <c r="CI226" s="51"/>
      <c r="CJ226" s="51"/>
      <c r="CK226" s="51"/>
      <c r="CL226" s="63"/>
      <c r="CM226" s="24"/>
      <c r="CN226" s="24"/>
      <c r="CO226" s="24"/>
      <c r="CP226" s="6"/>
      <c r="CQ226" s="6"/>
      <c r="CR226" s="6"/>
      <c r="CS226" s="6"/>
      <c r="CT226" s="6"/>
      <c r="CU226" s="6"/>
      <c r="CV226" s="6"/>
      <c r="CW226" s="7"/>
      <c r="CX226" s="7"/>
      <c r="CY226" s="7"/>
      <c r="CZ226" s="7"/>
      <c r="DA226" s="8"/>
      <c r="DB226" s="6"/>
      <c r="DL226" s="24"/>
      <c r="DM226" s="24"/>
      <c r="DN226" s="24"/>
      <c r="DO226" s="24"/>
      <c r="DP226" s="24"/>
      <c r="DQ226" s="24"/>
      <c r="DR226" s="24"/>
      <c r="DS226" s="24"/>
      <c r="DT226" s="24"/>
      <c r="DU226" s="7"/>
      <c r="DV226" s="7"/>
      <c r="DW226" s="7"/>
      <c r="DX226" s="7"/>
      <c r="DY226" s="7"/>
      <c r="DZ226" s="7"/>
      <c r="EA226" s="7"/>
      <c r="EB226" s="7"/>
      <c r="EC226" s="7"/>
      <c r="ED226" s="7"/>
      <c r="EE226" s="7"/>
      <c r="EF226" s="7"/>
      <c r="EG226" s="7"/>
      <c r="EH226" s="7"/>
      <c r="EI226" s="7"/>
      <c r="EJ226" s="7"/>
      <c r="EK226" s="7"/>
      <c r="EL226" s="7"/>
      <c r="EM226" s="24"/>
      <c r="EN226" s="24"/>
      <c r="EO226" s="24"/>
      <c r="EP226" s="7"/>
      <c r="EQ226" s="7"/>
      <c r="ER226" s="7"/>
      <c r="ES226" s="71"/>
      <c r="ET226" s="71"/>
      <c r="EU226" s="24"/>
      <c r="EV226" s="24"/>
      <c r="EW226" s="24"/>
      <c r="EX226" s="24"/>
      <c r="EY226" s="24"/>
      <c r="EZ226" s="24"/>
      <c r="FA226" s="24"/>
      <c r="FB226" s="24"/>
      <c r="FC226" s="24"/>
      <c r="FD226" s="24"/>
      <c r="FE226" s="24"/>
      <c r="IZ226" s="7"/>
      <c r="JA226" s="24"/>
      <c r="JB226" s="1"/>
    </row>
    <row r="227">
      <c r="L227" s="46"/>
      <c r="M227" s="7"/>
      <c r="N227" s="24"/>
      <c r="O227" s="51"/>
      <c r="P227" s="71"/>
      <c r="Q227" s="6"/>
      <c r="R227" s="24"/>
      <c r="S227" s="24"/>
      <c r="T227" s="24"/>
      <c r="U227" s="24"/>
      <c r="V227" s="24"/>
      <c r="W227" s="24"/>
      <c r="X227" s="24"/>
      <c r="Y227" s="24"/>
      <c r="Z227" s="24"/>
      <c r="AA227" s="24"/>
      <c r="AB227" s="24"/>
      <c r="AD227" s="182"/>
      <c r="AE227" s="51"/>
      <c r="AF227" s="51"/>
      <c r="AG227" s="51"/>
      <c r="AH227" s="51"/>
      <c r="AI227" s="51"/>
      <c r="AJ227" s="186"/>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24"/>
      <c r="BQ227" s="6"/>
      <c r="BR227" s="71"/>
      <c r="BS227" s="71"/>
      <c r="BT227" s="24"/>
      <c r="BU227" s="24"/>
      <c r="BV227" s="24"/>
      <c r="BW227" s="6"/>
      <c r="BX227" s="71"/>
      <c r="BY227" s="51"/>
      <c r="BZ227" s="51"/>
      <c r="CA227" s="51"/>
      <c r="CB227" s="51"/>
      <c r="CC227" s="51"/>
      <c r="CD227" s="51"/>
      <c r="CE227" s="51"/>
      <c r="CF227" s="182"/>
      <c r="CG227" s="51"/>
      <c r="CH227" s="51"/>
      <c r="CI227" s="51"/>
      <c r="CJ227" s="51"/>
      <c r="CK227" s="51"/>
      <c r="CL227" s="63"/>
      <c r="CM227" s="6"/>
      <c r="CN227" s="24"/>
      <c r="CO227" s="24"/>
      <c r="CP227" s="6"/>
      <c r="CQ227" s="6"/>
      <c r="CR227" s="6"/>
      <c r="CS227" s="6"/>
      <c r="CT227" s="6"/>
      <c r="CU227" s="6"/>
      <c r="CV227" s="6"/>
      <c r="CW227" s="7"/>
      <c r="CX227" s="7"/>
      <c r="CY227" s="7"/>
      <c r="CZ227" s="7"/>
      <c r="DA227" s="8"/>
      <c r="DB227" s="6"/>
      <c r="DL227" s="24"/>
      <c r="DM227" s="24"/>
      <c r="DN227" s="24"/>
      <c r="DO227" s="24"/>
      <c r="DP227" s="24"/>
      <c r="DQ227" s="24"/>
      <c r="DR227" s="24"/>
      <c r="DS227" s="24"/>
      <c r="DT227" s="24"/>
      <c r="DU227" s="7"/>
      <c r="DV227" s="7"/>
      <c r="DW227" s="7"/>
      <c r="DX227" s="7"/>
      <c r="DY227" s="7"/>
      <c r="DZ227" s="7"/>
      <c r="EA227" s="7"/>
      <c r="EB227" s="7"/>
      <c r="EC227" s="7"/>
      <c r="ED227" s="7"/>
      <c r="EE227" s="7"/>
      <c r="EF227" s="7"/>
      <c r="EG227" s="7"/>
      <c r="EH227" s="7"/>
      <c r="EI227" s="7"/>
      <c r="EJ227" s="7"/>
      <c r="EK227" s="7"/>
      <c r="EL227" s="7"/>
      <c r="EM227" s="24"/>
      <c r="EN227" s="24"/>
      <c r="EO227" s="24"/>
      <c r="EP227" s="7"/>
      <c r="EQ227" s="7"/>
      <c r="ER227" s="51"/>
      <c r="ES227" s="71"/>
      <c r="ET227" s="71"/>
      <c r="EU227" s="24"/>
      <c r="EV227" s="24"/>
      <c r="EW227" s="24"/>
      <c r="EX227" s="24"/>
      <c r="EY227" s="24"/>
      <c r="EZ227" s="24"/>
      <c r="FA227" s="24"/>
      <c r="FB227" s="24"/>
      <c r="FC227" s="24"/>
      <c r="FD227" s="24"/>
      <c r="FE227" s="24"/>
      <c r="IY227" s="71"/>
      <c r="JA227" s="24"/>
      <c r="JB227" s="1"/>
    </row>
    <row r="228">
      <c r="L228" s="46"/>
      <c r="M228" s="7"/>
      <c r="N228" s="24"/>
      <c r="O228" s="51"/>
      <c r="P228" s="7"/>
      <c r="Q228" s="7"/>
      <c r="R228" s="24"/>
      <c r="S228" s="24"/>
      <c r="T228" s="24"/>
      <c r="U228" s="24"/>
      <c r="V228" s="24"/>
      <c r="W228" s="24"/>
      <c r="X228" s="24"/>
      <c r="Y228" s="24"/>
      <c r="Z228" s="24"/>
      <c r="AA228" s="24"/>
      <c r="AB228" s="24"/>
      <c r="AD228" s="63"/>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186"/>
      <c r="BU228" s="51"/>
      <c r="BV228" s="51"/>
      <c r="BW228" s="51"/>
      <c r="BX228" s="51"/>
      <c r="BY228" s="24"/>
      <c r="BZ228" s="8"/>
      <c r="CA228" s="7"/>
      <c r="CB228" s="24"/>
      <c r="CC228" s="24"/>
      <c r="CD228" s="24"/>
      <c r="CE228" s="24"/>
      <c r="CF228" s="183"/>
      <c r="CG228" s="7"/>
      <c r="CH228" s="24"/>
      <c r="CI228" s="24"/>
      <c r="CJ228" s="24"/>
      <c r="CK228" s="24"/>
      <c r="CL228" s="6"/>
      <c r="CM228" s="6"/>
      <c r="CN228" s="6"/>
      <c r="CO228" s="6"/>
      <c r="CP228" s="1"/>
      <c r="CQ228" s="1"/>
      <c r="CR228" s="1"/>
      <c r="CS228" s="1"/>
      <c r="CT228" s="1"/>
      <c r="CU228" s="1"/>
      <c r="CV228" s="1"/>
      <c r="CW228" s="4"/>
      <c r="CX228" s="4"/>
      <c r="CY228" s="4"/>
      <c r="CZ228" s="4"/>
      <c r="DA228" s="3"/>
      <c r="DB228" s="1"/>
      <c r="DL228" s="24"/>
      <c r="DM228" s="24"/>
      <c r="DN228" s="24"/>
      <c r="DO228" s="24"/>
      <c r="DP228" s="24"/>
      <c r="DQ228" s="24"/>
      <c r="DR228" s="24"/>
      <c r="DS228" s="24"/>
      <c r="DT228" s="24"/>
      <c r="DU228" s="7"/>
      <c r="DV228" s="7"/>
      <c r="DW228" s="7"/>
      <c r="DX228" s="7"/>
      <c r="DY228" s="7"/>
      <c r="DZ228" s="7"/>
      <c r="EA228" s="7"/>
      <c r="EB228" s="7"/>
      <c r="EC228" s="7"/>
      <c r="ED228" s="7"/>
      <c r="EE228" s="7"/>
      <c r="EF228" s="7"/>
      <c r="EG228" s="7"/>
      <c r="EH228" s="7"/>
      <c r="EI228" s="7"/>
      <c r="EJ228" s="7"/>
      <c r="EK228" s="7"/>
      <c r="EL228" s="7"/>
      <c r="EM228" s="24"/>
      <c r="EN228" s="24"/>
      <c r="EO228" s="24"/>
      <c r="EP228" s="24"/>
      <c r="EQ228" s="6"/>
      <c r="ER228" s="7"/>
      <c r="ES228" s="71"/>
      <c r="ET228" s="71"/>
      <c r="EU228" s="24"/>
      <c r="EV228" s="24"/>
      <c r="EW228" s="24"/>
      <c r="EX228" s="24"/>
      <c r="EY228" s="24"/>
      <c r="EZ228" s="24"/>
      <c r="FA228" s="24"/>
      <c r="FB228" s="24"/>
      <c r="FC228" s="24"/>
      <c r="FD228" s="24"/>
      <c r="FE228" s="24"/>
      <c r="IZ228" s="7"/>
      <c r="JA228" s="24"/>
      <c r="JB228" s="1"/>
    </row>
    <row r="229">
      <c r="L229" s="71"/>
      <c r="M229" s="63"/>
      <c r="N229" s="24"/>
      <c r="O229" s="51"/>
      <c r="P229" s="71"/>
      <c r="Q229" s="6"/>
      <c r="R229" s="24"/>
      <c r="S229" s="24"/>
      <c r="T229" s="24"/>
      <c r="U229" s="24"/>
      <c r="V229" s="24"/>
      <c r="W229" s="24"/>
      <c r="X229" s="24"/>
      <c r="Y229" s="24"/>
      <c r="Z229" s="24"/>
      <c r="AA229" s="24"/>
      <c r="AB229" s="24"/>
      <c r="AD229" s="182"/>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24"/>
      <c r="BZ229" s="7"/>
      <c r="CA229" s="7"/>
      <c r="CB229" s="24"/>
      <c r="CC229" s="24"/>
      <c r="CD229" s="24"/>
      <c r="CE229" s="24"/>
      <c r="CF229" s="183"/>
      <c r="CG229" s="7"/>
      <c r="CH229" s="24"/>
      <c r="CI229" s="24"/>
      <c r="CJ229" s="46"/>
      <c r="CK229" s="24"/>
      <c r="CL229" s="6"/>
      <c r="CM229" s="8"/>
      <c r="CN229" s="6"/>
      <c r="CO229" s="1"/>
      <c r="CP229" s="7"/>
      <c r="CQ229" s="7"/>
      <c r="CR229" s="7"/>
      <c r="CS229" s="7"/>
      <c r="CT229" s="7"/>
      <c r="CU229" s="7"/>
      <c r="CV229" s="7"/>
      <c r="CW229" s="7"/>
      <c r="CX229" s="7"/>
      <c r="CY229" s="7"/>
      <c r="CZ229" s="7"/>
      <c r="DA229" s="8"/>
      <c r="DB229" s="7"/>
      <c r="DL229" s="24"/>
      <c r="DM229" s="24"/>
      <c r="DN229" s="24"/>
      <c r="DO229" s="24"/>
      <c r="DP229" s="24"/>
      <c r="DQ229" s="24"/>
      <c r="DR229" s="24"/>
      <c r="DS229" s="24"/>
      <c r="DT229" s="24"/>
      <c r="DU229" s="6"/>
      <c r="DV229" s="6"/>
      <c r="DW229" s="6"/>
      <c r="DX229" s="6"/>
      <c r="DY229" s="6"/>
      <c r="DZ229" s="6"/>
      <c r="EA229" s="6"/>
      <c r="EB229" s="6"/>
      <c r="EC229" s="6"/>
      <c r="ED229" s="6"/>
      <c r="EE229" s="7"/>
      <c r="EF229" s="7"/>
      <c r="EG229" s="7"/>
      <c r="EH229" s="7"/>
      <c r="EI229" s="7"/>
      <c r="EJ229" s="7"/>
      <c r="EK229" s="7"/>
      <c r="EL229" s="7"/>
      <c r="EM229" s="24"/>
      <c r="EN229" s="24"/>
      <c r="EO229" s="24"/>
      <c r="EP229" s="24"/>
      <c r="EQ229" s="6"/>
      <c r="ER229" s="7"/>
      <c r="ES229" s="71"/>
      <c r="ET229" s="71"/>
      <c r="EU229" s="24"/>
      <c r="EV229" s="24"/>
      <c r="EW229" s="24"/>
      <c r="EX229" s="24"/>
      <c r="EY229" s="24"/>
      <c r="EZ229" s="24"/>
      <c r="FA229" s="24"/>
      <c r="FB229" s="24"/>
      <c r="FC229" s="24"/>
      <c r="FD229" s="24"/>
      <c r="FE229" s="24"/>
      <c r="IY229" s="71"/>
      <c r="JA229" s="24"/>
      <c r="JB229" s="1"/>
    </row>
    <row r="230">
      <c r="L230" s="71"/>
      <c r="M230" s="63"/>
      <c r="N230" s="24"/>
      <c r="O230" s="6"/>
      <c r="P230" s="71"/>
      <c r="Q230" s="71"/>
      <c r="R230" s="24"/>
      <c r="S230" s="24"/>
      <c r="T230" s="24"/>
      <c r="U230" s="24"/>
      <c r="V230" s="24"/>
      <c r="W230" s="24"/>
      <c r="X230" s="24"/>
      <c r="Y230" s="24"/>
      <c r="Z230" s="24"/>
      <c r="AA230" s="24"/>
      <c r="AB230" s="24"/>
      <c r="AD230" s="24"/>
      <c r="AE230" s="6"/>
      <c r="AF230" s="24"/>
      <c r="AG230" s="24"/>
      <c r="AH230" s="24"/>
      <c r="AI230" s="24"/>
      <c r="AJ230" s="8"/>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51"/>
      <c r="BQ230" s="51"/>
      <c r="BR230" s="51"/>
      <c r="BS230" s="51"/>
      <c r="BT230" s="51"/>
      <c r="BU230" s="51"/>
      <c r="BV230" s="51"/>
      <c r="BW230" s="51"/>
      <c r="BX230" s="51"/>
      <c r="BY230" s="7"/>
      <c r="BZ230" s="7"/>
      <c r="CA230" s="7"/>
      <c r="CB230" s="24"/>
      <c r="CC230" s="24"/>
      <c r="CD230" s="24"/>
      <c r="CE230" s="7"/>
      <c r="CF230" s="183"/>
      <c r="CG230" s="7"/>
      <c r="CH230" s="24"/>
      <c r="CI230" s="24"/>
      <c r="CJ230" s="24"/>
      <c r="CK230" s="24"/>
      <c r="CL230" s="6"/>
      <c r="CM230" s="6"/>
      <c r="CN230" s="6"/>
      <c r="CO230" s="6"/>
      <c r="CP230" s="24"/>
      <c r="CQ230" s="24"/>
      <c r="CR230" s="24"/>
      <c r="CS230" s="24"/>
      <c r="CT230" s="24"/>
      <c r="CU230" s="24"/>
      <c r="CV230" s="24"/>
      <c r="CW230" s="24"/>
      <c r="CX230" s="24"/>
      <c r="CY230" s="24"/>
      <c r="CZ230" s="24"/>
      <c r="DA230" s="71"/>
      <c r="DB230" s="24"/>
      <c r="DL230" s="24"/>
      <c r="DM230" s="24"/>
      <c r="DN230" s="24"/>
      <c r="DO230" s="24"/>
      <c r="DP230" s="24"/>
      <c r="DQ230" s="24"/>
      <c r="DR230" s="24"/>
      <c r="DS230" s="24"/>
      <c r="DT230" s="24"/>
      <c r="DU230" s="3"/>
      <c r="DV230" s="3"/>
      <c r="DW230" s="3"/>
      <c r="DX230" s="3"/>
      <c r="DY230" s="3"/>
      <c r="DZ230" s="3"/>
      <c r="EA230" s="3"/>
      <c r="EB230" s="3"/>
      <c r="EC230" s="3"/>
      <c r="ED230" s="3"/>
      <c r="EE230" s="7"/>
      <c r="EF230" s="7"/>
      <c r="EG230" s="7"/>
      <c r="EH230" s="7"/>
      <c r="EI230" s="7"/>
      <c r="EJ230" s="7"/>
      <c r="EK230" s="7"/>
      <c r="EL230" s="7"/>
      <c r="EM230" s="24"/>
      <c r="EN230" s="24"/>
      <c r="EO230" s="24"/>
      <c r="EP230" s="24"/>
      <c r="EQ230" s="7"/>
      <c r="ER230" s="7"/>
      <c r="ES230" s="71"/>
      <c r="ET230" s="71"/>
      <c r="EU230" s="24"/>
      <c r="EV230" s="24"/>
      <c r="EW230" s="24"/>
      <c r="EX230" s="24"/>
      <c r="EY230" s="24"/>
      <c r="EZ230" s="24"/>
      <c r="FA230" s="24"/>
      <c r="FB230" s="24"/>
      <c r="FC230" s="24"/>
      <c r="FD230" s="24"/>
      <c r="FE230" s="24"/>
      <c r="IZ230" s="7"/>
      <c r="JA230" s="24"/>
      <c r="JB230" s="1"/>
    </row>
    <row r="231">
      <c r="L231" s="182"/>
      <c r="M231" s="51"/>
      <c r="N231" s="51"/>
      <c r="O231" s="51"/>
      <c r="P231" s="51"/>
      <c r="Q231" s="51"/>
      <c r="R231" s="186"/>
      <c r="S231" s="24"/>
      <c r="T231" s="51"/>
      <c r="U231" s="51"/>
      <c r="V231" s="51"/>
      <c r="W231" s="51"/>
      <c r="X231" s="51"/>
      <c r="Y231" s="51"/>
      <c r="Z231" s="51"/>
      <c r="AA231" s="51"/>
      <c r="AB231" s="51"/>
      <c r="AD231" s="183"/>
      <c r="AE231" s="6"/>
      <c r="AF231" s="71"/>
      <c r="AG231" s="24"/>
      <c r="AH231" s="24"/>
      <c r="AI231" s="24"/>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24"/>
      <c r="BQ231" s="24"/>
      <c r="BR231" s="24"/>
      <c r="BS231" s="24"/>
      <c r="BT231" s="8"/>
      <c r="BU231" s="7"/>
      <c r="BV231" s="24"/>
      <c r="BW231" s="24"/>
      <c r="BX231" s="24"/>
      <c r="BY231" s="24"/>
      <c r="BZ231" s="7"/>
      <c r="CA231" s="7"/>
      <c r="CB231" s="24"/>
      <c r="CC231" s="24"/>
      <c r="CD231" s="24"/>
      <c r="CE231" s="24"/>
      <c r="CF231" s="183"/>
      <c r="CG231" s="7"/>
      <c r="CH231" s="24"/>
      <c r="CI231" s="24"/>
      <c r="CJ231" s="24"/>
      <c r="CK231" s="24"/>
      <c r="CL231" s="6"/>
      <c r="CM231" s="6"/>
      <c r="CN231" s="281"/>
      <c r="CO231" s="6"/>
      <c r="CP231" s="7"/>
      <c r="CQ231" s="7"/>
      <c r="CR231" s="7"/>
      <c r="CS231" s="7"/>
      <c r="CT231" s="7"/>
      <c r="CU231" s="7"/>
      <c r="CV231" s="7"/>
      <c r="CW231" s="7"/>
      <c r="CX231" s="7"/>
      <c r="CY231" s="7"/>
      <c r="CZ231" s="7"/>
      <c r="DA231" s="8"/>
      <c r="DB231" s="7"/>
      <c r="DL231" s="51"/>
      <c r="DM231" s="51"/>
      <c r="DN231" s="51"/>
      <c r="DO231" s="51"/>
      <c r="DP231" s="51"/>
      <c r="DQ231" s="51"/>
      <c r="DR231" s="51"/>
      <c r="DS231" s="51"/>
      <c r="DT231" s="51"/>
      <c r="DU231" s="6"/>
      <c r="DV231" s="6"/>
      <c r="DW231" s="6"/>
      <c r="DX231" s="6"/>
      <c r="DY231" s="6"/>
      <c r="DZ231" s="6"/>
      <c r="EA231" s="6"/>
      <c r="EB231" s="6"/>
      <c r="EC231" s="6"/>
      <c r="ED231" s="6"/>
      <c r="EE231" s="7"/>
      <c r="EF231" s="7"/>
      <c r="EG231" s="7"/>
      <c r="EH231" s="7"/>
      <c r="EI231" s="7"/>
      <c r="EJ231" s="7"/>
      <c r="EK231" s="7"/>
      <c r="EL231" s="7"/>
      <c r="EM231" s="24"/>
      <c r="EN231" s="24"/>
      <c r="EO231" s="24"/>
      <c r="EP231" s="24"/>
      <c r="EQ231" s="6"/>
      <c r="ER231" s="7"/>
      <c r="ES231" s="71"/>
      <c r="ET231" s="71"/>
      <c r="EU231" s="24"/>
      <c r="EV231" s="24"/>
      <c r="EW231" s="24"/>
      <c r="EX231" s="24"/>
      <c r="EY231" s="24"/>
      <c r="EZ231" s="24"/>
      <c r="FA231" s="24"/>
      <c r="FB231" s="24"/>
      <c r="FC231" s="24"/>
      <c r="FD231" s="24"/>
      <c r="FE231" s="24"/>
      <c r="IY231" s="71"/>
      <c r="JA231" s="24"/>
      <c r="JB231" s="1"/>
    </row>
    <row r="232">
      <c r="L232" s="63"/>
      <c r="M232" s="51"/>
      <c r="N232" s="51"/>
      <c r="O232" s="51"/>
      <c r="P232" s="51"/>
      <c r="Q232" s="51"/>
      <c r="R232" s="51"/>
      <c r="S232" s="51"/>
      <c r="T232" s="51"/>
      <c r="U232" s="51"/>
      <c r="V232" s="51"/>
      <c r="W232" s="51"/>
      <c r="X232" s="51"/>
      <c r="Y232" s="51"/>
      <c r="Z232" s="51"/>
      <c r="AA232" s="51"/>
      <c r="AB232" s="51"/>
      <c r="AD232" s="183"/>
      <c r="AE232" s="6"/>
      <c r="AF232" s="24"/>
      <c r="AG232" s="24"/>
      <c r="AH232" s="24"/>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24"/>
      <c r="BQ232" s="24"/>
      <c r="BR232" s="24"/>
      <c r="BS232" s="24"/>
      <c r="BT232" s="7"/>
      <c r="BU232" s="7"/>
      <c r="BV232" s="24"/>
      <c r="BW232" s="24"/>
      <c r="BX232" s="24"/>
      <c r="BY232" s="24"/>
      <c r="BZ232" s="7"/>
      <c r="CA232" s="7"/>
      <c r="CB232" s="24"/>
      <c r="CC232" s="24"/>
      <c r="CD232" s="24"/>
      <c r="CE232" s="24"/>
      <c r="CF232" s="183"/>
      <c r="CG232" s="7"/>
      <c r="CH232" s="24"/>
      <c r="CI232" s="24"/>
      <c r="CJ232" s="24"/>
      <c r="CK232" s="24"/>
      <c r="CL232" s="6"/>
      <c r="CM232" s="6"/>
      <c r="CN232" s="281"/>
      <c r="CO232" s="6"/>
      <c r="CP232" s="24"/>
      <c r="CQ232" s="24"/>
      <c r="CR232" s="24"/>
      <c r="CS232" s="24"/>
      <c r="CT232" s="24"/>
      <c r="CU232" s="24"/>
      <c r="CV232" s="24"/>
      <c r="CW232" s="24"/>
      <c r="CX232" s="24"/>
      <c r="CY232" s="24"/>
      <c r="CZ232" s="24"/>
      <c r="DA232" s="71"/>
      <c r="DB232" s="24"/>
      <c r="DL232" s="51"/>
      <c r="DM232" s="51"/>
      <c r="DN232" s="51"/>
      <c r="DO232" s="51"/>
      <c r="DP232" s="51"/>
      <c r="DQ232" s="51"/>
      <c r="DR232" s="51"/>
      <c r="DS232" s="51"/>
      <c r="DT232" s="51"/>
      <c r="DU232" s="6"/>
      <c r="DV232" s="6"/>
      <c r="DW232" s="6"/>
      <c r="DX232" s="6"/>
      <c r="DY232" s="6"/>
      <c r="DZ232" s="6"/>
      <c r="EA232" s="6"/>
      <c r="EB232" s="6"/>
      <c r="EC232" s="6"/>
      <c r="ED232" s="6"/>
      <c r="EE232" s="6"/>
      <c r="EF232" s="6"/>
      <c r="EG232" s="6"/>
      <c r="EH232" s="6"/>
      <c r="EI232" s="6"/>
      <c r="EJ232" s="6"/>
      <c r="EK232" s="6"/>
      <c r="EL232" s="6"/>
      <c r="EM232" s="24"/>
      <c r="EN232" s="24"/>
      <c r="EO232" s="24"/>
      <c r="EP232" s="6"/>
      <c r="EQ232" s="6"/>
      <c r="ER232" s="6"/>
      <c r="ES232" s="71"/>
      <c r="ET232" s="71"/>
      <c r="EU232" s="24"/>
      <c r="EV232" s="24"/>
      <c r="EW232" s="24"/>
      <c r="EX232" s="24"/>
      <c r="EY232" s="24"/>
      <c r="EZ232" s="24"/>
      <c r="FA232" s="24"/>
      <c r="FB232" s="24"/>
      <c r="FC232" s="24"/>
      <c r="FD232" s="24"/>
      <c r="FE232" s="24"/>
      <c r="IZ232" s="7"/>
      <c r="JA232" s="24"/>
      <c r="JB232" s="1"/>
    </row>
    <row r="233">
      <c r="L233" s="182"/>
      <c r="M233" s="51"/>
      <c r="N233" s="51"/>
      <c r="O233" s="51"/>
      <c r="P233" s="51"/>
      <c r="Q233" s="51"/>
      <c r="R233" s="51"/>
      <c r="S233" s="51"/>
      <c r="T233" s="51"/>
      <c r="U233" s="51"/>
      <c r="V233" s="51"/>
      <c r="W233" s="51"/>
      <c r="X233" s="51"/>
      <c r="Y233" s="51"/>
      <c r="Z233" s="51"/>
      <c r="AA233" s="51"/>
      <c r="AB233" s="51"/>
      <c r="AD233" s="6"/>
      <c r="AE233" s="6"/>
      <c r="AF233" s="6"/>
      <c r="AG233" s="6"/>
      <c r="AH233" s="24"/>
      <c r="AI233" s="24"/>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24"/>
      <c r="BQ233" s="24"/>
      <c r="BR233" s="24"/>
      <c r="BS233" s="7"/>
      <c r="BT233" s="7"/>
      <c r="BU233" s="7"/>
      <c r="BV233" s="24"/>
      <c r="BW233" s="24"/>
      <c r="BX233" s="24"/>
      <c r="BY233" s="7"/>
      <c r="BZ233" s="7"/>
      <c r="CA233" s="7"/>
      <c r="CB233" s="24"/>
      <c r="CC233" s="24"/>
      <c r="CD233" s="24"/>
      <c r="CE233" s="7"/>
      <c r="CF233" s="183"/>
      <c r="CG233" s="7"/>
      <c r="CH233" s="24"/>
      <c r="CI233" s="24"/>
      <c r="CJ233" s="24"/>
      <c r="CK233" s="24"/>
      <c r="CL233" s="6"/>
      <c r="CM233" s="6"/>
      <c r="CN233" s="6"/>
      <c r="CO233" s="6"/>
      <c r="CP233" s="24"/>
      <c r="CQ233" s="24"/>
      <c r="CR233" s="24"/>
      <c r="CS233" s="24"/>
      <c r="CT233" s="24"/>
      <c r="CU233" s="24"/>
      <c r="CV233" s="24"/>
      <c r="CW233" s="24"/>
      <c r="CX233" s="24"/>
      <c r="CY233" s="24"/>
      <c r="CZ233" s="24"/>
      <c r="DA233" s="71"/>
      <c r="DB233" s="24"/>
      <c r="DL233" s="51"/>
      <c r="DM233" s="51"/>
      <c r="DN233" s="51"/>
      <c r="DO233" s="51"/>
      <c r="DP233" s="51"/>
      <c r="DQ233" s="51"/>
      <c r="DR233" s="51"/>
      <c r="DS233" s="51"/>
      <c r="DT233" s="51"/>
      <c r="DU233" s="6"/>
      <c r="DV233" s="6"/>
      <c r="DW233" s="6"/>
      <c r="DX233" s="6"/>
      <c r="DY233" s="6"/>
      <c r="DZ233" s="6"/>
      <c r="EA233" s="6"/>
      <c r="EB233" s="6"/>
      <c r="EC233" s="6"/>
      <c r="ED233" s="6"/>
      <c r="EE233" s="7"/>
      <c r="EF233" s="7"/>
      <c r="EG233" s="7"/>
      <c r="EH233" s="7"/>
      <c r="EI233" s="7"/>
      <c r="EJ233" s="7"/>
      <c r="EK233" s="7"/>
      <c r="EL233" s="7"/>
      <c r="EM233" s="24"/>
      <c r="EN233" s="24"/>
      <c r="EO233" s="24"/>
      <c r="EP233" s="6"/>
      <c r="EQ233" s="6"/>
      <c r="ER233" s="6"/>
      <c r="ES233" s="71"/>
      <c r="ET233" s="71"/>
      <c r="EU233" s="24"/>
      <c r="EV233" s="24"/>
      <c r="EW233" s="24"/>
      <c r="EX233" s="24"/>
      <c r="EY233" s="24"/>
      <c r="EZ233" s="24"/>
      <c r="FA233" s="24"/>
      <c r="FB233" s="24"/>
      <c r="FC233" s="24"/>
      <c r="FD233" s="24"/>
      <c r="FE233" s="24"/>
      <c r="IY233" s="71"/>
      <c r="JA233" s="24"/>
      <c r="JB233" s="1"/>
    </row>
    <row r="234">
      <c r="L234" s="24"/>
      <c r="M234" s="6"/>
      <c r="N234" s="24"/>
      <c r="O234" s="24"/>
      <c r="P234" s="24"/>
      <c r="Q234" s="24"/>
      <c r="R234" s="8"/>
      <c r="S234" s="51"/>
      <c r="T234" s="7"/>
      <c r="U234" s="7"/>
      <c r="V234" s="7"/>
      <c r="W234" s="7"/>
      <c r="X234" s="7"/>
      <c r="Y234" s="7"/>
      <c r="Z234" s="7"/>
      <c r="AA234" s="7"/>
      <c r="AB234" s="7"/>
      <c r="AD234" s="6"/>
      <c r="AE234" s="6"/>
      <c r="AF234" s="6"/>
      <c r="AG234" s="6"/>
      <c r="AH234" s="24"/>
      <c r="AI234" s="24"/>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24"/>
      <c r="BQ234" s="24"/>
      <c r="BR234" s="24"/>
      <c r="BS234" s="24"/>
      <c r="BT234" s="7"/>
      <c r="BU234" s="7"/>
      <c r="BV234" s="24"/>
      <c r="BW234" s="24"/>
      <c r="BX234" s="24"/>
      <c r="BY234" s="7"/>
      <c r="BZ234" s="7"/>
      <c r="CA234" s="7"/>
      <c r="CB234" s="24"/>
      <c r="CC234" s="24"/>
      <c r="CD234" s="24"/>
      <c r="CE234" s="7"/>
      <c r="CF234" s="183"/>
      <c r="CG234" s="6"/>
      <c r="CH234" s="24"/>
      <c r="CI234" s="24"/>
      <c r="CJ234" s="24"/>
      <c r="CK234" s="24"/>
      <c r="CL234" s="6"/>
      <c r="CM234" s="6"/>
      <c r="CN234" s="6"/>
      <c r="CO234" s="6"/>
      <c r="CP234" s="24"/>
      <c r="CQ234" s="24"/>
      <c r="CR234" s="24"/>
      <c r="CS234" s="24"/>
      <c r="CT234" s="24"/>
      <c r="CU234" s="24"/>
      <c r="CV234" s="24"/>
      <c r="CW234" s="24"/>
      <c r="CX234" s="24"/>
      <c r="CY234" s="24"/>
      <c r="CZ234" s="24"/>
      <c r="DA234" s="71"/>
      <c r="DB234" s="24"/>
      <c r="DL234" s="7"/>
      <c r="DM234" s="7"/>
      <c r="DN234" s="7"/>
      <c r="DO234" s="7"/>
      <c r="DP234" s="7"/>
      <c r="DQ234" s="7"/>
      <c r="DR234" s="7"/>
      <c r="DS234" s="7"/>
      <c r="DT234" s="7"/>
      <c r="DU234" s="6"/>
      <c r="DV234" s="6"/>
      <c r="DW234" s="6"/>
      <c r="DX234" s="6"/>
      <c r="DY234" s="6"/>
      <c r="DZ234" s="6"/>
      <c r="EA234" s="6"/>
      <c r="EB234" s="6"/>
      <c r="EC234" s="6"/>
      <c r="ED234" s="6"/>
      <c r="EE234" s="51"/>
      <c r="EF234" s="51"/>
      <c r="EG234" s="51"/>
      <c r="EH234" s="51"/>
      <c r="EI234" s="51"/>
      <c r="EJ234" s="51"/>
      <c r="EK234" s="51"/>
      <c r="EL234" s="51"/>
      <c r="EM234" s="24"/>
      <c r="EN234" s="24"/>
      <c r="EO234" s="24"/>
      <c r="EP234" s="7"/>
      <c r="EQ234" s="7"/>
      <c r="ER234" s="6"/>
      <c r="ES234" s="71"/>
      <c r="ET234" s="71"/>
      <c r="EU234" s="24"/>
      <c r="EV234" s="24"/>
      <c r="EW234" s="24"/>
      <c r="EX234" s="24"/>
      <c r="EY234" s="24"/>
      <c r="EZ234" s="24"/>
      <c r="FA234" s="24"/>
      <c r="FB234" s="24"/>
      <c r="FC234" s="24"/>
      <c r="FD234" s="24"/>
      <c r="FE234" s="24"/>
      <c r="IZ234" s="7"/>
      <c r="JA234" s="24"/>
      <c r="JB234" s="1"/>
    </row>
    <row r="235">
      <c r="L235" s="183"/>
      <c r="M235" s="6"/>
      <c r="N235" s="71"/>
      <c r="O235" s="24"/>
      <c r="P235" s="24"/>
      <c r="Q235" s="24"/>
      <c r="R235" s="7"/>
      <c r="S235" s="7"/>
      <c r="T235" s="7"/>
      <c r="U235" s="7"/>
      <c r="V235" s="7"/>
      <c r="W235" s="7"/>
      <c r="X235" s="7"/>
      <c r="Y235" s="7"/>
      <c r="Z235" s="7"/>
      <c r="AA235" s="7"/>
      <c r="AB235" s="7"/>
      <c r="AD235" s="6"/>
      <c r="AE235" s="6"/>
      <c r="AF235" s="6"/>
      <c r="AG235" s="6"/>
      <c r="AH235" s="24"/>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24"/>
      <c r="BQ235" s="24"/>
      <c r="BR235" s="24"/>
      <c r="BS235" s="24"/>
      <c r="BT235" s="7"/>
      <c r="BU235" s="7"/>
      <c r="BV235" s="24"/>
      <c r="BW235" s="24"/>
      <c r="BX235" s="24"/>
      <c r="BY235" s="7"/>
      <c r="BZ235" s="7"/>
      <c r="CA235" s="7"/>
      <c r="CB235" s="24"/>
      <c r="CC235" s="24"/>
      <c r="CD235" s="24"/>
      <c r="CE235" s="7"/>
      <c r="CF235" s="183"/>
      <c r="CG235" s="7"/>
      <c r="CH235" s="24"/>
      <c r="CI235" s="24"/>
      <c r="CJ235" s="24"/>
      <c r="CK235" s="24"/>
      <c r="CL235" s="6"/>
      <c r="CM235" s="6"/>
      <c r="CN235" s="6"/>
      <c r="CO235" s="6"/>
      <c r="CP235" s="24"/>
      <c r="CQ235" s="24"/>
      <c r="CR235" s="24"/>
      <c r="CS235" s="24"/>
      <c r="CT235" s="24"/>
      <c r="CU235" s="24"/>
      <c r="CV235" s="24"/>
      <c r="CW235" s="24"/>
      <c r="CX235" s="24"/>
      <c r="CY235" s="24"/>
      <c r="CZ235" s="24"/>
      <c r="DA235" s="71"/>
      <c r="DB235" s="24"/>
      <c r="DL235" s="7"/>
      <c r="DM235" s="7"/>
      <c r="DN235" s="7"/>
      <c r="DO235" s="7"/>
      <c r="DP235" s="7"/>
      <c r="DQ235" s="7"/>
      <c r="DR235" s="7"/>
      <c r="DS235" s="7"/>
      <c r="DT235" s="7"/>
      <c r="DU235" s="51"/>
      <c r="DV235" s="51"/>
      <c r="DW235" s="51"/>
      <c r="DX235" s="51"/>
      <c r="DY235" s="51"/>
      <c r="DZ235" s="51"/>
      <c r="EA235" s="51"/>
      <c r="EB235" s="51"/>
      <c r="EC235" s="51"/>
      <c r="ED235" s="51"/>
      <c r="EE235" s="7"/>
      <c r="EF235" s="7"/>
      <c r="EG235" s="7"/>
      <c r="EH235" s="7"/>
      <c r="EI235" s="7"/>
      <c r="EJ235" s="7"/>
      <c r="EK235" s="7"/>
      <c r="EL235" s="7"/>
      <c r="EM235" s="24"/>
      <c r="EN235" s="24"/>
      <c r="EO235" s="24"/>
      <c r="EP235" s="6"/>
      <c r="EQ235" s="24"/>
      <c r="ER235" s="6"/>
      <c r="ES235" s="71"/>
      <c r="ET235" s="71"/>
      <c r="EU235" s="24"/>
      <c r="EV235" s="24"/>
      <c r="EW235" s="24"/>
      <c r="EX235" s="24"/>
      <c r="EY235" s="24"/>
      <c r="EZ235" s="24"/>
      <c r="FA235" s="24"/>
      <c r="FB235" s="24"/>
      <c r="FC235" s="24"/>
      <c r="FD235" s="24"/>
      <c r="FE235" s="24"/>
      <c r="IY235" s="71"/>
      <c r="JA235" s="24"/>
    </row>
    <row r="236">
      <c r="L236" s="183"/>
      <c r="M236" s="6"/>
      <c r="N236" s="24"/>
      <c r="O236" s="24"/>
      <c r="P236" s="24"/>
      <c r="Q236" s="7"/>
      <c r="R236" s="7"/>
      <c r="S236" s="7"/>
      <c r="T236" s="7"/>
      <c r="U236" s="7"/>
      <c r="V236" s="7"/>
      <c r="W236" s="7"/>
      <c r="X236" s="7"/>
      <c r="Y236" s="7"/>
      <c r="Z236" s="7"/>
      <c r="AA236" s="7"/>
      <c r="AB236" s="7"/>
      <c r="AD236" s="6"/>
      <c r="AE236" s="6"/>
      <c r="AF236" s="6"/>
      <c r="AG236" s="6"/>
      <c r="AH236" s="24"/>
      <c r="AI236" s="7"/>
      <c r="AJ236" s="7"/>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24"/>
      <c r="BQ236" s="24"/>
      <c r="BR236" s="24"/>
      <c r="BS236" s="7"/>
      <c r="BT236" s="7"/>
      <c r="BU236" s="7"/>
      <c r="BV236" s="24"/>
      <c r="BW236" s="24"/>
      <c r="BX236" s="24"/>
      <c r="BY236" s="7"/>
      <c r="BZ236" s="7"/>
      <c r="CA236" s="51"/>
      <c r="CB236" s="24"/>
      <c r="CC236" s="24"/>
      <c r="CD236" s="24"/>
      <c r="CE236" s="7"/>
      <c r="CF236" s="183"/>
      <c r="CG236" s="51"/>
      <c r="CH236" s="24"/>
      <c r="CI236" s="24"/>
      <c r="CJ236" s="24"/>
      <c r="CK236" s="24"/>
      <c r="CL236" s="6"/>
      <c r="CM236" s="6"/>
      <c r="CN236" s="6"/>
      <c r="CO236" s="6"/>
      <c r="CP236" s="24"/>
      <c r="CQ236" s="24"/>
      <c r="CR236" s="24"/>
      <c r="CS236" s="24"/>
      <c r="CT236" s="24"/>
      <c r="CU236" s="24"/>
      <c r="CV236" s="24"/>
      <c r="CW236" s="24"/>
      <c r="CX236" s="24"/>
      <c r="CY236" s="24"/>
      <c r="CZ236" s="24"/>
      <c r="DA236" s="71"/>
      <c r="DB236" s="24"/>
      <c r="DL236" s="7"/>
      <c r="DM236" s="7"/>
      <c r="DN236" s="7"/>
      <c r="DO236" s="7"/>
      <c r="DP236" s="7"/>
      <c r="DQ236" s="7"/>
      <c r="DR236" s="7"/>
      <c r="DS236" s="7"/>
      <c r="DT236" s="7"/>
      <c r="DU236" s="51"/>
      <c r="DV236" s="51"/>
      <c r="DW236" s="51"/>
      <c r="DX236" s="51"/>
      <c r="DY236" s="51"/>
      <c r="DZ236" s="51"/>
      <c r="EA236" s="51"/>
      <c r="EB236" s="51"/>
      <c r="EC236" s="51"/>
      <c r="ED236" s="51"/>
      <c r="EE236" s="7"/>
      <c r="EF236" s="7"/>
      <c r="EG236" s="7"/>
      <c r="EH236" s="7"/>
      <c r="EI236" s="7"/>
      <c r="EJ236" s="7"/>
      <c r="EK236" s="7"/>
      <c r="EL236" s="7"/>
      <c r="EM236" s="24"/>
      <c r="EN236" s="24"/>
      <c r="EO236" s="210"/>
      <c r="EP236" s="210"/>
      <c r="EQ236" s="24"/>
      <c r="ER236" s="6"/>
      <c r="ES236" s="71"/>
      <c r="ET236" s="71"/>
      <c r="EU236" s="24"/>
      <c r="EV236" s="24"/>
      <c r="EW236" s="24"/>
      <c r="EX236" s="24"/>
      <c r="EY236" s="24"/>
      <c r="EZ236" s="24"/>
      <c r="FA236" s="24"/>
      <c r="FB236" s="24"/>
      <c r="FC236" s="24"/>
      <c r="FD236" s="24"/>
      <c r="FE236" s="24"/>
      <c r="IZ236" s="7"/>
      <c r="JA236" s="24"/>
    </row>
    <row r="237">
      <c r="L237" s="6"/>
      <c r="M237" s="6"/>
      <c r="N237" s="6"/>
      <c r="O237" s="6"/>
      <c r="P237" s="24"/>
      <c r="Q237" s="24"/>
      <c r="R237" s="7"/>
      <c r="S237" s="7"/>
      <c r="T237" s="7"/>
      <c r="U237" s="7"/>
      <c r="V237" s="7"/>
      <c r="W237" s="7"/>
      <c r="X237" s="7"/>
      <c r="Y237" s="7"/>
      <c r="Z237" s="7"/>
      <c r="AA237" s="7"/>
      <c r="AB237" s="7"/>
      <c r="AD237" s="6"/>
      <c r="AE237" s="6"/>
      <c r="AF237" s="6"/>
      <c r="AG237" s="6"/>
      <c r="AH237" s="24"/>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24"/>
      <c r="BQ237" s="24"/>
      <c r="BR237" s="24"/>
      <c r="BS237" s="7"/>
      <c r="BT237" s="7"/>
      <c r="BU237" s="6"/>
      <c r="BV237" s="24"/>
      <c r="BW237" s="24"/>
      <c r="BX237" s="24"/>
      <c r="BY237" s="24"/>
      <c r="BZ237" s="6"/>
      <c r="CA237" s="7"/>
      <c r="CB237" s="24"/>
      <c r="CC237" s="24"/>
      <c r="CD237" s="24"/>
      <c r="CE237" s="24"/>
      <c r="CF237" s="183"/>
      <c r="CG237" s="7"/>
      <c r="CH237" s="24"/>
      <c r="CI237" s="24"/>
      <c r="CJ237" s="24"/>
      <c r="CK237" s="24"/>
      <c r="CL237" s="6"/>
      <c r="CM237" s="24"/>
      <c r="CN237" s="7"/>
      <c r="CO237" s="1"/>
      <c r="CP237" s="24"/>
      <c r="CQ237" s="24"/>
      <c r="CR237" s="24"/>
      <c r="CS237" s="24"/>
      <c r="CT237" s="24"/>
      <c r="CU237" s="24"/>
      <c r="CV237" s="24"/>
      <c r="CW237" s="24"/>
      <c r="CX237" s="24"/>
      <c r="CY237" s="24"/>
      <c r="CZ237" s="24"/>
      <c r="DA237" s="71"/>
      <c r="DB237" s="24"/>
      <c r="DL237" s="7"/>
      <c r="DM237" s="7"/>
      <c r="DN237" s="7"/>
      <c r="DO237" s="7"/>
      <c r="DP237" s="7"/>
      <c r="DQ237" s="7"/>
      <c r="DR237" s="7"/>
      <c r="DS237" s="7"/>
      <c r="DT237" s="7"/>
      <c r="DU237" s="51"/>
      <c r="DV237" s="51"/>
      <c r="DW237" s="51"/>
      <c r="DX237" s="51"/>
      <c r="DY237" s="51"/>
      <c r="DZ237" s="51"/>
      <c r="EA237" s="51"/>
      <c r="EB237" s="51"/>
      <c r="EC237" s="51"/>
      <c r="ED237" s="51"/>
      <c r="EE237" s="7"/>
      <c r="EF237" s="7"/>
      <c r="EG237" s="7"/>
      <c r="EH237" s="7"/>
      <c r="EI237" s="7"/>
      <c r="EJ237" s="7"/>
      <c r="EK237" s="7"/>
      <c r="EL237" s="7"/>
      <c r="EM237" s="24"/>
      <c r="EN237" s="24"/>
      <c r="EO237" s="24"/>
      <c r="EP237" s="210"/>
      <c r="EQ237" s="24"/>
      <c r="ER237" s="6"/>
      <c r="ES237" s="71"/>
      <c r="ET237" s="71"/>
      <c r="EU237" s="24"/>
      <c r="EV237" s="24"/>
      <c r="EW237" s="24"/>
      <c r="EX237" s="24"/>
      <c r="EY237" s="24"/>
      <c r="EZ237" s="24"/>
      <c r="FA237" s="24"/>
      <c r="FB237" s="24"/>
      <c r="FC237" s="24"/>
      <c r="FD237" s="24"/>
      <c r="FE237" s="24"/>
      <c r="IY237" s="71"/>
      <c r="JA237" s="24"/>
    </row>
    <row r="238">
      <c r="L238" s="6"/>
      <c r="M238" s="6"/>
      <c r="N238" s="6"/>
      <c r="O238" s="6"/>
      <c r="P238" s="24"/>
      <c r="Q238" s="24"/>
      <c r="R238" s="7"/>
      <c r="S238" s="7"/>
      <c r="T238" s="7"/>
      <c r="U238" s="7"/>
      <c r="V238" s="7"/>
      <c r="W238" s="7"/>
      <c r="X238" s="7"/>
      <c r="Y238" s="7"/>
      <c r="Z238" s="7"/>
      <c r="AA238" s="7"/>
      <c r="AB238" s="7"/>
      <c r="AD238" s="6"/>
      <c r="AE238" s="6"/>
      <c r="AF238" s="6"/>
      <c r="AG238" s="6"/>
      <c r="AH238" s="24"/>
      <c r="AI238" s="7"/>
      <c r="AJ238" s="7"/>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24"/>
      <c r="BQ238" s="24"/>
      <c r="BR238" s="24"/>
      <c r="BS238" s="7"/>
      <c r="BT238" s="7"/>
      <c r="BU238" s="7"/>
      <c r="BV238" s="24"/>
      <c r="BW238" s="24"/>
      <c r="BX238" s="24"/>
      <c r="BY238" s="24"/>
      <c r="BZ238" s="6"/>
      <c r="CA238" s="7"/>
      <c r="CB238" s="24"/>
      <c r="CC238" s="24"/>
      <c r="CD238" s="24"/>
      <c r="CE238" s="24"/>
      <c r="CF238" s="183"/>
      <c r="CG238" s="7"/>
      <c r="CH238" s="24"/>
      <c r="CI238" s="24"/>
      <c r="CJ238" s="24"/>
      <c r="CK238" s="24"/>
      <c r="CL238" s="6"/>
      <c r="CM238" s="24"/>
      <c r="CN238" s="1"/>
      <c r="CO238" s="7"/>
      <c r="CP238" s="24"/>
      <c r="CQ238" s="24"/>
      <c r="CR238" s="24"/>
      <c r="CS238" s="24"/>
      <c r="CT238" s="24"/>
      <c r="CU238" s="24"/>
      <c r="CV238" s="24"/>
      <c r="CW238" s="24"/>
      <c r="CX238" s="24"/>
      <c r="CY238" s="24"/>
      <c r="CZ238" s="24"/>
      <c r="DA238" s="71"/>
      <c r="DB238" s="24"/>
      <c r="DL238" s="7"/>
      <c r="DM238" s="7"/>
      <c r="DN238" s="7"/>
      <c r="DO238" s="7"/>
      <c r="DP238" s="7"/>
      <c r="DQ238" s="7"/>
      <c r="DR238" s="7"/>
      <c r="DS238" s="7"/>
      <c r="DT238" s="7"/>
      <c r="DU238" s="51"/>
      <c r="DV238" s="51"/>
      <c r="DW238" s="51"/>
      <c r="DX238" s="51"/>
      <c r="DY238" s="51"/>
      <c r="DZ238" s="51"/>
      <c r="EA238" s="51"/>
      <c r="EB238" s="51"/>
      <c r="EC238" s="51"/>
      <c r="ED238" s="51"/>
      <c r="EE238" s="7"/>
      <c r="EF238" s="7"/>
      <c r="EG238" s="7"/>
      <c r="EH238" s="7"/>
      <c r="EI238" s="7"/>
      <c r="EJ238" s="7"/>
      <c r="EK238" s="7"/>
      <c r="EL238" s="7"/>
      <c r="EM238" s="24"/>
      <c r="EN238" s="6"/>
      <c r="EO238" s="6"/>
      <c r="EP238" s="6"/>
      <c r="EQ238" s="6"/>
      <c r="ER238" s="6"/>
      <c r="ES238" s="8"/>
      <c r="ET238" s="8"/>
      <c r="EU238" s="24"/>
      <c r="EV238" s="24"/>
      <c r="EW238" s="24"/>
      <c r="EX238" s="24"/>
      <c r="EY238" s="24"/>
      <c r="EZ238" s="24"/>
      <c r="FA238" s="24"/>
      <c r="FB238" s="24"/>
      <c r="FC238" s="24"/>
      <c r="FD238" s="24"/>
      <c r="FE238" s="24"/>
      <c r="IZ238" s="7"/>
      <c r="JA238" s="24"/>
    </row>
    <row r="239">
      <c r="L239" s="6"/>
      <c r="M239" s="6"/>
      <c r="N239" s="6"/>
      <c r="O239" s="6"/>
      <c r="P239" s="24"/>
      <c r="Q239" s="7"/>
      <c r="R239" s="7"/>
      <c r="S239" s="7"/>
      <c r="T239" s="7"/>
      <c r="U239" s="7"/>
      <c r="V239" s="7"/>
      <c r="W239" s="7"/>
      <c r="X239" s="7"/>
      <c r="Y239" s="7"/>
      <c r="Z239" s="7"/>
      <c r="AA239" s="7"/>
      <c r="AB239" s="7"/>
      <c r="AD239" s="6"/>
      <c r="AE239" s="6"/>
      <c r="AF239" s="6"/>
      <c r="AG239" s="6"/>
      <c r="AH239" s="24"/>
      <c r="AI239" s="24"/>
      <c r="AJ239" s="6"/>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24"/>
      <c r="BQ239" s="24"/>
      <c r="BR239" s="24"/>
      <c r="BS239" s="7"/>
      <c r="BT239" s="7"/>
      <c r="BU239" s="51"/>
      <c r="BV239" s="24"/>
      <c r="BW239" s="24"/>
      <c r="BX239" s="24"/>
      <c r="BY239" s="24"/>
      <c r="BZ239" s="7"/>
      <c r="CA239" s="7"/>
      <c r="CB239" s="24"/>
      <c r="CC239" s="24"/>
      <c r="CD239" s="24"/>
      <c r="CE239" s="24"/>
      <c r="CF239" s="183"/>
      <c r="CG239" s="7"/>
      <c r="CH239" s="24"/>
      <c r="CI239" s="24"/>
      <c r="CJ239" s="24"/>
      <c r="CK239" s="24"/>
      <c r="CL239" s="6"/>
      <c r="CM239" s="24"/>
      <c r="CN239" s="1"/>
      <c r="CO239" s="24"/>
      <c r="CP239" s="24"/>
      <c r="CQ239" s="24"/>
      <c r="CR239" s="24"/>
      <c r="CS239" s="24"/>
      <c r="CT239" s="24"/>
      <c r="CU239" s="24"/>
      <c r="CV239" s="24"/>
      <c r="CW239" s="24"/>
      <c r="CX239" s="24"/>
      <c r="CY239" s="24"/>
      <c r="CZ239" s="24"/>
      <c r="DA239" s="71"/>
      <c r="DB239" s="24"/>
      <c r="DL239" s="7"/>
      <c r="DM239" s="7"/>
      <c r="DN239" s="7"/>
      <c r="DO239" s="7"/>
      <c r="DP239" s="7"/>
      <c r="DQ239" s="7"/>
      <c r="DR239" s="7"/>
      <c r="DS239" s="7"/>
      <c r="DT239" s="7"/>
      <c r="DU239" s="51"/>
      <c r="DV239" s="51"/>
      <c r="DW239" s="51"/>
      <c r="DX239" s="51"/>
      <c r="DY239" s="51"/>
      <c r="DZ239" s="51"/>
      <c r="EA239" s="51"/>
      <c r="EB239" s="51"/>
      <c r="EC239" s="51"/>
      <c r="ED239" s="51"/>
      <c r="EE239" s="6"/>
      <c r="EF239" s="6"/>
      <c r="EG239" s="6"/>
      <c r="EH239" s="6"/>
      <c r="EI239" s="6"/>
      <c r="EJ239" s="6"/>
      <c r="EK239" s="6"/>
      <c r="EL239" s="6"/>
      <c r="EM239" s="24"/>
      <c r="EN239" s="1"/>
      <c r="EO239" s="1"/>
      <c r="EP239" s="1"/>
      <c r="EQ239" s="1"/>
      <c r="ER239" s="1"/>
      <c r="ES239" s="3"/>
      <c r="ET239" s="3"/>
      <c r="EU239" s="6"/>
      <c r="EV239" s="24"/>
      <c r="EW239" s="24"/>
      <c r="EX239" s="24"/>
      <c r="EY239" s="24"/>
      <c r="EZ239" s="24"/>
      <c r="FA239" s="24"/>
      <c r="FB239" s="24"/>
      <c r="FC239" s="24"/>
      <c r="FD239" s="24"/>
      <c r="FE239" s="24"/>
      <c r="IY239" s="71"/>
      <c r="JA239" s="24"/>
    </row>
    <row r="240">
      <c r="L240" s="6"/>
      <c r="M240" s="6"/>
      <c r="N240" s="6"/>
      <c r="O240" s="6"/>
      <c r="P240" s="24"/>
      <c r="Q240" s="7"/>
      <c r="R240" s="7"/>
      <c r="S240" s="7"/>
      <c r="T240" s="6"/>
      <c r="U240" s="6"/>
      <c r="V240" s="6"/>
      <c r="W240" s="6"/>
      <c r="X240" s="6"/>
      <c r="Y240" s="6"/>
      <c r="Z240" s="6"/>
      <c r="AA240" s="6"/>
      <c r="AB240" s="6"/>
      <c r="AD240" s="6"/>
      <c r="AE240" s="6"/>
      <c r="AF240" s="6"/>
      <c r="AG240" s="6"/>
      <c r="AH240" s="24"/>
      <c r="AI240" s="24"/>
      <c r="AJ240" s="6"/>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24"/>
      <c r="BQ240" s="24"/>
      <c r="BR240" s="24"/>
      <c r="BS240" s="24"/>
      <c r="BT240" s="6"/>
      <c r="BU240" s="7"/>
      <c r="BV240" s="24"/>
      <c r="BW240" s="24"/>
      <c r="BX240" s="24"/>
      <c r="BY240" s="24"/>
      <c r="BZ240" s="6"/>
      <c r="CA240" s="7"/>
      <c r="CB240" s="24"/>
      <c r="CC240" s="24"/>
      <c r="CD240" s="24"/>
      <c r="CE240" s="24"/>
      <c r="CF240" s="183"/>
      <c r="CG240" s="7"/>
      <c r="CH240" s="24"/>
      <c r="CI240" s="24"/>
      <c r="CJ240" s="24"/>
      <c r="CK240" s="24"/>
      <c r="CL240" s="6"/>
      <c r="CM240" s="24"/>
      <c r="CN240" s="1"/>
      <c r="CO240" s="7"/>
      <c r="CP240" s="24"/>
      <c r="CQ240" s="24"/>
      <c r="CR240" s="24"/>
      <c r="CS240" s="24"/>
      <c r="CT240" s="24"/>
      <c r="CU240" s="24"/>
      <c r="CV240" s="24"/>
      <c r="CW240" s="24"/>
      <c r="CX240" s="24"/>
      <c r="CY240" s="24"/>
      <c r="CZ240" s="24"/>
      <c r="DA240" s="71"/>
      <c r="DB240" s="24"/>
      <c r="DL240" s="6"/>
      <c r="DM240" s="6"/>
      <c r="DN240" s="6"/>
      <c r="DO240" s="6"/>
      <c r="DP240" s="6"/>
      <c r="DQ240" s="6"/>
      <c r="DR240" s="6"/>
      <c r="DS240" s="6"/>
      <c r="DT240" s="6"/>
      <c r="DU240" s="51"/>
      <c r="DV240" s="51"/>
      <c r="DW240" s="51"/>
      <c r="DX240" s="51"/>
      <c r="DY240" s="51"/>
      <c r="DZ240" s="51"/>
      <c r="EA240" s="51"/>
      <c r="EB240" s="51"/>
      <c r="EC240" s="51"/>
      <c r="ED240" s="51"/>
      <c r="EE240" s="6"/>
      <c r="EF240" s="6"/>
      <c r="EG240" s="6"/>
      <c r="EH240" s="6"/>
      <c r="EI240" s="6"/>
      <c r="EJ240" s="6"/>
      <c r="EK240" s="6"/>
      <c r="EL240" s="6"/>
      <c r="EM240" s="24"/>
      <c r="EN240" s="63"/>
      <c r="EO240" s="24"/>
      <c r="EP240" s="1"/>
      <c r="EQ240" s="1"/>
      <c r="ER240" s="1"/>
      <c r="ES240" s="3"/>
      <c r="ET240" s="3"/>
      <c r="EU240" s="1"/>
      <c r="EV240" s="24"/>
      <c r="EW240" s="24"/>
      <c r="EX240" s="24"/>
      <c r="EY240" s="24"/>
      <c r="EZ240" s="24"/>
      <c r="FA240" s="24"/>
      <c r="FB240" s="24"/>
      <c r="FC240" s="24"/>
      <c r="FD240" s="24"/>
      <c r="FE240" s="24"/>
      <c r="IZ240" s="7"/>
      <c r="JA240" s="24"/>
    </row>
    <row r="241">
      <c r="L241" s="6"/>
      <c r="M241" s="6"/>
      <c r="N241" s="6"/>
      <c r="O241" s="6"/>
      <c r="P241" s="24"/>
      <c r="Q241" s="7"/>
      <c r="R241" s="7"/>
      <c r="S241" s="6"/>
      <c r="T241" s="7"/>
      <c r="U241" s="7"/>
      <c r="V241" s="7"/>
      <c r="W241" s="7"/>
      <c r="X241" s="7"/>
      <c r="Y241" s="7"/>
      <c r="Z241" s="7"/>
      <c r="AA241" s="7"/>
      <c r="AB241" s="7"/>
      <c r="AD241" s="6"/>
      <c r="AE241" s="6"/>
      <c r="AF241" s="6"/>
      <c r="AG241" s="6"/>
      <c r="AH241" s="24"/>
      <c r="AI241" s="24"/>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24"/>
      <c r="BQ241" s="24"/>
      <c r="BR241" s="24"/>
      <c r="BS241" s="24"/>
      <c r="BT241" s="6"/>
      <c r="BU241" s="7"/>
      <c r="BV241" s="24"/>
      <c r="BW241" s="24"/>
      <c r="BX241" s="24"/>
      <c r="BY241" s="6"/>
      <c r="BZ241" s="6"/>
      <c r="CA241" s="7"/>
      <c r="CB241" s="24"/>
      <c r="CC241" s="24"/>
      <c r="CD241" s="24"/>
      <c r="CE241" s="7"/>
      <c r="CF241" s="183"/>
      <c r="CG241" s="6"/>
      <c r="CH241" s="24"/>
      <c r="CI241" s="24"/>
      <c r="CJ241" s="24"/>
      <c r="CK241" s="24"/>
      <c r="CL241" s="6"/>
      <c r="CM241" s="24"/>
      <c r="CN241" s="1"/>
      <c r="CO241" s="24"/>
      <c r="CP241" s="24"/>
      <c r="CQ241" s="24"/>
      <c r="CR241" s="24"/>
      <c r="CS241" s="24"/>
      <c r="CT241" s="24"/>
      <c r="CU241" s="24"/>
      <c r="CV241" s="24"/>
      <c r="CW241" s="24"/>
      <c r="CX241" s="24"/>
      <c r="CY241" s="24"/>
      <c r="CZ241" s="24"/>
      <c r="DA241" s="71"/>
      <c r="DB241" s="24"/>
      <c r="DL241" s="7"/>
      <c r="DM241" s="7"/>
      <c r="DN241" s="7"/>
      <c r="DO241" s="7"/>
      <c r="DP241" s="7"/>
      <c r="DQ241" s="7"/>
      <c r="DR241" s="7"/>
      <c r="DS241" s="7"/>
      <c r="DT241" s="7"/>
      <c r="DU241" s="51"/>
      <c r="DV241" s="51"/>
      <c r="DW241" s="51"/>
      <c r="DX241" s="51"/>
      <c r="DY241" s="51"/>
      <c r="DZ241" s="51"/>
      <c r="EA241" s="51"/>
      <c r="EB241" s="51"/>
      <c r="EC241" s="51"/>
      <c r="ED241" s="51"/>
      <c r="EE241" s="6"/>
      <c r="EF241" s="6"/>
      <c r="EG241" s="6"/>
      <c r="EH241" s="6"/>
      <c r="EI241" s="6"/>
      <c r="EJ241" s="6"/>
      <c r="EK241" s="6"/>
      <c r="EL241" s="6"/>
      <c r="EM241" s="24"/>
      <c r="EN241" s="71"/>
      <c r="EO241" s="24"/>
      <c r="EP241" s="7"/>
      <c r="EQ241" s="1"/>
      <c r="ER241" s="1"/>
      <c r="ES241" s="3"/>
      <c r="ET241" s="3"/>
      <c r="EU241" s="1"/>
      <c r="EV241" s="24"/>
      <c r="EW241" s="24"/>
      <c r="EX241" s="24"/>
      <c r="EY241" s="24"/>
      <c r="EZ241" s="24"/>
      <c r="FA241" s="24"/>
      <c r="FB241" s="24"/>
      <c r="FC241" s="24"/>
      <c r="FD241" s="24"/>
      <c r="FE241" s="24"/>
      <c r="IY241" s="71"/>
      <c r="JA241" s="24"/>
    </row>
    <row r="242">
      <c r="L242" s="6"/>
      <c r="M242" s="6"/>
      <c r="N242" s="6"/>
      <c r="O242" s="6"/>
      <c r="P242" s="24"/>
      <c r="Q242" s="7"/>
      <c r="R242" s="7"/>
      <c r="S242" s="7"/>
      <c r="T242" s="51"/>
      <c r="U242" s="51"/>
      <c r="V242" s="51"/>
      <c r="W242" s="51"/>
      <c r="X242" s="51"/>
      <c r="Y242" s="51"/>
      <c r="Z242" s="51"/>
      <c r="AA242" s="51"/>
      <c r="AB242" s="51"/>
      <c r="AD242" s="6"/>
      <c r="AE242" s="6"/>
      <c r="AF242" s="6"/>
      <c r="AG242" s="6"/>
      <c r="AH242" s="24"/>
      <c r="AI242" s="24"/>
      <c r="AJ242" s="6"/>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24"/>
      <c r="BQ242" s="24"/>
      <c r="BR242" s="24"/>
      <c r="BS242" s="24"/>
      <c r="BT242" s="7"/>
      <c r="BU242" s="7"/>
      <c r="BV242" s="24"/>
      <c r="BW242" s="24"/>
      <c r="BX242" s="24"/>
      <c r="BY242" s="6"/>
      <c r="BZ242" s="6"/>
      <c r="CA242" s="7"/>
      <c r="CB242" s="24"/>
      <c r="CC242" s="24"/>
      <c r="CD242" s="24"/>
      <c r="CE242" s="7"/>
      <c r="CF242" s="183"/>
      <c r="CG242" s="6"/>
      <c r="CH242" s="24"/>
      <c r="CI242" s="24"/>
      <c r="CJ242" s="24"/>
      <c r="CK242" s="24"/>
      <c r="CL242" s="6"/>
      <c r="CM242" s="24"/>
      <c r="CN242" s="1"/>
      <c r="CO242" s="24"/>
      <c r="CP242" s="24"/>
      <c r="CQ242" s="24"/>
      <c r="CR242" s="24"/>
      <c r="CS242" s="24"/>
      <c r="CT242" s="24"/>
      <c r="CU242" s="24"/>
      <c r="CV242" s="24"/>
      <c r="CW242" s="24"/>
      <c r="CX242" s="24"/>
      <c r="CY242" s="24"/>
      <c r="CZ242" s="24"/>
      <c r="DA242" s="71"/>
      <c r="DB242" s="24"/>
      <c r="DL242" s="51"/>
      <c r="DM242" s="51"/>
      <c r="DN242" s="51"/>
      <c r="DO242" s="51"/>
      <c r="DP242" s="51"/>
      <c r="DQ242" s="51"/>
      <c r="DR242" s="51"/>
      <c r="DS242" s="51"/>
      <c r="DT242" s="51"/>
      <c r="DU242" s="51"/>
      <c r="DV242" s="51"/>
      <c r="DW242" s="51"/>
      <c r="DX242" s="51"/>
      <c r="DY242" s="51"/>
      <c r="DZ242" s="51"/>
      <c r="EA242" s="51"/>
      <c r="EB242" s="51"/>
      <c r="EC242" s="51"/>
      <c r="ED242" s="51"/>
      <c r="EE242" s="7"/>
      <c r="EF242" s="7"/>
      <c r="EG242" s="7"/>
      <c r="EH242" s="7"/>
      <c r="EI242" s="7"/>
      <c r="EJ242" s="7"/>
      <c r="EK242" s="7"/>
      <c r="EL242" s="7"/>
      <c r="EM242" s="24"/>
      <c r="EN242" s="51"/>
      <c r="EO242" s="24"/>
      <c r="EP242" s="24"/>
      <c r="EQ242" s="1"/>
      <c r="ER242" s="1"/>
      <c r="ES242" s="3"/>
      <c r="ET242" s="3"/>
      <c r="EU242" s="1"/>
      <c r="EV242" s="24"/>
      <c r="EW242" s="24"/>
      <c r="EX242" s="24"/>
      <c r="EY242" s="24"/>
      <c r="EZ242" s="24"/>
      <c r="FA242" s="24"/>
      <c r="FB242" s="24"/>
      <c r="FC242" s="24"/>
      <c r="FD242" s="24"/>
      <c r="FE242" s="24"/>
      <c r="IY242" s="71"/>
      <c r="IZ242" s="71"/>
      <c r="JA242" s="24"/>
    </row>
    <row r="243">
      <c r="L243" s="6"/>
      <c r="M243" s="6"/>
      <c r="N243" s="6"/>
      <c r="O243" s="6"/>
      <c r="P243" s="24"/>
      <c r="Q243" s="24"/>
      <c r="R243" s="6"/>
      <c r="S243" s="51"/>
      <c r="T243" s="7"/>
      <c r="U243" s="7"/>
      <c r="V243" s="7"/>
      <c r="W243" s="7"/>
      <c r="X243" s="7"/>
      <c r="Y243" s="7"/>
      <c r="Z243" s="7"/>
      <c r="AA243" s="7"/>
      <c r="AB243" s="7"/>
      <c r="AD243" s="183"/>
      <c r="AE243" s="24"/>
      <c r="AF243" s="24"/>
      <c r="AG243" s="24"/>
      <c r="AH243" s="24"/>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24"/>
      <c r="BQ243" s="24"/>
      <c r="BR243" s="24"/>
      <c r="BS243" s="24"/>
      <c r="BT243" s="6"/>
      <c r="BU243" s="7"/>
      <c r="BV243" s="24"/>
      <c r="BW243" s="24"/>
      <c r="BX243" s="24"/>
      <c r="BY243" s="7"/>
      <c r="BZ243" s="7"/>
      <c r="CA243" s="7"/>
      <c r="CB243" s="24"/>
      <c r="CC243" s="24"/>
      <c r="CD243" s="24"/>
      <c r="CE243" s="7"/>
      <c r="CF243" s="183"/>
      <c r="CG243" s="6"/>
      <c r="CH243" s="24"/>
      <c r="CI243" s="24"/>
      <c r="CJ243" s="24"/>
      <c r="CK243" s="24"/>
      <c r="CL243" s="6"/>
      <c r="CM243" s="24"/>
      <c r="CN243" s="1"/>
      <c r="CO243" s="24"/>
      <c r="CP243" s="24"/>
      <c r="CQ243" s="24"/>
      <c r="CR243" s="24"/>
      <c r="CS243" s="24"/>
      <c r="CT243" s="24"/>
      <c r="CU243" s="24"/>
      <c r="CV243" s="24"/>
      <c r="CW243" s="24"/>
      <c r="CX243" s="24"/>
      <c r="CY243" s="24"/>
      <c r="CZ243" s="24"/>
      <c r="DA243" s="71"/>
      <c r="DB243" s="24"/>
      <c r="DL243" s="7"/>
      <c r="DM243" s="7"/>
      <c r="DN243" s="7"/>
      <c r="DO243" s="7"/>
      <c r="DP243" s="7"/>
      <c r="DQ243" s="7"/>
      <c r="DR243" s="7"/>
      <c r="DS243" s="7"/>
      <c r="DT243" s="7"/>
      <c r="DU243" s="51"/>
      <c r="DV243" s="51"/>
      <c r="DW243" s="51"/>
      <c r="DX243" s="51"/>
      <c r="DY243" s="51"/>
      <c r="DZ243" s="51"/>
      <c r="EA243" s="51"/>
      <c r="EB243" s="51"/>
      <c r="EC243" s="51"/>
      <c r="ED243" s="51"/>
      <c r="EE243" s="7"/>
      <c r="EF243" s="7"/>
      <c r="EG243" s="7"/>
      <c r="EH243" s="7"/>
      <c r="EI243" s="7"/>
      <c r="EJ243" s="7"/>
      <c r="EK243" s="7"/>
      <c r="EL243" s="7"/>
      <c r="EM243" s="24"/>
      <c r="EN243" s="51"/>
      <c r="EO243" s="24"/>
      <c r="EP243" s="7"/>
      <c r="EQ243" s="1"/>
      <c r="ER243" s="1"/>
      <c r="ES243" s="3"/>
      <c r="ET243" s="3"/>
      <c r="EU243" s="1"/>
      <c r="EV243" s="6"/>
      <c r="EW243" s="6"/>
      <c r="EX243" s="6"/>
      <c r="EY243" s="6"/>
      <c r="EZ243" s="6"/>
      <c r="FA243" s="6"/>
      <c r="FB243" s="6"/>
      <c r="FC243" s="6"/>
      <c r="FD243" s="6"/>
      <c r="FE243" s="6"/>
      <c r="IZ243" s="1"/>
      <c r="JA243" s="4"/>
    </row>
    <row r="244">
      <c r="L244" s="6"/>
      <c r="M244" s="6"/>
      <c r="N244" s="6"/>
      <c r="O244" s="6"/>
      <c r="P244" s="24"/>
      <c r="Q244" s="24"/>
      <c r="R244" s="6"/>
      <c r="S244" s="7"/>
      <c r="T244" s="7"/>
      <c r="U244" s="7"/>
      <c r="V244" s="7"/>
      <c r="W244" s="7"/>
      <c r="X244" s="7"/>
      <c r="Y244" s="7"/>
      <c r="Z244" s="7"/>
      <c r="AA244" s="7"/>
      <c r="AB244" s="7"/>
      <c r="AD244" s="183"/>
      <c r="AE244" s="24"/>
      <c r="AF244" s="24"/>
      <c r="AG244" s="24"/>
      <c r="AH244" s="24"/>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24"/>
      <c r="BQ244" s="24"/>
      <c r="BR244" s="24"/>
      <c r="BS244" s="6"/>
      <c r="BT244" s="6"/>
      <c r="BU244" s="6"/>
      <c r="BV244" s="24"/>
      <c r="BW244" s="24"/>
      <c r="BX244" s="24"/>
      <c r="BY244" s="6"/>
      <c r="BZ244" s="24"/>
      <c r="CA244" s="7"/>
      <c r="CB244" s="24"/>
      <c r="CC244" s="24"/>
      <c r="CD244" s="24"/>
      <c r="CE244" s="7"/>
      <c r="CF244" s="46"/>
      <c r="CG244" s="6"/>
      <c r="CH244" s="24"/>
      <c r="CI244" s="24"/>
      <c r="CJ244" s="24"/>
      <c r="CK244" s="24"/>
      <c r="CL244" s="6"/>
      <c r="CM244" s="24"/>
      <c r="CN244" s="1"/>
      <c r="CO244" s="24"/>
      <c r="CP244" s="24"/>
      <c r="CQ244" s="24"/>
      <c r="CR244" s="24"/>
      <c r="CS244" s="24"/>
      <c r="CT244" s="24"/>
      <c r="CU244" s="24"/>
      <c r="CV244" s="24"/>
      <c r="CW244" s="24"/>
      <c r="CX244" s="24"/>
      <c r="CY244" s="24"/>
      <c r="CZ244" s="24"/>
      <c r="DA244" s="71"/>
      <c r="DB244" s="24"/>
      <c r="DL244" s="7"/>
      <c r="DM244" s="7"/>
      <c r="DN244" s="7"/>
      <c r="DO244" s="7"/>
      <c r="DP244" s="7"/>
      <c r="DQ244" s="7"/>
      <c r="DR244" s="7"/>
      <c r="DS244" s="7"/>
      <c r="DT244" s="7"/>
      <c r="DU244" s="51"/>
      <c r="DV244" s="51"/>
      <c r="DW244" s="51"/>
      <c r="DX244" s="51"/>
      <c r="DY244" s="51"/>
      <c r="DZ244" s="51"/>
      <c r="EA244" s="51"/>
      <c r="EB244" s="51"/>
      <c r="EC244" s="51"/>
      <c r="ED244" s="51"/>
      <c r="EE244" s="7"/>
      <c r="EF244" s="7"/>
      <c r="EG244" s="7"/>
      <c r="EH244" s="7"/>
      <c r="EI244" s="7"/>
      <c r="EJ244" s="7"/>
      <c r="EK244" s="7"/>
      <c r="EL244" s="7"/>
      <c r="EM244" s="24"/>
      <c r="EN244" s="7"/>
      <c r="EO244" s="24"/>
      <c r="EP244" s="24"/>
      <c r="EQ244" s="1"/>
      <c r="ER244" s="1"/>
      <c r="ES244" s="3"/>
      <c r="ET244" s="3"/>
      <c r="EU244" s="1"/>
      <c r="EV244" s="1"/>
      <c r="EW244" s="1"/>
      <c r="EX244" s="1"/>
      <c r="EY244" s="1"/>
      <c r="EZ244" s="1"/>
      <c r="FA244" s="1"/>
      <c r="FB244" s="1"/>
      <c r="FC244" s="1"/>
      <c r="FD244" s="1"/>
      <c r="FE244" s="1"/>
      <c r="IY244" s="3"/>
      <c r="IZ244" s="8"/>
      <c r="JB244" s="8"/>
    </row>
    <row r="245">
      <c r="L245" s="6"/>
      <c r="M245" s="6"/>
      <c r="N245" s="6"/>
      <c r="O245" s="6"/>
      <c r="P245" s="24"/>
      <c r="Q245" s="24"/>
      <c r="R245" s="7"/>
      <c r="S245" s="7"/>
      <c r="T245" s="7"/>
      <c r="U245" s="7"/>
      <c r="V245" s="7"/>
      <c r="W245" s="7"/>
      <c r="X245" s="7"/>
      <c r="Y245" s="7"/>
      <c r="Z245" s="7"/>
      <c r="AA245" s="7"/>
      <c r="AB245" s="7"/>
      <c r="AD245" s="6"/>
      <c r="AE245" s="6"/>
      <c r="AF245" s="6"/>
      <c r="AG245" s="24"/>
      <c r="AH245" s="24"/>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24"/>
      <c r="BQ245" s="24"/>
      <c r="BR245" s="24"/>
      <c r="BS245" s="6"/>
      <c r="BT245" s="6"/>
      <c r="BU245" s="6"/>
      <c r="BV245" s="24"/>
      <c r="BW245" s="24"/>
      <c r="BX245" s="24"/>
      <c r="BY245" s="210"/>
      <c r="BZ245" s="24"/>
      <c r="CA245" s="7"/>
      <c r="CB245" s="24"/>
      <c r="CC245" s="24"/>
      <c r="CD245" s="210"/>
      <c r="CE245" s="210"/>
      <c r="CF245" s="46"/>
      <c r="CG245" s="6"/>
      <c r="CH245" s="24"/>
      <c r="CI245" s="24"/>
      <c r="CJ245" s="24"/>
      <c r="CK245" s="24"/>
      <c r="CL245" s="6"/>
      <c r="CM245" s="24"/>
      <c r="CN245" s="1"/>
      <c r="CO245" s="24"/>
      <c r="CP245" s="24"/>
      <c r="CQ245" s="24"/>
      <c r="CR245" s="24"/>
      <c r="CS245" s="24"/>
      <c r="CT245" s="24"/>
      <c r="CU245" s="24"/>
      <c r="CV245" s="24"/>
      <c r="CW245" s="24"/>
      <c r="CX245" s="24"/>
      <c r="CY245" s="24"/>
      <c r="CZ245" s="24"/>
      <c r="DA245" s="71"/>
      <c r="DB245" s="24"/>
      <c r="DL245" s="7"/>
      <c r="DM245" s="7"/>
      <c r="DN245" s="7"/>
      <c r="DO245" s="7"/>
      <c r="DP245" s="7"/>
      <c r="DQ245" s="7"/>
      <c r="DR245" s="7"/>
      <c r="DS245" s="7"/>
      <c r="DT245" s="7"/>
      <c r="DU245" s="51"/>
      <c r="DV245" s="51"/>
      <c r="DW245" s="51"/>
      <c r="DX245" s="51"/>
      <c r="DY245" s="51"/>
      <c r="DZ245" s="51"/>
      <c r="EA245" s="51"/>
      <c r="EB245" s="51"/>
      <c r="EC245" s="51"/>
      <c r="ED245" s="51"/>
      <c r="EE245" s="6"/>
      <c r="EF245" s="6"/>
      <c r="EG245" s="6"/>
      <c r="EH245" s="6"/>
      <c r="EI245" s="6"/>
      <c r="EJ245" s="6"/>
      <c r="EK245" s="6"/>
      <c r="EL245" s="6"/>
      <c r="EM245" s="6"/>
      <c r="EN245" s="6"/>
      <c r="EO245" s="24"/>
      <c r="EP245" s="24"/>
      <c r="EQ245" s="1"/>
      <c r="ER245" s="1"/>
      <c r="ES245" s="3"/>
      <c r="ET245" s="3"/>
      <c r="EU245" s="1"/>
      <c r="EV245" s="1"/>
      <c r="EW245" s="1"/>
      <c r="EX245" s="1"/>
      <c r="EY245" s="1"/>
      <c r="EZ245" s="1"/>
      <c r="FA245" s="1"/>
      <c r="FB245" s="1"/>
      <c r="FC245" s="1"/>
      <c r="FD245" s="1"/>
      <c r="FE245" s="1"/>
    </row>
    <row r="246">
      <c r="L246" s="6"/>
      <c r="M246" s="6"/>
      <c r="N246" s="6"/>
      <c r="O246" s="6"/>
      <c r="P246" s="24"/>
      <c r="Q246" s="24"/>
      <c r="R246" s="6"/>
      <c r="S246" s="7"/>
      <c r="T246" s="7"/>
      <c r="U246" s="7"/>
      <c r="V246" s="7"/>
      <c r="W246" s="7"/>
      <c r="X246" s="7"/>
      <c r="Y246" s="7"/>
      <c r="Z246" s="7"/>
      <c r="AA246" s="7"/>
      <c r="AB246" s="7"/>
      <c r="AD246" s="183"/>
      <c r="AE246" s="6"/>
      <c r="AF246" s="24"/>
      <c r="AG246" s="24"/>
      <c r="AH246" s="24"/>
      <c r="AI246" s="7"/>
      <c r="AJ246" s="24"/>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24"/>
      <c r="BQ246" s="24"/>
      <c r="BR246" s="24"/>
      <c r="BS246" s="7"/>
      <c r="BT246" s="7"/>
      <c r="BU246" s="6"/>
      <c r="BV246" s="24"/>
      <c r="BW246" s="24"/>
      <c r="BX246" s="24"/>
      <c r="BY246" s="210"/>
      <c r="BZ246" s="24"/>
      <c r="CA246" s="7"/>
      <c r="CB246" s="24"/>
      <c r="CC246" s="24"/>
      <c r="CD246" s="24"/>
      <c r="CE246" s="24"/>
      <c r="CF246" s="183"/>
      <c r="CG246" s="1"/>
      <c r="CH246" s="1"/>
      <c r="CI246" s="1"/>
      <c r="CJ246" s="1"/>
      <c r="CK246" s="1"/>
      <c r="CL246" s="1"/>
      <c r="CM246" s="24"/>
      <c r="CN246" s="1"/>
      <c r="CO246" s="24"/>
      <c r="CP246" s="24"/>
      <c r="CQ246" s="24"/>
      <c r="CR246" s="24"/>
      <c r="CS246" s="24"/>
      <c r="CT246" s="24"/>
      <c r="CU246" s="24"/>
      <c r="CV246" s="24"/>
      <c r="CW246" s="24"/>
      <c r="CX246" s="24"/>
      <c r="CY246" s="24"/>
      <c r="CZ246" s="24"/>
      <c r="DA246" s="71"/>
      <c r="DB246" s="24"/>
      <c r="DL246" s="7"/>
      <c r="DM246" s="7"/>
      <c r="DN246" s="7"/>
      <c r="DO246" s="7"/>
      <c r="DP246" s="7"/>
      <c r="DQ246" s="7"/>
      <c r="DR246" s="7"/>
      <c r="DS246" s="7"/>
      <c r="DT246" s="7"/>
      <c r="DU246" s="51"/>
      <c r="DV246" s="51"/>
      <c r="DW246" s="51"/>
      <c r="DX246" s="51"/>
      <c r="DY246" s="51"/>
      <c r="DZ246" s="51"/>
      <c r="EA246" s="51"/>
      <c r="EB246" s="51"/>
      <c r="EC246" s="51"/>
      <c r="ED246" s="51"/>
      <c r="EE246" s="3"/>
      <c r="EF246" s="3"/>
      <c r="EG246" s="3"/>
      <c r="EH246" s="3"/>
      <c r="EI246" s="3"/>
      <c r="EJ246" s="3"/>
      <c r="EK246" s="3"/>
      <c r="EL246" s="3"/>
      <c r="EM246" s="1"/>
      <c r="EN246" s="7"/>
      <c r="EO246" s="24"/>
      <c r="EP246" s="24"/>
      <c r="EQ246" s="1"/>
      <c r="ER246" s="1"/>
      <c r="ES246" s="3"/>
      <c r="ET246" s="3"/>
      <c r="EU246" s="1"/>
      <c r="EV246" s="1"/>
      <c r="EW246" s="1"/>
      <c r="EX246" s="1"/>
      <c r="EY246" s="1"/>
      <c r="EZ246" s="1"/>
      <c r="FA246" s="1"/>
      <c r="FB246" s="1"/>
      <c r="FC246" s="1"/>
      <c r="FD246" s="1"/>
      <c r="FE246" s="1"/>
    </row>
    <row r="247">
      <c r="L247" s="183"/>
      <c r="M247" s="24"/>
      <c r="N247" s="24"/>
      <c r="O247" s="24"/>
      <c r="P247" s="24"/>
      <c r="Q247" s="6"/>
      <c r="R247" s="6"/>
      <c r="S247" s="7"/>
      <c r="T247" s="6"/>
      <c r="U247" s="6"/>
      <c r="V247" s="6"/>
      <c r="W247" s="6"/>
      <c r="X247" s="6"/>
      <c r="Y247" s="6"/>
      <c r="Z247" s="6"/>
      <c r="AA247" s="6"/>
      <c r="AB247" s="6"/>
      <c r="AD247" s="6"/>
      <c r="AE247" s="183"/>
      <c r="AF247" s="24"/>
      <c r="AG247" s="24"/>
      <c r="AH247" s="24"/>
      <c r="AI247" s="7"/>
      <c r="AJ247" s="24"/>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24"/>
      <c r="BQ247" s="24"/>
      <c r="BR247" s="24"/>
      <c r="BS247" s="6"/>
      <c r="BT247" s="24"/>
      <c r="BU247" s="6"/>
      <c r="BV247" s="24"/>
      <c r="BW247" s="24"/>
      <c r="BX247" s="24"/>
      <c r="BY247" s="6"/>
      <c r="BZ247" s="6"/>
      <c r="CA247" s="7"/>
      <c r="CB247" s="6"/>
      <c r="CC247" s="7"/>
      <c r="CD247" s="6"/>
      <c r="CE247" s="7"/>
      <c r="CF247" s="183"/>
      <c r="CG247" s="1"/>
      <c r="CH247" s="1"/>
      <c r="CI247" s="1"/>
      <c r="CJ247" s="1"/>
      <c r="CK247" s="1"/>
      <c r="CL247" s="1"/>
      <c r="CM247" s="24"/>
      <c r="CN247" s="1"/>
      <c r="CO247" s="24"/>
      <c r="CP247" s="24"/>
      <c r="CQ247" s="24"/>
      <c r="CR247" s="24"/>
      <c r="CS247" s="24"/>
      <c r="CT247" s="24"/>
      <c r="CU247" s="24"/>
      <c r="CV247" s="24"/>
      <c r="CW247" s="24"/>
      <c r="CX247" s="24"/>
      <c r="CY247" s="24"/>
      <c r="CZ247" s="24"/>
      <c r="DA247" s="71"/>
      <c r="DB247" s="24"/>
      <c r="DL247" s="6"/>
      <c r="DM247" s="6"/>
      <c r="DN247" s="6"/>
      <c r="DO247" s="6"/>
      <c r="DP247" s="6"/>
      <c r="DQ247" s="6"/>
      <c r="DR247" s="6"/>
      <c r="DS247" s="6"/>
      <c r="DT247" s="6"/>
      <c r="DU247" s="51"/>
      <c r="DV247" s="51"/>
      <c r="DW247" s="51"/>
      <c r="DX247" s="51"/>
      <c r="DY247" s="51"/>
      <c r="DZ247" s="51"/>
      <c r="EA247" s="51"/>
      <c r="EB247" s="51"/>
      <c r="EC247" s="51"/>
      <c r="ED247" s="51"/>
      <c r="EE247" s="6"/>
      <c r="EF247" s="6"/>
      <c r="EG247" s="6"/>
      <c r="EH247" s="6"/>
      <c r="EI247" s="6"/>
      <c r="EJ247" s="6"/>
      <c r="EK247" s="6"/>
      <c r="EL247" s="6"/>
      <c r="EM247" s="8"/>
      <c r="EN247" s="6"/>
      <c r="EO247" s="24"/>
      <c r="EP247" s="24"/>
      <c r="EQ247" s="1"/>
      <c r="ER247" s="1"/>
      <c r="ES247" s="3"/>
      <c r="ET247" s="3"/>
      <c r="EU247" s="1"/>
      <c r="EV247" s="1"/>
      <c r="EW247" s="1"/>
      <c r="EX247" s="1"/>
      <c r="EY247" s="1"/>
      <c r="EZ247" s="1"/>
      <c r="FA247" s="1"/>
      <c r="FB247" s="1"/>
      <c r="FC247" s="1"/>
      <c r="FD247" s="1"/>
      <c r="FE247" s="1"/>
    </row>
    <row r="248">
      <c r="L248" s="183"/>
      <c r="M248" s="24"/>
      <c r="N248" s="24"/>
      <c r="O248" s="24"/>
      <c r="P248" s="24"/>
      <c r="Q248" s="6"/>
      <c r="R248" s="6"/>
      <c r="S248" s="6"/>
      <c r="T248" s="6"/>
      <c r="U248" s="6"/>
      <c r="V248" s="6"/>
      <c r="W248" s="6"/>
      <c r="X248" s="6"/>
      <c r="Y248" s="6"/>
      <c r="Z248" s="6"/>
      <c r="AA248" s="6"/>
      <c r="AB248" s="6"/>
      <c r="AD248" s="183"/>
      <c r="AE248" s="6"/>
      <c r="AF248" s="24"/>
      <c r="AG248" s="24"/>
      <c r="AH248" s="24"/>
      <c r="AI248" s="7"/>
      <c r="AJ248" s="24"/>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24"/>
      <c r="BQ248" s="24"/>
      <c r="BR248" s="210"/>
      <c r="BS248" s="210"/>
      <c r="BT248" s="24"/>
      <c r="BU248" s="6"/>
      <c r="BV248" s="24"/>
      <c r="BW248" s="24"/>
      <c r="BX248" s="210"/>
      <c r="BY248" s="1"/>
      <c r="BZ248" s="1"/>
      <c r="CA248" s="4"/>
      <c r="CB248" s="1"/>
      <c r="CC248" s="4"/>
      <c r="CD248" s="1"/>
      <c r="CE248" s="4"/>
      <c r="CF248" s="5"/>
      <c r="CG248" s="1"/>
      <c r="CH248" s="1"/>
      <c r="CI248" s="1"/>
      <c r="CJ248" s="1"/>
      <c r="CK248" s="1"/>
      <c r="CL248" s="1"/>
      <c r="CM248" s="24"/>
      <c r="CN248" s="1"/>
      <c r="CO248" s="24"/>
      <c r="CP248" s="24"/>
      <c r="CQ248" s="24"/>
      <c r="CR248" s="24"/>
      <c r="CS248" s="24"/>
      <c r="CT248" s="24"/>
      <c r="CU248" s="24"/>
      <c r="CV248" s="24"/>
      <c r="CW248" s="24"/>
      <c r="CX248" s="24"/>
      <c r="CY248" s="24"/>
      <c r="CZ248" s="24"/>
      <c r="DA248" s="71"/>
      <c r="DB248" s="24"/>
      <c r="DL248" s="6"/>
      <c r="DM248" s="6"/>
      <c r="DN248" s="6"/>
      <c r="DO248" s="6"/>
      <c r="DP248" s="6"/>
      <c r="DQ248" s="6"/>
      <c r="DR248" s="6"/>
      <c r="DS248" s="6"/>
      <c r="DT248" s="6"/>
      <c r="DU248" s="51"/>
      <c r="DV248" s="51"/>
      <c r="DW248" s="51"/>
      <c r="DX248" s="51"/>
      <c r="DY248" s="51"/>
      <c r="DZ248" s="51"/>
      <c r="EA248" s="51"/>
      <c r="EB248" s="51"/>
      <c r="EC248" s="51"/>
      <c r="ED248" s="51"/>
      <c r="EE248" s="6"/>
      <c r="EF248" s="6"/>
      <c r="EG248" s="6"/>
      <c r="EH248" s="6"/>
      <c r="EI248" s="6"/>
      <c r="EJ248" s="6"/>
      <c r="EK248" s="6"/>
      <c r="EL248" s="6"/>
      <c r="EM248" s="6"/>
      <c r="EN248" s="7"/>
      <c r="EO248" s="24"/>
      <c r="EP248" s="24"/>
      <c r="EQ248" s="1"/>
      <c r="ER248" s="1"/>
      <c r="ES248" s="3"/>
      <c r="ET248" s="3"/>
      <c r="EU248" s="1"/>
      <c r="EV248" s="1"/>
      <c r="EW248" s="1"/>
      <c r="EX248" s="1"/>
      <c r="EY248" s="1"/>
      <c r="EZ248" s="1"/>
      <c r="FA248" s="1"/>
      <c r="FB248" s="1"/>
      <c r="FC248" s="1"/>
      <c r="FD248" s="1"/>
      <c r="FE248" s="1"/>
    </row>
    <row r="249">
      <c r="L249" s="6"/>
      <c r="M249" s="6"/>
      <c r="N249" s="6"/>
      <c r="O249" s="24"/>
      <c r="P249" s="24"/>
      <c r="Q249" s="6"/>
      <c r="R249" s="6"/>
      <c r="S249" s="6"/>
      <c r="T249" s="6"/>
      <c r="U249" s="6"/>
      <c r="V249" s="6"/>
      <c r="W249" s="6"/>
      <c r="X249" s="6"/>
      <c r="Y249" s="6"/>
      <c r="Z249" s="6"/>
      <c r="AA249" s="6"/>
      <c r="AB249" s="6"/>
      <c r="AD249" s="6"/>
      <c r="AE249" s="6"/>
      <c r="AF249" s="6"/>
      <c r="AG249" s="7"/>
      <c r="AH249" s="6"/>
      <c r="AI249" s="6"/>
      <c r="AJ249" s="7"/>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24"/>
      <c r="BQ249" s="24"/>
      <c r="BR249" s="24"/>
      <c r="BS249" s="210"/>
      <c r="BT249" s="24"/>
      <c r="BU249" s="6"/>
      <c r="BV249" s="24"/>
      <c r="BW249" s="24"/>
      <c r="BX249" s="24"/>
      <c r="BY249" s="6"/>
      <c r="BZ249" s="8"/>
      <c r="CA249" s="51"/>
      <c r="CB249" s="24"/>
      <c r="CC249" s="4"/>
      <c r="CD249" s="24"/>
      <c r="CE249" s="7"/>
      <c r="CF249" s="183"/>
      <c r="CG249" s="63"/>
      <c r="CH249" s="24"/>
      <c r="CI249" s="1"/>
      <c r="CJ249" s="1"/>
      <c r="CK249" s="1"/>
      <c r="CL249" s="1"/>
      <c r="CM249" s="24"/>
      <c r="CN249" s="1"/>
      <c r="CO249" s="24"/>
      <c r="CP249" s="24"/>
      <c r="CQ249" s="24"/>
      <c r="CR249" s="24"/>
      <c r="CS249" s="24"/>
      <c r="CT249" s="24"/>
      <c r="CU249" s="24"/>
      <c r="CV249" s="24"/>
      <c r="CW249" s="24"/>
      <c r="CX249" s="24"/>
      <c r="CY249" s="24"/>
      <c r="CZ249" s="24"/>
      <c r="DA249" s="71"/>
      <c r="DB249" s="24"/>
      <c r="DL249" s="6"/>
      <c r="DM249" s="6"/>
      <c r="DN249" s="6"/>
      <c r="DO249" s="6"/>
      <c r="DP249" s="6"/>
      <c r="DQ249" s="6"/>
      <c r="DR249" s="6"/>
      <c r="DS249" s="6"/>
      <c r="DT249" s="6"/>
      <c r="DU249" s="51"/>
      <c r="DV249" s="51"/>
      <c r="DW249" s="51"/>
      <c r="DX249" s="51"/>
      <c r="DY249" s="51"/>
      <c r="DZ249" s="51"/>
      <c r="EA249" s="51"/>
      <c r="EB249" s="51"/>
      <c r="EC249" s="51"/>
      <c r="ED249" s="51"/>
      <c r="EE249" s="6"/>
      <c r="EF249" s="6"/>
      <c r="EG249" s="6"/>
      <c r="EH249" s="6"/>
      <c r="EI249" s="6"/>
      <c r="EJ249" s="6"/>
      <c r="EK249" s="6"/>
      <c r="EL249" s="6"/>
      <c r="EM249" s="71"/>
      <c r="EN249" s="6"/>
      <c r="EO249" s="24"/>
      <c r="EP249" s="24"/>
      <c r="EQ249" s="1"/>
      <c r="ER249" s="1"/>
      <c r="ES249" s="3"/>
      <c r="ET249" s="3"/>
      <c r="EU249" s="1"/>
      <c r="EV249" s="1"/>
      <c r="EW249" s="1"/>
      <c r="EX249" s="1"/>
      <c r="EY249" s="1"/>
      <c r="EZ249" s="1"/>
      <c r="FA249" s="1"/>
      <c r="FB249" s="1"/>
      <c r="FC249" s="1"/>
      <c r="FD249" s="1"/>
      <c r="FE249" s="1"/>
    </row>
    <row r="250">
      <c r="L250" s="183"/>
      <c r="M250" s="6"/>
      <c r="N250" s="24"/>
      <c r="O250" s="24"/>
      <c r="P250" s="24"/>
      <c r="Q250" s="7"/>
      <c r="R250" s="24"/>
      <c r="S250" s="6"/>
      <c r="T250" s="7"/>
      <c r="U250" s="7"/>
      <c r="V250" s="7"/>
      <c r="W250" s="7"/>
      <c r="X250" s="7"/>
      <c r="Y250" s="7"/>
      <c r="Z250" s="7"/>
      <c r="AA250" s="7"/>
      <c r="AB250" s="7"/>
      <c r="AD250" s="1"/>
      <c r="AE250" s="1"/>
      <c r="AF250" s="1"/>
      <c r="AG250" s="1"/>
      <c r="AH250" s="1"/>
      <c r="AI250" s="1"/>
      <c r="AJ250" s="1"/>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6"/>
      <c r="BQ250" s="6"/>
      <c r="BR250" s="6"/>
      <c r="BS250" s="6"/>
      <c r="BT250" s="6"/>
      <c r="BU250" s="6"/>
      <c r="BV250" s="6"/>
      <c r="BW250" s="6"/>
      <c r="BX250" s="6"/>
      <c r="BY250" s="6"/>
      <c r="BZ250" s="6"/>
      <c r="CA250" s="24"/>
      <c r="CB250" s="24"/>
      <c r="CC250" s="7"/>
      <c r="CD250" s="24"/>
      <c r="CE250" s="7"/>
      <c r="CF250" s="183"/>
      <c r="CG250" s="71"/>
      <c r="CH250" s="24"/>
      <c r="CI250" s="7"/>
      <c r="CJ250" s="1"/>
      <c r="CK250" s="1"/>
      <c r="CL250" s="1"/>
      <c r="CM250" s="24"/>
      <c r="CN250" s="1"/>
      <c r="CO250" s="24"/>
      <c r="CP250" s="24"/>
      <c r="CQ250" s="24"/>
      <c r="CR250" s="24"/>
      <c r="CS250" s="24"/>
      <c r="CT250" s="24"/>
      <c r="CU250" s="24"/>
      <c r="CV250" s="24"/>
      <c r="CW250" s="24"/>
      <c r="CX250" s="24"/>
      <c r="CY250" s="24"/>
      <c r="CZ250" s="24"/>
      <c r="DA250" s="71"/>
      <c r="DB250" s="24"/>
      <c r="DL250" s="7"/>
      <c r="DM250" s="7"/>
      <c r="DN250" s="7"/>
      <c r="DO250" s="7"/>
      <c r="DP250" s="7"/>
      <c r="DQ250" s="7"/>
      <c r="DR250" s="7"/>
      <c r="DS250" s="7"/>
      <c r="DT250" s="7"/>
      <c r="DU250" s="51"/>
      <c r="DV250" s="51"/>
      <c r="DW250" s="51"/>
      <c r="DX250" s="51"/>
      <c r="DY250" s="51"/>
      <c r="DZ250" s="51"/>
      <c r="EA250" s="51"/>
      <c r="EB250" s="51"/>
      <c r="EC250" s="51"/>
      <c r="ED250" s="51"/>
      <c r="EE250" s="6"/>
      <c r="EF250" s="6"/>
      <c r="EG250" s="6"/>
      <c r="EH250" s="6"/>
      <c r="EI250" s="6"/>
      <c r="EJ250" s="6"/>
      <c r="EK250" s="6"/>
      <c r="EL250" s="6"/>
      <c r="EM250" s="71"/>
      <c r="EN250" s="7"/>
      <c r="EO250" s="24"/>
      <c r="EP250" s="24"/>
      <c r="EQ250" s="1"/>
      <c r="ER250" s="1"/>
      <c r="ES250" s="3"/>
      <c r="ET250" s="3"/>
      <c r="EU250" s="1"/>
      <c r="EV250" s="1"/>
      <c r="EW250" s="1"/>
      <c r="EX250" s="1"/>
      <c r="EY250" s="1"/>
      <c r="EZ250" s="1"/>
      <c r="FA250" s="1"/>
      <c r="FB250" s="1"/>
      <c r="FC250" s="1"/>
      <c r="FD250" s="1"/>
      <c r="FE250" s="1"/>
    </row>
    <row r="251">
      <c r="L251" s="6"/>
      <c r="M251" s="183"/>
      <c r="N251" s="24"/>
      <c r="O251" s="24"/>
      <c r="P251" s="24"/>
      <c r="Q251" s="7"/>
      <c r="R251" s="24"/>
      <c r="S251" s="7"/>
      <c r="T251" s="7"/>
      <c r="U251" s="7"/>
      <c r="V251" s="7"/>
      <c r="W251" s="7"/>
      <c r="X251" s="7"/>
      <c r="Y251" s="7"/>
      <c r="Z251" s="7"/>
      <c r="AA251" s="7"/>
      <c r="AB251" s="7"/>
      <c r="AD251" s="24"/>
      <c r="AE251" s="6"/>
      <c r="AF251" s="8"/>
      <c r="AG251" s="63"/>
      <c r="AH251" s="24"/>
      <c r="AI251" s="1"/>
      <c r="AJ251" s="24"/>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1"/>
      <c r="BQ251" s="1"/>
      <c r="BR251" s="1"/>
      <c r="BS251" s="1"/>
      <c r="BT251" s="1"/>
      <c r="BU251" s="1"/>
      <c r="BV251" s="1"/>
      <c r="BW251" s="1"/>
      <c r="BX251" s="1"/>
      <c r="BY251" s="6"/>
      <c r="BZ251" s="71"/>
      <c r="CA251" s="51"/>
      <c r="CB251" s="24"/>
      <c r="CC251" s="24"/>
      <c r="CD251" s="24"/>
      <c r="CE251" s="7"/>
      <c r="CF251" s="46"/>
      <c r="CG251" s="51"/>
      <c r="CH251" s="24"/>
      <c r="CI251" s="24"/>
      <c r="CJ251" s="1"/>
      <c r="CK251" s="1"/>
      <c r="CL251" s="1"/>
      <c r="CM251" s="24"/>
      <c r="CN251" s="1"/>
      <c r="CO251" s="24"/>
      <c r="CP251" s="24"/>
      <c r="CQ251" s="24"/>
      <c r="CR251" s="24"/>
      <c r="CS251" s="24"/>
      <c r="CT251" s="24"/>
      <c r="CU251" s="24"/>
      <c r="CV251" s="24"/>
      <c r="CW251" s="24"/>
      <c r="CX251" s="24"/>
      <c r="CY251" s="24"/>
      <c r="CZ251" s="24"/>
      <c r="DA251" s="71"/>
      <c r="DB251" s="24"/>
      <c r="DL251" s="7"/>
      <c r="DM251" s="7"/>
      <c r="DN251" s="7"/>
      <c r="DO251" s="7"/>
      <c r="DP251" s="7"/>
      <c r="DQ251" s="7"/>
      <c r="DR251" s="7"/>
      <c r="DS251" s="7"/>
      <c r="DT251" s="7"/>
      <c r="DU251" s="51"/>
      <c r="DV251" s="51"/>
      <c r="DW251" s="51"/>
      <c r="DX251" s="51"/>
      <c r="DY251" s="51"/>
      <c r="DZ251" s="51"/>
      <c r="EA251" s="51"/>
      <c r="EB251" s="51"/>
      <c r="EC251" s="51"/>
      <c r="ED251" s="51"/>
      <c r="EE251" s="51"/>
      <c r="EF251" s="51"/>
      <c r="EG251" s="51"/>
      <c r="EH251" s="51"/>
      <c r="EI251" s="51"/>
      <c r="EJ251" s="51"/>
      <c r="EK251" s="51"/>
      <c r="EL251" s="51"/>
      <c r="EM251" s="7"/>
      <c r="EN251" s="6"/>
      <c r="EO251" s="24"/>
      <c r="EP251" s="24"/>
      <c r="EQ251" s="1"/>
      <c r="ER251" s="1"/>
      <c r="ES251" s="3"/>
      <c r="ET251" s="3"/>
      <c r="EU251" s="1"/>
      <c r="EV251" s="1"/>
      <c r="EW251" s="1"/>
      <c r="EX251" s="1"/>
      <c r="EY251" s="1"/>
      <c r="EZ251" s="1"/>
      <c r="FA251" s="1"/>
      <c r="FB251" s="1"/>
      <c r="FC251" s="1"/>
      <c r="FD251" s="1"/>
      <c r="FE251" s="1"/>
    </row>
    <row r="252">
      <c r="L252" s="183"/>
      <c r="M252" s="6"/>
      <c r="N252" s="24"/>
      <c r="O252" s="24"/>
      <c r="P252" s="24"/>
      <c r="Q252" s="7"/>
      <c r="R252" s="24"/>
      <c r="S252" s="7"/>
      <c r="T252" s="7"/>
      <c r="U252" s="7"/>
      <c r="V252" s="7"/>
      <c r="W252" s="7"/>
      <c r="X252" s="7"/>
      <c r="Y252" s="7"/>
      <c r="Z252" s="7"/>
      <c r="AA252" s="7"/>
      <c r="AB252" s="7"/>
      <c r="AD252" s="24"/>
      <c r="AE252" s="6"/>
      <c r="AF252" s="6"/>
      <c r="AG252" s="71"/>
      <c r="AH252" s="24"/>
      <c r="AI252" s="7"/>
      <c r="AJ252" s="24"/>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8"/>
      <c r="BQ252" s="63"/>
      <c r="BR252" s="24"/>
      <c r="BS252" s="1"/>
      <c r="BT252" s="1"/>
      <c r="BU252" s="1"/>
      <c r="BV252" s="1"/>
      <c r="BW252" s="1"/>
      <c r="BX252" s="24"/>
      <c r="BY252" s="6"/>
      <c r="BZ252" s="71"/>
      <c r="CA252" s="51"/>
      <c r="CB252" s="24"/>
      <c r="CC252" s="7"/>
      <c r="CD252" s="24"/>
      <c r="CE252" s="7"/>
      <c r="CF252" s="46"/>
      <c r="CG252" s="51"/>
      <c r="CH252" s="24"/>
      <c r="CI252" s="7"/>
      <c r="CJ252" s="1"/>
      <c r="CK252" s="1"/>
      <c r="CL252" s="1"/>
      <c r="CM252" s="24"/>
      <c r="CN252" s="1"/>
      <c r="CO252" s="24"/>
      <c r="CP252" s="24"/>
      <c r="CQ252" s="24"/>
      <c r="CR252" s="24"/>
      <c r="CS252" s="24"/>
      <c r="CT252" s="24"/>
      <c r="CU252" s="24"/>
      <c r="CV252" s="24"/>
      <c r="CW252" s="24"/>
      <c r="CX252" s="24"/>
      <c r="CY252" s="24"/>
      <c r="CZ252" s="24"/>
      <c r="DA252" s="71"/>
      <c r="DB252" s="24"/>
      <c r="DL252" s="7"/>
      <c r="DM252" s="7"/>
      <c r="DN252" s="7"/>
      <c r="DO252" s="7"/>
      <c r="DP252" s="7"/>
      <c r="DQ252" s="7"/>
      <c r="DR252" s="7"/>
      <c r="DS252" s="7"/>
      <c r="DT252" s="7"/>
      <c r="DU252" s="51"/>
      <c r="DV252" s="51"/>
      <c r="DW252" s="51"/>
      <c r="DX252" s="51"/>
      <c r="DY252" s="51"/>
      <c r="DZ252" s="51"/>
      <c r="EA252" s="51"/>
      <c r="EB252" s="51"/>
      <c r="EC252" s="51"/>
      <c r="ED252" s="51"/>
      <c r="EE252" s="51"/>
      <c r="EF252" s="51"/>
      <c r="EG252" s="51"/>
      <c r="EH252" s="51"/>
      <c r="EI252" s="51"/>
      <c r="EJ252" s="51"/>
      <c r="EK252" s="51"/>
      <c r="EL252" s="51"/>
      <c r="EM252" s="71"/>
      <c r="EN252" s="7"/>
      <c r="EO252" s="24"/>
      <c r="EP252" s="24"/>
      <c r="EQ252" s="1"/>
      <c r="ER252" s="1"/>
      <c r="ES252" s="3"/>
      <c r="ET252" s="3"/>
      <c r="EU252" s="1"/>
      <c r="EV252" s="1"/>
      <c r="EW252" s="1"/>
      <c r="EX252" s="1"/>
      <c r="EY252" s="1"/>
      <c r="EZ252" s="1"/>
      <c r="FA252" s="1"/>
      <c r="FB252" s="1"/>
      <c r="FC252" s="1"/>
      <c r="FD252" s="1"/>
      <c r="FE252" s="1"/>
      <c r="IZ252" s="8"/>
      <c r="JA252" s="51"/>
      <c r="JB252" s="24"/>
    </row>
    <row r="253">
      <c r="L253" s="6"/>
      <c r="M253" s="6"/>
      <c r="N253" s="6"/>
      <c r="O253" s="7"/>
      <c r="P253" s="6"/>
      <c r="Q253" s="6"/>
      <c r="R253" s="7"/>
      <c r="S253" s="7"/>
      <c r="T253" s="6"/>
      <c r="U253" s="6"/>
      <c r="V253" s="6"/>
      <c r="W253" s="6"/>
      <c r="X253" s="6"/>
      <c r="Y253" s="6"/>
      <c r="Z253" s="6"/>
      <c r="AA253" s="6"/>
      <c r="AB253" s="6"/>
      <c r="AD253" s="24"/>
      <c r="AE253" s="6"/>
      <c r="AF253" s="71"/>
      <c r="AG253" s="51"/>
      <c r="AH253" s="24"/>
      <c r="AI253" s="24"/>
      <c r="AJ253" s="24"/>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71"/>
      <c r="BR253" s="24"/>
      <c r="BS253" s="7"/>
      <c r="BT253" s="1"/>
      <c r="BU253" s="1"/>
      <c r="BV253" s="1"/>
      <c r="BW253" s="1"/>
      <c r="BX253" s="24"/>
      <c r="BY253" s="51"/>
      <c r="BZ253" s="7"/>
      <c r="CA253" s="7"/>
      <c r="CB253" s="24"/>
      <c r="CC253" s="24"/>
      <c r="CD253" s="24"/>
      <c r="CE253" s="51"/>
      <c r="CF253" s="183"/>
      <c r="CG253" s="7"/>
      <c r="CH253" s="24"/>
      <c r="CI253" s="24"/>
      <c r="CJ253" s="1"/>
      <c r="CK253" s="1"/>
      <c r="CL253" s="1"/>
      <c r="CM253" s="24"/>
      <c r="CN253" s="1"/>
      <c r="CO253" s="24"/>
      <c r="CP253" s="6"/>
      <c r="CQ253" s="6"/>
      <c r="CR253" s="6"/>
      <c r="CS253" s="6"/>
      <c r="CT253" s="6"/>
      <c r="CU253" s="6"/>
      <c r="CV253" s="6"/>
      <c r="CW253" s="7"/>
      <c r="CX253" s="7"/>
      <c r="CY253" s="7"/>
      <c r="CZ253" s="7"/>
      <c r="DA253" s="8"/>
      <c r="DB253" s="6"/>
      <c r="DL253" s="6"/>
      <c r="DM253" s="6"/>
      <c r="DN253" s="6"/>
      <c r="DO253" s="6"/>
      <c r="DP253" s="6"/>
      <c r="DQ253" s="6"/>
      <c r="DR253" s="6"/>
      <c r="DS253" s="6"/>
      <c r="DT253" s="6"/>
      <c r="DU253" s="51"/>
      <c r="DV253" s="51"/>
      <c r="DW253" s="51"/>
      <c r="DX253" s="51"/>
      <c r="DY253" s="51"/>
      <c r="DZ253" s="51"/>
      <c r="EA253" s="51"/>
      <c r="EB253" s="51"/>
      <c r="EC253" s="51"/>
      <c r="ED253" s="51"/>
      <c r="EE253" s="51"/>
      <c r="EF253" s="51"/>
      <c r="EG253" s="51"/>
      <c r="EH253" s="51"/>
      <c r="EI253" s="51"/>
      <c r="EJ253" s="51"/>
      <c r="EK253" s="51"/>
      <c r="EL253" s="51"/>
      <c r="EM253" s="7"/>
      <c r="EN253" s="6"/>
      <c r="EO253" s="24"/>
      <c r="EP253" s="24"/>
      <c r="EQ253" s="1"/>
      <c r="ER253" s="1"/>
      <c r="ES253" s="3"/>
      <c r="ET253" s="3"/>
      <c r="EU253" s="1"/>
      <c r="EV253" s="1"/>
      <c r="EW253" s="1"/>
      <c r="EX253" s="1"/>
      <c r="EY253" s="1"/>
      <c r="EZ253" s="1"/>
      <c r="FA253" s="1"/>
      <c r="FB253" s="1"/>
      <c r="FC253" s="1"/>
      <c r="FD253" s="1"/>
      <c r="FE253" s="1"/>
      <c r="JA253" s="24"/>
      <c r="JB253" s="24"/>
    </row>
    <row r="254">
      <c r="L254" s="1"/>
      <c r="M254" s="1"/>
      <c r="N254" s="1"/>
      <c r="O254" s="1"/>
      <c r="P254" s="1"/>
      <c r="Q254" s="1"/>
      <c r="R254" s="1"/>
      <c r="S254" s="6"/>
      <c r="T254" s="3"/>
      <c r="U254" s="3"/>
      <c r="V254" s="3"/>
      <c r="W254" s="3"/>
      <c r="X254" s="3"/>
      <c r="Y254" s="3"/>
      <c r="Z254" s="3"/>
      <c r="AA254" s="3"/>
      <c r="AB254" s="3"/>
      <c r="AD254" s="24"/>
      <c r="AE254" s="6"/>
      <c r="AF254" s="71"/>
      <c r="AG254" s="51"/>
      <c r="AH254" s="24"/>
      <c r="AI254" s="7"/>
      <c r="AJ254" s="24"/>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71"/>
      <c r="BQ254" s="51"/>
      <c r="BR254" s="24"/>
      <c r="BS254" s="24"/>
      <c r="BT254" s="1"/>
      <c r="BU254" s="1"/>
      <c r="BV254" s="1"/>
      <c r="BW254" s="1"/>
      <c r="BX254" s="24"/>
      <c r="BY254" s="51"/>
      <c r="BZ254" s="71"/>
      <c r="CA254" s="7"/>
      <c r="CB254" s="24"/>
      <c r="CC254" s="24"/>
      <c r="CD254" s="24"/>
      <c r="CE254" s="51"/>
      <c r="CF254" s="46"/>
      <c r="CG254" s="6"/>
      <c r="CH254" s="24"/>
      <c r="CI254" s="24"/>
      <c r="CJ254" s="1"/>
      <c r="CK254" s="1"/>
      <c r="CL254" s="1"/>
      <c r="CM254" s="24"/>
      <c r="CN254" s="6"/>
      <c r="CO254" s="24"/>
      <c r="CP254" s="6"/>
      <c r="CQ254" s="6"/>
      <c r="CR254" s="6"/>
      <c r="CS254" s="6"/>
      <c r="CT254" s="6"/>
      <c r="CU254" s="6"/>
      <c r="CV254" s="6"/>
      <c r="CW254" s="7"/>
      <c r="CX254" s="7"/>
      <c r="CY254" s="7"/>
      <c r="CZ254" s="7"/>
      <c r="DA254" s="8"/>
      <c r="DB254" s="6"/>
      <c r="DL254" s="3"/>
      <c r="DM254" s="3"/>
      <c r="DN254" s="3"/>
      <c r="DO254" s="3"/>
      <c r="DP254" s="3"/>
      <c r="DQ254" s="3"/>
      <c r="DR254" s="3"/>
      <c r="DS254" s="3"/>
      <c r="DT254" s="3"/>
      <c r="DU254" s="51"/>
      <c r="DV254" s="51"/>
      <c r="DW254" s="51"/>
      <c r="DX254" s="51"/>
      <c r="DY254" s="51"/>
      <c r="DZ254" s="51"/>
      <c r="EA254" s="51"/>
      <c r="EB254" s="51"/>
      <c r="EC254" s="51"/>
      <c r="ED254" s="51"/>
      <c r="EE254" s="51"/>
      <c r="EF254" s="51"/>
      <c r="EG254" s="51"/>
      <c r="EH254" s="51"/>
      <c r="EI254" s="51"/>
      <c r="EJ254" s="51"/>
      <c r="EK254" s="51"/>
      <c r="EL254" s="51"/>
      <c r="EM254" s="71"/>
      <c r="EN254" s="7"/>
      <c r="EO254" s="24"/>
      <c r="EP254" s="24"/>
      <c r="EQ254" s="1"/>
      <c r="ER254" s="1"/>
      <c r="ES254" s="3"/>
      <c r="ET254" s="3"/>
      <c r="EU254" s="1"/>
      <c r="EV254" s="1"/>
      <c r="EW254" s="1"/>
      <c r="EX254" s="1"/>
      <c r="EY254" s="1"/>
      <c r="EZ254" s="1"/>
      <c r="FA254" s="1"/>
      <c r="FB254" s="1"/>
      <c r="FC254" s="1"/>
      <c r="FD254" s="1"/>
      <c r="FE254" s="1"/>
      <c r="IZ254" s="71"/>
      <c r="JA254" s="51"/>
      <c r="JB254" s="24"/>
    </row>
    <row r="255">
      <c r="L255" s="24"/>
      <c r="M255" s="6"/>
      <c r="N255" s="8"/>
      <c r="O255" s="63"/>
      <c r="P255" s="24"/>
      <c r="Q255" s="1"/>
      <c r="R255" s="24"/>
      <c r="S255" s="3"/>
      <c r="T255" s="6"/>
      <c r="U255" s="6"/>
      <c r="V255" s="6"/>
      <c r="W255" s="6"/>
      <c r="X255" s="6"/>
      <c r="Y255" s="6"/>
      <c r="Z255" s="6"/>
      <c r="AA255" s="6"/>
      <c r="AB255" s="6"/>
      <c r="AD255" s="24"/>
      <c r="AE255" s="51"/>
      <c r="AF255" s="7"/>
      <c r="AG255" s="7"/>
      <c r="AH255" s="24"/>
      <c r="AI255" s="24"/>
      <c r="AJ255" s="24"/>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71"/>
      <c r="BQ255" s="51"/>
      <c r="BR255" s="24"/>
      <c r="BS255" s="7"/>
      <c r="BT255" s="1"/>
      <c r="BU255" s="1"/>
      <c r="BV255" s="1"/>
      <c r="BW255" s="1"/>
      <c r="BX255" s="24"/>
      <c r="BY255" s="51"/>
      <c r="BZ255" s="7"/>
      <c r="CA255" s="7"/>
      <c r="CB255" s="24"/>
      <c r="CC255" s="24"/>
      <c r="CD255" s="24"/>
      <c r="CE255" s="51"/>
      <c r="CF255" s="183"/>
      <c r="CG255" s="7"/>
      <c r="CH255" s="24"/>
      <c r="CI255" s="24"/>
      <c r="CJ255" s="1"/>
      <c r="CK255" s="1"/>
      <c r="CL255" s="1"/>
      <c r="CM255" s="24"/>
      <c r="CN255" s="6"/>
      <c r="CO255" s="24"/>
      <c r="CP255" s="6"/>
      <c r="CQ255" s="6"/>
      <c r="CR255" s="6"/>
      <c r="CS255" s="6"/>
      <c r="CT255" s="6"/>
      <c r="CU255" s="6"/>
      <c r="CV255" s="6"/>
      <c r="CW255" s="7"/>
      <c r="CX255" s="7"/>
      <c r="CY255" s="7"/>
      <c r="CZ255" s="7"/>
      <c r="DA255" s="8"/>
      <c r="DB255" s="6"/>
      <c r="DL255" s="6"/>
      <c r="DM255" s="6"/>
      <c r="DN255" s="6"/>
      <c r="DO255" s="6"/>
      <c r="DP255" s="6"/>
      <c r="DQ255" s="6"/>
      <c r="DR255" s="6"/>
      <c r="DS255" s="6"/>
      <c r="DT255" s="6"/>
      <c r="DU255" s="71"/>
      <c r="DV255" s="71"/>
      <c r="DW255" s="71"/>
      <c r="DX255" s="71"/>
      <c r="DY255" s="71"/>
      <c r="DZ255" s="71"/>
      <c r="EA255" s="71"/>
      <c r="EB255" s="71"/>
      <c r="EC255" s="71"/>
      <c r="ED255" s="71"/>
      <c r="EE255" s="51"/>
      <c r="EF255" s="51"/>
      <c r="EG255" s="51"/>
      <c r="EH255" s="51"/>
      <c r="EI255" s="51"/>
      <c r="EJ255" s="51"/>
      <c r="EK255" s="51"/>
      <c r="EL255" s="51"/>
      <c r="EM255" s="7"/>
      <c r="EN255" s="6"/>
      <c r="EO255" s="24"/>
      <c r="EP255" s="24"/>
      <c r="EQ255" s="1"/>
      <c r="ER255" s="1"/>
      <c r="ES255" s="3"/>
      <c r="ET255" s="3"/>
      <c r="EU255" s="1"/>
      <c r="EV255" s="1"/>
      <c r="EW255" s="1"/>
      <c r="EX255" s="1"/>
      <c r="EY255" s="1"/>
      <c r="EZ255" s="1"/>
      <c r="FA255" s="1"/>
      <c r="FB255" s="1"/>
      <c r="FC255" s="1"/>
      <c r="FD255" s="1"/>
      <c r="FE255" s="1"/>
      <c r="IZ255" s="71"/>
      <c r="JA255" s="51"/>
      <c r="JB255" s="24"/>
    </row>
    <row r="256">
      <c r="L256" s="24"/>
      <c r="M256" s="6"/>
      <c r="N256" s="6"/>
      <c r="O256" s="71"/>
      <c r="P256" s="24"/>
      <c r="Q256" s="7"/>
      <c r="R256" s="24"/>
      <c r="S256" s="6"/>
      <c r="T256" s="6"/>
      <c r="U256" s="6"/>
      <c r="V256" s="6"/>
      <c r="W256" s="6"/>
      <c r="X256" s="6"/>
      <c r="Y256" s="6"/>
      <c r="Z256" s="6"/>
      <c r="AA256" s="6"/>
      <c r="AB256" s="6"/>
      <c r="AD256" s="24"/>
      <c r="AE256" s="51"/>
      <c r="AF256" s="71"/>
      <c r="AG256" s="6"/>
      <c r="AH256" s="24"/>
      <c r="AI256" s="24"/>
      <c r="AJ256" s="24"/>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7"/>
      <c r="BQ256" s="7"/>
      <c r="BR256" s="24"/>
      <c r="BS256" s="24"/>
      <c r="BT256" s="1"/>
      <c r="BU256" s="1"/>
      <c r="BV256" s="1"/>
      <c r="BW256" s="1"/>
      <c r="BX256" s="24"/>
      <c r="BY256" s="51"/>
      <c r="BZ256" s="71"/>
      <c r="CA256" s="7"/>
      <c r="CB256" s="24"/>
      <c r="CC256" s="24"/>
      <c r="CD256" s="24"/>
      <c r="CE256" s="51"/>
      <c r="CF256" s="46"/>
      <c r="CG256" s="6"/>
      <c r="CH256" s="24"/>
      <c r="CI256" s="24"/>
      <c r="CJ256" s="1"/>
      <c r="CK256" s="1"/>
      <c r="CL256" s="1"/>
      <c r="CM256" s="24"/>
      <c r="CN256" s="6"/>
      <c r="CO256" s="24"/>
      <c r="CP256" s="6"/>
      <c r="CQ256" s="6"/>
      <c r="CR256" s="6"/>
      <c r="CS256" s="6"/>
      <c r="CT256" s="6"/>
      <c r="CU256" s="6"/>
      <c r="CV256" s="6"/>
      <c r="CW256" s="7"/>
      <c r="CX256" s="7"/>
      <c r="CY256" s="7"/>
      <c r="CZ256" s="7"/>
      <c r="DA256" s="8"/>
      <c r="DB256" s="6"/>
      <c r="DL256" s="6"/>
      <c r="DM256" s="6"/>
      <c r="DN256" s="6"/>
      <c r="DO256" s="6"/>
      <c r="DP256" s="6"/>
      <c r="DQ256" s="6"/>
      <c r="DR256" s="6"/>
      <c r="DS256" s="6"/>
      <c r="DT256" s="6"/>
      <c r="DU256" s="6"/>
      <c r="DV256" s="6"/>
      <c r="DW256" s="6"/>
      <c r="DX256" s="6"/>
      <c r="DY256" s="6"/>
      <c r="DZ256" s="6"/>
      <c r="EA256" s="6"/>
      <c r="EB256" s="6"/>
      <c r="EC256" s="6"/>
      <c r="ED256" s="6"/>
      <c r="EE256" s="51"/>
      <c r="EF256" s="51"/>
      <c r="EG256" s="51"/>
      <c r="EH256" s="51"/>
      <c r="EI256" s="51"/>
      <c r="EJ256" s="51"/>
      <c r="EK256" s="51"/>
      <c r="EL256" s="51"/>
      <c r="EM256" s="71"/>
      <c r="EN256" s="7"/>
      <c r="EO256" s="24"/>
      <c r="EP256" s="24"/>
      <c r="EQ256" s="1"/>
      <c r="ER256" s="1"/>
      <c r="ES256" s="3"/>
      <c r="ET256" s="3"/>
      <c r="EU256" s="1"/>
      <c r="EV256" s="1"/>
      <c r="EW256" s="1"/>
      <c r="EX256" s="1"/>
      <c r="EY256" s="1"/>
      <c r="EZ256" s="1"/>
      <c r="FA256" s="1"/>
      <c r="FB256" s="1"/>
      <c r="FC256" s="1"/>
      <c r="FD256" s="1"/>
      <c r="FE256" s="1"/>
      <c r="IY256" s="250"/>
      <c r="IZ256" s="7"/>
      <c r="JB256" s="24"/>
    </row>
    <row r="257">
      <c r="L257" s="24"/>
      <c r="M257" s="6"/>
      <c r="N257" s="71"/>
      <c r="O257" s="51"/>
      <c r="P257" s="24"/>
      <c r="Q257" s="24"/>
      <c r="R257" s="24"/>
      <c r="S257" s="6"/>
      <c r="T257" s="6"/>
      <c r="U257" s="6"/>
      <c r="V257" s="6"/>
      <c r="W257" s="6"/>
      <c r="X257" s="6"/>
      <c r="Y257" s="6"/>
      <c r="Z257" s="6"/>
      <c r="AA257" s="6"/>
      <c r="AB257" s="6"/>
      <c r="AD257" s="24"/>
      <c r="AE257" s="51"/>
      <c r="AF257" s="7"/>
      <c r="AG257" s="7"/>
      <c r="AH257" s="24"/>
      <c r="AI257" s="24"/>
      <c r="AJ257" s="24"/>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71"/>
      <c r="BQ257" s="6"/>
      <c r="BR257" s="24"/>
      <c r="BS257" s="24"/>
      <c r="BT257" s="1"/>
      <c r="BU257" s="1"/>
      <c r="BV257" s="1"/>
      <c r="BW257" s="1"/>
      <c r="BX257" s="24"/>
      <c r="BY257" s="51"/>
      <c r="BZ257" s="7"/>
      <c r="CA257" s="7"/>
      <c r="CB257" s="24"/>
      <c r="CC257" s="24"/>
      <c r="CD257" s="24"/>
      <c r="CE257" s="51"/>
      <c r="CF257" s="183"/>
      <c r="CG257" s="7"/>
      <c r="CH257" s="24"/>
      <c r="CI257" s="24"/>
      <c r="CJ257" s="1"/>
      <c r="CK257" s="1"/>
      <c r="CL257" s="1"/>
      <c r="CM257" s="24"/>
      <c r="CN257" s="6"/>
      <c r="CO257" s="24"/>
      <c r="CP257" s="6"/>
      <c r="CQ257" s="6"/>
      <c r="CR257" s="6"/>
      <c r="CS257" s="6"/>
      <c r="CT257" s="6"/>
      <c r="CU257" s="6"/>
      <c r="CV257" s="6"/>
      <c r="CW257" s="7"/>
      <c r="CX257" s="7"/>
      <c r="CY257" s="7"/>
      <c r="CZ257" s="7"/>
      <c r="DA257" s="8"/>
      <c r="DB257" s="6"/>
      <c r="DL257" s="6"/>
      <c r="DM257" s="6"/>
      <c r="DN257" s="6"/>
      <c r="DO257" s="6"/>
      <c r="DP257" s="6"/>
      <c r="DQ257" s="6"/>
      <c r="DR257" s="6"/>
      <c r="DS257" s="6"/>
      <c r="DT257" s="6"/>
      <c r="DU257" s="3"/>
      <c r="DV257" s="3"/>
      <c r="DW257" s="3"/>
      <c r="DX257" s="3"/>
      <c r="DY257" s="3"/>
      <c r="DZ257" s="3"/>
      <c r="EA257" s="3"/>
      <c r="EB257" s="3"/>
      <c r="EC257" s="3"/>
      <c r="ED257" s="3"/>
      <c r="EE257" s="51"/>
      <c r="EF257" s="51"/>
      <c r="EG257" s="51"/>
      <c r="EH257" s="51"/>
      <c r="EI257" s="51"/>
      <c r="EJ257" s="51"/>
      <c r="EK257" s="51"/>
      <c r="EL257" s="51"/>
      <c r="EM257" s="7"/>
      <c r="EN257" s="6"/>
      <c r="EO257" s="24"/>
      <c r="EP257" s="24"/>
      <c r="EQ257" s="1"/>
      <c r="ER257" s="1"/>
      <c r="ES257" s="3"/>
      <c r="ET257" s="3"/>
      <c r="EU257" s="1"/>
      <c r="EV257" s="1"/>
      <c r="EW257" s="1"/>
      <c r="EX257" s="1"/>
      <c r="EY257" s="1"/>
      <c r="EZ257" s="1"/>
      <c r="FA257" s="1"/>
      <c r="FB257" s="1"/>
      <c r="FC257" s="1"/>
      <c r="FD257" s="1"/>
      <c r="FE257" s="1"/>
      <c r="IY257" s="250"/>
      <c r="IZ257" s="71"/>
      <c r="JB257" s="24"/>
    </row>
    <row r="258">
      <c r="L258" s="24"/>
      <c r="M258" s="6"/>
      <c r="N258" s="71"/>
      <c r="O258" s="51"/>
      <c r="P258" s="24"/>
      <c r="Q258" s="7"/>
      <c r="R258" s="24"/>
      <c r="S258" s="6"/>
      <c r="T258" s="6"/>
      <c r="U258" s="6"/>
      <c r="V258" s="6"/>
      <c r="W258" s="6"/>
      <c r="X258" s="6"/>
      <c r="Y258" s="6"/>
      <c r="Z258" s="6"/>
      <c r="AA258" s="6"/>
      <c r="AB258" s="6"/>
      <c r="AD258" s="24"/>
      <c r="AE258" s="51"/>
      <c r="AF258" s="71"/>
      <c r="AG258" s="6"/>
      <c r="AH258" s="24"/>
      <c r="AI258" s="24"/>
      <c r="AJ258" s="24"/>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7"/>
      <c r="BQ258" s="7"/>
      <c r="BR258" s="24"/>
      <c r="BS258" s="24"/>
      <c r="BT258" s="1"/>
      <c r="BU258" s="1"/>
      <c r="BV258" s="1"/>
      <c r="BW258" s="1"/>
      <c r="BX258" s="24"/>
      <c r="BY258" s="51"/>
      <c r="BZ258" s="71"/>
      <c r="CA258" s="7"/>
      <c r="CB258" s="24"/>
      <c r="CC258" s="24"/>
      <c r="CD258" s="24"/>
      <c r="CE258" s="51"/>
      <c r="CF258" s="46"/>
      <c r="CG258" s="6"/>
      <c r="CH258" s="24"/>
      <c r="CI258" s="24"/>
      <c r="CJ258" s="1"/>
      <c r="CK258" s="1"/>
      <c r="CL258" s="1"/>
      <c r="CM258" s="24"/>
      <c r="CN258" s="6"/>
      <c r="CO258" s="24"/>
      <c r="CP258" s="6"/>
      <c r="CQ258" s="6"/>
      <c r="CR258" s="6"/>
      <c r="CS258" s="6"/>
      <c r="CT258" s="6"/>
      <c r="CU258" s="6"/>
      <c r="CV258" s="6"/>
      <c r="CW258" s="7"/>
      <c r="CX258" s="7"/>
      <c r="CY258" s="7"/>
      <c r="CZ258" s="7"/>
      <c r="DA258" s="8"/>
      <c r="DB258" s="6"/>
      <c r="DL258" s="6"/>
      <c r="DM258" s="6"/>
      <c r="DN258" s="6"/>
      <c r="DO258" s="6"/>
      <c r="DP258" s="6"/>
      <c r="DQ258" s="6"/>
      <c r="DR258" s="6"/>
      <c r="DS258" s="6"/>
      <c r="DT258" s="6"/>
      <c r="DU258" s="3"/>
      <c r="DV258" s="3"/>
      <c r="DW258" s="3"/>
      <c r="DX258" s="3"/>
      <c r="DY258" s="3"/>
      <c r="DZ258" s="3"/>
      <c r="EA258" s="3"/>
      <c r="EB258" s="3"/>
      <c r="EC258" s="3"/>
      <c r="ED258" s="3"/>
      <c r="EE258" s="51"/>
      <c r="EF258" s="51"/>
      <c r="EG258" s="51"/>
      <c r="EH258" s="51"/>
      <c r="EI258" s="51"/>
      <c r="EJ258" s="51"/>
      <c r="EK258" s="51"/>
      <c r="EL258" s="51"/>
      <c r="EM258" s="71"/>
      <c r="EN258" s="7"/>
      <c r="EO258" s="24"/>
      <c r="EP258" s="24"/>
      <c r="EQ258" s="1"/>
      <c r="ER258" s="1"/>
      <c r="ES258" s="3"/>
      <c r="ET258" s="3"/>
      <c r="EU258" s="1"/>
      <c r="EV258" s="1"/>
      <c r="EW258" s="1"/>
      <c r="EX258" s="1"/>
      <c r="EY258" s="1"/>
      <c r="EZ258" s="1"/>
      <c r="FA258" s="1"/>
      <c r="FB258" s="1"/>
      <c r="FC258" s="1"/>
      <c r="FD258" s="1"/>
      <c r="FE258" s="1"/>
      <c r="IY258" s="250"/>
      <c r="IZ258" s="7"/>
      <c r="JB258" s="24"/>
    </row>
    <row r="259">
      <c r="L259" s="24"/>
      <c r="M259" s="51"/>
      <c r="N259" s="7"/>
      <c r="O259" s="7"/>
      <c r="P259" s="24"/>
      <c r="Q259" s="24"/>
      <c r="R259" s="24"/>
      <c r="S259" s="6"/>
      <c r="T259" s="51"/>
      <c r="U259" s="51"/>
      <c r="V259" s="51"/>
      <c r="W259" s="51"/>
      <c r="X259" s="51"/>
      <c r="Y259" s="51"/>
      <c r="Z259" s="51"/>
      <c r="AA259" s="51"/>
      <c r="AB259" s="51"/>
      <c r="AD259" s="24"/>
      <c r="AE259" s="51"/>
      <c r="AF259" s="7"/>
      <c r="AG259" s="7"/>
      <c r="AH259" s="24"/>
      <c r="AI259" s="24"/>
      <c r="AJ259" s="24"/>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71"/>
      <c r="BQ259" s="6"/>
      <c r="BR259" s="24"/>
      <c r="BS259" s="24"/>
      <c r="BT259" s="1"/>
      <c r="BU259" s="1"/>
      <c r="BV259" s="1"/>
      <c r="BW259" s="1"/>
      <c r="BX259" s="24"/>
      <c r="BY259" s="51"/>
      <c r="BZ259" s="7"/>
      <c r="CA259" s="7"/>
      <c r="CB259" s="24"/>
      <c r="CC259" s="24"/>
      <c r="CD259" s="24"/>
      <c r="CE259" s="51"/>
      <c r="CF259" s="183"/>
      <c r="CG259" s="7"/>
      <c r="CH259" s="24"/>
      <c r="CI259" s="24"/>
      <c r="CJ259" s="1"/>
      <c r="CK259" s="1"/>
      <c r="CL259" s="1"/>
      <c r="CM259" s="24"/>
      <c r="CN259" s="6"/>
      <c r="CO259" s="24"/>
      <c r="CP259" s="6"/>
      <c r="CQ259" s="6"/>
      <c r="CR259" s="6"/>
      <c r="CS259" s="6"/>
      <c r="CT259" s="6"/>
      <c r="CU259" s="6"/>
      <c r="CV259" s="6"/>
      <c r="CW259" s="7"/>
      <c r="CX259" s="7"/>
      <c r="CY259" s="7"/>
      <c r="CZ259" s="7"/>
      <c r="DA259" s="8"/>
      <c r="DB259" s="6"/>
      <c r="DL259" s="51"/>
      <c r="DM259" s="51"/>
      <c r="DN259" s="51"/>
      <c r="DO259" s="51"/>
      <c r="DP259" s="51"/>
      <c r="DQ259" s="51"/>
      <c r="DR259" s="51"/>
      <c r="DS259" s="51"/>
      <c r="DT259" s="51"/>
      <c r="DU259" s="3"/>
      <c r="DV259" s="3"/>
      <c r="DW259" s="3"/>
      <c r="DX259" s="3"/>
      <c r="DY259" s="3"/>
      <c r="DZ259" s="3"/>
      <c r="EA259" s="3"/>
      <c r="EB259" s="3"/>
      <c r="EC259" s="3"/>
      <c r="ED259" s="3"/>
      <c r="EE259" s="51"/>
      <c r="EF259" s="51"/>
      <c r="EG259" s="51"/>
      <c r="EH259" s="51"/>
      <c r="EI259" s="51"/>
      <c r="EJ259" s="51"/>
      <c r="EK259" s="51"/>
      <c r="EL259" s="51"/>
      <c r="EM259" s="7"/>
      <c r="EN259" s="6"/>
      <c r="EO259" s="24"/>
      <c r="EP259" s="24"/>
      <c r="EQ259" s="1"/>
      <c r="ER259" s="1"/>
      <c r="ES259" s="3"/>
      <c r="ET259" s="3"/>
      <c r="EU259" s="1"/>
      <c r="EV259" s="1"/>
      <c r="EW259" s="1"/>
      <c r="EX259" s="1"/>
      <c r="EY259" s="1"/>
      <c r="EZ259" s="1"/>
      <c r="FA259" s="1"/>
      <c r="FB259" s="1"/>
      <c r="FC259" s="1"/>
      <c r="FD259" s="1"/>
      <c r="FE259" s="1"/>
      <c r="IY259" s="250"/>
      <c r="IZ259" s="71"/>
      <c r="JB259" s="24"/>
    </row>
    <row r="260">
      <c r="L260" s="24"/>
      <c r="M260" s="51"/>
      <c r="N260" s="71"/>
      <c r="O260" s="6"/>
      <c r="P260" s="24"/>
      <c r="Q260" s="24"/>
      <c r="R260" s="24"/>
      <c r="S260" s="51"/>
      <c r="T260" s="51"/>
      <c r="U260" s="51"/>
      <c r="V260" s="51"/>
      <c r="W260" s="51"/>
      <c r="X260" s="51"/>
      <c r="Y260" s="51"/>
      <c r="Z260" s="51"/>
      <c r="AA260" s="51"/>
      <c r="AB260" s="51"/>
      <c r="AD260" s="24"/>
      <c r="AE260" s="51"/>
      <c r="AF260" s="71"/>
      <c r="AG260" s="6"/>
      <c r="AH260" s="24"/>
      <c r="AI260" s="24"/>
      <c r="AJ260" s="24"/>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7"/>
      <c r="BQ260" s="7"/>
      <c r="BR260" s="24"/>
      <c r="BS260" s="24"/>
      <c r="BT260" s="1"/>
      <c r="BU260" s="1"/>
      <c r="BV260" s="1"/>
      <c r="BW260" s="1"/>
      <c r="BX260" s="24"/>
      <c r="BY260" s="51"/>
      <c r="BZ260" s="71"/>
      <c r="CA260" s="7"/>
      <c r="CB260" s="24"/>
      <c r="CC260" s="24"/>
      <c r="CD260" s="24"/>
      <c r="CE260" s="51"/>
      <c r="CF260" s="46"/>
      <c r="CG260" s="6"/>
      <c r="CH260" s="24"/>
      <c r="CI260" s="24"/>
      <c r="CJ260" s="1"/>
      <c r="CK260" s="1"/>
      <c r="CL260" s="1"/>
      <c r="CM260" s="24"/>
      <c r="CN260" s="6"/>
      <c r="CO260" s="24"/>
      <c r="CP260" s="6"/>
      <c r="CQ260" s="6"/>
      <c r="CR260" s="6"/>
      <c r="CS260" s="6"/>
      <c r="CT260" s="6"/>
      <c r="CU260" s="6"/>
      <c r="CV260" s="6"/>
      <c r="CW260" s="7"/>
      <c r="CX260" s="7"/>
      <c r="CY260" s="7"/>
      <c r="CZ260" s="7"/>
      <c r="DA260" s="8"/>
      <c r="DB260" s="6"/>
      <c r="DL260" s="51"/>
      <c r="DM260" s="51"/>
      <c r="DN260" s="51"/>
      <c r="DO260" s="51"/>
      <c r="DP260" s="51"/>
      <c r="DQ260" s="51"/>
      <c r="DR260" s="51"/>
      <c r="DS260" s="51"/>
      <c r="DT260" s="51"/>
      <c r="DU260" s="3"/>
      <c r="DV260" s="3"/>
      <c r="DW260" s="3"/>
      <c r="DX260" s="3"/>
      <c r="DY260" s="3"/>
      <c r="DZ260" s="3"/>
      <c r="EA260" s="3"/>
      <c r="EB260" s="3"/>
      <c r="EC260" s="3"/>
      <c r="ED260" s="3"/>
      <c r="EE260" s="51"/>
      <c r="EF260" s="51"/>
      <c r="EG260" s="51"/>
      <c r="EH260" s="51"/>
      <c r="EI260" s="51"/>
      <c r="EJ260" s="51"/>
      <c r="EK260" s="51"/>
      <c r="EL260" s="51"/>
      <c r="EM260" s="71"/>
      <c r="EN260" s="7"/>
      <c r="EO260" s="24"/>
      <c r="EP260" s="24"/>
      <c r="EQ260" s="1"/>
      <c r="ER260" s="1"/>
      <c r="ES260" s="3"/>
      <c r="ET260" s="3"/>
      <c r="EU260" s="1"/>
      <c r="EV260" s="1"/>
      <c r="EW260" s="1"/>
      <c r="EX260" s="1"/>
      <c r="EY260" s="1"/>
      <c r="EZ260" s="1"/>
      <c r="FA260" s="1"/>
      <c r="FB260" s="1"/>
      <c r="FC260" s="1"/>
      <c r="FD260" s="1"/>
      <c r="FE260" s="1"/>
      <c r="IY260" s="250"/>
      <c r="IZ260" s="7"/>
      <c r="JB260" s="24"/>
    </row>
    <row r="261">
      <c r="L261" s="24"/>
      <c r="M261" s="51"/>
      <c r="N261" s="7"/>
      <c r="O261" s="7"/>
      <c r="P261" s="24"/>
      <c r="Q261" s="24"/>
      <c r="R261" s="24"/>
      <c r="S261" s="51"/>
      <c r="T261" s="51"/>
      <c r="U261" s="51"/>
      <c r="V261" s="51"/>
      <c r="W261" s="51"/>
      <c r="X261" s="51"/>
      <c r="Y261" s="51"/>
      <c r="Z261" s="51"/>
      <c r="AA261" s="51"/>
      <c r="AB261" s="51"/>
      <c r="AD261" s="24"/>
      <c r="AE261" s="51"/>
      <c r="AF261" s="7"/>
      <c r="AG261" s="7"/>
      <c r="AH261" s="24"/>
      <c r="AI261" s="24"/>
      <c r="AJ261" s="24"/>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71"/>
      <c r="BQ261" s="6"/>
      <c r="BR261" s="24"/>
      <c r="BS261" s="24"/>
      <c r="BT261" s="1"/>
      <c r="BU261" s="1"/>
      <c r="BV261" s="1"/>
      <c r="BW261" s="1"/>
      <c r="BX261" s="24"/>
      <c r="BY261" s="51"/>
      <c r="BZ261" s="7"/>
      <c r="CA261" s="7"/>
      <c r="CB261" s="24"/>
      <c r="CC261" s="24"/>
      <c r="CD261" s="24"/>
      <c r="CE261" s="51"/>
      <c r="CF261" s="183"/>
      <c r="CG261" s="7"/>
      <c r="CH261" s="24"/>
      <c r="CI261" s="24"/>
      <c r="CJ261" s="1"/>
      <c r="CK261" s="1"/>
      <c r="CL261" s="1"/>
      <c r="CM261" s="24"/>
      <c r="CN261" s="6"/>
      <c r="CO261" s="24"/>
      <c r="CP261" s="6"/>
      <c r="CQ261" s="6"/>
      <c r="CR261" s="6"/>
      <c r="CS261" s="6"/>
      <c r="CT261" s="6"/>
      <c r="CU261" s="6"/>
      <c r="CV261" s="6"/>
      <c r="CW261" s="7"/>
      <c r="CX261" s="7"/>
      <c r="CY261" s="7"/>
      <c r="CZ261" s="7"/>
      <c r="DA261" s="8"/>
      <c r="DB261" s="6"/>
      <c r="DL261" s="51"/>
      <c r="DM261" s="51"/>
      <c r="DN261" s="51"/>
      <c r="DO261" s="51"/>
      <c r="DP261" s="51"/>
      <c r="DQ261" s="51"/>
      <c r="DR261" s="51"/>
      <c r="DS261" s="51"/>
      <c r="DT261" s="51"/>
      <c r="DU261" s="3"/>
      <c r="DV261" s="3"/>
      <c r="DW261" s="3"/>
      <c r="DX261" s="3"/>
      <c r="DY261" s="3"/>
      <c r="DZ261" s="3"/>
      <c r="EA261" s="3"/>
      <c r="EB261" s="3"/>
      <c r="EC261" s="3"/>
      <c r="ED261" s="3"/>
      <c r="EE261" s="51"/>
      <c r="EF261" s="51"/>
      <c r="EG261" s="51"/>
      <c r="EH261" s="51"/>
      <c r="EI261" s="51"/>
      <c r="EJ261" s="51"/>
      <c r="EK261" s="51"/>
      <c r="EL261" s="51"/>
      <c r="EM261" s="7"/>
      <c r="EN261" s="6"/>
      <c r="EO261" s="24"/>
      <c r="EP261" s="24"/>
      <c r="EQ261" s="1"/>
      <c r="ER261" s="1"/>
      <c r="ES261" s="3"/>
      <c r="ET261" s="3"/>
      <c r="EU261" s="1"/>
      <c r="EV261" s="1"/>
      <c r="EW261" s="1"/>
      <c r="EX261" s="1"/>
      <c r="EY261" s="1"/>
      <c r="EZ261" s="1"/>
      <c r="FA261" s="1"/>
      <c r="FB261" s="1"/>
      <c r="FC261" s="1"/>
      <c r="FD261" s="1"/>
      <c r="FE261" s="1"/>
      <c r="IY261" s="250"/>
      <c r="IZ261" s="71"/>
      <c r="JB261" s="24"/>
    </row>
    <row r="262">
      <c r="L262" s="24"/>
      <c r="M262" s="51"/>
      <c r="N262" s="71"/>
      <c r="O262" s="6"/>
      <c r="P262" s="24"/>
      <c r="Q262" s="24"/>
      <c r="R262" s="24"/>
      <c r="S262" s="51"/>
      <c r="T262" s="51"/>
      <c r="U262" s="51"/>
      <c r="V262" s="51"/>
      <c r="W262" s="51"/>
      <c r="X262" s="51"/>
      <c r="Y262" s="51"/>
      <c r="Z262" s="51"/>
      <c r="AA262" s="51"/>
      <c r="AB262" s="51"/>
      <c r="AD262" s="24"/>
      <c r="AE262" s="51"/>
      <c r="AF262" s="71"/>
      <c r="AG262" s="6"/>
      <c r="AH262" s="24"/>
      <c r="AI262" s="24"/>
      <c r="AJ262" s="24"/>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7"/>
      <c r="BQ262" s="7"/>
      <c r="BR262" s="24"/>
      <c r="BS262" s="24"/>
      <c r="BT262" s="1"/>
      <c r="BU262" s="1"/>
      <c r="BV262" s="1"/>
      <c r="BW262" s="1"/>
      <c r="BX262" s="24"/>
      <c r="BY262" s="51"/>
      <c r="BZ262" s="71"/>
      <c r="CA262" s="7"/>
      <c r="CB262" s="24"/>
      <c r="CC262" s="24"/>
      <c r="CD262" s="24"/>
      <c r="CE262" s="51"/>
      <c r="CF262" s="46"/>
      <c r="CG262" s="6"/>
      <c r="CH262" s="24"/>
      <c r="CI262" s="24"/>
      <c r="CJ262" s="1"/>
      <c r="CK262" s="1"/>
      <c r="CL262" s="1"/>
      <c r="CM262" s="1"/>
      <c r="CN262" s="6"/>
      <c r="CO262" s="6"/>
      <c r="CP262" s="6"/>
      <c r="CQ262" s="6"/>
      <c r="CR262" s="6"/>
      <c r="CS262" s="6"/>
      <c r="CT262" s="6"/>
      <c r="CU262" s="6"/>
      <c r="CV262" s="6"/>
      <c r="CW262" s="7"/>
      <c r="CX262" s="7"/>
      <c r="CY262" s="7"/>
      <c r="CZ262" s="7"/>
      <c r="DA262" s="8"/>
      <c r="DB262" s="6"/>
      <c r="DL262" s="51"/>
      <c r="DM262" s="51"/>
      <c r="DN262" s="51"/>
      <c r="DO262" s="51"/>
      <c r="DP262" s="51"/>
      <c r="DQ262" s="51"/>
      <c r="DR262" s="51"/>
      <c r="DS262" s="51"/>
      <c r="DT262" s="51"/>
      <c r="DU262" s="3"/>
      <c r="DV262" s="3"/>
      <c r="DW262" s="3"/>
      <c r="DX262" s="3"/>
      <c r="DY262" s="3"/>
      <c r="DZ262" s="3"/>
      <c r="EA262" s="3"/>
      <c r="EB262" s="3"/>
      <c r="EC262" s="3"/>
      <c r="ED262" s="3"/>
      <c r="EE262" s="51"/>
      <c r="EF262" s="51"/>
      <c r="EG262" s="51"/>
      <c r="EH262" s="51"/>
      <c r="EI262" s="51"/>
      <c r="EJ262" s="51"/>
      <c r="EK262" s="51"/>
      <c r="EL262" s="51"/>
      <c r="EM262" s="71"/>
      <c r="EN262" s="7"/>
      <c r="EO262" s="24"/>
      <c r="EP262" s="24"/>
      <c r="EQ262" s="1"/>
      <c r="ER262" s="1"/>
      <c r="ES262" s="3"/>
      <c r="ET262" s="3"/>
      <c r="EU262" s="1"/>
      <c r="EV262" s="1"/>
      <c r="EW262" s="1"/>
      <c r="EX262" s="1"/>
      <c r="EY262" s="1"/>
      <c r="EZ262" s="1"/>
      <c r="FA262" s="1"/>
      <c r="FB262" s="1"/>
      <c r="FC262" s="1"/>
      <c r="FD262" s="1"/>
      <c r="FE262" s="1"/>
      <c r="IY262" s="250"/>
      <c r="IZ262" s="7"/>
      <c r="JB262" s="24"/>
    </row>
    <row r="263">
      <c r="L263" s="24"/>
      <c r="M263" s="51"/>
      <c r="N263" s="7"/>
      <c r="O263" s="7"/>
      <c r="P263" s="24"/>
      <c r="Q263" s="24"/>
      <c r="R263" s="24"/>
      <c r="S263" s="51"/>
      <c r="T263" s="51"/>
      <c r="U263" s="51"/>
      <c r="V263" s="51"/>
      <c r="W263" s="51"/>
      <c r="X263" s="51"/>
      <c r="Y263" s="51"/>
      <c r="Z263" s="51"/>
      <c r="AA263" s="51"/>
      <c r="AB263" s="51"/>
      <c r="AD263" s="24"/>
      <c r="AE263" s="51"/>
      <c r="AF263" s="7"/>
      <c r="AG263" s="7"/>
      <c r="AH263" s="24"/>
      <c r="AI263" s="24"/>
      <c r="AJ263" s="24"/>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71"/>
      <c r="BQ263" s="6"/>
      <c r="BR263" s="24"/>
      <c r="BS263" s="24"/>
      <c r="BT263" s="1"/>
      <c r="BU263" s="1"/>
      <c r="BV263" s="1"/>
      <c r="BW263" s="1"/>
      <c r="BX263" s="24"/>
      <c r="BY263" s="51"/>
      <c r="BZ263" s="7"/>
      <c r="CA263" s="7"/>
      <c r="CB263" s="24"/>
      <c r="CC263" s="24"/>
      <c r="CD263" s="24"/>
      <c r="CE263" s="51"/>
      <c r="CF263" s="183"/>
      <c r="CG263" s="7"/>
      <c r="CH263" s="24"/>
      <c r="CI263" s="24"/>
      <c r="CJ263" s="1"/>
      <c r="CK263" s="1"/>
      <c r="CL263" s="1"/>
      <c r="CM263" s="6"/>
      <c r="CN263" s="8"/>
      <c r="CO263" s="6"/>
      <c r="CP263" s="6"/>
      <c r="CQ263" s="6"/>
      <c r="CR263" s="6"/>
      <c r="CS263" s="6"/>
      <c r="CT263" s="6"/>
      <c r="CU263" s="6"/>
      <c r="CV263" s="6"/>
      <c r="CW263" s="7"/>
      <c r="CX263" s="7"/>
      <c r="CY263" s="7"/>
      <c r="CZ263" s="7"/>
      <c r="DA263" s="8"/>
      <c r="DB263" s="6"/>
      <c r="DL263" s="51"/>
      <c r="DM263" s="51"/>
      <c r="DN263" s="51"/>
      <c r="DO263" s="51"/>
      <c r="DP263" s="51"/>
      <c r="DQ263" s="51"/>
      <c r="DR263" s="51"/>
      <c r="DS263" s="51"/>
      <c r="DT263" s="51"/>
      <c r="DU263" s="3"/>
      <c r="DV263" s="3"/>
      <c r="DW263" s="3"/>
      <c r="DX263" s="3"/>
      <c r="DY263" s="3"/>
      <c r="DZ263" s="3"/>
      <c r="EA263" s="3"/>
      <c r="EB263" s="3"/>
      <c r="EC263" s="3"/>
      <c r="ED263" s="3"/>
      <c r="EE263" s="51"/>
      <c r="EF263" s="51"/>
      <c r="EG263" s="51"/>
      <c r="EH263" s="51"/>
      <c r="EI263" s="51"/>
      <c r="EJ263" s="51"/>
      <c r="EK263" s="51"/>
      <c r="EL263" s="51"/>
      <c r="EM263" s="7"/>
      <c r="EN263" s="6"/>
      <c r="EO263" s="24"/>
      <c r="EP263" s="24"/>
      <c r="EQ263" s="1"/>
      <c r="ER263" s="1"/>
      <c r="ES263" s="3"/>
      <c r="ET263" s="3"/>
      <c r="EU263" s="1"/>
      <c r="EV263" s="1"/>
      <c r="EW263" s="1"/>
      <c r="EX263" s="1"/>
      <c r="EY263" s="1"/>
      <c r="EZ263" s="1"/>
      <c r="FA263" s="1"/>
      <c r="FB263" s="1"/>
      <c r="FC263" s="1"/>
      <c r="FD263" s="1"/>
      <c r="FE263" s="1"/>
      <c r="IY263" s="250"/>
      <c r="IZ263" s="71"/>
      <c r="JB263" s="24"/>
    </row>
    <row r="264">
      <c r="L264" s="24"/>
      <c r="M264" s="51"/>
      <c r="N264" s="71"/>
      <c r="O264" s="6"/>
      <c r="P264" s="24"/>
      <c r="Q264" s="24"/>
      <c r="R264" s="24"/>
      <c r="S264" s="51"/>
      <c r="T264" s="51"/>
      <c r="U264" s="51"/>
      <c r="V264" s="51"/>
      <c r="W264" s="51"/>
      <c r="X264" s="51"/>
      <c r="Y264" s="51"/>
      <c r="Z264" s="51"/>
      <c r="AA264" s="51"/>
      <c r="AB264" s="51"/>
      <c r="AD264" s="24"/>
      <c r="AE264" s="51"/>
      <c r="AF264" s="71"/>
      <c r="AG264" s="6"/>
      <c r="AH264" s="24"/>
      <c r="AI264" s="24"/>
      <c r="AJ264" s="24"/>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7"/>
      <c r="BQ264" s="7"/>
      <c r="BR264" s="24"/>
      <c r="BS264" s="24"/>
      <c r="BT264" s="1"/>
      <c r="BU264" s="1"/>
      <c r="BV264" s="1"/>
      <c r="BW264" s="1"/>
      <c r="BX264" s="24"/>
      <c r="BY264" s="51"/>
      <c r="BZ264" s="71"/>
      <c r="CA264" s="7"/>
      <c r="CB264" s="24"/>
      <c r="CC264" s="24"/>
      <c r="CD264" s="24"/>
      <c r="CE264" s="51"/>
      <c r="CF264" s="46"/>
      <c r="CG264" s="6"/>
      <c r="CH264" s="24"/>
      <c r="CI264" s="24"/>
      <c r="CJ264" s="1"/>
      <c r="CK264" s="1"/>
      <c r="CL264" s="1"/>
      <c r="CM264" s="6"/>
      <c r="CN264" s="6"/>
      <c r="CO264" s="6"/>
      <c r="CP264" s="6"/>
      <c r="CQ264" s="6"/>
      <c r="CR264" s="6"/>
      <c r="CS264" s="6"/>
      <c r="CT264" s="6"/>
      <c r="CU264" s="6"/>
      <c r="CV264" s="6"/>
      <c r="CW264" s="7"/>
      <c r="CX264" s="7"/>
      <c r="CY264" s="7"/>
      <c r="CZ264" s="7"/>
      <c r="DA264" s="8"/>
      <c r="DB264" s="6"/>
      <c r="DL264" s="51"/>
      <c r="DM264" s="51"/>
      <c r="DN264" s="51"/>
      <c r="DO264" s="51"/>
      <c r="DP264" s="51"/>
      <c r="DQ264" s="51"/>
      <c r="DR264" s="51"/>
      <c r="DS264" s="51"/>
      <c r="DT264" s="51"/>
      <c r="DU264" s="3"/>
      <c r="DV264" s="3"/>
      <c r="DW264" s="3"/>
      <c r="DX264" s="3"/>
      <c r="DY264" s="3"/>
      <c r="DZ264" s="3"/>
      <c r="EA264" s="3"/>
      <c r="EB264" s="3"/>
      <c r="EC264" s="3"/>
      <c r="ED264" s="3"/>
      <c r="EE264" s="51"/>
      <c r="EF264" s="51"/>
      <c r="EG264" s="51"/>
      <c r="EH264" s="51"/>
      <c r="EI264" s="51"/>
      <c r="EJ264" s="51"/>
      <c r="EK264" s="51"/>
      <c r="EL264" s="51"/>
      <c r="EM264" s="71"/>
      <c r="EN264" s="24"/>
      <c r="EO264" s="6"/>
      <c r="EP264" s="24"/>
      <c r="EQ264" s="1"/>
      <c r="ER264" s="1"/>
      <c r="ES264" s="3"/>
      <c r="ET264" s="3"/>
      <c r="EU264" s="1"/>
      <c r="EV264" s="1"/>
      <c r="EW264" s="1"/>
      <c r="EX264" s="1"/>
      <c r="EY264" s="1"/>
      <c r="EZ264" s="1"/>
      <c r="FA264" s="1"/>
      <c r="FB264" s="1"/>
      <c r="FC264" s="1"/>
      <c r="FD264" s="1"/>
      <c r="FE264" s="1"/>
      <c r="IY264" s="250"/>
      <c r="IZ264" s="7"/>
      <c r="JB264" s="24"/>
    </row>
    <row r="265">
      <c r="L265" s="24"/>
      <c r="M265" s="51"/>
      <c r="N265" s="7"/>
      <c r="O265" s="7"/>
      <c r="P265" s="24"/>
      <c r="Q265" s="24"/>
      <c r="R265" s="24"/>
      <c r="S265" s="51"/>
      <c r="T265" s="51"/>
      <c r="U265" s="51"/>
      <c r="V265" s="51"/>
      <c r="W265" s="51"/>
      <c r="X265" s="51"/>
      <c r="Y265" s="51"/>
      <c r="Z265" s="51"/>
      <c r="AA265" s="51"/>
      <c r="AB265" s="51"/>
      <c r="AD265" s="24"/>
      <c r="AE265" s="51"/>
      <c r="AF265" s="7"/>
      <c r="AG265" s="7"/>
      <c r="AH265" s="24"/>
      <c r="AI265" s="24"/>
      <c r="AJ265" s="24"/>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71"/>
      <c r="BQ265" s="6"/>
      <c r="BR265" s="24"/>
      <c r="BS265" s="24"/>
      <c r="BT265" s="1"/>
      <c r="BU265" s="1"/>
      <c r="BV265" s="1"/>
      <c r="BW265" s="1"/>
      <c r="BX265" s="24"/>
      <c r="BY265" s="51"/>
      <c r="BZ265" s="7"/>
      <c r="CA265" s="7"/>
      <c r="CB265" s="24"/>
      <c r="CC265" s="24"/>
      <c r="CD265" s="24"/>
      <c r="CE265" s="51"/>
      <c r="CF265" s="183"/>
      <c r="CG265" s="7"/>
      <c r="CH265" s="24"/>
      <c r="CI265" s="24"/>
      <c r="CJ265" s="1"/>
      <c r="CK265" s="1"/>
      <c r="CL265" s="1"/>
      <c r="CM265" s="6"/>
      <c r="CN265" s="6"/>
      <c r="CO265" s="6"/>
      <c r="CP265" s="6"/>
      <c r="CQ265" s="6"/>
      <c r="CR265" s="6"/>
      <c r="CS265" s="6"/>
      <c r="CT265" s="6"/>
      <c r="CU265" s="6"/>
      <c r="CV265" s="6"/>
      <c r="CW265" s="7"/>
      <c r="CX265" s="7"/>
      <c r="CY265" s="7"/>
      <c r="CZ265" s="7"/>
      <c r="DA265" s="8"/>
      <c r="DB265" s="6"/>
      <c r="DL265" s="51"/>
      <c r="DM265" s="51"/>
      <c r="DN265" s="51"/>
      <c r="DO265" s="51"/>
      <c r="DP265" s="51"/>
      <c r="DQ265" s="51"/>
      <c r="DR265" s="51"/>
      <c r="DS265" s="51"/>
      <c r="DT265" s="51"/>
      <c r="DU265" s="3"/>
      <c r="DV265" s="3"/>
      <c r="DW265" s="3"/>
      <c r="DX265" s="3"/>
      <c r="DY265" s="3"/>
      <c r="DZ265" s="3"/>
      <c r="EA265" s="3"/>
      <c r="EB265" s="3"/>
      <c r="EC265" s="3"/>
      <c r="ED265" s="3"/>
      <c r="EE265" s="51"/>
      <c r="EF265" s="51"/>
      <c r="EG265" s="51"/>
      <c r="EH265" s="51"/>
      <c r="EI265" s="51"/>
      <c r="EJ265" s="51"/>
      <c r="EK265" s="51"/>
      <c r="EL265" s="51"/>
      <c r="EM265" s="7"/>
      <c r="EN265" s="1"/>
      <c r="EO265" s="6"/>
      <c r="EP265" s="6"/>
      <c r="EQ265" s="1"/>
      <c r="ER265" s="1"/>
      <c r="ES265" s="3"/>
      <c r="ET265" s="3"/>
      <c r="EU265" s="1"/>
      <c r="EV265" s="1"/>
      <c r="EW265" s="1"/>
      <c r="EX265" s="1"/>
      <c r="EY265" s="1"/>
      <c r="EZ265" s="1"/>
      <c r="FA265" s="1"/>
      <c r="FB265" s="1"/>
      <c r="FC265" s="1"/>
      <c r="FD265" s="1"/>
      <c r="FE265" s="1"/>
      <c r="IY265" s="250"/>
      <c r="IZ265" s="71"/>
      <c r="JB265" s="24"/>
    </row>
    <row r="266">
      <c r="L266" s="24"/>
      <c r="M266" s="51"/>
      <c r="N266" s="71"/>
      <c r="O266" s="6"/>
      <c r="P266" s="24"/>
      <c r="Q266" s="24"/>
      <c r="R266" s="24"/>
      <c r="S266" s="51"/>
      <c r="T266" s="51"/>
      <c r="U266" s="51"/>
      <c r="V266" s="51"/>
      <c r="W266" s="51"/>
      <c r="X266" s="51"/>
      <c r="Y266" s="51"/>
      <c r="Z266" s="51"/>
      <c r="AA266" s="51"/>
      <c r="AB266" s="51"/>
      <c r="AD266" s="24"/>
      <c r="AE266" s="51"/>
      <c r="AF266" s="71"/>
      <c r="AG266" s="6"/>
      <c r="AH266" s="24"/>
      <c r="AI266" s="24"/>
      <c r="AJ266" s="24"/>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7"/>
      <c r="BQ266" s="7"/>
      <c r="BR266" s="24"/>
      <c r="BS266" s="24"/>
      <c r="BT266" s="1"/>
      <c r="BU266" s="1"/>
      <c r="BV266" s="1"/>
      <c r="BW266" s="1"/>
      <c r="BX266" s="24"/>
      <c r="BY266" s="51"/>
      <c r="BZ266" s="71"/>
      <c r="CA266" s="7"/>
      <c r="CB266" s="24"/>
      <c r="CC266" s="24"/>
      <c r="CD266" s="24"/>
      <c r="CE266" s="51"/>
      <c r="CF266" s="46"/>
      <c r="CG266" s="6"/>
      <c r="CH266" s="24"/>
      <c r="CI266" s="24"/>
      <c r="CJ266" s="1"/>
      <c r="CK266" s="1"/>
      <c r="CL266" s="1"/>
      <c r="CM266" s="6"/>
      <c r="CN266" s="6"/>
      <c r="CO266" s="6"/>
      <c r="CP266" s="6"/>
      <c r="CQ266" s="6"/>
      <c r="CR266" s="6"/>
      <c r="CS266" s="6"/>
      <c r="CT266" s="6"/>
      <c r="CU266" s="6"/>
      <c r="CV266" s="6"/>
      <c r="CW266" s="7"/>
      <c r="CX266" s="7"/>
      <c r="CY266" s="7"/>
      <c r="CZ266" s="7"/>
      <c r="DA266" s="8"/>
      <c r="DB266" s="6"/>
      <c r="DL266" s="51"/>
      <c r="DM266" s="51"/>
      <c r="DN266" s="51"/>
      <c r="DO266" s="51"/>
      <c r="DP266" s="51"/>
      <c r="DQ266" s="51"/>
      <c r="DR266" s="51"/>
      <c r="DS266" s="51"/>
      <c r="DT266" s="51"/>
      <c r="DU266" s="3"/>
      <c r="DV266" s="3"/>
      <c r="DW266" s="3"/>
      <c r="DX266" s="3"/>
      <c r="DY266" s="3"/>
      <c r="DZ266" s="3"/>
      <c r="EA266" s="3"/>
      <c r="EB266" s="3"/>
      <c r="EC266" s="3"/>
      <c r="ED266" s="3"/>
      <c r="EE266" s="51"/>
      <c r="EF266" s="51"/>
      <c r="EG266" s="51"/>
      <c r="EH266" s="51"/>
      <c r="EI266" s="51"/>
      <c r="EJ266" s="51"/>
      <c r="EK266" s="51"/>
      <c r="EL266" s="51"/>
      <c r="EM266" s="71"/>
      <c r="EN266" s="6"/>
      <c r="EO266" s="8"/>
      <c r="EP266" s="6"/>
      <c r="EQ266" s="1"/>
      <c r="ER266" s="1"/>
      <c r="ES266" s="3"/>
      <c r="ET266" s="3"/>
      <c r="EU266" s="1"/>
      <c r="EV266" s="1"/>
      <c r="EW266" s="1"/>
      <c r="EX266" s="1"/>
      <c r="EY266" s="1"/>
      <c r="EZ266" s="1"/>
      <c r="FA266" s="1"/>
      <c r="FB266" s="1"/>
      <c r="FC266" s="1"/>
      <c r="FD266" s="1"/>
      <c r="FE266" s="1"/>
      <c r="IY266" s="250"/>
      <c r="IZ266" s="7"/>
      <c r="JB266" s="24"/>
    </row>
    <row r="267">
      <c r="L267" s="24"/>
      <c r="M267" s="51"/>
      <c r="N267" s="7"/>
      <c r="O267" s="7"/>
      <c r="P267" s="24"/>
      <c r="Q267" s="24"/>
      <c r="R267" s="24"/>
      <c r="S267" s="51"/>
      <c r="T267" s="51"/>
      <c r="U267" s="51"/>
      <c r="V267" s="51"/>
      <c r="W267" s="51"/>
      <c r="X267" s="51"/>
      <c r="Y267" s="51"/>
      <c r="Z267" s="51"/>
      <c r="AA267" s="51"/>
      <c r="AB267" s="51"/>
      <c r="AD267" s="24"/>
      <c r="AE267" s="51"/>
      <c r="AF267" s="7"/>
      <c r="AG267" s="7"/>
      <c r="AH267" s="24"/>
      <c r="AI267" s="24"/>
      <c r="AJ267" s="24"/>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71"/>
      <c r="BQ267" s="6"/>
      <c r="BR267" s="24"/>
      <c r="BS267" s="24"/>
      <c r="BT267" s="1"/>
      <c r="BU267" s="1"/>
      <c r="BV267" s="1"/>
      <c r="BW267" s="1"/>
      <c r="BX267" s="24"/>
      <c r="BY267" s="51"/>
      <c r="BZ267" s="7"/>
      <c r="CA267" s="7"/>
      <c r="CB267" s="24"/>
      <c r="CC267" s="24"/>
      <c r="CD267" s="24"/>
      <c r="CE267" s="51"/>
      <c r="CF267" s="183"/>
      <c r="CG267" s="7"/>
      <c r="CH267" s="24"/>
      <c r="CI267" s="24"/>
      <c r="CJ267" s="1"/>
      <c r="CK267" s="1"/>
      <c r="CL267" s="1"/>
      <c r="CM267" s="6"/>
      <c r="CN267" s="6"/>
      <c r="CO267" s="6"/>
      <c r="CP267" s="6"/>
      <c r="CQ267" s="6"/>
      <c r="CR267" s="6"/>
      <c r="CS267" s="6"/>
      <c r="CT267" s="6"/>
      <c r="CU267" s="6"/>
      <c r="CV267" s="6"/>
      <c r="CW267" s="7"/>
      <c r="CX267" s="7"/>
      <c r="CY267" s="7"/>
      <c r="CZ267" s="7"/>
      <c r="DA267" s="8"/>
      <c r="DB267" s="6"/>
      <c r="DL267" s="51"/>
      <c r="DM267" s="51"/>
      <c r="DN267" s="51"/>
      <c r="DO267" s="51"/>
      <c r="DP267" s="51"/>
      <c r="DQ267" s="51"/>
      <c r="DR267" s="51"/>
      <c r="DS267" s="51"/>
      <c r="DT267" s="51"/>
      <c r="DU267" s="3"/>
      <c r="DV267" s="3"/>
      <c r="DW267" s="3"/>
      <c r="DX267" s="3"/>
      <c r="DY267" s="3"/>
      <c r="DZ267" s="3"/>
      <c r="EA267" s="3"/>
      <c r="EB267" s="3"/>
      <c r="EC267" s="3"/>
      <c r="ED267" s="3"/>
      <c r="EE267" s="51"/>
      <c r="EF267" s="51"/>
      <c r="EG267" s="51"/>
      <c r="EH267" s="51"/>
      <c r="EI267" s="51"/>
      <c r="EJ267" s="51"/>
      <c r="EK267" s="51"/>
      <c r="EL267" s="51"/>
      <c r="EM267" s="7"/>
      <c r="EN267" s="1"/>
      <c r="EO267" s="1"/>
      <c r="EP267" s="1"/>
      <c r="EQ267" s="1"/>
      <c r="ER267" s="1"/>
      <c r="ES267" s="3"/>
      <c r="ET267" s="3"/>
      <c r="EU267" s="1"/>
      <c r="EV267" s="1"/>
      <c r="EW267" s="1"/>
      <c r="EX267" s="1"/>
      <c r="EY267" s="1"/>
      <c r="EZ267" s="1"/>
      <c r="FA267" s="1"/>
      <c r="FB267" s="1"/>
      <c r="FC267" s="1"/>
      <c r="FD267" s="1"/>
      <c r="FE267" s="1"/>
      <c r="IY267" s="250"/>
      <c r="IZ267" s="71"/>
      <c r="JB267" s="24"/>
    </row>
    <row r="268">
      <c r="L268" s="24"/>
      <c r="M268" s="51"/>
      <c r="N268" s="71"/>
      <c r="O268" s="6"/>
      <c r="P268" s="24"/>
      <c r="Q268" s="24"/>
      <c r="R268" s="24"/>
      <c r="S268" s="51"/>
      <c r="T268" s="51"/>
      <c r="U268" s="51"/>
      <c r="V268" s="51"/>
      <c r="W268" s="51"/>
      <c r="X268" s="51"/>
      <c r="Y268" s="51"/>
      <c r="Z268" s="51"/>
      <c r="AA268" s="51"/>
      <c r="AB268" s="51"/>
      <c r="AD268" s="24"/>
      <c r="AE268" s="51"/>
      <c r="AF268" s="71"/>
      <c r="AG268" s="6"/>
      <c r="AH268" s="24"/>
      <c r="AI268" s="24"/>
      <c r="AJ268" s="24"/>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7"/>
      <c r="BQ268" s="7"/>
      <c r="BR268" s="24"/>
      <c r="BS268" s="24"/>
      <c r="BT268" s="1"/>
      <c r="BU268" s="1"/>
      <c r="BV268" s="1"/>
      <c r="BW268" s="1"/>
      <c r="BX268" s="24"/>
      <c r="BY268" s="51"/>
      <c r="BZ268" s="71"/>
      <c r="CA268" s="7"/>
      <c r="CB268" s="24"/>
      <c r="CC268" s="24"/>
      <c r="CD268" s="24"/>
      <c r="CE268" s="51"/>
      <c r="CF268" s="46"/>
      <c r="CG268" s="6"/>
      <c r="CH268" s="24"/>
      <c r="CI268" s="24"/>
      <c r="CJ268" s="1"/>
      <c r="CK268" s="1"/>
      <c r="CL268" s="1"/>
      <c r="CM268" s="6"/>
      <c r="CN268" s="6"/>
      <c r="CO268" s="6"/>
      <c r="CP268" s="6"/>
      <c r="CQ268" s="6"/>
      <c r="CR268" s="6"/>
      <c r="CS268" s="6"/>
      <c r="CT268" s="6"/>
      <c r="CU268" s="6"/>
      <c r="CV268" s="6"/>
      <c r="CW268" s="7"/>
      <c r="CX268" s="7"/>
      <c r="CY268" s="7"/>
      <c r="CZ268" s="7"/>
      <c r="DA268" s="8"/>
      <c r="DB268" s="6"/>
      <c r="DL268" s="51"/>
      <c r="DM268" s="51"/>
      <c r="DN268" s="51"/>
      <c r="DO268" s="51"/>
      <c r="DP268" s="51"/>
      <c r="DQ268" s="51"/>
      <c r="DR268" s="51"/>
      <c r="DS268" s="51"/>
      <c r="DT268" s="51"/>
      <c r="DU268" s="3"/>
      <c r="DV268" s="3"/>
      <c r="DW268" s="3"/>
      <c r="DX268" s="3"/>
      <c r="DY268" s="3"/>
      <c r="DZ268" s="3"/>
      <c r="EA268" s="3"/>
      <c r="EB268" s="3"/>
      <c r="EC268" s="3"/>
      <c r="ED268" s="3"/>
      <c r="EE268" s="51"/>
      <c r="EF268" s="51"/>
      <c r="EG268" s="51"/>
      <c r="EH268" s="51"/>
      <c r="EI268" s="51"/>
      <c r="EJ268" s="51"/>
      <c r="EK268" s="51"/>
      <c r="EL268" s="51"/>
      <c r="EM268" s="71"/>
      <c r="EN268" s="1"/>
      <c r="EO268" s="1"/>
      <c r="EP268" s="1"/>
      <c r="EQ268" s="1"/>
      <c r="ER268" s="1"/>
      <c r="ES268" s="3"/>
      <c r="ET268" s="3"/>
      <c r="EU268" s="1"/>
      <c r="EV268" s="1"/>
      <c r="EW268" s="1"/>
      <c r="EX268" s="1"/>
      <c r="EY268" s="1"/>
      <c r="EZ268" s="1"/>
      <c r="FA268" s="1"/>
      <c r="FB268" s="1"/>
      <c r="FC268" s="1"/>
      <c r="FD268" s="1"/>
      <c r="FE268" s="1"/>
      <c r="IY268" s="250"/>
      <c r="IZ268" s="7"/>
      <c r="JB268" s="24"/>
    </row>
    <row r="269">
      <c r="L269" s="24"/>
      <c r="M269" s="51"/>
      <c r="N269" s="7"/>
      <c r="O269" s="7"/>
      <c r="P269" s="24"/>
      <c r="Q269" s="24"/>
      <c r="R269" s="24"/>
      <c r="S269" s="51"/>
      <c r="T269" s="51"/>
      <c r="U269" s="51"/>
      <c r="V269" s="51"/>
      <c r="W269" s="51"/>
      <c r="X269" s="51"/>
      <c r="Y269" s="51"/>
      <c r="Z269" s="51"/>
      <c r="AA269" s="51"/>
      <c r="AB269" s="51"/>
      <c r="AD269" s="24"/>
      <c r="AE269" s="51"/>
      <c r="AF269" s="7"/>
      <c r="AG269" s="7"/>
      <c r="AH269" s="24"/>
      <c r="AI269" s="24"/>
      <c r="AJ269" s="24"/>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71"/>
      <c r="BQ269" s="6"/>
      <c r="BR269" s="24"/>
      <c r="BS269" s="24"/>
      <c r="BT269" s="1"/>
      <c r="BU269" s="1"/>
      <c r="BV269" s="1"/>
      <c r="BW269" s="1"/>
      <c r="BX269" s="24"/>
      <c r="BY269" s="51"/>
      <c r="BZ269" s="7"/>
      <c r="CA269" s="7"/>
      <c r="CB269" s="24"/>
      <c r="CC269" s="24"/>
      <c r="CD269" s="24"/>
      <c r="CE269" s="51"/>
      <c r="CF269" s="183"/>
      <c r="CG269" s="7"/>
      <c r="CH269" s="24"/>
      <c r="CI269" s="24"/>
      <c r="CJ269" s="1"/>
      <c r="CK269" s="1"/>
      <c r="CL269" s="1"/>
      <c r="CM269" s="6"/>
      <c r="CN269" s="6"/>
      <c r="CO269" s="6"/>
      <c r="CP269" s="6"/>
      <c r="CQ269" s="6"/>
      <c r="CR269" s="6"/>
      <c r="CS269" s="6"/>
      <c r="CT269" s="6"/>
      <c r="CU269" s="6"/>
      <c r="CV269" s="6"/>
      <c r="CW269" s="7"/>
      <c r="CX269" s="7"/>
      <c r="CY269" s="7"/>
      <c r="CZ269" s="7"/>
      <c r="DA269" s="8"/>
      <c r="DB269" s="6"/>
      <c r="DL269" s="51"/>
      <c r="DM269" s="51"/>
      <c r="DN269" s="51"/>
      <c r="DO269" s="51"/>
      <c r="DP269" s="51"/>
      <c r="DQ269" s="51"/>
      <c r="DR269" s="51"/>
      <c r="DS269" s="51"/>
      <c r="DT269" s="51"/>
      <c r="DU269" s="3"/>
      <c r="DV269" s="3"/>
      <c r="DW269" s="3"/>
      <c r="DX269" s="3"/>
      <c r="DY269" s="3"/>
      <c r="DZ269" s="3"/>
      <c r="EA269" s="3"/>
      <c r="EB269" s="3"/>
      <c r="EC269" s="3"/>
      <c r="ED269" s="3"/>
      <c r="EE269" s="51"/>
      <c r="EF269" s="51"/>
      <c r="EG269" s="51"/>
      <c r="EH269" s="51"/>
      <c r="EI269" s="51"/>
      <c r="EJ269" s="51"/>
      <c r="EK269" s="51"/>
      <c r="EL269" s="51"/>
      <c r="EM269" s="7"/>
      <c r="EN269" s="1"/>
      <c r="EO269" s="1"/>
      <c r="EP269" s="1"/>
      <c r="EQ269" s="1"/>
      <c r="ER269" s="1"/>
      <c r="ES269" s="3"/>
      <c r="ET269" s="3"/>
      <c r="EU269" s="1"/>
      <c r="EV269" s="1"/>
      <c r="EW269" s="1"/>
      <c r="EX269" s="1"/>
      <c r="EY269" s="1"/>
      <c r="EZ269" s="1"/>
      <c r="FA269" s="1"/>
      <c r="FB269" s="1"/>
      <c r="FC269" s="1"/>
      <c r="FD269" s="1"/>
      <c r="FE269" s="1"/>
      <c r="IY269" s="250"/>
      <c r="IZ269" s="71"/>
      <c r="JB269" s="24"/>
    </row>
    <row r="270">
      <c r="L270" s="24"/>
      <c r="M270" s="51"/>
      <c r="N270" s="71"/>
      <c r="O270" s="6"/>
      <c r="P270" s="24"/>
      <c r="Q270" s="24"/>
      <c r="R270" s="24"/>
      <c r="S270" s="51"/>
      <c r="T270" s="51"/>
      <c r="U270" s="51"/>
      <c r="V270" s="51"/>
      <c r="W270" s="51"/>
      <c r="X270" s="51"/>
      <c r="Y270" s="51"/>
      <c r="Z270" s="51"/>
      <c r="AA270" s="51"/>
      <c r="AB270" s="51"/>
      <c r="AD270" s="24"/>
      <c r="AE270" s="51"/>
      <c r="AF270" s="71"/>
      <c r="AG270" s="6"/>
      <c r="AH270" s="24"/>
      <c r="AI270" s="24"/>
      <c r="AJ270" s="24"/>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7"/>
      <c r="BQ270" s="7"/>
      <c r="BR270" s="24"/>
      <c r="BS270" s="24"/>
      <c r="BT270" s="1"/>
      <c r="BU270" s="1"/>
      <c r="BV270" s="1"/>
      <c r="BW270" s="1"/>
      <c r="BX270" s="24"/>
      <c r="BY270" s="51"/>
      <c r="BZ270" s="71"/>
      <c r="CA270" s="7"/>
      <c r="CB270" s="24"/>
      <c r="CC270" s="24"/>
      <c r="CD270" s="24"/>
      <c r="CE270" s="51"/>
      <c r="CF270" s="46"/>
      <c r="CG270" s="6"/>
      <c r="CH270" s="24"/>
      <c r="CI270" s="24"/>
      <c r="CJ270" s="1"/>
      <c r="CK270" s="1"/>
      <c r="CL270" s="1"/>
      <c r="CM270" s="6"/>
      <c r="CN270" s="6"/>
      <c r="CO270" s="6"/>
      <c r="CP270" s="6"/>
      <c r="CQ270" s="6"/>
      <c r="CR270" s="6"/>
      <c r="CS270" s="6"/>
      <c r="CT270" s="6"/>
      <c r="CU270" s="6"/>
      <c r="CV270" s="6"/>
      <c r="CW270" s="7"/>
      <c r="CX270" s="7"/>
      <c r="CY270" s="7"/>
      <c r="CZ270" s="7"/>
      <c r="DA270" s="8"/>
      <c r="DB270" s="6"/>
      <c r="DL270" s="51"/>
      <c r="DM270" s="51"/>
      <c r="DN270" s="51"/>
      <c r="DO270" s="51"/>
      <c r="DP270" s="51"/>
      <c r="DQ270" s="51"/>
      <c r="DR270" s="51"/>
      <c r="DS270" s="51"/>
      <c r="DT270" s="51"/>
      <c r="DU270" s="3"/>
      <c r="DV270" s="3"/>
      <c r="DW270" s="3"/>
      <c r="DX270" s="3"/>
      <c r="DY270" s="3"/>
      <c r="DZ270" s="3"/>
      <c r="EA270" s="3"/>
      <c r="EB270" s="3"/>
      <c r="EC270" s="3"/>
      <c r="ED270" s="3"/>
      <c r="EE270" s="51"/>
      <c r="EF270" s="51"/>
      <c r="EG270" s="51"/>
      <c r="EH270" s="51"/>
      <c r="EI270" s="51"/>
      <c r="EJ270" s="51"/>
      <c r="EK270" s="51"/>
      <c r="EL270" s="51"/>
      <c r="EM270" s="71"/>
      <c r="EN270" s="1"/>
      <c r="EO270" s="1"/>
      <c r="EP270" s="1"/>
      <c r="EQ270" s="1"/>
      <c r="ER270" s="1"/>
      <c r="ES270" s="3"/>
      <c r="ET270" s="3"/>
      <c r="EU270" s="1"/>
      <c r="EV270" s="1"/>
      <c r="EW270" s="1"/>
      <c r="EX270" s="1"/>
      <c r="EY270" s="1"/>
      <c r="EZ270" s="1"/>
      <c r="FA270" s="1"/>
      <c r="FB270" s="1"/>
      <c r="FC270" s="1"/>
      <c r="FD270" s="1"/>
      <c r="FE270" s="1"/>
      <c r="IY270" s="250"/>
      <c r="IZ270" s="7"/>
      <c r="JB270" s="24"/>
    </row>
    <row r="271">
      <c r="L271" s="24"/>
      <c r="M271" s="51"/>
      <c r="N271" s="7"/>
      <c r="O271" s="7"/>
      <c r="P271" s="24"/>
      <c r="Q271" s="24"/>
      <c r="R271" s="24"/>
      <c r="S271" s="51"/>
      <c r="T271" s="51"/>
      <c r="U271" s="51"/>
      <c r="V271" s="51"/>
      <c r="W271" s="51"/>
      <c r="X271" s="51"/>
      <c r="Y271" s="51"/>
      <c r="Z271" s="51"/>
      <c r="AA271" s="51"/>
      <c r="AB271" s="51"/>
      <c r="AD271" s="24"/>
      <c r="AE271" s="51"/>
      <c r="AF271" s="7"/>
      <c r="AG271" s="7"/>
      <c r="AH271" s="24"/>
      <c r="AI271" s="24"/>
      <c r="AJ271" s="24"/>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71"/>
      <c r="BQ271" s="6"/>
      <c r="BR271" s="24"/>
      <c r="BS271" s="24"/>
      <c r="BT271" s="1"/>
      <c r="BU271" s="1"/>
      <c r="BV271" s="1"/>
      <c r="BW271" s="1"/>
      <c r="BX271" s="24"/>
      <c r="BY271" s="51"/>
      <c r="BZ271" s="7"/>
      <c r="CA271" s="7"/>
      <c r="CB271" s="24"/>
      <c r="CC271" s="24"/>
      <c r="CD271" s="24"/>
      <c r="CE271" s="51"/>
      <c r="CF271" s="183"/>
      <c r="CG271" s="7"/>
      <c r="CH271" s="24"/>
      <c r="CI271" s="24"/>
      <c r="CJ271" s="1"/>
      <c r="CK271" s="1"/>
      <c r="CL271" s="1"/>
      <c r="CM271" s="6"/>
      <c r="CN271" s="6"/>
      <c r="CO271" s="6"/>
      <c r="CP271" s="6"/>
      <c r="CQ271" s="6"/>
      <c r="CR271" s="6"/>
      <c r="CS271" s="6"/>
      <c r="CT271" s="6"/>
      <c r="CU271" s="6"/>
      <c r="CV271" s="6"/>
      <c r="CW271" s="7"/>
      <c r="CX271" s="7"/>
      <c r="CY271" s="7"/>
      <c r="CZ271" s="7"/>
      <c r="DA271" s="8"/>
      <c r="DB271" s="6"/>
      <c r="DL271" s="51"/>
      <c r="DM271" s="51"/>
      <c r="DN271" s="51"/>
      <c r="DO271" s="51"/>
      <c r="DP271" s="51"/>
      <c r="DQ271" s="51"/>
      <c r="DR271" s="51"/>
      <c r="DS271" s="51"/>
      <c r="DT271" s="51"/>
      <c r="DU271" s="3"/>
      <c r="DV271" s="3"/>
      <c r="DW271" s="3"/>
      <c r="DX271" s="3"/>
      <c r="DY271" s="3"/>
      <c r="DZ271" s="3"/>
      <c r="EA271" s="3"/>
      <c r="EB271" s="3"/>
      <c r="EC271" s="3"/>
      <c r="ED271" s="3"/>
      <c r="EE271" s="71"/>
      <c r="EF271" s="71"/>
      <c r="EG271" s="71"/>
      <c r="EH271" s="71"/>
      <c r="EI271" s="71"/>
      <c r="EJ271" s="71"/>
      <c r="EK271" s="71"/>
      <c r="EL271" s="71"/>
      <c r="EM271" s="71"/>
      <c r="EN271" s="1"/>
      <c r="EO271" s="1"/>
      <c r="EP271" s="1"/>
      <c r="EQ271" s="1"/>
      <c r="ER271" s="1"/>
      <c r="ES271" s="3"/>
      <c r="ET271" s="3"/>
      <c r="EU271" s="1"/>
      <c r="EV271" s="1"/>
      <c r="EW271" s="1"/>
      <c r="EX271" s="1"/>
      <c r="EY271" s="1"/>
      <c r="EZ271" s="1"/>
      <c r="FA271" s="1"/>
      <c r="FB271" s="1"/>
      <c r="FC271" s="1"/>
      <c r="FD271" s="1"/>
      <c r="FE271" s="1"/>
      <c r="IY271" s="250"/>
      <c r="IZ271" s="71"/>
      <c r="JB271" s="24"/>
    </row>
    <row r="272">
      <c r="L272" s="24"/>
      <c r="M272" s="51"/>
      <c r="N272" s="71"/>
      <c r="O272" s="6"/>
      <c r="P272" s="24"/>
      <c r="Q272" s="24"/>
      <c r="R272" s="24"/>
      <c r="S272" s="51"/>
      <c r="T272" s="51"/>
      <c r="U272" s="51"/>
      <c r="V272" s="51"/>
      <c r="W272" s="51"/>
      <c r="X272" s="51"/>
      <c r="Y272" s="51"/>
      <c r="Z272" s="51"/>
      <c r="AA272" s="51"/>
      <c r="AB272" s="51"/>
      <c r="AD272" s="24"/>
      <c r="AE272" s="51"/>
      <c r="AF272" s="71"/>
      <c r="AG272" s="6"/>
      <c r="AH272" s="24"/>
      <c r="AI272" s="24"/>
      <c r="AJ272" s="24"/>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7"/>
      <c r="BQ272" s="7"/>
      <c r="BR272" s="24"/>
      <c r="BS272" s="24"/>
      <c r="BT272" s="1"/>
      <c r="BU272" s="1"/>
      <c r="BV272" s="1"/>
      <c r="BW272" s="1"/>
      <c r="BX272" s="24"/>
      <c r="BY272" s="51"/>
      <c r="BZ272" s="71"/>
      <c r="CA272" s="7"/>
      <c r="CB272" s="24"/>
      <c r="CC272" s="24"/>
      <c r="CD272" s="24"/>
      <c r="CE272" s="51"/>
      <c r="CF272" s="46"/>
      <c r="CG272" s="6"/>
      <c r="CH272" s="24"/>
      <c r="CI272" s="24"/>
      <c r="CJ272" s="1"/>
      <c r="CK272" s="1"/>
      <c r="CL272" s="1"/>
      <c r="CM272" s="6"/>
      <c r="CN272" s="6"/>
      <c r="CO272" s="6"/>
      <c r="CP272" s="6"/>
      <c r="CQ272" s="6"/>
      <c r="CR272" s="6"/>
      <c r="CS272" s="6"/>
      <c r="CT272" s="6"/>
      <c r="CU272" s="6"/>
      <c r="CV272" s="6"/>
      <c r="CW272" s="7"/>
      <c r="CX272" s="7"/>
      <c r="CY272" s="7"/>
      <c r="CZ272" s="7"/>
      <c r="DA272" s="8"/>
      <c r="DB272" s="6"/>
      <c r="DL272" s="51"/>
      <c r="DM272" s="51"/>
      <c r="DN272" s="51"/>
      <c r="DO272" s="51"/>
      <c r="DP272" s="51"/>
      <c r="DQ272" s="51"/>
      <c r="DR272" s="51"/>
      <c r="DS272" s="51"/>
      <c r="DT272" s="51"/>
      <c r="DU272" s="3"/>
      <c r="DV272" s="3"/>
      <c r="DW272" s="3"/>
      <c r="DX272" s="3"/>
      <c r="DY272" s="3"/>
      <c r="DZ272" s="3"/>
      <c r="EA272" s="3"/>
      <c r="EB272" s="3"/>
      <c r="EC272" s="3"/>
      <c r="ED272" s="3"/>
      <c r="EE272" s="6"/>
      <c r="EF272" s="6"/>
      <c r="EG272" s="6"/>
      <c r="EH272" s="6"/>
      <c r="EI272" s="6"/>
      <c r="EJ272" s="6"/>
      <c r="EK272" s="6"/>
      <c r="EL272" s="6"/>
      <c r="EM272" s="6"/>
      <c r="EN272" s="1"/>
      <c r="EO272" s="1"/>
      <c r="EP272" s="1"/>
      <c r="EQ272" s="1"/>
      <c r="ER272" s="1"/>
      <c r="ES272" s="3"/>
      <c r="ET272" s="3"/>
      <c r="EU272" s="1"/>
      <c r="EV272" s="1"/>
      <c r="EW272" s="1"/>
      <c r="EX272" s="1"/>
      <c r="EY272" s="1"/>
      <c r="EZ272" s="1"/>
      <c r="FA272" s="1"/>
      <c r="FB272" s="1"/>
      <c r="FC272" s="1"/>
      <c r="FD272" s="1"/>
      <c r="FE272" s="1"/>
      <c r="IY272" s="250"/>
      <c r="IZ272" s="7"/>
      <c r="JB272" s="24"/>
    </row>
    <row r="273">
      <c r="L273" s="24"/>
      <c r="M273" s="51"/>
      <c r="N273" s="7"/>
      <c r="O273" s="7"/>
      <c r="P273" s="24"/>
      <c r="Q273" s="24"/>
      <c r="R273" s="24"/>
      <c r="S273" s="51"/>
      <c r="T273" s="51"/>
      <c r="U273" s="51"/>
      <c r="V273" s="51"/>
      <c r="W273" s="51"/>
      <c r="X273" s="51"/>
      <c r="Y273" s="51"/>
      <c r="Z273" s="51"/>
      <c r="AA273" s="51"/>
      <c r="AB273" s="51"/>
      <c r="AD273" s="24"/>
      <c r="AE273" s="51"/>
      <c r="AF273" s="7"/>
      <c r="AG273" s="7"/>
      <c r="AH273" s="24"/>
      <c r="AI273" s="24"/>
      <c r="AJ273" s="24"/>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71"/>
      <c r="BQ273" s="6"/>
      <c r="BR273" s="24"/>
      <c r="BS273" s="24"/>
      <c r="BT273" s="1"/>
      <c r="BU273" s="1"/>
      <c r="BV273" s="1"/>
      <c r="BW273" s="1"/>
      <c r="BX273" s="24"/>
      <c r="BY273" s="71"/>
      <c r="BZ273" s="71"/>
      <c r="CA273" s="24"/>
      <c r="CB273" s="6"/>
      <c r="CC273" s="24"/>
      <c r="CD273" s="6"/>
      <c r="CE273" s="24"/>
      <c r="CF273" s="46"/>
      <c r="CG273" s="24"/>
      <c r="CH273" s="6"/>
      <c r="CI273" s="24"/>
      <c r="CJ273" s="1"/>
      <c r="CK273" s="1"/>
      <c r="CL273" s="1"/>
      <c r="CM273" s="6"/>
      <c r="CN273" s="6"/>
      <c r="CO273" s="6"/>
      <c r="CP273" s="6"/>
      <c r="CQ273" s="6"/>
      <c r="CR273" s="6"/>
      <c r="CS273" s="6"/>
      <c r="CT273" s="6"/>
      <c r="CU273" s="6"/>
      <c r="CV273" s="6"/>
      <c r="CW273" s="7"/>
      <c r="CX273" s="7"/>
      <c r="CY273" s="7"/>
      <c r="CZ273" s="7"/>
      <c r="DA273" s="8"/>
      <c r="DB273" s="6"/>
      <c r="DL273" s="51"/>
      <c r="DM273" s="51"/>
      <c r="DN273" s="51"/>
      <c r="DO273" s="51"/>
      <c r="DP273" s="51"/>
      <c r="DQ273" s="51"/>
      <c r="DR273" s="51"/>
      <c r="DS273" s="51"/>
      <c r="DT273" s="51"/>
      <c r="DU273" s="3"/>
      <c r="DV273" s="3"/>
      <c r="DW273" s="3"/>
      <c r="DX273" s="3"/>
      <c r="DY273" s="3"/>
      <c r="DZ273" s="3"/>
      <c r="EA273" s="3"/>
      <c r="EB273" s="3"/>
      <c r="EC273" s="3"/>
      <c r="ED273" s="3"/>
      <c r="EE273" s="3"/>
      <c r="EF273" s="3"/>
      <c r="EG273" s="3"/>
      <c r="EH273" s="3"/>
      <c r="EI273" s="3"/>
      <c r="EJ273" s="3"/>
      <c r="EK273" s="3"/>
      <c r="EL273" s="3"/>
      <c r="EM273" s="8"/>
      <c r="EN273" s="1"/>
      <c r="EO273" s="1"/>
      <c r="EP273" s="1"/>
      <c r="EQ273" s="1"/>
      <c r="ER273" s="1"/>
      <c r="ES273" s="3"/>
      <c r="ET273" s="3"/>
      <c r="EU273" s="1"/>
      <c r="EV273" s="1"/>
      <c r="EW273" s="1"/>
      <c r="EX273" s="1"/>
      <c r="EY273" s="1"/>
      <c r="EZ273" s="1"/>
      <c r="FA273" s="1"/>
      <c r="FB273" s="1"/>
      <c r="FC273" s="1"/>
      <c r="FD273" s="1"/>
      <c r="FE273" s="1"/>
      <c r="IY273" s="250"/>
      <c r="IZ273" s="71"/>
      <c r="JB273" s="24"/>
    </row>
    <row r="274">
      <c r="L274" s="24"/>
      <c r="M274" s="51"/>
      <c r="N274" s="71"/>
      <c r="O274" s="6"/>
      <c r="P274" s="24"/>
      <c r="Q274" s="24"/>
      <c r="R274" s="24"/>
      <c r="S274" s="51"/>
      <c r="T274" s="51"/>
      <c r="U274" s="51"/>
      <c r="V274" s="51"/>
      <c r="W274" s="51"/>
      <c r="X274" s="51"/>
      <c r="Y274" s="51"/>
      <c r="Z274" s="51"/>
      <c r="AA274" s="51"/>
      <c r="AB274" s="51"/>
      <c r="AD274" s="24"/>
      <c r="AE274" s="51"/>
      <c r="AF274" s="71"/>
      <c r="AG274" s="6"/>
      <c r="AH274" s="24"/>
      <c r="AI274" s="24"/>
      <c r="AJ274" s="24"/>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7"/>
      <c r="BQ274" s="7"/>
      <c r="BR274" s="24"/>
      <c r="BS274" s="24"/>
      <c r="BT274" s="1"/>
      <c r="BU274" s="1"/>
      <c r="BV274" s="1"/>
      <c r="BW274" s="1"/>
      <c r="BX274" s="24"/>
      <c r="BY274" s="6"/>
      <c r="BZ274" s="6"/>
      <c r="CA274" s="4"/>
      <c r="CB274" s="6"/>
      <c r="CC274" s="7"/>
      <c r="CD274" s="6"/>
      <c r="CE274" s="7"/>
      <c r="CF274" s="183"/>
      <c r="CG274" s="1"/>
      <c r="CH274" s="6"/>
      <c r="CI274" s="6"/>
      <c r="CJ274" s="1"/>
      <c r="CK274" s="1"/>
      <c r="CL274" s="1"/>
      <c r="CM274" s="6"/>
      <c r="CN274" s="6"/>
      <c r="CO274" s="6"/>
      <c r="CP274" s="6"/>
      <c r="CQ274" s="6"/>
      <c r="CR274" s="6"/>
      <c r="CS274" s="6"/>
      <c r="CT274" s="6"/>
      <c r="CU274" s="6"/>
      <c r="CV274" s="6"/>
      <c r="CW274" s="7"/>
      <c r="CX274" s="7"/>
      <c r="CY274" s="7"/>
      <c r="CZ274" s="7"/>
      <c r="DA274" s="8"/>
      <c r="DB274" s="6"/>
      <c r="DL274" s="51"/>
      <c r="DM274" s="51"/>
      <c r="DN274" s="51"/>
      <c r="DO274" s="51"/>
      <c r="DP274" s="51"/>
      <c r="DQ274" s="51"/>
      <c r="DR274" s="51"/>
      <c r="DS274" s="51"/>
      <c r="DT274" s="51"/>
      <c r="DU274" s="3"/>
      <c r="DV274" s="3"/>
      <c r="DW274" s="3"/>
      <c r="DX274" s="3"/>
      <c r="DY274" s="3"/>
      <c r="DZ274" s="3"/>
      <c r="EA274" s="3"/>
      <c r="EB274" s="3"/>
      <c r="EC274" s="3"/>
      <c r="ED274" s="3"/>
      <c r="EE274" s="3"/>
      <c r="EF274" s="3"/>
      <c r="EG274" s="3"/>
      <c r="EH274" s="3"/>
      <c r="EI274" s="3"/>
      <c r="EJ274" s="3"/>
      <c r="EK274" s="3"/>
      <c r="EL274" s="3"/>
      <c r="EM274" s="1"/>
      <c r="EN274" s="1"/>
      <c r="EO274" s="1"/>
      <c r="EP274" s="1"/>
      <c r="EQ274" s="1"/>
      <c r="ER274" s="1"/>
      <c r="ES274" s="3"/>
      <c r="ET274" s="3"/>
      <c r="EU274" s="1"/>
      <c r="EV274" s="1"/>
      <c r="EW274" s="1"/>
      <c r="EX274" s="1"/>
      <c r="EY274" s="1"/>
      <c r="EZ274" s="1"/>
      <c r="FA274" s="1"/>
      <c r="FB274" s="1"/>
      <c r="FC274" s="1"/>
      <c r="FD274" s="1"/>
      <c r="FE274" s="1"/>
      <c r="IY274" s="250"/>
      <c r="IZ274" s="7"/>
      <c r="JB274" s="24"/>
    </row>
    <row r="275">
      <c r="L275" s="24"/>
      <c r="M275" s="51"/>
      <c r="N275" s="7"/>
      <c r="O275" s="7"/>
      <c r="P275" s="24"/>
      <c r="Q275" s="24"/>
      <c r="R275" s="24"/>
      <c r="S275" s="51"/>
      <c r="T275" s="51"/>
      <c r="U275" s="51"/>
      <c r="V275" s="51"/>
      <c r="W275" s="51"/>
      <c r="X275" s="51"/>
      <c r="Y275" s="51"/>
      <c r="Z275" s="51"/>
      <c r="AA275" s="51"/>
      <c r="AB275" s="51"/>
      <c r="AD275" s="6"/>
      <c r="AE275" s="71"/>
      <c r="AF275" s="71"/>
      <c r="AG275" s="24"/>
      <c r="AH275" s="6"/>
      <c r="AI275" s="24"/>
      <c r="AJ275" s="6"/>
      <c r="AK275" s="71"/>
      <c r="AL275" s="71"/>
      <c r="AM275" s="71"/>
      <c r="AN275" s="71"/>
      <c r="AO275" s="71"/>
      <c r="AP275" s="71"/>
      <c r="AQ275" s="71"/>
      <c r="AR275" s="71"/>
      <c r="AS275" s="71"/>
      <c r="AT275" s="71"/>
      <c r="AU275" s="71"/>
      <c r="AV275" s="71"/>
      <c r="AW275" s="71"/>
      <c r="AX275" s="71"/>
      <c r="AY275" s="71"/>
      <c r="AZ275" s="71"/>
      <c r="BA275" s="71"/>
      <c r="BB275" s="71"/>
      <c r="BC275" s="71"/>
      <c r="BD275" s="71"/>
      <c r="BE275" s="71"/>
      <c r="BF275" s="71"/>
      <c r="BG275" s="71"/>
      <c r="BH275" s="71"/>
      <c r="BI275" s="71"/>
      <c r="BJ275" s="71"/>
      <c r="BK275" s="71"/>
      <c r="BL275" s="71"/>
      <c r="BM275" s="71"/>
      <c r="BN275" s="71"/>
      <c r="BO275" s="71"/>
      <c r="BP275" s="71"/>
      <c r="BQ275" s="6"/>
      <c r="BR275" s="24"/>
      <c r="BS275" s="24"/>
      <c r="BT275" s="1"/>
      <c r="BU275" s="1"/>
      <c r="BV275" s="1"/>
      <c r="BW275" s="1"/>
      <c r="BX275" s="24"/>
      <c r="BY275" s="3"/>
      <c r="BZ275" s="8"/>
      <c r="CA275" s="7"/>
      <c r="CB275" s="8"/>
      <c r="CC275" s="7"/>
      <c r="CD275" s="1"/>
      <c r="CE275" s="4"/>
      <c r="CF275" s="183"/>
      <c r="CG275" s="6"/>
      <c r="CH275" s="8"/>
      <c r="CI275" s="6"/>
      <c r="CJ275" s="1"/>
      <c r="CK275" s="1"/>
      <c r="CL275" s="1"/>
      <c r="CM275" s="6"/>
      <c r="CN275" s="6"/>
      <c r="CO275" s="6"/>
      <c r="CP275" s="6"/>
      <c r="CQ275" s="6"/>
      <c r="CR275" s="6"/>
      <c r="CS275" s="6"/>
      <c r="CT275" s="6"/>
      <c r="CU275" s="6"/>
      <c r="CV275" s="6"/>
      <c r="CW275" s="7"/>
      <c r="CX275" s="7"/>
      <c r="CY275" s="7"/>
      <c r="CZ275" s="7"/>
      <c r="DA275" s="8"/>
      <c r="DB275" s="6"/>
      <c r="DL275" s="51"/>
      <c r="DM275" s="51"/>
      <c r="DN275" s="51"/>
      <c r="DO275" s="51"/>
      <c r="DP275" s="51"/>
      <c r="DQ275" s="51"/>
      <c r="DR275" s="51"/>
      <c r="DS275" s="51"/>
      <c r="DT275" s="51"/>
      <c r="DU275" s="3"/>
      <c r="DV275" s="3"/>
      <c r="DW275" s="3"/>
      <c r="DX275" s="3"/>
      <c r="DY275" s="3"/>
      <c r="DZ275" s="3"/>
      <c r="EA275" s="3"/>
      <c r="EB275" s="3"/>
      <c r="EC275" s="3"/>
      <c r="ED275" s="3"/>
      <c r="EE275" s="3"/>
      <c r="EF275" s="3"/>
      <c r="EG275" s="3"/>
      <c r="EH275" s="3"/>
      <c r="EI275" s="3"/>
      <c r="EJ275" s="3"/>
      <c r="EK275" s="3"/>
      <c r="EL275" s="3"/>
      <c r="EM275" s="1"/>
      <c r="EN275" s="1"/>
      <c r="EO275" s="1"/>
      <c r="EP275" s="1"/>
      <c r="EQ275" s="1"/>
      <c r="ER275" s="1"/>
      <c r="ES275" s="3"/>
      <c r="ET275" s="3"/>
      <c r="EU275" s="1"/>
      <c r="EV275" s="1"/>
      <c r="EW275" s="1"/>
      <c r="EX275" s="1"/>
      <c r="EY275" s="1"/>
      <c r="EZ275" s="1"/>
      <c r="FA275" s="1"/>
      <c r="FB275" s="1"/>
      <c r="FC275" s="1"/>
      <c r="FD275" s="1"/>
      <c r="FE275" s="1"/>
      <c r="IY275" s="250"/>
      <c r="IZ275" s="71"/>
      <c r="JB275" s="24"/>
    </row>
    <row r="276">
      <c r="L276" s="24"/>
      <c r="M276" s="51"/>
      <c r="N276" s="71"/>
      <c r="O276" s="6"/>
      <c r="P276" s="24"/>
      <c r="Q276" s="24"/>
      <c r="R276" s="24"/>
      <c r="S276" s="51"/>
      <c r="T276" s="51"/>
      <c r="U276" s="51"/>
      <c r="V276" s="51"/>
      <c r="W276" s="51"/>
      <c r="X276" s="51"/>
      <c r="Y276" s="51"/>
      <c r="Z276" s="51"/>
      <c r="AA276" s="51"/>
      <c r="AB276" s="51"/>
      <c r="AD276" s="6"/>
      <c r="AE276" s="6"/>
      <c r="AF276" s="6"/>
      <c r="AG276" s="1"/>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71"/>
      <c r="BQ276" s="24"/>
      <c r="BR276" s="6"/>
      <c r="BS276" s="24"/>
      <c r="BT276" s="1"/>
      <c r="BU276" s="1"/>
      <c r="BV276" s="1"/>
      <c r="BW276" s="1"/>
      <c r="BX276" s="6"/>
      <c r="BY276" s="1"/>
      <c r="BZ276" s="1"/>
      <c r="CA276" s="4"/>
      <c r="CB276" s="1"/>
      <c r="CC276" s="4"/>
      <c r="CD276" s="1"/>
      <c r="CE276" s="4"/>
      <c r="CF276" s="5"/>
      <c r="CG276" s="1"/>
      <c r="CH276" s="1"/>
      <c r="CI276" s="1"/>
      <c r="CJ276" s="1"/>
      <c r="CK276" s="1"/>
      <c r="CL276" s="1"/>
      <c r="CM276" s="6"/>
      <c r="CN276" s="6"/>
      <c r="CO276" s="6"/>
      <c r="CP276" s="6"/>
      <c r="CQ276" s="6"/>
      <c r="CR276" s="6"/>
      <c r="CS276" s="6"/>
      <c r="CT276" s="6"/>
      <c r="CU276" s="6"/>
      <c r="CV276" s="6"/>
      <c r="CW276" s="7"/>
      <c r="CX276" s="7"/>
      <c r="CY276" s="7"/>
      <c r="CZ276" s="7"/>
      <c r="DA276" s="8"/>
      <c r="DB276" s="6"/>
      <c r="DL276" s="51"/>
      <c r="DM276" s="51"/>
      <c r="DN276" s="51"/>
      <c r="DO276" s="51"/>
      <c r="DP276" s="51"/>
      <c r="DQ276" s="51"/>
      <c r="DR276" s="51"/>
      <c r="DS276" s="51"/>
      <c r="DT276" s="51"/>
      <c r="DU276" s="3"/>
      <c r="DV276" s="3"/>
      <c r="DW276" s="3"/>
      <c r="DX276" s="3"/>
      <c r="DY276" s="3"/>
      <c r="DZ276" s="3"/>
      <c r="EA276" s="3"/>
      <c r="EB276" s="3"/>
      <c r="EC276" s="3"/>
      <c r="ED276" s="3"/>
      <c r="EE276" s="3"/>
      <c r="EF276" s="3"/>
      <c r="EG276" s="3"/>
      <c r="EH276" s="3"/>
      <c r="EI276" s="3"/>
      <c r="EJ276" s="3"/>
      <c r="EK276" s="3"/>
      <c r="EL276" s="3"/>
      <c r="EM276" s="1"/>
      <c r="EN276" s="1"/>
      <c r="EO276" s="1"/>
      <c r="EP276" s="1"/>
      <c r="EQ276" s="1"/>
      <c r="ER276" s="1"/>
      <c r="ES276" s="3"/>
      <c r="ET276" s="3"/>
      <c r="EU276" s="1"/>
      <c r="EV276" s="1"/>
      <c r="EW276" s="1"/>
      <c r="EX276" s="1"/>
      <c r="EY276" s="1"/>
      <c r="EZ276" s="1"/>
      <c r="FA276" s="1"/>
      <c r="FB276" s="1"/>
      <c r="FC276" s="1"/>
      <c r="FD276" s="1"/>
      <c r="FE276" s="1"/>
      <c r="IZ276" s="71"/>
      <c r="JA276" s="24"/>
      <c r="JB276" s="24"/>
    </row>
    <row r="277">
      <c r="L277" s="24"/>
      <c r="M277" s="51"/>
      <c r="N277" s="7"/>
      <c r="O277" s="7"/>
      <c r="P277" s="24"/>
      <c r="Q277" s="24"/>
      <c r="R277" s="24"/>
      <c r="S277" s="51"/>
      <c r="T277" s="51"/>
      <c r="U277" s="51"/>
      <c r="V277" s="51"/>
      <c r="W277" s="51"/>
      <c r="X277" s="51"/>
      <c r="Y277" s="51"/>
      <c r="Z277" s="51"/>
      <c r="AA277" s="51"/>
      <c r="AB277" s="51"/>
      <c r="AD277" s="1"/>
      <c r="AE277" s="3"/>
      <c r="AF277" s="8"/>
      <c r="AG277" s="6"/>
      <c r="AH277" s="8"/>
      <c r="AI277" s="6"/>
      <c r="AJ277" s="1"/>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6"/>
      <c r="BQ277" s="1"/>
      <c r="BR277" s="6"/>
      <c r="BS277" s="6"/>
      <c r="BT277" s="1"/>
      <c r="BU277" s="1"/>
      <c r="BV277" s="1"/>
      <c r="BW277" s="1"/>
      <c r="BX277" s="6"/>
      <c r="BY277" s="1"/>
      <c r="BZ277" s="1"/>
      <c r="CA277" s="4"/>
      <c r="CB277" s="1"/>
      <c r="CC277" s="4"/>
      <c r="CD277" s="1"/>
      <c r="CE277" s="4"/>
      <c r="CF277" s="5"/>
      <c r="CG277" s="1"/>
      <c r="CH277" s="1"/>
      <c r="CI277" s="1"/>
      <c r="CJ277" s="1"/>
      <c r="CK277" s="1"/>
      <c r="CL277" s="1"/>
      <c r="CM277" s="6"/>
      <c r="CN277" s="6"/>
      <c r="CO277" s="6"/>
      <c r="CP277" s="6"/>
      <c r="CQ277" s="6"/>
      <c r="CR277" s="6"/>
      <c r="CS277" s="6"/>
      <c r="CT277" s="6"/>
      <c r="CU277" s="6"/>
      <c r="CV277" s="6"/>
      <c r="CW277" s="7"/>
      <c r="CX277" s="7"/>
      <c r="CY277" s="7"/>
      <c r="CZ277" s="7"/>
      <c r="DA277" s="8"/>
      <c r="DB277" s="6"/>
      <c r="DL277" s="51"/>
      <c r="DM277" s="51"/>
      <c r="DN277" s="51"/>
      <c r="DO277" s="51"/>
      <c r="DP277" s="51"/>
      <c r="DQ277" s="51"/>
      <c r="DR277" s="51"/>
      <c r="DS277" s="51"/>
      <c r="DT277" s="51"/>
      <c r="DU277" s="3"/>
      <c r="DV277" s="3"/>
      <c r="DW277" s="3"/>
      <c r="DX277" s="3"/>
      <c r="DY277" s="3"/>
      <c r="DZ277" s="3"/>
      <c r="EA277" s="3"/>
      <c r="EB277" s="3"/>
      <c r="EC277" s="3"/>
      <c r="ED277" s="3"/>
      <c r="EE277" s="3"/>
      <c r="EF277" s="3"/>
      <c r="EG277" s="3"/>
      <c r="EH277" s="3"/>
      <c r="EI277" s="3"/>
      <c r="EJ277" s="3"/>
      <c r="EK277" s="3"/>
      <c r="EL277" s="3"/>
      <c r="EM277" s="1"/>
      <c r="EN277" s="1"/>
      <c r="EO277" s="1"/>
      <c r="EP277" s="1"/>
      <c r="EQ277" s="1"/>
      <c r="ER277" s="1"/>
      <c r="ES277" s="3"/>
      <c r="ET277" s="3"/>
      <c r="EU277" s="1"/>
      <c r="EV277" s="1"/>
      <c r="EW277" s="1"/>
      <c r="EX277" s="1"/>
      <c r="EY277" s="1"/>
      <c r="EZ277" s="1"/>
      <c r="FA277" s="1"/>
      <c r="FB277" s="1"/>
      <c r="FC277" s="1"/>
      <c r="FD277" s="1"/>
      <c r="FE277" s="1"/>
      <c r="IY277" s="282"/>
      <c r="JA277" s="4"/>
      <c r="JB277" s="1"/>
    </row>
    <row r="278">
      <c r="L278" s="24"/>
      <c r="M278" s="51"/>
      <c r="N278" s="71"/>
      <c r="O278" s="6"/>
      <c r="P278" s="24"/>
      <c r="Q278" s="24"/>
      <c r="R278" s="24"/>
      <c r="S278" s="51"/>
      <c r="T278" s="51"/>
      <c r="U278" s="51"/>
      <c r="V278" s="51"/>
      <c r="W278" s="51"/>
      <c r="X278" s="51"/>
      <c r="Y278" s="51"/>
      <c r="Z278" s="51"/>
      <c r="AA278" s="51"/>
      <c r="AB278" s="51"/>
      <c r="AD278" s="1"/>
      <c r="AE278" s="1"/>
      <c r="AF278" s="1"/>
      <c r="AG278" s="1"/>
      <c r="AH278" s="1"/>
      <c r="AI278" s="1"/>
      <c r="AJ278" s="1"/>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8"/>
      <c r="BQ278" s="6"/>
      <c r="BR278" s="8"/>
      <c r="BS278" s="6"/>
      <c r="BT278" s="1"/>
      <c r="BU278" s="1"/>
      <c r="BV278" s="1"/>
      <c r="BW278" s="1"/>
      <c r="BX278" s="1"/>
      <c r="BY278" s="1"/>
      <c r="BZ278" s="1"/>
      <c r="CA278" s="4"/>
      <c r="CB278" s="1"/>
      <c r="CC278" s="4"/>
      <c r="CD278" s="1"/>
      <c r="CE278" s="4"/>
      <c r="CF278" s="5"/>
      <c r="CG278" s="1"/>
      <c r="CH278" s="1"/>
      <c r="CI278" s="1"/>
      <c r="CJ278" s="1"/>
      <c r="CK278" s="1"/>
      <c r="CL278" s="1"/>
      <c r="CM278" s="6"/>
      <c r="CN278" s="6"/>
      <c r="CO278" s="6"/>
      <c r="CP278" s="6"/>
      <c r="CQ278" s="6"/>
      <c r="CR278" s="6"/>
      <c r="CS278" s="6"/>
      <c r="CT278" s="6"/>
      <c r="CU278" s="6"/>
      <c r="CV278" s="6"/>
      <c r="CW278" s="7"/>
      <c r="CX278" s="7"/>
      <c r="CY278" s="7"/>
      <c r="CZ278" s="7"/>
      <c r="DA278" s="8"/>
      <c r="DB278" s="6"/>
      <c r="DL278" s="51"/>
      <c r="DM278" s="51"/>
      <c r="DN278" s="51"/>
      <c r="DO278" s="51"/>
      <c r="DP278" s="51"/>
      <c r="DQ278" s="51"/>
      <c r="DR278" s="51"/>
      <c r="DS278" s="51"/>
      <c r="DT278" s="51"/>
      <c r="DU278" s="3"/>
      <c r="DV278" s="3"/>
      <c r="DW278" s="3"/>
      <c r="DX278" s="3"/>
      <c r="DY278" s="3"/>
      <c r="DZ278" s="3"/>
      <c r="EA278" s="3"/>
      <c r="EB278" s="3"/>
      <c r="EC278" s="3"/>
      <c r="ED278" s="3"/>
      <c r="EE278" s="3"/>
      <c r="EF278" s="3"/>
      <c r="EG278" s="3"/>
      <c r="EH278" s="3"/>
      <c r="EI278" s="3"/>
      <c r="EJ278" s="3"/>
      <c r="EK278" s="3"/>
      <c r="EL278" s="3"/>
      <c r="EM278" s="1"/>
      <c r="EN278" s="1"/>
      <c r="EO278" s="1"/>
      <c r="EP278" s="1"/>
      <c r="EQ278" s="1"/>
      <c r="ER278" s="1"/>
      <c r="ES278" s="3"/>
      <c r="ET278" s="3"/>
      <c r="EU278" s="1"/>
      <c r="EV278" s="1"/>
      <c r="EW278" s="1"/>
      <c r="EX278" s="1"/>
      <c r="EY278" s="1"/>
      <c r="EZ278" s="1"/>
      <c r="FA278" s="1"/>
      <c r="FB278" s="1"/>
      <c r="FC278" s="1"/>
      <c r="FD278" s="1"/>
      <c r="FE278" s="1"/>
      <c r="IY278" s="3"/>
      <c r="IZ278" s="3"/>
    </row>
    <row r="279">
      <c r="L279" s="6"/>
      <c r="M279" s="71"/>
      <c r="N279" s="71"/>
      <c r="O279" s="24"/>
      <c r="P279" s="6"/>
      <c r="Q279" s="24"/>
      <c r="R279" s="6"/>
      <c r="S279" s="51"/>
      <c r="T279" s="71"/>
      <c r="U279" s="71"/>
      <c r="V279" s="71"/>
      <c r="W279" s="71"/>
      <c r="X279" s="71"/>
      <c r="Y279" s="71"/>
      <c r="Z279" s="71"/>
      <c r="AA279" s="71"/>
      <c r="AB279" s="71"/>
      <c r="AD279" s="1"/>
      <c r="AE279" s="1"/>
      <c r="AF279" s="1"/>
      <c r="AG279" s="1"/>
      <c r="AH279" s="1"/>
      <c r="AI279" s="1"/>
      <c r="AJ279" s="1"/>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1"/>
      <c r="BQ279" s="1"/>
      <c r="BR279" s="1"/>
      <c r="BS279" s="1"/>
      <c r="BT279" s="1"/>
      <c r="BU279" s="1"/>
      <c r="BV279" s="1"/>
      <c r="BW279" s="1"/>
      <c r="BX279" s="1"/>
      <c r="BY279" s="1"/>
      <c r="BZ279" s="1"/>
      <c r="CA279" s="4"/>
      <c r="CB279" s="1"/>
      <c r="CC279" s="4"/>
      <c r="CD279" s="1"/>
      <c r="CE279" s="4"/>
      <c r="CF279" s="5"/>
      <c r="CG279" s="1"/>
      <c r="CH279" s="1"/>
      <c r="CI279" s="1"/>
      <c r="CJ279" s="1"/>
      <c r="CK279" s="1"/>
      <c r="CL279" s="1"/>
      <c r="CM279" s="6"/>
      <c r="CN279" s="6"/>
      <c r="CO279" s="6"/>
      <c r="CP279" s="6"/>
      <c r="CQ279" s="6"/>
      <c r="CR279" s="6"/>
      <c r="CS279" s="6"/>
      <c r="CT279" s="6"/>
      <c r="CU279" s="6"/>
      <c r="CV279" s="6"/>
      <c r="CW279" s="7"/>
      <c r="CX279" s="7"/>
      <c r="CY279" s="7"/>
      <c r="CZ279" s="7"/>
      <c r="DA279" s="8"/>
      <c r="DB279" s="6"/>
      <c r="DL279" s="71"/>
      <c r="DM279" s="71"/>
      <c r="DN279" s="71"/>
      <c r="DO279" s="71"/>
      <c r="DP279" s="71"/>
      <c r="DQ279" s="71"/>
      <c r="DR279" s="71"/>
      <c r="DS279" s="71"/>
      <c r="DT279" s="71"/>
      <c r="DU279" s="3"/>
      <c r="DV279" s="3"/>
      <c r="DW279" s="3"/>
      <c r="DX279" s="3"/>
      <c r="DY279" s="3"/>
      <c r="DZ279" s="3"/>
      <c r="EA279" s="3"/>
      <c r="EB279" s="3"/>
      <c r="EC279" s="3"/>
      <c r="ED279" s="3"/>
      <c r="EE279" s="3"/>
      <c r="EF279" s="3"/>
      <c r="EG279" s="3"/>
      <c r="EH279" s="3"/>
      <c r="EI279" s="3"/>
      <c r="EJ279" s="3"/>
      <c r="EK279" s="3"/>
      <c r="EL279" s="3"/>
      <c r="EM279" s="1"/>
      <c r="EN279" s="1"/>
      <c r="EO279" s="1"/>
      <c r="EP279" s="1"/>
      <c r="EQ279" s="1"/>
      <c r="ER279" s="1"/>
      <c r="ES279" s="3"/>
      <c r="ET279" s="3"/>
      <c r="EU279" s="1"/>
      <c r="EV279" s="1"/>
      <c r="EW279" s="1"/>
      <c r="EX279" s="1"/>
      <c r="EY279" s="1"/>
      <c r="EZ279" s="1"/>
      <c r="FA279" s="1"/>
      <c r="FB279" s="1"/>
      <c r="FC279" s="1"/>
      <c r="FD279" s="1"/>
      <c r="FE279" s="1"/>
    </row>
    <row r="280">
      <c r="L280" s="6"/>
      <c r="M280" s="6"/>
      <c r="N280" s="6"/>
      <c r="O280" s="1"/>
      <c r="P280" s="6"/>
      <c r="Q280" s="6"/>
      <c r="R280" s="6"/>
      <c r="S280" s="71"/>
      <c r="T280" s="6"/>
      <c r="U280" s="6"/>
      <c r="V280" s="6"/>
      <c r="W280" s="6"/>
      <c r="X280" s="6"/>
      <c r="Y280" s="6"/>
      <c r="Z280" s="6"/>
      <c r="AA280" s="6"/>
      <c r="AB280" s="6"/>
      <c r="AD280" s="1"/>
      <c r="AE280" s="1"/>
      <c r="AF280" s="1"/>
      <c r="AG280" s="1"/>
      <c r="AH280" s="1"/>
      <c r="AI280" s="1"/>
      <c r="AJ280" s="1"/>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1"/>
      <c r="BQ280" s="1"/>
      <c r="BR280" s="1"/>
      <c r="BS280" s="1"/>
      <c r="BT280" s="1"/>
      <c r="BU280" s="1"/>
      <c r="BV280" s="1"/>
      <c r="BW280" s="1"/>
      <c r="BX280" s="1"/>
      <c r="BY280" s="1"/>
      <c r="BZ280" s="1"/>
      <c r="CA280" s="4"/>
      <c r="CB280" s="1"/>
      <c r="CC280" s="4"/>
      <c r="CD280" s="1"/>
      <c r="CE280" s="4"/>
      <c r="CF280" s="5"/>
      <c r="CG280" s="1"/>
      <c r="CH280" s="1"/>
      <c r="CI280" s="1"/>
      <c r="CJ280" s="1"/>
      <c r="CK280" s="1"/>
      <c r="CL280" s="1"/>
      <c r="CM280" s="6"/>
      <c r="CN280" s="6"/>
      <c r="CO280" s="6"/>
      <c r="CP280" s="6"/>
      <c r="CQ280" s="6"/>
      <c r="CR280" s="6"/>
      <c r="CS280" s="6"/>
      <c r="CT280" s="6"/>
      <c r="CU280" s="6"/>
      <c r="CV280" s="6"/>
      <c r="CW280" s="7"/>
      <c r="CX280" s="7"/>
      <c r="CY280" s="7"/>
      <c r="CZ280" s="7"/>
      <c r="DA280" s="8"/>
      <c r="DB280" s="6"/>
      <c r="DL280" s="6"/>
      <c r="DM280" s="6"/>
      <c r="DN280" s="6"/>
      <c r="DO280" s="6"/>
      <c r="DP280" s="6"/>
      <c r="DQ280" s="6"/>
      <c r="DR280" s="6"/>
      <c r="DS280" s="6"/>
      <c r="DT280" s="6"/>
      <c r="DU280" s="3"/>
      <c r="DV280" s="3"/>
      <c r="DW280" s="3"/>
      <c r="DX280" s="3"/>
      <c r="DY280" s="3"/>
      <c r="DZ280" s="3"/>
      <c r="EA280" s="3"/>
      <c r="EB280" s="3"/>
      <c r="EC280" s="3"/>
      <c r="ED280" s="3"/>
      <c r="EE280" s="3"/>
      <c r="EF280" s="3"/>
      <c r="EG280" s="3"/>
      <c r="EH280" s="3"/>
      <c r="EI280" s="3"/>
      <c r="EJ280" s="3"/>
      <c r="EK280" s="3"/>
      <c r="EL280" s="3"/>
      <c r="EM280" s="1"/>
      <c r="EN280" s="1"/>
      <c r="EO280" s="1"/>
      <c r="EP280" s="1"/>
      <c r="EQ280" s="1"/>
      <c r="ER280" s="1"/>
      <c r="ES280" s="3"/>
      <c r="ET280" s="3"/>
      <c r="EU280" s="1"/>
      <c r="EV280" s="1"/>
      <c r="EW280" s="1"/>
      <c r="EX280" s="1"/>
      <c r="EY280" s="1"/>
      <c r="EZ280" s="1"/>
      <c r="FA280" s="1"/>
      <c r="FB280" s="1"/>
      <c r="FC280" s="1"/>
      <c r="FD280" s="1"/>
      <c r="FE280" s="1"/>
    </row>
    <row r="281">
      <c r="L281" s="1"/>
      <c r="M281" s="3"/>
      <c r="N281" s="8"/>
      <c r="O281" s="6"/>
      <c r="P281" s="8"/>
      <c r="Q281" s="6"/>
      <c r="R281" s="1"/>
      <c r="S281" s="6"/>
      <c r="T281" s="3"/>
      <c r="U281" s="3"/>
      <c r="V281" s="3"/>
      <c r="W281" s="3"/>
      <c r="X281" s="3"/>
      <c r="Y281" s="3"/>
      <c r="Z281" s="3"/>
      <c r="AA281" s="3"/>
      <c r="AB281" s="3"/>
      <c r="AD281" s="1"/>
      <c r="AE281" s="1"/>
      <c r="AF281" s="1"/>
      <c r="AG281" s="1"/>
      <c r="AH281" s="1"/>
      <c r="AI281" s="1"/>
      <c r="AJ281" s="1"/>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1"/>
      <c r="BQ281" s="1"/>
      <c r="BR281" s="1"/>
      <c r="BS281" s="1"/>
      <c r="BT281" s="1"/>
      <c r="BU281" s="1"/>
      <c r="BV281" s="1"/>
      <c r="BW281" s="1"/>
      <c r="BX281" s="1"/>
      <c r="BY281" s="1"/>
      <c r="BZ281" s="1"/>
      <c r="CA281" s="4"/>
      <c r="CB281" s="1"/>
      <c r="CC281" s="4"/>
      <c r="CD281" s="1"/>
      <c r="CE281" s="4"/>
      <c r="CF281" s="5"/>
      <c r="CG281" s="1"/>
      <c r="CH281" s="1"/>
      <c r="CI281" s="1"/>
      <c r="CJ281" s="1"/>
      <c r="CK281" s="1"/>
      <c r="CL281" s="1"/>
      <c r="CM281" s="6"/>
      <c r="CN281" s="6"/>
      <c r="CO281" s="6"/>
      <c r="CP281" s="6"/>
      <c r="CQ281" s="6"/>
      <c r="CR281" s="6"/>
      <c r="CS281" s="6"/>
      <c r="CT281" s="6"/>
      <c r="CU281" s="6"/>
      <c r="CV281" s="6"/>
      <c r="CW281" s="7"/>
      <c r="CX281" s="7"/>
      <c r="CY281" s="7"/>
      <c r="CZ281" s="7"/>
      <c r="DA281" s="8"/>
      <c r="DB281" s="6"/>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1"/>
      <c r="EN281" s="1"/>
      <c r="EO281" s="1"/>
      <c r="EP281" s="1"/>
      <c r="EQ281" s="1"/>
      <c r="ER281" s="1"/>
      <c r="ES281" s="3"/>
      <c r="ET281" s="3"/>
      <c r="EU281" s="1"/>
      <c r="EV281" s="1"/>
      <c r="EW281" s="1"/>
      <c r="EX281" s="1"/>
      <c r="EY281" s="1"/>
      <c r="EZ281" s="1"/>
      <c r="FA281" s="1"/>
      <c r="FB281" s="1"/>
      <c r="FC281" s="1"/>
      <c r="FD281" s="1"/>
      <c r="FE281" s="1"/>
    </row>
    <row r="282">
      <c r="L282" s="1"/>
      <c r="M282" s="1"/>
      <c r="N282" s="1"/>
      <c r="O282" s="1"/>
      <c r="P282" s="1"/>
      <c r="Q282" s="1"/>
      <c r="R282" s="1"/>
      <c r="S282" s="3"/>
      <c r="T282" s="3"/>
      <c r="U282" s="3"/>
      <c r="V282" s="3"/>
      <c r="W282" s="3"/>
      <c r="X282" s="3"/>
      <c r="Y282" s="3"/>
      <c r="Z282" s="3"/>
      <c r="AA282" s="3"/>
      <c r="AB282" s="3"/>
      <c r="AD282" s="1"/>
      <c r="AE282" s="1"/>
      <c r="AF282" s="1"/>
      <c r="AG282" s="1"/>
      <c r="AH282" s="1"/>
      <c r="AI282" s="1"/>
      <c r="AJ282" s="1"/>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1"/>
      <c r="BQ282" s="1"/>
      <c r="BR282" s="1"/>
      <c r="BS282" s="1"/>
      <c r="BT282" s="1"/>
      <c r="BU282" s="1"/>
      <c r="BV282" s="1"/>
      <c r="BW282" s="1"/>
      <c r="BX282" s="1"/>
      <c r="BY282" s="1"/>
      <c r="BZ282" s="1"/>
      <c r="CA282" s="4"/>
      <c r="CB282" s="1"/>
      <c r="CC282" s="4"/>
      <c r="CD282" s="1"/>
      <c r="CE282" s="4"/>
      <c r="CF282" s="5"/>
      <c r="CG282" s="1"/>
      <c r="CH282" s="1"/>
      <c r="CI282" s="1"/>
      <c r="CJ282" s="1"/>
      <c r="CK282" s="1"/>
      <c r="CL282" s="1"/>
      <c r="CM282" s="6"/>
      <c r="CN282" s="6"/>
      <c r="CO282" s="6"/>
      <c r="CP282" s="6"/>
      <c r="CQ282" s="6"/>
      <c r="CR282" s="6"/>
      <c r="CS282" s="6"/>
      <c r="CT282" s="6"/>
      <c r="CU282" s="6"/>
      <c r="CV282" s="6"/>
      <c r="CW282" s="7"/>
      <c r="CX282" s="7"/>
      <c r="CY282" s="7"/>
      <c r="CZ282" s="7"/>
      <c r="DA282" s="8"/>
      <c r="DB282" s="6"/>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1"/>
      <c r="EN282" s="1"/>
      <c r="EO282" s="1"/>
      <c r="EP282" s="1"/>
      <c r="EQ282" s="1"/>
      <c r="ER282" s="1"/>
      <c r="ES282" s="3"/>
      <c r="ET282" s="3"/>
      <c r="EU282" s="1"/>
      <c r="EV282" s="1"/>
      <c r="EW282" s="1"/>
      <c r="EX282" s="1"/>
      <c r="EY282" s="1"/>
      <c r="EZ282" s="1"/>
      <c r="FA282" s="1"/>
      <c r="FB282" s="1"/>
      <c r="FC282" s="1"/>
      <c r="FD282" s="1"/>
      <c r="FE282" s="1"/>
    </row>
    <row r="283">
      <c r="L283" s="1"/>
      <c r="M283" s="1"/>
      <c r="N283" s="1"/>
      <c r="O283" s="1"/>
      <c r="P283" s="1"/>
      <c r="Q283" s="1"/>
      <c r="R283" s="1"/>
      <c r="S283" s="3"/>
      <c r="T283" s="3"/>
      <c r="U283" s="3"/>
      <c r="V283" s="3"/>
      <c r="W283" s="3"/>
      <c r="X283" s="3"/>
      <c r="Y283" s="3"/>
      <c r="Z283" s="3"/>
      <c r="AA283" s="3"/>
      <c r="AB283" s="3"/>
      <c r="AD283" s="1"/>
      <c r="AE283" s="1"/>
      <c r="AF283" s="1"/>
      <c r="AG283" s="1"/>
      <c r="AH283" s="1"/>
      <c r="AI283" s="1"/>
      <c r="AJ283" s="1"/>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1"/>
      <c r="BQ283" s="1"/>
      <c r="BR283" s="1"/>
      <c r="BS283" s="1"/>
      <c r="BT283" s="1"/>
      <c r="BU283" s="1"/>
      <c r="BV283" s="1"/>
      <c r="BW283" s="1"/>
      <c r="BX283" s="1"/>
      <c r="BY283" s="1"/>
      <c r="BZ283" s="1"/>
      <c r="CA283" s="4"/>
      <c r="CB283" s="1"/>
      <c r="CC283" s="4"/>
      <c r="CD283" s="1"/>
      <c r="CE283" s="4"/>
      <c r="CF283" s="5"/>
      <c r="CG283" s="1"/>
      <c r="CH283" s="1"/>
      <c r="CI283" s="1"/>
      <c r="CJ283" s="1"/>
      <c r="CK283" s="1"/>
      <c r="CL283" s="1"/>
      <c r="CM283" s="6"/>
      <c r="CN283" s="6"/>
      <c r="CO283" s="6"/>
      <c r="CP283" s="6"/>
      <c r="CQ283" s="6"/>
      <c r="CR283" s="6"/>
      <c r="CS283" s="6"/>
      <c r="CT283" s="6"/>
      <c r="CU283" s="6"/>
      <c r="CV283" s="6"/>
      <c r="CW283" s="7"/>
      <c r="CX283" s="7"/>
      <c r="CY283" s="7"/>
      <c r="CZ283" s="7"/>
      <c r="DA283" s="8"/>
      <c r="DB283" s="6"/>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1"/>
      <c r="EN283" s="1"/>
      <c r="EO283" s="1"/>
      <c r="EP283" s="1"/>
      <c r="EQ283" s="1"/>
      <c r="ER283" s="1"/>
      <c r="ES283" s="3"/>
      <c r="ET283" s="3"/>
      <c r="EU283" s="1"/>
      <c r="EV283" s="1"/>
      <c r="EW283" s="1"/>
      <c r="EX283" s="1"/>
      <c r="EY283" s="1"/>
      <c r="EZ283" s="1"/>
      <c r="FA283" s="1"/>
      <c r="FB283" s="1"/>
      <c r="FC283" s="1"/>
      <c r="FD283" s="1"/>
      <c r="FE283" s="1"/>
    </row>
    <row r="284">
      <c r="L284" s="1"/>
      <c r="M284" s="1"/>
      <c r="N284" s="1"/>
      <c r="O284" s="1"/>
      <c r="P284" s="1"/>
      <c r="Q284" s="1"/>
      <c r="R284" s="1"/>
      <c r="S284" s="3"/>
      <c r="T284" s="3"/>
      <c r="U284" s="3"/>
      <c r="V284" s="3"/>
      <c r="W284" s="3"/>
      <c r="X284" s="3"/>
      <c r="Y284" s="3"/>
      <c r="Z284" s="3"/>
      <c r="AA284" s="3"/>
      <c r="AB284" s="3"/>
      <c r="AD284" s="1"/>
      <c r="AE284" s="1"/>
      <c r="AF284" s="1"/>
      <c r="AG284" s="1"/>
      <c r="AH284" s="1"/>
      <c r="AI284" s="1"/>
      <c r="AJ284" s="1"/>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1"/>
      <c r="BQ284" s="1"/>
      <c r="BR284" s="1"/>
      <c r="BS284" s="1"/>
      <c r="BT284" s="1"/>
      <c r="BU284" s="1"/>
      <c r="BV284" s="1"/>
      <c r="BW284" s="1"/>
      <c r="BX284" s="1"/>
      <c r="BY284" s="1"/>
      <c r="BZ284" s="1"/>
      <c r="CA284" s="4"/>
      <c r="CB284" s="1"/>
      <c r="CC284" s="4"/>
      <c r="CD284" s="1"/>
      <c r="CE284" s="4"/>
      <c r="CF284" s="5"/>
      <c r="CG284" s="1"/>
      <c r="CH284" s="1"/>
      <c r="CI284" s="1"/>
      <c r="CJ284" s="1"/>
      <c r="CK284" s="1"/>
      <c r="CL284" s="1"/>
      <c r="CM284" s="6"/>
      <c r="CN284" s="6"/>
      <c r="CO284" s="6"/>
      <c r="CP284" s="6"/>
      <c r="CQ284" s="6"/>
      <c r="CR284" s="6"/>
      <c r="CS284" s="6"/>
      <c r="CT284" s="6"/>
      <c r="CU284" s="6"/>
      <c r="CV284" s="6"/>
      <c r="CW284" s="7"/>
      <c r="CX284" s="7"/>
      <c r="CY284" s="7"/>
      <c r="CZ284" s="7"/>
      <c r="DA284" s="8"/>
      <c r="DB284" s="6"/>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1"/>
      <c r="EN284" s="1"/>
      <c r="EO284" s="1"/>
      <c r="EP284" s="1"/>
      <c r="EQ284" s="1"/>
      <c r="ER284" s="1"/>
      <c r="ES284" s="3"/>
      <c r="ET284" s="3"/>
      <c r="EU284" s="1"/>
      <c r="EV284" s="1"/>
      <c r="EW284" s="1"/>
      <c r="EX284" s="1"/>
      <c r="EY284" s="1"/>
      <c r="EZ284" s="1"/>
      <c r="FA284" s="1"/>
      <c r="FB284" s="1"/>
      <c r="FC284" s="1"/>
      <c r="FD284" s="1"/>
      <c r="FE284" s="1"/>
    </row>
    <row r="285">
      <c r="L285" s="1"/>
      <c r="M285" s="1"/>
      <c r="N285" s="1"/>
      <c r="O285" s="1"/>
      <c r="P285" s="1"/>
      <c r="Q285" s="1"/>
      <c r="R285" s="1"/>
      <c r="S285" s="3"/>
      <c r="T285" s="3"/>
      <c r="U285" s="3"/>
      <c r="V285" s="3"/>
      <c r="W285" s="3"/>
      <c r="X285" s="3"/>
      <c r="Y285" s="3"/>
      <c r="Z285" s="3"/>
      <c r="AA285" s="3"/>
      <c r="AB285" s="3"/>
      <c r="AD285" s="1"/>
      <c r="AE285" s="1"/>
      <c r="AF285" s="1"/>
      <c r="AG285" s="1"/>
      <c r="AH285" s="1"/>
      <c r="AI285" s="1"/>
      <c r="AJ285" s="1"/>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1"/>
      <c r="BQ285" s="1"/>
      <c r="BR285" s="1"/>
      <c r="BS285" s="1"/>
      <c r="BT285" s="1"/>
      <c r="BU285" s="1"/>
      <c r="BV285" s="1"/>
      <c r="BW285" s="1"/>
      <c r="BX285" s="1"/>
      <c r="BY285" s="1"/>
      <c r="BZ285" s="1"/>
      <c r="CA285" s="4"/>
      <c r="CB285" s="1"/>
      <c r="CC285" s="4"/>
      <c r="CD285" s="1"/>
      <c r="CE285" s="4"/>
      <c r="CF285" s="5"/>
      <c r="CG285" s="1"/>
      <c r="CH285" s="1"/>
      <c r="CI285" s="1"/>
      <c r="CJ285" s="1"/>
      <c r="CK285" s="1"/>
      <c r="CL285" s="1"/>
      <c r="CM285" s="6"/>
      <c r="CN285" s="6"/>
      <c r="CO285" s="6"/>
      <c r="CP285" s="6"/>
      <c r="CQ285" s="6"/>
      <c r="CR285" s="6"/>
      <c r="CS285" s="6"/>
      <c r="CT285" s="6"/>
      <c r="CU285" s="6"/>
      <c r="CV285" s="6"/>
      <c r="CW285" s="7"/>
      <c r="CX285" s="7"/>
      <c r="CY285" s="7"/>
      <c r="CZ285" s="7"/>
      <c r="DA285" s="8"/>
      <c r="DB285" s="6"/>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1"/>
      <c r="EN285" s="1"/>
      <c r="EO285" s="1"/>
      <c r="EP285" s="1"/>
      <c r="EQ285" s="1"/>
      <c r="ER285" s="1"/>
      <c r="ES285" s="3"/>
      <c r="ET285" s="3"/>
      <c r="EU285" s="1"/>
      <c r="EV285" s="1"/>
      <c r="EW285" s="1"/>
      <c r="EX285" s="1"/>
      <c r="EY285" s="1"/>
      <c r="EZ285" s="1"/>
      <c r="FA285" s="1"/>
      <c r="FB285" s="1"/>
      <c r="FC285" s="1"/>
      <c r="FD285" s="1"/>
      <c r="FE285" s="1"/>
    </row>
    <row r="286">
      <c r="L286" s="1"/>
      <c r="M286" s="1"/>
      <c r="N286" s="1"/>
      <c r="O286" s="1"/>
      <c r="P286" s="1"/>
      <c r="Q286" s="1"/>
      <c r="R286" s="1"/>
      <c r="S286" s="3"/>
      <c r="T286" s="3"/>
      <c r="U286" s="3"/>
      <c r="V286" s="3"/>
      <c r="W286" s="3"/>
      <c r="X286" s="3"/>
      <c r="Y286" s="3"/>
      <c r="Z286" s="3"/>
      <c r="AA286" s="3"/>
      <c r="AB286" s="3"/>
      <c r="AD286" s="1"/>
      <c r="AE286" s="1"/>
      <c r="AF286" s="1"/>
      <c r="AG286" s="1"/>
      <c r="AH286" s="1"/>
      <c r="AI286" s="1"/>
      <c r="AJ286" s="1"/>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1"/>
      <c r="BQ286" s="1"/>
      <c r="BR286" s="1"/>
      <c r="BS286" s="1"/>
      <c r="BT286" s="1"/>
      <c r="BU286" s="1"/>
      <c r="BV286" s="1"/>
      <c r="BW286" s="1"/>
      <c r="BX286" s="1"/>
      <c r="BY286" s="1"/>
      <c r="BZ286" s="1"/>
      <c r="CA286" s="4"/>
      <c r="CB286" s="1"/>
      <c r="CC286" s="4"/>
      <c r="CD286" s="1"/>
      <c r="CE286" s="4"/>
      <c r="CF286" s="5"/>
      <c r="CG286" s="1"/>
      <c r="CH286" s="1"/>
      <c r="CI286" s="1"/>
      <c r="CJ286" s="1"/>
      <c r="CK286" s="1"/>
      <c r="CL286" s="1"/>
      <c r="CM286" s="6"/>
      <c r="CN286" s="6"/>
      <c r="CO286" s="6"/>
      <c r="CP286" s="6"/>
      <c r="CQ286" s="6"/>
      <c r="CR286" s="6"/>
      <c r="CS286" s="6"/>
      <c r="CT286" s="6"/>
      <c r="CU286" s="6"/>
      <c r="CV286" s="6"/>
      <c r="CW286" s="7"/>
      <c r="CX286" s="7"/>
      <c r="CY286" s="7"/>
      <c r="CZ286" s="7"/>
      <c r="DA286" s="8"/>
      <c r="DB286" s="6"/>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1"/>
      <c r="EN286" s="1"/>
      <c r="EO286" s="1"/>
      <c r="EP286" s="1"/>
      <c r="EQ286" s="1"/>
      <c r="ER286" s="1"/>
      <c r="ES286" s="3"/>
      <c r="ET286" s="3"/>
      <c r="EU286" s="1"/>
      <c r="EV286" s="1"/>
      <c r="EW286" s="1"/>
      <c r="EX286" s="1"/>
      <c r="EY286" s="1"/>
      <c r="EZ286" s="1"/>
      <c r="FA286" s="1"/>
      <c r="FB286" s="1"/>
      <c r="FC286" s="1"/>
      <c r="FD286" s="1"/>
      <c r="FE286" s="1"/>
    </row>
    <row r="287">
      <c r="L287" s="1"/>
      <c r="M287" s="1"/>
      <c r="N287" s="1"/>
      <c r="O287" s="1"/>
      <c r="P287" s="1"/>
      <c r="Q287" s="1"/>
      <c r="R287" s="1"/>
      <c r="S287" s="3"/>
      <c r="T287" s="3"/>
      <c r="U287" s="3"/>
      <c r="V287" s="3"/>
      <c r="W287" s="3"/>
      <c r="X287" s="3"/>
      <c r="Y287" s="3"/>
      <c r="Z287" s="3"/>
      <c r="AA287" s="3"/>
      <c r="AB287" s="3"/>
      <c r="AD287" s="1"/>
      <c r="AE287" s="1"/>
      <c r="AF287" s="1"/>
      <c r="AG287" s="1"/>
      <c r="AH287" s="1"/>
      <c r="AI287" s="1"/>
      <c r="AJ287" s="1"/>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1"/>
      <c r="BQ287" s="1"/>
      <c r="BR287" s="1"/>
      <c r="BS287" s="1"/>
      <c r="BT287" s="1"/>
      <c r="BU287" s="1"/>
      <c r="BV287" s="1"/>
      <c r="BW287" s="1"/>
      <c r="BX287" s="1"/>
      <c r="BY287" s="1"/>
      <c r="BZ287" s="1"/>
      <c r="CA287" s="4"/>
      <c r="CB287" s="1"/>
      <c r="CC287" s="4"/>
      <c r="CD287" s="1"/>
      <c r="CE287" s="4"/>
      <c r="CF287" s="5"/>
      <c r="CG287" s="1"/>
      <c r="CH287" s="1"/>
      <c r="CI287" s="1"/>
      <c r="CJ287" s="1"/>
      <c r="CK287" s="1"/>
      <c r="CL287" s="1"/>
      <c r="CM287" s="6"/>
      <c r="CN287" s="6"/>
      <c r="CO287" s="6"/>
      <c r="CP287" s="6"/>
      <c r="CQ287" s="6"/>
      <c r="CR287" s="6"/>
      <c r="CS287" s="6"/>
      <c r="CT287" s="6"/>
      <c r="CU287" s="6"/>
      <c r="CV287" s="6"/>
      <c r="CW287" s="7"/>
      <c r="CX287" s="7"/>
      <c r="CY287" s="7"/>
      <c r="CZ287" s="7"/>
      <c r="DA287" s="8"/>
      <c r="DB287" s="6"/>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1"/>
      <c r="EN287" s="1"/>
      <c r="EO287" s="1"/>
      <c r="EP287" s="1"/>
      <c r="EQ287" s="1"/>
      <c r="ER287" s="1"/>
      <c r="ES287" s="3"/>
      <c r="ET287" s="3"/>
      <c r="EU287" s="1"/>
      <c r="EV287" s="1"/>
      <c r="EW287" s="1"/>
      <c r="EX287" s="1"/>
      <c r="EY287" s="1"/>
      <c r="EZ287" s="1"/>
      <c r="FA287" s="1"/>
      <c r="FB287" s="1"/>
      <c r="FC287" s="1"/>
      <c r="FD287" s="1"/>
      <c r="FE287" s="1"/>
    </row>
    <row r="288">
      <c r="L288" s="1"/>
      <c r="M288" s="1"/>
      <c r="N288" s="1"/>
      <c r="O288" s="1"/>
      <c r="P288" s="1"/>
      <c r="Q288" s="1"/>
      <c r="R288" s="1"/>
      <c r="S288" s="3"/>
      <c r="T288" s="3"/>
      <c r="U288" s="3"/>
      <c r="V288" s="3"/>
      <c r="W288" s="3"/>
      <c r="X288" s="3"/>
      <c r="Y288" s="3"/>
      <c r="Z288" s="3"/>
      <c r="AA288" s="3"/>
      <c r="AB288" s="3"/>
      <c r="AD288" s="1"/>
      <c r="AE288" s="1"/>
      <c r="AF288" s="1"/>
      <c r="AG288" s="1"/>
      <c r="AH288" s="1"/>
      <c r="AI288" s="1"/>
      <c r="AJ288" s="1"/>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1"/>
      <c r="BQ288" s="1"/>
      <c r="BR288" s="1"/>
      <c r="BS288" s="1"/>
      <c r="BT288" s="1"/>
      <c r="BU288" s="1"/>
      <c r="BV288" s="1"/>
      <c r="BW288" s="1"/>
      <c r="BX288" s="1"/>
      <c r="BY288" s="1"/>
      <c r="BZ288" s="1"/>
      <c r="CA288" s="4"/>
      <c r="CB288" s="1"/>
      <c r="CC288" s="4"/>
      <c r="CD288" s="1"/>
      <c r="CE288" s="4"/>
      <c r="CF288" s="5"/>
      <c r="CG288" s="1"/>
      <c r="CH288" s="1"/>
      <c r="CI288" s="1"/>
      <c r="CJ288" s="1"/>
      <c r="CK288" s="1"/>
      <c r="CL288" s="1"/>
      <c r="CM288" s="6"/>
      <c r="CN288" s="6"/>
      <c r="CO288" s="6"/>
      <c r="CP288" s="6"/>
      <c r="CQ288" s="6"/>
      <c r="CR288" s="6"/>
      <c r="CS288" s="6"/>
      <c r="CT288" s="6"/>
      <c r="CU288" s="6"/>
      <c r="CV288" s="6"/>
      <c r="CW288" s="7"/>
      <c r="CX288" s="7"/>
      <c r="CY288" s="7"/>
      <c r="CZ288" s="7"/>
      <c r="DA288" s="8"/>
      <c r="DB288" s="6"/>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1"/>
      <c r="EN288" s="1"/>
      <c r="EO288" s="1"/>
      <c r="EP288" s="1"/>
      <c r="EQ288" s="1"/>
      <c r="ER288" s="1"/>
      <c r="ES288" s="3"/>
      <c r="ET288" s="3"/>
      <c r="EU288" s="1"/>
      <c r="EV288" s="1"/>
      <c r="EW288" s="1"/>
      <c r="EX288" s="1"/>
      <c r="EY288" s="1"/>
      <c r="EZ288" s="1"/>
      <c r="FA288" s="1"/>
      <c r="FB288" s="1"/>
      <c r="FC288" s="1"/>
      <c r="FD288" s="1"/>
      <c r="FE288" s="1"/>
    </row>
    <row r="289">
      <c r="L289" s="1"/>
      <c r="M289" s="1"/>
      <c r="N289" s="1"/>
      <c r="O289" s="1"/>
      <c r="P289" s="1"/>
      <c r="Q289" s="1"/>
      <c r="R289" s="1"/>
      <c r="S289" s="3"/>
      <c r="T289" s="3"/>
      <c r="U289" s="3"/>
      <c r="V289" s="3"/>
      <c r="W289" s="3"/>
      <c r="X289" s="3"/>
      <c r="Y289" s="3"/>
      <c r="Z289" s="3"/>
      <c r="AA289" s="3"/>
      <c r="AB289" s="3"/>
      <c r="AD289" s="1"/>
      <c r="AE289" s="1"/>
      <c r="AF289" s="1"/>
      <c r="AG289" s="1"/>
      <c r="AH289" s="1"/>
      <c r="AI289" s="1"/>
      <c r="AJ289" s="1"/>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1"/>
      <c r="BQ289" s="1"/>
      <c r="BR289" s="1"/>
      <c r="BS289" s="1"/>
      <c r="BT289" s="1"/>
      <c r="BU289" s="1"/>
      <c r="BV289" s="1"/>
      <c r="BW289" s="1"/>
      <c r="BX289" s="1"/>
      <c r="BY289" s="1"/>
      <c r="BZ289" s="1"/>
      <c r="CA289" s="4"/>
      <c r="CB289" s="1"/>
      <c r="CC289" s="4"/>
      <c r="CD289" s="1"/>
      <c r="CE289" s="4"/>
      <c r="CF289" s="5"/>
      <c r="CG289" s="1"/>
      <c r="CH289" s="1"/>
      <c r="CI289" s="1"/>
      <c r="CJ289" s="1"/>
      <c r="CK289" s="1"/>
      <c r="CL289" s="1"/>
      <c r="CM289" s="6"/>
      <c r="CN289" s="6"/>
      <c r="CO289" s="6"/>
      <c r="CP289" s="6"/>
      <c r="CQ289" s="6"/>
      <c r="CR289" s="6"/>
      <c r="CS289" s="6"/>
      <c r="CT289" s="6"/>
      <c r="CU289" s="6"/>
      <c r="CV289" s="6"/>
      <c r="CW289" s="7"/>
      <c r="CX289" s="7"/>
      <c r="CY289" s="7"/>
      <c r="CZ289" s="7"/>
      <c r="DA289" s="8"/>
      <c r="DB289" s="6"/>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1"/>
      <c r="EN289" s="1"/>
      <c r="EO289" s="1"/>
      <c r="EP289" s="1"/>
      <c r="EQ289" s="1"/>
      <c r="ER289" s="1"/>
      <c r="ES289" s="3"/>
      <c r="ET289" s="3"/>
      <c r="EU289" s="1"/>
      <c r="EV289" s="1"/>
      <c r="EW289" s="1"/>
      <c r="EX289" s="1"/>
      <c r="EY289" s="1"/>
      <c r="EZ289" s="1"/>
      <c r="FA289" s="1"/>
      <c r="FB289" s="1"/>
      <c r="FC289" s="1"/>
      <c r="FD289" s="1"/>
      <c r="FE289" s="1"/>
    </row>
    <row r="290">
      <c r="L290" s="1"/>
      <c r="M290" s="1"/>
      <c r="N290" s="1"/>
      <c r="O290" s="1"/>
      <c r="P290" s="1"/>
      <c r="Q290" s="1"/>
      <c r="R290" s="1"/>
      <c r="S290" s="3"/>
      <c r="T290" s="3"/>
      <c r="U290" s="3"/>
      <c r="V290" s="3"/>
      <c r="W290" s="3"/>
      <c r="X290" s="3"/>
      <c r="Y290" s="3"/>
      <c r="Z290" s="3"/>
      <c r="AA290" s="3"/>
      <c r="AB290" s="3"/>
      <c r="AD290" s="1"/>
      <c r="AE290" s="1"/>
      <c r="AF290" s="1"/>
      <c r="AG290" s="1"/>
      <c r="AH290" s="1"/>
      <c r="AI290" s="1"/>
      <c r="AJ290" s="1"/>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1"/>
      <c r="BQ290" s="1"/>
      <c r="BR290" s="1"/>
      <c r="BS290" s="1"/>
      <c r="BT290" s="1"/>
      <c r="BU290" s="1"/>
      <c r="BV290" s="1"/>
      <c r="BW290" s="1"/>
      <c r="BX290" s="1"/>
      <c r="BY290" s="1"/>
      <c r="BZ290" s="1"/>
      <c r="CA290" s="4"/>
      <c r="CB290" s="1"/>
      <c r="CC290" s="4"/>
      <c r="CD290" s="1"/>
      <c r="CE290" s="4"/>
      <c r="CF290" s="5"/>
      <c r="CG290" s="1"/>
      <c r="CH290" s="1"/>
      <c r="CI290" s="1"/>
      <c r="CJ290" s="1"/>
      <c r="CK290" s="1"/>
      <c r="CL290" s="1"/>
      <c r="CM290" s="6"/>
      <c r="CN290" s="6"/>
      <c r="CO290" s="6"/>
      <c r="CP290" s="6"/>
      <c r="CQ290" s="6"/>
      <c r="CR290" s="6"/>
      <c r="CS290" s="6"/>
      <c r="CT290" s="6"/>
      <c r="CU290" s="6"/>
      <c r="CV290" s="6"/>
      <c r="CW290" s="7"/>
      <c r="CX290" s="7"/>
      <c r="CY290" s="7"/>
      <c r="CZ290" s="7"/>
      <c r="DA290" s="8"/>
      <c r="DB290" s="6"/>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1"/>
      <c r="EN290" s="1"/>
      <c r="EO290" s="1"/>
      <c r="EP290" s="1"/>
      <c r="EQ290" s="1"/>
      <c r="ER290" s="1"/>
      <c r="ES290" s="3"/>
      <c r="ET290" s="3"/>
      <c r="EU290" s="1"/>
      <c r="EV290" s="1"/>
      <c r="EW290" s="1"/>
      <c r="EX290" s="1"/>
      <c r="EY290" s="1"/>
      <c r="EZ290" s="1"/>
      <c r="FA290" s="1"/>
      <c r="FB290" s="1"/>
      <c r="FC290" s="1"/>
      <c r="FD290" s="1"/>
      <c r="FE290" s="1"/>
    </row>
    <row r="291">
      <c r="L291" s="1"/>
      <c r="M291" s="1"/>
      <c r="N291" s="1"/>
      <c r="O291" s="1"/>
      <c r="P291" s="1"/>
      <c r="Q291" s="1"/>
      <c r="R291" s="1"/>
      <c r="S291" s="3"/>
      <c r="T291" s="3"/>
      <c r="U291" s="3"/>
      <c r="V291" s="3"/>
      <c r="W291" s="3"/>
      <c r="X291" s="3"/>
      <c r="Y291" s="3"/>
      <c r="Z291" s="3"/>
      <c r="AA291" s="3"/>
      <c r="AB291" s="3"/>
      <c r="AD291" s="1"/>
      <c r="AE291" s="1"/>
      <c r="AF291" s="1"/>
      <c r="AG291" s="1"/>
      <c r="AH291" s="1"/>
      <c r="AI291" s="1"/>
      <c r="AJ291" s="1"/>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1"/>
      <c r="BQ291" s="1"/>
      <c r="BR291" s="1"/>
      <c r="BS291" s="1"/>
      <c r="BT291" s="1"/>
      <c r="BU291" s="1"/>
      <c r="BV291" s="1"/>
      <c r="BW291" s="1"/>
      <c r="BX291" s="1"/>
      <c r="BY291" s="1"/>
      <c r="BZ291" s="1"/>
      <c r="CA291" s="4"/>
      <c r="CB291" s="1"/>
      <c r="CC291" s="4"/>
      <c r="CD291" s="1"/>
      <c r="CE291" s="4"/>
      <c r="CF291" s="5"/>
      <c r="CG291" s="1"/>
      <c r="CH291" s="1"/>
      <c r="CI291" s="1"/>
      <c r="CJ291" s="1"/>
      <c r="CK291" s="1"/>
      <c r="CL291" s="1"/>
      <c r="CM291" s="6"/>
      <c r="CN291" s="6"/>
      <c r="CO291" s="6"/>
      <c r="CP291" s="6"/>
      <c r="CQ291" s="6"/>
      <c r="CR291" s="6"/>
      <c r="CS291" s="6"/>
      <c r="CT291" s="6"/>
      <c r="CU291" s="6"/>
      <c r="CV291" s="6"/>
      <c r="CW291" s="7"/>
      <c r="CX291" s="7"/>
      <c r="CY291" s="7"/>
      <c r="CZ291" s="7"/>
      <c r="DA291" s="8"/>
      <c r="DB291" s="6"/>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1"/>
      <c r="EN291" s="1"/>
      <c r="EO291" s="1"/>
      <c r="EP291" s="1"/>
      <c r="EQ291" s="1"/>
      <c r="ER291" s="1"/>
      <c r="ES291" s="3"/>
      <c r="ET291" s="3"/>
      <c r="EU291" s="1"/>
      <c r="EV291" s="1"/>
      <c r="EW291" s="1"/>
      <c r="EX291" s="1"/>
      <c r="EY291" s="1"/>
      <c r="EZ291" s="1"/>
      <c r="FA291" s="1"/>
      <c r="FB291" s="1"/>
      <c r="FC291" s="1"/>
      <c r="FD291" s="1"/>
      <c r="FE291" s="1"/>
    </row>
    <row r="292">
      <c r="L292" s="1"/>
      <c r="M292" s="1"/>
      <c r="N292" s="1"/>
      <c r="O292" s="1"/>
      <c r="P292" s="1"/>
      <c r="Q292" s="1"/>
      <c r="R292" s="1"/>
      <c r="S292" s="3"/>
      <c r="T292" s="3"/>
      <c r="U292" s="3"/>
      <c r="V292" s="3"/>
      <c r="W292" s="3"/>
      <c r="X292" s="3"/>
      <c r="Y292" s="3"/>
      <c r="Z292" s="3"/>
      <c r="AA292" s="3"/>
      <c r="AB292" s="3"/>
      <c r="AD292" s="1"/>
      <c r="AE292" s="1"/>
      <c r="AF292" s="1"/>
      <c r="AG292" s="1"/>
      <c r="AH292" s="1"/>
      <c r="AI292" s="1"/>
      <c r="AJ292" s="1"/>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1"/>
      <c r="BQ292" s="1"/>
      <c r="BR292" s="1"/>
      <c r="BS292" s="1"/>
      <c r="BT292" s="1"/>
      <c r="BU292" s="1"/>
      <c r="BV292" s="1"/>
      <c r="BW292" s="1"/>
      <c r="BX292" s="1"/>
      <c r="BY292" s="1"/>
      <c r="BZ292" s="1"/>
      <c r="CA292" s="4"/>
      <c r="CB292" s="1"/>
      <c r="CC292" s="4"/>
      <c r="CD292" s="1"/>
      <c r="CE292" s="4"/>
      <c r="CF292" s="5"/>
      <c r="CG292" s="1"/>
      <c r="CH292" s="1"/>
      <c r="CI292" s="1"/>
      <c r="CJ292" s="1"/>
      <c r="CK292" s="1"/>
      <c r="CL292" s="1"/>
      <c r="CM292" s="6"/>
      <c r="CN292" s="6"/>
      <c r="CO292" s="6"/>
      <c r="CP292" s="6"/>
      <c r="CQ292" s="6"/>
      <c r="CR292" s="6"/>
      <c r="CS292" s="6"/>
      <c r="CT292" s="6"/>
      <c r="CU292" s="6"/>
      <c r="CV292" s="6"/>
      <c r="CW292" s="7"/>
      <c r="CX292" s="7"/>
      <c r="CY292" s="7"/>
      <c r="CZ292" s="7"/>
      <c r="DA292" s="8"/>
      <c r="DB292" s="6"/>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1"/>
      <c r="EN292" s="1"/>
      <c r="EO292" s="1"/>
      <c r="EP292" s="1"/>
      <c r="EQ292" s="1"/>
      <c r="ER292" s="1"/>
      <c r="ES292" s="3"/>
      <c r="ET292" s="3"/>
      <c r="EU292" s="1"/>
      <c r="EV292" s="1"/>
      <c r="EW292" s="1"/>
      <c r="EX292" s="1"/>
      <c r="EY292" s="1"/>
      <c r="EZ292" s="1"/>
      <c r="FA292" s="1"/>
      <c r="FB292" s="1"/>
      <c r="FC292" s="1"/>
      <c r="FD292" s="1"/>
      <c r="FE292" s="1"/>
    </row>
    <row r="293">
      <c r="L293" s="1"/>
      <c r="M293" s="1"/>
      <c r="N293" s="1"/>
      <c r="O293" s="1"/>
      <c r="P293" s="1"/>
      <c r="Q293" s="1"/>
      <c r="R293" s="1"/>
      <c r="S293" s="3"/>
      <c r="T293" s="3"/>
      <c r="U293" s="3"/>
      <c r="V293" s="3"/>
      <c r="W293" s="3"/>
      <c r="X293" s="3"/>
      <c r="Y293" s="3"/>
      <c r="Z293" s="3"/>
      <c r="AA293" s="3"/>
      <c r="AB293" s="3"/>
      <c r="AD293" s="1"/>
      <c r="AE293" s="1"/>
      <c r="AF293" s="1"/>
      <c r="AG293" s="1"/>
      <c r="AH293" s="1"/>
      <c r="AI293" s="1"/>
      <c r="AJ293" s="1"/>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1"/>
      <c r="BQ293" s="1"/>
      <c r="BR293" s="1"/>
      <c r="BS293" s="1"/>
      <c r="BT293" s="1"/>
      <c r="BU293" s="1"/>
      <c r="BV293" s="1"/>
      <c r="BW293" s="1"/>
      <c r="BX293" s="1"/>
      <c r="BY293" s="1"/>
      <c r="BZ293" s="1"/>
      <c r="CA293" s="4"/>
      <c r="CB293" s="1"/>
      <c r="CC293" s="4"/>
      <c r="CD293" s="1"/>
      <c r="CE293" s="4"/>
      <c r="CF293" s="5"/>
      <c r="CG293" s="1"/>
      <c r="CH293" s="1"/>
      <c r="CI293" s="1"/>
      <c r="CJ293" s="1"/>
      <c r="CK293" s="1"/>
      <c r="CL293" s="1"/>
      <c r="CM293" s="6"/>
      <c r="CN293" s="6"/>
      <c r="CO293" s="6"/>
      <c r="CP293" s="6"/>
      <c r="CQ293" s="6"/>
      <c r="CR293" s="6"/>
      <c r="CS293" s="6"/>
      <c r="CT293" s="6"/>
      <c r="CU293" s="6"/>
      <c r="CV293" s="6"/>
      <c r="CW293" s="7"/>
      <c r="CX293" s="7"/>
      <c r="CY293" s="7"/>
      <c r="CZ293" s="7"/>
      <c r="DA293" s="8"/>
      <c r="DB293" s="6"/>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1"/>
      <c r="EN293" s="1"/>
      <c r="EO293" s="1"/>
      <c r="EP293" s="1"/>
      <c r="EQ293" s="1"/>
      <c r="ER293" s="1"/>
      <c r="ES293" s="3"/>
      <c r="ET293" s="3"/>
      <c r="EU293" s="1"/>
      <c r="EV293" s="1"/>
      <c r="EW293" s="1"/>
      <c r="EX293" s="1"/>
      <c r="EY293" s="1"/>
      <c r="EZ293" s="1"/>
      <c r="FA293" s="1"/>
      <c r="FB293" s="1"/>
      <c r="FC293" s="1"/>
      <c r="FD293" s="1"/>
      <c r="FE293" s="1"/>
    </row>
    <row r="294">
      <c r="L294" s="1"/>
      <c r="M294" s="1"/>
      <c r="N294" s="1"/>
      <c r="O294" s="1"/>
      <c r="P294" s="1"/>
      <c r="Q294" s="1"/>
      <c r="R294" s="1"/>
      <c r="S294" s="3"/>
      <c r="T294" s="3"/>
      <c r="U294" s="3"/>
      <c r="V294" s="3"/>
      <c r="W294" s="3"/>
      <c r="X294" s="3"/>
      <c r="Y294" s="3"/>
      <c r="Z294" s="3"/>
      <c r="AA294" s="3"/>
      <c r="AB294" s="3"/>
      <c r="AD294" s="1"/>
      <c r="AE294" s="1"/>
      <c r="AF294" s="1"/>
      <c r="AG294" s="1"/>
      <c r="AH294" s="1"/>
      <c r="AI294" s="1"/>
      <c r="AJ294" s="1"/>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1"/>
      <c r="BQ294" s="1"/>
      <c r="BR294" s="1"/>
      <c r="BS294" s="1"/>
      <c r="BT294" s="1"/>
      <c r="BU294" s="1"/>
      <c r="BV294" s="1"/>
      <c r="BW294" s="1"/>
      <c r="BX294" s="1"/>
      <c r="BY294" s="1"/>
      <c r="BZ294" s="1"/>
      <c r="CA294" s="4"/>
      <c r="CB294" s="1"/>
      <c r="CC294" s="4"/>
      <c r="CD294" s="1"/>
      <c r="CE294" s="4"/>
      <c r="CF294" s="5"/>
      <c r="CG294" s="1"/>
      <c r="CH294" s="1"/>
      <c r="CI294" s="1"/>
      <c r="CJ294" s="1"/>
      <c r="CK294" s="1"/>
      <c r="CL294" s="1"/>
      <c r="CM294" s="6"/>
      <c r="CN294" s="6"/>
      <c r="CO294" s="6"/>
      <c r="CP294" s="6"/>
      <c r="CQ294" s="6"/>
      <c r="CR294" s="6"/>
      <c r="CS294" s="6"/>
      <c r="CT294" s="6"/>
      <c r="CU294" s="6"/>
      <c r="CV294" s="6"/>
      <c r="CW294" s="7"/>
      <c r="CX294" s="7"/>
      <c r="CY294" s="7"/>
      <c r="CZ294" s="7"/>
      <c r="DA294" s="8"/>
      <c r="DB294" s="6"/>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1"/>
      <c r="EN294" s="1"/>
      <c r="EO294" s="1"/>
      <c r="EP294" s="1"/>
      <c r="EQ294" s="1"/>
      <c r="ER294" s="1"/>
      <c r="ES294" s="3"/>
      <c r="ET294" s="3"/>
      <c r="EU294" s="1"/>
      <c r="EV294" s="1"/>
      <c r="EW294" s="1"/>
      <c r="EX294" s="1"/>
      <c r="EY294" s="1"/>
      <c r="EZ294" s="1"/>
      <c r="FA294" s="1"/>
      <c r="FB294" s="1"/>
      <c r="FC294" s="1"/>
      <c r="FD294" s="1"/>
      <c r="FE294" s="1"/>
    </row>
    <row r="295">
      <c r="L295" s="1"/>
      <c r="M295" s="1"/>
      <c r="N295" s="1"/>
      <c r="O295" s="1"/>
      <c r="P295" s="1"/>
      <c r="Q295" s="1"/>
      <c r="R295" s="1"/>
      <c r="S295" s="3"/>
      <c r="T295" s="3"/>
      <c r="U295" s="3"/>
      <c r="V295" s="3"/>
      <c r="W295" s="3"/>
      <c r="X295" s="3"/>
      <c r="Y295" s="3"/>
      <c r="Z295" s="3"/>
      <c r="AA295" s="3"/>
      <c r="AB295" s="3"/>
      <c r="AD295" s="1"/>
      <c r="AE295" s="1"/>
      <c r="AF295" s="1"/>
      <c r="AG295" s="1"/>
      <c r="AH295" s="1"/>
      <c r="AI295" s="1"/>
      <c r="AJ295" s="1"/>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1"/>
      <c r="BQ295" s="1"/>
      <c r="BR295" s="1"/>
      <c r="BS295" s="1"/>
      <c r="BT295" s="1"/>
      <c r="BU295" s="1"/>
      <c r="BV295" s="1"/>
      <c r="BW295" s="1"/>
      <c r="BX295" s="1"/>
      <c r="BY295" s="1"/>
      <c r="BZ295" s="1"/>
      <c r="CA295" s="4"/>
      <c r="CB295" s="1"/>
      <c r="CC295" s="4"/>
      <c r="CD295" s="1"/>
      <c r="CE295" s="4"/>
      <c r="CF295" s="5"/>
      <c r="CG295" s="1"/>
      <c r="CH295" s="1"/>
      <c r="CI295" s="1"/>
      <c r="CJ295" s="1"/>
      <c r="CK295" s="1"/>
      <c r="CL295" s="1"/>
      <c r="CM295" s="6"/>
      <c r="CN295" s="6"/>
      <c r="CO295" s="6"/>
      <c r="CP295" s="6"/>
      <c r="CQ295" s="6"/>
      <c r="CR295" s="6"/>
      <c r="CS295" s="6"/>
      <c r="CT295" s="6"/>
      <c r="CU295" s="6"/>
      <c r="CV295" s="6"/>
      <c r="CW295" s="7"/>
      <c r="CX295" s="7"/>
      <c r="CY295" s="7"/>
      <c r="CZ295" s="7"/>
      <c r="DA295" s="8"/>
      <c r="DB295" s="6"/>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1"/>
      <c r="EN295" s="1"/>
      <c r="EO295" s="1"/>
      <c r="EP295" s="1"/>
      <c r="EQ295" s="1"/>
      <c r="ER295" s="1"/>
      <c r="ES295" s="3"/>
      <c r="ET295" s="3"/>
      <c r="EU295" s="1"/>
      <c r="EV295" s="1"/>
      <c r="EW295" s="1"/>
      <c r="EX295" s="1"/>
      <c r="EY295" s="1"/>
      <c r="EZ295" s="1"/>
      <c r="FA295" s="1"/>
      <c r="FB295" s="1"/>
      <c r="FC295" s="1"/>
      <c r="FD295" s="1"/>
      <c r="FE295" s="1"/>
    </row>
    <row r="296">
      <c r="L296" s="1"/>
      <c r="M296" s="1"/>
      <c r="N296" s="1"/>
      <c r="O296" s="1"/>
      <c r="P296" s="1"/>
      <c r="Q296" s="1"/>
      <c r="R296" s="1"/>
      <c r="S296" s="3"/>
      <c r="T296" s="3"/>
      <c r="U296" s="3"/>
      <c r="V296" s="3"/>
      <c r="W296" s="3"/>
      <c r="X296" s="3"/>
      <c r="Y296" s="3"/>
      <c r="Z296" s="3"/>
      <c r="AA296" s="3"/>
      <c r="AB296" s="3"/>
      <c r="AD296" s="1"/>
      <c r="AE296" s="1"/>
      <c r="AF296" s="1"/>
      <c r="AG296" s="1"/>
      <c r="AH296" s="1"/>
      <c r="AI296" s="1"/>
      <c r="AJ296" s="1"/>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1"/>
      <c r="BQ296" s="1"/>
      <c r="BR296" s="1"/>
      <c r="BS296" s="1"/>
      <c r="BT296" s="1"/>
      <c r="BU296" s="1"/>
      <c r="BV296" s="1"/>
      <c r="BW296" s="1"/>
      <c r="BX296" s="1"/>
      <c r="BY296" s="1"/>
      <c r="BZ296" s="1"/>
      <c r="CA296" s="4"/>
      <c r="CB296" s="1"/>
      <c r="CC296" s="4"/>
      <c r="CD296" s="1"/>
      <c r="CE296" s="4"/>
      <c r="CF296" s="5"/>
      <c r="CG296" s="1"/>
      <c r="CH296" s="1"/>
      <c r="CI296" s="1"/>
      <c r="CJ296" s="1"/>
      <c r="CK296" s="1"/>
      <c r="CL296" s="1"/>
      <c r="CM296" s="6"/>
      <c r="CN296" s="6"/>
      <c r="CO296" s="6"/>
      <c r="CP296" s="6"/>
      <c r="CQ296" s="6"/>
      <c r="CR296" s="6"/>
      <c r="CS296" s="6"/>
      <c r="CT296" s="6"/>
      <c r="CU296" s="6"/>
      <c r="CV296" s="6"/>
      <c r="CW296" s="7"/>
      <c r="CX296" s="7"/>
      <c r="CY296" s="7"/>
      <c r="CZ296" s="7"/>
      <c r="DA296" s="8"/>
      <c r="DB296" s="6"/>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1"/>
      <c r="EN296" s="1"/>
      <c r="EO296" s="1"/>
      <c r="EP296" s="1"/>
      <c r="EQ296" s="1"/>
      <c r="ER296" s="1"/>
      <c r="ES296" s="3"/>
      <c r="ET296" s="3"/>
      <c r="EU296" s="1"/>
      <c r="EV296" s="1"/>
      <c r="EW296" s="1"/>
      <c r="EX296" s="1"/>
      <c r="EY296" s="1"/>
      <c r="EZ296" s="1"/>
      <c r="FA296" s="1"/>
      <c r="FB296" s="1"/>
      <c r="FC296" s="1"/>
      <c r="FD296" s="1"/>
      <c r="FE296" s="1"/>
    </row>
    <row r="297">
      <c r="L297" s="1"/>
      <c r="M297" s="1"/>
      <c r="N297" s="1"/>
      <c r="O297" s="1"/>
      <c r="P297" s="1"/>
      <c r="Q297" s="1"/>
      <c r="R297" s="1"/>
      <c r="S297" s="3"/>
      <c r="T297" s="3"/>
      <c r="U297" s="3"/>
      <c r="V297" s="3"/>
      <c r="W297" s="3"/>
      <c r="X297" s="3"/>
      <c r="Y297" s="3"/>
      <c r="Z297" s="3"/>
      <c r="AA297" s="3"/>
      <c r="AB297" s="3"/>
      <c r="AD297" s="1"/>
      <c r="AE297" s="1"/>
      <c r="AF297" s="1"/>
      <c r="AG297" s="1"/>
      <c r="AH297" s="1"/>
      <c r="AI297" s="1"/>
      <c r="AJ297" s="1"/>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1"/>
      <c r="BQ297" s="1"/>
      <c r="BR297" s="1"/>
      <c r="BS297" s="1"/>
      <c r="BT297" s="1"/>
      <c r="BU297" s="1"/>
      <c r="BV297" s="1"/>
      <c r="BW297" s="1"/>
      <c r="BX297" s="1"/>
      <c r="BY297" s="1"/>
      <c r="BZ297" s="1"/>
      <c r="CA297" s="4"/>
      <c r="CB297" s="1"/>
      <c r="CC297" s="4"/>
      <c r="CD297" s="1"/>
      <c r="CE297" s="4"/>
      <c r="CF297" s="5"/>
      <c r="CG297" s="1"/>
      <c r="CH297" s="1"/>
      <c r="CI297" s="1"/>
      <c r="CJ297" s="1"/>
      <c r="CK297" s="1"/>
      <c r="CL297" s="1"/>
      <c r="CM297" s="6"/>
      <c r="CN297" s="6"/>
      <c r="CO297" s="6"/>
      <c r="CP297" s="6"/>
      <c r="CQ297" s="6"/>
      <c r="CR297" s="6"/>
      <c r="CS297" s="6"/>
      <c r="CT297" s="6"/>
      <c r="CU297" s="6"/>
      <c r="CV297" s="6"/>
      <c r="CW297" s="7"/>
      <c r="CX297" s="7"/>
      <c r="CY297" s="7"/>
      <c r="CZ297" s="7"/>
      <c r="DA297" s="8"/>
      <c r="DB297" s="6"/>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1"/>
      <c r="EN297" s="1"/>
      <c r="EO297" s="1"/>
      <c r="EP297" s="1"/>
      <c r="EQ297" s="1"/>
      <c r="ER297" s="1"/>
      <c r="ES297" s="3"/>
      <c r="ET297" s="3"/>
      <c r="EU297" s="1"/>
      <c r="EV297" s="1"/>
      <c r="EW297" s="1"/>
      <c r="EX297" s="1"/>
      <c r="EY297" s="1"/>
      <c r="EZ297" s="1"/>
      <c r="FA297" s="1"/>
      <c r="FB297" s="1"/>
      <c r="FC297" s="1"/>
      <c r="FD297" s="1"/>
      <c r="FE297" s="1"/>
    </row>
    <row r="298">
      <c r="L298" s="1"/>
      <c r="M298" s="1"/>
      <c r="N298" s="1"/>
      <c r="O298" s="1"/>
      <c r="P298" s="1"/>
      <c r="Q298" s="1"/>
      <c r="R298" s="1"/>
      <c r="S298" s="3"/>
      <c r="T298" s="3"/>
      <c r="U298" s="3"/>
      <c r="V298" s="3"/>
      <c r="W298" s="3"/>
      <c r="X298" s="3"/>
      <c r="Y298" s="3"/>
      <c r="Z298" s="3"/>
      <c r="AA298" s="3"/>
      <c r="AB298" s="3"/>
      <c r="AD298" s="1"/>
      <c r="AE298" s="1"/>
      <c r="AF298" s="1"/>
      <c r="AG298" s="1"/>
      <c r="AH298" s="1"/>
      <c r="AI298" s="1"/>
      <c r="AJ298" s="1"/>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1"/>
      <c r="BQ298" s="1"/>
      <c r="BR298" s="1"/>
      <c r="BS298" s="1"/>
      <c r="BT298" s="1"/>
      <c r="BU298" s="1"/>
      <c r="BV298" s="1"/>
      <c r="BW298" s="1"/>
      <c r="BX298" s="1"/>
      <c r="BY298" s="1"/>
      <c r="BZ298" s="1"/>
      <c r="CA298" s="4"/>
      <c r="CB298" s="1"/>
      <c r="CC298" s="4"/>
      <c r="CD298" s="1"/>
      <c r="CE298" s="4"/>
      <c r="CF298" s="5"/>
      <c r="CG298" s="1"/>
      <c r="CH298" s="1"/>
      <c r="CI298" s="1"/>
      <c r="CJ298" s="1"/>
      <c r="CK298" s="1"/>
      <c r="CL298" s="1"/>
      <c r="CM298" s="6"/>
      <c r="CN298" s="6"/>
      <c r="CO298" s="6"/>
      <c r="CP298" s="6"/>
      <c r="CQ298" s="6"/>
      <c r="CR298" s="6"/>
      <c r="CS298" s="6"/>
      <c r="CT298" s="6"/>
      <c r="CU298" s="6"/>
      <c r="CV298" s="6"/>
      <c r="CW298" s="7"/>
      <c r="CX298" s="7"/>
      <c r="CY298" s="7"/>
      <c r="CZ298" s="7"/>
      <c r="DA298" s="8"/>
      <c r="DB298" s="6"/>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1"/>
      <c r="EN298" s="1"/>
      <c r="EO298" s="1"/>
      <c r="EP298" s="1"/>
      <c r="EQ298" s="1"/>
      <c r="ER298" s="1"/>
      <c r="ES298" s="3"/>
      <c r="ET298" s="3"/>
      <c r="EU298" s="1"/>
      <c r="EV298" s="1"/>
      <c r="EW298" s="1"/>
      <c r="EX298" s="1"/>
      <c r="EY298" s="1"/>
      <c r="EZ298" s="1"/>
      <c r="FA298" s="1"/>
      <c r="FB298" s="1"/>
      <c r="FC298" s="1"/>
      <c r="FD298" s="1"/>
      <c r="FE298" s="1"/>
    </row>
    <row r="299">
      <c r="L299" s="1"/>
      <c r="M299" s="1"/>
      <c r="N299" s="1"/>
      <c r="O299" s="1"/>
      <c r="P299" s="1"/>
      <c r="Q299" s="1"/>
      <c r="R299" s="1"/>
      <c r="S299" s="3"/>
      <c r="T299" s="3"/>
      <c r="U299" s="3"/>
      <c r="V299" s="3"/>
      <c r="W299" s="3"/>
      <c r="X299" s="3"/>
      <c r="Y299" s="3"/>
      <c r="Z299" s="3"/>
      <c r="AA299" s="3"/>
      <c r="AB299" s="3"/>
      <c r="AD299" s="1"/>
      <c r="AE299" s="1"/>
      <c r="AF299" s="1"/>
      <c r="AG299" s="1"/>
      <c r="AH299" s="1"/>
      <c r="AI299" s="1"/>
      <c r="AJ299" s="1"/>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1"/>
      <c r="BQ299" s="1"/>
      <c r="BR299" s="1"/>
      <c r="BS299" s="1"/>
      <c r="BT299" s="1"/>
      <c r="BU299" s="1"/>
      <c r="BV299" s="1"/>
      <c r="BW299" s="1"/>
      <c r="BX299" s="1"/>
      <c r="BY299" s="1"/>
      <c r="BZ299" s="1"/>
      <c r="CA299" s="4"/>
      <c r="CB299" s="1"/>
      <c r="CC299" s="4"/>
      <c r="CD299" s="1"/>
      <c r="CE299" s="4"/>
      <c r="CF299" s="5"/>
      <c r="CG299" s="1"/>
      <c r="CH299" s="1"/>
      <c r="CI299" s="1"/>
      <c r="CJ299" s="1"/>
      <c r="CK299" s="1"/>
      <c r="CL299" s="1"/>
      <c r="CM299" s="6"/>
      <c r="CN299" s="6"/>
      <c r="CO299" s="6"/>
      <c r="CP299" s="6"/>
      <c r="CQ299" s="6"/>
      <c r="CR299" s="6"/>
      <c r="CS299" s="6"/>
      <c r="CT299" s="6"/>
      <c r="CU299" s="6"/>
      <c r="CV299" s="6"/>
      <c r="CW299" s="7"/>
      <c r="CX299" s="7"/>
      <c r="CY299" s="7"/>
      <c r="CZ299" s="7"/>
      <c r="DA299" s="8"/>
      <c r="DB299" s="6"/>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1"/>
      <c r="EN299" s="1"/>
      <c r="EO299" s="1"/>
      <c r="EP299" s="1"/>
      <c r="EQ299" s="1"/>
      <c r="ER299" s="1"/>
      <c r="ES299" s="3"/>
      <c r="ET299" s="3"/>
      <c r="EU299" s="1"/>
      <c r="EV299" s="1"/>
      <c r="EW299" s="1"/>
      <c r="EX299" s="1"/>
      <c r="EY299" s="1"/>
      <c r="EZ299" s="1"/>
      <c r="FA299" s="1"/>
      <c r="FB299" s="1"/>
      <c r="FC299" s="1"/>
      <c r="FD299" s="1"/>
      <c r="FE299" s="1"/>
    </row>
    <row r="300">
      <c r="L300" s="1"/>
      <c r="M300" s="1"/>
      <c r="N300" s="1"/>
      <c r="O300" s="1"/>
      <c r="P300" s="1"/>
      <c r="Q300" s="1"/>
      <c r="R300" s="1"/>
      <c r="S300" s="3"/>
      <c r="T300" s="3"/>
      <c r="U300" s="3"/>
      <c r="V300" s="3"/>
      <c r="W300" s="3"/>
      <c r="X300" s="3"/>
      <c r="Y300" s="3"/>
      <c r="Z300" s="3"/>
      <c r="AA300" s="3"/>
      <c r="AB300" s="3"/>
      <c r="AD300" s="1"/>
      <c r="AE300" s="1"/>
      <c r="AF300" s="1"/>
      <c r="AG300" s="1"/>
      <c r="AH300" s="1"/>
      <c r="AI300" s="1"/>
      <c r="AJ300" s="1"/>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1"/>
      <c r="BQ300" s="1"/>
      <c r="BR300" s="1"/>
      <c r="BS300" s="1"/>
      <c r="BT300" s="1"/>
      <c r="BU300" s="1"/>
      <c r="BV300" s="1"/>
      <c r="BW300" s="1"/>
      <c r="BX300" s="1"/>
      <c r="BY300" s="1"/>
      <c r="BZ300" s="1"/>
      <c r="CA300" s="4"/>
      <c r="CB300" s="1"/>
      <c r="CC300" s="4"/>
      <c r="CD300" s="1"/>
      <c r="CE300" s="4"/>
      <c r="CF300" s="5"/>
      <c r="CG300" s="1"/>
      <c r="CH300" s="1"/>
      <c r="CI300" s="1"/>
      <c r="CJ300" s="1"/>
      <c r="CK300" s="1"/>
      <c r="CL300" s="1"/>
      <c r="CM300" s="6"/>
      <c r="CN300" s="6"/>
      <c r="CO300" s="6"/>
      <c r="CP300" s="6"/>
      <c r="CQ300" s="6"/>
      <c r="CR300" s="6"/>
      <c r="CS300" s="6"/>
      <c r="CT300" s="6"/>
      <c r="CU300" s="6"/>
      <c r="CV300" s="6"/>
      <c r="CW300" s="7"/>
      <c r="CX300" s="7"/>
      <c r="CY300" s="7"/>
      <c r="CZ300" s="7"/>
      <c r="DA300" s="8"/>
      <c r="DB300" s="6"/>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1"/>
      <c r="EN300" s="1"/>
      <c r="EO300" s="1"/>
      <c r="EP300" s="1"/>
      <c r="EQ300" s="1"/>
      <c r="ER300" s="1"/>
      <c r="ES300" s="3"/>
      <c r="ET300" s="3"/>
      <c r="EU300" s="1"/>
      <c r="EV300" s="1"/>
      <c r="EW300" s="1"/>
      <c r="EX300" s="1"/>
      <c r="EY300" s="1"/>
      <c r="EZ300" s="1"/>
      <c r="FA300" s="1"/>
      <c r="FB300" s="1"/>
      <c r="FC300" s="1"/>
      <c r="FD300" s="1"/>
      <c r="FE300" s="1"/>
    </row>
    <row r="301">
      <c r="L301" s="1"/>
      <c r="M301" s="1"/>
      <c r="N301" s="1"/>
      <c r="O301" s="1"/>
      <c r="P301" s="1"/>
      <c r="Q301" s="1"/>
      <c r="R301" s="1"/>
      <c r="S301" s="3"/>
      <c r="T301" s="3"/>
      <c r="U301" s="3"/>
      <c r="V301" s="3"/>
      <c r="W301" s="3"/>
      <c r="X301" s="3"/>
      <c r="Y301" s="3"/>
      <c r="Z301" s="3"/>
      <c r="AA301" s="3"/>
      <c r="AB301" s="3"/>
      <c r="AD301" s="1"/>
      <c r="AE301" s="1"/>
      <c r="AF301" s="1"/>
      <c r="AG301" s="1"/>
      <c r="AH301" s="1"/>
      <c r="AI301" s="1"/>
      <c r="AJ301" s="1"/>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1"/>
      <c r="BQ301" s="1"/>
      <c r="BR301" s="1"/>
      <c r="BS301" s="1"/>
      <c r="BT301" s="1"/>
      <c r="BU301" s="1"/>
      <c r="BV301" s="1"/>
      <c r="BW301" s="1"/>
      <c r="BX301" s="1"/>
      <c r="BY301" s="1"/>
      <c r="BZ301" s="1"/>
      <c r="CA301" s="4"/>
      <c r="CB301" s="1"/>
      <c r="CC301" s="4"/>
      <c r="CD301" s="1"/>
      <c r="CE301" s="4"/>
      <c r="CF301" s="5"/>
      <c r="CG301" s="1"/>
      <c r="CH301" s="1"/>
      <c r="CI301" s="1"/>
      <c r="CJ301" s="1"/>
      <c r="CK301" s="1"/>
      <c r="CL301" s="1"/>
      <c r="CM301" s="6"/>
      <c r="CN301" s="6"/>
      <c r="CO301" s="6"/>
      <c r="CP301" s="6"/>
      <c r="CQ301" s="6"/>
      <c r="CR301" s="6"/>
      <c r="CS301" s="6"/>
      <c r="CT301" s="6"/>
      <c r="CU301" s="6"/>
      <c r="CV301" s="6"/>
      <c r="CW301" s="7"/>
      <c r="CX301" s="7"/>
      <c r="CY301" s="7"/>
      <c r="CZ301" s="7"/>
      <c r="DA301" s="8"/>
      <c r="DB301" s="6"/>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1"/>
      <c r="EN301" s="1"/>
      <c r="EO301" s="1"/>
      <c r="EP301" s="1"/>
      <c r="EQ301" s="1"/>
      <c r="ER301" s="1"/>
      <c r="ES301" s="3"/>
      <c r="ET301" s="3"/>
      <c r="EU301" s="1"/>
      <c r="EV301" s="1"/>
      <c r="EW301" s="1"/>
      <c r="EX301" s="1"/>
      <c r="EY301" s="1"/>
      <c r="EZ301" s="1"/>
      <c r="FA301" s="1"/>
      <c r="FB301" s="1"/>
      <c r="FC301" s="1"/>
      <c r="FD301" s="1"/>
      <c r="FE301" s="1"/>
    </row>
    <row r="302">
      <c r="L302" s="1"/>
      <c r="M302" s="1"/>
      <c r="N302" s="1"/>
      <c r="O302" s="1"/>
      <c r="P302" s="1"/>
      <c r="Q302" s="1"/>
      <c r="R302" s="1"/>
      <c r="S302" s="3"/>
      <c r="T302" s="3"/>
      <c r="U302" s="3"/>
      <c r="V302" s="3"/>
      <c r="W302" s="3"/>
      <c r="X302" s="3"/>
      <c r="Y302" s="3"/>
      <c r="Z302" s="3"/>
      <c r="AA302" s="3"/>
      <c r="AB302" s="3"/>
      <c r="AD302" s="1"/>
      <c r="AE302" s="1"/>
      <c r="AF302" s="1"/>
      <c r="AG302" s="1"/>
      <c r="AH302" s="1"/>
      <c r="AI302" s="1"/>
      <c r="AJ302" s="1"/>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1"/>
      <c r="BQ302" s="1"/>
      <c r="BR302" s="1"/>
      <c r="BS302" s="1"/>
      <c r="BT302" s="1"/>
      <c r="BU302" s="1"/>
      <c r="BV302" s="1"/>
      <c r="BW302" s="1"/>
      <c r="BX302" s="1"/>
      <c r="BY302" s="1"/>
      <c r="BZ302" s="1"/>
      <c r="CA302" s="4"/>
      <c r="CB302" s="1"/>
      <c r="CC302" s="4"/>
      <c r="CD302" s="1"/>
      <c r="CE302" s="4"/>
      <c r="CF302" s="5"/>
      <c r="CG302" s="1"/>
      <c r="CH302" s="1"/>
      <c r="CI302" s="1"/>
      <c r="CJ302" s="1"/>
      <c r="CK302" s="1"/>
      <c r="CL302" s="1"/>
      <c r="CM302" s="6"/>
      <c r="CN302" s="6"/>
      <c r="CO302" s="6"/>
      <c r="CP302" s="6"/>
      <c r="CQ302" s="6"/>
      <c r="CR302" s="6"/>
      <c r="CS302" s="6"/>
      <c r="CT302" s="6"/>
      <c r="CU302" s="6"/>
      <c r="CV302" s="6"/>
      <c r="CW302" s="7"/>
      <c r="CX302" s="7"/>
      <c r="CY302" s="7"/>
      <c r="CZ302" s="7"/>
      <c r="DA302" s="8"/>
      <c r="DB302" s="6"/>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1"/>
      <c r="EN302" s="1"/>
      <c r="EO302" s="1"/>
      <c r="EP302" s="1"/>
      <c r="EQ302" s="1"/>
      <c r="ER302" s="1"/>
      <c r="ES302" s="3"/>
      <c r="ET302" s="3"/>
      <c r="EU302" s="1"/>
      <c r="EV302" s="1"/>
      <c r="EW302" s="1"/>
      <c r="EX302" s="1"/>
      <c r="EY302" s="1"/>
      <c r="EZ302" s="1"/>
      <c r="FA302" s="1"/>
      <c r="FB302" s="1"/>
      <c r="FC302" s="1"/>
      <c r="FD302" s="1"/>
      <c r="FE302" s="1"/>
    </row>
    <row r="303">
      <c r="L303" s="1"/>
      <c r="M303" s="1"/>
      <c r="N303" s="1"/>
      <c r="O303" s="1"/>
      <c r="P303" s="1"/>
      <c r="Q303" s="1"/>
      <c r="R303" s="1"/>
      <c r="S303" s="3"/>
      <c r="T303" s="3"/>
      <c r="U303" s="3"/>
      <c r="V303" s="3"/>
      <c r="W303" s="3"/>
      <c r="X303" s="3"/>
      <c r="Y303" s="3"/>
      <c r="Z303" s="3"/>
      <c r="AA303" s="3"/>
      <c r="AB303" s="3"/>
      <c r="AD303" s="1"/>
      <c r="AE303" s="1"/>
      <c r="AF303" s="1"/>
      <c r="AG303" s="1"/>
      <c r="AH303" s="1"/>
      <c r="AI303" s="1"/>
      <c r="AJ303" s="1"/>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1"/>
      <c r="BQ303" s="1"/>
      <c r="BR303" s="1"/>
      <c r="BS303" s="1"/>
      <c r="BT303" s="1"/>
      <c r="BU303" s="1"/>
      <c r="BV303" s="1"/>
      <c r="BW303" s="1"/>
      <c r="BX303" s="1"/>
      <c r="BY303" s="1"/>
      <c r="BZ303" s="1"/>
      <c r="CA303" s="4"/>
      <c r="CB303" s="1"/>
      <c r="CC303" s="4"/>
      <c r="CD303" s="1"/>
      <c r="CE303" s="4"/>
      <c r="CF303" s="5"/>
      <c r="CG303" s="1"/>
      <c r="CH303" s="1"/>
      <c r="CI303" s="1"/>
      <c r="CJ303" s="1"/>
      <c r="CK303" s="1"/>
      <c r="CL303" s="1"/>
      <c r="CM303" s="6"/>
      <c r="CN303" s="6"/>
      <c r="CO303" s="6"/>
      <c r="CP303" s="6"/>
      <c r="CQ303" s="6"/>
      <c r="CR303" s="6"/>
      <c r="CS303" s="6"/>
      <c r="CT303" s="6"/>
      <c r="CU303" s="6"/>
      <c r="CV303" s="6"/>
      <c r="CW303" s="7"/>
      <c r="CX303" s="7"/>
      <c r="CY303" s="7"/>
      <c r="CZ303" s="7"/>
      <c r="DA303" s="8"/>
      <c r="DB303" s="6"/>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1"/>
      <c r="EN303" s="1"/>
      <c r="EO303" s="1"/>
      <c r="EP303" s="1"/>
      <c r="EQ303" s="1"/>
      <c r="ER303" s="1"/>
      <c r="ES303" s="3"/>
      <c r="ET303" s="3"/>
      <c r="EU303" s="1"/>
      <c r="EV303" s="1"/>
      <c r="EW303" s="1"/>
      <c r="EX303" s="1"/>
      <c r="EY303" s="1"/>
      <c r="EZ303" s="1"/>
      <c r="FA303" s="1"/>
      <c r="FB303" s="1"/>
      <c r="FC303" s="1"/>
      <c r="FD303" s="1"/>
      <c r="FE303" s="1"/>
    </row>
    <row r="304">
      <c r="L304" s="1"/>
      <c r="M304" s="1"/>
      <c r="N304" s="1"/>
      <c r="O304" s="1"/>
      <c r="P304" s="1"/>
      <c r="Q304" s="1"/>
      <c r="R304" s="1"/>
      <c r="S304" s="3"/>
      <c r="T304" s="3"/>
      <c r="U304" s="3"/>
      <c r="V304" s="3"/>
      <c r="W304" s="3"/>
      <c r="X304" s="3"/>
      <c r="Y304" s="3"/>
      <c r="Z304" s="3"/>
      <c r="AA304" s="3"/>
      <c r="AB304" s="3"/>
      <c r="AD304" s="1"/>
      <c r="AE304" s="1"/>
      <c r="AF304" s="1"/>
      <c r="AG304" s="1"/>
      <c r="AH304" s="1"/>
      <c r="AI304" s="1"/>
      <c r="AJ304" s="1"/>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1"/>
      <c r="BQ304" s="1"/>
      <c r="BR304" s="1"/>
      <c r="BS304" s="1"/>
      <c r="BT304" s="1"/>
      <c r="BU304" s="1"/>
      <c r="BV304" s="1"/>
      <c r="BW304" s="1"/>
      <c r="BX304" s="1"/>
      <c r="BY304" s="1"/>
      <c r="BZ304" s="1"/>
      <c r="CA304" s="4"/>
      <c r="CB304" s="1"/>
      <c r="CC304" s="4"/>
      <c r="CD304" s="1"/>
      <c r="CE304" s="4"/>
      <c r="CF304" s="5"/>
      <c r="CG304" s="1"/>
      <c r="CH304" s="1"/>
      <c r="CI304" s="1"/>
      <c r="CJ304" s="1"/>
      <c r="CK304" s="1"/>
      <c r="CL304" s="1"/>
      <c r="CM304" s="6"/>
      <c r="CN304" s="6"/>
      <c r="CO304" s="6"/>
      <c r="CP304" s="6"/>
      <c r="CQ304" s="6"/>
      <c r="CR304" s="6"/>
      <c r="CS304" s="6"/>
      <c r="CT304" s="6"/>
      <c r="CU304" s="6"/>
      <c r="CV304" s="6"/>
      <c r="CW304" s="7"/>
      <c r="CX304" s="7"/>
      <c r="CY304" s="7"/>
      <c r="CZ304" s="7"/>
      <c r="DA304" s="8"/>
      <c r="DB304" s="6"/>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1"/>
      <c r="EN304" s="1"/>
      <c r="EO304" s="1"/>
      <c r="EP304" s="1"/>
      <c r="EQ304" s="1"/>
      <c r="ER304" s="1"/>
      <c r="ES304" s="3"/>
      <c r="ET304" s="3"/>
      <c r="EU304" s="1"/>
      <c r="EV304" s="1"/>
      <c r="EW304" s="1"/>
      <c r="EX304" s="1"/>
      <c r="EY304" s="1"/>
      <c r="EZ304" s="1"/>
      <c r="FA304" s="1"/>
      <c r="FB304" s="1"/>
      <c r="FC304" s="1"/>
      <c r="FD304" s="1"/>
      <c r="FE304" s="1"/>
    </row>
    <row r="305">
      <c r="L305" s="1"/>
      <c r="M305" s="1"/>
      <c r="N305" s="1"/>
      <c r="O305" s="1"/>
      <c r="P305" s="1"/>
      <c r="Q305" s="1"/>
      <c r="R305" s="1"/>
      <c r="S305" s="3"/>
      <c r="T305" s="3"/>
      <c r="U305" s="3"/>
      <c r="V305" s="3"/>
      <c r="W305" s="3"/>
      <c r="X305" s="3"/>
      <c r="Y305" s="3"/>
      <c r="Z305" s="3"/>
      <c r="AA305" s="3"/>
      <c r="AB305" s="3"/>
      <c r="AD305" s="1"/>
      <c r="AE305" s="1"/>
      <c r="AF305" s="1"/>
      <c r="AG305" s="1"/>
      <c r="AH305" s="1"/>
      <c r="AI305" s="1"/>
      <c r="AJ305" s="1"/>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1"/>
      <c r="BQ305" s="1"/>
      <c r="BR305" s="1"/>
      <c r="BS305" s="1"/>
      <c r="BT305" s="1"/>
      <c r="BU305" s="1"/>
      <c r="BV305" s="1"/>
      <c r="BW305" s="1"/>
      <c r="BX305" s="1"/>
      <c r="BY305" s="1"/>
      <c r="BZ305" s="1"/>
      <c r="CA305" s="4"/>
      <c r="CB305" s="1"/>
      <c r="CC305" s="4"/>
      <c r="CD305" s="1"/>
      <c r="CE305" s="4"/>
      <c r="CF305" s="5"/>
      <c r="CG305" s="1"/>
      <c r="CH305" s="1"/>
      <c r="CI305" s="1"/>
      <c r="CJ305" s="1"/>
      <c r="CK305" s="1"/>
      <c r="CL305" s="1"/>
      <c r="CM305" s="6"/>
      <c r="CN305" s="6"/>
      <c r="CO305" s="6"/>
      <c r="CP305" s="6"/>
      <c r="CQ305" s="6"/>
      <c r="CR305" s="6"/>
      <c r="CS305" s="6"/>
      <c r="CT305" s="6"/>
      <c r="CU305" s="6"/>
      <c r="CV305" s="6"/>
      <c r="CW305" s="7"/>
      <c r="CX305" s="7"/>
      <c r="CY305" s="7"/>
      <c r="CZ305" s="7"/>
      <c r="DA305" s="8"/>
      <c r="DB305" s="6"/>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1"/>
      <c r="EN305" s="1"/>
      <c r="EO305" s="1"/>
      <c r="EP305" s="1"/>
      <c r="EQ305" s="1"/>
      <c r="ER305" s="1"/>
      <c r="ES305" s="3"/>
      <c r="ET305" s="3"/>
      <c r="EU305" s="1"/>
      <c r="EV305" s="1"/>
      <c r="EW305" s="1"/>
      <c r="EX305" s="1"/>
      <c r="EY305" s="1"/>
      <c r="EZ305" s="1"/>
      <c r="FA305" s="1"/>
      <c r="FB305" s="1"/>
      <c r="FC305" s="1"/>
      <c r="FD305" s="1"/>
      <c r="FE305" s="1"/>
    </row>
    <row r="306">
      <c r="L306" s="1"/>
      <c r="M306" s="1"/>
      <c r="N306" s="1"/>
      <c r="O306" s="1"/>
      <c r="P306" s="1"/>
      <c r="Q306" s="1"/>
      <c r="R306" s="1"/>
      <c r="S306" s="3"/>
      <c r="T306" s="3"/>
      <c r="U306" s="3"/>
      <c r="V306" s="3"/>
      <c r="W306" s="3"/>
      <c r="X306" s="3"/>
      <c r="Y306" s="3"/>
      <c r="Z306" s="3"/>
      <c r="AA306" s="3"/>
      <c r="AB306" s="3"/>
      <c r="AD306" s="1"/>
      <c r="AE306" s="1"/>
      <c r="AF306" s="1"/>
      <c r="AG306" s="1"/>
      <c r="AH306" s="1"/>
      <c r="AI306" s="1"/>
      <c r="AJ306" s="1"/>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1"/>
      <c r="BQ306" s="1"/>
      <c r="BR306" s="1"/>
      <c r="BS306" s="1"/>
      <c r="BT306" s="1"/>
      <c r="BU306" s="1"/>
      <c r="BV306" s="1"/>
      <c r="BW306" s="1"/>
      <c r="BX306" s="1"/>
      <c r="BY306" s="1"/>
      <c r="BZ306" s="1"/>
      <c r="CA306" s="4"/>
      <c r="CB306" s="1"/>
      <c r="CC306" s="4"/>
      <c r="CD306" s="1"/>
      <c r="CE306" s="4"/>
      <c r="CF306" s="5"/>
      <c r="CG306" s="1"/>
      <c r="CH306" s="1"/>
      <c r="CI306" s="1"/>
      <c r="CJ306" s="1"/>
      <c r="CK306" s="1"/>
      <c r="CL306" s="1"/>
      <c r="CM306" s="6"/>
      <c r="CN306" s="6"/>
      <c r="CO306" s="6"/>
      <c r="CP306" s="6"/>
      <c r="CQ306" s="6"/>
      <c r="CR306" s="6"/>
      <c r="CS306" s="6"/>
      <c r="CT306" s="6"/>
      <c r="CU306" s="6"/>
      <c r="CV306" s="6"/>
      <c r="CW306" s="7"/>
      <c r="CX306" s="7"/>
      <c r="CY306" s="7"/>
      <c r="CZ306" s="7"/>
      <c r="DA306" s="8"/>
      <c r="DB306" s="6"/>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1"/>
      <c r="EN306" s="1"/>
      <c r="EO306" s="1"/>
      <c r="EP306" s="1"/>
      <c r="EQ306" s="1"/>
      <c r="ER306" s="1"/>
      <c r="ES306" s="3"/>
      <c r="ET306" s="3"/>
      <c r="EU306" s="1"/>
      <c r="EV306" s="1"/>
      <c r="EW306" s="1"/>
      <c r="EX306" s="1"/>
      <c r="EY306" s="1"/>
      <c r="EZ306" s="1"/>
      <c r="FA306" s="1"/>
      <c r="FB306" s="1"/>
      <c r="FC306" s="1"/>
      <c r="FD306" s="1"/>
      <c r="FE306" s="1"/>
    </row>
    <row r="307">
      <c r="L307" s="1"/>
      <c r="M307" s="1"/>
      <c r="N307" s="1"/>
      <c r="O307" s="1"/>
      <c r="P307" s="1"/>
      <c r="Q307" s="1"/>
      <c r="R307" s="1"/>
      <c r="S307" s="3"/>
      <c r="T307" s="3"/>
      <c r="U307" s="3"/>
      <c r="V307" s="3"/>
      <c r="W307" s="3"/>
      <c r="X307" s="3"/>
      <c r="Y307" s="3"/>
      <c r="Z307" s="3"/>
      <c r="AA307" s="3"/>
      <c r="AB307" s="3"/>
      <c r="AD307" s="1"/>
      <c r="AE307" s="1"/>
      <c r="AF307" s="1"/>
      <c r="AG307" s="1"/>
      <c r="AH307" s="1"/>
      <c r="AI307" s="1"/>
      <c r="AJ307" s="1"/>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1"/>
      <c r="BQ307" s="1"/>
      <c r="BR307" s="1"/>
      <c r="BS307" s="1"/>
      <c r="BT307" s="1"/>
      <c r="BU307" s="1"/>
      <c r="BV307" s="1"/>
      <c r="BW307" s="1"/>
      <c r="BX307" s="1"/>
      <c r="BY307" s="1"/>
      <c r="BZ307" s="1"/>
      <c r="CA307" s="4"/>
      <c r="CB307" s="1"/>
      <c r="CC307" s="4"/>
      <c r="CD307" s="1"/>
      <c r="CE307" s="4"/>
      <c r="CF307" s="5"/>
      <c r="CG307" s="1"/>
      <c r="CH307" s="1"/>
      <c r="CI307" s="1"/>
      <c r="CJ307" s="1"/>
      <c r="CK307" s="1"/>
      <c r="CL307" s="1"/>
      <c r="CM307" s="6"/>
      <c r="CN307" s="6"/>
      <c r="CO307" s="6"/>
      <c r="CP307" s="6"/>
      <c r="CQ307" s="6"/>
      <c r="CR307" s="6"/>
      <c r="CS307" s="6"/>
      <c r="CT307" s="6"/>
      <c r="CU307" s="6"/>
      <c r="CV307" s="6"/>
      <c r="CW307" s="7"/>
      <c r="CX307" s="7"/>
      <c r="CY307" s="7"/>
      <c r="CZ307" s="7"/>
      <c r="DA307" s="8"/>
      <c r="DB307" s="6"/>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1"/>
      <c r="EN307" s="1"/>
      <c r="EO307" s="1"/>
      <c r="EP307" s="1"/>
      <c r="EQ307" s="1"/>
      <c r="ER307" s="1"/>
      <c r="ES307" s="3"/>
      <c r="ET307" s="3"/>
      <c r="EU307" s="1"/>
      <c r="EV307" s="1"/>
      <c r="EW307" s="1"/>
      <c r="EX307" s="1"/>
      <c r="EY307" s="1"/>
      <c r="EZ307" s="1"/>
      <c r="FA307" s="1"/>
      <c r="FB307" s="1"/>
      <c r="FC307" s="1"/>
      <c r="FD307" s="1"/>
      <c r="FE307" s="1"/>
    </row>
    <row r="308">
      <c r="L308" s="1"/>
      <c r="M308" s="1"/>
      <c r="N308" s="1"/>
      <c r="O308" s="1"/>
      <c r="P308" s="1"/>
      <c r="Q308" s="1"/>
      <c r="R308" s="1"/>
      <c r="S308" s="3"/>
      <c r="T308" s="3"/>
      <c r="U308" s="3"/>
      <c r="V308" s="3"/>
      <c r="W308" s="3"/>
      <c r="X308" s="3"/>
      <c r="Y308" s="3"/>
      <c r="Z308" s="3"/>
      <c r="AA308" s="3"/>
      <c r="AB308" s="3"/>
      <c r="AD308" s="1"/>
      <c r="AE308" s="1"/>
      <c r="AF308" s="1"/>
      <c r="AG308" s="1"/>
      <c r="AH308" s="1"/>
      <c r="AI308" s="1"/>
      <c r="AJ308" s="1"/>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1"/>
      <c r="BQ308" s="1"/>
      <c r="BR308" s="1"/>
      <c r="BS308" s="1"/>
      <c r="BT308" s="1"/>
      <c r="BU308" s="1"/>
      <c r="BV308" s="1"/>
      <c r="BW308" s="1"/>
      <c r="BX308" s="1"/>
      <c r="BY308" s="1"/>
      <c r="BZ308" s="1"/>
      <c r="CA308" s="4"/>
      <c r="CB308" s="1"/>
      <c r="CC308" s="4"/>
      <c r="CD308" s="1"/>
      <c r="CE308" s="4"/>
      <c r="CF308" s="5"/>
      <c r="CG308" s="1"/>
      <c r="CH308" s="1"/>
      <c r="CI308" s="1"/>
      <c r="CJ308" s="1"/>
      <c r="CK308" s="1"/>
      <c r="CL308" s="1"/>
      <c r="CM308" s="6"/>
      <c r="CN308" s="6"/>
      <c r="CO308" s="6"/>
      <c r="CP308" s="6"/>
      <c r="CQ308" s="6"/>
      <c r="CR308" s="6"/>
      <c r="CS308" s="6"/>
      <c r="CT308" s="6"/>
      <c r="CU308" s="6"/>
      <c r="CV308" s="6"/>
      <c r="CW308" s="7"/>
      <c r="CX308" s="7"/>
      <c r="CY308" s="7"/>
      <c r="CZ308" s="7"/>
      <c r="DA308" s="8"/>
      <c r="DB308" s="6"/>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1"/>
      <c r="EN308" s="1"/>
      <c r="EO308" s="1"/>
      <c r="EP308" s="1"/>
      <c r="EQ308" s="1"/>
      <c r="ER308" s="1"/>
      <c r="ES308" s="3"/>
      <c r="ET308" s="3"/>
      <c r="EU308" s="1"/>
      <c r="EV308" s="1"/>
      <c r="EW308" s="1"/>
      <c r="EX308" s="1"/>
      <c r="EY308" s="1"/>
      <c r="EZ308" s="1"/>
      <c r="FA308" s="1"/>
      <c r="FB308" s="1"/>
      <c r="FC308" s="1"/>
      <c r="FD308" s="1"/>
      <c r="FE308" s="1"/>
    </row>
    <row r="309">
      <c r="L309" s="1"/>
      <c r="M309" s="1"/>
      <c r="N309" s="1"/>
      <c r="O309" s="1"/>
      <c r="P309" s="1"/>
      <c r="Q309" s="1"/>
      <c r="R309" s="1"/>
      <c r="S309" s="3"/>
      <c r="T309" s="3"/>
      <c r="U309" s="3"/>
      <c r="V309" s="3"/>
      <c r="W309" s="3"/>
      <c r="X309" s="3"/>
      <c r="Y309" s="3"/>
      <c r="Z309" s="3"/>
      <c r="AA309" s="3"/>
      <c r="AB309" s="3"/>
      <c r="AD309" s="1"/>
      <c r="AE309" s="1"/>
      <c r="AF309" s="1"/>
      <c r="AG309" s="1"/>
      <c r="AH309" s="1"/>
      <c r="AI309" s="1"/>
      <c r="AJ309" s="1"/>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1"/>
      <c r="BQ309" s="1"/>
      <c r="BR309" s="1"/>
      <c r="BS309" s="1"/>
      <c r="BT309" s="1"/>
      <c r="BU309" s="1"/>
      <c r="BV309" s="1"/>
      <c r="BW309" s="1"/>
      <c r="BX309" s="1"/>
      <c r="BY309" s="1"/>
      <c r="BZ309" s="1"/>
      <c r="CA309" s="4"/>
      <c r="CB309" s="1"/>
      <c r="CC309" s="4"/>
      <c r="CD309" s="1"/>
      <c r="CE309" s="4"/>
      <c r="CF309" s="5"/>
      <c r="CG309" s="1"/>
      <c r="CH309" s="1"/>
      <c r="CI309" s="1"/>
      <c r="CJ309" s="1"/>
      <c r="CK309" s="1"/>
      <c r="CL309" s="1"/>
      <c r="CM309" s="6"/>
      <c r="CN309" s="6"/>
      <c r="CO309" s="6"/>
      <c r="CP309" s="6"/>
      <c r="CQ309" s="6"/>
      <c r="CR309" s="6"/>
      <c r="CS309" s="6"/>
      <c r="CT309" s="6"/>
      <c r="CU309" s="6"/>
      <c r="CV309" s="6"/>
      <c r="CW309" s="7"/>
      <c r="CX309" s="7"/>
      <c r="CY309" s="7"/>
      <c r="CZ309" s="7"/>
      <c r="DA309" s="8"/>
      <c r="DB309" s="6"/>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1"/>
      <c r="EN309" s="1"/>
      <c r="EO309" s="1"/>
      <c r="EP309" s="1"/>
      <c r="EQ309" s="1"/>
      <c r="ER309" s="1"/>
      <c r="ES309" s="3"/>
      <c r="ET309" s="3"/>
      <c r="EU309" s="1"/>
      <c r="EV309" s="1"/>
      <c r="EW309" s="1"/>
      <c r="EX309" s="1"/>
      <c r="EY309" s="1"/>
      <c r="EZ309" s="1"/>
      <c r="FA309" s="1"/>
      <c r="FB309" s="1"/>
      <c r="FC309" s="1"/>
      <c r="FD309" s="1"/>
      <c r="FE309" s="1"/>
    </row>
    <row r="310">
      <c r="L310" s="1"/>
      <c r="M310" s="1"/>
      <c r="N310" s="1"/>
      <c r="O310" s="1"/>
      <c r="P310" s="1"/>
      <c r="Q310" s="1"/>
      <c r="R310" s="1"/>
      <c r="S310" s="3"/>
      <c r="T310" s="3"/>
      <c r="U310" s="3"/>
      <c r="V310" s="3"/>
      <c r="W310" s="3"/>
      <c r="X310" s="3"/>
      <c r="Y310" s="3"/>
      <c r="Z310" s="3"/>
      <c r="AA310" s="3"/>
      <c r="AB310" s="3"/>
      <c r="AD310" s="1"/>
      <c r="AE310" s="1"/>
      <c r="AF310" s="1"/>
      <c r="AG310" s="1"/>
      <c r="AH310" s="1"/>
      <c r="AI310" s="1"/>
      <c r="AJ310" s="1"/>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1"/>
      <c r="BQ310" s="1"/>
      <c r="BR310" s="1"/>
      <c r="BS310" s="1"/>
      <c r="BT310" s="1"/>
      <c r="BU310" s="1"/>
      <c r="BV310" s="1"/>
      <c r="BW310" s="1"/>
      <c r="BX310" s="1"/>
      <c r="BY310" s="1"/>
      <c r="BZ310" s="1"/>
      <c r="CA310" s="4"/>
      <c r="CB310" s="1"/>
      <c r="CC310" s="4"/>
      <c r="CD310" s="1"/>
      <c r="CE310" s="4"/>
      <c r="CF310" s="5"/>
      <c r="CG310" s="1"/>
      <c r="CH310" s="1"/>
      <c r="CI310" s="1"/>
      <c r="CJ310" s="1"/>
      <c r="CK310" s="1"/>
      <c r="CL310" s="1"/>
      <c r="CM310" s="6"/>
      <c r="CN310" s="6"/>
      <c r="CO310" s="6"/>
      <c r="CP310" s="6"/>
      <c r="CQ310" s="6"/>
      <c r="CR310" s="6"/>
      <c r="CS310" s="6"/>
      <c r="CT310" s="6"/>
      <c r="CU310" s="6"/>
      <c r="CV310" s="6"/>
      <c r="CW310" s="7"/>
      <c r="CX310" s="7"/>
      <c r="CY310" s="7"/>
      <c r="CZ310" s="7"/>
      <c r="DA310" s="8"/>
      <c r="DB310" s="6"/>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1"/>
      <c r="EN310" s="1"/>
      <c r="EO310" s="1"/>
      <c r="EP310" s="1"/>
      <c r="EQ310" s="1"/>
      <c r="ER310" s="1"/>
      <c r="ES310" s="3"/>
      <c r="ET310" s="3"/>
      <c r="EU310" s="1"/>
      <c r="EV310" s="1"/>
      <c r="EW310" s="1"/>
      <c r="EX310" s="1"/>
      <c r="EY310" s="1"/>
      <c r="EZ310" s="1"/>
      <c r="FA310" s="1"/>
      <c r="FB310" s="1"/>
      <c r="FC310" s="1"/>
      <c r="FD310" s="1"/>
      <c r="FE310" s="1"/>
    </row>
    <row r="311">
      <c r="L311" s="1"/>
      <c r="M311" s="1"/>
      <c r="N311" s="1"/>
      <c r="O311" s="1"/>
      <c r="P311" s="1"/>
      <c r="Q311" s="1"/>
      <c r="R311" s="1"/>
      <c r="S311" s="3"/>
      <c r="T311" s="3"/>
      <c r="U311" s="3"/>
      <c r="V311" s="3"/>
      <c r="W311" s="3"/>
      <c r="X311" s="3"/>
      <c r="Y311" s="3"/>
      <c r="Z311" s="3"/>
      <c r="AA311" s="3"/>
      <c r="AB311" s="3"/>
      <c r="AD311" s="1"/>
      <c r="AE311" s="1"/>
      <c r="AF311" s="1"/>
      <c r="AG311" s="1"/>
      <c r="AH311" s="1"/>
      <c r="AI311" s="1"/>
      <c r="AJ311" s="1"/>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1"/>
      <c r="BQ311" s="1"/>
      <c r="BR311" s="1"/>
      <c r="BS311" s="1"/>
      <c r="BT311" s="1"/>
      <c r="BU311" s="1"/>
      <c r="BV311" s="1"/>
      <c r="BW311" s="1"/>
      <c r="BX311" s="1"/>
      <c r="BY311" s="1"/>
      <c r="BZ311" s="1"/>
      <c r="CA311" s="4"/>
      <c r="CB311" s="1"/>
      <c r="CC311" s="4"/>
      <c r="CD311" s="1"/>
      <c r="CE311" s="4"/>
      <c r="CF311" s="5"/>
      <c r="CG311" s="1"/>
      <c r="CH311" s="1"/>
      <c r="CI311" s="1"/>
      <c r="CJ311" s="1"/>
      <c r="CK311" s="1"/>
      <c r="CL311" s="1"/>
      <c r="CM311" s="6"/>
      <c r="CN311" s="6"/>
      <c r="CO311" s="6"/>
      <c r="CP311" s="6"/>
      <c r="CQ311" s="6"/>
      <c r="CR311" s="6"/>
      <c r="CS311" s="6"/>
      <c r="CT311" s="6"/>
      <c r="CU311" s="6"/>
      <c r="CV311" s="6"/>
      <c r="CW311" s="7"/>
      <c r="CX311" s="7"/>
      <c r="CY311" s="7"/>
      <c r="CZ311" s="7"/>
      <c r="DA311" s="8"/>
      <c r="DB311" s="6"/>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1"/>
      <c r="EN311" s="1"/>
      <c r="EO311" s="1"/>
      <c r="EP311" s="1"/>
      <c r="EQ311" s="1"/>
      <c r="ER311" s="1"/>
      <c r="ES311" s="3"/>
      <c r="ET311" s="3"/>
      <c r="EU311" s="1"/>
      <c r="EV311" s="1"/>
      <c r="EW311" s="1"/>
      <c r="EX311" s="1"/>
      <c r="EY311" s="1"/>
      <c r="EZ311" s="1"/>
      <c r="FA311" s="1"/>
      <c r="FB311" s="1"/>
      <c r="FC311" s="1"/>
      <c r="FD311" s="1"/>
      <c r="FE311" s="1"/>
    </row>
    <row r="312">
      <c r="L312" s="1"/>
      <c r="M312" s="1"/>
      <c r="N312" s="1"/>
      <c r="O312" s="1"/>
      <c r="P312" s="1"/>
      <c r="Q312" s="1"/>
      <c r="R312" s="1"/>
      <c r="S312" s="3"/>
      <c r="T312" s="3"/>
      <c r="U312" s="3"/>
      <c r="V312" s="3"/>
      <c r="W312" s="3"/>
      <c r="X312" s="3"/>
      <c r="Y312" s="3"/>
      <c r="Z312" s="3"/>
      <c r="AA312" s="3"/>
      <c r="AB312" s="3"/>
      <c r="AD312" s="1"/>
      <c r="AE312" s="1"/>
      <c r="AF312" s="1"/>
      <c r="AG312" s="1"/>
      <c r="AH312" s="1"/>
      <c r="AI312" s="1"/>
      <c r="AJ312" s="1"/>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1"/>
      <c r="BQ312" s="1"/>
      <c r="BR312" s="1"/>
      <c r="BS312" s="1"/>
      <c r="BT312" s="1"/>
      <c r="BU312" s="1"/>
      <c r="BV312" s="1"/>
      <c r="BW312" s="1"/>
      <c r="BX312" s="1"/>
      <c r="BY312" s="1"/>
      <c r="BZ312" s="1"/>
      <c r="CA312" s="4"/>
      <c r="CB312" s="1"/>
      <c r="CC312" s="4"/>
      <c r="CD312" s="1"/>
      <c r="CE312" s="4"/>
      <c r="CF312" s="5"/>
      <c r="CG312" s="1"/>
      <c r="CH312" s="1"/>
      <c r="CI312" s="1"/>
      <c r="CJ312" s="1"/>
      <c r="CK312" s="1"/>
      <c r="CL312" s="1"/>
      <c r="CM312" s="6"/>
      <c r="CN312" s="6"/>
      <c r="CO312" s="6"/>
      <c r="CP312" s="6"/>
      <c r="CQ312" s="6"/>
      <c r="CR312" s="6"/>
      <c r="CS312" s="6"/>
      <c r="CT312" s="6"/>
      <c r="CU312" s="6"/>
      <c r="CV312" s="6"/>
      <c r="CW312" s="7"/>
      <c r="CX312" s="7"/>
      <c r="CY312" s="7"/>
      <c r="CZ312" s="7"/>
      <c r="DA312" s="8"/>
      <c r="DB312" s="6"/>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1"/>
      <c r="EN312" s="1"/>
      <c r="EO312" s="1"/>
      <c r="EP312" s="1"/>
      <c r="EQ312" s="1"/>
      <c r="ER312" s="1"/>
      <c r="ES312" s="3"/>
      <c r="ET312" s="3"/>
      <c r="EU312" s="1"/>
      <c r="EV312" s="1"/>
      <c r="EW312" s="1"/>
      <c r="EX312" s="1"/>
      <c r="EY312" s="1"/>
      <c r="EZ312" s="1"/>
      <c r="FA312" s="1"/>
      <c r="FB312" s="1"/>
      <c r="FC312" s="1"/>
      <c r="FD312" s="1"/>
      <c r="FE312" s="1"/>
    </row>
    <row r="313">
      <c r="L313" s="1"/>
      <c r="M313" s="1"/>
      <c r="N313" s="1"/>
      <c r="O313" s="1"/>
      <c r="P313" s="1"/>
      <c r="Q313" s="1"/>
      <c r="R313" s="1"/>
      <c r="S313" s="3"/>
      <c r="T313" s="3"/>
      <c r="U313" s="3"/>
      <c r="V313" s="3"/>
      <c r="W313" s="3"/>
      <c r="X313" s="3"/>
      <c r="Y313" s="3"/>
      <c r="Z313" s="3"/>
      <c r="AA313" s="3"/>
      <c r="AB313" s="3"/>
      <c r="AD313" s="1"/>
      <c r="AE313" s="1"/>
      <c r="AF313" s="1"/>
      <c r="AG313" s="1"/>
      <c r="AH313" s="1"/>
      <c r="AI313" s="1"/>
      <c r="AJ313" s="1"/>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1"/>
      <c r="BQ313" s="1"/>
      <c r="BR313" s="1"/>
      <c r="BS313" s="1"/>
      <c r="BT313" s="1"/>
      <c r="BU313" s="1"/>
      <c r="BV313" s="1"/>
      <c r="BW313" s="1"/>
      <c r="BX313" s="1"/>
      <c r="BY313" s="1"/>
      <c r="BZ313" s="1"/>
      <c r="CA313" s="4"/>
      <c r="CB313" s="1"/>
      <c r="CC313" s="4"/>
      <c r="CD313" s="1"/>
      <c r="CE313" s="4"/>
      <c r="CF313" s="5"/>
      <c r="CG313" s="1"/>
      <c r="CH313" s="1"/>
      <c r="CI313" s="1"/>
      <c r="CJ313" s="1"/>
      <c r="CK313" s="1"/>
      <c r="CL313" s="1"/>
      <c r="CM313" s="6"/>
      <c r="CN313" s="6"/>
      <c r="CO313" s="6"/>
      <c r="CP313" s="6"/>
      <c r="CQ313" s="6"/>
      <c r="CR313" s="6"/>
      <c r="CS313" s="6"/>
      <c r="CT313" s="6"/>
      <c r="CU313" s="6"/>
      <c r="CV313" s="6"/>
      <c r="CW313" s="7"/>
      <c r="CX313" s="7"/>
      <c r="CY313" s="7"/>
      <c r="CZ313" s="7"/>
      <c r="DA313" s="8"/>
      <c r="DB313" s="6"/>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1"/>
      <c r="EN313" s="1"/>
      <c r="EO313" s="1"/>
      <c r="EP313" s="1"/>
      <c r="EQ313" s="1"/>
      <c r="ER313" s="1"/>
      <c r="ES313" s="3"/>
      <c r="ET313" s="3"/>
      <c r="EU313" s="1"/>
      <c r="EV313" s="1"/>
      <c r="EW313" s="1"/>
      <c r="EX313" s="1"/>
      <c r="EY313" s="1"/>
      <c r="EZ313" s="1"/>
      <c r="FA313" s="1"/>
      <c r="FB313" s="1"/>
      <c r="FC313" s="1"/>
      <c r="FD313" s="1"/>
      <c r="FE313" s="1"/>
    </row>
    <row r="314">
      <c r="L314" s="1"/>
      <c r="M314" s="1"/>
      <c r="N314" s="1"/>
      <c r="O314" s="1"/>
      <c r="P314" s="1"/>
      <c r="Q314" s="1"/>
      <c r="R314" s="1"/>
      <c r="S314" s="3"/>
      <c r="T314" s="3"/>
      <c r="U314" s="3"/>
      <c r="V314" s="3"/>
      <c r="W314" s="3"/>
      <c r="X314" s="3"/>
      <c r="Y314" s="3"/>
      <c r="Z314" s="3"/>
      <c r="AA314" s="3"/>
      <c r="AB314" s="3"/>
      <c r="AD314" s="1"/>
      <c r="AE314" s="1"/>
      <c r="AF314" s="1"/>
      <c r="AG314" s="1"/>
      <c r="AH314" s="1"/>
      <c r="AI314" s="1"/>
      <c r="AJ314" s="1"/>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1"/>
      <c r="BQ314" s="1"/>
      <c r="BR314" s="1"/>
      <c r="BS314" s="1"/>
      <c r="BT314" s="1"/>
      <c r="BU314" s="1"/>
      <c r="BV314" s="1"/>
      <c r="BW314" s="1"/>
      <c r="BX314" s="1"/>
      <c r="BY314" s="1"/>
      <c r="BZ314" s="1"/>
      <c r="CA314" s="4"/>
      <c r="CB314" s="1"/>
      <c r="CC314" s="4"/>
      <c r="CD314" s="1"/>
      <c r="CE314" s="4"/>
      <c r="CF314" s="5"/>
      <c r="CG314" s="1"/>
      <c r="CH314" s="1"/>
      <c r="CI314" s="1"/>
      <c r="CJ314" s="1"/>
      <c r="CK314" s="1"/>
      <c r="CL314" s="1"/>
      <c r="CM314" s="6"/>
      <c r="CN314" s="6"/>
      <c r="CO314" s="6"/>
      <c r="CP314" s="6"/>
      <c r="CQ314" s="6"/>
      <c r="CR314" s="6"/>
      <c r="CS314" s="6"/>
      <c r="CT314" s="6"/>
      <c r="CU314" s="6"/>
      <c r="CV314" s="6"/>
      <c r="CW314" s="7"/>
      <c r="CX314" s="7"/>
      <c r="CY314" s="7"/>
      <c r="CZ314" s="7"/>
      <c r="DA314" s="8"/>
      <c r="DB314" s="6"/>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1"/>
      <c r="EN314" s="1"/>
      <c r="EO314" s="1"/>
      <c r="EP314" s="1"/>
      <c r="EQ314" s="1"/>
      <c r="ER314" s="1"/>
      <c r="ES314" s="3"/>
      <c r="ET314" s="3"/>
      <c r="EU314" s="1"/>
      <c r="EV314" s="1"/>
      <c r="EW314" s="1"/>
      <c r="EX314" s="1"/>
      <c r="EY314" s="1"/>
      <c r="EZ314" s="1"/>
      <c r="FA314" s="1"/>
      <c r="FB314" s="1"/>
      <c r="FC314" s="1"/>
      <c r="FD314" s="1"/>
      <c r="FE314" s="1"/>
    </row>
    <row r="315">
      <c r="L315" s="1"/>
      <c r="M315" s="1"/>
      <c r="N315" s="1"/>
      <c r="O315" s="1"/>
      <c r="P315" s="1"/>
      <c r="Q315" s="1"/>
      <c r="R315" s="1"/>
      <c r="S315" s="3"/>
      <c r="T315" s="3"/>
      <c r="U315" s="3"/>
      <c r="V315" s="3"/>
      <c r="W315" s="3"/>
      <c r="X315" s="3"/>
      <c r="Y315" s="3"/>
      <c r="Z315" s="3"/>
      <c r="AA315" s="3"/>
      <c r="AB315" s="3"/>
      <c r="AD315" s="1"/>
      <c r="AE315" s="1"/>
      <c r="AF315" s="1"/>
      <c r="AG315" s="1"/>
      <c r="AH315" s="1"/>
      <c r="AI315" s="1"/>
      <c r="AJ315" s="1"/>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1"/>
      <c r="BQ315" s="1"/>
      <c r="BR315" s="1"/>
      <c r="BS315" s="1"/>
      <c r="BT315" s="1"/>
      <c r="BU315" s="1"/>
      <c r="BV315" s="1"/>
      <c r="BW315" s="1"/>
      <c r="BX315" s="1"/>
      <c r="BY315" s="1"/>
      <c r="BZ315" s="1"/>
      <c r="CA315" s="4"/>
      <c r="CB315" s="1"/>
      <c r="CC315" s="4"/>
      <c r="CD315" s="1"/>
      <c r="CE315" s="4"/>
      <c r="CF315" s="5"/>
      <c r="CG315" s="1"/>
      <c r="CH315" s="1"/>
      <c r="CI315" s="1"/>
      <c r="CJ315" s="1"/>
      <c r="CK315" s="1"/>
      <c r="CL315" s="1"/>
      <c r="CM315" s="6"/>
      <c r="CN315" s="6"/>
      <c r="CO315" s="6"/>
      <c r="CP315" s="6"/>
      <c r="CQ315" s="6"/>
      <c r="CR315" s="6"/>
      <c r="CS315" s="6"/>
      <c r="CT315" s="6"/>
      <c r="CU315" s="6"/>
      <c r="CV315" s="6"/>
      <c r="CW315" s="7"/>
      <c r="CX315" s="7"/>
      <c r="CY315" s="7"/>
      <c r="CZ315" s="7"/>
      <c r="DA315" s="8"/>
      <c r="DB315" s="6"/>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1"/>
      <c r="EN315" s="1"/>
      <c r="EO315" s="1"/>
      <c r="EP315" s="1"/>
      <c r="EQ315" s="1"/>
      <c r="ER315" s="1"/>
      <c r="ES315" s="3"/>
      <c r="ET315" s="3"/>
      <c r="EU315" s="1"/>
      <c r="EV315" s="1"/>
      <c r="EW315" s="1"/>
      <c r="EX315" s="1"/>
      <c r="EY315" s="1"/>
      <c r="EZ315" s="1"/>
      <c r="FA315" s="1"/>
      <c r="FB315" s="1"/>
      <c r="FC315" s="1"/>
      <c r="FD315" s="1"/>
      <c r="FE315" s="1"/>
    </row>
    <row r="316">
      <c r="L316" s="1"/>
      <c r="M316" s="1"/>
      <c r="N316" s="1"/>
      <c r="O316" s="1"/>
      <c r="P316" s="1"/>
      <c r="Q316" s="1"/>
      <c r="R316" s="1"/>
      <c r="S316" s="3"/>
      <c r="T316" s="3"/>
      <c r="U316" s="3"/>
      <c r="V316" s="3"/>
      <c r="W316" s="3"/>
      <c r="X316" s="3"/>
      <c r="Y316" s="3"/>
      <c r="Z316" s="3"/>
      <c r="AA316" s="3"/>
      <c r="AB316" s="3"/>
      <c r="AD316" s="1"/>
      <c r="AE316" s="1"/>
      <c r="AF316" s="1"/>
      <c r="AG316" s="1"/>
      <c r="AH316" s="1"/>
      <c r="AI316" s="1"/>
      <c r="AJ316" s="1"/>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1"/>
      <c r="BQ316" s="1"/>
      <c r="BR316" s="1"/>
      <c r="BS316" s="1"/>
      <c r="BT316" s="1"/>
      <c r="BU316" s="1"/>
      <c r="BV316" s="1"/>
      <c r="BW316" s="1"/>
      <c r="BX316" s="1"/>
      <c r="BY316" s="1"/>
      <c r="BZ316" s="1"/>
      <c r="CA316" s="4"/>
      <c r="CB316" s="1"/>
      <c r="CC316" s="4"/>
      <c r="CD316" s="1"/>
      <c r="CE316" s="4"/>
      <c r="CF316" s="5"/>
      <c r="CG316" s="1"/>
      <c r="CH316" s="1"/>
      <c r="CI316" s="1"/>
      <c r="CJ316" s="1"/>
      <c r="CK316" s="1"/>
      <c r="CL316" s="1"/>
      <c r="CM316" s="6"/>
      <c r="CN316" s="6"/>
      <c r="CO316" s="6"/>
      <c r="CP316" s="6"/>
      <c r="CQ316" s="6"/>
      <c r="CR316" s="6"/>
      <c r="CS316" s="6"/>
      <c r="CT316" s="6"/>
      <c r="CU316" s="6"/>
      <c r="CV316" s="6"/>
      <c r="CW316" s="7"/>
      <c r="CX316" s="7"/>
      <c r="CY316" s="7"/>
      <c r="CZ316" s="7"/>
      <c r="DA316" s="8"/>
      <c r="DB316" s="6"/>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1"/>
      <c r="EN316" s="1"/>
      <c r="EO316" s="1"/>
      <c r="EP316" s="1"/>
      <c r="EQ316" s="1"/>
      <c r="ER316" s="1"/>
      <c r="ES316" s="3"/>
      <c r="ET316" s="3"/>
      <c r="EU316" s="1"/>
      <c r="EV316" s="1"/>
      <c r="EW316" s="1"/>
      <c r="EX316" s="1"/>
      <c r="EY316" s="1"/>
      <c r="EZ316" s="1"/>
      <c r="FA316" s="1"/>
      <c r="FB316" s="1"/>
      <c r="FC316" s="1"/>
      <c r="FD316" s="1"/>
      <c r="FE316" s="1"/>
    </row>
    <row r="317">
      <c r="L317" s="1"/>
      <c r="M317" s="1"/>
      <c r="N317" s="1"/>
      <c r="O317" s="1"/>
      <c r="P317" s="1"/>
      <c r="Q317" s="1"/>
      <c r="R317" s="1"/>
      <c r="S317" s="3"/>
      <c r="T317" s="3"/>
      <c r="U317" s="3"/>
      <c r="V317" s="3"/>
      <c r="W317" s="3"/>
      <c r="X317" s="3"/>
      <c r="Y317" s="3"/>
      <c r="Z317" s="3"/>
      <c r="AA317" s="3"/>
      <c r="AB317" s="3"/>
      <c r="AD317" s="1"/>
      <c r="AE317" s="1"/>
      <c r="AF317" s="1"/>
      <c r="AG317" s="1"/>
      <c r="AH317" s="1"/>
      <c r="AI317" s="1"/>
      <c r="AJ317" s="1"/>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1"/>
      <c r="BQ317" s="1"/>
      <c r="BR317" s="1"/>
      <c r="BS317" s="1"/>
      <c r="BT317" s="1"/>
      <c r="BU317" s="1"/>
      <c r="BV317" s="1"/>
      <c r="BW317" s="1"/>
      <c r="BX317" s="1"/>
      <c r="BY317" s="1"/>
      <c r="BZ317" s="1"/>
      <c r="CA317" s="4"/>
      <c r="CB317" s="1"/>
      <c r="CC317" s="4"/>
      <c r="CD317" s="1"/>
      <c r="CE317" s="4"/>
      <c r="CF317" s="5"/>
      <c r="CG317" s="1"/>
      <c r="CH317" s="1"/>
      <c r="CI317" s="1"/>
      <c r="CJ317" s="1"/>
      <c r="CK317" s="1"/>
      <c r="CL317" s="1"/>
      <c r="CM317" s="6"/>
      <c r="CN317" s="6"/>
      <c r="CO317" s="6"/>
      <c r="CP317" s="6"/>
      <c r="CQ317" s="6"/>
      <c r="CR317" s="6"/>
      <c r="CS317" s="6"/>
      <c r="CT317" s="6"/>
      <c r="CU317" s="6"/>
      <c r="CV317" s="6"/>
      <c r="CW317" s="7"/>
      <c r="CX317" s="7"/>
      <c r="CY317" s="7"/>
      <c r="CZ317" s="7"/>
      <c r="DA317" s="8"/>
      <c r="DB317" s="6"/>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1"/>
      <c r="EN317" s="1"/>
      <c r="EO317" s="1"/>
      <c r="EP317" s="1"/>
      <c r="EQ317" s="1"/>
      <c r="ER317" s="1"/>
      <c r="ES317" s="3"/>
      <c r="ET317" s="3"/>
      <c r="EU317" s="1"/>
      <c r="EV317" s="1"/>
      <c r="EW317" s="1"/>
      <c r="EX317" s="1"/>
      <c r="EY317" s="1"/>
      <c r="EZ317" s="1"/>
      <c r="FA317" s="1"/>
      <c r="FB317" s="1"/>
      <c r="FC317" s="1"/>
      <c r="FD317" s="1"/>
      <c r="FE317" s="1"/>
    </row>
    <row r="318">
      <c r="L318" s="1"/>
      <c r="M318" s="1"/>
      <c r="N318" s="1"/>
      <c r="O318" s="1"/>
      <c r="P318" s="1"/>
      <c r="Q318" s="1"/>
      <c r="R318" s="1"/>
      <c r="S318" s="3"/>
      <c r="T318" s="3"/>
      <c r="U318" s="3"/>
      <c r="V318" s="3"/>
      <c r="W318" s="3"/>
      <c r="X318" s="3"/>
      <c r="Y318" s="3"/>
      <c r="Z318" s="3"/>
      <c r="AA318" s="3"/>
      <c r="AB318" s="3"/>
      <c r="AD318" s="1"/>
      <c r="AE318" s="1"/>
      <c r="AF318" s="1"/>
      <c r="AG318" s="1"/>
      <c r="AH318" s="1"/>
      <c r="AI318" s="1"/>
      <c r="AJ318" s="1"/>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1"/>
      <c r="BQ318" s="1"/>
      <c r="BR318" s="1"/>
      <c r="BS318" s="1"/>
      <c r="BT318" s="1"/>
      <c r="BU318" s="1"/>
      <c r="BV318" s="1"/>
      <c r="BW318" s="1"/>
      <c r="BX318" s="1"/>
      <c r="BY318" s="1"/>
      <c r="BZ318" s="1"/>
      <c r="CA318" s="4"/>
      <c r="CB318" s="1"/>
      <c r="CC318" s="4"/>
      <c r="CD318" s="1"/>
      <c r="CE318" s="4"/>
      <c r="CF318" s="5"/>
      <c r="CG318" s="1"/>
      <c r="CH318" s="1"/>
      <c r="CI318" s="1"/>
      <c r="CJ318" s="1"/>
      <c r="CK318" s="1"/>
      <c r="CL318" s="1"/>
      <c r="CM318" s="6"/>
      <c r="CN318" s="6"/>
      <c r="CO318" s="6"/>
      <c r="CP318" s="6"/>
      <c r="CQ318" s="6"/>
      <c r="CR318" s="6"/>
      <c r="CS318" s="6"/>
      <c r="CT318" s="6"/>
      <c r="CU318" s="6"/>
      <c r="CV318" s="6"/>
      <c r="CW318" s="7"/>
      <c r="CX318" s="7"/>
      <c r="CY318" s="7"/>
      <c r="CZ318" s="7"/>
      <c r="DA318" s="8"/>
      <c r="DB318" s="6"/>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1"/>
      <c r="EN318" s="1"/>
      <c r="EO318" s="1"/>
      <c r="EP318" s="1"/>
      <c r="EQ318" s="1"/>
      <c r="ER318" s="1"/>
      <c r="ES318" s="3"/>
      <c r="ET318" s="3"/>
      <c r="EU318" s="1"/>
      <c r="EV318" s="1"/>
      <c r="EW318" s="1"/>
      <c r="EX318" s="1"/>
      <c r="EY318" s="1"/>
      <c r="EZ318" s="1"/>
      <c r="FA318" s="1"/>
      <c r="FB318" s="1"/>
      <c r="FC318" s="1"/>
      <c r="FD318" s="1"/>
      <c r="FE318" s="1"/>
    </row>
    <row r="319">
      <c r="L319" s="1"/>
      <c r="M319" s="1"/>
      <c r="N319" s="1"/>
      <c r="O319" s="1"/>
      <c r="P319" s="1"/>
      <c r="Q319" s="1"/>
      <c r="R319" s="1"/>
      <c r="S319" s="3"/>
      <c r="T319" s="3"/>
      <c r="U319" s="3"/>
      <c r="V319" s="3"/>
      <c r="W319" s="3"/>
      <c r="X319" s="3"/>
      <c r="Y319" s="3"/>
      <c r="Z319" s="3"/>
      <c r="AA319" s="3"/>
      <c r="AB319" s="3"/>
      <c r="AD319" s="1"/>
      <c r="AE319" s="1"/>
      <c r="AF319" s="1"/>
      <c r="AG319" s="1"/>
      <c r="AH319" s="1"/>
      <c r="AI319" s="1"/>
      <c r="AJ319" s="1"/>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1"/>
      <c r="BQ319" s="1"/>
      <c r="BR319" s="1"/>
      <c r="BS319" s="1"/>
      <c r="BT319" s="1"/>
      <c r="BU319" s="1"/>
      <c r="BV319" s="1"/>
      <c r="BW319" s="1"/>
      <c r="BX319" s="1"/>
      <c r="BY319" s="1"/>
      <c r="BZ319" s="1"/>
      <c r="CA319" s="4"/>
      <c r="CB319" s="1"/>
      <c r="CC319" s="4"/>
      <c r="CD319" s="1"/>
      <c r="CE319" s="4"/>
      <c r="CF319" s="5"/>
      <c r="CG319" s="1"/>
      <c r="CH319" s="1"/>
      <c r="CI319" s="1"/>
      <c r="CJ319" s="1"/>
      <c r="CK319" s="1"/>
      <c r="CL319" s="1"/>
      <c r="CM319" s="6"/>
      <c r="CN319" s="6"/>
      <c r="CO319" s="6"/>
      <c r="CP319" s="6"/>
      <c r="CQ319" s="6"/>
      <c r="CR319" s="6"/>
      <c r="CS319" s="6"/>
      <c r="CT319" s="6"/>
      <c r="CU319" s="6"/>
      <c r="CV319" s="6"/>
      <c r="CW319" s="7"/>
      <c r="CX319" s="7"/>
      <c r="CY319" s="7"/>
      <c r="CZ319" s="7"/>
      <c r="DA319" s="8"/>
      <c r="DB319" s="6"/>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1"/>
      <c r="EN319" s="1"/>
      <c r="EO319" s="1"/>
      <c r="EP319" s="1"/>
      <c r="EQ319" s="1"/>
      <c r="ER319" s="1"/>
      <c r="ES319" s="3"/>
      <c r="ET319" s="3"/>
      <c r="EU319" s="1"/>
      <c r="EV319" s="1"/>
      <c r="EW319" s="1"/>
      <c r="EX319" s="1"/>
      <c r="EY319" s="1"/>
      <c r="EZ319" s="1"/>
      <c r="FA319" s="1"/>
      <c r="FB319" s="1"/>
      <c r="FC319" s="1"/>
      <c r="FD319" s="1"/>
      <c r="FE319" s="1"/>
    </row>
    <row r="320">
      <c r="L320" s="1"/>
      <c r="M320" s="1"/>
      <c r="N320" s="1"/>
      <c r="O320" s="1"/>
      <c r="P320" s="1"/>
      <c r="Q320" s="1"/>
      <c r="R320" s="1"/>
      <c r="S320" s="3"/>
      <c r="T320" s="3"/>
      <c r="U320" s="3"/>
      <c r="V320" s="3"/>
      <c r="W320" s="3"/>
      <c r="X320" s="3"/>
      <c r="Y320" s="3"/>
      <c r="Z320" s="3"/>
      <c r="AA320" s="3"/>
      <c r="AB320" s="3"/>
      <c r="AD320" s="1"/>
      <c r="AE320" s="1"/>
      <c r="AF320" s="1"/>
      <c r="AG320" s="1"/>
      <c r="AH320" s="1"/>
      <c r="AI320" s="1"/>
      <c r="AJ320" s="1"/>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1"/>
      <c r="BQ320" s="1"/>
      <c r="BR320" s="1"/>
      <c r="BS320" s="1"/>
      <c r="BT320" s="1"/>
      <c r="BU320" s="1"/>
      <c r="BV320" s="1"/>
      <c r="BW320" s="1"/>
      <c r="BX320" s="1"/>
      <c r="BY320" s="1"/>
      <c r="BZ320" s="1"/>
      <c r="CA320" s="4"/>
      <c r="CB320" s="1"/>
      <c r="CC320" s="4"/>
      <c r="CD320" s="1"/>
      <c r="CE320" s="4"/>
      <c r="CF320" s="5"/>
      <c r="CG320" s="1"/>
      <c r="CH320" s="1"/>
      <c r="CI320" s="1"/>
      <c r="CJ320" s="1"/>
      <c r="CK320" s="1"/>
      <c r="CL320" s="1"/>
      <c r="CM320" s="6"/>
      <c r="CN320" s="6"/>
      <c r="CO320" s="6"/>
      <c r="CP320" s="6"/>
      <c r="CQ320" s="6"/>
      <c r="CR320" s="6"/>
      <c r="CS320" s="6"/>
      <c r="CT320" s="6"/>
      <c r="CU320" s="6"/>
      <c r="CV320" s="6"/>
      <c r="CW320" s="7"/>
      <c r="CX320" s="7"/>
      <c r="CY320" s="7"/>
      <c r="CZ320" s="7"/>
      <c r="DA320" s="8"/>
      <c r="DB320" s="6"/>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1"/>
      <c r="EN320" s="1"/>
      <c r="EO320" s="1"/>
      <c r="EP320" s="1"/>
      <c r="EQ320" s="1"/>
      <c r="ER320" s="1"/>
      <c r="ES320" s="3"/>
      <c r="ET320" s="3"/>
      <c r="EU320" s="1"/>
      <c r="EV320" s="1"/>
      <c r="EW320" s="1"/>
      <c r="EX320" s="1"/>
      <c r="EY320" s="1"/>
      <c r="EZ320" s="1"/>
      <c r="FA320" s="1"/>
      <c r="FB320" s="1"/>
      <c r="FC320" s="1"/>
      <c r="FD320" s="1"/>
      <c r="FE320" s="1"/>
    </row>
    <row r="321">
      <c r="L321" s="1"/>
      <c r="M321" s="1"/>
      <c r="N321" s="1"/>
      <c r="O321" s="1"/>
      <c r="P321" s="1"/>
      <c r="Q321" s="1"/>
      <c r="R321" s="1"/>
      <c r="S321" s="3"/>
      <c r="T321" s="3"/>
      <c r="U321" s="3"/>
      <c r="V321" s="3"/>
      <c r="W321" s="3"/>
      <c r="X321" s="3"/>
      <c r="Y321" s="3"/>
      <c r="Z321" s="3"/>
      <c r="AA321" s="3"/>
      <c r="AB321" s="3"/>
      <c r="AD321" s="1"/>
      <c r="AE321" s="1"/>
      <c r="AF321" s="1"/>
      <c r="AG321" s="1"/>
      <c r="AH321" s="1"/>
      <c r="AI321" s="1"/>
      <c r="AJ321" s="1"/>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1"/>
      <c r="BQ321" s="1"/>
      <c r="BR321" s="1"/>
      <c r="BS321" s="1"/>
      <c r="BT321" s="1"/>
      <c r="BU321" s="1"/>
      <c r="BV321" s="1"/>
      <c r="BW321" s="1"/>
      <c r="BX321" s="1"/>
      <c r="BY321" s="1"/>
      <c r="BZ321" s="1"/>
      <c r="CA321" s="4"/>
      <c r="CB321" s="1"/>
      <c r="CC321" s="4"/>
      <c r="CD321" s="1"/>
      <c r="CE321" s="4"/>
      <c r="CF321" s="5"/>
      <c r="CG321" s="1"/>
      <c r="CH321" s="1"/>
      <c r="CI321" s="1"/>
      <c r="CJ321" s="1"/>
      <c r="CK321" s="1"/>
      <c r="CL321" s="1"/>
      <c r="CM321" s="6"/>
      <c r="CN321" s="6"/>
      <c r="CO321" s="6"/>
      <c r="CP321" s="6"/>
      <c r="CQ321" s="6"/>
      <c r="CR321" s="6"/>
      <c r="CS321" s="6"/>
      <c r="CT321" s="6"/>
      <c r="CU321" s="6"/>
      <c r="CV321" s="6"/>
      <c r="CW321" s="7"/>
      <c r="CX321" s="7"/>
      <c r="CY321" s="7"/>
      <c r="CZ321" s="7"/>
      <c r="DA321" s="8"/>
      <c r="DB321" s="6"/>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1"/>
      <c r="EN321" s="1"/>
      <c r="EO321" s="1"/>
      <c r="EP321" s="1"/>
      <c r="EQ321" s="1"/>
      <c r="ER321" s="1"/>
      <c r="ES321" s="3"/>
      <c r="ET321" s="3"/>
      <c r="EU321" s="1"/>
      <c r="EV321" s="1"/>
      <c r="EW321" s="1"/>
      <c r="EX321" s="1"/>
      <c r="EY321" s="1"/>
      <c r="EZ321" s="1"/>
      <c r="FA321" s="1"/>
      <c r="FB321" s="1"/>
      <c r="FC321" s="1"/>
      <c r="FD321" s="1"/>
      <c r="FE321" s="1"/>
    </row>
    <row r="322">
      <c r="L322" s="1"/>
      <c r="M322" s="1"/>
      <c r="N322" s="1"/>
      <c r="O322" s="1"/>
      <c r="P322" s="1"/>
      <c r="Q322" s="1"/>
      <c r="R322" s="1"/>
      <c r="S322" s="3"/>
      <c r="T322" s="3"/>
      <c r="U322" s="3"/>
      <c r="V322" s="3"/>
      <c r="W322" s="3"/>
      <c r="X322" s="3"/>
      <c r="Y322" s="3"/>
      <c r="Z322" s="3"/>
      <c r="AA322" s="3"/>
      <c r="AB322" s="3"/>
      <c r="AD322" s="1"/>
      <c r="AE322" s="1"/>
      <c r="AF322" s="1"/>
      <c r="AG322" s="1"/>
      <c r="AH322" s="1"/>
      <c r="AI322" s="1"/>
      <c r="AJ322" s="1"/>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1"/>
      <c r="BQ322" s="1"/>
      <c r="BR322" s="1"/>
      <c r="BS322" s="1"/>
      <c r="BT322" s="1"/>
      <c r="BU322" s="1"/>
      <c r="BV322" s="1"/>
      <c r="BW322" s="1"/>
      <c r="BX322" s="1"/>
      <c r="BY322" s="1"/>
      <c r="BZ322" s="1"/>
      <c r="CA322" s="4"/>
      <c r="CB322" s="1"/>
      <c r="CC322" s="4"/>
      <c r="CD322" s="1"/>
      <c r="CE322" s="4"/>
      <c r="CF322" s="5"/>
      <c r="CG322" s="1"/>
      <c r="CH322" s="1"/>
      <c r="CI322" s="1"/>
      <c r="CJ322" s="1"/>
      <c r="CK322" s="1"/>
      <c r="CL322" s="1"/>
      <c r="CM322" s="6"/>
      <c r="CN322" s="6"/>
      <c r="CO322" s="6"/>
      <c r="CP322" s="6"/>
      <c r="CQ322" s="6"/>
      <c r="CR322" s="6"/>
      <c r="CS322" s="6"/>
      <c r="CT322" s="6"/>
      <c r="CU322" s="6"/>
      <c r="CV322" s="6"/>
      <c r="CW322" s="7"/>
      <c r="CX322" s="7"/>
      <c r="CY322" s="7"/>
      <c r="CZ322" s="7"/>
      <c r="DA322" s="8"/>
      <c r="DB322" s="6"/>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1"/>
      <c r="EN322" s="1"/>
      <c r="EO322" s="1"/>
      <c r="EP322" s="1"/>
      <c r="EQ322" s="1"/>
      <c r="ER322" s="1"/>
      <c r="ES322" s="3"/>
      <c r="ET322" s="3"/>
      <c r="EU322" s="1"/>
      <c r="EV322" s="1"/>
      <c r="EW322" s="1"/>
      <c r="EX322" s="1"/>
      <c r="EY322" s="1"/>
      <c r="EZ322" s="1"/>
      <c r="FA322" s="1"/>
      <c r="FB322" s="1"/>
      <c r="FC322" s="1"/>
      <c r="FD322" s="1"/>
      <c r="FE322" s="1"/>
    </row>
    <row r="323">
      <c r="L323" s="1"/>
      <c r="M323" s="1"/>
      <c r="N323" s="1"/>
      <c r="O323" s="1"/>
      <c r="P323" s="1"/>
      <c r="Q323" s="1"/>
      <c r="R323" s="1"/>
      <c r="S323" s="3"/>
      <c r="T323" s="3"/>
      <c r="U323" s="3"/>
      <c r="V323" s="3"/>
      <c r="W323" s="3"/>
      <c r="X323" s="3"/>
      <c r="Y323" s="3"/>
      <c r="Z323" s="3"/>
      <c r="AA323" s="3"/>
      <c r="AB323" s="3"/>
      <c r="AD323" s="1"/>
      <c r="AE323" s="1"/>
      <c r="AF323" s="1"/>
      <c r="AG323" s="1"/>
      <c r="AH323" s="1"/>
      <c r="AI323" s="1"/>
      <c r="AJ323" s="1"/>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1"/>
      <c r="BQ323" s="1"/>
      <c r="BR323" s="1"/>
      <c r="BS323" s="1"/>
      <c r="BT323" s="1"/>
      <c r="BU323" s="1"/>
      <c r="BV323" s="1"/>
      <c r="BW323" s="1"/>
      <c r="BX323" s="1"/>
      <c r="BY323" s="1"/>
      <c r="BZ323" s="1"/>
      <c r="CA323" s="4"/>
      <c r="CB323" s="1"/>
      <c r="CC323" s="4"/>
      <c r="CD323" s="1"/>
      <c r="CE323" s="4"/>
      <c r="CF323" s="5"/>
      <c r="CG323" s="1"/>
      <c r="CH323" s="1"/>
      <c r="CI323" s="1"/>
      <c r="CJ323" s="1"/>
      <c r="CK323" s="1"/>
      <c r="CL323" s="1"/>
      <c r="CM323" s="6"/>
      <c r="CN323" s="6"/>
      <c r="CO323" s="6"/>
      <c r="CP323" s="6"/>
      <c r="CQ323" s="6"/>
      <c r="CR323" s="6"/>
      <c r="CS323" s="6"/>
      <c r="CT323" s="6"/>
      <c r="CU323" s="6"/>
      <c r="CV323" s="6"/>
      <c r="CW323" s="7"/>
      <c r="CX323" s="7"/>
      <c r="CY323" s="7"/>
      <c r="CZ323" s="7"/>
      <c r="DA323" s="8"/>
      <c r="DB323" s="6"/>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1"/>
      <c r="EN323" s="1"/>
      <c r="EO323" s="1"/>
      <c r="EP323" s="1"/>
      <c r="EQ323" s="1"/>
      <c r="ER323" s="1"/>
      <c r="ES323" s="3"/>
      <c r="ET323" s="3"/>
      <c r="EU323" s="1"/>
      <c r="EV323" s="1"/>
      <c r="EW323" s="1"/>
      <c r="EX323" s="1"/>
      <c r="EY323" s="1"/>
      <c r="EZ323" s="1"/>
      <c r="FA323" s="1"/>
      <c r="FB323" s="1"/>
      <c r="FC323" s="1"/>
      <c r="FD323" s="1"/>
      <c r="FE323" s="1"/>
    </row>
    <row r="324">
      <c r="L324" s="1"/>
      <c r="M324" s="1"/>
      <c r="N324" s="1"/>
      <c r="O324" s="1"/>
      <c r="P324" s="1"/>
      <c r="Q324" s="1"/>
      <c r="R324" s="1"/>
      <c r="S324" s="3"/>
      <c r="T324" s="3"/>
      <c r="U324" s="3"/>
      <c r="V324" s="3"/>
      <c r="W324" s="3"/>
      <c r="X324" s="3"/>
      <c r="Y324" s="3"/>
      <c r="Z324" s="3"/>
      <c r="AA324" s="3"/>
      <c r="AB324" s="3"/>
      <c r="AD324" s="1"/>
      <c r="AE324" s="1"/>
      <c r="AF324" s="1"/>
      <c r="AG324" s="1"/>
      <c r="AH324" s="1"/>
      <c r="AI324" s="1"/>
      <c r="AJ324" s="1"/>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1"/>
      <c r="BQ324" s="1"/>
      <c r="BR324" s="1"/>
      <c r="BS324" s="1"/>
      <c r="BT324" s="1"/>
      <c r="BU324" s="1"/>
      <c r="BV324" s="1"/>
      <c r="BW324" s="1"/>
      <c r="BX324" s="1"/>
      <c r="BY324" s="1"/>
      <c r="BZ324" s="1"/>
      <c r="CA324" s="4"/>
      <c r="CB324" s="1"/>
      <c r="CC324" s="4"/>
      <c r="CD324" s="1"/>
      <c r="CE324" s="4"/>
      <c r="CF324" s="5"/>
      <c r="CG324" s="1"/>
      <c r="CH324" s="1"/>
      <c r="CI324" s="1"/>
      <c r="CJ324" s="1"/>
      <c r="CK324" s="1"/>
      <c r="CL324" s="1"/>
      <c r="CM324" s="6"/>
      <c r="CN324" s="6"/>
      <c r="CO324" s="6"/>
      <c r="CP324" s="6"/>
      <c r="CQ324" s="6"/>
      <c r="CR324" s="6"/>
      <c r="CS324" s="6"/>
      <c r="CT324" s="6"/>
      <c r="CU324" s="6"/>
      <c r="CV324" s="6"/>
      <c r="CW324" s="7"/>
      <c r="CX324" s="7"/>
      <c r="CY324" s="7"/>
      <c r="CZ324" s="7"/>
      <c r="DA324" s="8"/>
      <c r="DB324" s="6"/>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1"/>
      <c r="EN324" s="1"/>
      <c r="EO324" s="1"/>
      <c r="EP324" s="1"/>
      <c r="EQ324" s="1"/>
      <c r="ER324" s="1"/>
      <c r="ES324" s="3"/>
      <c r="ET324" s="3"/>
      <c r="EU324" s="1"/>
      <c r="EV324" s="1"/>
      <c r="EW324" s="1"/>
      <c r="EX324" s="1"/>
      <c r="EY324" s="1"/>
      <c r="EZ324" s="1"/>
      <c r="FA324" s="1"/>
      <c r="FB324" s="1"/>
      <c r="FC324" s="1"/>
      <c r="FD324" s="1"/>
      <c r="FE324" s="1"/>
    </row>
    <row r="325">
      <c r="L325" s="1"/>
      <c r="M325" s="1"/>
      <c r="N325" s="1"/>
      <c r="O325" s="1"/>
      <c r="P325" s="1"/>
      <c r="Q325" s="1"/>
      <c r="R325" s="1"/>
      <c r="S325" s="3"/>
      <c r="T325" s="3"/>
      <c r="U325" s="3"/>
      <c r="V325" s="3"/>
      <c r="W325" s="3"/>
      <c r="X325" s="3"/>
      <c r="Y325" s="3"/>
      <c r="Z325" s="3"/>
      <c r="AA325" s="3"/>
      <c r="AB325" s="3"/>
      <c r="AD325" s="1"/>
      <c r="AE325" s="1"/>
      <c r="AF325" s="1"/>
      <c r="AG325" s="1"/>
      <c r="AH325" s="1"/>
      <c r="AI325" s="1"/>
      <c r="AJ325" s="1"/>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1"/>
      <c r="BQ325" s="1"/>
      <c r="BR325" s="1"/>
      <c r="BS325" s="1"/>
      <c r="BT325" s="1"/>
      <c r="BU325" s="1"/>
      <c r="BV325" s="1"/>
      <c r="BW325" s="1"/>
      <c r="BX325" s="1"/>
      <c r="BY325" s="1"/>
      <c r="BZ325" s="1"/>
      <c r="CA325" s="4"/>
      <c r="CB325" s="1"/>
      <c r="CC325" s="4"/>
      <c r="CD325" s="1"/>
      <c r="CE325" s="4"/>
      <c r="CF325" s="5"/>
      <c r="CG325" s="1"/>
      <c r="CH325" s="1"/>
      <c r="CI325" s="1"/>
      <c r="CJ325" s="1"/>
      <c r="CK325" s="1"/>
      <c r="CL325" s="1"/>
      <c r="CM325" s="6"/>
      <c r="CN325" s="6"/>
      <c r="CO325" s="6"/>
      <c r="CP325" s="6"/>
      <c r="CQ325" s="6"/>
      <c r="CR325" s="6"/>
      <c r="CS325" s="6"/>
      <c r="CT325" s="6"/>
      <c r="CU325" s="6"/>
      <c r="CV325" s="6"/>
      <c r="CW325" s="7"/>
      <c r="CX325" s="7"/>
      <c r="CY325" s="7"/>
      <c r="CZ325" s="7"/>
      <c r="DA325" s="8"/>
      <c r="DB325" s="6"/>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1"/>
      <c r="EN325" s="1"/>
      <c r="EO325" s="1"/>
      <c r="EP325" s="1"/>
      <c r="EQ325" s="1"/>
      <c r="ER325" s="1"/>
      <c r="ES325" s="3"/>
      <c r="ET325" s="3"/>
      <c r="EU325" s="1"/>
      <c r="EV325" s="1"/>
      <c r="EW325" s="1"/>
      <c r="EX325" s="1"/>
      <c r="EY325" s="1"/>
      <c r="EZ325" s="1"/>
      <c r="FA325" s="1"/>
      <c r="FB325" s="1"/>
      <c r="FC325" s="1"/>
      <c r="FD325" s="1"/>
      <c r="FE325" s="1"/>
    </row>
    <row r="326">
      <c r="L326" s="1"/>
      <c r="M326" s="1"/>
      <c r="N326" s="1"/>
      <c r="O326" s="1"/>
      <c r="P326" s="1"/>
      <c r="Q326" s="1"/>
      <c r="R326" s="1"/>
      <c r="S326" s="3"/>
      <c r="T326" s="3"/>
      <c r="U326" s="3"/>
      <c r="V326" s="3"/>
      <c r="W326" s="3"/>
      <c r="X326" s="3"/>
      <c r="Y326" s="3"/>
      <c r="Z326" s="3"/>
      <c r="AA326" s="3"/>
      <c r="AB326" s="3"/>
      <c r="AD326" s="1"/>
      <c r="AE326" s="1"/>
      <c r="AF326" s="1"/>
      <c r="AG326" s="1"/>
      <c r="AH326" s="1"/>
      <c r="AI326" s="1"/>
      <c r="AJ326" s="1"/>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1"/>
      <c r="BQ326" s="1"/>
      <c r="BR326" s="1"/>
      <c r="BS326" s="1"/>
      <c r="BT326" s="1"/>
      <c r="BU326" s="1"/>
      <c r="BV326" s="1"/>
      <c r="BW326" s="1"/>
      <c r="BX326" s="1"/>
      <c r="BY326" s="1"/>
      <c r="BZ326" s="1"/>
      <c r="CA326" s="4"/>
      <c r="CB326" s="1"/>
      <c r="CC326" s="4"/>
      <c r="CD326" s="1"/>
      <c r="CE326" s="4"/>
      <c r="CF326" s="5"/>
      <c r="CG326" s="1"/>
      <c r="CH326" s="1"/>
      <c r="CI326" s="1"/>
      <c r="CJ326" s="1"/>
      <c r="CK326" s="1"/>
      <c r="CL326" s="1"/>
      <c r="CM326" s="6"/>
      <c r="CN326" s="6"/>
      <c r="CO326" s="6"/>
      <c r="CP326" s="6"/>
      <c r="CQ326" s="6"/>
      <c r="CR326" s="6"/>
      <c r="CS326" s="6"/>
      <c r="CT326" s="6"/>
      <c r="CU326" s="6"/>
      <c r="CV326" s="6"/>
      <c r="CW326" s="7"/>
      <c r="CX326" s="7"/>
      <c r="CY326" s="7"/>
      <c r="CZ326" s="7"/>
      <c r="DA326" s="8"/>
      <c r="DB326" s="6"/>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1"/>
      <c r="EN326" s="1"/>
      <c r="EO326" s="1"/>
      <c r="EP326" s="1"/>
      <c r="EQ326" s="1"/>
      <c r="ER326" s="1"/>
      <c r="ES326" s="3"/>
      <c r="ET326" s="3"/>
      <c r="EU326" s="1"/>
      <c r="EV326" s="1"/>
      <c r="EW326" s="1"/>
      <c r="EX326" s="1"/>
      <c r="EY326" s="1"/>
      <c r="EZ326" s="1"/>
      <c r="FA326" s="1"/>
      <c r="FB326" s="1"/>
      <c r="FC326" s="1"/>
      <c r="FD326" s="1"/>
      <c r="FE326" s="1"/>
    </row>
    <row r="327">
      <c r="L327" s="1"/>
      <c r="M327" s="1"/>
      <c r="N327" s="1"/>
      <c r="O327" s="1"/>
      <c r="P327" s="1"/>
      <c r="Q327" s="1"/>
      <c r="R327" s="1"/>
      <c r="S327" s="3"/>
      <c r="T327" s="3"/>
      <c r="U327" s="3"/>
      <c r="V327" s="3"/>
      <c r="W327" s="3"/>
      <c r="X327" s="3"/>
      <c r="Y327" s="3"/>
      <c r="Z327" s="3"/>
      <c r="AA327" s="3"/>
      <c r="AB327" s="3"/>
      <c r="AD327" s="1"/>
      <c r="AE327" s="1"/>
      <c r="AF327" s="1"/>
      <c r="AG327" s="1"/>
      <c r="AH327" s="1"/>
      <c r="AI327" s="1"/>
      <c r="AJ327" s="1"/>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1"/>
      <c r="BQ327" s="1"/>
      <c r="BR327" s="1"/>
      <c r="BS327" s="1"/>
      <c r="BT327" s="1"/>
      <c r="BU327" s="1"/>
      <c r="BV327" s="1"/>
      <c r="BW327" s="1"/>
      <c r="BX327" s="1"/>
      <c r="BY327" s="1"/>
      <c r="BZ327" s="1"/>
      <c r="CA327" s="4"/>
      <c r="CB327" s="1"/>
      <c r="CC327" s="4"/>
      <c r="CD327" s="1"/>
      <c r="CE327" s="4"/>
      <c r="CF327" s="5"/>
      <c r="CG327" s="1"/>
      <c r="CH327" s="1"/>
      <c r="CI327" s="1"/>
      <c r="CJ327" s="1"/>
      <c r="CK327" s="1"/>
      <c r="CL327" s="1"/>
      <c r="CM327" s="6"/>
      <c r="CN327" s="6"/>
      <c r="CO327" s="6"/>
      <c r="CP327" s="6"/>
      <c r="CQ327" s="6"/>
      <c r="CR327" s="6"/>
      <c r="CS327" s="6"/>
      <c r="CT327" s="6"/>
      <c r="CU327" s="6"/>
      <c r="CV327" s="6"/>
      <c r="CW327" s="7"/>
      <c r="CX327" s="7"/>
      <c r="CY327" s="7"/>
      <c r="CZ327" s="7"/>
      <c r="DA327" s="8"/>
      <c r="DB327" s="6"/>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1"/>
      <c r="EN327" s="1"/>
      <c r="EO327" s="1"/>
      <c r="EP327" s="1"/>
      <c r="EQ327" s="1"/>
      <c r="ER327" s="1"/>
      <c r="ES327" s="3"/>
      <c r="ET327" s="3"/>
      <c r="EU327" s="1"/>
      <c r="EV327" s="1"/>
      <c r="EW327" s="1"/>
      <c r="EX327" s="1"/>
      <c r="EY327" s="1"/>
      <c r="EZ327" s="1"/>
      <c r="FA327" s="1"/>
      <c r="FB327" s="1"/>
      <c r="FC327" s="1"/>
      <c r="FD327" s="1"/>
      <c r="FE327" s="1"/>
    </row>
    <row r="328">
      <c r="L328" s="1"/>
      <c r="M328" s="1"/>
      <c r="N328" s="1"/>
      <c r="O328" s="1"/>
      <c r="P328" s="1"/>
      <c r="Q328" s="1"/>
      <c r="R328" s="1"/>
      <c r="S328" s="3"/>
      <c r="T328" s="3"/>
      <c r="U328" s="3"/>
      <c r="V328" s="3"/>
      <c r="W328" s="3"/>
      <c r="X328" s="3"/>
      <c r="Y328" s="3"/>
      <c r="Z328" s="3"/>
      <c r="AA328" s="3"/>
      <c r="AB328" s="3"/>
      <c r="AD328" s="1"/>
      <c r="AE328" s="1"/>
      <c r="AF328" s="1"/>
      <c r="AG328" s="1"/>
      <c r="AH328" s="1"/>
      <c r="AI328" s="1"/>
      <c r="AJ328" s="1"/>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1"/>
      <c r="BQ328" s="1"/>
      <c r="BR328" s="1"/>
      <c r="BS328" s="1"/>
      <c r="BT328" s="1"/>
      <c r="BU328" s="1"/>
      <c r="BV328" s="1"/>
      <c r="BW328" s="1"/>
      <c r="BX328" s="1"/>
      <c r="BY328" s="1"/>
      <c r="BZ328" s="1"/>
      <c r="CA328" s="4"/>
      <c r="CB328" s="1"/>
      <c r="CC328" s="4"/>
      <c r="CD328" s="1"/>
      <c r="CE328" s="4"/>
      <c r="CF328" s="5"/>
      <c r="CG328" s="1"/>
      <c r="CH328" s="1"/>
      <c r="CI328" s="1"/>
      <c r="CJ328" s="1"/>
      <c r="CK328" s="1"/>
      <c r="CL328" s="1"/>
      <c r="CM328" s="6"/>
      <c r="CN328" s="6"/>
      <c r="CO328" s="6"/>
      <c r="CP328" s="6"/>
      <c r="CQ328" s="6"/>
      <c r="CR328" s="6"/>
      <c r="CS328" s="6"/>
      <c r="CT328" s="6"/>
      <c r="CU328" s="6"/>
      <c r="CV328" s="6"/>
      <c r="CW328" s="7"/>
      <c r="CX328" s="7"/>
      <c r="CY328" s="7"/>
      <c r="CZ328" s="7"/>
      <c r="DA328" s="8"/>
      <c r="DB328" s="6"/>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1"/>
      <c r="EN328" s="1"/>
      <c r="EO328" s="1"/>
      <c r="EP328" s="1"/>
      <c r="EQ328" s="1"/>
      <c r="ER328" s="1"/>
      <c r="ES328" s="3"/>
      <c r="ET328" s="3"/>
      <c r="EU328" s="1"/>
      <c r="EV328" s="1"/>
      <c r="EW328" s="1"/>
      <c r="EX328" s="1"/>
      <c r="EY328" s="1"/>
      <c r="EZ328" s="1"/>
      <c r="FA328" s="1"/>
      <c r="FB328" s="1"/>
      <c r="FC328" s="1"/>
      <c r="FD328" s="1"/>
      <c r="FE328" s="1"/>
    </row>
    <row r="329">
      <c r="L329" s="1"/>
      <c r="M329" s="1"/>
      <c r="N329" s="1"/>
      <c r="O329" s="1"/>
      <c r="P329" s="1"/>
      <c r="Q329" s="1"/>
      <c r="R329" s="1"/>
      <c r="S329" s="3"/>
      <c r="T329" s="3"/>
      <c r="U329" s="3"/>
      <c r="V329" s="3"/>
      <c r="W329" s="3"/>
      <c r="X329" s="3"/>
      <c r="Y329" s="3"/>
      <c r="Z329" s="3"/>
      <c r="AA329" s="3"/>
      <c r="AB329" s="3"/>
      <c r="AD329" s="1"/>
      <c r="AE329" s="1"/>
      <c r="AF329" s="1"/>
      <c r="AG329" s="1"/>
      <c r="AH329" s="1"/>
      <c r="AI329" s="1"/>
      <c r="AJ329" s="1"/>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1"/>
      <c r="BQ329" s="1"/>
      <c r="BR329" s="1"/>
      <c r="BS329" s="1"/>
      <c r="BT329" s="1"/>
      <c r="BU329" s="1"/>
      <c r="BV329" s="1"/>
      <c r="BW329" s="1"/>
      <c r="BX329" s="1"/>
      <c r="BY329" s="1"/>
      <c r="BZ329" s="1"/>
      <c r="CA329" s="4"/>
      <c r="CB329" s="1"/>
      <c r="CC329" s="4"/>
      <c r="CD329" s="1"/>
      <c r="CE329" s="4"/>
      <c r="CF329" s="5"/>
      <c r="CG329" s="1"/>
      <c r="CH329" s="1"/>
      <c r="CI329" s="1"/>
      <c r="CJ329" s="1"/>
      <c r="CK329" s="1"/>
      <c r="CL329" s="1"/>
      <c r="CM329" s="6"/>
      <c r="CN329" s="6"/>
      <c r="CO329" s="6"/>
      <c r="CP329" s="6"/>
      <c r="CQ329" s="6"/>
      <c r="CR329" s="6"/>
      <c r="CS329" s="6"/>
      <c r="CT329" s="6"/>
      <c r="CU329" s="6"/>
      <c r="CV329" s="6"/>
      <c r="CW329" s="7"/>
      <c r="CX329" s="7"/>
      <c r="CY329" s="7"/>
      <c r="CZ329" s="7"/>
      <c r="DA329" s="8"/>
      <c r="DB329" s="6"/>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1"/>
      <c r="EN329" s="1"/>
      <c r="EO329" s="1"/>
      <c r="EP329" s="1"/>
      <c r="EQ329" s="1"/>
      <c r="ER329" s="1"/>
      <c r="ES329" s="3"/>
      <c r="ET329" s="3"/>
      <c r="EU329" s="1"/>
      <c r="EV329" s="1"/>
      <c r="EW329" s="1"/>
      <c r="EX329" s="1"/>
      <c r="EY329" s="1"/>
      <c r="EZ329" s="1"/>
      <c r="FA329" s="1"/>
      <c r="FB329" s="1"/>
      <c r="FC329" s="1"/>
      <c r="FD329" s="1"/>
      <c r="FE329" s="1"/>
    </row>
    <row r="330">
      <c r="L330" s="1"/>
      <c r="M330" s="1"/>
      <c r="N330" s="1"/>
      <c r="O330" s="1"/>
      <c r="P330" s="1"/>
      <c r="Q330" s="1"/>
      <c r="R330" s="1"/>
      <c r="S330" s="3"/>
      <c r="T330" s="3"/>
      <c r="U330" s="3"/>
      <c r="V330" s="3"/>
      <c r="W330" s="3"/>
      <c r="X330" s="3"/>
      <c r="Y330" s="3"/>
      <c r="Z330" s="3"/>
      <c r="AA330" s="3"/>
      <c r="AB330" s="3"/>
      <c r="AD330" s="1"/>
      <c r="AE330" s="1"/>
      <c r="AF330" s="1"/>
      <c r="AG330" s="1"/>
      <c r="AH330" s="1"/>
      <c r="AI330" s="1"/>
      <c r="AJ330" s="1"/>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1"/>
      <c r="BQ330" s="1"/>
      <c r="BR330" s="1"/>
      <c r="BS330" s="1"/>
      <c r="BT330" s="1"/>
      <c r="BU330" s="1"/>
      <c r="BV330" s="1"/>
      <c r="BW330" s="1"/>
      <c r="BX330" s="1"/>
      <c r="BY330" s="1"/>
      <c r="BZ330" s="1"/>
      <c r="CA330" s="4"/>
      <c r="CB330" s="1"/>
      <c r="CC330" s="4"/>
      <c r="CD330" s="1"/>
      <c r="CE330" s="4"/>
      <c r="CF330" s="5"/>
      <c r="CG330" s="1"/>
      <c r="CH330" s="1"/>
      <c r="CI330" s="1"/>
      <c r="CJ330" s="1"/>
      <c r="CK330" s="1"/>
      <c r="CL330" s="1"/>
      <c r="CM330" s="6"/>
      <c r="CN330" s="6"/>
      <c r="CO330" s="6"/>
      <c r="CP330" s="6"/>
      <c r="CQ330" s="6"/>
      <c r="CR330" s="6"/>
      <c r="CS330" s="6"/>
      <c r="CT330" s="6"/>
      <c r="CU330" s="6"/>
      <c r="CV330" s="6"/>
      <c r="CW330" s="7"/>
      <c r="CX330" s="7"/>
      <c r="CY330" s="7"/>
      <c r="CZ330" s="7"/>
      <c r="DA330" s="8"/>
      <c r="DB330" s="6"/>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1"/>
      <c r="EN330" s="1"/>
      <c r="EO330" s="1"/>
      <c r="EP330" s="1"/>
      <c r="EQ330" s="1"/>
      <c r="ER330" s="1"/>
      <c r="ES330" s="3"/>
      <c r="ET330" s="3"/>
      <c r="EU330" s="1"/>
      <c r="EV330" s="1"/>
      <c r="EW330" s="1"/>
      <c r="EX330" s="1"/>
      <c r="EY330" s="1"/>
      <c r="EZ330" s="1"/>
      <c r="FA330" s="1"/>
      <c r="FB330" s="1"/>
      <c r="FC330" s="1"/>
      <c r="FD330" s="1"/>
      <c r="FE330" s="1"/>
    </row>
    <row r="331">
      <c r="L331" s="1"/>
      <c r="M331" s="1"/>
      <c r="N331" s="1"/>
      <c r="O331" s="1"/>
      <c r="P331" s="1"/>
      <c r="Q331" s="1"/>
      <c r="R331" s="1"/>
      <c r="S331" s="3"/>
      <c r="T331" s="3"/>
      <c r="U331" s="3"/>
      <c r="V331" s="3"/>
      <c r="W331" s="3"/>
      <c r="X331" s="3"/>
      <c r="Y331" s="3"/>
      <c r="Z331" s="3"/>
      <c r="AA331" s="3"/>
      <c r="AB331" s="3"/>
      <c r="AD331" s="1"/>
      <c r="AE331" s="1"/>
      <c r="AF331" s="1"/>
      <c r="AG331" s="1"/>
      <c r="AH331" s="1"/>
      <c r="AI331" s="1"/>
      <c r="AJ331" s="1"/>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1"/>
      <c r="BQ331" s="1"/>
      <c r="BR331" s="1"/>
      <c r="BS331" s="1"/>
      <c r="BT331" s="1"/>
      <c r="BU331" s="1"/>
      <c r="BV331" s="1"/>
      <c r="BW331" s="1"/>
      <c r="BX331" s="1"/>
      <c r="BY331" s="1"/>
      <c r="BZ331" s="1"/>
      <c r="CA331" s="4"/>
      <c r="CB331" s="1"/>
      <c r="CC331" s="4"/>
      <c r="CD331" s="1"/>
      <c r="CE331" s="4"/>
      <c r="CF331" s="5"/>
      <c r="CG331" s="1"/>
      <c r="CH331" s="1"/>
      <c r="CI331" s="1"/>
      <c r="CJ331" s="1"/>
      <c r="CK331" s="1"/>
      <c r="CL331" s="1"/>
      <c r="CM331" s="6"/>
      <c r="CN331" s="6"/>
      <c r="CO331" s="6"/>
      <c r="CP331" s="6"/>
      <c r="CQ331" s="6"/>
      <c r="CR331" s="6"/>
      <c r="CS331" s="6"/>
      <c r="CT331" s="6"/>
      <c r="CU331" s="6"/>
      <c r="CV331" s="6"/>
      <c r="CW331" s="7"/>
      <c r="CX331" s="7"/>
      <c r="CY331" s="7"/>
      <c r="CZ331" s="7"/>
      <c r="DA331" s="8"/>
      <c r="DB331" s="6"/>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1"/>
      <c r="EN331" s="1"/>
      <c r="EO331" s="1"/>
      <c r="EP331" s="1"/>
      <c r="EQ331" s="1"/>
      <c r="ER331" s="1"/>
      <c r="ES331" s="3"/>
      <c r="ET331" s="3"/>
      <c r="EU331" s="1"/>
      <c r="EV331" s="1"/>
      <c r="EW331" s="1"/>
      <c r="EX331" s="1"/>
      <c r="EY331" s="1"/>
      <c r="EZ331" s="1"/>
      <c r="FA331" s="1"/>
      <c r="FB331" s="1"/>
      <c r="FC331" s="1"/>
      <c r="FD331" s="1"/>
      <c r="FE331" s="1"/>
    </row>
    <row r="332">
      <c r="L332" s="1"/>
      <c r="M332" s="1"/>
      <c r="N332" s="1"/>
      <c r="O332" s="1"/>
      <c r="P332" s="1"/>
      <c r="Q332" s="1"/>
      <c r="R332" s="1"/>
      <c r="S332" s="3"/>
      <c r="T332" s="3"/>
      <c r="U332" s="3"/>
      <c r="V332" s="3"/>
      <c r="W332" s="3"/>
      <c r="X332" s="3"/>
      <c r="Y332" s="3"/>
      <c r="Z332" s="3"/>
      <c r="AA332" s="3"/>
      <c r="AB332" s="3"/>
      <c r="AD332" s="1"/>
      <c r="AE332" s="1"/>
      <c r="AF332" s="1"/>
      <c r="AG332" s="1"/>
      <c r="AH332" s="1"/>
      <c r="AI332" s="1"/>
      <c r="AJ332" s="1"/>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1"/>
      <c r="BQ332" s="1"/>
      <c r="BR332" s="1"/>
      <c r="BS332" s="1"/>
      <c r="BT332" s="1"/>
      <c r="BU332" s="1"/>
      <c r="BV332" s="1"/>
      <c r="BW332" s="1"/>
      <c r="BX332" s="1"/>
      <c r="BY332" s="1"/>
      <c r="BZ332" s="1"/>
      <c r="CA332" s="4"/>
      <c r="CB332" s="1"/>
      <c r="CC332" s="4"/>
      <c r="CD332" s="1"/>
      <c r="CE332" s="4"/>
      <c r="CF332" s="5"/>
      <c r="CG332" s="1"/>
      <c r="CH332" s="1"/>
      <c r="CI332" s="1"/>
      <c r="CJ332" s="1"/>
      <c r="CK332" s="1"/>
      <c r="CL332" s="1"/>
      <c r="CM332" s="6"/>
      <c r="CN332" s="6"/>
      <c r="CO332" s="6"/>
      <c r="CP332" s="6"/>
      <c r="CQ332" s="6"/>
      <c r="CR332" s="6"/>
      <c r="CS332" s="6"/>
      <c r="CT332" s="6"/>
      <c r="CU332" s="6"/>
      <c r="CV332" s="6"/>
      <c r="CW332" s="7"/>
      <c r="CX332" s="7"/>
      <c r="CY332" s="7"/>
      <c r="CZ332" s="7"/>
      <c r="DA332" s="8"/>
      <c r="DB332" s="6"/>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1"/>
      <c r="EN332" s="1"/>
      <c r="EO332" s="1"/>
      <c r="EP332" s="1"/>
      <c r="EQ332" s="1"/>
      <c r="ER332" s="1"/>
      <c r="ES332" s="3"/>
      <c r="ET332" s="3"/>
      <c r="EU332" s="1"/>
      <c r="EV332" s="1"/>
      <c r="EW332" s="1"/>
      <c r="EX332" s="1"/>
      <c r="EY332" s="1"/>
      <c r="EZ332" s="1"/>
      <c r="FA332" s="1"/>
      <c r="FB332" s="1"/>
      <c r="FC332" s="1"/>
      <c r="FD332" s="1"/>
      <c r="FE332" s="1"/>
    </row>
    <row r="333">
      <c r="L333" s="1"/>
      <c r="M333" s="1"/>
      <c r="N333" s="1"/>
      <c r="O333" s="1"/>
      <c r="P333" s="1"/>
      <c r="Q333" s="1"/>
      <c r="R333" s="1"/>
      <c r="S333" s="3"/>
      <c r="T333" s="3"/>
      <c r="U333" s="3"/>
      <c r="V333" s="3"/>
      <c r="W333" s="3"/>
      <c r="X333" s="3"/>
      <c r="Y333" s="3"/>
      <c r="Z333" s="3"/>
      <c r="AA333" s="3"/>
      <c r="AB333" s="3"/>
      <c r="AD333" s="1"/>
      <c r="AE333" s="1"/>
      <c r="AF333" s="1"/>
      <c r="AG333" s="1"/>
      <c r="AH333" s="1"/>
      <c r="AI333" s="1"/>
      <c r="AJ333" s="1"/>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1"/>
      <c r="BQ333" s="1"/>
      <c r="BR333" s="1"/>
      <c r="BS333" s="1"/>
      <c r="BT333" s="1"/>
      <c r="BU333" s="1"/>
      <c r="BV333" s="1"/>
      <c r="BW333" s="1"/>
      <c r="BX333" s="1"/>
      <c r="BY333" s="1"/>
      <c r="BZ333" s="1"/>
      <c r="CA333" s="4"/>
      <c r="CB333" s="1"/>
      <c r="CC333" s="4"/>
      <c r="CD333" s="1"/>
      <c r="CE333" s="4"/>
      <c r="CF333" s="5"/>
      <c r="CG333" s="1"/>
      <c r="CH333" s="1"/>
      <c r="CI333" s="1"/>
      <c r="CJ333" s="1"/>
      <c r="CK333" s="1"/>
      <c r="CL333" s="1"/>
      <c r="CM333" s="6"/>
      <c r="CN333" s="6"/>
      <c r="CO333" s="6"/>
      <c r="CP333" s="6"/>
      <c r="CQ333" s="6"/>
      <c r="CR333" s="6"/>
      <c r="CS333" s="6"/>
      <c r="CT333" s="6"/>
      <c r="CU333" s="6"/>
      <c r="CV333" s="6"/>
      <c r="CW333" s="7"/>
      <c r="CX333" s="7"/>
      <c r="CY333" s="7"/>
      <c r="CZ333" s="7"/>
      <c r="DA333" s="8"/>
      <c r="DB333" s="6"/>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1"/>
      <c r="EN333" s="1"/>
      <c r="EO333" s="1"/>
      <c r="EP333" s="1"/>
      <c r="EQ333" s="1"/>
      <c r="ER333" s="1"/>
      <c r="ES333" s="3"/>
      <c r="ET333" s="3"/>
      <c r="EU333" s="1"/>
      <c r="EV333" s="1"/>
      <c r="EW333" s="1"/>
      <c r="EX333" s="1"/>
      <c r="EY333" s="1"/>
      <c r="EZ333" s="1"/>
      <c r="FA333" s="1"/>
      <c r="FB333" s="1"/>
      <c r="FC333" s="1"/>
      <c r="FD333" s="1"/>
      <c r="FE333" s="1"/>
    </row>
    <row r="334">
      <c r="L334" s="1"/>
      <c r="M334" s="1"/>
      <c r="N334" s="1"/>
      <c r="O334" s="1"/>
      <c r="P334" s="1"/>
      <c r="Q334" s="1"/>
      <c r="R334" s="1"/>
      <c r="S334" s="3"/>
      <c r="T334" s="3"/>
      <c r="U334" s="3"/>
      <c r="V334" s="3"/>
      <c r="W334" s="3"/>
      <c r="X334" s="3"/>
      <c r="Y334" s="3"/>
      <c r="Z334" s="3"/>
      <c r="AA334" s="3"/>
      <c r="AB334" s="3"/>
      <c r="AD334" s="1"/>
      <c r="AE334" s="1"/>
      <c r="AF334" s="1"/>
      <c r="AG334" s="1"/>
      <c r="AH334" s="1"/>
      <c r="AI334" s="1"/>
      <c r="AJ334" s="1"/>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1"/>
      <c r="BQ334" s="1"/>
      <c r="BR334" s="1"/>
      <c r="BS334" s="1"/>
      <c r="BT334" s="1"/>
      <c r="BU334" s="1"/>
      <c r="BV334" s="1"/>
      <c r="BW334" s="1"/>
      <c r="BX334" s="1"/>
      <c r="BY334" s="1"/>
      <c r="BZ334" s="1"/>
      <c r="CA334" s="4"/>
      <c r="CB334" s="1"/>
      <c r="CC334" s="4"/>
      <c r="CD334" s="1"/>
      <c r="CE334" s="4"/>
      <c r="CF334" s="5"/>
      <c r="CG334" s="1"/>
      <c r="CH334" s="1"/>
      <c r="CI334" s="1"/>
      <c r="CJ334" s="1"/>
      <c r="CK334" s="1"/>
      <c r="CL334" s="1"/>
      <c r="CM334" s="6"/>
      <c r="CN334" s="6"/>
      <c r="CO334" s="6"/>
      <c r="CP334" s="6"/>
      <c r="CQ334" s="6"/>
      <c r="CR334" s="6"/>
      <c r="CS334" s="6"/>
      <c r="CT334" s="6"/>
      <c r="CU334" s="6"/>
      <c r="CV334" s="6"/>
      <c r="CW334" s="7"/>
      <c r="CX334" s="7"/>
      <c r="CY334" s="7"/>
      <c r="CZ334" s="7"/>
      <c r="DA334" s="8"/>
      <c r="DB334" s="6"/>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1"/>
      <c r="EN334" s="1"/>
      <c r="EO334" s="1"/>
      <c r="EP334" s="1"/>
      <c r="EQ334" s="1"/>
      <c r="ER334" s="1"/>
      <c r="ES334" s="3"/>
      <c r="ET334" s="3"/>
      <c r="EU334" s="1"/>
      <c r="EV334" s="1"/>
      <c r="EW334" s="1"/>
      <c r="EX334" s="1"/>
      <c r="EY334" s="1"/>
      <c r="EZ334" s="1"/>
      <c r="FA334" s="1"/>
      <c r="FB334" s="1"/>
      <c r="FC334" s="1"/>
      <c r="FD334" s="1"/>
      <c r="FE334" s="1"/>
    </row>
    <row r="335">
      <c r="L335" s="1"/>
      <c r="M335" s="1"/>
      <c r="N335" s="1"/>
      <c r="O335" s="1"/>
      <c r="P335" s="1"/>
      <c r="Q335" s="1"/>
      <c r="R335" s="1"/>
      <c r="S335" s="3"/>
      <c r="T335" s="3"/>
      <c r="U335" s="3"/>
      <c r="V335" s="3"/>
      <c r="W335" s="3"/>
      <c r="X335" s="3"/>
      <c r="Y335" s="3"/>
      <c r="Z335" s="3"/>
      <c r="AA335" s="3"/>
      <c r="AB335" s="3"/>
      <c r="AD335" s="1"/>
      <c r="AE335" s="1"/>
      <c r="AF335" s="1"/>
      <c r="AG335" s="1"/>
      <c r="AH335" s="1"/>
      <c r="AI335" s="1"/>
      <c r="AJ335" s="1"/>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1"/>
      <c r="BQ335" s="1"/>
      <c r="BR335" s="1"/>
      <c r="BS335" s="1"/>
      <c r="BT335" s="1"/>
      <c r="BU335" s="1"/>
      <c r="BV335" s="1"/>
      <c r="BW335" s="1"/>
      <c r="BX335" s="1"/>
      <c r="BY335" s="1"/>
      <c r="BZ335" s="1"/>
      <c r="CA335" s="4"/>
      <c r="CB335" s="1"/>
      <c r="CC335" s="4"/>
      <c r="CD335" s="1"/>
      <c r="CE335" s="4"/>
      <c r="CF335" s="5"/>
      <c r="CG335" s="1"/>
      <c r="CH335" s="1"/>
      <c r="CI335" s="1"/>
      <c r="CJ335" s="1"/>
      <c r="CK335" s="1"/>
      <c r="CL335" s="1"/>
      <c r="CM335" s="6"/>
      <c r="CN335" s="6"/>
      <c r="CO335" s="6"/>
      <c r="CP335" s="6"/>
      <c r="CQ335" s="6"/>
      <c r="CR335" s="6"/>
      <c r="CS335" s="6"/>
      <c r="CT335" s="6"/>
      <c r="CU335" s="6"/>
      <c r="CV335" s="6"/>
      <c r="CW335" s="7"/>
      <c r="CX335" s="7"/>
      <c r="CY335" s="7"/>
      <c r="CZ335" s="7"/>
      <c r="DA335" s="8"/>
      <c r="DB335" s="6"/>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1"/>
      <c r="EN335" s="1"/>
      <c r="EO335" s="1"/>
      <c r="EP335" s="1"/>
      <c r="EQ335" s="1"/>
      <c r="ER335" s="1"/>
      <c r="ES335" s="3"/>
      <c r="ET335" s="3"/>
      <c r="EU335" s="1"/>
      <c r="EV335" s="1"/>
      <c r="EW335" s="1"/>
      <c r="EX335" s="1"/>
      <c r="EY335" s="1"/>
      <c r="EZ335" s="1"/>
      <c r="FA335" s="1"/>
      <c r="FB335" s="1"/>
      <c r="FC335" s="1"/>
      <c r="FD335" s="1"/>
      <c r="FE335" s="1"/>
    </row>
    <row r="336">
      <c r="L336" s="1"/>
      <c r="M336" s="1"/>
      <c r="N336" s="1"/>
      <c r="O336" s="1"/>
      <c r="P336" s="1"/>
      <c r="Q336" s="1"/>
      <c r="R336" s="1"/>
      <c r="S336" s="3"/>
      <c r="T336" s="3"/>
      <c r="U336" s="3"/>
      <c r="V336" s="3"/>
      <c r="W336" s="3"/>
      <c r="X336" s="3"/>
      <c r="Y336" s="3"/>
      <c r="Z336" s="3"/>
      <c r="AA336" s="3"/>
      <c r="AB336" s="3"/>
      <c r="AD336" s="1"/>
      <c r="AE336" s="1"/>
      <c r="AF336" s="1"/>
      <c r="AG336" s="1"/>
      <c r="AH336" s="1"/>
      <c r="AI336" s="1"/>
      <c r="AJ336" s="1"/>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1"/>
      <c r="BQ336" s="1"/>
      <c r="BR336" s="1"/>
      <c r="BS336" s="1"/>
      <c r="BT336" s="1"/>
      <c r="BU336" s="1"/>
      <c r="BV336" s="1"/>
      <c r="BW336" s="1"/>
      <c r="BX336" s="1"/>
      <c r="BY336" s="1"/>
      <c r="BZ336" s="1"/>
      <c r="CA336" s="4"/>
      <c r="CB336" s="1"/>
      <c r="CC336" s="4"/>
      <c r="CD336" s="1"/>
      <c r="CE336" s="4"/>
      <c r="CF336" s="5"/>
      <c r="CG336" s="1"/>
      <c r="CH336" s="1"/>
      <c r="CI336" s="1"/>
      <c r="CJ336" s="1"/>
      <c r="CK336" s="1"/>
      <c r="CL336" s="1"/>
      <c r="CM336" s="6"/>
      <c r="CN336" s="6"/>
      <c r="CO336" s="6"/>
      <c r="CP336" s="6"/>
      <c r="CQ336" s="6"/>
      <c r="CR336" s="6"/>
      <c r="CS336" s="6"/>
      <c r="CT336" s="6"/>
      <c r="CU336" s="6"/>
      <c r="CV336" s="6"/>
      <c r="CW336" s="7"/>
      <c r="CX336" s="7"/>
      <c r="CY336" s="7"/>
      <c r="CZ336" s="7"/>
      <c r="DA336" s="8"/>
      <c r="DB336" s="6"/>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1"/>
      <c r="EN336" s="1"/>
      <c r="EO336" s="1"/>
      <c r="EP336" s="1"/>
      <c r="EQ336" s="1"/>
      <c r="ER336" s="1"/>
      <c r="ES336" s="3"/>
      <c r="ET336" s="3"/>
      <c r="EU336" s="1"/>
      <c r="EV336" s="1"/>
      <c r="EW336" s="1"/>
      <c r="EX336" s="1"/>
      <c r="EY336" s="1"/>
      <c r="EZ336" s="1"/>
      <c r="FA336" s="1"/>
      <c r="FB336" s="1"/>
      <c r="FC336" s="1"/>
      <c r="FD336" s="1"/>
      <c r="FE336" s="1"/>
    </row>
    <row r="337">
      <c r="L337" s="1"/>
      <c r="M337" s="1"/>
      <c r="N337" s="1"/>
      <c r="O337" s="1"/>
      <c r="P337" s="1"/>
      <c r="Q337" s="1"/>
      <c r="R337" s="1"/>
      <c r="S337" s="3"/>
      <c r="T337" s="3"/>
      <c r="U337" s="3"/>
      <c r="V337" s="3"/>
      <c r="W337" s="3"/>
      <c r="X337" s="3"/>
      <c r="Y337" s="3"/>
      <c r="Z337" s="3"/>
      <c r="AA337" s="3"/>
      <c r="AB337" s="3"/>
      <c r="AD337" s="1"/>
      <c r="AE337" s="1"/>
      <c r="AF337" s="1"/>
      <c r="AG337" s="1"/>
      <c r="AH337" s="1"/>
      <c r="AI337" s="1"/>
      <c r="AJ337" s="1"/>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1"/>
      <c r="BQ337" s="1"/>
      <c r="BR337" s="1"/>
      <c r="BS337" s="1"/>
      <c r="BT337" s="1"/>
      <c r="BU337" s="1"/>
      <c r="BV337" s="1"/>
      <c r="BW337" s="1"/>
      <c r="BX337" s="1"/>
      <c r="BY337" s="1"/>
      <c r="BZ337" s="1"/>
      <c r="CA337" s="4"/>
      <c r="CB337" s="1"/>
      <c r="CC337" s="4"/>
      <c r="CD337" s="1"/>
      <c r="CE337" s="4"/>
      <c r="CF337" s="5"/>
      <c r="CG337" s="1"/>
      <c r="CH337" s="1"/>
      <c r="CI337" s="1"/>
      <c r="CJ337" s="1"/>
      <c r="CK337" s="1"/>
      <c r="CL337" s="1"/>
      <c r="CM337" s="6"/>
      <c r="CN337" s="6"/>
      <c r="CO337" s="6"/>
      <c r="CP337" s="6"/>
      <c r="CQ337" s="6"/>
      <c r="CR337" s="6"/>
      <c r="CS337" s="6"/>
      <c r="CT337" s="6"/>
      <c r="CU337" s="6"/>
      <c r="CV337" s="6"/>
      <c r="CW337" s="7"/>
      <c r="CX337" s="7"/>
      <c r="CY337" s="7"/>
      <c r="CZ337" s="7"/>
      <c r="DA337" s="8"/>
      <c r="DB337" s="6"/>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1"/>
      <c r="EN337" s="1"/>
      <c r="EO337" s="1"/>
      <c r="EP337" s="1"/>
      <c r="EQ337" s="1"/>
      <c r="ER337" s="1"/>
      <c r="ES337" s="3"/>
      <c r="ET337" s="3"/>
      <c r="EU337" s="1"/>
      <c r="EV337" s="1"/>
      <c r="EW337" s="1"/>
      <c r="EX337" s="1"/>
      <c r="EY337" s="1"/>
      <c r="EZ337" s="1"/>
      <c r="FA337" s="1"/>
      <c r="FB337" s="1"/>
      <c r="FC337" s="1"/>
      <c r="FD337" s="1"/>
      <c r="FE337" s="1"/>
    </row>
    <row r="338">
      <c r="L338" s="1"/>
      <c r="M338" s="1"/>
      <c r="N338" s="1"/>
      <c r="O338" s="1"/>
      <c r="P338" s="1"/>
      <c r="Q338" s="1"/>
      <c r="R338" s="1"/>
      <c r="S338" s="3"/>
      <c r="T338" s="3"/>
      <c r="U338" s="3"/>
      <c r="V338" s="3"/>
      <c r="W338" s="3"/>
      <c r="X338" s="3"/>
      <c r="Y338" s="3"/>
      <c r="Z338" s="3"/>
      <c r="AA338" s="3"/>
      <c r="AB338" s="3"/>
      <c r="AD338" s="1"/>
      <c r="AE338" s="1"/>
      <c r="AF338" s="1"/>
      <c r="AG338" s="1"/>
      <c r="AH338" s="1"/>
      <c r="AI338" s="1"/>
      <c r="AJ338" s="1"/>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1"/>
      <c r="BQ338" s="1"/>
      <c r="BR338" s="1"/>
      <c r="BS338" s="1"/>
      <c r="BT338" s="1"/>
      <c r="BU338" s="1"/>
      <c r="BV338" s="1"/>
      <c r="BW338" s="1"/>
      <c r="BX338" s="1"/>
      <c r="BY338" s="1"/>
      <c r="BZ338" s="1"/>
      <c r="CA338" s="4"/>
      <c r="CB338" s="1"/>
      <c r="CC338" s="4"/>
      <c r="CD338" s="1"/>
      <c r="CE338" s="4"/>
      <c r="CF338" s="5"/>
      <c r="CG338" s="1"/>
      <c r="CH338" s="1"/>
      <c r="CI338" s="1"/>
      <c r="CJ338" s="1"/>
      <c r="CK338" s="1"/>
      <c r="CL338" s="1"/>
      <c r="CM338" s="6"/>
      <c r="CN338" s="6"/>
      <c r="CO338" s="6"/>
      <c r="CP338" s="6"/>
      <c r="CQ338" s="6"/>
      <c r="CR338" s="6"/>
      <c r="CS338" s="6"/>
      <c r="CT338" s="6"/>
      <c r="CU338" s="6"/>
      <c r="CV338" s="6"/>
      <c r="CW338" s="7"/>
      <c r="CX338" s="7"/>
      <c r="CY338" s="7"/>
      <c r="CZ338" s="7"/>
      <c r="DA338" s="8"/>
      <c r="DB338" s="6"/>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1"/>
      <c r="EN338" s="1"/>
      <c r="EO338" s="1"/>
      <c r="EP338" s="1"/>
      <c r="EQ338" s="1"/>
      <c r="ER338" s="1"/>
      <c r="ES338" s="3"/>
      <c r="ET338" s="3"/>
      <c r="EU338" s="1"/>
      <c r="EV338" s="1"/>
      <c r="EW338" s="1"/>
      <c r="EX338" s="1"/>
      <c r="EY338" s="1"/>
      <c r="EZ338" s="1"/>
      <c r="FA338" s="1"/>
      <c r="FB338" s="1"/>
      <c r="FC338" s="1"/>
      <c r="FD338" s="1"/>
      <c r="FE338" s="1"/>
    </row>
    <row r="339">
      <c r="L339" s="1"/>
      <c r="M339" s="1"/>
      <c r="N339" s="1"/>
      <c r="O339" s="1"/>
      <c r="P339" s="1"/>
      <c r="Q339" s="1"/>
      <c r="R339" s="1"/>
      <c r="S339" s="3"/>
      <c r="T339" s="3"/>
      <c r="U339" s="3"/>
      <c r="V339" s="3"/>
      <c r="W339" s="3"/>
      <c r="X339" s="3"/>
      <c r="Y339" s="3"/>
      <c r="Z339" s="3"/>
      <c r="AA339" s="3"/>
      <c r="AB339" s="3"/>
      <c r="AD339" s="1"/>
      <c r="AE339" s="1"/>
      <c r="AF339" s="1"/>
      <c r="AG339" s="1"/>
      <c r="AH339" s="1"/>
      <c r="AI339" s="1"/>
      <c r="AJ339" s="1"/>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1"/>
      <c r="BQ339" s="1"/>
      <c r="BR339" s="1"/>
      <c r="BS339" s="1"/>
      <c r="BT339" s="1"/>
      <c r="BU339" s="1"/>
      <c r="BV339" s="1"/>
      <c r="BW339" s="1"/>
      <c r="BX339" s="1"/>
      <c r="BY339" s="1"/>
      <c r="BZ339" s="1"/>
      <c r="CA339" s="4"/>
      <c r="CB339" s="1"/>
      <c r="CC339" s="4"/>
      <c r="CD339" s="1"/>
      <c r="CE339" s="4"/>
      <c r="CF339" s="5"/>
      <c r="CG339" s="1"/>
      <c r="CH339" s="1"/>
      <c r="CI339" s="1"/>
      <c r="CJ339" s="1"/>
      <c r="CK339" s="1"/>
      <c r="CL339" s="1"/>
      <c r="CM339" s="6"/>
      <c r="CN339" s="6"/>
      <c r="CO339" s="6"/>
      <c r="CP339" s="6"/>
      <c r="CQ339" s="6"/>
      <c r="CR339" s="6"/>
      <c r="CS339" s="6"/>
      <c r="CT339" s="6"/>
      <c r="CU339" s="6"/>
      <c r="CV339" s="6"/>
      <c r="CW339" s="7"/>
      <c r="CX339" s="7"/>
      <c r="CY339" s="7"/>
      <c r="CZ339" s="7"/>
      <c r="DA339" s="8"/>
      <c r="DB339" s="6"/>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1"/>
      <c r="EN339" s="1"/>
      <c r="EO339" s="1"/>
      <c r="EP339" s="1"/>
      <c r="EQ339" s="1"/>
      <c r="ER339" s="1"/>
      <c r="ES339" s="3"/>
      <c r="ET339" s="3"/>
      <c r="EU339" s="1"/>
      <c r="EV339" s="1"/>
      <c r="EW339" s="1"/>
      <c r="EX339" s="1"/>
      <c r="EY339" s="1"/>
      <c r="EZ339" s="1"/>
      <c r="FA339" s="1"/>
      <c r="FB339" s="1"/>
      <c r="FC339" s="1"/>
      <c r="FD339" s="1"/>
      <c r="FE339" s="1"/>
    </row>
    <row r="340">
      <c r="L340" s="1"/>
      <c r="M340" s="1"/>
      <c r="N340" s="1"/>
      <c r="O340" s="1"/>
      <c r="P340" s="1"/>
      <c r="Q340" s="1"/>
      <c r="R340" s="1"/>
      <c r="S340" s="3"/>
      <c r="T340" s="3"/>
      <c r="U340" s="3"/>
      <c r="V340" s="3"/>
      <c r="W340" s="3"/>
      <c r="X340" s="3"/>
      <c r="Y340" s="3"/>
      <c r="Z340" s="3"/>
      <c r="AA340" s="3"/>
      <c r="AB340" s="3"/>
      <c r="AD340" s="1"/>
      <c r="AE340" s="1"/>
      <c r="AF340" s="1"/>
      <c r="AG340" s="1"/>
      <c r="AH340" s="1"/>
      <c r="AI340" s="1"/>
      <c r="AJ340" s="1"/>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1"/>
      <c r="BQ340" s="1"/>
      <c r="BR340" s="1"/>
      <c r="BS340" s="1"/>
      <c r="BT340" s="1"/>
      <c r="BU340" s="1"/>
      <c r="BV340" s="1"/>
      <c r="BW340" s="1"/>
      <c r="BX340" s="1"/>
      <c r="BY340" s="1"/>
      <c r="BZ340" s="1"/>
      <c r="CA340" s="4"/>
      <c r="CB340" s="1"/>
      <c r="CC340" s="4"/>
      <c r="CD340" s="1"/>
      <c r="CE340" s="4"/>
      <c r="CF340" s="5"/>
      <c r="CG340" s="1"/>
      <c r="CH340" s="1"/>
      <c r="CI340" s="1"/>
      <c r="CJ340" s="1"/>
      <c r="CK340" s="1"/>
      <c r="CL340" s="1"/>
      <c r="CM340" s="6"/>
      <c r="CN340" s="6"/>
      <c r="CO340" s="6"/>
      <c r="CP340" s="6"/>
      <c r="CQ340" s="6"/>
      <c r="CR340" s="6"/>
      <c r="CS340" s="6"/>
      <c r="CT340" s="6"/>
      <c r="CU340" s="6"/>
      <c r="CV340" s="6"/>
      <c r="CW340" s="7"/>
      <c r="CX340" s="7"/>
      <c r="CY340" s="7"/>
      <c r="CZ340" s="7"/>
      <c r="DA340" s="8"/>
      <c r="DB340" s="6"/>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1"/>
      <c r="EN340" s="1"/>
      <c r="EO340" s="1"/>
      <c r="EP340" s="1"/>
      <c r="EQ340" s="1"/>
      <c r="ER340" s="1"/>
      <c r="ES340" s="3"/>
      <c r="ET340" s="3"/>
      <c r="EU340" s="1"/>
      <c r="EV340" s="1"/>
      <c r="EW340" s="1"/>
      <c r="EX340" s="1"/>
      <c r="EY340" s="1"/>
      <c r="EZ340" s="1"/>
      <c r="FA340" s="1"/>
      <c r="FB340" s="1"/>
      <c r="FC340" s="1"/>
      <c r="FD340" s="1"/>
      <c r="FE340" s="1"/>
    </row>
    <row r="341">
      <c r="L341" s="1"/>
      <c r="M341" s="1"/>
      <c r="N341" s="1"/>
      <c r="O341" s="1"/>
      <c r="P341" s="1"/>
      <c r="Q341" s="1"/>
      <c r="R341" s="1"/>
      <c r="S341" s="3"/>
      <c r="T341" s="3"/>
      <c r="U341" s="3"/>
      <c r="V341" s="3"/>
      <c r="W341" s="3"/>
      <c r="X341" s="3"/>
      <c r="Y341" s="3"/>
      <c r="Z341" s="3"/>
      <c r="AA341" s="3"/>
      <c r="AB341" s="3"/>
      <c r="AD341" s="1"/>
      <c r="AE341" s="1"/>
      <c r="AF341" s="1"/>
      <c r="AG341" s="1"/>
      <c r="AH341" s="1"/>
      <c r="AI341" s="1"/>
      <c r="AJ341" s="1"/>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1"/>
      <c r="BQ341" s="1"/>
      <c r="BR341" s="1"/>
      <c r="BS341" s="1"/>
      <c r="BT341" s="1"/>
      <c r="BU341" s="1"/>
      <c r="BV341" s="1"/>
      <c r="BW341" s="1"/>
      <c r="BX341" s="1"/>
      <c r="BY341" s="1"/>
      <c r="BZ341" s="1"/>
      <c r="CA341" s="4"/>
      <c r="CB341" s="1"/>
      <c r="CC341" s="4"/>
      <c r="CD341" s="1"/>
      <c r="CE341" s="4"/>
      <c r="CF341" s="5"/>
      <c r="CG341" s="1"/>
      <c r="CH341" s="1"/>
      <c r="CI341" s="1"/>
      <c r="CJ341" s="1"/>
      <c r="CK341" s="1"/>
      <c r="CL341" s="1"/>
      <c r="CM341" s="6"/>
      <c r="CN341" s="6"/>
      <c r="CO341" s="6"/>
      <c r="CP341" s="6"/>
      <c r="CQ341" s="6"/>
      <c r="CR341" s="6"/>
      <c r="CS341" s="6"/>
      <c r="CT341" s="6"/>
      <c r="CU341" s="6"/>
      <c r="CV341" s="6"/>
      <c r="CW341" s="7"/>
      <c r="CX341" s="7"/>
      <c r="CY341" s="7"/>
      <c r="CZ341" s="7"/>
      <c r="DA341" s="8"/>
      <c r="DB341" s="6"/>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1"/>
      <c r="EN341" s="1"/>
      <c r="EO341" s="1"/>
      <c r="EP341" s="1"/>
      <c r="EQ341" s="1"/>
      <c r="ER341" s="1"/>
      <c r="ES341" s="3"/>
      <c r="ET341" s="3"/>
      <c r="EU341" s="1"/>
      <c r="EV341" s="1"/>
      <c r="EW341" s="1"/>
      <c r="EX341" s="1"/>
      <c r="EY341" s="1"/>
      <c r="EZ341" s="1"/>
      <c r="FA341" s="1"/>
      <c r="FB341" s="1"/>
      <c r="FC341" s="1"/>
      <c r="FD341" s="1"/>
      <c r="FE341" s="1"/>
    </row>
    <row r="342">
      <c r="L342" s="1"/>
      <c r="M342" s="1"/>
      <c r="N342" s="1"/>
      <c r="O342" s="1"/>
      <c r="P342" s="1"/>
      <c r="Q342" s="1"/>
      <c r="R342" s="1"/>
      <c r="S342" s="3"/>
      <c r="T342" s="3"/>
      <c r="U342" s="3"/>
      <c r="V342" s="3"/>
      <c r="W342" s="3"/>
      <c r="X342" s="3"/>
      <c r="Y342" s="3"/>
      <c r="Z342" s="3"/>
      <c r="AA342" s="3"/>
      <c r="AB342" s="3"/>
      <c r="AD342" s="1"/>
      <c r="AE342" s="1"/>
      <c r="AF342" s="1"/>
      <c r="AG342" s="1"/>
      <c r="AH342" s="1"/>
      <c r="AI342" s="1"/>
      <c r="AJ342" s="1"/>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1"/>
      <c r="BQ342" s="1"/>
      <c r="BR342" s="1"/>
      <c r="BS342" s="1"/>
      <c r="BT342" s="1"/>
      <c r="BU342" s="1"/>
      <c r="BV342" s="1"/>
      <c r="BW342" s="1"/>
      <c r="BX342" s="1"/>
      <c r="BY342" s="1"/>
      <c r="BZ342" s="1"/>
      <c r="CA342" s="4"/>
      <c r="CB342" s="1"/>
      <c r="CC342" s="4"/>
      <c r="CD342" s="1"/>
      <c r="CE342" s="4"/>
      <c r="CF342" s="5"/>
      <c r="CG342" s="1"/>
      <c r="CH342" s="1"/>
      <c r="CI342" s="1"/>
      <c r="CJ342" s="1"/>
      <c r="CK342" s="1"/>
      <c r="CL342" s="1"/>
      <c r="CM342" s="6"/>
      <c r="CN342" s="6"/>
      <c r="CO342" s="6"/>
      <c r="CP342" s="6"/>
      <c r="CQ342" s="6"/>
      <c r="CR342" s="6"/>
      <c r="CS342" s="6"/>
      <c r="CT342" s="6"/>
      <c r="CU342" s="6"/>
      <c r="CV342" s="6"/>
      <c r="CW342" s="7"/>
      <c r="CX342" s="7"/>
      <c r="CY342" s="7"/>
      <c r="CZ342" s="7"/>
      <c r="DA342" s="8"/>
      <c r="DB342" s="6"/>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1"/>
      <c r="EN342" s="1"/>
      <c r="EO342" s="1"/>
      <c r="EP342" s="1"/>
      <c r="EQ342" s="1"/>
      <c r="ER342" s="1"/>
      <c r="ES342" s="3"/>
      <c r="ET342" s="3"/>
      <c r="EU342" s="1"/>
      <c r="EV342" s="1"/>
      <c r="EW342" s="1"/>
      <c r="EX342" s="1"/>
      <c r="EY342" s="1"/>
      <c r="EZ342" s="1"/>
      <c r="FA342" s="1"/>
      <c r="FB342" s="1"/>
      <c r="FC342" s="1"/>
      <c r="FD342" s="1"/>
      <c r="FE342" s="1"/>
    </row>
    <row r="343">
      <c r="L343" s="1"/>
      <c r="M343" s="1"/>
      <c r="N343" s="1"/>
      <c r="O343" s="1"/>
      <c r="P343" s="1"/>
      <c r="Q343" s="1"/>
      <c r="R343" s="1"/>
      <c r="S343" s="3"/>
      <c r="T343" s="3"/>
      <c r="U343" s="3"/>
      <c r="V343" s="3"/>
      <c r="W343" s="3"/>
      <c r="X343" s="3"/>
      <c r="Y343" s="3"/>
      <c r="Z343" s="3"/>
      <c r="AA343" s="3"/>
      <c r="AB343" s="3"/>
      <c r="AD343" s="1"/>
      <c r="AE343" s="1"/>
      <c r="AF343" s="1"/>
      <c r="AG343" s="1"/>
      <c r="AH343" s="1"/>
      <c r="AI343" s="1"/>
      <c r="AJ343" s="1"/>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1"/>
      <c r="BQ343" s="1"/>
      <c r="BR343" s="1"/>
      <c r="BS343" s="1"/>
      <c r="BT343" s="1"/>
      <c r="BU343" s="1"/>
      <c r="BV343" s="1"/>
      <c r="BW343" s="1"/>
      <c r="BX343" s="1"/>
      <c r="BY343" s="1"/>
      <c r="BZ343" s="1"/>
      <c r="CA343" s="4"/>
      <c r="CB343" s="1"/>
      <c r="CC343" s="4"/>
      <c r="CD343" s="1"/>
      <c r="CE343" s="4"/>
      <c r="CF343" s="5"/>
      <c r="CG343" s="1"/>
      <c r="CH343" s="1"/>
      <c r="CI343" s="1"/>
      <c r="CJ343" s="1"/>
      <c r="CK343" s="1"/>
      <c r="CL343" s="1"/>
      <c r="CM343" s="6"/>
      <c r="CN343" s="6"/>
      <c r="CO343" s="6"/>
      <c r="CP343" s="6"/>
      <c r="CQ343" s="6"/>
      <c r="CR343" s="6"/>
      <c r="CS343" s="6"/>
      <c r="CT343" s="6"/>
      <c r="CU343" s="6"/>
      <c r="CV343" s="6"/>
      <c r="CW343" s="7"/>
      <c r="CX343" s="7"/>
      <c r="CY343" s="7"/>
      <c r="CZ343" s="7"/>
      <c r="DA343" s="8"/>
      <c r="DB343" s="6"/>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1"/>
      <c r="EN343" s="1"/>
      <c r="EO343" s="1"/>
      <c r="EP343" s="1"/>
      <c r="EQ343" s="1"/>
      <c r="ER343" s="1"/>
      <c r="ES343" s="3"/>
      <c r="ET343" s="3"/>
      <c r="EU343" s="1"/>
      <c r="EV343" s="1"/>
      <c r="EW343" s="1"/>
      <c r="EX343" s="1"/>
      <c r="EY343" s="1"/>
      <c r="EZ343" s="1"/>
      <c r="FA343" s="1"/>
      <c r="FB343" s="1"/>
      <c r="FC343" s="1"/>
      <c r="FD343" s="1"/>
      <c r="FE343" s="1"/>
    </row>
    <row r="344">
      <c r="L344" s="1"/>
      <c r="M344" s="1"/>
      <c r="N344" s="1"/>
      <c r="O344" s="1"/>
      <c r="P344" s="1"/>
      <c r="Q344" s="1"/>
      <c r="R344" s="1"/>
      <c r="S344" s="3"/>
      <c r="T344" s="3"/>
      <c r="U344" s="3"/>
      <c r="V344" s="3"/>
      <c r="W344" s="3"/>
      <c r="X344" s="3"/>
      <c r="Y344" s="3"/>
      <c r="Z344" s="3"/>
      <c r="AA344" s="3"/>
      <c r="AB344" s="3"/>
      <c r="AD344" s="1"/>
      <c r="AE344" s="1"/>
      <c r="AF344" s="1"/>
      <c r="AG344" s="1"/>
      <c r="AH344" s="1"/>
      <c r="AI344" s="1"/>
      <c r="AJ344" s="1"/>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1"/>
      <c r="BQ344" s="1"/>
      <c r="BR344" s="1"/>
      <c r="BS344" s="1"/>
      <c r="BT344" s="1"/>
      <c r="BU344" s="1"/>
      <c r="BV344" s="1"/>
      <c r="BW344" s="1"/>
      <c r="BX344" s="1"/>
      <c r="BY344" s="1"/>
      <c r="BZ344" s="1"/>
      <c r="CA344" s="4"/>
      <c r="CB344" s="1"/>
      <c r="CC344" s="4"/>
      <c r="CD344" s="1"/>
      <c r="CE344" s="4"/>
      <c r="CF344" s="5"/>
      <c r="CG344" s="1"/>
      <c r="CH344" s="1"/>
      <c r="CI344" s="1"/>
      <c r="CJ344" s="1"/>
      <c r="CK344" s="1"/>
      <c r="CL344" s="1"/>
      <c r="CM344" s="6"/>
      <c r="CN344" s="6"/>
      <c r="CO344" s="6"/>
      <c r="CP344" s="6"/>
      <c r="CQ344" s="6"/>
      <c r="CR344" s="6"/>
      <c r="CS344" s="6"/>
      <c r="CT344" s="6"/>
      <c r="CU344" s="6"/>
      <c r="CV344" s="6"/>
      <c r="CW344" s="7"/>
      <c r="CX344" s="7"/>
      <c r="CY344" s="7"/>
      <c r="CZ344" s="7"/>
      <c r="DA344" s="8"/>
      <c r="DB344" s="6"/>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1"/>
      <c r="EN344" s="1"/>
      <c r="EO344" s="1"/>
      <c r="EP344" s="1"/>
      <c r="EQ344" s="1"/>
      <c r="ER344" s="1"/>
      <c r="ES344" s="3"/>
      <c r="ET344" s="3"/>
      <c r="EU344" s="1"/>
      <c r="EV344" s="1"/>
      <c r="EW344" s="1"/>
      <c r="EX344" s="1"/>
      <c r="EY344" s="1"/>
      <c r="EZ344" s="1"/>
      <c r="FA344" s="1"/>
      <c r="FB344" s="1"/>
      <c r="FC344" s="1"/>
      <c r="FD344" s="1"/>
      <c r="FE344" s="1"/>
    </row>
    <row r="345">
      <c r="L345" s="1"/>
      <c r="M345" s="1"/>
      <c r="N345" s="1"/>
      <c r="O345" s="1"/>
      <c r="P345" s="1"/>
      <c r="Q345" s="1"/>
      <c r="R345" s="1"/>
      <c r="S345" s="3"/>
      <c r="T345" s="3"/>
      <c r="U345" s="3"/>
      <c r="V345" s="3"/>
      <c r="W345" s="3"/>
      <c r="X345" s="3"/>
      <c r="Y345" s="3"/>
      <c r="Z345" s="3"/>
      <c r="AA345" s="3"/>
      <c r="AB345" s="3"/>
      <c r="AD345" s="1"/>
      <c r="AE345" s="1"/>
      <c r="AF345" s="1"/>
      <c r="AG345" s="1"/>
      <c r="AH345" s="1"/>
      <c r="AI345" s="1"/>
      <c r="AJ345" s="1"/>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1"/>
      <c r="BQ345" s="1"/>
      <c r="BR345" s="1"/>
      <c r="BS345" s="1"/>
      <c r="BT345" s="1"/>
      <c r="BU345" s="1"/>
      <c r="BV345" s="1"/>
      <c r="BW345" s="1"/>
      <c r="BX345" s="1"/>
      <c r="BY345" s="1"/>
      <c r="BZ345" s="1"/>
      <c r="CA345" s="4"/>
      <c r="CB345" s="1"/>
      <c r="CC345" s="4"/>
      <c r="CD345" s="1"/>
      <c r="CE345" s="4"/>
      <c r="CF345" s="5"/>
      <c r="CG345" s="1"/>
      <c r="CH345" s="1"/>
      <c r="CI345" s="1"/>
      <c r="CJ345" s="1"/>
      <c r="CK345" s="1"/>
      <c r="CL345" s="1"/>
      <c r="CM345" s="6"/>
      <c r="CN345" s="6"/>
      <c r="CO345" s="6"/>
      <c r="CP345" s="6"/>
      <c r="CQ345" s="6"/>
      <c r="CR345" s="6"/>
      <c r="CS345" s="6"/>
      <c r="CT345" s="6"/>
      <c r="CU345" s="6"/>
      <c r="CV345" s="6"/>
      <c r="CW345" s="7"/>
      <c r="CX345" s="7"/>
      <c r="CY345" s="7"/>
      <c r="CZ345" s="7"/>
      <c r="DA345" s="8"/>
      <c r="DB345" s="6"/>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1"/>
      <c r="EN345" s="1"/>
      <c r="EO345" s="1"/>
      <c r="EP345" s="1"/>
      <c r="EQ345" s="1"/>
      <c r="ER345" s="1"/>
      <c r="ES345" s="3"/>
      <c r="ET345" s="3"/>
      <c r="EU345" s="1"/>
      <c r="EV345" s="1"/>
      <c r="EW345" s="1"/>
      <c r="EX345" s="1"/>
      <c r="EY345" s="1"/>
      <c r="EZ345" s="1"/>
      <c r="FA345" s="1"/>
      <c r="FB345" s="1"/>
      <c r="FC345" s="1"/>
      <c r="FD345" s="1"/>
      <c r="FE345" s="1"/>
    </row>
    <row r="346">
      <c r="L346" s="1"/>
      <c r="M346" s="1"/>
      <c r="N346" s="1"/>
      <c r="O346" s="1"/>
      <c r="P346" s="1"/>
      <c r="Q346" s="1"/>
      <c r="R346" s="1"/>
      <c r="S346" s="3"/>
      <c r="T346" s="3"/>
      <c r="U346" s="3"/>
      <c r="V346" s="3"/>
      <c r="W346" s="3"/>
      <c r="X346" s="3"/>
      <c r="Y346" s="3"/>
      <c r="Z346" s="3"/>
      <c r="AA346" s="3"/>
      <c r="AB346" s="3"/>
      <c r="AD346" s="1"/>
      <c r="AE346" s="1"/>
      <c r="AF346" s="1"/>
      <c r="AG346" s="1"/>
      <c r="AH346" s="1"/>
      <c r="AI346" s="1"/>
      <c r="AJ346" s="1"/>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1"/>
      <c r="BQ346" s="1"/>
      <c r="BR346" s="1"/>
      <c r="BS346" s="1"/>
      <c r="BT346" s="1"/>
      <c r="BU346" s="1"/>
      <c r="BV346" s="1"/>
      <c r="BW346" s="1"/>
      <c r="BX346" s="1"/>
      <c r="BY346" s="1"/>
      <c r="BZ346" s="1"/>
      <c r="CA346" s="4"/>
      <c r="CB346" s="1"/>
      <c r="CC346" s="4"/>
      <c r="CD346" s="1"/>
      <c r="CE346" s="4"/>
      <c r="CF346" s="5"/>
      <c r="CG346" s="1"/>
      <c r="CH346" s="1"/>
      <c r="CI346" s="1"/>
      <c r="CJ346" s="1"/>
      <c r="CK346" s="1"/>
      <c r="CL346" s="1"/>
      <c r="CM346" s="6"/>
      <c r="CN346" s="6"/>
      <c r="CO346" s="6"/>
      <c r="CP346" s="6"/>
      <c r="CQ346" s="6"/>
      <c r="CR346" s="6"/>
      <c r="CS346" s="6"/>
      <c r="CT346" s="6"/>
      <c r="CU346" s="6"/>
      <c r="CV346" s="6"/>
      <c r="CW346" s="7"/>
      <c r="CX346" s="7"/>
      <c r="CY346" s="7"/>
      <c r="CZ346" s="7"/>
      <c r="DA346" s="8"/>
      <c r="DB346" s="6"/>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1"/>
      <c r="EN346" s="1"/>
      <c r="EO346" s="1"/>
      <c r="EP346" s="1"/>
      <c r="EQ346" s="1"/>
      <c r="ER346" s="1"/>
      <c r="ES346" s="3"/>
      <c r="ET346" s="3"/>
      <c r="EU346" s="1"/>
      <c r="EV346" s="1"/>
      <c r="EW346" s="1"/>
      <c r="EX346" s="1"/>
      <c r="EY346" s="1"/>
      <c r="EZ346" s="1"/>
      <c r="FA346" s="1"/>
      <c r="FB346" s="1"/>
      <c r="FC346" s="1"/>
      <c r="FD346" s="1"/>
      <c r="FE346" s="1"/>
    </row>
    <row r="347">
      <c r="L347" s="1"/>
      <c r="M347" s="1"/>
      <c r="N347" s="1"/>
      <c r="O347" s="1"/>
      <c r="P347" s="1"/>
      <c r="Q347" s="1"/>
      <c r="R347" s="1"/>
      <c r="S347" s="3"/>
      <c r="T347" s="3"/>
      <c r="U347" s="3"/>
      <c r="V347" s="3"/>
      <c r="W347" s="3"/>
      <c r="X347" s="3"/>
      <c r="Y347" s="3"/>
      <c r="Z347" s="3"/>
      <c r="AA347" s="3"/>
      <c r="AB347" s="3"/>
      <c r="AD347" s="1"/>
      <c r="AE347" s="1"/>
      <c r="AF347" s="1"/>
      <c r="AG347" s="1"/>
      <c r="AH347" s="1"/>
      <c r="AI347" s="1"/>
      <c r="AJ347" s="1"/>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1"/>
      <c r="BQ347" s="1"/>
      <c r="BR347" s="1"/>
      <c r="BS347" s="1"/>
      <c r="BT347" s="1"/>
      <c r="BU347" s="1"/>
      <c r="BV347" s="1"/>
      <c r="BW347" s="1"/>
      <c r="BX347" s="1"/>
      <c r="BY347" s="1"/>
      <c r="BZ347" s="1"/>
      <c r="CA347" s="4"/>
      <c r="CB347" s="1"/>
      <c r="CC347" s="4"/>
      <c r="CD347" s="1"/>
      <c r="CE347" s="4"/>
      <c r="CF347" s="5"/>
      <c r="CG347" s="1"/>
      <c r="CH347" s="1"/>
      <c r="CI347" s="1"/>
      <c r="CJ347" s="1"/>
      <c r="CK347" s="1"/>
      <c r="CL347" s="1"/>
      <c r="CM347" s="6"/>
      <c r="CN347" s="6"/>
      <c r="CO347" s="6"/>
      <c r="CP347" s="6"/>
      <c r="CQ347" s="6"/>
      <c r="CR347" s="6"/>
      <c r="CS347" s="6"/>
      <c r="CT347" s="6"/>
      <c r="CU347" s="6"/>
      <c r="CV347" s="6"/>
      <c r="CW347" s="7"/>
      <c r="CX347" s="7"/>
      <c r="CY347" s="7"/>
      <c r="CZ347" s="7"/>
      <c r="DA347" s="8"/>
      <c r="DB347" s="6"/>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1"/>
      <c r="EN347" s="1"/>
      <c r="EO347" s="1"/>
      <c r="EP347" s="1"/>
      <c r="EQ347" s="1"/>
      <c r="ER347" s="1"/>
      <c r="ES347" s="3"/>
      <c r="ET347" s="3"/>
      <c r="EU347" s="1"/>
      <c r="EV347" s="1"/>
      <c r="EW347" s="1"/>
      <c r="EX347" s="1"/>
      <c r="EY347" s="1"/>
      <c r="EZ347" s="1"/>
      <c r="FA347" s="1"/>
      <c r="FB347" s="1"/>
      <c r="FC347" s="1"/>
      <c r="FD347" s="1"/>
      <c r="FE347" s="1"/>
    </row>
    <row r="348">
      <c r="L348" s="1"/>
      <c r="M348" s="1"/>
      <c r="N348" s="1"/>
      <c r="O348" s="1"/>
      <c r="P348" s="1"/>
      <c r="Q348" s="1"/>
      <c r="R348" s="1"/>
      <c r="S348" s="3"/>
      <c r="T348" s="3"/>
      <c r="U348" s="3"/>
      <c r="V348" s="3"/>
      <c r="W348" s="3"/>
      <c r="X348" s="3"/>
      <c r="Y348" s="3"/>
      <c r="Z348" s="3"/>
      <c r="AA348" s="3"/>
      <c r="AB348" s="3"/>
      <c r="AD348" s="1"/>
      <c r="AE348" s="1"/>
      <c r="AF348" s="1"/>
      <c r="AG348" s="1"/>
      <c r="AH348" s="1"/>
      <c r="AI348" s="1"/>
      <c r="AJ348" s="1"/>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1"/>
      <c r="BQ348" s="1"/>
      <c r="BR348" s="1"/>
      <c r="BS348" s="1"/>
      <c r="BT348" s="1"/>
      <c r="BU348" s="1"/>
      <c r="BV348" s="1"/>
      <c r="BW348" s="1"/>
      <c r="BX348" s="1"/>
      <c r="BY348" s="1"/>
      <c r="BZ348" s="1"/>
      <c r="CA348" s="4"/>
      <c r="CB348" s="1"/>
      <c r="CC348" s="4"/>
      <c r="CD348" s="1"/>
      <c r="CE348" s="4"/>
      <c r="CF348" s="5"/>
      <c r="CG348" s="1"/>
      <c r="CH348" s="1"/>
      <c r="CI348" s="1"/>
      <c r="CJ348" s="1"/>
      <c r="CK348" s="1"/>
      <c r="CL348" s="1"/>
      <c r="CM348" s="6"/>
      <c r="CN348" s="6"/>
      <c r="CO348" s="6"/>
      <c r="CP348" s="6"/>
      <c r="CQ348" s="6"/>
      <c r="CR348" s="6"/>
      <c r="CS348" s="6"/>
      <c r="CT348" s="6"/>
      <c r="CU348" s="6"/>
      <c r="CV348" s="6"/>
      <c r="CW348" s="7"/>
      <c r="CX348" s="7"/>
      <c r="CY348" s="7"/>
      <c r="CZ348" s="7"/>
      <c r="DA348" s="8"/>
      <c r="DB348" s="6"/>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1"/>
      <c r="EN348" s="1"/>
      <c r="EO348" s="1"/>
      <c r="EP348" s="1"/>
      <c r="EQ348" s="1"/>
      <c r="ER348" s="1"/>
      <c r="ES348" s="3"/>
      <c r="ET348" s="3"/>
      <c r="EU348" s="1"/>
      <c r="EV348" s="1"/>
      <c r="EW348" s="1"/>
      <c r="EX348" s="1"/>
      <c r="EY348" s="1"/>
      <c r="EZ348" s="1"/>
      <c r="FA348" s="1"/>
      <c r="FB348" s="1"/>
      <c r="FC348" s="1"/>
      <c r="FD348" s="1"/>
      <c r="FE348" s="1"/>
    </row>
    <row r="349">
      <c r="L349" s="1"/>
      <c r="M349" s="1"/>
      <c r="N349" s="1"/>
      <c r="O349" s="1"/>
      <c r="P349" s="1"/>
      <c r="Q349" s="1"/>
      <c r="R349" s="1"/>
      <c r="S349" s="3"/>
      <c r="T349" s="3"/>
      <c r="U349" s="3"/>
      <c r="V349" s="3"/>
      <c r="W349" s="3"/>
      <c r="X349" s="3"/>
      <c r="Y349" s="3"/>
      <c r="Z349" s="3"/>
      <c r="AA349" s="3"/>
      <c r="AB349" s="3"/>
      <c r="AD349" s="1"/>
      <c r="AE349" s="1"/>
      <c r="AF349" s="1"/>
      <c r="AG349" s="1"/>
      <c r="AH349" s="1"/>
      <c r="AI349" s="1"/>
      <c r="AJ349" s="1"/>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1"/>
      <c r="BQ349" s="1"/>
      <c r="BR349" s="1"/>
      <c r="BS349" s="1"/>
      <c r="BT349" s="1"/>
      <c r="BU349" s="1"/>
      <c r="BV349" s="1"/>
      <c r="BW349" s="1"/>
      <c r="BX349" s="1"/>
      <c r="BY349" s="1"/>
      <c r="BZ349" s="1"/>
      <c r="CA349" s="4"/>
      <c r="CB349" s="1"/>
      <c r="CC349" s="4"/>
      <c r="CD349" s="1"/>
      <c r="CE349" s="4"/>
      <c r="CF349" s="5"/>
      <c r="CG349" s="1"/>
      <c r="CH349" s="1"/>
      <c r="CI349" s="1"/>
      <c r="CJ349" s="1"/>
      <c r="CK349" s="1"/>
      <c r="CL349" s="1"/>
      <c r="CM349" s="6"/>
      <c r="CN349" s="6"/>
      <c r="CO349" s="6"/>
      <c r="CP349" s="6"/>
      <c r="CQ349" s="6"/>
      <c r="CR349" s="6"/>
      <c r="CS349" s="6"/>
      <c r="CT349" s="6"/>
      <c r="CU349" s="6"/>
      <c r="CV349" s="6"/>
      <c r="CW349" s="7"/>
      <c r="CX349" s="7"/>
      <c r="CY349" s="7"/>
      <c r="CZ349" s="7"/>
      <c r="DA349" s="8"/>
      <c r="DB349" s="6"/>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1"/>
      <c r="EN349" s="1"/>
      <c r="EO349" s="1"/>
      <c r="EP349" s="1"/>
      <c r="EQ349" s="1"/>
      <c r="ER349" s="1"/>
      <c r="ES349" s="3"/>
      <c r="ET349" s="3"/>
      <c r="EU349" s="1"/>
      <c r="EV349" s="1"/>
      <c r="EW349" s="1"/>
      <c r="EX349" s="1"/>
      <c r="EY349" s="1"/>
      <c r="EZ349" s="1"/>
      <c r="FA349" s="1"/>
      <c r="FB349" s="1"/>
      <c r="FC349" s="1"/>
      <c r="FD349" s="1"/>
      <c r="FE349" s="1"/>
    </row>
    <row r="350">
      <c r="L350" s="1"/>
      <c r="M350" s="1"/>
      <c r="N350" s="1"/>
      <c r="O350" s="1"/>
      <c r="P350" s="1"/>
      <c r="Q350" s="1"/>
      <c r="R350" s="1"/>
      <c r="S350" s="3"/>
      <c r="T350" s="3"/>
      <c r="U350" s="3"/>
      <c r="V350" s="3"/>
      <c r="W350" s="3"/>
      <c r="X350" s="3"/>
      <c r="Y350" s="3"/>
      <c r="Z350" s="3"/>
      <c r="AA350" s="3"/>
      <c r="AB350" s="3"/>
      <c r="AD350" s="1"/>
      <c r="AE350" s="1"/>
      <c r="AF350" s="1"/>
      <c r="AG350" s="1"/>
      <c r="AH350" s="1"/>
      <c r="AI350" s="1"/>
      <c r="AJ350" s="1"/>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1"/>
      <c r="BQ350" s="1"/>
      <c r="BR350" s="1"/>
      <c r="BS350" s="1"/>
      <c r="BT350" s="1"/>
      <c r="BU350" s="1"/>
      <c r="BV350" s="1"/>
      <c r="BW350" s="1"/>
      <c r="BX350" s="1"/>
      <c r="BY350" s="1"/>
      <c r="BZ350" s="1"/>
      <c r="CA350" s="4"/>
      <c r="CB350" s="1"/>
      <c r="CC350" s="4"/>
      <c r="CD350" s="1"/>
      <c r="CE350" s="4"/>
      <c r="CF350" s="5"/>
      <c r="CG350" s="1"/>
      <c r="CH350" s="1"/>
      <c r="CI350" s="1"/>
      <c r="CJ350" s="1"/>
      <c r="CK350" s="1"/>
      <c r="CL350" s="1"/>
      <c r="CM350" s="6"/>
      <c r="CN350" s="6"/>
      <c r="CO350" s="6"/>
      <c r="CP350" s="6"/>
      <c r="CQ350" s="6"/>
      <c r="CR350" s="6"/>
      <c r="CS350" s="6"/>
      <c r="CT350" s="6"/>
      <c r="CU350" s="6"/>
      <c r="CV350" s="6"/>
      <c r="CW350" s="7"/>
      <c r="CX350" s="7"/>
      <c r="CY350" s="7"/>
      <c r="CZ350" s="7"/>
      <c r="DA350" s="8"/>
      <c r="DB350" s="6"/>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1"/>
      <c r="EN350" s="1"/>
      <c r="EO350" s="1"/>
      <c r="EP350" s="1"/>
      <c r="EQ350" s="1"/>
      <c r="ER350" s="1"/>
      <c r="ES350" s="3"/>
      <c r="ET350" s="3"/>
      <c r="EU350" s="1"/>
      <c r="EV350" s="1"/>
      <c r="EW350" s="1"/>
      <c r="EX350" s="1"/>
      <c r="EY350" s="1"/>
      <c r="EZ350" s="1"/>
      <c r="FA350" s="1"/>
      <c r="FB350" s="1"/>
      <c r="FC350" s="1"/>
      <c r="FD350" s="1"/>
      <c r="FE350" s="1"/>
    </row>
    <row r="351">
      <c r="L351" s="1"/>
      <c r="M351" s="1"/>
      <c r="N351" s="1"/>
      <c r="O351" s="1"/>
      <c r="P351" s="1"/>
      <c r="Q351" s="1"/>
      <c r="R351" s="1"/>
      <c r="S351" s="3"/>
      <c r="T351" s="3"/>
      <c r="U351" s="3"/>
      <c r="V351" s="3"/>
      <c r="W351" s="3"/>
      <c r="X351" s="3"/>
      <c r="Y351" s="3"/>
      <c r="Z351" s="3"/>
      <c r="AA351" s="3"/>
      <c r="AB351" s="3"/>
      <c r="AD351" s="1"/>
      <c r="AE351" s="1"/>
      <c r="AF351" s="1"/>
      <c r="AG351" s="1"/>
      <c r="AH351" s="1"/>
      <c r="AI351" s="1"/>
      <c r="AJ351" s="1"/>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1"/>
      <c r="BQ351" s="1"/>
      <c r="BR351" s="1"/>
      <c r="BS351" s="1"/>
      <c r="BT351" s="1"/>
      <c r="BU351" s="1"/>
      <c r="BV351" s="1"/>
      <c r="BW351" s="1"/>
      <c r="BX351" s="1"/>
      <c r="BY351" s="1"/>
      <c r="BZ351" s="1"/>
      <c r="CA351" s="4"/>
      <c r="CB351" s="1"/>
      <c r="CC351" s="4"/>
      <c r="CD351" s="1"/>
      <c r="CE351" s="4"/>
      <c r="CF351" s="5"/>
      <c r="CG351" s="1"/>
      <c r="CH351" s="1"/>
      <c r="CI351" s="1"/>
      <c r="CJ351" s="1"/>
      <c r="CK351" s="1"/>
      <c r="CL351" s="1"/>
      <c r="CM351" s="6"/>
      <c r="CN351" s="6"/>
      <c r="CO351" s="6"/>
      <c r="CP351" s="6"/>
      <c r="CQ351" s="6"/>
      <c r="CR351" s="6"/>
      <c r="CS351" s="6"/>
      <c r="CT351" s="6"/>
      <c r="CU351" s="6"/>
      <c r="CV351" s="6"/>
      <c r="CW351" s="7"/>
      <c r="CX351" s="7"/>
      <c r="CY351" s="7"/>
      <c r="CZ351" s="7"/>
      <c r="DA351" s="8"/>
      <c r="DB351" s="6"/>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1"/>
      <c r="EN351" s="1"/>
      <c r="EO351" s="1"/>
      <c r="EP351" s="1"/>
      <c r="EQ351" s="1"/>
      <c r="ER351" s="1"/>
      <c r="ES351" s="3"/>
      <c r="ET351" s="3"/>
      <c r="EU351" s="1"/>
      <c r="EV351" s="1"/>
      <c r="EW351" s="1"/>
      <c r="EX351" s="1"/>
      <c r="EY351" s="1"/>
      <c r="EZ351" s="1"/>
      <c r="FA351" s="1"/>
      <c r="FB351" s="1"/>
      <c r="FC351" s="1"/>
      <c r="FD351" s="1"/>
      <c r="FE351" s="1"/>
    </row>
    <row r="352">
      <c r="L352" s="1"/>
      <c r="M352" s="1"/>
      <c r="N352" s="1"/>
      <c r="O352" s="1"/>
      <c r="P352" s="1"/>
      <c r="Q352" s="1"/>
      <c r="R352" s="1"/>
      <c r="S352" s="3"/>
      <c r="T352" s="3"/>
      <c r="U352" s="3"/>
      <c r="V352" s="3"/>
      <c r="W352" s="3"/>
      <c r="X352" s="3"/>
      <c r="Y352" s="3"/>
      <c r="Z352" s="3"/>
      <c r="AA352" s="3"/>
      <c r="AB352" s="3"/>
      <c r="AD352" s="1"/>
      <c r="AE352" s="1"/>
      <c r="AF352" s="1"/>
      <c r="AG352" s="1"/>
      <c r="AH352" s="1"/>
      <c r="AI352" s="1"/>
      <c r="AJ352" s="1"/>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1"/>
      <c r="BQ352" s="1"/>
      <c r="BR352" s="1"/>
      <c r="BS352" s="1"/>
      <c r="BT352" s="1"/>
      <c r="BU352" s="1"/>
      <c r="BV352" s="1"/>
      <c r="BW352" s="1"/>
      <c r="BX352" s="1"/>
      <c r="BY352" s="1"/>
      <c r="BZ352" s="1"/>
      <c r="CA352" s="4"/>
      <c r="CB352" s="1"/>
      <c r="CC352" s="4"/>
      <c r="CD352" s="1"/>
      <c r="CE352" s="4"/>
      <c r="CF352" s="5"/>
      <c r="CG352" s="1"/>
      <c r="CH352" s="1"/>
      <c r="CI352" s="1"/>
      <c r="CJ352" s="1"/>
      <c r="CK352" s="1"/>
      <c r="CL352" s="1"/>
      <c r="CM352" s="6"/>
      <c r="CN352" s="6"/>
      <c r="CO352" s="6"/>
      <c r="CP352" s="6"/>
      <c r="CQ352" s="6"/>
      <c r="CR352" s="6"/>
      <c r="CS352" s="6"/>
      <c r="CT352" s="6"/>
      <c r="CU352" s="6"/>
      <c r="CV352" s="6"/>
      <c r="CW352" s="7"/>
      <c r="CX352" s="7"/>
      <c r="CY352" s="7"/>
      <c r="CZ352" s="7"/>
      <c r="DA352" s="8"/>
      <c r="DB352" s="6"/>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1"/>
      <c r="EN352" s="1"/>
      <c r="EO352" s="1"/>
      <c r="EP352" s="1"/>
      <c r="EQ352" s="1"/>
      <c r="ER352" s="1"/>
      <c r="ES352" s="3"/>
      <c r="ET352" s="3"/>
      <c r="EU352" s="1"/>
      <c r="EV352" s="1"/>
      <c r="EW352" s="1"/>
      <c r="EX352" s="1"/>
      <c r="EY352" s="1"/>
      <c r="EZ352" s="1"/>
      <c r="FA352" s="1"/>
      <c r="FB352" s="1"/>
      <c r="FC352" s="1"/>
      <c r="FD352" s="1"/>
      <c r="FE352" s="1"/>
    </row>
    <row r="353">
      <c r="L353" s="1"/>
      <c r="M353" s="1"/>
      <c r="N353" s="1"/>
      <c r="O353" s="1"/>
      <c r="P353" s="1"/>
      <c r="Q353" s="1"/>
      <c r="R353" s="1"/>
      <c r="S353" s="3"/>
      <c r="T353" s="3"/>
      <c r="U353" s="3"/>
      <c r="V353" s="3"/>
      <c r="W353" s="3"/>
      <c r="X353" s="3"/>
      <c r="Y353" s="3"/>
      <c r="Z353" s="3"/>
      <c r="AA353" s="3"/>
      <c r="AB353" s="3"/>
      <c r="AD353" s="1"/>
      <c r="AE353" s="1"/>
      <c r="AF353" s="1"/>
      <c r="AG353" s="1"/>
      <c r="AH353" s="1"/>
      <c r="AI353" s="1"/>
      <c r="AJ353" s="1"/>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1"/>
      <c r="BQ353" s="1"/>
      <c r="BR353" s="1"/>
      <c r="BS353" s="1"/>
      <c r="BT353" s="1"/>
      <c r="BU353" s="1"/>
      <c r="BV353" s="1"/>
      <c r="BW353" s="1"/>
      <c r="BX353" s="1"/>
      <c r="BY353" s="1"/>
      <c r="BZ353" s="1"/>
      <c r="CA353" s="4"/>
      <c r="CB353" s="1"/>
      <c r="CC353" s="4"/>
      <c r="CD353" s="1"/>
      <c r="CE353" s="4"/>
      <c r="CF353" s="5"/>
      <c r="CG353" s="1"/>
      <c r="CH353" s="1"/>
      <c r="CI353" s="1"/>
      <c r="CJ353" s="1"/>
      <c r="CK353" s="1"/>
      <c r="CL353" s="1"/>
      <c r="CM353" s="6"/>
      <c r="CN353" s="6"/>
      <c r="CO353" s="6"/>
      <c r="CP353" s="6"/>
      <c r="CQ353" s="6"/>
      <c r="CR353" s="6"/>
      <c r="CS353" s="6"/>
      <c r="CT353" s="6"/>
      <c r="CU353" s="6"/>
      <c r="CV353" s="6"/>
      <c r="CW353" s="7"/>
      <c r="CX353" s="7"/>
      <c r="CY353" s="7"/>
      <c r="CZ353" s="7"/>
      <c r="DA353" s="8"/>
      <c r="DB353" s="6"/>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1"/>
      <c r="EN353" s="1"/>
      <c r="EO353" s="1"/>
      <c r="EP353" s="1"/>
      <c r="EQ353" s="1"/>
      <c r="ER353" s="1"/>
      <c r="ES353" s="3"/>
      <c r="ET353" s="3"/>
      <c r="EU353" s="1"/>
      <c r="EV353" s="1"/>
      <c r="EW353" s="1"/>
      <c r="EX353" s="1"/>
      <c r="EY353" s="1"/>
      <c r="EZ353" s="1"/>
      <c r="FA353" s="1"/>
      <c r="FB353" s="1"/>
      <c r="FC353" s="1"/>
      <c r="FD353" s="1"/>
      <c r="FE353" s="1"/>
    </row>
    <row r="354">
      <c r="L354" s="1"/>
      <c r="M354" s="1"/>
      <c r="N354" s="1"/>
      <c r="O354" s="1"/>
      <c r="P354" s="1"/>
      <c r="Q354" s="1"/>
      <c r="R354" s="1"/>
      <c r="S354" s="3"/>
      <c r="T354" s="3"/>
      <c r="U354" s="3"/>
      <c r="V354" s="3"/>
      <c r="W354" s="3"/>
      <c r="X354" s="3"/>
      <c r="Y354" s="3"/>
      <c r="Z354" s="3"/>
      <c r="AA354" s="3"/>
      <c r="AB354" s="3"/>
      <c r="AD354" s="1"/>
      <c r="AE354" s="1"/>
      <c r="AF354" s="1"/>
      <c r="AG354" s="1"/>
      <c r="AH354" s="1"/>
      <c r="AI354" s="1"/>
      <c r="AJ354" s="1"/>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1"/>
      <c r="BQ354" s="1"/>
      <c r="BR354" s="1"/>
      <c r="BS354" s="1"/>
      <c r="BT354" s="1"/>
      <c r="BU354" s="1"/>
      <c r="BV354" s="1"/>
      <c r="BW354" s="1"/>
      <c r="BX354" s="1"/>
      <c r="BY354" s="1"/>
      <c r="BZ354" s="1"/>
      <c r="CA354" s="4"/>
      <c r="CB354" s="1"/>
      <c r="CC354" s="4"/>
      <c r="CD354" s="1"/>
      <c r="CE354" s="4"/>
      <c r="CF354" s="5"/>
      <c r="CG354" s="1"/>
      <c r="CH354" s="1"/>
      <c r="CI354" s="1"/>
      <c r="CJ354" s="1"/>
      <c r="CK354" s="1"/>
      <c r="CL354" s="1"/>
      <c r="CM354" s="6"/>
      <c r="CN354" s="6"/>
      <c r="CO354" s="6"/>
      <c r="CP354" s="6"/>
      <c r="CQ354" s="6"/>
      <c r="CR354" s="6"/>
      <c r="CS354" s="6"/>
      <c r="CT354" s="6"/>
      <c r="CU354" s="6"/>
      <c r="CV354" s="6"/>
      <c r="CW354" s="7"/>
      <c r="CX354" s="7"/>
      <c r="CY354" s="7"/>
      <c r="CZ354" s="7"/>
      <c r="DA354" s="8"/>
      <c r="DB354" s="6"/>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1"/>
      <c r="EN354" s="1"/>
      <c r="EO354" s="1"/>
      <c r="EP354" s="1"/>
      <c r="EQ354" s="1"/>
      <c r="ER354" s="1"/>
      <c r="ES354" s="3"/>
      <c r="ET354" s="3"/>
      <c r="EU354" s="1"/>
      <c r="EV354" s="1"/>
      <c r="EW354" s="1"/>
      <c r="EX354" s="1"/>
      <c r="EY354" s="1"/>
      <c r="EZ354" s="1"/>
      <c r="FA354" s="1"/>
      <c r="FB354" s="1"/>
      <c r="FC354" s="1"/>
      <c r="FD354" s="1"/>
      <c r="FE354" s="1"/>
    </row>
    <row r="355">
      <c r="L355" s="1"/>
      <c r="M355" s="1"/>
      <c r="N355" s="1"/>
      <c r="O355" s="1"/>
      <c r="P355" s="1"/>
      <c r="Q355" s="1"/>
      <c r="R355" s="1"/>
      <c r="S355" s="3"/>
      <c r="T355" s="3"/>
      <c r="U355" s="3"/>
      <c r="V355" s="3"/>
      <c r="W355" s="3"/>
      <c r="X355" s="3"/>
      <c r="Y355" s="3"/>
      <c r="Z355" s="3"/>
      <c r="AA355" s="3"/>
      <c r="AB355" s="3"/>
      <c r="AD355" s="1"/>
      <c r="AE355" s="1"/>
      <c r="AF355" s="1"/>
      <c r="AG355" s="1"/>
      <c r="AH355" s="1"/>
      <c r="AI355" s="1"/>
      <c r="AJ355" s="1"/>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1"/>
      <c r="BQ355" s="1"/>
      <c r="BR355" s="1"/>
      <c r="BS355" s="1"/>
      <c r="BT355" s="1"/>
      <c r="BU355" s="1"/>
      <c r="BV355" s="1"/>
      <c r="BW355" s="1"/>
      <c r="BX355" s="1"/>
      <c r="BY355" s="1"/>
      <c r="BZ355" s="1"/>
      <c r="CA355" s="4"/>
      <c r="CB355" s="1"/>
      <c r="CC355" s="4"/>
      <c r="CD355" s="1"/>
      <c r="CE355" s="4"/>
      <c r="CF355" s="5"/>
      <c r="CG355" s="1"/>
      <c r="CH355" s="1"/>
      <c r="CI355" s="1"/>
      <c r="CJ355" s="1"/>
      <c r="CK355" s="1"/>
      <c r="CL355" s="1"/>
      <c r="CM355" s="6"/>
      <c r="CN355" s="6"/>
      <c r="CO355" s="6"/>
      <c r="CP355" s="6"/>
      <c r="CQ355" s="6"/>
      <c r="CR355" s="6"/>
      <c r="CS355" s="6"/>
      <c r="CT355" s="6"/>
      <c r="CU355" s="6"/>
      <c r="CV355" s="6"/>
      <c r="CW355" s="7"/>
      <c r="CX355" s="7"/>
      <c r="CY355" s="7"/>
      <c r="CZ355" s="7"/>
      <c r="DA355" s="8"/>
      <c r="DB355" s="6"/>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1"/>
      <c r="EN355" s="1"/>
      <c r="EO355" s="1"/>
      <c r="EP355" s="1"/>
      <c r="EQ355" s="1"/>
      <c r="ER355" s="1"/>
      <c r="ES355" s="3"/>
      <c r="ET355" s="3"/>
      <c r="EU355" s="1"/>
      <c r="EV355" s="1"/>
      <c r="EW355" s="1"/>
      <c r="EX355" s="1"/>
      <c r="EY355" s="1"/>
      <c r="EZ355" s="1"/>
      <c r="FA355" s="1"/>
      <c r="FB355" s="1"/>
      <c r="FC355" s="1"/>
      <c r="FD355" s="1"/>
      <c r="FE355" s="1"/>
    </row>
    <row r="356">
      <c r="L356" s="1"/>
      <c r="M356" s="1"/>
      <c r="N356" s="1"/>
      <c r="O356" s="1"/>
      <c r="P356" s="1"/>
      <c r="Q356" s="1"/>
      <c r="R356" s="1"/>
      <c r="S356" s="3"/>
      <c r="T356" s="3"/>
      <c r="U356" s="3"/>
      <c r="V356" s="3"/>
      <c r="W356" s="3"/>
      <c r="X356" s="3"/>
      <c r="Y356" s="3"/>
      <c r="Z356" s="3"/>
      <c r="AA356" s="3"/>
      <c r="AB356" s="3"/>
      <c r="AD356" s="1"/>
      <c r="AE356" s="1"/>
      <c r="AF356" s="1"/>
      <c r="AG356" s="1"/>
      <c r="AH356" s="1"/>
      <c r="AI356" s="1"/>
      <c r="AJ356" s="1"/>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1"/>
      <c r="BQ356" s="1"/>
      <c r="BR356" s="1"/>
      <c r="BS356" s="1"/>
      <c r="BT356" s="1"/>
      <c r="BU356" s="1"/>
      <c r="BV356" s="1"/>
      <c r="BW356" s="1"/>
      <c r="BX356" s="1"/>
      <c r="BY356" s="1"/>
      <c r="BZ356" s="1"/>
      <c r="CA356" s="4"/>
      <c r="CB356" s="1"/>
      <c r="CC356" s="4"/>
      <c r="CD356" s="1"/>
      <c r="CE356" s="4"/>
      <c r="CF356" s="5"/>
      <c r="CG356" s="1"/>
      <c r="CH356" s="1"/>
      <c r="CI356" s="1"/>
      <c r="CJ356" s="1"/>
      <c r="CK356" s="1"/>
      <c r="CL356" s="1"/>
      <c r="CM356" s="6"/>
      <c r="CN356" s="6"/>
      <c r="CO356" s="6"/>
      <c r="CP356" s="6"/>
      <c r="CQ356" s="6"/>
      <c r="CR356" s="6"/>
      <c r="CS356" s="6"/>
      <c r="CT356" s="6"/>
      <c r="CU356" s="6"/>
      <c r="CV356" s="6"/>
      <c r="CW356" s="7"/>
      <c r="CX356" s="7"/>
      <c r="CY356" s="7"/>
      <c r="CZ356" s="7"/>
      <c r="DA356" s="8"/>
      <c r="DB356" s="6"/>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1"/>
      <c r="EN356" s="1"/>
      <c r="EO356" s="1"/>
      <c r="EP356" s="1"/>
      <c r="EQ356" s="1"/>
      <c r="ER356" s="1"/>
      <c r="ES356" s="3"/>
      <c r="ET356" s="3"/>
      <c r="EU356" s="1"/>
      <c r="EV356" s="1"/>
      <c r="EW356" s="1"/>
      <c r="EX356" s="1"/>
      <c r="EY356" s="1"/>
      <c r="EZ356" s="1"/>
      <c r="FA356" s="1"/>
      <c r="FB356" s="1"/>
      <c r="FC356" s="1"/>
      <c r="FD356" s="1"/>
      <c r="FE356" s="1"/>
    </row>
    <row r="357">
      <c r="L357" s="1"/>
      <c r="M357" s="1"/>
      <c r="N357" s="1"/>
      <c r="O357" s="1"/>
      <c r="P357" s="1"/>
      <c r="Q357" s="1"/>
      <c r="R357" s="1"/>
      <c r="S357" s="3"/>
      <c r="T357" s="3"/>
      <c r="U357" s="3"/>
      <c r="V357" s="3"/>
      <c r="W357" s="3"/>
      <c r="X357" s="3"/>
      <c r="Y357" s="3"/>
      <c r="Z357" s="3"/>
      <c r="AA357" s="3"/>
      <c r="AB357" s="3"/>
      <c r="AD357" s="1"/>
      <c r="AE357" s="1"/>
      <c r="AF357" s="1"/>
      <c r="AG357" s="1"/>
      <c r="AH357" s="1"/>
      <c r="AI357" s="1"/>
      <c r="AJ357" s="1"/>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1"/>
      <c r="BQ357" s="1"/>
      <c r="BR357" s="1"/>
      <c r="BS357" s="1"/>
      <c r="BT357" s="1"/>
      <c r="BU357" s="1"/>
      <c r="BV357" s="1"/>
      <c r="BW357" s="1"/>
      <c r="BX357" s="1"/>
      <c r="BY357" s="1"/>
      <c r="BZ357" s="1"/>
      <c r="CA357" s="4"/>
      <c r="CB357" s="1"/>
      <c r="CC357" s="4"/>
      <c r="CD357" s="1"/>
      <c r="CE357" s="4"/>
      <c r="CF357" s="5"/>
      <c r="CG357" s="1"/>
      <c r="CH357" s="1"/>
      <c r="CI357" s="1"/>
      <c r="CJ357" s="1"/>
      <c r="CK357" s="1"/>
      <c r="CL357" s="1"/>
      <c r="CM357" s="6"/>
      <c r="CN357" s="6"/>
      <c r="CO357" s="6"/>
      <c r="CP357" s="6"/>
      <c r="CQ357" s="6"/>
      <c r="CR357" s="6"/>
      <c r="CS357" s="6"/>
      <c r="CT357" s="6"/>
      <c r="CU357" s="6"/>
      <c r="CV357" s="6"/>
      <c r="CW357" s="7"/>
      <c r="CX357" s="7"/>
      <c r="CY357" s="7"/>
      <c r="CZ357" s="7"/>
      <c r="DA357" s="8"/>
      <c r="DB357" s="6"/>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1"/>
      <c r="EN357" s="1"/>
      <c r="EO357" s="1"/>
      <c r="EP357" s="1"/>
      <c r="EQ357" s="1"/>
      <c r="ER357" s="1"/>
      <c r="ES357" s="3"/>
      <c r="ET357" s="3"/>
      <c r="EU357" s="1"/>
      <c r="EV357" s="1"/>
      <c r="EW357" s="1"/>
      <c r="EX357" s="1"/>
      <c r="EY357" s="1"/>
      <c r="EZ357" s="1"/>
      <c r="FA357" s="1"/>
      <c r="FB357" s="1"/>
      <c r="FC357" s="1"/>
      <c r="FD357" s="1"/>
      <c r="FE357" s="1"/>
    </row>
    <row r="358">
      <c r="L358" s="1"/>
      <c r="M358" s="1"/>
      <c r="N358" s="1"/>
      <c r="O358" s="1"/>
      <c r="P358" s="1"/>
      <c r="Q358" s="1"/>
      <c r="R358" s="1"/>
      <c r="S358" s="3"/>
      <c r="T358" s="3"/>
      <c r="U358" s="3"/>
      <c r="V358" s="3"/>
      <c r="W358" s="3"/>
      <c r="X358" s="3"/>
      <c r="Y358" s="3"/>
      <c r="Z358" s="3"/>
      <c r="AA358" s="3"/>
      <c r="AB358" s="3"/>
      <c r="AD358" s="1"/>
      <c r="AE358" s="1"/>
      <c r="AF358" s="1"/>
      <c r="AG358" s="1"/>
      <c r="AH358" s="1"/>
      <c r="AI358" s="1"/>
      <c r="AJ358" s="1"/>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1"/>
      <c r="BQ358" s="1"/>
      <c r="BR358" s="1"/>
      <c r="BS358" s="1"/>
      <c r="BT358" s="1"/>
      <c r="BU358" s="1"/>
      <c r="BV358" s="1"/>
      <c r="BW358" s="1"/>
      <c r="BX358" s="1"/>
      <c r="BY358" s="1"/>
      <c r="BZ358" s="1"/>
      <c r="CA358" s="4"/>
      <c r="CB358" s="1"/>
      <c r="CC358" s="4"/>
      <c r="CD358" s="1"/>
      <c r="CE358" s="4"/>
      <c r="CF358" s="5"/>
      <c r="CG358" s="1"/>
      <c r="CH358" s="1"/>
      <c r="CI358" s="1"/>
      <c r="CJ358" s="1"/>
      <c r="CK358" s="1"/>
      <c r="CL358" s="1"/>
      <c r="CM358" s="6"/>
      <c r="CN358" s="6"/>
      <c r="CO358" s="6"/>
      <c r="CP358" s="6"/>
      <c r="CQ358" s="6"/>
      <c r="CR358" s="6"/>
      <c r="CS358" s="6"/>
      <c r="CT358" s="6"/>
      <c r="CU358" s="6"/>
      <c r="CV358" s="6"/>
      <c r="CW358" s="7"/>
      <c r="CX358" s="7"/>
      <c r="CY358" s="7"/>
      <c r="CZ358" s="7"/>
      <c r="DA358" s="8"/>
      <c r="DB358" s="6"/>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1"/>
      <c r="EN358" s="1"/>
      <c r="EO358" s="1"/>
      <c r="EP358" s="1"/>
      <c r="EQ358" s="1"/>
      <c r="ER358" s="1"/>
      <c r="ES358" s="3"/>
      <c r="ET358" s="3"/>
      <c r="EU358" s="1"/>
      <c r="EV358" s="1"/>
      <c r="EW358" s="1"/>
      <c r="EX358" s="1"/>
      <c r="EY358" s="1"/>
      <c r="EZ358" s="1"/>
      <c r="FA358" s="1"/>
      <c r="FB358" s="1"/>
      <c r="FC358" s="1"/>
      <c r="FD358" s="1"/>
      <c r="FE358" s="1"/>
    </row>
    <row r="359">
      <c r="L359" s="1"/>
      <c r="M359" s="1"/>
      <c r="N359" s="1"/>
      <c r="O359" s="1"/>
      <c r="P359" s="1"/>
      <c r="Q359" s="1"/>
      <c r="R359" s="1"/>
      <c r="S359" s="3"/>
      <c r="T359" s="3"/>
      <c r="U359" s="3"/>
      <c r="V359" s="3"/>
      <c r="W359" s="3"/>
      <c r="X359" s="3"/>
      <c r="Y359" s="3"/>
      <c r="Z359" s="3"/>
      <c r="AA359" s="3"/>
      <c r="AB359" s="3"/>
      <c r="AD359" s="1"/>
      <c r="AE359" s="1"/>
      <c r="AF359" s="1"/>
      <c r="AG359" s="1"/>
      <c r="AH359" s="1"/>
      <c r="AI359" s="1"/>
      <c r="AJ359" s="1"/>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1"/>
      <c r="BQ359" s="1"/>
      <c r="BR359" s="1"/>
      <c r="BS359" s="1"/>
      <c r="BT359" s="1"/>
      <c r="BU359" s="1"/>
      <c r="BV359" s="1"/>
      <c r="BW359" s="1"/>
      <c r="BX359" s="1"/>
      <c r="BY359" s="1"/>
      <c r="BZ359" s="1"/>
      <c r="CA359" s="4"/>
      <c r="CB359" s="1"/>
      <c r="CC359" s="4"/>
      <c r="CD359" s="1"/>
      <c r="CE359" s="4"/>
      <c r="CF359" s="5"/>
      <c r="CG359" s="1"/>
      <c r="CH359" s="1"/>
      <c r="CI359" s="1"/>
      <c r="CJ359" s="1"/>
      <c r="CK359" s="1"/>
      <c r="CL359" s="1"/>
      <c r="CM359" s="6"/>
      <c r="CN359" s="6"/>
      <c r="CO359" s="6"/>
      <c r="CP359" s="6"/>
      <c r="CQ359" s="6"/>
      <c r="CR359" s="6"/>
      <c r="CS359" s="6"/>
      <c r="CT359" s="6"/>
      <c r="CU359" s="6"/>
      <c r="CV359" s="6"/>
      <c r="CW359" s="7"/>
      <c r="CX359" s="7"/>
      <c r="CY359" s="7"/>
      <c r="CZ359" s="7"/>
      <c r="DA359" s="8"/>
      <c r="DB359" s="6"/>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1"/>
      <c r="EN359" s="1"/>
      <c r="EO359" s="1"/>
      <c r="EP359" s="1"/>
      <c r="EQ359" s="1"/>
      <c r="ER359" s="1"/>
      <c r="ES359" s="3"/>
      <c r="ET359" s="3"/>
      <c r="EU359" s="1"/>
      <c r="EV359" s="1"/>
      <c r="EW359" s="1"/>
      <c r="EX359" s="1"/>
      <c r="EY359" s="1"/>
      <c r="EZ359" s="1"/>
      <c r="FA359" s="1"/>
      <c r="FB359" s="1"/>
      <c r="FC359" s="1"/>
      <c r="FD359" s="1"/>
      <c r="FE359" s="1"/>
    </row>
    <row r="360">
      <c r="L360" s="1"/>
      <c r="M360" s="1"/>
      <c r="N360" s="1"/>
      <c r="O360" s="1"/>
      <c r="P360" s="1"/>
      <c r="Q360" s="1"/>
      <c r="R360" s="1"/>
      <c r="S360" s="3"/>
      <c r="T360" s="3"/>
      <c r="U360" s="3"/>
      <c r="V360" s="3"/>
      <c r="W360" s="3"/>
      <c r="X360" s="3"/>
      <c r="Y360" s="3"/>
      <c r="Z360" s="3"/>
      <c r="AA360" s="3"/>
      <c r="AB360" s="3"/>
      <c r="AD360" s="1"/>
      <c r="AE360" s="1"/>
      <c r="AF360" s="1"/>
      <c r="AG360" s="1"/>
      <c r="AH360" s="1"/>
      <c r="AI360" s="1"/>
      <c r="AJ360" s="1"/>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1"/>
      <c r="BQ360" s="1"/>
      <c r="BR360" s="1"/>
      <c r="BS360" s="1"/>
      <c r="BT360" s="1"/>
      <c r="BU360" s="1"/>
      <c r="BV360" s="1"/>
      <c r="BW360" s="1"/>
      <c r="BX360" s="1"/>
      <c r="BY360" s="1"/>
      <c r="BZ360" s="1"/>
      <c r="CA360" s="4"/>
      <c r="CB360" s="1"/>
      <c r="CC360" s="4"/>
      <c r="CD360" s="1"/>
      <c r="CE360" s="4"/>
      <c r="CF360" s="5"/>
      <c r="CG360" s="1"/>
      <c r="CH360" s="1"/>
      <c r="CI360" s="1"/>
      <c r="CJ360" s="1"/>
      <c r="CK360" s="1"/>
      <c r="CL360" s="1"/>
      <c r="CM360" s="6"/>
      <c r="CN360" s="6"/>
      <c r="CO360" s="6"/>
      <c r="CP360" s="6"/>
      <c r="CQ360" s="6"/>
      <c r="CR360" s="6"/>
      <c r="CS360" s="6"/>
      <c r="CT360" s="6"/>
      <c r="CU360" s="6"/>
      <c r="CV360" s="6"/>
      <c r="CW360" s="7"/>
      <c r="CX360" s="7"/>
      <c r="CY360" s="7"/>
      <c r="CZ360" s="7"/>
      <c r="DA360" s="8"/>
      <c r="DB360" s="6"/>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1"/>
      <c r="EN360" s="1"/>
      <c r="EO360" s="1"/>
      <c r="EP360" s="1"/>
      <c r="EQ360" s="1"/>
      <c r="ER360" s="1"/>
      <c r="ES360" s="3"/>
      <c r="ET360" s="3"/>
      <c r="EU360" s="1"/>
      <c r="EV360" s="1"/>
      <c r="EW360" s="1"/>
      <c r="EX360" s="1"/>
      <c r="EY360" s="1"/>
      <c r="EZ360" s="1"/>
      <c r="FA360" s="1"/>
      <c r="FB360" s="1"/>
      <c r="FC360" s="1"/>
      <c r="FD360" s="1"/>
      <c r="FE360" s="1"/>
    </row>
    <row r="361">
      <c r="L361" s="1"/>
      <c r="M361" s="1"/>
      <c r="N361" s="1"/>
      <c r="O361" s="1"/>
      <c r="P361" s="1"/>
      <c r="Q361" s="1"/>
      <c r="R361" s="1"/>
      <c r="S361" s="3"/>
      <c r="T361" s="3"/>
      <c r="U361" s="3"/>
      <c r="V361" s="3"/>
      <c r="W361" s="3"/>
      <c r="X361" s="3"/>
      <c r="Y361" s="3"/>
      <c r="Z361" s="3"/>
      <c r="AA361" s="3"/>
      <c r="AB361" s="3"/>
      <c r="AD361" s="1"/>
      <c r="AE361" s="1"/>
      <c r="AF361" s="1"/>
      <c r="AG361" s="1"/>
      <c r="AH361" s="1"/>
      <c r="AI361" s="1"/>
      <c r="AJ361" s="1"/>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1"/>
      <c r="BQ361" s="1"/>
      <c r="BR361" s="1"/>
      <c r="BS361" s="1"/>
      <c r="BT361" s="1"/>
      <c r="BU361" s="1"/>
      <c r="BV361" s="1"/>
      <c r="BW361" s="1"/>
      <c r="BX361" s="1"/>
      <c r="BY361" s="1"/>
      <c r="BZ361" s="1"/>
      <c r="CA361" s="4"/>
      <c r="CB361" s="1"/>
      <c r="CC361" s="4"/>
      <c r="CD361" s="1"/>
      <c r="CE361" s="4"/>
      <c r="CF361" s="5"/>
      <c r="CG361" s="1"/>
      <c r="CH361" s="1"/>
      <c r="CI361" s="1"/>
      <c r="CJ361" s="1"/>
      <c r="CK361" s="1"/>
      <c r="CL361" s="1"/>
      <c r="CM361" s="6"/>
      <c r="CN361" s="6"/>
      <c r="CO361" s="6"/>
      <c r="CP361" s="6"/>
      <c r="CQ361" s="6"/>
      <c r="CR361" s="6"/>
      <c r="CS361" s="6"/>
      <c r="CT361" s="6"/>
      <c r="CU361" s="6"/>
      <c r="CV361" s="6"/>
      <c r="CW361" s="7"/>
      <c r="CX361" s="7"/>
      <c r="CY361" s="7"/>
      <c r="CZ361" s="7"/>
      <c r="DA361" s="8"/>
      <c r="DB361" s="6"/>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1"/>
      <c r="EN361" s="1"/>
      <c r="EO361" s="1"/>
      <c r="EP361" s="1"/>
      <c r="EQ361" s="1"/>
      <c r="ER361" s="1"/>
      <c r="ES361" s="3"/>
      <c r="ET361" s="3"/>
      <c r="EU361" s="1"/>
      <c r="EV361" s="1"/>
      <c r="EW361" s="1"/>
      <c r="EX361" s="1"/>
      <c r="EY361" s="1"/>
      <c r="EZ361" s="1"/>
      <c r="FA361" s="1"/>
      <c r="FB361" s="1"/>
      <c r="FC361" s="1"/>
      <c r="FD361" s="1"/>
      <c r="FE361" s="1"/>
    </row>
    <row r="362">
      <c r="L362" s="1"/>
      <c r="M362" s="1"/>
      <c r="N362" s="1"/>
      <c r="O362" s="1"/>
      <c r="P362" s="1"/>
      <c r="Q362" s="1"/>
      <c r="R362" s="1"/>
      <c r="S362" s="3"/>
      <c r="T362" s="3"/>
      <c r="U362" s="3"/>
      <c r="V362" s="3"/>
      <c r="W362" s="3"/>
      <c r="X362" s="3"/>
      <c r="Y362" s="3"/>
      <c r="Z362" s="3"/>
      <c r="AA362" s="3"/>
      <c r="AB362" s="3"/>
      <c r="AD362" s="1"/>
      <c r="AE362" s="1"/>
      <c r="AF362" s="1"/>
      <c r="AG362" s="1"/>
      <c r="AH362" s="1"/>
      <c r="AI362" s="1"/>
      <c r="AJ362" s="1"/>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1"/>
      <c r="BQ362" s="1"/>
      <c r="BR362" s="1"/>
      <c r="BS362" s="1"/>
      <c r="BT362" s="1"/>
      <c r="BU362" s="1"/>
      <c r="BV362" s="1"/>
      <c r="BW362" s="1"/>
      <c r="BX362" s="1"/>
      <c r="BY362" s="1"/>
      <c r="BZ362" s="1"/>
      <c r="CA362" s="4"/>
      <c r="CB362" s="1"/>
      <c r="CC362" s="4"/>
      <c r="CD362" s="1"/>
      <c r="CE362" s="4"/>
      <c r="CF362" s="5"/>
      <c r="CG362" s="1"/>
      <c r="CH362" s="1"/>
      <c r="CI362" s="1"/>
      <c r="CJ362" s="1"/>
      <c r="CK362" s="1"/>
      <c r="CL362" s="1"/>
      <c r="CM362" s="6"/>
      <c r="CN362" s="6"/>
      <c r="CO362" s="6"/>
      <c r="CP362" s="6"/>
      <c r="CQ362" s="6"/>
      <c r="CR362" s="6"/>
      <c r="CS362" s="6"/>
      <c r="CT362" s="6"/>
      <c r="CU362" s="6"/>
      <c r="CV362" s="6"/>
      <c r="CW362" s="7"/>
      <c r="CX362" s="7"/>
      <c r="CY362" s="7"/>
      <c r="CZ362" s="7"/>
      <c r="DA362" s="8"/>
      <c r="DB362" s="6"/>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1"/>
      <c r="EN362" s="1"/>
      <c r="EO362" s="1"/>
      <c r="EP362" s="1"/>
      <c r="EQ362" s="1"/>
      <c r="ER362" s="1"/>
      <c r="ES362" s="3"/>
      <c r="ET362" s="3"/>
      <c r="EU362" s="1"/>
      <c r="EV362" s="1"/>
      <c r="EW362" s="1"/>
      <c r="EX362" s="1"/>
      <c r="EY362" s="1"/>
      <c r="EZ362" s="1"/>
      <c r="FA362" s="1"/>
      <c r="FB362" s="1"/>
      <c r="FC362" s="1"/>
      <c r="FD362" s="1"/>
      <c r="FE362" s="1"/>
    </row>
    <row r="363">
      <c r="L363" s="1"/>
      <c r="M363" s="1"/>
      <c r="N363" s="1"/>
      <c r="O363" s="1"/>
      <c r="P363" s="1"/>
      <c r="Q363" s="1"/>
      <c r="R363" s="1"/>
      <c r="S363" s="3"/>
      <c r="T363" s="3"/>
      <c r="U363" s="3"/>
      <c r="V363" s="3"/>
      <c r="W363" s="3"/>
      <c r="X363" s="3"/>
      <c r="Y363" s="3"/>
      <c r="Z363" s="3"/>
      <c r="AA363" s="3"/>
      <c r="AB363" s="3"/>
      <c r="AD363" s="1"/>
      <c r="AE363" s="1"/>
      <c r="AF363" s="1"/>
      <c r="AG363" s="1"/>
      <c r="AH363" s="1"/>
      <c r="AI363" s="1"/>
      <c r="AJ363" s="1"/>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1"/>
      <c r="BQ363" s="1"/>
      <c r="BR363" s="1"/>
      <c r="BS363" s="1"/>
      <c r="BT363" s="1"/>
      <c r="BU363" s="1"/>
      <c r="BV363" s="1"/>
      <c r="BW363" s="1"/>
      <c r="BX363" s="1"/>
      <c r="BY363" s="1"/>
      <c r="BZ363" s="1"/>
      <c r="CA363" s="4"/>
      <c r="CB363" s="1"/>
      <c r="CC363" s="4"/>
      <c r="CD363" s="1"/>
      <c r="CE363" s="4"/>
      <c r="CF363" s="5"/>
      <c r="CG363" s="1"/>
      <c r="CH363" s="1"/>
      <c r="CI363" s="1"/>
      <c r="CJ363" s="1"/>
      <c r="CK363" s="1"/>
      <c r="CL363" s="1"/>
      <c r="CM363" s="6"/>
      <c r="CN363" s="6"/>
      <c r="CO363" s="6"/>
      <c r="CP363" s="6"/>
      <c r="CQ363" s="6"/>
      <c r="CR363" s="6"/>
      <c r="CS363" s="6"/>
      <c r="CT363" s="6"/>
      <c r="CU363" s="6"/>
      <c r="CV363" s="6"/>
      <c r="CW363" s="7"/>
      <c r="CX363" s="7"/>
      <c r="CY363" s="7"/>
      <c r="CZ363" s="7"/>
      <c r="DA363" s="8"/>
      <c r="DB363" s="6"/>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1"/>
      <c r="EN363" s="1"/>
      <c r="EO363" s="1"/>
      <c r="EP363" s="1"/>
      <c r="EQ363" s="1"/>
      <c r="ER363" s="1"/>
      <c r="ES363" s="3"/>
      <c r="ET363" s="3"/>
      <c r="EU363" s="1"/>
      <c r="EV363" s="1"/>
      <c r="EW363" s="1"/>
      <c r="EX363" s="1"/>
      <c r="EY363" s="1"/>
      <c r="EZ363" s="1"/>
      <c r="FA363" s="1"/>
      <c r="FB363" s="1"/>
      <c r="FC363" s="1"/>
      <c r="FD363" s="1"/>
      <c r="FE363" s="1"/>
    </row>
    <row r="364">
      <c r="L364" s="1"/>
      <c r="M364" s="1"/>
      <c r="N364" s="1"/>
      <c r="O364" s="1"/>
      <c r="P364" s="1"/>
      <c r="Q364" s="1"/>
      <c r="R364" s="1"/>
      <c r="S364" s="3"/>
      <c r="T364" s="3"/>
      <c r="U364" s="3"/>
      <c r="V364" s="3"/>
      <c r="W364" s="3"/>
      <c r="X364" s="3"/>
      <c r="Y364" s="3"/>
      <c r="Z364" s="3"/>
      <c r="AA364" s="3"/>
      <c r="AB364" s="3"/>
      <c r="AD364" s="1"/>
      <c r="AE364" s="1"/>
      <c r="AF364" s="1"/>
      <c r="AG364" s="1"/>
      <c r="AH364" s="1"/>
      <c r="AI364" s="1"/>
      <c r="AJ364" s="1"/>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1"/>
      <c r="BQ364" s="1"/>
      <c r="BR364" s="1"/>
      <c r="BS364" s="1"/>
      <c r="BT364" s="1"/>
      <c r="BU364" s="1"/>
      <c r="BV364" s="1"/>
      <c r="BW364" s="1"/>
      <c r="BX364" s="1"/>
      <c r="BY364" s="1"/>
      <c r="BZ364" s="1"/>
      <c r="CA364" s="4"/>
      <c r="CB364" s="1"/>
      <c r="CC364" s="4"/>
      <c r="CD364" s="1"/>
      <c r="CE364" s="4"/>
      <c r="CF364" s="5"/>
      <c r="CG364" s="1"/>
      <c r="CH364" s="1"/>
      <c r="CI364" s="1"/>
      <c r="CJ364" s="1"/>
      <c r="CK364" s="1"/>
      <c r="CL364" s="1"/>
      <c r="CM364" s="6"/>
      <c r="CN364" s="6"/>
      <c r="CO364" s="6"/>
      <c r="CP364" s="6"/>
      <c r="CQ364" s="6"/>
      <c r="CR364" s="6"/>
      <c r="CS364" s="6"/>
      <c r="CT364" s="6"/>
      <c r="CU364" s="6"/>
      <c r="CV364" s="6"/>
      <c r="CW364" s="7"/>
      <c r="CX364" s="7"/>
      <c r="CY364" s="7"/>
      <c r="CZ364" s="7"/>
      <c r="DA364" s="8"/>
      <c r="DB364" s="6"/>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1"/>
      <c r="EN364" s="1"/>
      <c r="EO364" s="1"/>
      <c r="EP364" s="1"/>
      <c r="EQ364" s="1"/>
      <c r="ER364" s="1"/>
      <c r="ES364" s="3"/>
      <c r="ET364" s="3"/>
      <c r="EU364" s="1"/>
      <c r="EV364" s="1"/>
      <c r="EW364" s="1"/>
      <c r="EX364" s="1"/>
      <c r="EY364" s="1"/>
      <c r="EZ364" s="1"/>
      <c r="FA364" s="1"/>
      <c r="FB364" s="1"/>
      <c r="FC364" s="1"/>
      <c r="FD364" s="1"/>
      <c r="FE364" s="1"/>
    </row>
    <row r="365">
      <c r="L365" s="1"/>
      <c r="M365" s="1"/>
      <c r="N365" s="1"/>
      <c r="O365" s="1"/>
      <c r="P365" s="1"/>
      <c r="Q365" s="1"/>
      <c r="R365" s="1"/>
      <c r="S365" s="3"/>
      <c r="T365" s="3"/>
      <c r="U365" s="3"/>
      <c r="V365" s="3"/>
      <c r="W365" s="3"/>
      <c r="X365" s="3"/>
      <c r="Y365" s="3"/>
      <c r="Z365" s="3"/>
      <c r="AA365" s="3"/>
      <c r="AB365" s="3"/>
      <c r="AD365" s="1"/>
      <c r="AE365" s="1"/>
      <c r="AF365" s="1"/>
      <c r="AG365" s="1"/>
      <c r="AH365" s="1"/>
      <c r="AI365" s="1"/>
      <c r="AJ365" s="1"/>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1"/>
      <c r="BQ365" s="1"/>
      <c r="BR365" s="1"/>
      <c r="BS365" s="1"/>
      <c r="BT365" s="1"/>
      <c r="BU365" s="1"/>
      <c r="BV365" s="1"/>
      <c r="BW365" s="1"/>
      <c r="BX365" s="1"/>
      <c r="BY365" s="1"/>
      <c r="BZ365" s="1"/>
      <c r="CA365" s="4"/>
      <c r="CB365" s="1"/>
      <c r="CC365" s="4"/>
      <c r="CD365" s="1"/>
      <c r="CE365" s="4"/>
      <c r="CF365" s="5"/>
      <c r="CG365" s="1"/>
      <c r="CH365" s="1"/>
      <c r="CI365" s="1"/>
      <c r="CJ365" s="1"/>
      <c r="CK365" s="1"/>
      <c r="CL365" s="1"/>
      <c r="CM365" s="6"/>
      <c r="CN365" s="6"/>
      <c r="CO365" s="6"/>
      <c r="CP365" s="6"/>
      <c r="CQ365" s="6"/>
      <c r="CR365" s="6"/>
      <c r="CS365" s="6"/>
      <c r="CT365" s="6"/>
      <c r="CU365" s="6"/>
      <c r="CV365" s="6"/>
      <c r="CW365" s="7"/>
      <c r="CX365" s="7"/>
      <c r="CY365" s="7"/>
      <c r="CZ365" s="7"/>
      <c r="DA365" s="8"/>
      <c r="DB365" s="6"/>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1"/>
      <c r="EN365" s="1"/>
      <c r="EO365" s="1"/>
      <c r="EP365" s="1"/>
      <c r="EQ365" s="1"/>
      <c r="ER365" s="1"/>
      <c r="ES365" s="3"/>
      <c r="ET365" s="3"/>
      <c r="EU365" s="1"/>
      <c r="EV365" s="1"/>
      <c r="EW365" s="1"/>
      <c r="EX365" s="1"/>
      <c r="EY365" s="1"/>
      <c r="EZ365" s="1"/>
      <c r="FA365" s="1"/>
      <c r="FB365" s="1"/>
      <c r="FC365" s="1"/>
      <c r="FD365" s="1"/>
      <c r="FE365" s="1"/>
    </row>
    <row r="366">
      <c r="L366" s="1"/>
      <c r="M366" s="1"/>
      <c r="N366" s="1"/>
      <c r="O366" s="1"/>
      <c r="P366" s="1"/>
      <c r="Q366" s="1"/>
      <c r="R366" s="1"/>
      <c r="S366" s="3"/>
      <c r="T366" s="3"/>
      <c r="U366" s="3"/>
      <c r="V366" s="3"/>
      <c r="W366" s="3"/>
      <c r="X366" s="3"/>
      <c r="Y366" s="3"/>
      <c r="Z366" s="3"/>
      <c r="AA366" s="3"/>
      <c r="AB366" s="3"/>
      <c r="AD366" s="1"/>
      <c r="AE366" s="1"/>
      <c r="AF366" s="1"/>
      <c r="AG366" s="1"/>
      <c r="AH366" s="1"/>
      <c r="AI366" s="1"/>
      <c r="AJ366" s="1"/>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1"/>
      <c r="BQ366" s="1"/>
      <c r="BR366" s="1"/>
      <c r="BS366" s="1"/>
      <c r="BT366" s="1"/>
      <c r="BU366" s="1"/>
      <c r="BV366" s="1"/>
      <c r="BW366" s="1"/>
      <c r="BX366" s="1"/>
      <c r="BY366" s="1"/>
      <c r="BZ366" s="1"/>
      <c r="CA366" s="4"/>
      <c r="CB366" s="1"/>
      <c r="CC366" s="4"/>
      <c r="CD366" s="1"/>
      <c r="CE366" s="4"/>
      <c r="CF366" s="5"/>
      <c r="CG366" s="1"/>
      <c r="CH366" s="1"/>
      <c r="CI366" s="1"/>
      <c r="CJ366" s="1"/>
      <c r="CK366" s="1"/>
      <c r="CL366" s="1"/>
      <c r="CM366" s="6"/>
      <c r="CN366" s="6"/>
      <c r="CO366" s="6"/>
      <c r="CP366" s="6"/>
      <c r="CQ366" s="6"/>
      <c r="CR366" s="6"/>
      <c r="CS366" s="6"/>
      <c r="CT366" s="6"/>
      <c r="CU366" s="6"/>
      <c r="CV366" s="6"/>
      <c r="CW366" s="7"/>
      <c r="CX366" s="7"/>
      <c r="CY366" s="7"/>
      <c r="CZ366" s="7"/>
      <c r="DA366" s="8"/>
      <c r="DB366" s="6"/>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1"/>
      <c r="EN366" s="1"/>
      <c r="EO366" s="1"/>
      <c r="EP366" s="1"/>
      <c r="EQ366" s="1"/>
      <c r="ER366" s="1"/>
      <c r="ES366" s="3"/>
      <c r="ET366" s="3"/>
      <c r="EU366" s="1"/>
      <c r="EV366" s="1"/>
      <c r="EW366" s="1"/>
      <c r="EX366" s="1"/>
      <c r="EY366" s="1"/>
      <c r="EZ366" s="1"/>
      <c r="FA366" s="1"/>
      <c r="FB366" s="1"/>
      <c r="FC366" s="1"/>
      <c r="FD366" s="1"/>
      <c r="FE366" s="1"/>
    </row>
    <row r="367">
      <c r="L367" s="1"/>
      <c r="M367" s="1"/>
      <c r="N367" s="1"/>
      <c r="O367" s="1"/>
      <c r="P367" s="1"/>
      <c r="Q367" s="1"/>
      <c r="R367" s="1"/>
      <c r="S367" s="3"/>
      <c r="T367" s="3"/>
      <c r="U367" s="3"/>
      <c r="V367" s="3"/>
      <c r="W367" s="3"/>
      <c r="X367" s="3"/>
      <c r="Y367" s="3"/>
      <c r="Z367" s="3"/>
      <c r="AA367" s="3"/>
      <c r="AB367" s="3"/>
      <c r="AD367" s="1"/>
      <c r="AE367" s="1"/>
      <c r="AF367" s="1"/>
      <c r="AG367" s="1"/>
      <c r="AH367" s="1"/>
      <c r="AI367" s="1"/>
      <c r="AJ367" s="1"/>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1"/>
      <c r="BQ367" s="1"/>
      <c r="BR367" s="1"/>
      <c r="BS367" s="1"/>
      <c r="BT367" s="1"/>
      <c r="BU367" s="1"/>
      <c r="BV367" s="1"/>
      <c r="BW367" s="1"/>
      <c r="BX367" s="1"/>
      <c r="BY367" s="1"/>
      <c r="BZ367" s="1"/>
      <c r="CA367" s="4"/>
      <c r="CB367" s="1"/>
      <c r="CC367" s="4"/>
      <c r="CD367" s="1"/>
      <c r="CE367" s="4"/>
      <c r="CF367" s="5"/>
      <c r="CG367" s="1"/>
      <c r="CH367" s="1"/>
      <c r="CI367" s="1"/>
      <c r="CJ367" s="1"/>
      <c r="CK367" s="1"/>
      <c r="CL367" s="1"/>
      <c r="CM367" s="6"/>
      <c r="CN367" s="6"/>
      <c r="CO367" s="6"/>
      <c r="CP367" s="6"/>
      <c r="CQ367" s="6"/>
      <c r="CR367" s="6"/>
      <c r="CS367" s="6"/>
      <c r="CT367" s="6"/>
      <c r="CU367" s="6"/>
      <c r="CV367" s="6"/>
      <c r="CW367" s="7"/>
      <c r="CX367" s="7"/>
      <c r="CY367" s="7"/>
      <c r="CZ367" s="7"/>
      <c r="DA367" s="8"/>
      <c r="DB367" s="6"/>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1"/>
      <c r="EN367" s="1"/>
      <c r="EO367" s="1"/>
      <c r="EP367" s="1"/>
      <c r="EQ367" s="1"/>
      <c r="ER367" s="1"/>
      <c r="ES367" s="3"/>
      <c r="ET367" s="3"/>
      <c r="EU367" s="1"/>
      <c r="EV367" s="1"/>
      <c r="EW367" s="1"/>
      <c r="EX367" s="1"/>
      <c r="EY367" s="1"/>
      <c r="EZ367" s="1"/>
      <c r="FA367" s="1"/>
      <c r="FB367" s="1"/>
      <c r="FC367" s="1"/>
      <c r="FD367" s="1"/>
      <c r="FE367" s="1"/>
    </row>
    <row r="368">
      <c r="L368" s="1"/>
      <c r="M368" s="1"/>
      <c r="N368" s="1"/>
      <c r="O368" s="1"/>
      <c r="P368" s="1"/>
      <c r="Q368" s="1"/>
      <c r="R368" s="1"/>
      <c r="S368" s="3"/>
      <c r="T368" s="3"/>
      <c r="U368" s="3"/>
      <c r="V368" s="3"/>
      <c r="W368" s="3"/>
      <c r="X368" s="3"/>
      <c r="Y368" s="3"/>
      <c r="Z368" s="3"/>
      <c r="AA368" s="3"/>
      <c r="AB368" s="3"/>
      <c r="AD368" s="1"/>
      <c r="AE368" s="1"/>
      <c r="AF368" s="1"/>
      <c r="AG368" s="1"/>
      <c r="AH368" s="1"/>
      <c r="AI368" s="1"/>
      <c r="AJ368" s="1"/>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1"/>
      <c r="BQ368" s="1"/>
      <c r="BR368" s="1"/>
      <c r="BS368" s="1"/>
      <c r="BT368" s="1"/>
      <c r="BU368" s="1"/>
      <c r="BV368" s="1"/>
      <c r="BW368" s="1"/>
      <c r="BX368" s="1"/>
      <c r="BY368" s="1"/>
      <c r="BZ368" s="1"/>
      <c r="CA368" s="4"/>
      <c r="CB368" s="1"/>
      <c r="CC368" s="4"/>
      <c r="CD368" s="1"/>
      <c r="CE368" s="4"/>
      <c r="CF368" s="5"/>
      <c r="CG368" s="1"/>
      <c r="CH368" s="1"/>
      <c r="CI368" s="1"/>
      <c r="CJ368" s="1"/>
      <c r="CK368" s="1"/>
      <c r="CL368" s="1"/>
      <c r="CM368" s="6"/>
      <c r="CN368" s="6"/>
      <c r="CO368" s="6"/>
      <c r="CP368" s="6"/>
      <c r="CQ368" s="6"/>
      <c r="CR368" s="6"/>
      <c r="CS368" s="6"/>
      <c r="CT368" s="6"/>
      <c r="CU368" s="6"/>
      <c r="CV368" s="6"/>
      <c r="CW368" s="7"/>
      <c r="CX368" s="7"/>
      <c r="CY368" s="7"/>
      <c r="CZ368" s="7"/>
      <c r="DA368" s="8"/>
      <c r="DB368" s="6"/>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1"/>
      <c r="EN368" s="1"/>
      <c r="EO368" s="1"/>
      <c r="EP368" s="1"/>
      <c r="EQ368" s="1"/>
      <c r="ER368" s="1"/>
      <c r="ES368" s="3"/>
      <c r="ET368" s="3"/>
      <c r="EU368" s="1"/>
      <c r="EV368" s="1"/>
      <c r="EW368" s="1"/>
      <c r="EX368" s="1"/>
      <c r="EY368" s="1"/>
      <c r="EZ368" s="1"/>
      <c r="FA368" s="1"/>
      <c r="FB368" s="1"/>
      <c r="FC368" s="1"/>
      <c r="FD368" s="1"/>
      <c r="FE368" s="1"/>
    </row>
    <row r="369">
      <c r="L369" s="1"/>
      <c r="M369" s="1"/>
      <c r="N369" s="1"/>
      <c r="O369" s="1"/>
      <c r="P369" s="1"/>
      <c r="Q369" s="1"/>
      <c r="R369" s="1"/>
      <c r="S369" s="3"/>
      <c r="T369" s="3"/>
      <c r="U369" s="3"/>
      <c r="V369" s="3"/>
      <c r="W369" s="3"/>
      <c r="X369" s="3"/>
      <c r="Y369" s="3"/>
      <c r="Z369" s="3"/>
      <c r="AA369" s="3"/>
      <c r="AB369" s="3"/>
      <c r="AD369" s="1"/>
      <c r="AE369" s="1"/>
      <c r="AF369" s="1"/>
      <c r="AG369" s="1"/>
      <c r="AH369" s="1"/>
      <c r="AI369" s="1"/>
      <c r="AJ369" s="1"/>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1"/>
      <c r="BQ369" s="1"/>
      <c r="BR369" s="1"/>
      <c r="BS369" s="1"/>
      <c r="BT369" s="1"/>
      <c r="BU369" s="1"/>
      <c r="BV369" s="1"/>
      <c r="BW369" s="1"/>
      <c r="BX369" s="1"/>
      <c r="BY369" s="1"/>
      <c r="BZ369" s="1"/>
      <c r="CA369" s="4"/>
      <c r="CB369" s="1"/>
      <c r="CC369" s="4"/>
      <c r="CD369" s="1"/>
      <c r="CE369" s="4"/>
      <c r="CF369" s="5"/>
      <c r="CG369" s="1"/>
      <c r="CH369" s="1"/>
      <c r="CI369" s="1"/>
      <c r="CJ369" s="1"/>
      <c r="CK369" s="1"/>
      <c r="CL369" s="1"/>
      <c r="CM369" s="6"/>
      <c r="CN369" s="6"/>
      <c r="CO369" s="6"/>
      <c r="CP369" s="6"/>
      <c r="CQ369" s="6"/>
      <c r="CR369" s="6"/>
      <c r="CS369" s="6"/>
      <c r="CT369" s="6"/>
      <c r="CU369" s="6"/>
      <c r="CV369" s="6"/>
      <c r="CW369" s="7"/>
      <c r="CX369" s="7"/>
      <c r="CY369" s="7"/>
      <c r="CZ369" s="7"/>
      <c r="DA369" s="8"/>
      <c r="DB369" s="6"/>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1"/>
      <c r="EN369" s="1"/>
      <c r="EO369" s="1"/>
      <c r="EP369" s="1"/>
      <c r="EQ369" s="1"/>
      <c r="ER369" s="1"/>
      <c r="ES369" s="3"/>
      <c r="ET369" s="3"/>
      <c r="EU369" s="1"/>
      <c r="EV369" s="1"/>
      <c r="EW369" s="1"/>
      <c r="EX369" s="1"/>
      <c r="EY369" s="1"/>
      <c r="EZ369" s="1"/>
      <c r="FA369" s="1"/>
      <c r="FB369" s="1"/>
      <c r="FC369" s="1"/>
      <c r="FD369" s="1"/>
      <c r="FE369" s="1"/>
    </row>
    <row r="370">
      <c r="L370" s="1"/>
      <c r="M370" s="1"/>
      <c r="N370" s="1"/>
      <c r="O370" s="1"/>
      <c r="P370" s="1"/>
      <c r="Q370" s="1"/>
      <c r="R370" s="1"/>
      <c r="S370" s="3"/>
      <c r="T370" s="3"/>
      <c r="U370" s="3"/>
      <c r="V370" s="3"/>
      <c r="W370" s="3"/>
      <c r="X370" s="3"/>
      <c r="Y370" s="3"/>
      <c r="Z370" s="3"/>
      <c r="AA370" s="3"/>
      <c r="AB370" s="3"/>
      <c r="AD370" s="1"/>
      <c r="AE370" s="1"/>
      <c r="AF370" s="1"/>
      <c r="AG370" s="1"/>
      <c r="AH370" s="1"/>
      <c r="AI370" s="1"/>
      <c r="AJ370" s="1"/>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1"/>
      <c r="BQ370" s="1"/>
      <c r="BR370" s="1"/>
      <c r="BS370" s="1"/>
      <c r="BT370" s="1"/>
      <c r="BU370" s="1"/>
      <c r="BV370" s="1"/>
      <c r="BW370" s="1"/>
      <c r="BX370" s="1"/>
      <c r="BY370" s="1"/>
      <c r="BZ370" s="1"/>
      <c r="CA370" s="4"/>
      <c r="CB370" s="1"/>
      <c r="CC370" s="4"/>
      <c r="CD370" s="1"/>
      <c r="CE370" s="4"/>
      <c r="CF370" s="5"/>
      <c r="CG370" s="1"/>
      <c r="CH370" s="1"/>
      <c r="CI370" s="1"/>
      <c r="CJ370" s="1"/>
      <c r="CK370" s="1"/>
      <c r="CL370" s="1"/>
      <c r="CM370" s="6"/>
      <c r="CN370" s="6"/>
      <c r="CO370" s="6"/>
      <c r="CP370" s="6"/>
      <c r="CQ370" s="6"/>
      <c r="CR370" s="6"/>
      <c r="CS370" s="6"/>
      <c r="CT370" s="6"/>
      <c r="CU370" s="6"/>
      <c r="CV370" s="6"/>
      <c r="CW370" s="7"/>
      <c r="CX370" s="7"/>
      <c r="CY370" s="7"/>
      <c r="CZ370" s="7"/>
      <c r="DA370" s="8"/>
      <c r="DB370" s="6"/>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1"/>
      <c r="EN370" s="1"/>
      <c r="EO370" s="1"/>
      <c r="EP370" s="1"/>
      <c r="EQ370" s="1"/>
      <c r="ER370" s="1"/>
      <c r="ES370" s="3"/>
      <c r="ET370" s="3"/>
      <c r="EU370" s="1"/>
      <c r="EV370" s="1"/>
      <c r="EW370" s="1"/>
      <c r="EX370" s="1"/>
      <c r="EY370" s="1"/>
      <c r="EZ370" s="1"/>
      <c r="FA370" s="1"/>
      <c r="FB370" s="1"/>
      <c r="FC370" s="1"/>
      <c r="FD370" s="1"/>
      <c r="FE370" s="1"/>
    </row>
    <row r="371">
      <c r="L371" s="1"/>
      <c r="M371" s="1"/>
      <c r="N371" s="1"/>
      <c r="O371" s="1"/>
      <c r="P371" s="1"/>
      <c r="Q371" s="1"/>
      <c r="R371" s="1"/>
      <c r="S371" s="3"/>
      <c r="T371" s="3"/>
      <c r="U371" s="3"/>
      <c r="V371" s="3"/>
      <c r="W371" s="3"/>
      <c r="X371" s="3"/>
      <c r="Y371" s="3"/>
      <c r="Z371" s="3"/>
      <c r="AA371" s="3"/>
      <c r="AB371" s="3"/>
      <c r="AD371" s="1"/>
      <c r="AE371" s="1"/>
      <c r="AF371" s="1"/>
      <c r="AG371" s="1"/>
      <c r="AH371" s="1"/>
      <c r="AI371" s="1"/>
      <c r="AJ371" s="1"/>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1"/>
      <c r="BQ371" s="1"/>
      <c r="BR371" s="1"/>
      <c r="BS371" s="1"/>
      <c r="BT371" s="1"/>
      <c r="BU371" s="1"/>
      <c r="BV371" s="1"/>
      <c r="BW371" s="1"/>
      <c r="BX371" s="1"/>
      <c r="BY371" s="1"/>
      <c r="BZ371" s="1"/>
      <c r="CA371" s="4"/>
      <c r="CB371" s="1"/>
      <c r="CC371" s="4"/>
      <c r="CD371" s="1"/>
      <c r="CE371" s="4"/>
      <c r="CF371" s="5"/>
      <c r="CG371" s="1"/>
      <c r="CH371" s="1"/>
      <c r="CI371" s="1"/>
      <c r="CJ371" s="1"/>
      <c r="CK371" s="1"/>
      <c r="CL371" s="1"/>
      <c r="CM371" s="6"/>
      <c r="CN371" s="6"/>
      <c r="CO371" s="6"/>
      <c r="CP371" s="6"/>
      <c r="CQ371" s="6"/>
      <c r="CR371" s="6"/>
      <c r="CS371" s="6"/>
      <c r="CT371" s="6"/>
      <c r="CU371" s="6"/>
      <c r="CV371" s="6"/>
      <c r="CW371" s="7"/>
      <c r="CX371" s="7"/>
      <c r="CY371" s="7"/>
      <c r="CZ371" s="7"/>
      <c r="DA371" s="8"/>
      <c r="DB371" s="6"/>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1"/>
      <c r="EN371" s="1"/>
      <c r="EO371" s="1"/>
      <c r="EP371" s="1"/>
      <c r="EQ371" s="1"/>
      <c r="ER371" s="1"/>
      <c r="ES371" s="3"/>
      <c r="ET371" s="3"/>
      <c r="EU371" s="1"/>
      <c r="EV371" s="1"/>
      <c r="EW371" s="1"/>
      <c r="EX371" s="1"/>
      <c r="EY371" s="1"/>
      <c r="EZ371" s="1"/>
      <c r="FA371" s="1"/>
      <c r="FB371" s="1"/>
      <c r="FC371" s="1"/>
      <c r="FD371" s="1"/>
      <c r="FE371" s="1"/>
    </row>
    <row r="372">
      <c r="L372" s="1"/>
      <c r="M372" s="1"/>
      <c r="N372" s="1"/>
      <c r="O372" s="1"/>
      <c r="P372" s="1"/>
      <c r="Q372" s="1"/>
      <c r="R372" s="1"/>
      <c r="S372" s="3"/>
      <c r="T372" s="3"/>
      <c r="U372" s="3"/>
      <c r="V372" s="3"/>
      <c r="W372" s="3"/>
      <c r="X372" s="3"/>
      <c r="Y372" s="3"/>
      <c r="Z372" s="3"/>
      <c r="AA372" s="3"/>
      <c r="AB372" s="3"/>
      <c r="AD372" s="1"/>
      <c r="AE372" s="1"/>
      <c r="AF372" s="1"/>
      <c r="AG372" s="1"/>
      <c r="AH372" s="1"/>
      <c r="AI372" s="1"/>
      <c r="AJ372" s="1"/>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1"/>
      <c r="BQ372" s="1"/>
      <c r="BR372" s="1"/>
      <c r="BS372" s="1"/>
      <c r="BT372" s="1"/>
      <c r="BU372" s="1"/>
      <c r="BV372" s="1"/>
      <c r="BW372" s="1"/>
      <c r="BX372" s="1"/>
      <c r="BY372" s="1"/>
      <c r="BZ372" s="1"/>
      <c r="CA372" s="4"/>
      <c r="CB372" s="1"/>
      <c r="CC372" s="4"/>
      <c r="CD372" s="1"/>
      <c r="CE372" s="4"/>
      <c r="CF372" s="5"/>
      <c r="CG372" s="1"/>
      <c r="CH372" s="1"/>
      <c r="CI372" s="1"/>
      <c r="CJ372" s="1"/>
      <c r="CK372" s="1"/>
      <c r="CL372" s="1"/>
      <c r="CM372" s="6"/>
      <c r="CN372" s="6"/>
      <c r="CO372" s="6"/>
      <c r="CP372" s="6"/>
      <c r="CQ372" s="6"/>
      <c r="CR372" s="6"/>
      <c r="CS372" s="6"/>
      <c r="CT372" s="6"/>
      <c r="CU372" s="6"/>
      <c r="CV372" s="6"/>
      <c r="CW372" s="7"/>
      <c r="CX372" s="7"/>
      <c r="CY372" s="7"/>
      <c r="CZ372" s="7"/>
      <c r="DA372" s="8"/>
      <c r="DB372" s="6"/>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1"/>
      <c r="EN372" s="1"/>
      <c r="EO372" s="1"/>
      <c r="EP372" s="1"/>
      <c r="EQ372" s="1"/>
      <c r="ER372" s="1"/>
      <c r="ES372" s="3"/>
      <c r="ET372" s="3"/>
      <c r="EU372" s="1"/>
      <c r="EV372" s="1"/>
      <c r="EW372" s="1"/>
      <c r="EX372" s="1"/>
      <c r="EY372" s="1"/>
      <c r="EZ372" s="1"/>
      <c r="FA372" s="1"/>
      <c r="FB372" s="1"/>
      <c r="FC372" s="1"/>
      <c r="FD372" s="1"/>
      <c r="FE372" s="1"/>
    </row>
    <row r="373">
      <c r="L373" s="1"/>
      <c r="M373" s="1"/>
      <c r="N373" s="1"/>
      <c r="O373" s="1"/>
      <c r="P373" s="1"/>
      <c r="Q373" s="1"/>
      <c r="R373" s="1"/>
      <c r="S373" s="3"/>
      <c r="T373" s="3"/>
      <c r="U373" s="3"/>
      <c r="V373" s="3"/>
      <c r="W373" s="3"/>
      <c r="X373" s="3"/>
      <c r="Y373" s="3"/>
      <c r="Z373" s="3"/>
      <c r="AA373" s="3"/>
      <c r="AB373" s="3"/>
      <c r="AD373" s="1"/>
      <c r="AE373" s="1"/>
      <c r="AF373" s="1"/>
      <c r="AG373" s="1"/>
      <c r="AH373" s="1"/>
      <c r="AI373" s="1"/>
      <c r="AJ373" s="1"/>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1"/>
      <c r="BQ373" s="1"/>
      <c r="BR373" s="1"/>
      <c r="BS373" s="1"/>
      <c r="BT373" s="1"/>
      <c r="BU373" s="1"/>
      <c r="BV373" s="1"/>
      <c r="BW373" s="1"/>
      <c r="BX373" s="1"/>
      <c r="BY373" s="1"/>
      <c r="BZ373" s="1"/>
      <c r="CA373" s="4"/>
      <c r="CB373" s="1"/>
      <c r="CC373" s="4"/>
      <c r="CD373" s="1"/>
      <c r="CE373" s="4"/>
      <c r="CF373" s="5"/>
      <c r="CG373" s="1"/>
      <c r="CH373" s="1"/>
      <c r="CI373" s="1"/>
      <c r="CJ373" s="1"/>
      <c r="CK373" s="1"/>
      <c r="CL373" s="1"/>
      <c r="CM373" s="6"/>
      <c r="CN373" s="6"/>
      <c r="CO373" s="6"/>
      <c r="CP373" s="6"/>
      <c r="CQ373" s="6"/>
      <c r="CR373" s="6"/>
      <c r="CS373" s="6"/>
      <c r="CT373" s="6"/>
      <c r="CU373" s="6"/>
      <c r="CV373" s="6"/>
      <c r="CW373" s="7"/>
      <c r="CX373" s="7"/>
      <c r="CY373" s="7"/>
      <c r="CZ373" s="7"/>
      <c r="DA373" s="8"/>
      <c r="DB373" s="6"/>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1"/>
      <c r="EN373" s="1"/>
      <c r="EO373" s="1"/>
      <c r="EP373" s="1"/>
      <c r="EQ373" s="1"/>
      <c r="ER373" s="1"/>
      <c r="ES373" s="3"/>
      <c r="ET373" s="3"/>
      <c r="EU373" s="1"/>
      <c r="EV373" s="1"/>
      <c r="EW373" s="1"/>
      <c r="EX373" s="1"/>
      <c r="EY373" s="1"/>
      <c r="EZ373" s="1"/>
      <c r="FA373" s="1"/>
      <c r="FB373" s="1"/>
      <c r="FC373" s="1"/>
      <c r="FD373" s="1"/>
      <c r="FE373" s="1"/>
    </row>
    <row r="374">
      <c r="L374" s="1"/>
      <c r="M374" s="1"/>
      <c r="N374" s="1"/>
      <c r="O374" s="1"/>
      <c r="P374" s="1"/>
      <c r="Q374" s="1"/>
      <c r="R374" s="1"/>
      <c r="S374" s="3"/>
      <c r="T374" s="3"/>
      <c r="U374" s="3"/>
      <c r="V374" s="3"/>
      <c r="W374" s="3"/>
      <c r="X374" s="3"/>
      <c r="Y374" s="3"/>
      <c r="Z374" s="3"/>
      <c r="AA374" s="3"/>
      <c r="AB374" s="3"/>
      <c r="AD374" s="1"/>
      <c r="AE374" s="1"/>
      <c r="AF374" s="1"/>
      <c r="AG374" s="1"/>
      <c r="AH374" s="1"/>
      <c r="AI374" s="1"/>
      <c r="AJ374" s="1"/>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1"/>
      <c r="BQ374" s="1"/>
      <c r="BR374" s="1"/>
      <c r="BS374" s="1"/>
      <c r="BT374" s="1"/>
      <c r="BU374" s="1"/>
      <c r="BV374" s="1"/>
      <c r="BW374" s="1"/>
      <c r="BX374" s="1"/>
      <c r="BY374" s="1"/>
      <c r="BZ374" s="1"/>
      <c r="CA374" s="4"/>
      <c r="CB374" s="1"/>
      <c r="CC374" s="4"/>
      <c r="CD374" s="1"/>
      <c r="CE374" s="4"/>
      <c r="CF374" s="5"/>
      <c r="CG374" s="1"/>
      <c r="CH374" s="1"/>
      <c r="CI374" s="1"/>
      <c r="CJ374" s="1"/>
      <c r="CK374" s="1"/>
      <c r="CL374" s="1"/>
      <c r="CM374" s="6"/>
      <c r="CN374" s="6"/>
      <c r="CO374" s="6"/>
      <c r="CP374" s="6"/>
      <c r="CQ374" s="6"/>
      <c r="CR374" s="6"/>
      <c r="CS374" s="6"/>
      <c r="CT374" s="6"/>
      <c r="CU374" s="6"/>
      <c r="CV374" s="6"/>
      <c r="CW374" s="7"/>
      <c r="CX374" s="7"/>
      <c r="CY374" s="7"/>
      <c r="CZ374" s="7"/>
      <c r="DA374" s="8"/>
      <c r="DB374" s="6"/>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1"/>
      <c r="EN374" s="1"/>
      <c r="EO374" s="1"/>
      <c r="EP374" s="1"/>
      <c r="EQ374" s="1"/>
      <c r="ER374" s="1"/>
      <c r="ES374" s="3"/>
      <c r="ET374" s="3"/>
      <c r="EU374" s="1"/>
      <c r="EV374" s="1"/>
      <c r="EW374" s="1"/>
      <c r="EX374" s="1"/>
      <c r="EY374" s="1"/>
      <c r="EZ374" s="1"/>
      <c r="FA374" s="1"/>
      <c r="FB374" s="1"/>
      <c r="FC374" s="1"/>
      <c r="FD374" s="1"/>
      <c r="FE374" s="1"/>
    </row>
    <row r="375">
      <c r="L375" s="1"/>
      <c r="M375" s="1"/>
      <c r="N375" s="1"/>
      <c r="O375" s="1"/>
      <c r="P375" s="1"/>
      <c r="Q375" s="1"/>
      <c r="R375" s="1"/>
      <c r="S375" s="3"/>
      <c r="T375" s="3"/>
      <c r="U375" s="3"/>
      <c r="V375" s="3"/>
      <c r="W375" s="3"/>
      <c r="X375" s="3"/>
      <c r="Y375" s="3"/>
      <c r="Z375" s="3"/>
      <c r="AA375" s="3"/>
      <c r="AB375" s="3"/>
      <c r="AD375" s="1"/>
      <c r="AE375" s="1"/>
      <c r="AF375" s="1"/>
      <c r="AG375" s="1"/>
      <c r="AH375" s="1"/>
      <c r="AI375" s="1"/>
      <c r="AJ375" s="1"/>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1"/>
      <c r="BQ375" s="1"/>
      <c r="BR375" s="1"/>
      <c r="BS375" s="1"/>
      <c r="BT375" s="1"/>
      <c r="BU375" s="1"/>
      <c r="BV375" s="1"/>
      <c r="BW375" s="1"/>
      <c r="BX375" s="1"/>
      <c r="BY375" s="1"/>
      <c r="BZ375" s="1"/>
      <c r="CA375" s="4"/>
      <c r="CB375" s="1"/>
      <c r="CC375" s="4"/>
      <c r="CD375" s="1"/>
      <c r="CE375" s="4"/>
      <c r="CF375" s="5"/>
      <c r="CG375" s="1"/>
      <c r="CH375" s="1"/>
      <c r="CI375" s="1"/>
      <c r="CJ375" s="1"/>
      <c r="CK375" s="1"/>
      <c r="CL375" s="1"/>
      <c r="CM375" s="6"/>
      <c r="CN375" s="6"/>
      <c r="CO375" s="6"/>
      <c r="CP375" s="6"/>
      <c r="CQ375" s="6"/>
      <c r="CR375" s="6"/>
      <c r="CS375" s="6"/>
      <c r="CT375" s="6"/>
      <c r="CU375" s="6"/>
      <c r="CV375" s="6"/>
      <c r="CW375" s="7"/>
      <c r="CX375" s="7"/>
      <c r="CY375" s="7"/>
      <c r="CZ375" s="7"/>
      <c r="DA375" s="8"/>
      <c r="DB375" s="6"/>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1"/>
      <c r="EN375" s="1"/>
      <c r="EO375" s="1"/>
      <c r="EP375" s="1"/>
      <c r="EQ375" s="1"/>
      <c r="ER375" s="1"/>
      <c r="ES375" s="3"/>
      <c r="ET375" s="3"/>
      <c r="EU375" s="1"/>
      <c r="EV375" s="1"/>
      <c r="EW375" s="1"/>
      <c r="EX375" s="1"/>
      <c r="EY375" s="1"/>
      <c r="EZ375" s="1"/>
      <c r="FA375" s="1"/>
      <c r="FB375" s="1"/>
      <c r="FC375" s="1"/>
      <c r="FD375" s="1"/>
      <c r="FE375" s="1"/>
    </row>
    <row r="376">
      <c r="L376" s="1"/>
      <c r="M376" s="1"/>
      <c r="N376" s="1"/>
      <c r="O376" s="1"/>
      <c r="P376" s="1"/>
      <c r="Q376" s="1"/>
      <c r="R376" s="1"/>
      <c r="S376" s="3"/>
      <c r="T376" s="3"/>
      <c r="U376" s="3"/>
      <c r="V376" s="3"/>
      <c r="W376" s="3"/>
      <c r="X376" s="3"/>
      <c r="Y376" s="3"/>
      <c r="Z376" s="3"/>
      <c r="AA376" s="3"/>
      <c r="AB376" s="3"/>
      <c r="AD376" s="1"/>
      <c r="AE376" s="1"/>
      <c r="AF376" s="1"/>
      <c r="AG376" s="1"/>
      <c r="AH376" s="1"/>
      <c r="AI376" s="1"/>
      <c r="AJ376" s="1"/>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1"/>
      <c r="BQ376" s="1"/>
      <c r="BR376" s="1"/>
      <c r="BS376" s="1"/>
      <c r="BT376" s="1"/>
      <c r="BU376" s="1"/>
      <c r="BV376" s="1"/>
      <c r="BW376" s="1"/>
      <c r="BX376" s="1"/>
      <c r="BY376" s="1"/>
      <c r="BZ376" s="1"/>
      <c r="CA376" s="4"/>
      <c r="CB376" s="1"/>
      <c r="CC376" s="4"/>
      <c r="CD376" s="1"/>
      <c r="CE376" s="4"/>
      <c r="CF376" s="5"/>
      <c r="CG376" s="1"/>
      <c r="CH376" s="1"/>
      <c r="CI376" s="1"/>
      <c r="CJ376" s="1"/>
      <c r="CK376" s="1"/>
      <c r="CL376" s="1"/>
      <c r="CM376" s="6"/>
      <c r="CN376" s="6"/>
      <c r="CO376" s="6"/>
      <c r="CP376" s="6"/>
      <c r="CQ376" s="6"/>
      <c r="CR376" s="6"/>
      <c r="CS376" s="6"/>
      <c r="CT376" s="6"/>
      <c r="CU376" s="6"/>
      <c r="CV376" s="6"/>
      <c r="CW376" s="7"/>
      <c r="CX376" s="7"/>
      <c r="CY376" s="7"/>
      <c r="CZ376" s="7"/>
      <c r="DA376" s="8"/>
      <c r="DB376" s="6"/>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1"/>
      <c r="EN376" s="1"/>
      <c r="EO376" s="1"/>
      <c r="EP376" s="1"/>
      <c r="EQ376" s="1"/>
      <c r="ER376" s="1"/>
      <c r="ES376" s="3"/>
      <c r="ET376" s="3"/>
      <c r="EU376" s="1"/>
      <c r="EV376" s="1"/>
      <c r="EW376" s="1"/>
      <c r="EX376" s="1"/>
      <c r="EY376" s="1"/>
      <c r="EZ376" s="1"/>
      <c r="FA376" s="1"/>
      <c r="FB376" s="1"/>
      <c r="FC376" s="1"/>
      <c r="FD376" s="1"/>
      <c r="FE376" s="1"/>
    </row>
    <row r="377">
      <c r="L377" s="1"/>
      <c r="M377" s="1"/>
      <c r="N377" s="1"/>
      <c r="O377" s="1"/>
      <c r="P377" s="1"/>
      <c r="Q377" s="1"/>
      <c r="R377" s="1"/>
      <c r="S377" s="3"/>
      <c r="T377" s="3"/>
      <c r="U377" s="3"/>
      <c r="V377" s="3"/>
      <c r="W377" s="3"/>
      <c r="X377" s="3"/>
      <c r="Y377" s="3"/>
      <c r="Z377" s="3"/>
      <c r="AA377" s="3"/>
      <c r="AB377" s="3"/>
      <c r="AD377" s="1"/>
      <c r="AE377" s="1"/>
      <c r="AF377" s="1"/>
      <c r="AG377" s="1"/>
      <c r="AH377" s="1"/>
      <c r="AI377" s="1"/>
      <c r="AJ377" s="1"/>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1"/>
      <c r="BQ377" s="1"/>
      <c r="BR377" s="1"/>
      <c r="BS377" s="1"/>
      <c r="BT377" s="1"/>
      <c r="BU377" s="1"/>
      <c r="BV377" s="1"/>
      <c r="BW377" s="1"/>
      <c r="BX377" s="1"/>
      <c r="BY377" s="1"/>
      <c r="BZ377" s="1"/>
      <c r="CA377" s="4"/>
      <c r="CB377" s="1"/>
      <c r="CC377" s="4"/>
      <c r="CD377" s="1"/>
      <c r="CE377" s="4"/>
      <c r="CF377" s="5"/>
      <c r="CG377" s="1"/>
      <c r="CH377" s="1"/>
      <c r="CI377" s="1"/>
      <c r="CJ377" s="1"/>
      <c r="CK377" s="1"/>
      <c r="CL377" s="1"/>
      <c r="CM377" s="6"/>
      <c r="CN377" s="6"/>
      <c r="CO377" s="6"/>
      <c r="CP377" s="6"/>
      <c r="CQ377" s="6"/>
      <c r="CR377" s="6"/>
      <c r="CS377" s="6"/>
      <c r="CT377" s="6"/>
      <c r="CU377" s="6"/>
      <c r="CV377" s="6"/>
      <c r="CW377" s="7"/>
      <c r="CX377" s="7"/>
      <c r="CY377" s="7"/>
      <c r="CZ377" s="7"/>
      <c r="DA377" s="8"/>
      <c r="DB377" s="6"/>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1"/>
      <c r="EN377" s="1"/>
      <c r="EO377" s="1"/>
      <c r="EP377" s="1"/>
      <c r="EQ377" s="1"/>
      <c r="ER377" s="1"/>
      <c r="ES377" s="3"/>
      <c r="ET377" s="3"/>
      <c r="EU377" s="1"/>
      <c r="EV377" s="1"/>
      <c r="EW377" s="1"/>
      <c r="EX377" s="1"/>
      <c r="EY377" s="1"/>
      <c r="EZ377" s="1"/>
      <c r="FA377" s="1"/>
      <c r="FB377" s="1"/>
      <c r="FC377" s="1"/>
      <c r="FD377" s="1"/>
      <c r="FE377" s="1"/>
    </row>
    <row r="378">
      <c r="L378" s="1"/>
      <c r="M378" s="1"/>
      <c r="N378" s="1"/>
      <c r="O378" s="1"/>
      <c r="P378" s="1"/>
      <c r="Q378" s="1"/>
      <c r="R378" s="1"/>
      <c r="S378" s="3"/>
      <c r="T378" s="3"/>
      <c r="U378" s="3"/>
      <c r="V378" s="3"/>
      <c r="W378" s="3"/>
      <c r="X378" s="3"/>
      <c r="Y378" s="3"/>
      <c r="Z378" s="3"/>
      <c r="AA378" s="3"/>
      <c r="AB378" s="3"/>
      <c r="AD378" s="1"/>
      <c r="AE378" s="1"/>
      <c r="AF378" s="1"/>
      <c r="AG378" s="1"/>
      <c r="AH378" s="1"/>
      <c r="AI378" s="1"/>
      <c r="AJ378" s="1"/>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1"/>
      <c r="BQ378" s="1"/>
      <c r="BR378" s="1"/>
      <c r="BS378" s="1"/>
      <c r="BT378" s="1"/>
      <c r="BU378" s="1"/>
      <c r="BV378" s="1"/>
      <c r="BW378" s="1"/>
      <c r="BX378" s="1"/>
      <c r="BY378" s="1"/>
      <c r="BZ378" s="1"/>
      <c r="CA378" s="4"/>
      <c r="CB378" s="1"/>
      <c r="CC378" s="4"/>
      <c r="CD378" s="1"/>
      <c r="CE378" s="4"/>
      <c r="CF378" s="5"/>
      <c r="CG378" s="1"/>
      <c r="CH378" s="1"/>
      <c r="CI378" s="1"/>
      <c r="CJ378" s="1"/>
      <c r="CK378" s="1"/>
      <c r="CL378" s="1"/>
      <c r="CM378" s="6"/>
      <c r="CN378" s="6"/>
      <c r="CO378" s="6"/>
      <c r="CP378" s="6"/>
      <c r="CQ378" s="6"/>
      <c r="CR378" s="6"/>
      <c r="CS378" s="6"/>
      <c r="CT378" s="6"/>
      <c r="CU378" s="6"/>
      <c r="CV378" s="6"/>
      <c r="CW378" s="7"/>
      <c r="CX378" s="7"/>
      <c r="CY378" s="7"/>
      <c r="CZ378" s="7"/>
      <c r="DA378" s="8"/>
      <c r="DB378" s="6"/>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1"/>
      <c r="EN378" s="1"/>
      <c r="EO378" s="1"/>
      <c r="EP378" s="1"/>
      <c r="EQ378" s="1"/>
      <c r="ER378" s="1"/>
      <c r="ES378" s="3"/>
      <c r="ET378" s="3"/>
      <c r="EU378" s="1"/>
      <c r="EV378" s="1"/>
      <c r="EW378" s="1"/>
      <c r="EX378" s="1"/>
      <c r="EY378" s="1"/>
      <c r="EZ378" s="1"/>
      <c r="FA378" s="1"/>
      <c r="FB378" s="1"/>
      <c r="FC378" s="1"/>
      <c r="FD378" s="1"/>
      <c r="FE378" s="1"/>
    </row>
    <row r="379">
      <c r="L379" s="1"/>
      <c r="M379" s="1"/>
      <c r="N379" s="1"/>
      <c r="O379" s="1"/>
      <c r="P379" s="1"/>
      <c r="Q379" s="1"/>
      <c r="R379" s="1"/>
      <c r="S379" s="3"/>
      <c r="T379" s="3"/>
      <c r="U379" s="3"/>
      <c r="V379" s="3"/>
      <c r="W379" s="3"/>
      <c r="X379" s="3"/>
      <c r="Y379" s="3"/>
      <c r="Z379" s="3"/>
      <c r="AA379" s="3"/>
      <c r="AB379" s="3"/>
      <c r="AD379" s="1"/>
      <c r="AE379" s="1"/>
      <c r="AF379" s="1"/>
      <c r="AG379" s="1"/>
      <c r="AH379" s="1"/>
      <c r="AI379" s="1"/>
      <c r="AJ379" s="1"/>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1"/>
      <c r="BQ379" s="1"/>
      <c r="BR379" s="1"/>
      <c r="BS379" s="1"/>
      <c r="BT379" s="1"/>
      <c r="BU379" s="1"/>
      <c r="BV379" s="1"/>
      <c r="BW379" s="1"/>
      <c r="BX379" s="1"/>
      <c r="BY379" s="1"/>
      <c r="BZ379" s="1"/>
      <c r="CA379" s="4"/>
      <c r="CB379" s="1"/>
      <c r="CC379" s="4"/>
      <c r="CD379" s="1"/>
      <c r="CE379" s="4"/>
      <c r="CF379" s="5"/>
      <c r="CG379" s="1"/>
      <c r="CH379" s="1"/>
      <c r="CI379" s="1"/>
      <c r="CJ379" s="1"/>
      <c r="CK379" s="1"/>
      <c r="CL379" s="1"/>
      <c r="CM379" s="6"/>
      <c r="CN379" s="6"/>
      <c r="CO379" s="6"/>
      <c r="CP379" s="6"/>
      <c r="CQ379" s="6"/>
      <c r="CR379" s="6"/>
      <c r="CS379" s="6"/>
      <c r="CT379" s="6"/>
      <c r="CU379" s="6"/>
      <c r="CV379" s="6"/>
      <c r="CW379" s="7"/>
      <c r="CX379" s="7"/>
      <c r="CY379" s="7"/>
      <c r="CZ379" s="7"/>
      <c r="DA379" s="8"/>
      <c r="DB379" s="6"/>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1"/>
      <c r="EN379" s="1"/>
      <c r="EO379" s="1"/>
      <c r="EP379" s="1"/>
      <c r="EQ379" s="1"/>
      <c r="ER379" s="1"/>
      <c r="ES379" s="3"/>
      <c r="ET379" s="3"/>
      <c r="EU379" s="1"/>
      <c r="EV379" s="1"/>
      <c r="EW379" s="1"/>
      <c r="EX379" s="1"/>
      <c r="EY379" s="1"/>
      <c r="EZ379" s="1"/>
      <c r="FA379" s="1"/>
      <c r="FB379" s="1"/>
      <c r="FC379" s="1"/>
      <c r="FD379" s="1"/>
      <c r="FE379" s="1"/>
    </row>
    <row r="380">
      <c r="L380" s="1"/>
      <c r="M380" s="1"/>
      <c r="N380" s="1"/>
      <c r="O380" s="1"/>
      <c r="P380" s="1"/>
      <c r="Q380" s="1"/>
      <c r="R380" s="1"/>
      <c r="S380" s="3"/>
      <c r="T380" s="3"/>
      <c r="U380" s="3"/>
      <c r="V380" s="3"/>
      <c r="W380" s="3"/>
      <c r="X380" s="3"/>
      <c r="Y380" s="3"/>
      <c r="Z380" s="3"/>
      <c r="AA380" s="3"/>
      <c r="AB380" s="3"/>
      <c r="AD380" s="1"/>
      <c r="AE380" s="1"/>
      <c r="AF380" s="1"/>
      <c r="AG380" s="1"/>
      <c r="AH380" s="1"/>
      <c r="AI380" s="1"/>
      <c r="AJ380" s="1"/>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1"/>
      <c r="BQ380" s="1"/>
      <c r="BR380" s="1"/>
      <c r="BS380" s="1"/>
      <c r="BT380" s="1"/>
      <c r="BU380" s="1"/>
      <c r="BV380" s="1"/>
      <c r="BW380" s="1"/>
      <c r="BX380" s="1"/>
      <c r="BY380" s="1"/>
      <c r="BZ380" s="1"/>
      <c r="CA380" s="4"/>
      <c r="CB380" s="1"/>
      <c r="CC380" s="4"/>
      <c r="CD380" s="1"/>
      <c r="CE380" s="4"/>
      <c r="CF380" s="5"/>
      <c r="CG380" s="1"/>
      <c r="CH380" s="1"/>
      <c r="CI380" s="1"/>
      <c r="CJ380" s="1"/>
      <c r="CK380" s="1"/>
      <c r="CL380" s="1"/>
      <c r="CM380" s="6"/>
      <c r="CN380" s="6"/>
      <c r="CO380" s="6"/>
      <c r="CP380" s="6"/>
      <c r="CQ380" s="6"/>
      <c r="CR380" s="6"/>
      <c r="CS380" s="6"/>
      <c r="CT380" s="6"/>
      <c r="CU380" s="6"/>
      <c r="CV380" s="6"/>
      <c r="CW380" s="7"/>
      <c r="CX380" s="7"/>
      <c r="CY380" s="7"/>
      <c r="CZ380" s="7"/>
      <c r="DA380" s="8"/>
      <c r="DB380" s="6"/>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1"/>
      <c r="EN380" s="1"/>
      <c r="EO380" s="1"/>
      <c r="EP380" s="1"/>
      <c r="EQ380" s="1"/>
      <c r="ER380" s="1"/>
      <c r="ES380" s="3"/>
      <c r="ET380" s="3"/>
      <c r="EU380" s="1"/>
      <c r="EV380" s="1"/>
      <c r="EW380" s="1"/>
      <c r="EX380" s="1"/>
      <c r="EY380" s="1"/>
      <c r="EZ380" s="1"/>
      <c r="FA380" s="1"/>
      <c r="FB380" s="1"/>
      <c r="FC380" s="1"/>
      <c r="FD380" s="1"/>
      <c r="FE380" s="1"/>
    </row>
    <row r="381">
      <c r="L381" s="1"/>
      <c r="M381" s="1"/>
      <c r="N381" s="1"/>
      <c r="O381" s="1"/>
      <c r="P381" s="1"/>
      <c r="Q381" s="1"/>
      <c r="R381" s="1"/>
      <c r="S381" s="3"/>
      <c r="T381" s="3"/>
      <c r="U381" s="3"/>
      <c r="V381" s="3"/>
      <c r="W381" s="3"/>
      <c r="X381" s="3"/>
      <c r="Y381" s="3"/>
      <c r="Z381" s="3"/>
      <c r="AA381" s="3"/>
      <c r="AB381" s="3"/>
      <c r="AD381" s="1"/>
      <c r="AE381" s="1"/>
      <c r="AF381" s="1"/>
      <c r="AG381" s="1"/>
      <c r="AH381" s="1"/>
      <c r="AI381" s="1"/>
      <c r="AJ381" s="1"/>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1"/>
      <c r="BQ381" s="1"/>
      <c r="BR381" s="1"/>
      <c r="BS381" s="1"/>
      <c r="BT381" s="1"/>
      <c r="BU381" s="1"/>
      <c r="BV381" s="1"/>
      <c r="BW381" s="1"/>
      <c r="BX381" s="1"/>
      <c r="BY381" s="1"/>
      <c r="BZ381" s="1"/>
      <c r="CA381" s="4"/>
      <c r="CB381" s="1"/>
      <c r="CC381" s="4"/>
      <c r="CD381" s="1"/>
      <c r="CE381" s="4"/>
      <c r="CF381" s="5"/>
      <c r="CG381" s="1"/>
      <c r="CH381" s="1"/>
      <c r="CI381" s="1"/>
      <c r="CJ381" s="1"/>
      <c r="CK381" s="1"/>
      <c r="CL381" s="1"/>
      <c r="CM381" s="6"/>
      <c r="CN381" s="6"/>
      <c r="CO381" s="6"/>
      <c r="CP381" s="6"/>
      <c r="CQ381" s="6"/>
      <c r="CR381" s="6"/>
      <c r="CS381" s="6"/>
      <c r="CT381" s="6"/>
      <c r="CU381" s="6"/>
      <c r="CV381" s="6"/>
      <c r="CW381" s="7"/>
      <c r="CX381" s="7"/>
      <c r="CY381" s="7"/>
      <c r="CZ381" s="7"/>
      <c r="DA381" s="8"/>
      <c r="DB381" s="6"/>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1"/>
      <c r="EN381" s="1"/>
      <c r="EO381" s="1"/>
      <c r="EP381" s="1"/>
      <c r="EQ381" s="1"/>
      <c r="ER381" s="1"/>
      <c r="ES381" s="3"/>
      <c r="ET381" s="3"/>
      <c r="EU381" s="1"/>
      <c r="EV381" s="1"/>
      <c r="EW381" s="1"/>
      <c r="EX381" s="1"/>
      <c r="EY381" s="1"/>
      <c r="EZ381" s="1"/>
      <c r="FA381" s="1"/>
      <c r="FB381" s="1"/>
      <c r="FC381" s="1"/>
      <c r="FD381" s="1"/>
      <c r="FE381" s="1"/>
    </row>
    <row r="382">
      <c r="L382" s="1"/>
      <c r="M382" s="1"/>
      <c r="N382" s="1"/>
      <c r="O382" s="1"/>
      <c r="P382" s="1"/>
      <c r="Q382" s="1"/>
      <c r="R382" s="1"/>
      <c r="S382" s="3"/>
      <c r="T382" s="3"/>
      <c r="U382" s="3"/>
      <c r="V382" s="3"/>
      <c r="W382" s="3"/>
      <c r="X382" s="3"/>
      <c r="Y382" s="3"/>
      <c r="Z382" s="3"/>
      <c r="AA382" s="3"/>
      <c r="AB382" s="3"/>
      <c r="AD382" s="1"/>
      <c r="AE382" s="1"/>
      <c r="AF382" s="1"/>
      <c r="AG382" s="1"/>
      <c r="AH382" s="1"/>
      <c r="AI382" s="1"/>
      <c r="AJ382" s="1"/>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1"/>
      <c r="BQ382" s="1"/>
      <c r="BR382" s="1"/>
      <c r="BS382" s="1"/>
      <c r="BT382" s="1"/>
      <c r="BU382" s="1"/>
      <c r="BV382" s="1"/>
      <c r="BW382" s="1"/>
      <c r="BX382" s="1"/>
      <c r="BY382" s="1"/>
      <c r="BZ382" s="1"/>
      <c r="CA382" s="4"/>
      <c r="CB382" s="1"/>
      <c r="CC382" s="4"/>
      <c r="CD382" s="1"/>
      <c r="CE382" s="4"/>
      <c r="CF382" s="5"/>
      <c r="CG382" s="1"/>
      <c r="CH382" s="1"/>
      <c r="CI382" s="1"/>
      <c r="CJ382" s="1"/>
      <c r="CK382" s="1"/>
      <c r="CL382" s="1"/>
      <c r="CM382" s="6"/>
      <c r="CN382" s="6"/>
      <c r="CO382" s="6"/>
      <c r="CP382" s="6"/>
      <c r="CQ382" s="6"/>
      <c r="CR382" s="6"/>
      <c r="CS382" s="6"/>
      <c r="CT382" s="6"/>
      <c r="CU382" s="6"/>
      <c r="CV382" s="6"/>
      <c r="CW382" s="7"/>
      <c r="CX382" s="7"/>
      <c r="CY382" s="7"/>
      <c r="CZ382" s="7"/>
      <c r="DA382" s="8"/>
      <c r="DB382" s="6"/>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1"/>
      <c r="EN382" s="1"/>
      <c r="EO382" s="1"/>
      <c r="EP382" s="1"/>
      <c r="EQ382" s="1"/>
      <c r="ER382" s="1"/>
      <c r="ES382" s="3"/>
      <c r="ET382" s="3"/>
      <c r="EU382" s="1"/>
      <c r="EV382" s="1"/>
      <c r="EW382" s="1"/>
      <c r="EX382" s="1"/>
      <c r="EY382" s="1"/>
      <c r="EZ382" s="1"/>
      <c r="FA382" s="1"/>
      <c r="FB382" s="1"/>
      <c r="FC382" s="1"/>
      <c r="FD382" s="1"/>
      <c r="FE382" s="1"/>
    </row>
    <row r="383">
      <c r="L383" s="1"/>
      <c r="M383" s="1"/>
      <c r="N383" s="1"/>
      <c r="O383" s="1"/>
      <c r="P383" s="1"/>
      <c r="Q383" s="1"/>
      <c r="R383" s="1"/>
      <c r="S383" s="3"/>
      <c r="T383" s="3"/>
      <c r="U383" s="3"/>
      <c r="V383" s="3"/>
      <c r="W383" s="3"/>
      <c r="X383" s="3"/>
      <c r="Y383" s="3"/>
      <c r="Z383" s="3"/>
      <c r="AA383" s="3"/>
      <c r="AB383" s="3"/>
      <c r="AD383" s="1"/>
      <c r="AE383" s="1"/>
      <c r="AF383" s="1"/>
      <c r="AG383" s="1"/>
      <c r="AH383" s="1"/>
      <c r="AI383" s="1"/>
      <c r="AJ383" s="1"/>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1"/>
      <c r="BQ383" s="1"/>
      <c r="BR383" s="1"/>
      <c r="BS383" s="1"/>
      <c r="BT383" s="1"/>
      <c r="BU383" s="1"/>
      <c r="BV383" s="1"/>
      <c r="BW383" s="1"/>
      <c r="BX383" s="1"/>
      <c r="BY383" s="1"/>
      <c r="BZ383" s="1"/>
      <c r="CA383" s="4"/>
      <c r="CB383" s="1"/>
      <c r="CC383" s="4"/>
      <c r="CD383" s="1"/>
      <c r="CE383" s="4"/>
      <c r="CF383" s="5"/>
      <c r="CG383" s="1"/>
      <c r="CH383" s="1"/>
      <c r="CI383" s="1"/>
      <c r="CJ383" s="1"/>
      <c r="CK383" s="1"/>
      <c r="CL383" s="1"/>
      <c r="CM383" s="6"/>
      <c r="CN383" s="6"/>
      <c r="CO383" s="6"/>
      <c r="CP383" s="6"/>
      <c r="CQ383" s="6"/>
      <c r="CR383" s="6"/>
      <c r="CS383" s="6"/>
      <c r="CT383" s="6"/>
      <c r="CU383" s="6"/>
      <c r="CV383" s="6"/>
      <c r="CW383" s="7"/>
      <c r="CX383" s="7"/>
      <c r="CY383" s="7"/>
      <c r="CZ383" s="7"/>
      <c r="DA383" s="8"/>
      <c r="DB383" s="6"/>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1"/>
      <c r="EN383" s="1"/>
      <c r="EO383" s="1"/>
      <c r="EP383" s="1"/>
      <c r="EQ383" s="1"/>
      <c r="ER383" s="1"/>
      <c r="ES383" s="3"/>
      <c r="ET383" s="3"/>
      <c r="EU383" s="1"/>
      <c r="EV383" s="1"/>
      <c r="EW383" s="1"/>
      <c r="EX383" s="1"/>
      <c r="EY383" s="1"/>
      <c r="EZ383" s="1"/>
      <c r="FA383" s="1"/>
      <c r="FB383" s="1"/>
      <c r="FC383" s="1"/>
      <c r="FD383" s="1"/>
      <c r="FE383" s="1"/>
    </row>
    <row r="384">
      <c r="L384" s="1"/>
      <c r="M384" s="1"/>
      <c r="N384" s="1"/>
      <c r="O384" s="1"/>
      <c r="P384" s="1"/>
      <c r="Q384" s="1"/>
      <c r="R384" s="1"/>
      <c r="S384" s="3"/>
      <c r="T384" s="3"/>
      <c r="U384" s="3"/>
      <c r="V384" s="3"/>
      <c r="W384" s="3"/>
      <c r="X384" s="3"/>
      <c r="Y384" s="3"/>
      <c r="Z384" s="3"/>
      <c r="AA384" s="3"/>
      <c r="AB384" s="3"/>
      <c r="AD384" s="1"/>
      <c r="AE384" s="1"/>
      <c r="AF384" s="1"/>
      <c r="AG384" s="1"/>
      <c r="AH384" s="1"/>
      <c r="AI384" s="1"/>
      <c r="AJ384" s="1"/>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1"/>
      <c r="BQ384" s="1"/>
      <c r="BR384" s="1"/>
      <c r="BS384" s="1"/>
      <c r="BT384" s="1"/>
      <c r="BU384" s="1"/>
      <c r="BV384" s="1"/>
      <c r="BW384" s="1"/>
      <c r="BX384" s="1"/>
      <c r="BY384" s="1"/>
      <c r="BZ384" s="1"/>
      <c r="CA384" s="4"/>
      <c r="CB384" s="1"/>
      <c r="CC384" s="4"/>
      <c r="CD384" s="1"/>
      <c r="CE384" s="4"/>
      <c r="CF384" s="5"/>
      <c r="CG384" s="1"/>
      <c r="CH384" s="1"/>
      <c r="CI384" s="1"/>
      <c r="CJ384" s="1"/>
      <c r="CK384" s="1"/>
      <c r="CL384" s="1"/>
      <c r="CM384" s="6"/>
      <c r="CN384" s="6"/>
      <c r="CO384" s="6"/>
      <c r="CP384" s="6"/>
      <c r="CQ384" s="6"/>
      <c r="CR384" s="6"/>
      <c r="CS384" s="6"/>
      <c r="CT384" s="6"/>
      <c r="CU384" s="6"/>
      <c r="CV384" s="6"/>
      <c r="CW384" s="7"/>
      <c r="CX384" s="7"/>
      <c r="CY384" s="7"/>
      <c r="CZ384" s="7"/>
      <c r="DA384" s="8"/>
      <c r="DB384" s="6"/>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1"/>
      <c r="EN384" s="1"/>
      <c r="EO384" s="1"/>
      <c r="EP384" s="1"/>
      <c r="EQ384" s="1"/>
      <c r="ER384" s="1"/>
      <c r="ES384" s="3"/>
      <c r="ET384" s="3"/>
      <c r="EU384" s="1"/>
      <c r="EV384" s="1"/>
      <c r="EW384" s="1"/>
      <c r="EX384" s="1"/>
      <c r="EY384" s="1"/>
      <c r="EZ384" s="1"/>
      <c r="FA384" s="1"/>
      <c r="FB384" s="1"/>
      <c r="FC384" s="1"/>
      <c r="FD384" s="1"/>
      <c r="FE384" s="1"/>
    </row>
    <row r="385">
      <c r="L385" s="1"/>
      <c r="M385" s="1"/>
      <c r="N385" s="1"/>
      <c r="O385" s="1"/>
      <c r="P385" s="1"/>
      <c r="Q385" s="1"/>
      <c r="R385" s="1"/>
      <c r="S385" s="3"/>
      <c r="T385" s="3"/>
      <c r="U385" s="3"/>
      <c r="V385" s="3"/>
      <c r="W385" s="3"/>
      <c r="X385" s="3"/>
      <c r="Y385" s="3"/>
      <c r="Z385" s="3"/>
      <c r="AA385" s="3"/>
      <c r="AB385" s="3"/>
      <c r="AD385" s="1"/>
      <c r="AE385" s="1"/>
      <c r="AF385" s="1"/>
      <c r="AG385" s="1"/>
      <c r="AH385" s="1"/>
      <c r="AI385" s="1"/>
      <c r="AJ385" s="1"/>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1"/>
      <c r="BQ385" s="1"/>
      <c r="BR385" s="1"/>
      <c r="BS385" s="1"/>
      <c r="BT385" s="1"/>
      <c r="BU385" s="1"/>
      <c r="BV385" s="1"/>
      <c r="BW385" s="1"/>
      <c r="BX385" s="1"/>
      <c r="BY385" s="1"/>
      <c r="BZ385" s="1"/>
      <c r="CA385" s="4"/>
      <c r="CB385" s="1"/>
      <c r="CC385" s="4"/>
      <c r="CD385" s="1"/>
      <c r="CE385" s="4"/>
      <c r="CF385" s="5"/>
      <c r="CG385" s="1"/>
      <c r="CH385" s="1"/>
      <c r="CI385" s="1"/>
      <c r="CJ385" s="1"/>
      <c r="CK385" s="1"/>
      <c r="CL385" s="1"/>
      <c r="CM385" s="6"/>
      <c r="CN385" s="6"/>
      <c r="CO385" s="6"/>
      <c r="CP385" s="6"/>
      <c r="CQ385" s="6"/>
      <c r="CR385" s="6"/>
      <c r="CS385" s="6"/>
      <c r="CT385" s="6"/>
      <c r="CU385" s="6"/>
      <c r="CV385" s="6"/>
      <c r="CW385" s="7"/>
      <c r="CX385" s="7"/>
      <c r="CY385" s="7"/>
      <c r="CZ385" s="7"/>
      <c r="DA385" s="8"/>
      <c r="DB385" s="6"/>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1"/>
      <c r="EN385" s="1"/>
      <c r="EO385" s="1"/>
      <c r="EP385" s="1"/>
      <c r="EQ385" s="1"/>
      <c r="ER385" s="1"/>
      <c r="ES385" s="3"/>
      <c r="ET385" s="3"/>
      <c r="EU385" s="1"/>
      <c r="EV385" s="1"/>
      <c r="EW385" s="1"/>
      <c r="EX385" s="1"/>
      <c r="EY385" s="1"/>
      <c r="EZ385" s="1"/>
      <c r="FA385" s="1"/>
      <c r="FB385" s="1"/>
      <c r="FC385" s="1"/>
      <c r="FD385" s="1"/>
      <c r="FE385" s="1"/>
    </row>
    <row r="386">
      <c r="L386" s="1"/>
      <c r="M386" s="1"/>
      <c r="N386" s="1"/>
      <c r="O386" s="1"/>
      <c r="P386" s="1"/>
      <c r="Q386" s="1"/>
      <c r="R386" s="1"/>
      <c r="S386" s="3"/>
      <c r="T386" s="3"/>
      <c r="U386" s="3"/>
      <c r="V386" s="3"/>
      <c r="W386" s="3"/>
      <c r="X386" s="3"/>
      <c r="Y386" s="3"/>
      <c r="Z386" s="3"/>
      <c r="AA386" s="3"/>
      <c r="AB386" s="3"/>
      <c r="AD386" s="1"/>
      <c r="AE386" s="1"/>
      <c r="AF386" s="1"/>
      <c r="AG386" s="1"/>
      <c r="AH386" s="1"/>
      <c r="AI386" s="1"/>
      <c r="AJ386" s="1"/>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1"/>
      <c r="BQ386" s="1"/>
      <c r="BR386" s="1"/>
      <c r="BS386" s="1"/>
      <c r="BT386" s="1"/>
      <c r="BU386" s="1"/>
      <c r="BV386" s="1"/>
      <c r="BW386" s="1"/>
      <c r="BX386" s="1"/>
      <c r="BY386" s="1"/>
      <c r="BZ386" s="1"/>
      <c r="CA386" s="4"/>
      <c r="CB386" s="1"/>
      <c r="CC386" s="4"/>
      <c r="CD386" s="1"/>
      <c r="CE386" s="4"/>
      <c r="CF386" s="5"/>
      <c r="CG386" s="1"/>
      <c r="CH386" s="1"/>
      <c r="CI386" s="1"/>
      <c r="CJ386" s="1"/>
      <c r="CK386" s="1"/>
      <c r="CL386" s="1"/>
      <c r="CM386" s="6"/>
      <c r="CN386" s="6"/>
      <c r="CO386" s="6"/>
      <c r="CP386" s="6"/>
      <c r="CQ386" s="6"/>
      <c r="CR386" s="6"/>
      <c r="CS386" s="6"/>
      <c r="CT386" s="6"/>
      <c r="CU386" s="6"/>
      <c r="CV386" s="6"/>
      <c r="CW386" s="7"/>
      <c r="CX386" s="7"/>
      <c r="CY386" s="7"/>
      <c r="CZ386" s="7"/>
      <c r="DA386" s="8"/>
      <c r="DB386" s="6"/>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1"/>
      <c r="EN386" s="1"/>
      <c r="EO386" s="1"/>
      <c r="EP386" s="1"/>
      <c r="EQ386" s="1"/>
      <c r="ER386" s="1"/>
      <c r="ES386" s="3"/>
      <c r="ET386" s="3"/>
      <c r="EU386" s="1"/>
      <c r="EV386" s="1"/>
      <c r="EW386" s="1"/>
      <c r="EX386" s="1"/>
      <c r="EY386" s="1"/>
      <c r="EZ386" s="1"/>
      <c r="FA386" s="1"/>
      <c r="FB386" s="1"/>
      <c r="FC386" s="1"/>
      <c r="FD386" s="1"/>
      <c r="FE386" s="1"/>
    </row>
    <row r="387">
      <c r="L387" s="1"/>
      <c r="M387" s="1"/>
      <c r="N387" s="1"/>
      <c r="O387" s="1"/>
      <c r="P387" s="1"/>
      <c r="Q387" s="1"/>
      <c r="R387" s="1"/>
      <c r="S387" s="3"/>
      <c r="T387" s="3"/>
      <c r="U387" s="3"/>
      <c r="V387" s="3"/>
      <c r="W387" s="3"/>
      <c r="X387" s="3"/>
      <c r="Y387" s="3"/>
      <c r="Z387" s="3"/>
      <c r="AA387" s="3"/>
      <c r="AB387" s="3"/>
      <c r="AD387" s="1"/>
      <c r="AE387" s="1"/>
      <c r="AF387" s="1"/>
      <c r="AG387" s="1"/>
      <c r="AH387" s="1"/>
      <c r="AI387" s="1"/>
      <c r="AJ387" s="1"/>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1"/>
      <c r="BQ387" s="1"/>
      <c r="BR387" s="1"/>
      <c r="BS387" s="1"/>
      <c r="BT387" s="1"/>
      <c r="BU387" s="1"/>
      <c r="BV387" s="1"/>
      <c r="BW387" s="1"/>
      <c r="BX387" s="1"/>
      <c r="BY387" s="1"/>
      <c r="BZ387" s="1"/>
      <c r="CA387" s="4"/>
      <c r="CB387" s="1"/>
      <c r="CC387" s="4"/>
      <c r="CD387" s="1"/>
      <c r="CE387" s="4"/>
      <c r="CF387" s="5"/>
      <c r="CG387" s="1"/>
      <c r="CH387" s="1"/>
      <c r="CI387" s="1"/>
      <c r="CJ387" s="1"/>
      <c r="CK387" s="1"/>
      <c r="CL387" s="1"/>
      <c r="CM387" s="6"/>
      <c r="CN387" s="6"/>
      <c r="CO387" s="6"/>
      <c r="CP387" s="6"/>
      <c r="CQ387" s="6"/>
      <c r="CR387" s="6"/>
      <c r="CS387" s="6"/>
      <c r="CT387" s="6"/>
      <c r="CU387" s="6"/>
      <c r="CV387" s="6"/>
      <c r="CW387" s="7"/>
      <c r="CX387" s="7"/>
      <c r="CY387" s="7"/>
      <c r="CZ387" s="7"/>
      <c r="DA387" s="8"/>
      <c r="DB387" s="6"/>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1"/>
      <c r="EN387" s="1"/>
      <c r="EO387" s="1"/>
      <c r="EP387" s="1"/>
      <c r="EQ387" s="1"/>
      <c r="ER387" s="1"/>
      <c r="ES387" s="3"/>
      <c r="ET387" s="3"/>
      <c r="EU387" s="1"/>
      <c r="EV387" s="1"/>
      <c r="EW387" s="1"/>
      <c r="EX387" s="1"/>
      <c r="EY387" s="1"/>
      <c r="EZ387" s="1"/>
      <c r="FA387" s="1"/>
      <c r="FB387" s="1"/>
      <c r="FC387" s="1"/>
      <c r="FD387" s="1"/>
      <c r="FE387" s="1"/>
    </row>
    <row r="388">
      <c r="L388" s="1"/>
      <c r="M388" s="1"/>
      <c r="N388" s="1"/>
      <c r="O388" s="1"/>
      <c r="P388" s="1"/>
      <c r="Q388" s="1"/>
      <c r="R388" s="1"/>
      <c r="S388" s="3"/>
      <c r="T388" s="3"/>
      <c r="U388" s="3"/>
      <c r="V388" s="3"/>
      <c r="W388" s="3"/>
      <c r="X388" s="3"/>
      <c r="Y388" s="3"/>
      <c r="Z388" s="3"/>
      <c r="AA388" s="3"/>
      <c r="AB388" s="3"/>
      <c r="AD388" s="1"/>
      <c r="AE388" s="1"/>
      <c r="AF388" s="1"/>
      <c r="AG388" s="1"/>
      <c r="AH388" s="1"/>
      <c r="AI388" s="1"/>
      <c r="AJ388" s="1"/>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1"/>
      <c r="BQ388" s="1"/>
      <c r="BR388" s="1"/>
      <c r="BS388" s="1"/>
      <c r="BT388" s="1"/>
      <c r="BU388" s="1"/>
      <c r="BV388" s="1"/>
      <c r="BW388" s="1"/>
      <c r="BX388" s="1"/>
      <c r="BY388" s="1"/>
      <c r="BZ388" s="1"/>
      <c r="CA388" s="4"/>
      <c r="CB388" s="1"/>
      <c r="CC388" s="4"/>
      <c r="CD388" s="1"/>
      <c r="CE388" s="4"/>
      <c r="CF388" s="5"/>
      <c r="CG388" s="1"/>
      <c r="CH388" s="1"/>
      <c r="CI388" s="1"/>
      <c r="CJ388" s="1"/>
      <c r="CK388" s="1"/>
      <c r="CL388" s="1"/>
      <c r="CM388" s="6"/>
      <c r="CN388" s="6"/>
      <c r="CO388" s="6"/>
      <c r="CP388" s="6"/>
      <c r="CQ388" s="6"/>
      <c r="CR388" s="6"/>
      <c r="CS388" s="6"/>
      <c r="CT388" s="6"/>
      <c r="CU388" s="6"/>
      <c r="CV388" s="6"/>
      <c r="CW388" s="7"/>
      <c r="CX388" s="7"/>
      <c r="CY388" s="7"/>
      <c r="CZ388" s="7"/>
      <c r="DA388" s="8"/>
      <c r="DB388" s="6"/>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1"/>
      <c r="EN388" s="1"/>
      <c r="EO388" s="1"/>
      <c r="EP388" s="1"/>
      <c r="EQ388" s="1"/>
      <c r="ER388" s="1"/>
      <c r="ES388" s="3"/>
      <c r="ET388" s="3"/>
      <c r="EU388" s="1"/>
      <c r="EV388" s="1"/>
      <c r="EW388" s="1"/>
      <c r="EX388" s="1"/>
      <c r="EY388" s="1"/>
      <c r="EZ388" s="1"/>
      <c r="FA388" s="1"/>
      <c r="FB388" s="1"/>
      <c r="FC388" s="1"/>
      <c r="FD388" s="1"/>
      <c r="FE388" s="1"/>
    </row>
    <row r="389">
      <c r="L389" s="1"/>
      <c r="M389" s="1"/>
      <c r="N389" s="1"/>
      <c r="O389" s="1"/>
      <c r="P389" s="1"/>
      <c r="Q389" s="1"/>
      <c r="R389" s="1"/>
      <c r="S389" s="3"/>
      <c r="T389" s="3"/>
      <c r="U389" s="3"/>
      <c r="V389" s="3"/>
      <c r="W389" s="3"/>
      <c r="X389" s="3"/>
      <c r="Y389" s="3"/>
      <c r="Z389" s="3"/>
      <c r="AA389" s="3"/>
      <c r="AB389" s="3"/>
      <c r="AD389" s="1"/>
      <c r="AE389" s="1"/>
      <c r="AF389" s="1"/>
      <c r="AG389" s="1"/>
      <c r="AH389" s="1"/>
      <c r="AI389" s="1"/>
      <c r="AJ389" s="1"/>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1"/>
      <c r="BQ389" s="1"/>
      <c r="BR389" s="1"/>
      <c r="BS389" s="1"/>
      <c r="BT389" s="1"/>
      <c r="BU389" s="1"/>
      <c r="BV389" s="1"/>
      <c r="BW389" s="1"/>
      <c r="BX389" s="1"/>
      <c r="BY389" s="1"/>
      <c r="BZ389" s="1"/>
      <c r="CA389" s="4"/>
      <c r="CB389" s="1"/>
      <c r="CC389" s="4"/>
      <c r="CD389" s="1"/>
      <c r="CE389" s="4"/>
      <c r="CF389" s="5"/>
      <c r="CG389" s="1"/>
      <c r="CH389" s="1"/>
      <c r="CI389" s="1"/>
      <c r="CJ389" s="1"/>
      <c r="CK389" s="1"/>
      <c r="CL389" s="1"/>
      <c r="CM389" s="6"/>
      <c r="CN389" s="6"/>
      <c r="CO389" s="6"/>
      <c r="CP389" s="6"/>
      <c r="CQ389" s="6"/>
      <c r="CR389" s="6"/>
      <c r="CS389" s="6"/>
      <c r="CT389" s="6"/>
      <c r="CU389" s="6"/>
      <c r="CV389" s="6"/>
      <c r="CW389" s="7"/>
      <c r="CX389" s="7"/>
      <c r="CY389" s="7"/>
      <c r="CZ389" s="7"/>
      <c r="DA389" s="8"/>
      <c r="DB389" s="6"/>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1"/>
      <c r="EN389" s="1"/>
      <c r="EO389" s="1"/>
      <c r="EP389" s="1"/>
      <c r="EQ389" s="1"/>
      <c r="ER389" s="1"/>
      <c r="ES389" s="3"/>
      <c r="ET389" s="3"/>
      <c r="EU389" s="1"/>
      <c r="EV389" s="1"/>
      <c r="EW389" s="1"/>
      <c r="EX389" s="1"/>
      <c r="EY389" s="1"/>
      <c r="EZ389" s="1"/>
      <c r="FA389" s="1"/>
      <c r="FB389" s="1"/>
      <c r="FC389" s="1"/>
      <c r="FD389" s="1"/>
      <c r="FE389" s="1"/>
    </row>
    <row r="390">
      <c r="L390" s="1"/>
      <c r="M390" s="1"/>
      <c r="N390" s="1"/>
      <c r="O390" s="1"/>
      <c r="P390" s="1"/>
      <c r="Q390" s="1"/>
      <c r="R390" s="1"/>
      <c r="S390" s="3"/>
      <c r="T390" s="3"/>
      <c r="U390" s="3"/>
      <c r="V390" s="3"/>
      <c r="W390" s="3"/>
      <c r="X390" s="3"/>
      <c r="Y390" s="3"/>
      <c r="Z390" s="3"/>
      <c r="AA390" s="3"/>
      <c r="AB390" s="3"/>
      <c r="AD390" s="1"/>
      <c r="AE390" s="1"/>
      <c r="AF390" s="1"/>
      <c r="AG390" s="1"/>
      <c r="AH390" s="1"/>
      <c r="AI390" s="1"/>
      <c r="AJ390" s="1"/>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1"/>
      <c r="BQ390" s="1"/>
      <c r="BR390" s="1"/>
      <c r="BS390" s="1"/>
      <c r="BT390" s="1"/>
      <c r="BU390" s="1"/>
      <c r="BV390" s="1"/>
      <c r="BW390" s="1"/>
      <c r="BX390" s="1"/>
      <c r="BY390" s="1"/>
      <c r="BZ390" s="1"/>
      <c r="CA390" s="4"/>
      <c r="CB390" s="1"/>
      <c r="CC390" s="4"/>
      <c r="CD390" s="1"/>
      <c r="CE390" s="4"/>
      <c r="CF390" s="5"/>
      <c r="CG390" s="1"/>
      <c r="CH390" s="1"/>
      <c r="CI390" s="1"/>
      <c r="CJ390" s="1"/>
      <c r="CK390" s="1"/>
      <c r="CL390" s="1"/>
      <c r="CM390" s="6"/>
      <c r="CN390" s="6"/>
      <c r="CO390" s="6"/>
      <c r="CP390" s="6"/>
      <c r="CQ390" s="6"/>
      <c r="CR390" s="6"/>
      <c r="CS390" s="6"/>
      <c r="CT390" s="6"/>
      <c r="CU390" s="6"/>
      <c r="CV390" s="6"/>
      <c r="CW390" s="7"/>
      <c r="CX390" s="7"/>
      <c r="CY390" s="7"/>
      <c r="CZ390" s="7"/>
      <c r="DA390" s="8"/>
      <c r="DB390" s="6"/>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1"/>
      <c r="EN390" s="1"/>
      <c r="EO390" s="1"/>
      <c r="EP390" s="1"/>
      <c r="EQ390" s="1"/>
      <c r="ER390" s="1"/>
      <c r="ES390" s="3"/>
      <c r="ET390" s="3"/>
      <c r="EU390" s="1"/>
      <c r="EV390" s="1"/>
      <c r="EW390" s="1"/>
      <c r="EX390" s="1"/>
      <c r="EY390" s="1"/>
      <c r="EZ390" s="1"/>
      <c r="FA390" s="1"/>
      <c r="FB390" s="1"/>
      <c r="FC390" s="1"/>
      <c r="FD390" s="1"/>
      <c r="FE390" s="1"/>
    </row>
    <row r="391">
      <c r="L391" s="1"/>
      <c r="M391" s="1"/>
      <c r="N391" s="1"/>
      <c r="O391" s="1"/>
      <c r="P391" s="1"/>
      <c r="Q391" s="1"/>
      <c r="R391" s="1"/>
      <c r="S391" s="3"/>
      <c r="T391" s="3"/>
      <c r="U391" s="3"/>
      <c r="V391" s="3"/>
      <c r="W391" s="3"/>
      <c r="X391" s="3"/>
      <c r="Y391" s="3"/>
      <c r="Z391" s="3"/>
      <c r="AA391" s="3"/>
      <c r="AB391" s="3"/>
      <c r="AD391" s="1"/>
      <c r="AE391" s="1"/>
      <c r="AF391" s="1"/>
      <c r="AG391" s="1"/>
      <c r="AH391" s="1"/>
      <c r="AI391" s="1"/>
      <c r="AJ391" s="1"/>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1"/>
      <c r="BQ391" s="1"/>
      <c r="BR391" s="1"/>
      <c r="BS391" s="1"/>
      <c r="BT391" s="1"/>
      <c r="BU391" s="1"/>
      <c r="BV391" s="1"/>
      <c r="BW391" s="1"/>
      <c r="BX391" s="1"/>
      <c r="BY391" s="1"/>
      <c r="BZ391" s="1"/>
      <c r="CA391" s="4"/>
      <c r="CB391" s="1"/>
      <c r="CC391" s="4"/>
      <c r="CD391" s="1"/>
      <c r="CE391" s="4"/>
      <c r="CF391" s="5"/>
      <c r="CG391" s="1"/>
      <c r="CH391" s="1"/>
      <c r="CI391" s="1"/>
      <c r="CJ391" s="1"/>
      <c r="CK391" s="1"/>
      <c r="CL391" s="1"/>
      <c r="CM391" s="6"/>
      <c r="CN391" s="6"/>
      <c r="CO391" s="6"/>
      <c r="CP391" s="6"/>
      <c r="CQ391" s="6"/>
      <c r="CR391" s="6"/>
      <c r="CS391" s="6"/>
      <c r="CT391" s="6"/>
      <c r="CU391" s="6"/>
      <c r="CV391" s="6"/>
      <c r="CW391" s="7"/>
      <c r="CX391" s="7"/>
      <c r="CY391" s="7"/>
      <c r="CZ391" s="7"/>
      <c r="DA391" s="8"/>
      <c r="DB391" s="6"/>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1"/>
      <c r="EN391" s="1"/>
      <c r="EO391" s="1"/>
      <c r="EP391" s="1"/>
      <c r="EQ391" s="1"/>
      <c r="ER391" s="1"/>
      <c r="ES391" s="3"/>
      <c r="ET391" s="3"/>
      <c r="EU391" s="1"/>
      <c r="EV391" s="1"/>
      <c r="EW391" s="1"/>
      <c r="EX391" s="1"/>
      <c r="EY391" s="1"/>
      <c r="EZ391" s="1"/>
      <c r="FA391" s="1"/>
      <c r="FB391" s="1"/>
      <c r="FC391" s="1"/>
      <c r="FD391" s="1"/>
      <c r="FE391" s="1"/>
    </row>
    <row r="392">
      <c r="L392" s="1"/>
      <c r="M392" s="1"/>
      <c r="N392" s="1"/>
      <c r="O392" s="1"/>
      <c r="P392" s="1"/>
      <c r="Q392" s="1"/>
      <c r="R392" s="1"/>
      <c r="S392" s="3"/>
      <c r="T392" s="3"/>
      <c r="U392" s="3"/>
      <c r="V392" s="3"/>
      <c r="W392" s="3"/>
      <c r="X392" s="3"/>
      <c r="Y392" s="3"/>
      <c r="Z392" s="3"/>
      <c r="AA392" s="3"/>
      <c r="AB392" s="3"/>
      <c r="AD392" s="1"/>
      <c r="AE392" s="1"/>
      <c r="AF392" s="1"/>
      <c r="AG392" s="1"/>
      <c r="AH392" s="1"/>
      <c r="AI392" s="1"/>
      <c r="AJ392" s="1"/>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1"/>
      <c r="BQ392" s="1"/>
      <c r="BR392" s="1"/>
      <c r="BS392" s="1"/>
      <c r="BT392" s="1"/>
      <c r="BU392" s="1"/>
      <c r="BV392" s="1"/>
      <c r="BW392" s="1"/>
      <c r="BX392" s="1"/>
      <c r="BY392" s="1"/>
      <c r="BZ392" s="1"/>
      <c r="CA392" s="4"/>
      <c r="CB392" s="1"/>
      <c r="CC392" s="4"/>
      <c r="CD392" s="1"/>
      <c r="CE392" s="4"/>
      <c r="CF392" s="5"/>
      <c r="CG392" s="1"/>
      <c r="CH392" s="1"/>
      <c r="CI392" s="1"/>
      <c r="CJ392" s="1"/>
      <c r="CK392" s="1"/>
      <c r="CL392" s="1"/>
      <c r="CM392" s="6"/>
      <c r="CN392" s="6"/>
      <c r="CO392" s="6"/>
      <c r="CP392" s="6"/>
      <c r="CQ392" s="6"/>
      <c r="CR392" s="6"/>
      <c r="CS392" s="6"/>
      <c r="CT392" s="6"/>
      <c r="CU392" s="6"/>
      <c r="CV392" s="6"/>
      <c r="CW392" s="7"/>
      <c r="CX392" s="7"/>
      <c r="CY392" s="7"/>
      <c r="CZ392" s="7"/>
      <c r="DA392" s="8"/>
      <c r="DB392" s="6"/>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1"/>
      <c r="EN392" s="1"/>
      <c r="EO392" s="1"/>
      <c r="EP392" s="1"/>
      <c r="EQ392" s="1"/>
      <c r="ER392" s="1"/>
      <c r="ES392" s="3"/>
      <c r="ET392" s="3"/>
      <c r="EU392" s="1"/>
      <c r="EV392" s="1"/>
      <c r="EW392" s="1"/>
      <c r="EX392" s="1"/>
      <c r="EY392" s="1"/>
      <c r="EZ392" s="1"/>
      <c r="FA392" s="1"/>
      <c r="FB392" s="1"/>
      <c r="FC392" s="1"/>
      <c r="FD392" s="1"/>
      <c r="FE392" s="1"/>
    </row>
    <row r="393">
      <c r="L393" s="1"/>
      <c r="M393" s="1"/>
      <c r="N393" s="1"/>
      <c r="O393" s="1"/>
      <c r="P393" s="1"/>
      <c r="Q393" s="1"/>
      <c r="R393" s="1"/>
      <c r="S393" s="3"/>
      <c r="T393" s="3"/>
      <c r="U393" s="3"/>
      <c r="V393" s="3"/>
      <c r="W393" s="3"/>
      <c r="X393" s="3"/>
      <c r="Y393" s="3"/>
      <c r="Z393" s="3"/>
      <c r="AA393" s="3"/>
      <c r="AB393" s="3"/>
      <c r="AD393" s="1"/>
      <c r="AE393" s="1"/>
      <c r="AF393" s="1"/>
      <c r="AG393" s="1"/>
      <c r="AH393" s="1"/>
      <c r="AI393" s="1"/>
      <c r="AJ393" s="1"/>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1"/>
      <c r="BQ393" s="1"/>
      <c r="BR393" s="1"/>
      <c r="BS393" s="1"/>
      <c r="BT393" s="1"/>
      <c r="BU393" s="1"/>
      <c r="BV393" s="1"/>
      <c r="BW393" s="1"/>
      <c r="BX393" s="1"/>
      <c r="BY393" s="1"/>
      <c r="BZ393" s="1"/>
      <c r="CA393" s="4"/>
      <c r="CB393" s="1"/>
      <c r="CC393" s="4"/>
      <c r="CD393" s="1"/>
      <c r="CE393" s="4"/>
      <c r="CF393" s="5"/>
      <c r="CG393" s="1"/>
      <c r="CH393" s="1"/>
      <c r="CI393" s="1"/>
      <c r="CJ393" s="1"/>
      <c r="CK393" s="1"/>
      <c r="CL393" s="1"/>
      <c r="CM393" s="6"/>
      <c r="CN393" s="6"/>
      <c r="CO393" s="6"/>
      <c r="CP393" s="6"/>
      <c r="CQ393" s="6"/>
      <c r="CR393" s="6"/>
      <c r="CS393" s="6"/>
      <c r="CT393" s="6"/>
      <c r="CU393" s="6"/>
      <c r="CV393" s="6"/>
      <c r="CW393" s="7"/>
      <c r="CX393" s="7"/>
      <c r="CY393" s="7"/>
      <c r="CZ393" s="7"/>
      <c r="DA393" s="8"/>
      <c r="DB393" s="6"/>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1"/>
      <c r="EN393" s="1"/>
      <c r="EO393" s="1"/>
      <c r="EP393" s="1"/>
      <c r="EQ393" s="1"/>
      <c r="ER393" s="1"/>
      <c r="ES393" s="3"/>
      <c r="ET393" s="3"/>
      <c r="EU393" s="1"/>
      <c r="EV393" s="1"/>
      <c r="EW393" s="1"/>
      <c r="EX393" s="1"/>
      <c r="EY393" s="1"/>
      <c r="EZ393" s="1"/>
      <c r="FA393" s="1"/>
      <c r="FB393" s="1"/>
      <c r="FC393" s="1"/>
      <c r="FD393" s="1"/>
      <c r="FE393" s="1"/>
    </row>
    <row r="394">
      <c r="L394" s="1"/>
      <c r="M394" s="1"/>
      <c r="N394" s="1"/>
      <c r="O394" s="1"/>
      <c r="P394" s="1"/>
      <c r="Q394" s="1"/>
      <c r="R394" s="1"/>
      <c r="S394" s="3"/>
      <c r="T394" s="3"/>
      <c r="U394" s="3"/>
      <c r="V394" s="3"/>
      <c r="W394" s="3"/>
      <c r="X394" s="3"/>
      <c r="Y394" s="3"/>
      <c r="Z394" s="3"/>
      <c r="AA394" s="3"/>
      <c r="AB394" s="3"/>
      <c r="AD394" s="1"/>
      <c r="AE394" s="1"/>
      <c r="AF394" s="1"/>
      <c r="AG394" s="1"/>
      <c r="AH394" s="1"/>
      <c r="AI394" s="1"/>
      <c r="AJ394" s="1"/>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1"/>
      <c r="BQ394" s="1"/>
      <c r="BR394" s="1"/>
      <c r="BS394" s="1"/>
      <c r="BT394" s="1"/>
      <c r="BU394" s="1"/>
      <c r="BV394" s="1"/>
      <c r="BW394" s="1"/>
      <c r="BX394" s="1"/>
      <c r="BY394" s="1"/>
      <c r="BZ394" s="1"/>
      <c r="CA394" s="4"/>
      <c r="CB394" s="1"/>
      <c r="CC394" s="4"/>
      <c r="CD394" s="1"/>
      <c r="CE394" s="4"/>
      <c r="CF394" s="5"/>
      <c r="CG394" s="1"/>
      <c r="CH394" s="1"/>
      <c r="CI394" s="1"/>
      <c r="CJ394" s="1"/>
      <c r="CK394" s="1"/>
      <c r="CL394" s="1"/>
      <c r="CM394" s="6"/>
      <c r="CN394" s="6"/>
      <c r="CO394" s="6"/>
      <c r="CP394" s="6"/>
      <c r="CQ394" s="6"/>
      <c r="CR394" s="6"/>
      <c r="CS394" s="6"/>
      <c r="CT394" s="6"/>
      <c r="CU394" s="6"/>
      <c r="CV394" s="6"/>
      <c r="CW394" s="7"/>
      <c r="CX394" s="7"/>
      <c r="CY394" s="7"/>
      <c r="CZ394" s="7"/>
      <c r="DA394" s="8"/>
      <c r="DB394" s="6"/>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1"/>
      <c r="EN394" s="1"/>
      <c r="EO394" s="1"/>
      <c r="EP394" s="1"/>
      <c r="EQ394" s="1"/>
      <c r="ER394" s="1"/>
      <c r="ES394" s="3"/>
      <c r="ET394" s="3"/>
      <c r="EU394" s="1"/>
      <c r="EV394" s="1"/>
      <c r="EW394" s="1"/>
      <c r="EX394" s="1"/>
      <c r="EY394" s="1"/>
      <c r="EZ394" s="1"/>
      <c r="FA394" s="1"/>
      <c r="FB394" s="1"/>
      <c r="FC394" s="1"/>
      <c r="FD394" s="1"/>
      <c r="FE394" s="1"/>
    </row>
    <row r="395">
      <c r="L395" s="1"/>
      <c r="M395" s="1"/>
      <c r="N395" s="1"/>
      <c r="O395" s="1"/>
      <c r="P395" s="1"/>
      <c r="Q395" s="1"/>
      <c r="R395" s="1"/>
      <c r="S395" s="3"/>
      <c r="T395" s="3"/>
      <c r="U395" s="3"/>
      <c r="V395" s="3"/>
      <c r="W395" s="3"/>
      <c r="X395" s="3"/>
      <c r="Y395" s="3"/>
      <c r="Z395" s="3"/>
      <c r="AA395" s="3"/>
      <c r="AB395" s="3"/>
      <c r="AD395" s="1"/>
      <c r="AE395" s="1"/>
      <c r="AF395" s="1"/>
      <c r="AG395" s="1"/>
      <c r="AH395" s="1"/>
      <c r="AI395" s="1"/>
      <c r="AJ395" s="1"/>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1"/>
      <c r="BQ395" s="1"/>
      <c r="BR395" s="1"/>
      <c r="BS395" s="1"/>
      <c r="BT395" s="1"/>
      <c r="BU395" s="1"/>
      <c r="BV395" s="1"/>
      <c r="BW395" s="1"/>
      <c r="BX395" s="1"/>
      <c r="BY395" s="1"/>
      <c r="BZ395" s="1"/>
      <c r="CA395" s="4"/>
      <c r="CB395" s="1"/>
      <c r="CC395" s="4"/>
      <c r="CD395" s="1"/>
      <c r="CE395" s="4"/>
      <c r="CF395" s="5"/>
      <c r="CG395" s="1"/>
      <c r="CH395" s="1"/>
      <c r="CI395" s="1"/>
      <c r="CJ395" s="1"/>
      <c r="CK395" s="1"/>
      <c r="CL395" s="1"/>
      <c r="CM395" s="6"/>
      <c r="CN395" s="6"/>
      <c r="CO395" s="6"/>
      <c r="CP395" s="6"/>
      <c r="CQ395" s="6"/>
      <c r="CR395" s="6"/>
      <c r="CS395" s="6"/>
      <c r="CT395" s="6"/>
      <c r="CU395" s="6"/>
      <c r="CV395" s="6"/>
      <c r="CW395" s="7"/>
      <c r="CX395" s="7"/>
      <c r="CY395" s="7"/>
      <c r="CZ395" s="7"/>
      <c r="DA395" s="8"/>
      <c r="DB395" s="6"/>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1"/>
      <c r="EN395" s="1"/>
      <c r="EO395" s="1"/>
      <c r="EP395" s="1"/>
      <c r="EQ395" s="1"/>
      <c r="ER395" s="1"/>
      <c r="ES395" s="3"/>
      <c r="ET395" s="3"/>
      <c r="EU395" s="1"/>
      <c r="EV395" s="1"/>
      <c r="EW395" s="1"/>
      <c r="EX395" s="1"/>
      <c r="EY395" s="1"/>
      <c r="EZ395" s="1"/>
      <c r="FA395" s="1"/>
      <c r="FB395" s="1"/>
      <c r="FC395" s="1"/>
      <c r="FD395" s="1"/>
      <c r="FE395" s="1"/>
    </row>
    <row r="396">
      <c r="L396" s="1"/>
      <c r="M396" s="1"/>
      <c r="N396" s="1"/>
      <c r="O396" s="1"/>
      <c r="P396" s="1"/>
      <c r="Q396" s="1"/>
      <c r="R396" s="1"/>
      <c r="S396" s="3"/>
      <c r="T396" s="3"/>
      <c r="U396" s="3"/>
      <c r="V396" s="3"/>
      <c r="W396" s="3"/>
      <c r="X396" s="3"/>
      <c r="Y396" s="3"/>
      <c r="Z396" s="3"/>
      <c r="AA396" s="3"/>
      <c r="AB396" s="3"/>
      <c r="AD396" s="1"/>
      <c r="AE396" s="1"/>
      <c r="AF396" s="1"/>
      <c r="AG396" s="1"/>
      <c r="AH396" s="1"/>
      <c r="AI396" s="1"/>
      <c r="AJ396" s="1"/>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1"/>
      <c r="BQ396" s="1"/>
      <c r="BR396" s="1"/>
      <c r="BS396" s="1"/>
      <c r="BT396" s="1"/>
      <c r="BU396" s="1"/>
      <c r="BV396" s="1"/>
      <c r="BW396" s="1"/>
      <c r="BX396" s="1"/>
      <c r="BY396" s="1"/>
      <c r="BZ396" s="1"/>
      <c r="CA396" s="4"/>
      <c r="CB396" s="1"/>
      <c r="CC396" s="4"/>
      <c r="CD396" s="1"/>
      <c r="CE396" s="4"/>
      <c r="CF396" s="5"/>
      <c r="CG396" s="1"/>
      <c r="CH396" s="1"/>
      <c r="CI396" s="1"/>
      <c r="CJ396" s="1"/>
      <c r="CK396" s="1"/>
      <c r="CL396" s="1"/>
      <c r="CM396" s="6"/>
      <c r="CN396" s="6"/>
      <c r="CO396" s="6"/>
      <c r="CP396" s="6"/>
      <c r="CQ396" s="6"/>
      <c r="CR396" s="6"/>
      <c r="CS396" s="6"/>
      <c r="CT396" s="6"/>
      <c r="CU396" s="6"/>
      <c r="CV396" s="6"/>
      <c r="CW396" s="7"/>
      <c r="CX396" s="7"/>
      <c r="CY396" s="7"/>
      <c r="CZ396" s="7"/>
      <c r="DA396" s="8"/>
      <c r="DB396" s="6"/>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1"/>
      <c r="EN396" s="1"/>
      <c r="EO396" s="1"/>
      <c r="EP396" s="1"/>
      <c r="EQ396" s="1"/>
      <c r="ER396" s="1"/>
      <c r="ES396" s="3"/>
      <c r="ET396" s="3"/>
      <c r="EU396" s="1"/>
      <c r="EV396" s="1"/>
      <c r="EW396" s="1"/>
      <c r="EX396" s="1"/>
      <c r="EY396" s="1"/>
      <c r="EZ396" s="1"/>
      <c r="FA396" s="1"/>
      <c r="FB396" s="1"/>
      <c r="FC396" s="1"/>
      <c r="FD396" s="1"/>
      <c r="FE396" s="1"/>
    </row>
    <row r="397">
      <c r="L397" s="1"/>
      <c r="M397" s="1"/>
      <c r="N397" s="1"/>
      <c r="O397" s="1"/>
      <c r="P397" s="1"/>
      <c r="Q397" s="1"/>
      <c r="R397" s="1"/>
      <c r="S397" s="3"/>
      <c r="T397" s="3"/>
      <c r="U397" s="3"/>
      <c r="V397" s="3"/>
      <c r="W397" s="3"/>
      <c r="X397" s="3"/>
      <c r="Y397" s="3"/>
      <c r="Z397" s="3"/>
      <c r="AA397" s="3"/>
      <c r="AB397" s="3"/>
      <c r="AD397" s="1"/>
      <c r="AE397" s="1"/>
      <c r="AF397" s="1"/>
      <c r="AG397" s="1"/>
      <c r="AH397" s="1"/>
      <c r="AI397" s="1"/>
      <c r="AJ397" s="1"/>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1"/>
      <c r="BQ397" s="1"/>
      <c r="BR397" s="1"/>
      <c r="BS397" s="1"/>
      <c r="BT397" s="1"/>
      <c r="BU397" s="1"/>
      <c r="BV397" s="1"/>
      <c r="BW397" s="1"/>
      <c r="BX397" s="1"/>
      <c r="BY397" s="1"/>
      <c r="BZ397" s="1"/>
      <c r="CA397" s="4"/>
      <c r="CB397" s="1"/>
      <c r="CC397" s="4"/>
      <c r="CD397" s="1"/>
      <c r="CE397" s="4"/>
      <c r="CF397" s="5"/>
      <c r="CG397" s="1"/>
      <c r="CH397" s="1"/>
      <c r="CI397" s="1"/>
      <c r="CJ397" s="1"/>
      <c r="CK397" s="1"/>
      <c r="CL397" s="1"/>
      <c r="CM397" s="6"/>
      <c r="CN397" s="6"/>
      <c r="CO397" s="6"/>
      <c r="CP397" s="6"/>
      <c r="CQ397" s="6"/>
      <c r="CR397" s="6"/>
      <c r="CS397" s="6"/>
      <c r="CT397" s="6"/>
      <c r="CU397" s="6"/>
      <c r="CV397" s="6"/>
      <c r="CW397" s="7"/>
      <c r="CX397" s="7"/>
      <c r="CY397" s="7"/>
      <c r="CZ397" s="7"/>
      <c r="DA397" s="8"/>
      <c r="DB397" s="6"/>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1"/>
      <c r="EN397" s="1"/>
      <c r="EO397" s="1"/>
      <c r="EP397" s="1"/>
      <c r="EQ397" s="1"/>
      <c r="ER397" s="1"/>
      <c r="ES397" s="3"/>
      <c r="ET397" s="3"/>
      <c r="EU397" s="1"/>
      <c r="EV397" s="1"/>
      <c r="EW397" s="1"/>
      <c r="EX397" s="1"/>
      <c r="EY397" s="1"/>
      <c r="EZ397" s="1"/>
      <c r="FA397" s="1"/>
      <c r="FB397" s="1"/>
      <c r="FC397" s="1"/>
      <c r="FD397" s="1"/>
      <c r="FE397" s="1"/>
    </row>
    <row r="398">
      <c r="L398" s="1"/>
      <c r="M398" s="1"/>
      <c r="N398" s="1"/>
      <c r="O398" s="1"/>
      <c r="P398" s="1"/>
      <c r="Q398" s="1"/>
      <c r="R398" s="1"/>
      <c r="S398" s="3"/>
      <c r="T398" s="3"/>
      <c r="U398" s="3"/>
      <c r="V398" s="3"/>
      <c r="W398" s="3"/>
      <c r="X398" s="3"/>
      <c r="Y398" s="3"/>
      <c r="Z398" s="3"/>
      <c r="AA398" s="3"/>
      <c r="AB398" s="3"/>
      <c r="AD398" s="1"/>
      <c r="AE398" s="1"/>
      <c r="AF398" s="1"/>
      <c r="AG398" s="1"/>
      <c r="AH398" s="1"/>
      <c r="AI398" s="1"/>
      <c r="AJ398" s="1"/>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1"/>
      <c r="BQ398" s="1"/>
      <c r="BR398" s="1"/>
      <c r="BS398" s="1"/>
      <c r="BT398" s="1"/>
      <c r="BU398" s="1"/>
      <c r="BV398" s="1"/>
      <c r="BW398" s="1"/>
      <c r="BX398" s="1"/>
      <c r="BY398" s="1"/>
      <c r="BZ398" s="1"/>
      <c r="CA398" s="4"/>
      <c r="CB398" s="1"/>
      <c r="CC398" s="4"/>
      <c r="CD398" s="1"/>
      <c r="CE398" s="4"/>
      <c r="CF398" s="5"/>
      <c r="CG398" s="1"/>
      <c r="CH398" s="1"/>
      <c r="CI398" s="1"/>
      <c r="CJ398" s="1"/>
      <c r="CK398" s="1"/>
      <c r="CL398" s="1"/>
      <c r="CM398" s="6"/>
      <c r="CN398" s="6"/>
      <c r="CO398" s="6"/>
      <c r="CP398" s="6"/>
      <c r="CQ398" s="6"/>
      <c r="CR398" s="6"/>
      <c r="CS398" s="6"/>
      <c r="CT398" s="6"/>
      <c r="CU398" s="6"/>
      <c r="CV398" s="6"/>
      <c r="CW398" s="7"/>
      <c r="CX398" s="7"/>
      <c r="CY398" s="7"/>
      <c r="CZ398" s="7"/>
      <c r="DA398" s="8"/>
      <c r="DB398" s="6"/>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1"/>
      <c r="EN398" s="1"/>
      <c r="EO398" s="1"/>
      <c r="EP398" s="1"/>
      <c r="EQ398" s="1"/>
      <c r="ER398" s="1"/>
      <c r="ES398" s="3"/>
      <c r="ET398" s="3"/>
      <c r="EU398" s="1"/>
      <c r="EV398" s="1"/>
      <c r="EW398" s="1"/>
      <c r="EX398" s="1"/>
      <c r="EY398" s="1"/>
      <c r="EZ398" s="1"/>
      <c r="FA398" s="1"/>
      <c r="FB398" s="1"/>
      <c r="FC398" s="1"/>
      <c r="FD398" s="1"/>
      <c r="FE398" s="1"/>
    </row>
    <row r="399">
      <c r="L399" s="1"/>
      <c r="M399" s="1"/>
      <c r="N399" s="1"/>
      <c r="O399" s="1"/>
      <c r="P399" s="1"/>
      <c r="Q399" s="1"/>
      <c r="R399" s="1"/>
      <c r="S399" s="3"/>
      <c r="T399" s="3"/>
      <c r="U399" s="3"/>
      <c r="V399" s="3"/>
      <c r="W399" s="3"/>
      <c r="X399" s="3"/>
      <c r="Y399" s="3"/>
      <c r="Z399" s="3"/>
      <c r="AA399" s="3"/>
      <c r="AB399" s="3"/>
      <c r="AD399" s="1"/>
      <c r="AE399" s="1"/>
      <c r="AF399" s="1"/>
      <c r="AG399" s="1"/>
      <c r="AH399" s="1"/>
      <c r="AI399" s="1"/>
      <c r="AJ399" s="1"/>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1"/>
      <c r="BQ399" s="1"/>
      <c r="BR399" s="1"/>
      <c r="BS399" s="1"/>
      <c r="BT399" s="1"/>
      <c r="BU399" s="1"/>
      <c r="BV399" s="1"/>
      <c r="BW399" s="1"/>
      <c r="BX399" s="1"/>
      <c r="BY399" s="1"/>
      <c r="BZ399" s="1"/>
      <c r="CA399" s="4"/>
      <c r="CB399" s="1"/>
      <c r="CC399" s="4"/>
      <c r="CD399" s="1"/>
      <c r="CE399" s="4"/>
      <c r="CF399" s="5"/>
      <c r="CG399" s="1"/>
      <c r="CH399" s="1"/>
      <c r="CI399" s="1"/>
      <c r="CJ399" s="1"/>
      <c r="CK399" s="1"/>
      <c r="CL399" s="1"/>
      <c r="CM399" s="6"/>
      <c r="CN399" s="6"/>
      <c r="CO399" s="6"/>
      <c r="CP399" s="6"/>
      <c r="CQ399" s="6"/>
      <c r="CR399" s="6"/>
      <c r="CS399" s="6"/>
      <c r="CT399" s="6"/>
      <c r="CU399" s="6"/>
      <c r="CV399" s="6"/>
      <c r="CW399" s="7"/>
      <c r="CX399" s="7"/>
      <c r="CY399" s="7"/>
      <c r="CZ399" s="7"/>
      <c r="DA399" s="8"/>
      <c r="DB399" s="6"/>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1"/>
      <c r="EN399" s="1"/>
      <c r="EO399" s="1"/>
      <c r="EP399" s="1"/>
      <c r="EQ399" s="1"/>
      <c r="ER399" s="1"/>
      <c r="ES399" s="3"/>
      <c r="ET399" s="3"/>
      <c r="EU399" s="1"/>
      <c r="EV399" s="1"/>
      <c r="EW399" s="1"/>
      <c r="EX399" s="1"/>
      <c r="EY399" s="1"/>
      <c r="EZ399" s="1"/>
      <c r="FA399" s="1"/>
      <c r="FB399" s="1"/>
      <c r="FC399" s="1"/>
      <c r="FD399" s="1"/>
      <c r="FE399" s="1"/>
    </row>
    <row r="400">
      <c r="L400" s="1"/>
      <c r="M400" s="1"/>
      <c r="N400" s="1"/>
      <c r="O400" s="1"/>
      <c r="P400" s="1"/>
      <c r="Q400" s="1"/>
      <c r="R400" s="1"/>
      <c r="S400" s="3"/>
      <c r="T400" s="3"/>
      <c r="U400" s="3"/>
      <c r="V400" s="3"/>
      <c r="W400" s="3"/>
      <c r="X400" s="3"/>
      <c r="Y400" s="3"/>
      <c r="Z400" s="3"/>
      <c r="AA400" s="3"/>
      <c r="AB400" s="3"/>
      <c r="AD400" s="1"/>
      <c r="AE400" s="1"/>
      <c r="AF400" s="1"/>
      <c r="AG400" s="1"/>
      <c r="AH400" s="1"/>
      <c r="AI400" s="1"/>
      <c r="AJ400" s="1"/>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1"/>
      <c r="BQ400" s="1"/>
      <c r="BR400" s="1"/>
      <c r="BS400" s="1"/>
      <c r="BT400" s="1"/>
      <c r="BU400" s="1"/>
      <c r="BV400" s="1"/>
      <c r="BW400" s="1"/>
      <c r="BX400" s="1"/>
      <c r="BY400" s="1"/>
      <c r="BZ400" s="1"/>
      <c r="CA400" s="4"/>
      <c r="CB400" s="1"/>
      <c r="CC400" s="4"/>
      <c r="CD400" s="1"/>
      <c r="CE400" s="4"/>
      <c r="CF400" s="5"/>
      <c r="CG400" s="1"/>
      <c r="CH400" s="1"/>
      <c r="CI400" s="1"/>
      <c r="CJ400" s="1"/>
      <c r="CK400" s="1"/>
      <c r="CL400" s="1"/>
      <c r="CM400" s="6"/>
      <c r="CN400" s="6"/>
      <c r="CO400" s="6"/>
      <c r="CP400" s="6"/>
      <c r="CQ400" s="6"/>
      <c r="CR400" s="6"/>
      <c r="CS400" s="6"/>
      <c r="CT400" s="6"/>
      <c r="CU400" s="6"/>
      <c r="CV400" s="6"/>
      <c r="CW400" s="7"/>
      <c r="CX400" s="7"/>
      <c r="CY400" s="7"/>
      <c r="CZ400" s="7"/>
      <c r="DA400" s="8"/>
      <c r="DB400" s="6"/>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1"/>
      <c r="EN400" s="1"/>
      <c r="EO400" s="1"/>
      <c r="EP400" s="1"/>
      <c r="EQ400" s="1"/>
      <c r="ER400" s="1"/>
      <c r="ES400" s="3"/>
      <c r="ET400" s="3"/>
      <c r="EU400" s="1"/>
      <c r="EV400" s="1"/>
      <c r="EW400" s="1"/>
      <c r="EX400" s="1"/>
      <c r="EY400" s="1"/>
      <c r="EZ400" s="1"/>
      <c r="FA400" s="1"/>
      <c r="FB400" s="1"/>
      <c r="FC400" s="1"/>
      <c r="FD400" s="1"/>
      <c r="FE400" s="1"/>
    </row>
    <row r="401">
      <c r="L401" s="1"/>
      <c r="M401" s="1"/>
      <c r="N401" s="1"/>
      <c r="O401" s="1"/>
      <c r="P401" s="1"/>
      <c r="Q401" s="1"/>
      <c r="R401" s="1"/>
      <c r="S401" s="3"/>
      <c r="T401" s="3"/>
      <c r="U401" s="3"/>
      <c r="V401" s="3"/>
      <c r="W401" s="3"/>
      <c r="X401" s="3"/>
      <c r="Y401" s="3"/>
      <c r="Z401" s="3"/>
      <c r="AA401" s="3"/>
      <c r="AB401" s="3"/>
      <c r="AD401" s="1"/>
      <c r="AE401" s="1"/>
      <c r="AF401" s="1"/>
      <c r="AG401" s="1"/>
      <c r="AH401" s="1"/>
      <c r="AI401" s="1"/>
      <c r="AJ401" s="1"/>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1"/>
      <c r="BQ401" s="1"/>
      <c r="BR401" s="1"/>
      <c r="BS401" s="1"/>
      <c r="BT401" s="1"/>
      <c r="BU401" s="1"/>
      <c r="BV401" s="1"/>
      <c r="BW401" s="1"/>
      <c r="BX401" s="1"/>
      <c r="BY401" s="1"/>
      <c r="BZ401" s="1"/>
      <c r="CA401" s="4"/>
      <c r="CB401" s="1"/>
      <c r="CC401" s="4"/>
      <c r="CD401" s="1"/>
      <c r="CE401" s="4"/>
      <c r="CF401" s="5"/>
      <c r="CG401" s="1"/>
      <c r="CH401" s="1"/>
      <c r="CI401" s="1"/>
      <c r="CJ401" s="1"/>
      <c r="CK401" s="1"/>
      <c r="CL401" s="1"/>
      <c r="CM401" s="6"/>
      <c r="CN401" s="6"/>
      <c r="CO401" s="6"/>
      <c r="CP401" s="6"/>
      <c r="CQ401" s="6"/>
      <c r="CR401" s="6"/>
      <c r="CS401" s="6"/>
      <c r="CT401" s="6"/>
      <c r="CU401" s="6"/>
      <c r="CV401" s="6"/>
      <c r="CW401" s="7"/>
      <c r="CX401" s="7"/>
      <c r="CY401" s="7"/>
      <c r="CZ401" s="7"/>
      <c r="DA401" s="8"/>
      <c r="DB401" s="6"/>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1"/>
      <c r="EN401" s="1"/>
      <c r="EO401" s="1"/>
      <c r="EP401" s="1"/>
      <c r="EQ401" s="1"/>
      <c r="ER401" s="1"/>
      <c r="ES401" s="3"/>
      <c r="ET401" s="3"/>
      <c r="EU401" s="1"/>
      <c r="EV401" s="1"/>
      <c r="EW401" s="1"/>
      <c r="EX401" s="1"/>
      <c r="EY401" s="1"/>
      <c r="EZ401" s="1"/>
      <c r="FA401" s="1"/>
      <c r="FB401" s="1"/>
      <c r="FC401" s="1"/>
      <c r="FD401" s="1"/>
      <c r="FE401" s="1"/>
    </row>
    <row r="402">
      <c r="L402" s="1"/>
      <c r="M402" s="1"/>
      <c r="N402" s="1"/>
      <c r="O402" s="1"/>
      <c r="P402" s="1"/>
      <c r="Q402" s="1"/>
      <c r="R402" s="1"/>
      <c r="S402" s="3"/>
      <c r="T402" s="3"/>
      <c r="U402" s="3"/>
      <c r="V402" s="3"/>
      <c r="W402" s="3"/>
      <c r="X402" s="3"/>
      <c r="Y402" s="3"/>
      <c r="Z402" s="3"/>
      <c r="AA402" s="3"/>
      <c r="AB402" s="3"/>
      <c r="AD402" s="1"/>
      <c r="AE402" s="1"/>
      <c r="AF402" s="1"/>
      <c r="AG402" s="1"/>
      <c r="AH402" s="1"/>
      <c r="AI402" s="1"/>
      <c r="AJ402" s="1"/>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1"/>
      <c r="BQ402" s="1"/>
      <c r="BR402" s="1"/>
      <c r="BS402" s="1"/>
      <c r="BT402" s="1"/>
      <c r="BU402" s="1"/>
      <c r="BV402" s="1"/>
      <c r="BW402" s="1"/>
      <c r="BX402" s="1"/>
      <c r="BY402" s="1"/>
      <c r="BZ402" s="1"/>
      <c r="CA402" s="4"/>
      <c r="CB402" s="1"/>
      <c r="CC402" s="4"/>
      <c r="CD402" s="1"/>
      <c r="CE402" s="4"/>
      <c r="CF402" s="5"/>
      <c r="CG402" s="1"/>
      <c r="CH402" s="1"/>
      <c r="CI402" s="1"/>
      <c r="CJ402" s="1"/>
      <c r="CK402" s="1"/>
      <c r="CL402" s="1"/>
      <c r="CM402" s="6"/>
      <c r="CN402" s="6"/>
      <c r="CO402" s="6"/>
      <c r="CP402" s="6"/>
      <c r="CQ402" s="6"/>
      <c r="CR402" s="6"/>
      <c r="CS402" s="6"/>
      <c r="CT402" s="6"/>
      <c r="CU402" s="6"/>
      <c r="CV402" s="6"/>
      <c r="CW402" s="7"/>
      <c r="CX402" s="7"/>
      <c r="CY402" s="7"/>
      <c r="CZ402" s="7"/>
      <c r="DA402" s="8"/>
      <c r="DB402" s="6"/>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1"/>
      <c r="EN402" s="1"/>
      <c r="EO402" s="1"/>
      <c r="EP402" s="1"/>
      <c r="EQ402" s="1"/>
      <c r="ER402" s="1"/>
      <c r="ES402" s="3"/>
      <c r="ET402" s="3"/>
      <c r="EU402" s="1"/>
      <c r="EV402" s="1"/>
      <c r="EW402" s="1"/>
      <c r="EX402" s="1"/>
      <c r="EY402" s="1"/>
      <c r="EZ402" s="1"/>
      <c r="FA402" s="1"/>
      <c r="FB402" s="1"/>
      <c r="FC402" s="1"/>
      <c r="FD402" s="1"/>
      <c r="FE402" s="1"/>
    </row>
    <row r="403">
      <c r="L403" s="1"/>
      <c r="M403" s="1"/>
      <c r="N403" s="1"/>
      <c r="O403" s="1"/>
      <c r="P403" s="1"/>
      <c r="Q403" s="1"/>
      <c r="R403" s="1"/>
      <c r="S403" s="3"/>
      <c r="T403" s="3"/>
      <c r="U403" s="3"/>
      <c r="V403" s="3"/>
      <c r="W403" s="3"/>
      <c r="X403" s="3"/>
      <c r="Y403" s="3"/>
      <c r="Z403" s="3"/>
      <c r="AA403" s="3"/>
      <c r="AB403" s="3"/>
      <c r="AD403" s="1"/>
      <c r="AE403" s="1"/>
      <c r="AF403" s="1"/>
      <c r="AG403" s="1"/>
      <c r="AH403" s="1"/>
      <c r="AI403" s="1"/>
      <c r="AJ403" s="1"/>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1"/>
      <c r="BQ403" s="1"/>
      <c r="BR403" s="1"/>
      <c r="BS403" s="1"/>
      <c r="BT403" s="1"/>
      <c r="BU403" s="1"/>
      <c r="BV403" s="1"/>
      <c r="BW403" s="1"/>
      <c r="BX403" s="1"/>
      <c r="BY403" s="1"/>
      <c r="BZ403" s="1"/>
      <c r="CA403" s="4"/>
      <c r="CB403" s="1"/>
      <c r="CC403" s="4"/>
      <c r="CD403" s="1"/>
      <c r="CE403" s="4"/>
      <c r="CF403" s="5"/>
      <c r="CG403" s="1"/>
      <c r="CH403" s="1"/>
      <c r="CI403" s="1"/>
      <c r="CJ403" s="1"/>
      <c r="CK403" s="1"/>
      <c r="CL403" s="1"/>
      <c r="CM403" s="6"/>
      <c r="CN403" s="6"/>
      <c r="CO403" s="6"/>
      <c r="CP403" s="6"/>
      <c r="CQ403" s="6"/>
      <c r="CR403" s="6"/>
      <c r="CS403" s="6"/>
      <c r="CT403" s="6"/>
      <c r="CU403" s="6"/>
      <c r="CV403" s="6"/>
      <c r="CW403" s="7"/>
      <c r="CX403" s="7"/>
      <c r="CY403" s="7"/>
      <c r="CZ403" s="7"/>
      <c r="DA403" s="8"/>
      <c r="DB403" s="6"/>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1"/>
      <c r="EN403" s="1"/>
      <c r="EO403" s="1"/>
      <c r="EP403" s="1"/>
      <c r="EQ403" s="1"/>
      <c r="ER403" s="1"/>
      <c r="ES403" s="3"/>
      <c r="ET403" s="3"/>
      <c r="EU403" s="1"/>
      <c r="EV403" s="1"/>
      <c r="EW403" s="1"/>
      <c r="EX403" s="1"/>
      <c r="EY403" s="1"/>
      <c r="EZ403" s="1"/>
      <c r="FA403" s="1"/>
      <c r="FB403" s="1"/>
      <c r="FC403" s="1"/>
      <c r="FD403" s="1"/>
      <c r="FE403" s="1"/>
    </row>
    <row r="404">
      <c r="L404" s="1"/>
      <c r="M404" s="1"/>
      <c r="N404" s="1"/>
      <c r="O404" s="1"/>
      <c r="P404" s="1"/>
      <c r="Q404" s="1"/>
      <c r="R404" s="1"/>
      <c r="S404" s="3"/>
      <c r="T404" s="3"/>
      <c r="U404" s="3"/>
      <c r="V404" s="3"/>
      <c r="W404" s="3"/>
      <c r="X404" s="3"/>
      <c r="Y404" s="3"/>
      <c r="Z404" s="3"/>
      <c r="AA404" s="3"/>
      <c r="AB404" s="3"/>
      <c r="AD404" s="1"/>
      <c r="AE404" s="1"/>
      <c r="AF404" s="1"/>
      <c r="AG404" s="1"/>
      <c r="AH404" s="1"/>
      <c r="AI404" s="1"/>
      <c r="AJ404" s="1"/>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1"/>
      <c r="BQ404" s="1"/>
      <c r="BR404" s="1"/>
      <c r="BS404" s="1"/>
      <c r="BT404" s="1"/>
      <c r="BU404" s="1"/>
      <c r="BV404" s="1"/>
      <c r="BW404" s="1"/>
      <c r="BX404" s="1"/>
      <c r="BY404" s="1"/>
      <c r="BZ404" s="1"/>
      <c r="CA404" s="4"/>
      <c r="CB404" s="1"/>
      <c r="CC404" s="4"/>
      <c r="CD404" s="1"/>
      <c r="CE404" s="4"/>
      <c r="CF404" s="5"/>
      <c r="CG404" s="1"/>
      <c r="CH404" s="1"/>
      <c r="CI404" s="1"/>
      <c r="CJ404" s="1"/>
      <c r="CK404" s="1"/>
      <c r="CL404" s="1"/>
      <c r="CM404" s="6"/>
      <c r="CN404" s="6"/>
      <c r="CO404" s="6"/>
      <c r="CP404" s="6"/>
      <c r="CQ404" s="6"/>
      <c r="CR404" s="6"/>
      <c r="CS404" s="6"/>
      <c r="CT404" s="6"/>
      <c r="CU404" s="6"/>
      <c r="CV404" s="6"/>
      <c r="CW404" s="7"/>
      <c r="CX404" s="7"/>
      <c r="CY404" s="7"/>
      <c r="CZ404" s="7"/>
      <c r="DA404" s="8"/>
      <c r="DB404" s="6"/>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1"/>
      <c r="EN404" s="1"/>
      <c r="EO404" s="1"/>
      <c r="EP404" s="1"/>
      <c r="EQ404" s="1"/>
      <c r="ER404" s="1"/>
      <c r="ES404" s="3"/>
      <c r="ET404" s="3"/>
      <c r="EU404" s="1"/>
      <c r="EV404" s="1"/>
      <c r="EW404" s="1"/>
      <c r="EX404" s="1"/>
      <c r="EY404" s="1"/>
      <c r="EZ404" s="1"/>
      <c r="FA404" s="1"/>
      <c r="FB404" s="1"/>
      <c r="FC404" s="1"/>
      <c r="FD404" s="1"/>
      <c r="FE404" s="1"/>
    </row>
    <row r="405">
      <c r="L405" s="1"/>
      <c r="M405" s="1"/>
      <c r="N405" s="1"/>
      <c r="O405" s="1"/>
      <c r="P405" s="1"/>
      <c r="Q405" s="1"/>
      <c r="R405" s="1"/>
      <c r="S405" s="3"/>
      <c r="T405" s="3"/>
      <c r="U405" s="3"/>
      <c r="V405" s="3"/>
      <c r="W405" s="3"/>
      <c r="X405" s="3"/>
      <c r="Y405" s="3"/>
      <c r="Z405" s="3"/>
      <c r="AA405" s="3"/>
      <c r="AB405" s="3"/>
      <c r="AD405" s="1"/>
      <c r="AE405" s="1"/>
      <c r="AF405" s="1"/>
      <c r="AG405" s="1"/>
      <c r="AH405" s="1"/>
      <c r="AI405" s="1"/>
      <c r="AJ405" s="1"/>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1"/>
      <c r="BQ405" s="1"/>
      <c r="BR405" s="1"/>
      <c r="BS405" s="1"/>
      <c r="BT405" s="1"/>
      <c r="BU405" s="1"/>
      <c r="BV405" s="1"/>
      <c r="BW405" s="1"/>
      <c r="BX405" s="1"/>
      <c r="BY405" s="1"/>
      <c r="BZ405" s="1"/>
      <c r="CA405" s="4"/>
      <c r="CB405" s="1"/>
      <c r="CC405" s="4"/>
      <c r="CD405" s="1"/>
      <c r="CE405" s="4"/>
      <c r="CF405" s="5"/>
      <c r="CG405" s="1"/>
      <c r="CH405" s="1"/>
      <c r="CI405" s="1"/>
      <c r="CJ405" s="1"/>
      <c r="CK405" s="1"/>
      <c r="CL405" s="1"/>
      <c r="CM405" s="6"/>
      <c r="CN405" s="6"/>
      <c r="CO405" s="6"/>
      <c r="CP405" s="6"/>
      <c r="CQ405" s="6"/>
      <c r="CR405" s="6"/>
      <c r="CS405" s="6"/>
      <c r="CT405" s="6"/>
      <c r="CU405" s="6"/>
      <c r="CV405" s="6"/>
      <c r="CW405" s="7"/>
      <c r="CX405" s="7"/>
      <c r="CY405" s="7"/>
      <c r="CZ405" s="7"/>
      <c r="DA405" s="8"/>
      <c r="DB405" s="6"/>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1"/>
      <c r="EN405" s="1"/>
      <c r="EO405" s="1"/>
      <c r="EP405" s="1"/>
      <c r="EQ405" s="1"/>
      <c r="ER405" s="1"/>
      <c r="ES405" s="3"/>
      <c r="ET405" s="3"/>
      <c r="EU405" s="1"/>
      <c r="EV405" s="1"/>
      <c r="EW405" s="1"/>
      <c r="EX405" s="1"/>
      <c r="EY405" s="1"/>
      <c r="EZ405" s="1"/>
      <c r="FA405" s="1"/>
      <c r="FB405" s="1"/>
      <c r="FC405" s="1"/>
      <c r="FD405" s="1"/>
      <c r="FE405" s="1"/>
    </row>
    <row r="406">
      <c r="L406" s="1"/>
      <c r="M406" s="1"/>
      <c r="N406" s="1"/>
      <c r="O406" s="1"/>
      <c r="P406" s="1"/>
      <c r="Q406" s="1"/>
      <c r="R406" s="1"/>
      <c r="S406" s="3"/>
      <c r="T406" s="3"/>
      <c r="U406" s="3"/>
      <c r="V406" s="3"/>
      <c r="W406" s="3"/>
      <c r="X406" s="3"/>
      <c r="Y406" s="3"/>
      <c r="Z406" s="3"/>
      <c r="AA406" s="3"/>
      <c r="AB406" s="3"/>
      <c r="AD406" s="1"/>
      <c r="AE406" s="1"/>
      <c r="AF406" s="1"/>
      <c r="AG406" s="1"/>
      <c r="AH406" s="1"/>
      <c r="AI406" s="1"/>
      <c r="AJ406" s="1"/>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1"/>
      <c r="BQ406" s="1"/>
      <c r="BR406" s="1"/>
      <c r="BS406" s="1"/>
      <c r="BT406" s="1"/>
      <c r="BU406" s="1"/>
      <c r="BV406" s="1"/>
      <c r="BW406" s="1"/>
      <c r="BX406" s="1"/>
      <c r="BY406" s="1"/>
      <c r="BZ406" s="1"/>
      <c r="CA406" s="4"/>
      <c r="CB406" s="1"/>
      <c r="CC406" s="4"/>
      <c r="CD406" s="1"/>
      <c r="CE406" s="4"/>
      <c r="CF406" s="5"/>
      <c r="CG406" s="1"/>
      <c r="CH406" s="1"/>
      <c r="CI406" s="1"/>
      <c r="CJ406" s="1"/>
      <c r="CK406" s="1"/>
      <c r="CL406" s="1"/>
      <c r="CM406" s="6"/>
      <c r="CN406" s="6"/>
      <c r="CO406" s="6"/>
      <c r="CP406" s="6"/>
      <c r="CQ406" s="6"/>
      <c r="CR406" s="6"/>
      <c r="CS406" s="6"/>
      <c r="CT406" s="6"/>
      <c r="CU406" s="6"/>
      <c r="CV406" s="6"/>
      <c r="CW406" s="7"/>
      <c r="CX406" s="7"/>
      <c r="CY406" s="7"/>
      <c r="CZ406" s="7"/>
      <c r="DA406" s="8"/>
      <c r="DB406" s="6"/>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1"/>
      <c r="EN406" s="1"/>
      <c r="EO406" s="1"/>
      <c r="EP406" s="1"/>
      <c r="EQ406" s="1"/>
      <c r="ER406" s="1"/>
      <c r="ES406" s="3"/>
      <c r="ET406" s="3"/>
      <c r="EU406" s="1"/>
      <c r="EV406" s="1"/>
      <c r="EW406" s="1"/>
      <c r="EX406" s="1"/>
      <c r="EY406" s="1"/>
      <c r="EZ406" s="1"/>
      <c r="FA406" s="1"/>
      <c r="FB406" s="1"/>
      <c r="FC406" s="1"/>
      <c r="FD406" s="1"/>
      <c r="FE406" s="1"/>
    </row>
    <row r="407">
      <c r="L407" s="1"/>
      <c r="M407" s="1"/>
      <c r="N407" s="1"/>
      <c r="O407" s="1"/>
      <c r="P407" s="1"/>
      <c r="Q407" s="1"/>
      <c r="R407" s="1"/>
      <c r="S407" s="3"/>
      <c r="T407" s="3"/>
      <c r="U407" s="3"/>
      <c r="V407" s="3"/>
      <c r="W407" s="3"/>
      <c r="X407" s="3"/>
      <c r="Y407" s="3"/>
      <c r="Z407" s="3"/>
      <c r="AA407" s="3"/>
      <c r="AB407" s="3"/>
      <c r="AD407" s="1"/>
      <c r="AE407" s="1"/>
      <c r="AF407" s="1"/>
      <c r="AG407" s="1"/>
      <c r="AH407" s="1"/>
      <c r="AI407" s="1"/>
      <c r="AJ407" s="1"/>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1"/>
      <c r="BQ407" s="1"/>
      <c r="BR407" s="1"/>
      <c r="BS407" s="1"/>
      <c r="BT407" s="1"/>
      <c r="BU407" s="1"/>
      <c r="BV407" s="1"/>
      <c r="BW407" s="1"/>
      <c r="BX407" s="1"/>
      <c r="BY407" s="1"/>
      <c r="BZ407" s="1"/>
      <c r="CA407" s="4"/>
      <c r="CB407" s="1"/>
      <c r="CC407" s="4"/>
      <c r="CD407" s="1"/>
      <c r="CE407" s="4"/>
      <c r="CF407" s="5"/>
      <c r="CG407" s="1"/>
      <c r="CH407" s="1"/>
      <c r="CI407" s="1"/>
      <c r="CJ407" s="1"/>
      <c r="CK407" s="1"/>
      <c r="CL407" s="1"/>
      <c r="CM407" s="6"/>
      <c r="CN407" s="6"/>
      <c r="CO407" s="6"/>
      <c r="CP407" s="6"/>
      <c r="CQ407" s="6"/>
      <c r="CR407" s="6"/>
      <c r="CS407" s="6"/>
      <c r="CT407" s="6"/>
      <c r="CU407" s="6"/>
      <c r="CV407" s="6"/>
      <c r="CW407" s="7"/>
      <c r="CX407" s="7"/>
      <c r="CY407" s="7"/>
      <c r="CZ407" s="7"/>
      <c r="DA407" s="8"/>
      <c r="DB407" s="6"/>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1"/>
      <c r="EN407" s="1"/>
      <c r="EO407" s="1"/>
      <c r="EP407" s="1"/>
      <c r="EQ407" s="1"/>
      <c r="ER407" s="1"/>
      <c r="ES407" s="3"/>
      <c r="ET407" s="3"/>
      <c r="EU407" s="1"/>
      <c r="EV407" s="1"/>
      <c r="EW407" s="1"/>
      <c r="EX407" s="1"/>
      <c r="EY407" s="1"/>
      <c r="EZ407" s="1"/>
      <c r="FA407" s="1"/>
      <c r="FB407" s="1"/>
      <c r="FC407" s="1"/>
      <c r="FD407" s="1"/>
      <c r="FE407" s="1"/>
    </row>
    <row r="408">
      <c r="L408" s="1"/>
      <c r="M408" s="1"/>
      <c r="N408" s="1"/>
      <c r="O408" s="1"/>
      <c r="P408" s="1"/>
      <c r="Q408" s="1"/>
      <c r="R408" s="1"/>
      <c r="S408" s="3"/>
      <c r="T408" s="3"/>
      <c r="U408" s="3"/>
      <c r="V408" s="3"/>
      <c r="W408" s="3"/>
      <c r="X408" s="3"/>
      <c r="Y408" s="3"/>
      <c r="Z408" s="3"/>
      <c r="AA408" s="3"/>
      <c r="AB408" s="3"/>
      <c r="AD408" s="1"/>
      <c r="AE408" s="1"/>
      <c r="AF408" s="1"/>
      <c r="AG408" s="1"/>
      <c r="AH408" s="1"/>
      <c r="AI408" s="1"/>
      <c r="AJ408" s="1"/>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1"/>
      <c r="BQ408" s="1"/>
      <c r="BR408" s="1"/>
      <c r="BS408" s="1"/>
      <c r="BT408" s="1"/>
      <c r="BU408" s="1"/>
      <c r="BV408" s="1"/>
      <c r="BW408" s="1"/>
      <c r="BX408" s="1"/>
      <c r="BY408" s="1"/>
      <c r="BZ408" s="1"/>
      <c r="CA408" s="4"/>
      <c r="CB408" s="1"/>
      <c r="CC408" s="4"/>
      <c r="CD408" s="1"/>
      <c r="CE408" s="4"/>
      <c r="CF408" s="5"/>
      <c r="CG408" s="1"/>
      <c r="CH408" s="1"/>
      <c r="CI408" s="1"/>
      <c r="CJ408" s="1"/>
      <c r="CK408" s="1"/>
      <c r="CL408" s="1"/>
      <c r="CM408" s="6"/>
      <c r="CN408" s="6"/>
      <c r="CO408" s="6"/>
      <c r="CP408" s="6"/>
      <c r="CQ408" s="6"/>
      <c r="CR408" s="6"/>
      <c r="CS408" s="6"/>
      <c r="CT408" s="6"/>
      <c r="CU408" s="6"/>
      <c r="CV408" s="6"/>
      <c r="CW408" s="7"/>
      <c r="CX408" s="7"/>
      <c r="CY408" s="7"/>
      <c r="CZ408" s="7"/>
      <c r="DA408" s="8"/>
      <c r="DB408" s="6"/>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1"/>
      <c r="EN408" s="1"/>
      <c r="EO408" s="1"/>
      <c r="EP408" s="1"/>
      <c r="EQ408" s="1"/>
      <c r="ER408" s="1"/>
      <c r="ES408" s="3"/>
      <c r="ET408" s="3"/>
      <c r="EU408" s="1"/>
      <c r="EV408" s="1"/>
      <c r="EW408" s="1"/>
      <c r="EX408" s="1"/>
      <c r="EY408" s="1"/>
      <c r="EZ408" s="1"/>
      <c r="FA408" s="1"/>
      <c r="FB408" s="1"/>
      <c r="FC408" s="1"/>
      <c r="FD408" s="1"/>
      <c r="FE408" s="1"/>
    </row>
    <row r="409">
      <c r="L409" s="1"/>
      <c r="M409" s="1"/>
      <c r="N409" s="1"/>
      <c r="O409" s="1"/>
      <c r="P409" s="1"/>
      <c r="Q409" s="1"/>
      <c r="R409" s="1"/>
      <c r="S409" s="3"/>
      <c r="T409" s="3"/>
      <c r="U409" s="3"/>
      <c r="V409" s="3"/>
      <c r="W409" s="3"/>
      <c r="X409" s="3"/>
      <c r="Y409" s="3"/>
      <c r="Z409" s="3"/>
      <c r="AA409" s="3"/>
      <c r="AB409" s="3"/>
      <c r="AD409" s="1"/>
      <c r="AE409" s="1"/>
      <c r="AF409" s="1"/>
      <c r="AG409" s="1"/>
      <c r="AH409" s="1"/>
      <c r="AI409" s="1"/>
      <c r="AJ409" s="1"/>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1"/>
      <c r="BQ409" s="1"/>
      <c r="BR409" s="1"/>
      <c r="BS409" s="1"/>
      <c r="BT409" s="1"/>
      <c r="BU409" s="1"/>
      <c r="BV409" s="1"/>
      <c r="BW409" s="1"/>
      <c r="BX409" s="1"/>
      <c r="BY409" s="1"/>
      <c r="BZ409" s="1"/>
      <c r="CA409" s="4"/>
      <c r="CB409" s="1"/>
      <c r="CC409" s="4"/>
      <c r="CD409" s="1"/>
      <c r="CE409" s="4"/>
      <c r="CF409" s="5"/>
      <c r="CG409" s="1"/>
      <c r="CH409" s="1"/>
      <c r="CI409" s="1"/>
      <c r="CJ409" s="1"/>
      <c r="CK409" s="1"/>
      <c r="CL409" s="1"/>
      <c r="CM409" s="6"/>
      <c r="CN409" s="6"/>
      <c r="CO409" s="6"/>
      <c r="CP409" s="6"/>
      <c r="CQ409" s="6"/>
      <c r="CR409" s="6"/>
      <c r="CS409" s="6"/>
      <c r="CT409" s="6"/>
      <c r="CU409" s="6"/>
      <c r="CV409" s="6"/>
      <c r="CW409" s="7"/>
      <c r="CX409" s="7"/>
      <c r="CY409" s="7"/>
      <c r="CZ409" s="7"/>
      <c r="DA409" s="8"/>
      <c r="DB409" s="6"/>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1"/>
      <c r="EN409" s="1"/>
      <c r="EO409" s="1"/>
      <c r="EP409" s="1"/>
      <c r="EQ409" s="1"/>
      <c r="ER409" s="1"/>
      <c r="ES409" s="3"/>
      <c r="ET409" s="3"/>
      <c r="EU409" s="1"/>
      <c r="EV409" s="1"/>
      <c r="EW409" s="1"/>
      <c r="EX409" s="1"/>
      <c r="EY409" s="1"/>
      <c r="EZ409" s="1"/>
      <c r="FA409" s="1"/>
      <c r="FB409" s="1"/>
      <c r="FC409" s="1"/>
      <c r="FD409" s="1"/>
      <c r="FE409" s="1"/>
    </row>
    <row r="410">
      <c r="L410" s="1"/>
      <c r="M410" s="1"/>
      <c r="N410" s="1"/>
      <c r="O410" s="1"/>
      <c r="P410" s="1"/>
      <c r="Q410" s="1"/>
      <c r="R410" s="1"/>
      <c r="S410" s="3"/>
      <c r="T410" s="3"/>
      <c r="U410" s="3"/>
      <c r="V410" s="3"/>
      <c r="W410" s="3"/>
      <c r="X410" s="3"/>
      <c r="Y410" s="3"/>
      <c r="Z410" s="3"/>
      <c r="AA410" s="3"/>
      <c r="AB410" s="3"/>
      <c r="AD410" s="1"/>
      <c r="AE410" s="1"/>
      <c r="AF410" s="1"/>
      <c r="AG410" s="1"/>
      <c r="AH410" s="1"/>
      <c r="AI410" s="1"/>
      <c r="AJ410" s="1"/>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1"/>
      <c r="BQ410" s="1"/>
      <c r="BR410" s="1"/>
      <c r="BS410" s="1"/>
      <c r="BT410" s="1"/>
      <c r="BU410" s="1"/>
      <c r="BV410" s="1"/>
      <c r="BW410" s="1"/>
      <c r="BX410" s="1"/>
      <c r="BY410" s="1"/>
      <c r="BZ410" s="1"/>
      <c r="CA410" s="4"/>
      <c r="CB410" s="1"/>
      <c r="CC410" s="4"/>
      <c r="CD410" s="1"/>
      <c r="CE410" s="4"/>
      <c r="CF410" s="5"/>
      <c r="CG410" s="1"/>
      <c r="CH410" s="1"/>
      <c r="CI410" s="1"/>
      <c r="CJ410" s="1"/>
      <c r="CK410" s="1"/>
      <c r="CL410" s="1"/>
      <c r="CM410" s="6"/>
      <c r="CN410" s="6"/>
      <c r="CO410" s="6"/>
      <c r="CP410" s="6"/>
      <c r="CQ410" s="6"/>
      <c r="CR410" s="6"/>
      <c r="CS410" s="6"/>
      <c r="CT410" s="6"/>
      <c r="CU410" s="6"/>
      <c r="CV410" s="6"/>
      <c r="CW410" s="7"/>
      <c r="CX410" s="7"/>
      <c r="CY410" s="7"/>
      <c r="CZ410" s="7"/>
      <c r="DA410" s="8"/>
      <c r="DB410" s="6"/>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1"/>
      <c r="EN410" s="1"/>
      <c r="EO410" s="1"/>
      <c r="EP410" s="1"/>
      <c r="EQ410" s="1"/>
      <c r="ER410" s="1"/>
      <c r="ES410" s="3"/>
      <c r="ET410" s="3"/>
      <c r="EU410" s="1"/>
      <c r="EV410" s="1"/>
      <c r="EW410" s="1"/>
      <c r="EX410" s="1"/>
      <c r="EY410" s="1"/>
      <c r="EZ410" s="1"/>
      <c r="FA410" s="1"/>
      <c r="FB410" s="1"/>
      <c r="FC410" s="1"/>
      <c r="FD410" s="1"/>
      <c r="FE410" s="1"/>
    </row>
    <row r="411">
      <c r="L411" s="1"/>
      <c r="M411" s="1"/>
      <c r="N411" s="1"/>
      <c r="O411" s="1"/>
      <c r="P411" s="1"/>
      <c r="Q411" s="1"/>
      <c r="R411" s="1"/>
      <c r="S411" s="3"/>
      <c r="T411" s="3"/>
      <c r="U411" s="3"/>
      <c r="V411" s="3"/>
      <c r="W411" s="3"/>
      <c r="X411" s="3"/>
      <c r="Y411" s="3"/>
      <c r="Z411" s="3"/>
      <c r="AA411" s="3"/>
      <c r="AB411" s="3"/>
      <c r="AD411" s="1"/>
      <c r="AE411" s="1"/>
      <c r="AF411" s="1"/>
      <c r="AG411" s="1"/>
      <c r="AH411" s="1"/>
      <c r="AI411" s="1"/>
      <c r="AJ411" s="1"/>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1"/>
      <c r="BQ411" s="1"/>
      <c r="BR411" s="1"/>
      <c r="BS411" s="1"/>
      <c r="BT411" s="1"/>
      <c r="BU411" s="1"/>
      <c r="BV411" s="1"/>
      <c r="BW411" s="1"/>
      <c r="BX411" s="1"/>
      <c r="BY411" s="1"/>
      <c r="BZ411" s="1"/>
      <c r="CA411" s="4"/>
      <c r="CB411" s="1"/>
      <c r="CC411" s="4"/>
      <c r="CD411" s="1"/>
      <c r="CE411" s="4"/>
      <c r="CF411" s="5"/>
      <c r="CG411" s="1"/>
      <c r="CH411" s="1"/>
      <c r="CI411" s="1"/>
      <c r="CJ411" s="1"/>
      <c r="CK411" s="1"/>
      <c r="CL411" s="1"/>
      <c r="CM411" s="6"/>
      <c r="CN411" s="6"/>
      <c r="CO411" s="6"/>
      <c r="CP411" s="6"/>
      <c r="CQ411" s="6"/>
      <c r="CR411" s="6"/>
      <c r="CS411" s="6"/>
      <c r="CT411" s="6"/>
      <c r="CU411" s="6"/>
      <c r="CV411" s="6"/>
      <c r="CW411" s="7"/>
      <c r="CX411" s="7"/>
      <c r="CY411" s="7"/>
      <c r="CZ411" s="7"/>
      <c r="DA411" s="8"/>
      <c r="DB411" s="6"/>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1"/>
      <c r="EN411" s="1"/>
      <c r="EO411" s="1"/>
      <c r="EP411" s="1"/>
      <c r="EQ411" s="1"/>
      <c r="ER411" s="1"/>
      <c r="ES411" s="3"/>
      <c r="ET411" s="3"/>
      <c r="EU411" s="1"/>
      <c r="EV411" s="1"/>
      <c r="EW411" s="1"/>
      <c r="EX411" s="1"/>
      <c r="EY411" s="1"/>
      <c r="EZ411" s="1"/>
      <c r="FA411" s="1"/>
      <c r="FB411" s="1"/>
      <c r="FC411" s="1"/>
      <c r="FD411" s="1"/>
      <c r="FE411" s="1"/>
    </row>
    <row r="412">
      <c r="L412" s="1"/>
      <c r="M412" s="1"/>
      <c r="N412" s="1"/>
      <c r="O412" s="1"/>
      <c r="P412" s="1"/>
      <c r="Q412" s="1"/>
      <c r="R412" s="1"/>
      <c r="S412" s="3"/>
      <c r="T412" s="3"/>
      <c r="U412" s="3"/>
      <c r="V412" s="3"/>
      <c r="W412" s="3"/>
      <c r="X412" s="3"/>
      <c r="Y412" s="3"/>
      <c r="Z412" s="3"/>
      <c r="AA412" s="3"/>
      <c r="AB412" s="3"/>
      <c r="AD412" s="1"/>
      <c r="AE412" s="1"/>
      <c r="AF412" s="1"/>
      <c r="AG412" s="1"/>
      <c r="AH412" s="1"/>
      <c r="AI412" s="1"/>
      <c r="AJ412" s="1"/>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1"/>
      <c r="BQ412" s="1"/>
      <c r="BR412" s="1"/>
      <c r="BS412" s="1"/>
      <c r="BT412" s="1"/>
      <c r="BU412" s="1"/>
      <c r="BV412" s="1"/>
      <c r="BW412" s="1"/>
      <c r="BX412" s="1"/>
      <c r="BY412" s="1"/>
      <c r="BZ412" s="1"/>
      <c r="CA412" s="4"/>
      <c r="CB412" s="1"/>
      <c r="CC412" s="4"/>
      <c r="CD412" s="1"/>
      <c r="CE412" s="4"/>
      <c r="CF412" s="5"/>
      <c r="CG412" s="1"/>
      <c r="CH412" s="1"/>
      <c r="CI412" s="1"/>
      <c r="CJ412" s="1"/>
      <c r="CK412" s="1"/>
      <c r="CL412" s="1"/>
      <c r="CM412" s="6"/>
      <c r="CN412" s="6"/>
      <c r="CO412" s="6"/>
      <c r="CP412" s="6"/>
      <c r="CQ412" s="6"/>
      <c r="CR412" s="6"/>
      <c r="CS412" s="6"/>
      <c r="CT412" s="6"/>
      <c r="CU412" s="6"/>
      <c r="CV412" s="6"/>
      <c r="CW412" s="7"/>
      <c r="CX412" s="7"/>
      <c r="CY412" s="7"/>
      <c r="CZ412" s="7"/>
      <c r="DA412" s="8"/>
      <c r="DB412" s="6"/>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1"/>
      <c r="EN412" s="1"/>
      <c r="EO412" s="1"/>
      <c r="EP412" s="1"/>
      <c r="EQ412" s="1"/>
      <c r="ER412" s="1"/>
      <c r="ES412" s="3"/>
      <c r="ET412" s="3"/>
      <c r="EU412" s="1"/>
      <c r="EV412" s="1"/>
      <c r="EW412" s="1"/>
      <c r="EX412" s="1"/>
      <c r="EY412" s="1"/>
      <c r="EZ412" s="1"/>
      <c r="FA412" s="1"/>
      <c r="FB412" s="1"/>
      <c r="FC412" s="1"/>
      <c r="FD412" s="1"/>
      <c r="FE412" s="1"/>
    </row>
    <row r="413">
      <c r="L413" s="1"/>
      <c r="M413" s="1"/>
      <c r="N413" s="1"/>
      <c r="O413" s="1"/>
      <c r="P413" s="1"/>
      <c r="Q413" s="1"/>
      <c r="R413" s="1"/>
      <c r="S413" s="3"/>
      <c r="T413" s="3"/>
      <c r="U413" s="3"/>
      <c r="V413" s="3"/>
      <c r="W413" s="3"/>
      <c r="X413" s="3"/>
      <c r="Y413" s="3"/>
      <c r="Z413" s="3"/>
      <c r="AA413" s="3"/>
      <c r="AB413" s="3"/>
      <c r="AD413" s="1"/>
      <c r="AE413" s="1"/>
      <c r="AF413" s="1"/>
      <c r="AG413" s="1"/>
      <c r="AH413" s="1"/>
      <c r="AI413" s="1"/>
      <c r="AJ413" s="1"/>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1"/>
      <c r="BQ413" s="1"/>
      <c r="BR413" s="1"/>
      <c r="BS413" s="1"/>
      <c r="BT413" s="1"/>
      <c r="BU413" s="1"/>
      <c r="BV413" s="1"/>
      <c r="BW413" s="1"/>
      <c r="BX413" s="1"/>
      <c r="BY413" s="1"/>
      <c r="BZ413" s="1"/>
      <c r="CA413" s="4"/>
      <c r="CB413" s="1"/>
      <c r="CC413" s="4"/>
      <c r="CD413" s="1"/>
      <c r="CE413" s="4"/>
      <c r="CF413" s="5"/>
      <c r="CG413" s="1"/>
      <c r="CH413" s="1"/>
      <c r="CI413" s="1"/>
      <c r="CJ413" s="1"/>
      <c r="CK413" s="1"/>
      <c r="CL413" s="1"/>
      <c r="CM413" s="6"/>
      <c r="CN413" s="6"/>
      <c r="CO413" s="6"/>
      <c r="CP413" s="6"/>
      <c r="CQ413" s="6"/>
      <c r="CR413" s="6"/>
      <c r="CS413" s="6"/>
      <c r="CT413" s="6"/>
      <c r="CU413" s="6"/>
      <c r="CV413" s="6"/>
      <c r="CW413" s="7"/>
      <c r="CX413" s="7"/>
      <c r="CY413" s="7"/>
      <c r="CZ413" s="7"/>
      <c r="DA413" s="8"/>
      <c r="DB413" s="6"/>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1"/>
      <c r="EN413" s="1"/>
      <c r="EO413" s="1"/>
      <c r="EP413" s="1"/>
      <c r="EQ413" s="1"/>
      <c r="ER413" s="1"/>
      <c r="ES413" s="3"/>
      <c r="ET413" s="3"/>
      <c r="EU413" s="1"/>
      <c r="EV413" s="1"/>
      <c r="EW413" s="1"/>
      <c r="EX413" s="1"/>
      <c r="EY413" s="1"/>
      <c r="EZ413" s="1"/>
      <c r="FA413" s="1"/>
      <c r="FB413" s="1"/>
      <c r="FC413" s="1"/>
      <c r="FD413" s="1"/>
      <c r="FE413" s="1"/>
    </row>
    <row r="414">
      <c r="L414" s="1"/>
      <c r="M414" s="1"/>
      <c r="N414" s="1"/>
      <c r="O414" s="1"/>
      <c r="P414" s="1"/>
      <c r="Q414" s="1"/>
      <c r="R414" s="1"/>
      <c r="S414" s="3"/>
      <c r="T414" s="3"/>
      <c r="U414" s="3"/>
      <c r="V414" s="3"/>
      <c r="W414" s="3"/>
      <c r="X414" s="3"/>
      <c r="Y414" s="3"/>
      <c r="Z414" s="3"/>
      <c r="AA414" s="3"/>
      <c r="AB414" s="3"/>
      <c r="AD414" s="1"/>
      <c r="AE414" s="1"/>
      <c r="AF414" s="1"/>
      <c r="AG414" s="1"/>
      <c r="AH414" s="1"/>
      <c r="AI414" s="1"/>
      <c r="AJ414" s="1"/>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1"/>
      <c r="BQ414" s="1"/>
      <c r="BR414" s="1"/>
      <c r="BS414" s="1"/>
      <c r="BT414" s="1"/>
      <c r="BU414" s="1"/>
      <c r="BV414" s="1"/>
      <c r="BW414" s="1"/>
      <c r="BX414" s="1"/>
      <c r="BY414" s="1"/>
      <c r="BZ414" s="1"/>
      <c r="CA414" s="4"/>
      <c r="CB414" s="1"/>
      <c r="CC414" s="4"/>
      <c r="CD414" s="1"/>
      <c r="CE414" s="4"/>
      <c r="CF414" s="5"/>
      <c r="CG414" s="1"/>
      <c r="CH414" s="1"/>
      <c r="CI414" s="1"/>
      <c r="CJ414" s="1"/>
      <c r="CK414" s="1"/>
      <c r="CL414" s="1"/>
      <c r="CM414" s="6"/>
      <c r="CN414" s="6"/>
      <c r="CO414" s="6"/>
      <c r="CP414" s="6"/>
      <c r="CQ414" s="6"/>
      <c r="CR414" s="6"/>
      <c r="CS414" s="6"/>
      <c r="CT414" s="6"/>
      <c r="CU414" s="6"/>
      <c r="CV414" s="6"/>
      <c r="CW414" s="7"/>
      <c r="CX414" s="7"/>
      <c r="CY414" s="7"/>
      <c r="CZ414" s="7"/>
      <c r="DA414" s="8"/>
      <c r="DB414" s="6"/>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1"/>
      <c r="EN414" s="1"/>
      <c r="EO414" s="1"/>
      <c r="EP414" s="1"/>
      <c r="EQ414" s="1"/>
      <c r="ER414" s="1"/>
      <c r="ES414" s="3"/>
      <c r="ET414" s="3"/>
      <c r="EU414" s="1"/>
      <c r="EV414" s="1"/>
      <c r="EW414" s="1"/>
      <c r="EX414" s="1"/>
      <c r="EY414" s="1"/>
      <c r="EZ414" s="1"/>
      <c r="FA414" s="1"/>
      <c r="FB414" s="1"/>
      <c r="FC414" s="1"/>
      <c r="FD414" s="1"/>
      <c r="FE414" s="1"/>
    </row>
    <row r="415">
      <c r="L415" s="1"/>
      <c r="M415" s="1"/>
      <c r="N415" s="1"/>
      <c r="O415" s="1"/>
      <c r="P415" s="1"/>
      <c r="Q415" s="1"/>
      <c r="R415" s="1"/>
      <c r="S415" s="3"/>
      <c r="T415" s="3"/>
      <c r="U415" s="3"/>
      <c r="V415" s="3"/>
      <c r="W415" s="3"/>
      <c r="X415" s="3"/>
      <c r="Y415" s="3"/>
      <c r="Z415" s="3"/>
      <c r="AA415" s="3"/>
      <c r="AB415" s="3"/>
      <c r="AD415" s="1"/>
      <c r="AE415" s="1"/>
      <c r="AF415" s="1"/>
      <c r="AG415" s="1"/>
      <c r="AH415" s="1"/>
      <c r="AI415" s="1"/>
      <c r="AJ415" s="1"/>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1"/>
      <c r="BQ415" s="1"/>
      <c r="BR415" s="1"/>
      <c r="BS415" s="1"/>
      <c r="BT415" s="1"/>
      <c r="BU415" s="1"/>
      <c r="BV415" s="1"/>
      <c r="BW415" s="1"/>
      <c r="BX415" s="1"/>
      <c r="BY415" s="1"/>
      <c r="BZ415" s="1"/>
      <c r="CA415" s="4"/>
      <c r="CB415" s="1"/>
      <c r="CC415" s="4"/>
      <c r="CD415" s="1"/>
      <c r="CE415" s="4"/>
      <c r="CF415" s="5"/>
      <c r="CG415" s="1"/>
      <c r="CH415" s="1"/>
      <c r="CI415" s="1"/>
      <c r="CJ415" s="1"/>
      <c r="CK415" s="1"/>
      <c r="CL415" s="1"/>
      <c r="CM415" s="6"/>
      <c r="CN415" s="6"/>
      <c r="CO415" s="6"/>
      <c r="CP415" s="6"/>
      <c r="CQ415" s="6"/>
      <c r="CR415" s="6"/>
      <c r="CS415" s="6"/>
      <c r="CT415" s="6"/>
      <c r="CU415" s="6"/>
      <c r="CV415" s="6"/>
      <c r="CW415" s="7"/>
      <c r="CX415" s="7"/>
      <c r="CY415" s="7"/>
      <c r="CZ415" s="7"/>
      <c r="DA415" s="8"/>
      <c r="DB415" s="6"/>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1"/>
      <c r="EN415" s="1"/>
      <c r="EO415" s="1"/>
      <c r="EP415" s="1"/>
      <c r="EQ415" s="1"/>
      <c r="ER415" s="1"/>
      <c r="ES415" s="3"/>
      <c r="ET415" s="3"/>
      <c r="EU415" s="1"/>
      <c r="EV415" s="1"/>
      <c r="EW415" s="1"/>
      <c r="EX415" s="1"/>
      <c r="EY415" s="1"/>
      <c r="EZ415" s="1"/>
      <c r="FA415" s="1"/>
      <c r="FB415" s="1"/>
      <c r="FC415" s="1"/>
      <c r="FD415" s="1"/>
      <c r="FE415" s="1"/>
    </row>
    <row r="416">
      <c r="L416" s="1"/>
      <c r="M416" s="1"/>
      <c r="N416" s="1"/>
      <c r="O416" s="1"/>
      <c r="P416" s="1"/>
      <c r="Q416" s="1"/>
      <c r="R416" s="1"/>
      <c r="S416" s="3"/>
      <c r="T416" s="3"/>
      <c r="U416" s="3"/>
      <c r="V416" s="3"/>
      <c r="W416" s="3"/>
      <c r="X416" s="3"/>
      <c r="Y416" s="3"/>
      <c r="Z416" s="3"/>
      <c r="AA416" s="3"/>
      <c r="AB416" s="3"/>
      <c r="AD416" s="1"/>
      <c r="AE416" s="1"/>
      <c r="AF416" s="1"/>
      <c r="AG416" s="1"/>
      <c r="AH416" s="1"/>
      <c r="AI416" s="1"/>
      <c r="AJ416" s="1"/>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1"/>
      <c r="BQ416" s="1"/>
      <c r="BR416" s="1"/>
      <c r="BS416" s="1"/>
      <c r="BT416" s="1"/>
      <c r="BU416" s="1"/>
      <c r="BV416" s="1"/>
      <c r="BW416" s="1"/>
      <c r="BX416" s="1"/>
      <c r="BY416" s="1"/>
      <c r="BZ416" s="1"/>
      <c r="CA416" s="4"/>
      <c r="CB416" s="1"/>
      <c r="CC416" s="4"/>
      <c r="CD416" s="1"/>
      <c r="CE416" s="4"/>
      <c r="CF416" s="5"/>
      <c r="CG416" s="1"/>
      <c r="CH416" s="1"/>
      <c r="CI416" s="1"/>
      <c r="CJ416" s="1"/>
      <c r="CK416" s="1"/>
      <c r="CL416" s="1"/>
      <c r="CM416" s="6"/>
      <c r="CN416" s="6"/>
      <c r="CO416" s="6"/>
      <c r="CP416" s="6"/>
      <c r="CQ416" s="6"/>
      <c r="CR416" s="6"/>
      <c r="CS416" s="6"/>
      <c r="CT416" s="6"/>
      <c r="CU416" s="6"/>
      <c r="CV416" s="6"/>
      <c r="CW416" s="7"/>
      <c r="CX416" s="7"/>
      <c r="CY416" s="7"/>
      <c r="CZ416" s="7"/>
      <c r="DA416" s="8"/>
      <c r="DB416" s="6"/>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1"/>
      <c r="EN416" s="1"/>
      <c r="EO416" s="1"/>
      <c r="EP416" s="1"/>
      <c r="EQ416" s="1"/>
      <c r="ER416" s="1"/>
      <c r="ES416" s="3"/>
      <c r="ET416" s="3"/>
      <c r="EU416" s="1"/>
      <c r="EV416" s="1"/>
      <c r="EW416" s="1"/>
      <c r="EX416" s="1"/>
      <c r="EY416" s="1"/>
      <c r="EZ416" s="1"/>
      <c r="FA416" s="1"/>
      <c r="FB416" s="1"/>
      <c r="FC416" s="1"/>
      <c r="FD416" s="1"/>
      <c r="FE416" s="1"/>
    </row>
    <row r="417">
      <c r="L417" s="1"/>
      <c r="M417" s="1"/>
      <c r="N417" s="1"/>
      <c r="O417" s="1"/>
      <c r="P417" s="1"/>
      <c r="Q417" s="1"/>
      <c r="R417" s="1"/>
      <c r="S417" s="3"/>
      <c r="T417" s="3"/>
      <c r="U417" s="3"/>
      <c r="V417" s="3"/>
      <c r="W417" s="3"/>
      <c r="X417" s="3"/>
      <c r="Y417" s="3"/>
      <c r="Z417" s="3"/>
      <c r="AA417" s="3"/>
      <c r="AB417" s="3"/>
      <c r="AD417" s="1"/>
      <c r="AE417" s="1"/>
      <c r="AF417" s="1"/>
      <c r="AG417" s="1"/>
      <c r="AH417" s="1"/>
      <c r="AI417" s="1"/>
      <c r="AJ417" s="1"/>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1"/>
      <c r="BQ417" s="1"/>
      <c r="BR417" s="1"/>
      <c r="BS417" s="1"/>
      <c r="BT417" s="1"/>
      <c r="BU417" s="1"/>
      <c r="BV417" s="1"/>
      <c r="BW417" s="1"/>
      <c r="BX417" s="1"/>
      <c r="BY417" s="1"/>
      <c r="BZ417" s="1"/>
      <c r="CA417" s="4"/>
      <c r="CB417" s="1"/>
      <c r="CC417" s="4"/>
      <c r="CD417" s="1"/>
      <c r="CE417" s="4"/>
      <c r="CF417" s="5"/>
      <c r="CG417" s="1"/>
      <c r="CH417" s="1"/>
      <c r="CI417" s="1"/>
      <c r="CJ417" s="1"/>
      <c r="CK417" s="1"/>
      <c r="CL417" s="1"/>
      <c r="CM417" s="6"/>
      <c r="CN417" s="6"/>
      <c r="CO417" s="6"/>
      <c r="CP417" s="6"/>
      <c r="CQ417" s="6"/>
      <c r="CR417" s="6"/>
      <c r="CS417" s="6"/>
      <c r="CT417" s="6"/>
      <c r="CU417" s="6"/>
      <c r="CV417" s="6"/>
      <c r="CW417" s="7"/>
      <c r="CX417" s="7"/>
      <c r="CY417" s="7"/>
      <c r="CZ417" s="7"/>
      <c r="DA417" s="8"/>
      <c r="DB417" s="6"/>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1"/>
      <c r="EN417" s="1"/>
      <c r="EO417" s="1"/>
      <c r="EP417" s="1"/>
      <c r="EQ417" s="1"/>
      <c r="ER417" s="1"/>
      <c r="ES417" s="3"/>
      <c r="ET417" s="3"/>
      <c r="EU417" s="1"/>
      <c r="EV417" s="1"/>
      <c r="EW417" s="1"/>
      <c r="EX417" s="1"/>
      <c r="EY417" s="1"/>
      <c r="EZ417" s="1"/>
      <c r="FA417" s="1"/>
      <c r="FB417" s="1"/>
      <c r="FC417" s="1"/>
      <c r="FD417" s="1"/>
      <c r="FE417" s="1"/>
    </row>
    <row r="418">
      <c r="L418" s="1"/>
      <c r="M418" s="1"/>
      <c r="N418" s="1"/>
      <c r="O418" s="1"/>
      <c r="P418" s="1"/>
      <c r="Q418" s="1"/>
      <c r="R418" s="1"/>
      <c r="S418" s="3"/>
      <c r="T418" s="3"/>
      <c r="U418" s="3"/>
      <c r="V418" s="3"/>
      <c r="W418" s="3"/>
      <c r="X418" s="3"/>
      <c r="Y418" s="3"/>
      <c r="Z418" s="3"/>
      <c r="AA418" s="3"/>
      <c r="AB418" s="3"/>
      <c r="AD418" s="1"/>
      <c r="AE418" s="1"/>
      <c r="AF418" s="1"/>
      <c r="AG418" s="1"/>
      <c r="AH418" s="1"/>
      <c r="AI418" s="1"/>
      <c r="AJ418" s="1"/>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1"/>
      <c r="BQ418" s="1"/>
      <c r="BR418" s="1"/>
      <c r="BS418" s="1"/>
      <c r="BT418" s="1"/>
      <c r="BU418" s="1"/>
      <c r="BV418" s="1"/>
      <c r="BW418" s="1"/>
      <c r="BX418" s="1"/>
      <c r="BY418" s="1"/>
      <c r="BZ418" s="1"/>
      <c r="CA418" s="4"/>
      <c r="CB418" s="1"/>
      <c r="CC418" s="4"/>
      <c r="CD418" s="1"/>
      <c r="CE418" s="4"/>
      <c r="CF418" s="5"/>
      <c r="CG418" s="1"/>
      <c r="CH418" s="1"/>
      <c r="CI418" s="1"/>
      <c r="CJ418" s="1"/>
      <c r="CK418" s="1"/>
      <c r="CL418" s="1"/>
      <c r="CM418" s="6"/>
      <c r="CN418" s="6"/>
      <c r="CO418" s="6"/>
      <c r="CP418" s="6"/>
      <c r="CQ418" s="6"/>
      <c r="CR418" s="6"/>
      <c r="CS418" s="6"/>
      <c r="CT418" s="6"/>
      <c r="CU418" s="6"/>
      <c r="CV418" s="6"/>
      <c r="CW418" s="7"/>
      <c r="CX418" s="7"/>
      <c r="CY418" s="7"/>
      <c r="CZ418" s="7"/>
      <c r="DA418" s="8"/>
      <c r="DB418" s="6"/>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1"/>
      <c r="EN418" s="1"/>
      <c r="EO418" s="1"/>
      <c r="EP418" s="1"/>
      <c r="EQ418" s="1"/>
      <c r="ER418" s="1"/>
      <c r="ES418" s="3"/>
      <c r="ET418" s="3"/>
      <c r="EU418" s="1"/>
      <c r="EV418" s="1"/>
      <c r="EW418" s="1"/>
      <c r="EX418" s="1"/>
      <c r="EY418" s="1"/>
      <c r="EZ418" s="1"/>
      <c r="FA418" s="1"/>
      <c r="FB418" s="1"/>
      <c r="FC418" s="1"/>
      <c r="FD418" s="1"/>
      <c r="FE418" s="1"/>
    </row>
    <row r="419">
      <c r="L419" s="1"/>
      <c r="M419" s="1"/>
      <c r="N419" s="1"/>
      <c r="O419" s="1"/>
      <c r="P419" s="1"/>
      <c r="Q419" s="1"/>
      <c r="R419" s="1"/>
      <c r="S419" s="3"/>
      <c r="T419" s="3"/>
      <c r="U419" s="3"/>
      <c r="V419" s="3"/>
      <c r="W419" s="3"/>
      <c r="X419" s="3"/>
      <c r="Y419" s="3"/>
      <c r="Z419" s="3"/>
      <c r="AA419" s="3"/>
      <c r="AB419" s="3"/>
      <c r="AD419" s="1"/>
      <c r="AE419" s="1"/>
      <c r="AF419" s="1"/>
      <c r="AG419" s="1"/>
      <c r="AH419" s="1"/>
      <c r="AI419" s="1"/>
      <c r="AJ419" s="1"/>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1"/>
      <c r="BQ419" s="1"/>
      <c r="BR419" s="1"/>
      <c r="BS419" s="1"/>
      <c r="BT419" s="1"/>
      <c r="BU419" s="1"/>
      <c r="BV419" s="1"/>
      <c r="BW419" s="1"/>
      <c r="BX419" s="1"/>
      <c r="BY419" s="1"/>
      <c r="BZ419" s="1"/>
      <c r="CA419" s="4"/>
      <c r="CB419" s="1"/>
      <c r="CC419" s="4"/>
      <c r="CD419" s="1"/>
      <c r="CE419" s="4"/>
      <c r="CF419" s="5"/>
      <c r="CG419" s="1"/>
      <c r="CH419" s="1"/>
      <c r="CI419" s="1"/>
      <c r="CJ419" s="1"/>
      <c r="CK419" s="1"/>
      <c r="CL419" s="1"/>
      <c r="CM419" s="6"/>
      <c r="CN419" s="6"/>
      <c r="CO419" s="6"/>
      <c r="CP419" s="6"/>
      <c r="CQ419" s="6"/>
      <c r="CR419" s="6"/>
      <c r="CS419" s="6"/>
      <c r="CT419" s="6"/>
      <c r="CU419" s="6"/>
      <c r="CV419" s="6"/>
      <c r="CW419" s="7"/>
      <c r="CX419" s="7"/>
      <c r="CY419" s="7"/>
      <c r="CZ419" s="7"/>
      <c r="DA419" s="8"/>
      <c r="DB419" s="6"/>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1"/>
      <c r="EN419" s="1"/>
      <c r="EO419" s="1"/>
      <c r="EP419" s="1"/>
      <c r="EQ419" s="1"/>
      <c r="ER419" s="1"/>
      <c r="ES419" s="3"/>
      <c r="ET419" s="3"/>
      <c r="EU419" s="1"/>
      <c r="EV419" s="1"/>
      <c r="EW419" s="1"/>
      <c r="EX419" s="1"/>
      <c r="EY419" s="1"/>
      <c r="EZ419" s="1"/>
      <c r="FA419" s="1"/>
      <c r="FB419" s="1"/>
      <c r="FC419" s="1"/>
      <c r="FD419" s="1"/>
      <c r="FE419" s="1"/>
    </row>
    <row r="420">
      <c r="L420" s="1"/>
      <c r="M420" s="1"/>
      <c r="N420" s="1"/>
      <c r="O420" s="1"/>
      <c r="P420" s="1"/>
      <c r="Q420" s="1"/>
      <c r="R420" s="1"/>
      <c r="S420" s="3"/>
      <c r="T420" s="3"/>
      <c r="U420" s="3"/>
      <c r="V420" s="3"/>
      <c r="W420" s="3"/>
      <c r="X420" s="3"/>
      <c r="Y420" s="3"/>
      <c r="Z420" s="3"/>
      <c r="AA420" s="3"/>
      <c r="AB420" s="3"/>
      <c r="AD420" s="1"/>
      <c r="AE420" s="1"/>
      <c r="AF420" s="1"/>
      <c r="AG420" s="1"/>
      <c r="AH420" s="1"/>
      <c r="AI420" s="1"/>
      <c r="AJ420" s="1"/>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1"/>
      <c r="BQ420" s="1"/>
      <c r="BR420" s="1"/>
      <c r="BS420" s="1"/>
      <c r="BT420" s="1"/>
      <c r="BU420" s="1"/>
      <c r="BV420" s="1"/>
      <c r="BW420" s="1"/>
      <c r="BX420" s="1"/>
      <c r="BY420" s="1"/>
      <c r="BZ420" s="1"/>
      <c r="CA420" s="4"/>
      <c r="CB420" s="1"/>
      <c r="CC420" s="4"/>
      <c r="CD420" s="1"/>
      <c r="CE420" s="4"/>
      <c r="CF420" s="5"/>
      <c r="CG420" s="1"/>
      <c r="CH420" s="1"/>
      <c r="CI420" s="1"/>
      <c r="CJ420" s="1"/>
      <c r="CK420" s="1"/>
      <c r="CL420" s="1"/>
      <c r="CM420" s="6"/>
      <c r="CN420" s="6"/>
      <c r="CO420" s="6"/>
      <c r="CP420" s="6"/>
      <c r="CQ420" s="6"/>
      <c r="CR420" s="6"/>
      <c r="CS420" s="6"/>
      <c r="CT420" s="6"/>
      <c r="CU420" s="6"/>
      <c r="CV420" s="6"/>
      <c r="CW420" s="7"/>
      <c r="CX420" s="7"/>
      <c r="CY420" s="7"/>
      <c r="CZ420" s="7"/>
      <c r="DA420" s="8"/>
      <c r="DB420" s="6"/>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1"/>
      <c r="EN420" s="1"/>
      <c r="EO420" s="1"/>
      <c r="EP420" s="1"/>
      <c r="EQ420" s="1"/>
      <c r="ER420" s="1"/>
      <c r="ES420" s="3"/>
      <c r="ET420" s="3"/>
      <c r="EU420" s="1"/>
      <c r="EV420" s="1"/>
      <c r="EW420" s="1"/>
      <c r="EX420" s="1"/>
      <c r="EY420" s="1"/>
      <c r="EZ420" s="1"/>
      <c r="FA420" s="1"/>
      <c r="FB420" s="1"/>
      <c r="FC420" s="1"/>
      <c r="FD420" s="1"/>
      <c r="FE420" s="1"/>
    </row>
    <row r="421">
      <c r="L421" s="1"/>
      <c r="M421" s="1"/>
      <c r="N421" s="1"/>
      <c r="O421" s="1"/>
      <c r="P421" s="1"/>
      <c r="Q421" s="1"/>
      <c r="R421" s="1"/>
      <c r="S421" s="3"/>
      <c r="T421" s="3"/>
      <c r="U421" s="3"/>
      <c r="V421" s="3"/>
      <c r="W421" s="3"/>
      <c r="X421" s="3"/>
      <c r="Y421" s="3"/>
      <c r="Z421" s="3"/>
      <c r="AA421" s="3"/>
      <c r="AB421" s="3"/>
      <c r="AD421" s="1"/>
      <c r="AE421" s="1"/>
      <c r="AF421" s="1"/>
      <c r="AG421" s="1"/>
      <c r="AH421" s="1"/>
      <c r="AI421" s="1"/>
      <c r="AJ421" s="1"/>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1"/>
      <c r="BQ421" s="1"/>
      <c r="BR421" s="1"/>
      <c r="BS421" s="1"/>
      <c r="BT421" s="1"/>
      <c r="BU421" s="1"/>
      <c r="BV421" s="1"/>
      <c r="BW421" s="1"/>
      <c r="BX421" s="1"/>
      <c r="BY421" s="1"/>
      <c r="BZ421" s="1"/>
      <c r="CA421" s="4"/>
      <c r="CB421" s="1"/>
      <c r="CC421" s="4"/>
      <c r="CD421" s="1"/>
      <c r="CE421" s="4"/>
      <c r="CF421" s="5"/>
      <c r="CG421" s="1"/>
      <c r="CH421" s="1"/>
      <c r="CI421" s="1"/>
      <c r="CJ421" s="1"/>
      <c r="CK421" s="1"/>
      <c r="CL421" s="1"/>
      <c r="CM421" s="6"/>
      <c r="CN421" s="6"/>
      <c r="CO421" s="6"/>
      <c r="CP421" s="6"/>
      <c r="CQ421" s="6"/>
      <c r="CR421" s="6"/>
      <c r="CS421" s="6"/>
      <c r="CT421" s="6"/>
      <c r="CU421" s="6"/>
      <c r="CV421" s="6"/>
      <c r="CW421" s="7"/>
      <c r="CX421" s="7"/>
      <c r="CY421" s="7"/>
      <c r="CZ421" s="7"/>
      <c r="DA421" s="8"/>
      <c r="DB421" s="6"/>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1"/>
      <c r="EN421" s="1"/>
      <c r="EO421" s="1"/>
      <c r="EP421" s="1"/>
      <c r="EQ421" s="1"/>
      <c r="ER421" s="1"/>
      <c r="ES421" s="3"/>
      <c r="ET421" s="3"/>
      <c r="EU421" s="1"/>
      <c r="EV421" s="1"/>
      <c r="EW421" s="1"/>
      <c r="EX421" s="1"/>
      <c r="EY421" s="1"/>
      <c r="EZ421" s="1"/>
      <c r="FA421" s="1"/>
      <c r="FB421" s="1"/>
      <c r="FC421" s="1"/>
      <c r="FD421" s="1"/>
      <c r="FE421" s="1"/>
    </row>
    <row r="422">
      <c r="L422" s="1"/>
      <c r="M422" s="1"/>
      <c r="N422" s="1"/>
      <c r="O422" s="1"/>
      <c r="P422" s="1"/>
      <c r="Q422" s="1"/>
      <c r="R422" s="1"/>
      <c r="S422" s="3"/>
      <c r="T422" s="3"/>
      <c r="U422" s="3"/>
      <c r="V422" s="3"/>
      <c r="W422" s="3"/>
      <c r="X422" s="3"/>
      <c r="Y422" s="3"/>
      <c r="Z422" s="3"/>
      <c r="AA422" s="3"/>
      <c r="AB422" s="3"/>
      <c r="AD422" s="1"/>
      <c r="AE422" s="1"/>
      <c r="AF422" s="1"/>
      <c r="AG422" s="1"/>
      <c r="AH422" s="1"/>
      <c r="AI422" s="1"/>
      <c r="AJ422" s="1"/>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1"/>
      <c r="BQ422" s="1"/>
      <c r="BR422" s="1"/>
      <c r="BS422" s="1"/>
      <c r="BT422" s="1"/>
      <c r="BU422" s="1"/>
      <c r="BV422" s="1"/>
      <c r="BW422" s="1"/>
      <c r="BX422" s="1"/>
      <c r="BY422" s="1"/>
      <c r="BZ422" s="1"/>
      <c r="CA422" s="4"/>
      <c r="CB422" s="1"/>
      <c r="CC422" s="4"/>
      <c r="CD422" s="1"/>
      <c r="CE422" s="4"/>
      <c r="CF422" s="5"/>
      <c r="CG422" s="1"/>
      <c r="CH422" s="1"/>
      <c r="CI422" s="1"/>
      <c r="CJ422" s="1"/>
      <c r="CK422" s="1"/>
      <c r="CL422" s="1"/>
      <c r="CM422" s="6"/>
      <c r="CN422" s="6"/>
      <c r="CO422" s="6"/>
      <c r="CP422" s="6"/>
      <c r="CQ422" s="6"/>
      <c r="CR422" s="6"/>
      <c r="CS422" s="6"/>
      <c r="CT422" s="6"/>
      <c r="CU422" s="6"/>
      <c r="CV422" s="6"/>
      <c r="CW422" s="7"/>
      <c r="CX422" s="7"/>
      <c r="CY422" s="7"/>
      <c r="CZ422" s="7"/>
      <c r="DA422" s="8"/>
      <c r="DB422" s="6"/>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1"/>
      <c r="EN422" s="1"/>
      <c r="EO422" s="1"/>
      <c r="EP422" s="1"/>
      <c r="EQ422" s="1"/>
      <c r="ER422" s="1"/>
      <c r="ES422" s="3"/>
      <c r="ET422" s="3"/>
      <c r="EU422" s="1"/>
      <c r="EV422" s="1"/>
      <c r="EW422" s="1"/>
      <c r="EX422" s="1"/>
      <c r="EY422" s="1"/>
      <c r="EZ422" s="1"/>
      <c r="FA422" s="1"/>
      <c r="FB422" s="1"/>
      <c r="FC422" s="1"/>
      <c r="FD422" s="1"/>
      <c r="FE422" s="1"/>
    </row>
    <row r="423">
      <c r="L423" s="1"/>
      <c r="M423" s="1"/>
      <c r="N423" s="1"/>
      <c r="O423" s="1"/>
      <c r="P423" s="1"/>
      <c r="Q423" s="1"/>
      <c r="R423" s="1"/>
      <c r="S423" s="3"/>
      <c r="T423" s="3"/>
      <c r="U423" s="3"/>
      <c r="V423" s="3"/>
      <c r="W423" s="3"/>
      <c r="X423" s="3"/>
      <c r="Y423" s="3"/>
      <c r="Z423" s="3"/>
      <c r="AA423" s="3"/>
      <c r="AB423" s="3"/>
      <c r="AD423" s="1"/>
      <c r="AE423" s="1"/>
      <c r="AF423" s="1"/>
      <c r="AG423" s="1"/>
      <c r="AH423" s="1"/>
      <c r="AI423" s="1"/>
      <c r="AJ423" s="1"/>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1"/>
      <c r="BQ423" s="1"/>
      <c r="BR423" s="1"/>
      <c r="BS423" s="1"/>
      <c r="BT423" s="1"/>
      <c r="BU423" s="1"/>
      <c r="BV423" s="1"/>
      <c r="BW423" s="1"/>
      <c r="BX423" s="1"/>
      <c r="BY423" s="1"/>
      <c r="BZ423" s="1"/>
      <c r="CA423" s="4"/>
      <c r="CB423" s="1"/>
      <c r="CC423" s="4"/>
      <c r="CD423" s="1"/>
      <c r="CE423" s="4"/>
      <c r="CF423" s="5"/>
      <c r="CG423" s="1"/>
      <c r="CH423" s="1"/>
      <c r="CI423" s="1"/>
      <c r="CJ423" s="1"/>
      <c r="CK423" s="1"/>
      <c r="CL423" s="1"/>
      <c r="CM423" s="6"/>
      <c r="CN423" s="6"/>
      <c r="CO423" s="6"/>
      <c r="CP423" s="6"/>
      <c r="CQ423" s="6"/>
      <c r="CR423" s="6"/>
      <c r="CS423" s="6"/>
      <c r="CT423" s="6"/>
      <c r="CU423" s="6"/>
      <c r="CV423" s="6"/>
      <c r="CW423" s="7"/>
      <c r="CX423" s="7"/>
      <c r="CY423" s="7"/>
      <c r="CZ423" s="7"/>
      <c r="DA423" s="8"/>
      <c r="DB423" s="6"/>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1"/>
      <c r="EN423" s="1"/>
      <c r="EO423" s="1"/>
      <c r="EP423" s="1"/>
      <c r="EQ423" s="1"/>
      <c r="ER423" s="1"/>
      <c r="ES423" s="3"/>
      <c r="ET423" s="3"/>
      <c r="EU423" s="1"/>
      <c r="EV423" s="1"/>
      <c r="EW423" s="1"/>
      <c r="EX423" s="1"/>
      <c r="EY423" s="1"/>
      <c r="EZ423" s="1"/>
      <c r="FA423" s="1"/>
      <c r="FB423" s="1"/>
      <c r="FC423" s="1"/>
      <c r="FD423" s="1"/>
      <c r="FE423" s="1"/>
    </row>
    <row r="424">
      <c r="L424" s="1"/>
      <c r="M424" s="1"/>
      <c r="N424" s="1"/>
      <c r="O424" s="1"/>
      <c r="P424" s="1"/>
      <c r="Q424" s="1"/>
      <c r="R424" s="1"/>
      <c r="S424" s="3"/>
      <c r="T424" s="3"/>
      <c r="U424" s="3"/>
      <c r="V424" s="3"/>
      <c r="W424" s="3"/>
      <c r="X424" s="3"/>
      <c r="Y424" s="3"/>
      <c r="Z424" s="3"/>
      <c r="AA424" s="3"/>
      <c r="AB424" s="3"/>
      <c r="AD424" s="1"/>
      <c r="AE424" s="1"/>
      <c r="AF424" s="1"/>
      <c r="AG424" s="1"/>
      <c r="AH424" s="1"/>
      <c r="AI424" s="1"/>
      <c r="AJ424" s="1"/>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1"/>
      <c r="BQ424" s="1"/>
      <c r="BR424" s="1"/>
      <c r="BS424" s="1"/>
      <c r="BT424" s="1"/>
      <c r="BU424" s="1"/>
      <c r="BV424" s="1"/>
      <c r="BW424" s="1"/>
      <c r="BX424" s="1"/>
      <c r="BY424" s="1"/>
      <c r="BZ424" s="1"/>
      <c r="CA424" s="4"/>
      <c r="CB424" s="1"/>
      <c r="CC424" s="4"/>
      <c r="CD424" s="1"/>
      <c r="CE424" s="4"/>
      <c r="CF424" s="5"/>
      <c r="CG424" s="1"/>
      <c r="CH424" s="1"/>
      <c r="CI424" s="1"/>
      <c r="CJ424" s="1"/>
      <c r="CK424" s="1"/>
      <c r="CL424" s="1"/>
      <c r="CM424" s="6"/>
      <c r="CN424" s="6"/>
      <c r="CO424" s="6"/>
      <c r="CP424" s="6"/>
      <c r="CQ424" s="6"/>
      <c r="CR424" s="6"/>
      <c r="CS424" s="6"/>
      <c r="CT424" s="6"/>
      <c r="CU424" s="6"/>
      <c r="CV424" s="6"/>
      <c r="CW424" s="7"/>
      <c r="CX424" s="7"/>
      <c r="CY424" s="7"/>
      <c r="CZ424" s="7"/>
      <c r="DA424" s="8"/>
      <c r="DB424" s="6"/>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1"/>
      <c r="EN424" s="1"/>
      <c r="EO424" s="1"/>
      <c r="EP424" s="1"/>
      <c r="EQ424" s="1"/>
      <c r="ER424" s="1"/>
      <c r="ES424" s="3"/>
      <c r="ET424" s="3"/>
      <c r="EU424" s="1"/>
      <c r="EV424" s="1"/>
      <c r="EW424" s="1"/>
      <c r="EX424" s="1"/>
      <c r="EY424" s="1"/>
      <c r="EZ424" s="1"/>
      <c r="FA424" s="1"/>
      <c r="FB424" s="1"/>
      <c r="FC424" s="1"/>
      <c r="FD424" s="1"/>
      <c r="FE424" s="1"/>
    </row>
    <row r="425">
      <c r="L425" s="1"/>
      <c r="M425" s="1"/>
      <c r="N425" s="1"/>
      <c r="O425" s="1"/>
      <c r="P425" s="1"/>
      <c r="Q425" s="1"/>
      <c r="R425" s="1"/>
      <c r="S425" s="3"/>
      <c r="T425" s="3"/>
      <c r="U425" s="3"/>
      <c r="V425" s="3"/>
      <c r="W425" s="3"/>
      <c r="X425" s="3"/>
      <c r="Y425" s="3"/>
      <c r="Z425" s="3"/>
      <c r="AA425" s="3"/>
      <c r="AB425" s="3"/>
      <c r="AD425" s="1"/>
      <c r="AE425" s="1"/>
      <c r="AF425" s="1"/>
      <c r="AG425" s="1"/>
      <c r="AH425" s="1"/>
      <c r="AI425" s="1"/>
      <c r="AJ425" s="1"/>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1"/>
      <c r="BQ425" s="1"/>
      <c r="BR425" s="1"/>
      <c r="BS425" s="1"/>
      <c r="BT425" s="1"/>
      <c r="BU425" s="1"/>
      <c r="BV425" s="1"/>
      <c r="BW425" s="1"/>
      <c r="BX425" s="1"/>
      <c r="BY425" s="1"/>
      <c r="BZ425" s="1"/>
      <c r="CA425" s="4"/>
      <c r="CB425" s="1"/>
      <c r="CC425" s="4"/>
      <c r="CD425" s="1"/>
      <c r="CE425" s="4"/>
      <c r="CF425" s="5"/>
      <c r="CG425" s="1"/>
      <c r="CH425" s="1"/>
      <c r="CI425" s="1"/>
      <c r="CJ425" s="1"/>
      <c r="CK425" s="1"/>
      <c r="CL425" s="1"/>
      <c r="CM425" s="6"/>
      <c r="CN425" s="6"/>
      <c r="CO425" s="6"/>
      <c r="CP425" s="6"/>
      <c r="CQ425" s="6"/>
      <c r="CR425" s="6"/>
      <c r="CS425" s="6"/>
      <c r="CT425" s="6"/>
      <c r="CU425" s="6"/>
      <c r="CV425" s="6"/>
      <c r="CW425" s="7"/>
      <c r="CX425" s="7"/>
      <c r="CY425" s="7"/>
      <c r="CZ425" s="7"/>
      <c r="DA425" s="8"/>
      <c r="DB425" s="6"/>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1"/>
      <c r="EN425" s="1"/>
      <c r="EO425" s="1"/>
      <c r="EP425" s="1"/>
      <c r="EQ425" s="1"/>
      <c r="ER425" s="1"/>
      <c r="ES425" s="3"/>
      <c r="ET425" s="3"/>
      <c r="EU425" s="1"/>
      <c r="EV425" s="1"/>
      <c r="EW425" s="1"/>
      <c r="EX425" s="1"/>
      <c r="EY425" s="1"/>
      <c r="EZ425" s="1"/>
      <c r="FA425" s="1"/>
      <c r="FB425" s="1"/>
      <c r="FC425" s="1"/>
      <c r="FD425" s="1"/>
      <c r="FE425" s="1"/>
    </row>
    <row r="426">
      <c r="L426" s="1"/>
      <c r="M426" s="1"/>
      <c r="N426" s="1"/>
      <c r="O426" s="1"/>
      <c r="P426" s="1"/>
      <c r="Q426" s="1"/>
      <c r="R426" s="1"/>
      <c r="S426" s="3"/>
      <c r="T426" s="3"/>
      <c r="U426" s="3"/>
      <c r="V426" s="3"/>
      <c r="W426" s="3"/>
      <c r="X426" s="3"/>
      <c r="Y426" s="3"/>
      <c r="Z426" s="3"/>
      <c r="AA426" s="3"/>
      <c r="AB426" s="3"/>
      <c r="AD426" s="1"/>
      <c r="AE426" s="1"/>
      <c r="AF426" s="1"/>
      <c r="AG426" s="1"/>
      <c r="AH426" s="1"/>
      <c r="AI426" s="1"/>
      <c r="AJ426" s="1"/>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1"/>
      <c r="BQ426" s="1"/>
      <c r="BR426" s="1"/>
      <c r="BS426" s="1"/>
      <c r="BT426" s="1"/>
      <c r="BU426" s="1"/>
      <c r="BV426" s="1"/>
      <c r="BW426" s="1"/>
      <c r="BX426" s="1"/>
      <c r="BY426" s="1"/>
      <c r="BZ426" s="1"/>
      <c r="CA426" s="4"/>
      <c r="CB426" s="1"/>
      <c r="CC426" s="4"/>
      <c r="CD426" s="1"/>
      <c r="CE426" s="4"/>
      <c r="CF426" s="5"/>
      <c r="CG426" s="1"/>
      <c r="CH426" s="1"/>
      <c r="CI426" s="1"/>
      <c r="CJ426" s="1"/>
      <c r="CK426" s="1"/>
      <c r="CL426" s="1"/>
      <c r="CM426" s="6"/>
      <c r="CN426" s="6"/>
      <c r="CO426" s="6"/>
      <c r="CP426" s="6"/>
      <c r="CQ426" s="6"/>
      <c r="CR426" s="6"/>
      <c r="CS426" s="6"/>
      <c r="CT426" s="6"/>
      <c r="CU426" s="6"/>
      <c r="CV426" s="6"/>
      <c r="CW426" s="7"/>
      <c r="CX426" s="7"/>
      <c r="CY426" s="7"/>
      <c r="CZ426" s="7"/>
      <c r="DA426" s="8"/>
      <c r="DB426" s="6"/>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1"/>
      <c r="EN426" s="1"/>
      <c r="EO426" s="1"/>
      <c r="EP426" s="1"/>
      <c r="EQ426" s="1"/>
      <c r="ER426" s="1"/>
      <c r="ES426" s="3"/>
      <c r="ET426" s="3"/>
      <c r="EU426" s="1"/>
      <c r="EV426" s="1"/>
      <c r="EW426" s="1"/>
      <c r="EX426" s="1"/>
      <c r="EY426" s="1"/>
      <c r="EZ426" s="1"/>
      <c r="FA426" s="1"/>
      <c r="FB426" s="1"/>
      <c r="FC426" s="1"/>
      <c r="FD426" s="1"/>
      <c r="FE426" s="1"/>
    </row>
    <row r="427">
      <c r="L427" s="1"/>
      <c r="M427" s="1"/>
      <c r="N427" s="1"/>
      <c r="O427" s="1"/>
      <c r="P427" s="1"/>
      <c r="Q427" s="1"/>
      <c r="R427" s="1"/>
      <c r="S427" s="3"/>
      <c r="T427" s="3"/>
      <c r="U427" s="3"/>
      <c r="V427" s="3"/>
      <c r="W427" s="3"/>
      <c r="X427" s="3"/>
      <c r="Y427" s="3"/>
      <c r="Z427" s="3"/>
      <c r="AA427" s="3"/>
      <c r="AB427" s="3"/>
      <c r="AD427" s="1"/>
      <c r="AE427" s="1"/>
      <c r="AF427" s="1"/>
      <c r="AG427" s="1"/>
      <c r="AH427" s="1"/>
      <c r="AI427" s="1"/>
      <c r="AJ427" s="1"/>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1"/>
      <c r="BQ427" s="1"/>
      <c r="BR427" s="1"/>
      <c r="BS427" s="1"/>
      <c r="BT427" s="1"/>
      <c r="BU427" s="1"/>
      <c r="BV427" s="1"/>
      <c r="BW427" s="1"/>
      <c r="BX427" s="1"/>
      <c r="BY427" s="1"/>
      <c r="BZ427" s="1"/>
      <c r="CA427" s="4"/>
      <c r="CB427" s="1"/>
      <c r="CC427" s="4"/>
      <c r="CD427" s="1"/>
      <c r="CE427" s="4"/>
      <c r="CF427" s="5"/>
      <c r="CG427" s="1"/>
      <c r="CH427" s="1"/>
      <c r="CI427" s="1"/>
      <c r="CJ427" s="1"/>
      <c r="CK427" s="1"/>
      <c r="CL427" s="1"/>
      <c r="CM427" s="6"/>
      <c r="CN427" s="6"/>
      <c r="CO427" s="6"/>
      <c r="CP427" s="6"/>
      <c r="CQ427" s="6"/>
      <c r="CR427" s="6"/>
      <c r="CS427" s="6"/>
      <c r="CT427" s="6"/>
      <c r="CU427" s="6"/>
      <c r="CV427" s="6"/>
      <c r="CW427" s="7"/>
      <c r="CX427" s="7"/>
      <c r="CY427" s="7"/>
      <c r="CZ427" s="7"/>
      <c r="DA427" s="8"/>
      <c r="DB427" s="6"/>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1"/>
      <c r="EN427" s="1"/>
      <c r="EO427" s="1"/>
      <c r="EP427" s="1"/>
      <c r="EQ427" s="1"/>
      <c r="ER427" s="1"/>
      <c r="ES427" s="3"/>
      <c r="ET427" s="3"/>
      <c r="EU427" s="1"/>
      <c r="EV427" s="1"/>
      <c r="EW427" s="1"/>
      <c r="EX427" s="1"/>
      <c r="EY427" s="1"/>
      <c r="EZ427" s="1"/>
      <c r="FA427" s="1"/>
      <c r="FB427" s="1"/>
      <c r="FC427" s="1"/>
      <c r="FD427" s="1"/>
      <c r="FE427" s="1"/>
    </row>
    <row r="428">
      <c r="L428" s="1"/>
      <c r="M428" s="1"/>
      <c r="N428" s="1"/>
      <c r="O428" s="1"/>
      <c r="P428" s="1"/>
      <c r="Q428" s="1"/>
      <c r="R428" s="1"/>
      <c r="S428" s="3"/>
      <c r="T428" s="3"/>
      <c r="U428" s="3"/>
      <c r="V428" s="3"/>
      <c r="W428" s="3"/>
      <c r="X428" s="3"/>
      <c r="Y428" s="3"/>
      <c r="Z428" s="3"/>
      <c r="AA428" s="3"/>
      <c r="AB428" s="3"/>
      <c r="AD428" s="1"/>
      <c r="AE428" s="1"/>
      <c r="AF428" s="1"/>
      <c r="AG428" s="1"/>
      <c r="AH428" s="1"/>
      <c r="AI428" s="1"/>
      <c r="AJ428" s="1"/>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1"/>
      <c r="BQ428" s="1"/>
      <c r="BR428" s="1"/>
      <c r="BS428" s="1"/>
      <c r="BT428" s="1"/>
      <c r="BU428" s="1"/>
      <c r="BV428" s="1"/>
      <c r="BW428" s="1"/>
      <c r="BX428" s="1"/>
      <c r="BY428" s="1"/>
      <c r="BZ428" s="1"/>
      <c r="CA428" s="4"/>
      <c r="CB428" s="1"/>
      <c r="CC428" s="4"/>
      <c r="CD428" s="1"/>
      <c r="CE428" s="4"/>
      <c r="CF428" s="5"/>
      <c r="CG428" s="1"/>
      <c r="CH428" s="1"/>
      <c r="CI428" s="1"/>
      <c r="CJ428" s="1"/>
      <c r="CK428" s="1"/>
      <c r="CL428" s="1"/>
      <c r="CM428" s="6"/>
      <c r="CN428" s="6"/>
      <c r="CO428" s="6"/>
      <c r="CP428" s="6"/>
      <c r="CQ428" s="6"/>
      <c r="CR428" s="6"/>
      <c r="CS428" s="6"/>
      <c r="CT428" s="6"/>
      <c r="CU428" s="6"/>
      <c r="CV428" s="6"/>
      <c r="CW428" s="7"/>
      <c r="CX428" s="7"/>
      <c r="CY428" s="7"/>
      <c r="CZ428" s="7"/>
      <c r="DA428" s="8"/>
      <c r="DB428" s="6"/>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1"/>
      <c r="EN428" s="1"/>
      <c r="EO428" s="1"/>
      <c r="EP428" s="1"/>
      <c r="EQ428" s="1"/>
      <c r="ER428" s="1"/>
      <c r="ES428" s="3"/>
      <c r="ET428" s="3"/>
      <c r="EU428" s="1"/>
      <c r="EV428" s="1"/>
      <c r="EW428" s="1"/>
      <c r="EX428" s="1"/>
      <c r="EY428" s="1"/>
      <c r="EZ428" s="1"/>
      <c r="FA428" s="1"/>
      <c r="FB428" s="1"/>
      <c r="FC428" s="1"/>
      <c r="FD428" s="1"/>
      <c r="FE428" s="1"/>
    </row>
    <row r="429">
      <c r="L429" s="1"/>
      <c r="M429" s="1"/>
      <c r="N429" s="1"/>
      <c r="O429" s="1"/>
      <c r="P429" s="1"/>
      <c r="Q429" s="1"/>
      <c r="R429" s="1"/>
      <c r="S429" s="3"/>
      <c r="T429" s="3"/>
      <c r="U429" s="3"/>
      <c r="V429" s="3"/>
      <c r="W429" s="3"/>
      <c r="X429" s="3"/>
      <c r="Y429" s="3"/>
      <c r="Z429" s="3"/>
      <c r="AA429" s="3"/>
      <c r="AB429" s="3"/>
      <c r="AD429" s="1"/>
      <c r="AE429" s="1"/>
      <c r="AF429" s="1"/>
      <c r="AG429" s="1"/>
      <c r="AH429" s="1"/>
      <c r="AI429" s="1"/>
      <c r="AJ429" s="1"/>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1"/>
      <c r="BQ429" s="1"/>
      <c r="BR429" s="1"/>
      <c r="BS429" s="1"/>
      <c r="BT429" s="1"/>
      <c r="BU429" s="1"/>
      <c r="BV429" s="1"/>
      <c r="BW429" s="1"/>
      <c r="BX429" s="1"/>
      <c r="BY429" s="1"/>
      <c r="BZ429" s="1"/>
      <c r="CA429" s="4"/>
      <c r="CB429" s="1"/>
      <c r="CC429" s="4"/>
      <c r="CD429" s="1"/>
      <c r="CE429" s="4"/>
      <c r="CF429" s="5"/>
      <c r="CG429" s="1"/>
      <c r="CH429" s="1"/>
      <c r="CI429" s="1"/>
      <c r="CJ429" s="1"/>
      <c r="CK429" s="1"/>
      <c r="CL429" s="1"/>
      <c r="CM429" s="6"/>
      <c r="CN429" s="6"/>
      <c r="CO429" s="6"/>
      <c r="CP429" s="6"/>
      <c r="CQ429" s="6"/>
      <c r="CR429" s="6"/>
      <c r="CS429" s="6"/>
      <c r="CT429" s="6"/>
      <c r="CU429" s="6"/>
      <c r="CV429" s="6"/>
      <c r="CW429" s="7"/>
      <c r="CX429" s="7"/>
      <c r="CY429" s="7"/>
      <c r="CZ429" s="7"/>
      <c r="DA429" s="8"/>
      <c r="DB429" s="6"/>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1"/>
      <c r="EN429" s="1"/>
      <c r="EO429" s="1"/>
      <c r="EP429" s="1"/>
      <c r="EQ429" s="1"/>
      <c r="ER429" s="1"/>
      <c r="ES429" s="3"/>
      <c r="ET429" s="3"/>
      <c r="EU429" s="1"/>
      <c r="EV429" s="1"/>
      <c r="EW429" s="1"/>
      <c r="EX429" s="1"/>
      <c r="EY429" s="1"/>
      <c r="EZ429" s="1"/>
      <c r="FA429" s="1"/>
      <c r="FB429" s="1"/>
      <c r="FC429" s="1"/>
      <c r="FD429" s="1"/>
      <c r="FE429" s="1"/>
    </row>
    <row r="430">
      <c r="L430" s="1"/>
      <c r="M430" s="1"/>
      <c r="N430" s="1"/>
      <c r="O430" s="1"/>
      <c r="P430" s="1"/>
      <c r="Q430" s="1"/>
      <c r="R430" s="1"/>
      <c r="S430" s="3"/>
      <c r="T430" s="3"/>
      <c r="U430" s="3"/>
      <c r="V430" s="3"/>
      <c r="W430" s="3"/>
      <c r="X430" s="3"/>
      <c r="Y430" s="3"/>
      <c r="Z430" s="3"/>
      <c r="AA430" s="3"/>
      <c r="AB430" s="3"/>
      <c r="AD430" s="1"/>
      <c r="AE430" s="1"/>
      <c r="AF430" s="1"/>
      <c r="AG430" s="1"/>
      <c r="AH430" s="1"/>
      <c r="AI430" s="1"/>
      <c r="AJ430" s="1"/>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1"/>
      <c r="BQ430" s="1"/>
      <c r="BR430" s="1"/>
      <c r="BS430" s="1"/>
      <c r="BT430" s="1"/>
      <c r="BU430" s="1"/>
      <c r="BV430" s="1"/>
      <c r="BW430" s="1"/>
      <c r="BX430" s="1"/>
      <c r="BY430" s="1"/>
      <c r="BZ430" s="1"/>
      <c r="CA430" s="4"/>
      <c r="CB430" s="1"/>
      <c r="CC430" s="4"/>
      <c r="CD430" s="1"/>
      <c r="CE430" s="4"/>
      <c r="CF430" s="5"/>
      <c r="CG430" s="1"/>
      <c r="CH430" s="1"/>
      <c r="CI430" s="1"/>
      <c r="CJ430" s="1"/>
      <c r="CK430" s="1"/>
      <c r="CL430" s="1"/>
      <c r="CM430" s="6"/>
      <c r="CN430" s="6"/>
      <c r="CO430" s="6"/>
      <c r="CP430" s="6"/>
      <c r="CQ430" s="6"/>
      <c r="CR430" s="6"/>
      <c r="CS430" s="6"/>
      <c r="CT430" s="6"/>
      <c r="CU430" s="6"/>
      <c r="CV430" s="6"/>
      <c r="CW430" s="7"/>
      <c r="CX430" s="7"/>
      <c r="CY430" s="7"/>
      <c r="CZ430" s="7"/>
      <c r="DA430" s="8"/>
      <c r="DB430" s="6"/>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1"/>
      <c r="EN430" s="1"/>
      <c r="EO430" s="1"/>
      <c r="EP430" s="1"/>
      <c r="EQ430" s="1"/>
      <c r="ER430" s="1"/>
      <c r="ES430" s="3"/>
      <c r="ET430" s="3"/>
      <c r="EU430" s="1"/>
      <c r="EV430" s="1"/>
      <c r="EW430" s="1"/>
      <c r="EX430" s="1"/>
      <c r="EY430" s="1"/>
      <c r="EZ430" s="1"/>
      <c r="FA430" s="1"/>
      <c r="FB430" s="1"/>
      <c r="FC430" s="1"/>
      <c r="FD430" s="1"/>
      <c r="FE430" s="1"/>
    </row>
    <row r="431">
      <c r="L431" s="1"/>
      <c r="M431" s="1"/>
      <c r="N431" s="1"/>
      <c r="O431" s="1"/>
      <c r="P431" s="1"/>
      <c r="Q431" s="1"/>
      <c r="R431" s="1"/>
      <c r="S431" s="3"/>
      <c r="T431" s="3"/>
      <c r="U431" s="3"/>
      <c r="V431" s="3"/>
      <c r="W431" s="3"/>
      <c r="X431" s="3"/>
      <c r="Y431" s="3"/>
      <c r="Z431" s="3"/>
      <c r="AA431" s="3"/>
      <c r="AB431" s="3"/>
      <c r="AD431" s="1"/>
      <c r="AE431" s="1"/>
      <c r="AF431" s="1"/>
      <c r="AG431" s="1"/>
      <c r="AH431" s="1"/>
      <c r="AI431" s="1"/>
      <c r="AJ431" s="1"/>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1"/>
      <c r="BQ431" s="1"/>
      <c r="BR431" s="1"/>
      <c r="BS431" s="1"/>
      <c r="BT431" s="1"/>
      <c r="BU431" s="1"/>
      <c r="BV431" s="1"/>
      <c r="BW431" s="1"/>
      <c r="BX431" s="1"/>
      <c r="BY431" s="1"/>
      <c r="BZ431" s="1"/>
      <c r="CA431" s="4"/>
      <c r="CB431" s="1"/>
      <c r="CC431" s="4"/>
      <c r="CD431" s="1"/>
      <c r="CE431" s="4"/>
      <c r="CF431" s="5"/>
      <c r="CG431" s="1"/>
      <c r="CH431" s="1"/>
      <c r="CI431" s="1"/>
      <c r="CJ431" s="1"/>
      <c r="CK431" s="1"/>
      <c r="CL431" s="1"/>
      <c r="CM431" s="6"/>
      <c r="CN431" s="6"/>
      <c r="CO431" s="6"/>
      <c r="CP431" s="6"/>
      <c r="CQ431" s="6"/>
      <c r="CR431" s="6"/>
      <c r="CS431" s="6"/>
      <c r="CT431" s="6"/>
      <c r="CU431" s="6"/>
      <c r="CV431" s="6"/>
      <c r="CW431" s="7"/>
      <c r="CX431" s="7"/>
      <c r="CY431" s="7"/>
      <c r="CZ431" s="7"/>
      <c r="DA431" s="8"/>
      <c r="DB431" s="6"/>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1"/>
      <c r="EN431" s="1"/>
      <c r="EO431" s="1"/>
      <c r="EP431" s="1"/>
      <c r="EQ431" s="1"/>
      <c r="ER431" s="1"/>
      <c r="ES431" s="3"/>
      <c r="ET431" s="3"/>
      <c r="EU431" s="1"/>
      <c r="EV431" s="1"/>
      <c r="EW431" s="1"/>
      <c r="EX431" s="1"/>
      <c r="EY431" s="1"/>
      <c r="EZ431" s="1"/>
      <c r="FA431" s="1"/>
      <c r="FB431" s="1"/>
      <c r="FC431" s="1"/>
      <c r="FD431" s="1"/>
      <c r="FE431" s="1"/>
    </row>
    <row r="432">
      <c r="L432" s="1"/>
      <c r="M432" s="1"/>
      <c r="N432" s="1"/>
      <c r="O432" s="1"/>
      <c r="P432" s="1"/>
      <c r="Q432" s="1"/>
      <c r="R432" s="1"/>
      <c r="S432" s="3"/>
      <c r="T432" s="3"/>
      <c r="U432" s="3"/>
      <c r="V432" s="3"/>
      <c r="W432" s="3"/>
      <c r="X432" s="3"/>
      <c r="Y432" s="3"/>
      <c r="Z432" s="3"/>
      <c r="AA432" s="3"/>
      <c r="AB432" s="3"/>
      <c r="AD432" s="1"/>
      <c r="AE432" s="1"/>
      <c r="AF432" s="1"/>
      <c r="AG432" s="1"/>
      <c r="AH432" s="1"/>
      <c r="AI432" s="1"/>
      <c r="AJ432" s="1"/>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1"/>
      <c r="BQ432" s="1"/>
      <c r="BR432" s="1"/>
      <c r="BS432" s="1"/>
      <c r="BT432" s="1"/>
      <c r="BU432" s="1"/>
      <c r="BV432" s="1"/>
      <c r="BW432" s="1"/>
      <c r="BX432" s="1"/>
      <c r="BY432" s="1"/>
      <c r="BZ432" s="1"/>
      <c r="CA432" s="4"/>
      <c r="CB432" s="1"/>
      <c r="CC432" s="4"/>
      <c r="CD432" s="1"/>
      <c r="CE432" s="4"/>
      <c r="CF432" s="5"/>
      <c r="CG432" s="1"/>
      <c r="CH432" s="1"/>
      <c r="CI432" s="1"/>
      <c r="CJ432" s="1"/>
      <c r="CK432" s="1"/>
      <c r="CL432" s="1"/>
      <c r="CM432" s="6"/>
      <c r="CN432" s="6"/>
      <c r="CO432" s="6"/>
      <c r="CP432" s="6"/>
      <c r="CQ432" s="6"/>
      <c r="CR432" s="6"/>
      <c r="CS432" s="6"/>
      <c r="CT432" s="6"/>
      <c r="CU432" s="6"/>
      <c r="CV432" s="6"/>
      <c r="CW432" s="7"/>
      <c r="CX432" s="7"/>
      <c r="CY432" s="7"/>
      <c r="CZ432" s="7"/>
      <c r="DA432" s="8"/>
      <c r="DB432" s="6"/>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1"/>
      <c r="EN432" s="1"/>
      <c r="EO432" s="1"/>
      <c r="EP432" s="1"/>
      <c r="EQ432" s="1"/>
      <c r="ER432" s="1"/>
      <c r="ES432" s="3"/>
      <c r="ET432" s="3"/>
      <c r="EU432" s="1"/>
      <c r="EV432" s="1"/>
      <c r="EW432" s="1"/>
      <c r="EX432" s="1"/>
      <c r="EY432" s="1"/>
      <c r="EZ432" s="1"/>
      <c r="FA432" s="1"/>
      <c r="FB432" s="1"/>
      <c r="FC432" s="1"/>
      <c r="FD432" s="1"/>
      <c r="FE432" s="1"/>
    </row>
    <row r="433">
      <c r="L433" s="1"/>
      <c r="M433" s="1"/>
      <c r="N433" s="1"/>
      <c r="O433" s="1"/>
      <c r="P433" s="1"/>
      <c r="Q433" s="1"/>
      <c r="R433" s="1"/>
      <c r="S433" s="3"/>
      <c r="T433" s="3"/>
      <c r="U433" s="3"/>
      <c r="V433" s="3"/>
      <c r="W433" s="3"/>
      <c r="X433" s="3"/>
      <c r="Y433" s="3"/>
      <c r="Z433" s="3"/>
      <c r="AA433" s="3"/>
      <c r="AB433" s="3"/>
      <c r="AD433" s="1"/>
      <c r="AE433" s="1"/>
      <c r="AF433" s="1"/>
      <c r="AG433" s="1"/>
      <c r="AH433" s="1"/>
      <c r="AI433" s="1"/>
      <c r="AJ433" s="1"/>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1"/>
      <c r="BQ433" s="1"/>
      <c r="BR433" s="1"/>
      <c r="BS433" s="1"/>
      <c r="BT433" s="1"/>
      <c r="BU433" s="1"/>
      <c r="BV433" s="1"/>
      <c r="BW433" s="1"/>
      <c r="BX433" s="1"/>
      <c r="BY433" s="1"/>
      <c r="BZ433" s="1"/>
      <c r="CA433" s="4"/>
      <c r="CB433" s="1"/>
      <c r="CC433" s="4"/>
      <c r="CD433" s="1"/>
      <c r="CE433" s="4"/>
      <c r="CF433" s="5"/>
      <c r="CG433" s="1"/>
      <c r="CH433" s="1"/>
      <c r="CI433" s="1"/>
      <c r="CJ433" s="1"/>
      <c r="CK433" s="1"/>
      <c r="CL433" s="1"/>
      <c r="CM433" s="6"/>
      <c r="CN433" s="6"/>
      <c r="CO433" s="6"/>
      <c r="CP433" s="6"/>
      <c r="CQ433" s="6"/>
      <c r="CR433" s="6"/>
      <c r="CS433" s="6"/>
      <c r="CT433" s="6"/>
      <c r="CU433" s="6"/>
      <c r="CV433" s="6"/>
      <c r="CW433" s="7"/>
      <c r="CX433" s="7"/>
      <c r="CY433" s="7"/>
      <c r="CZ433" s="7"/>
      <c r="DA433" s="8"/>
      <c r="DB433" s="6"/>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1"/>
      <c r="EN433" s="1"/>
      <c r="EO433" s="1"/>
      <c r="EP433" s="1"/>
      <c r="EQ433" s="1"/>
      <c r="ER433" s="1"/>
      <c r="ES433" s="3"/>
      <c r="ET433" s="3"/>
      <c r="EU433" s="1"/>
      <c r="EV433" s="1"/>
      <c r="EW433" s="1"/>
      <c r="EX433" s="1"/>
      <c r="EY433" s="1"/>
      <c r="EZ433" s="1"/>
      <c r="FA433" s="1"/>
      <c r="FB433" s="1"/>
      <c r="FC433" s="1"/>
      <c r="FD433" s="1"/>
      <c r="FE433" s="1"/>
    </row>
    <row r="434">
      <c r="L434" s="1"/>
      <c r="M434" s="1"/>
      <c r="N434" s="1"/>
      <c r="O434" s="1"/>
      <c r="P434" s="1"/>
      <c r="Q434" s="1"/>
      <c r="R434" s="1"/>
      <c r="S434" s="3"/>
      <c r="T434" s="3"/>
      <c r="U434" s="3"/>
      <c r="V434" s="3"/>
      <c r="W434" s="3"/>
      <c r="X434" s="3"/>
      <c r="Y434" s="3"/>
      <c r="Z434" s="3"/>
      <c r="AA434" s="3"/>
      <c r="AB434" s="3"/>
      <c r="AD434" s="1"/>
      <c r="AE434" s="1"/>
      <c r="AF434" s="1"/>
      <c r="AG434" s="1"/>
      <c r="AH434" s="1"/>
      <c r="AI434" s="1"/>
      <c r="AJ434" s="1"/>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1"/>
      <c r="BQ434" s="1"/>
      <c r="BR434" s="1"/>
      <c r="BS434" s="1"/>
      <c r="BT434" s="1"/>
      <c r="BU434" s="1"/>
      <c r="BV434" s="1"/>
      <c r="BW434" s="1"/>
      <c r="BX434" s="1"/>
      <c r="BY434" s="1"/>
      <c r="BZ434" s="1"/>
      <c r="CA434" s="4"/>
      <c r="CB434" s="1"/>
      <c r="CC434" s="4"/>
      <c r="CD434" s="1"/>
      <c r="CE434" s="4"/>
      <c r="CF434" s="5"/>
      <c r="CG434" s="1"/>
      <c r="CH434" s="1"/>
      <c r="CI434" s="1"/>
      <c r="CJ434" s="1"/>
      <c r="CK434" s="1"/>
      <c r="CL434" s="1"/>
      <c r="CM434" s="6"/>
      <c r="CN434" s="6"/>
      <c r="CO434" s="6"/>
      <c r="CP434" s="6"/>
      <c r="CQ434" s="6"/>
      <c r="CR434" s="6"/>
      <c r="CS434" s="6"/>
      <c r="CT434" s="6"/>
      <c r="CU434" s="6"/>
      <c r="CV434" s="6"/>
      <c r="CW434" s="7"/>
      <c r="CX434" s="7"/>
      <c r="CY434" s="7"/>
      <c r="CZ434" s="7"/>
      <c r="DA434" s="8"/>
      <c r="DB434" s="6"/>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1"/>
      <c r="EN434" s="1"/>
      <c r="EO434" s="1"/>
      <c r="EP434" s="1"/>
      <c r="EQ434" s="1"/>
      <c r="ER434" s="1"/>
      <c r="ES434" s="3"/>
      <c r="ET434" s="3"/>
      <c r="EU434" s="1"/>
      <c r="EV434" s="1"/>
      <c r="EW434" s="1"/>
      <c r="EX434" s="1"/>
      <c r="EY434" s="1"/>
      <c r="EZ434" s="1"/>
      <c r="FA434" s="1"/>
      <c r="FB434" s="1"/>
      <c r="FC434" s="1"/>
      <c r="FD434" s="1"/>
      <c r="FE434" s="1"/>
    </row>
    <row r="435">
      <c r="L435" s="1"/>
      <c r="M435" s="1"/>
      <c r="N435" s="1"/>
      <c r="O435" s="1"/>
      <c r="P435" s="1"/>
      <c r="Q435" s="1"/>
      <c r="R435" s="1"/>
      <c r="S435" s="3"/>
      <c r="T435" s="3"/>
      <c r="U435" s="3"/>
      <c r="V435" s="3"/>
      <c r="W435" s="3"/>
      <c r="X435" s="3"/>
      <c r="Y435" s="3"/>
      <c r="Z435" s="3"/>
      <c r="AA435" s="3"/>
      <c r="AB435" s="3"/>
      <c r="AD435" s="1"/>
      <c r="AE435" s="1"/>
      <c r="AF435" s="1"/>
      <c r="AG435" s="1"/>
      <c r="AH435" s="1"/>
      <c r="AI435" s="1"/>
      <c r="AJ435" s="1"/>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1"/>
      <c r="BQ435" s="1"/>
      <c r="BR435" s="1"/>
      <c r="BS435" s="1"/>
      <c r="BT435" s="1"/>
      <c r="BU435" s="1"/>
      <c r="BV435" s="1"/>
      <c r="BW435" s="1"/>
      <c r="BX435" s="1"/>
      <c r="BY435" s="1"/>
      <c r="BZ435" s="1"/>
      <c r="CA435" s="4"/>
      <c r="CB435" s="1"/>
      <c r="CC435" s="4"/>
      <c r="CD435" s="1"/>
      <c r="CE435" s="4"/>
      <c r="CF435" s="5"/>
      <c r="CG435" s="1"/>
      <c r="CH435" s="1"/>
      <c r="CI435" s="1"/>
      <c r="CJ435" s="1"/>
      <c r="CK435" s="1"/>
      <c r="CL435" s="1"/>
      <c r="CM435" s="6"/>
      <c r="CN435" s="6"/>
      <c r="CO435" s="6"/>
      <c r="CP435" s="6"/>
      <c r="CQ435" s="6"/>
      <c r="CR435" s="6"/>
      <c r="CS435" s="6"/>
      <c r="CT435" s="6"/>
      <c r="CU435" s="6"/>
      <c r="CV435" s="6"/>
      <c r="CW435" s="7"/>
      <c r="CX435" s="7"/>
      <c r="CY435" s="7"/>
      <c r="CZ435" s="7"/>
      <c r="DA435" s="8"/>
      <c r="DB435" s="6"/>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1"/>
      <c r="EN435" s="1"/>
      <c r="EO435" s="1"/>
      <c r="EP435" s="1"/>
      <c r="EQ435" s="1"/>
      <c r="ER435" s="1"/>
      <c r="ES435" s="3"/>
      <c r="ET435" s="3"/>
      <c r="EU435" s="1"/>
      <c r="EV435" s="1"/>
      <c r="EW435" s="1"/>
      <c r="EX435" s="1"/>
      <c r="EY435" s="1"/>
      <c r="EZ435" s="1"/>
      <c r="FA435" s="1"/>
      <c r="FB435" s="1"/>
      <c r="FC435" s="1"/>
      <c r="FD435" s="1"/>
      <c r="FE435" s="1"/>
    </row>
    <row r="436">
      <c r="L436" s="1"/>
      <c r="M436" s="1"/>
      <c r="N436" s="1"/>
      <c r="O436" s="1"/>
      <c r="P436" s="1"/>
      <c r="Q436" s="1"/>
      <c r="R436" s="1"/>
      <c r="S436" s="3"/>
      <c r="T436" s="3"/>
      <c r="U436" s="3"/>
      <c r="V436" s="3"/>
      <c r="W436" s="3"/>
      <c r="X436" s="3"/>
      <c r="Y436" s="3"/>
      <c r="Z436" s="3"/>
      <c r="AA436" s="3"/>
      <c r="AB436" s="3"/>
      <c r="AD436" s="1"/>
      <c r="AE436" s="1"/>
      <c r="AF436" s="1"/>
      <c r="AG436" s="1"/>
      <c r="AH436" s="1"/>
      <c r="AI436" s="1"/>
      <c r="AJ436" s="1"/>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1"/>
      <c r="BQ436" s="1"/>
      <c r="BR436" s="1"/>
      <c r="BS436" s="1"/>
      <c r="BT436" s="1"/>
      <c r="BU436" s="1"/>
      <c r="BV436" s="1"/>
      <c r="BW436" s="1"/>
      <c r="BX436" s="1"/>
      <c r="BY436" s="1"/>
      <c r="BZ436" s="1"/>
      <c r="CA436" s="4"/>
      <c r="CB436" s="1"/>
      <c r="CC436" s="4"/>
      <c r="CD436" s="1"/>
      <c r="CE436" s="4"/>
      <c r="CF436" s="5"/>
      <c r="CG436" s="1"/>
      <c r="CH436" s="1"/>
      <c r="CI436" s="1"/>
      <c r="CJ436" s="1"/>
      <c r="CK436" s="1"/>
      <c r="CL436" s="1"/>
      <c r="CM436" s="6"/>
      <c r="CN436" s="6"/>
      <c r="CO436" s="6"/>
      <c r="CP436" s="6"/>
      <c r="CQ436" s="6"/>
      <c r="CR436" s="6"/>
      <c r="CS436" s="6"/>
      <c r="CT436" s="6"/>
      <c r="CU436" s="6"/>
      <c r="CV436" s="6"/>
      <c r="CW436" s="7"/>
      <c r="CX436" s="7"/>
      <c r="CY436" s="7"/>
      <c r="CZ436" s="7"/>
      <c r="DA436" s="8"/>
      <c r="DB436" s="6"/>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1"/>
      <c r="EN436" s="1"/>
      <c r="EO436" s="1"/>
      <c r="EP436" s="1"/>
      <c r="EQ436" s="1"/>
      <c r="ER436" s="1"/>
      <c r="ES436" s="3"/>
      <c r="ET436" s="3"/>
      <c r="EU436" s="1"/>
      <c r="EV436" s="1"/>
      <c r="EW436" s="1"/>
      <c r="EX436" s="1"/>
      <c r="EY436" s="1"/>
      <c r="EZ436" s="1"/>
      <c r="FA436" s="1"/>
      <c r="FB436" s="1"/>
      <c r="FC436" s="1"/>
      <c r="FD436" s="1"/>
      <c r="FE436" s="1"/>
    </row>
    <row r="437">
      <c r="L437" s="1"/>
      <c r="M437" s="1"/>
      <c r="N437" s="1"/>
      <c r="O437" s="1"/>
      <c r="P437" s="1"/>
      <c r="Q437" s="1"/>
      <c r="R437" s="1"/>
      <c r="S437" s="3"/>
      <c r="T437" s="3"/>
      <c r="U437" s="3"/>
      <c r="V437" s="3"/>
      <c r="W437" s="3"/>
      <c r="X437" s="3"/>
      <c r="Y437" s="3"/>
      <c r="Z437" s="3"/>
      <c r="AA437" s="3"/>
      <c r="AB437" s="3"/>
      <c r="AD437" s="1"/>
      <c r="AE437" s="1"/>
      <c r="AF437" s="1"/>
      <c r="AG437" s="1"/>
      <c r="AH437" s="1"/>
      <c r="AI437" s="1"/>
      <c r="AJ437" s="1"/>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1"/>
      <c r="BQ437" s="1"/>
      <c r="BR437" s="1"/>
      <c r="BS437" s="1"/>
      <c r="BT437" s="1"/>
      <c r="BU437" s="1"/>
      <c r="BV437" s="1"/>
      <c r="BW437" s="1"/>
      <c r="BX437" s="1"/>
      <c r="BY437" s="1"/>
      <c r="BZ437" s="1"/>
      <c r="CA437" s="4"/>
      <c r="CB437" s="1"/>
      <c r="CC437" s="4"/>
      <c r="CD437" s="1"/>
      <c r="CE437" s="4"/>
      <c r="CF437" s="5"/>
      <c r="CG437" s="1"/>
      <c r="CH437" s="1"/>
      <c r="CI437" s="1"/>
      <c r="CJ437" s="1"/>
      <c r="CK437" s="1"/>
      <c r="CL437" s="1"/>
      <c r="CM437" s="6"/>
      <c r="CN437" s="6"/>
      <c r="CO437" s="6"/>
      <c r="CP437" s="6"/>
      <c r="CQ437" s="6"/>
      <c r="CR437" s="6"/>
      <c r="CS437" s="6"/>
      <c r="CT437" s="6"/>
      <c r="CU437" s="6"/>
      <c r="CV437" s="6"/>
      <c r="CW437" s="7"/>
      <c r="CX437" s="7"/>
      <c r="CY437" s="7"/>
      <c r="CZ437" s="7"/>
      <c r="DA437" s="8"/>
      <c r="DB437" s="6"/>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1"/>
      <c r="EN437" s="1"/>
      <c r="EO437" s="1"/>
      <c r="EP437" s="1"/>
      <c r="EQ437" s="1"/>
      <c r="ER437" s="1"/>
      <c r="ES437" s="3"/>
      <c r="ET437" s="3"/>
      <c r="EU437" s="1"/>
      <c r="EV437" s="1"/>
      <c r="EW437" s="1"/>
      <c r="EX437" s="1"/>
      <c r="EY437" s="1"/>
      <c r="EZ437" s="1"/>
      <c r="FA437" s="1"/>
      <c r="FB437" s="1"/>
      <c r="FC437" s="1"/>
      <c r="FD437" s="1"/>
      <c r="FE437" s="1"/>
    </row>
    <row r="438">
      <c r="L438" s="1"/>
      <c r="M438" s="1"/>
      <c r="N438" s="1"/>
      <c r="O438" s="1"/>
      <c r="P438" s="1"/>
      <c r="Q438" s="1"/>
      <c r="R438" s="1"/>
      <c r="S438" s="3"/>
      <c r="T438" s="3"/>
      <c r="U438" s="3"/>
      <c r="V438" s="3"/>
      <c r="W438" s="3"/>
      <c r="X438" s="3"/>
      <c r="Y438" s="3"/>
      <c r="Z438" s="3"/>
      <c r="AA438" s="3"/>
      <c r="AB438" s="3"/>
      <c r="AD438" s="1"/>
      <c r="AE438" s="1"/>
      <c r="AF438" s="1"/>
      <c r="AG438" s="1"/>
      <c r="AH438" s="1"/>
      <c r="AI438" s="1"/>
      <c r="AJ438" s="1"/>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1"/>
      <c r="BQ438" s="1"/>
      <c r="BR438" s="1"/>
      <c r="BS438" s="1"/>
      <c r="BT438" s="1"/>
      <c r="BU438" s="1"/>
      <c r="BV438" s="1"/>
      <c r="BW438" s="1"/>
      <c r="BX438" s="1"/>
      <c r="BY438" s="1"/>
      <c r="BZ438" s="1"/>
      <c r="CA438" s="4"/>
      <c r="CB438" s="1"/>
      <c r="CC438" s="4"/>
      <c r="CD438" s="1"/>
      <c r="CE438" s="4"/>
      <c r="CF438" s="5"/>
      <c r="CG438" s="1"/>
      <c r="CH438" s="1"/>
      <c r="CI438" s="1"/>
      <c r="CJ438" s="1"/>
      <c r="CK438" s="1"/>
      <c r="CL438" s="1"/>
      <c r="CM438" s="6"/>
      <c r="CN438" s="6"/>
      <c r="CO438" s="6"/>
      <c r="CP438" s="6"/>
      <c r="CQ438" s="6"/>
      <c r="CR438" s="6"/>
      <c r="CS438" s="6"/>
      <c r="CT438" s="6"/>
      <c r="CU438" s="6"/>
      <c r="CV438" s="6"/>
      <c r="CW438" s="7"/>
      <c r="CX438" s="7"/>
      <c r="CY438" s="7"/>
      <c r="CZ438" s="7"/>
      <c r="DA438" s="8"/>
      <c r="DB438" s="6"/>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1"/>
      <c r="EN438" s="1"/>
      <c r="EO438" s="1"/>
      <c r="EP438" s="1"/>
      <c r="EQ438" s="1"/>
      <c r="ER438" s="1"/>
      <c r="ES438" s="3"/>
      <c r="ET438" s="3"/>
      <c r="EU438" s="1"/>
      <c r="EV438" s="1"/>
      <c r="EW438" s="1"/>
      <c r="EX438" s="1"/>
      <c r="EY438" s="1"/>
      <c r="EZ438" s="1"/>
      <c r="FA438" s="1"/>
      <c r="FB438" s="1"/>
      <c r="FC438" s="1"/>
      <c r="FD438" s="1"/>
      <c r="FE438" s="1"/>
    </row>
    <row r="439">
      <c r="L439" s="1"/>
      <c r="M439" s="1"/>
      <c r="N439" s="1"/>
      <c r="O439" s="1"/>
      <c r="P439" s="1"/>
      <c r="Q439" s="1"/>
      <c r="R439" s="1"/>
      <c r="S439" s="3"/>
      <c r="T439" s="3"/>
      <c r="U439" s="3"/>
      <c r="V439" s="3"/>
      <c r="W439" s="3"/>
      <c r="X439" s="3"/>
      <c r="Y439" s="3"/>
      <c r="Z439" s="3"/>
      <c r="AA439" s="3"/>
      <c r="AB439" s="3"/>
      <c r="AD439" s="1"/>
      <c r="AE439" s="1"/>
      <c r="AF439" s="1"/>
      <c r="AG439" s="1"/>
      <c r="AH439" s="1"/>
      <c r="AI439" s="1"/>
      <c r="AJ439" s="1"/>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1"/>
      <c r="BQ439" s="1"/>
      <c r="BR439" s="1"/>
      <c r="BS439" s="1"/>
      <c r="BT439" s="1"/>
      <c r="BU439" s="1"/>
      <c r="BV439" s="1"/>
      <c r="BW439" s="1"/>
      <c r="BX439" s="1"/>
      <c r="BY439" s="1"/>
      <c r="BZ439" s="1"/>
      <c r="CA439" s="4"/>
      <c r="CB439" s="1"/>
      <c r="CC439" s="4"/>
      <c r="CD439" s="1"/>
      <c r="CE439" s="4"/>
      <c r="CF439" s="5"/>
      <c r="CG439" s="1"/>
      <c r="CH439" s="1"/>
      <c r="CI439" s="1"/>
      <c r="CJ439" s="1"/>
      <c r="CK439" s="1"/>
      <c r="CL439" s="1"/>
      <c r="CM439" s="6"/>
      <c r="CN439" s="6"/>
      <c r="CO439" s="6"/>
      <c r="CP439" s="6"/>
      <c r="CQ439" s="6"/>
      <c r="CR439" s="6"/>
      <c r="CS439" s="6"/>
      <c r="CT439" s="6"/>
      <c r="CU439" s="6"/>
      <c r="CV439" s="6"/>
      <c r="CW439" s="7"/>
      <c r="CX439" s="7"/>
      <c r="CY439" s="7"/>
      <c r="CZ439" s="7"/>
      <c r="DA439" s="8"/>
      <c r="DB439" s="6"/>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1"/>
      <c r="EN439" s="1"/>
      <c r="EO439" s="1"/>
      <c r="EP439" s="1"/>
      <c r="EQ439" s="1"/>
      <c r="ER439" s="1"/>
      <c r="ES439" s="3"/>
      <c r="ET439" s="3"/>
      <c r="EU439" s="1"/>
      <c r="EV439" s="1"/>
      <c r="EW439" s="1"/>
      <c r="EX439" s="1"/>
      <c r="EY439" s="1"/>
      <c r="EZ439" s="1"/>
      <c r="FA439" s="1"/>
      <c r="FB439" s="1"/>
      <c r="FC439" s="1"/>
      <c r="FD439" s="1"/>
      <c r="FE439" s="1"/>
    </row>
    <row r="440">
      <c r="L440" s="1"/>
      <c r="M440" s="1"/>
      <c r="N440" s="1"/>
      <c r="O440" s="1"/>
      <c r="P440" s="1"/>
      <c r="Q440" s="1"/>
      <c r="R440" s="1"/>
      <c r="S440" s="3"/>
      <c r="T440" s="3"/>
      <c r="U440" s="3"/>
      <c r="V440" s="3"/>
      <c r="W440" s="3"/>
      <c r="X440" s="3"/>
      <c r="Y440" s="3"/>
      <c r="Z440" s="3"/>
      <c r="AA440" s="3"/>
      <c r="AB440" s="3"/>
      <c r="AD440" s="1"/>
      <c r="AE440" s="1"/>
      <c r="AF440" s="1"/>
      <c r="AG440" s="1"/>
      <c r="AH440" s="1"/>
      <c r="AI440" s="1"/>
      <c r="AJ440" s="1"/>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1"/>
      <c r="BQ440" s="1"/>
      <c r="BR440" s="1"/>
      <c r="BS440" s="1"/>
      <c r="BT440" s="1"/>
      <c r="BU440" s="1"/>
      <c r="BV440" s="1"/>
      <c r="BW440" s="1"/>
      <c r="BX440" s="1"/>
      <c r="BY440" s="1"/>
      <c r="BZ440" s="1"/>
      <c r="CA440" s="4"/>
      <c r="CB440" s="1"/>
      <c r="CC440" s="4"/>
      <c r="CD440" s="1"/>
      <c r="CE440" s="4"/>
      <c r="CF440" s="5"/>
      <c r="CG440" s="1"/>
      <c r="CH440" s="1"/>
      <c r="CI440" s="1"/>
      <c r="CJ440" s="1"/>
      <c r="CK440" s="1"/>
      <c r="CL440" s="1"/>
      <c r="CM440" s="6"/>
      <c r="CN440" s="6"/>
      <c r="CO440" s="6"/>
      <c r="CP440" s="6"/>
      <c r="CQ440" s="6"/>
      <c r="CR440" s="6"/>
      <c r="CS440" s="6"/>
      <c r="CT440" s="6"/>
      <c r="CU440" s="6"/>
      <c r="CV440" s="6"/>
      <c r="CW440" s="7"/>
      <c r="CX440" s="7"/>
      <c r="CY440" s="7"/>
      <c r="CZ440" s="7"/>
      <c r="DA440" s="8"/>
      <c r="DB440" s="6"/>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1"/>
      <c r="EN440" s="1"/>
      <c r="EO440" s="1"/>
      <c r="EP440" s="1"/>
      <c r="EQ440" s="1"/>
      <c r="ER440" s="1"/>
      <c r="ES440" s="3"/>
      <c r="ET440" s="3"/>
      <c r="EU440" s="1"/>
      <c r="EV440" s="1"/>
      <c r="EW440" s="1"/>
      <c r="EX440" s="1"/>
      <c r="EY440" s="1"/>
      <c r="EZ440" s="1"/>
      <c r="FA440" s="1"/>
      <c r="FB440" s="1"/>
      <c r="FC440" s="1"/>
      <c r="FD440" s="1"/>
      <c r="FE440" s="1"/>
    </row>
    <row r="441">
      <c r="L441" s="1"/>
      <c r="M441" s="1"/>
      <c r="N441" s="1"/>
      <c r="O441" s="1"/>
      <c r="P441" s="1"/>
      <c r="Q441" s="1"/>
      <c r="R441" s="1"/>
      <c r="S441" s="3"/>
      <c r="T441" s="3"/>
      <c r="U441" s="3"/>
      <c r="V441" s="3"/>
      <c r="W441" s="3"/>
      <c r="X441" s="3"/>
      <c r="Y441" s="3"/>
      <c r="Z441" s="3"/>
      <c r="AA441" s="3"/>
      <c r="AB441" s="3"/>
      <c r="AD441" s="1"/>
      <c r="AE441" s="1"/>
      <c r="AF441" s="1"/>
      <c r="AG441" s="1"/>
      <c r="AH441" s="1"/>
      <c r="AI441" s="1"/>
      <c r="AJ441" s="1"/>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1"/>
      <c r="BQ441" s="1"/>
      <c r="BR441" s="1"/>
      <c r="BS441" s="1"/>
      <c r="BT441" s="1"/>
      <c r="BU441" s="1"/>
      <c r="BV441" s="1"/>
      <c r="BW441" s="1"/>
      <c r="BX441" s="1"/>
      <c r="BY441" s="1"/>
      <c r="BZ441" s="1"/>
      <c r="CA441" s="4"/>
      <c r="CB441" s="1"/>
      <c r="CC441" s="4"/>
      <c r="CD441" s="1"/>
      <c r="CE441" s="4"/>
      <c r="CF441" s="5"/>
      <c r="CG441" s="1"/>
      <c r="CH441" s="1"/>
      <c r="CI441" s="1"/>
      <c r="CJ441" s="1"/>
      <c r="CK441" s="1"/>
      <c r="CL441" s="1"/>
      <c r="CM441" s="6"/>
      <c r="CN441" s="6"/>
      <c r="CO441" s="6"/>
      <c r="CP441" s="6"/>
      <c r="CQ441" s="6"/>
      <c r="CR441" s="6"/>
      <c r="CS441" s="6"/>
      <c r="CT441" s="6"/>
      <c r="CU441" s="6"/>
      <c r="CV441" s="6"/>
      <c r="CW441" s="7"/>
      <c r="CX441" s="7"/>
      <c r="CY441" s="7"/>
      <c r="CZ441" s="7"/>
      <c r="DA441" s="8"/>
      <c r="DB441" s="6"/>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1"/>
      <c r="EN441" s="1"/>
      <c r="EO441" s="1"/>
      <c r="EP441" s="1"/>
      <c r="EQ441" s="1"/>
      <c r="ER441" s="1"/>
      <c r="ES441" s="3"/>
      <c r="ET441" s="3"/>
      <c r="EU441" s="1"/>
      <c r="EV441" s="1"/>
      <c r="EW441" s="1"/>
      <c r="EX441" s="1"/>
      <c r="EY441" s="1"/>
      <c r="EZ441" s="1"/>
      <c r="FA441" s="1"/>
      <c r="FB441" s="1"/>
      <c r="FC441" s="1"/>
      <c r="FD441" s="1"/>
      <c r="FE441" s="1"/>
    </row>
    <row r="442">
      <c r="L442" s="1"/>
      <c r="M442" s="1"/>
      <c r="N442" s="1"/>
      <c r="O442" s="1"/>
      <c r="P442" s="1"/>
      <c r="Q442" s="1"/>
      <c r="R442" s="1"/>
      <c r="S442" s="3"/>
      <c r="T442" s="3"/>
      <c r="U442" s="3"/>
      <c r="V442" s="3"/>
      <c r="W442" s="3"/>
      <c r="X442" s="3"/>
      <c r="Y442" s="3"/>
      <c r="Z442" s="3"/>
      <c r="AA442" s="3"/>
      <c r="AB442" s="3"/>
      <c r="AD442" s="1"/>
      <c r="AE442" s="1"/>
      <c r="AF442" s="1"/>
      <c r="AG442" s="1"/>
      <c r="AH442" s="1"/>
      <c r="AI442" s="1"/>
      <c r="AJ442" s="1"/>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1"/>
      <c r="BQ442" s="1"/>
      <c r="BR442" s="1"/>
      <c r="BS442" s="1"/>
      <c r="BT442" s="1"/>
      <c r="BU442" s="1"/>
      <c r="BV442" s="1"/>
      <c r="BW442" s="1"/>
      <c r="BX442" s="1"/>
      <c r="BY442" s="1"/>
      <c r="BZ442" s="1"/>
      <c r="CA442" s="4"/>
      <c r="CB442" s="1"/>
      <c r="CC442" s="4"/>
      <c r="CD442" s="1"/>
      <c r="CE442" s="4"/>
      <c r="CF442" s="5"/>
      <c r="CG442" s="1"/>
      <c r="CH442" s="1"/>
      <c r="CI442" s="1"/>
      <c r="CJ442" s="1"/>
      <c r="CK442" s="1"/>
      <c r="CL442" s="1"/>
      <c r="CM442" s="6"/>
      <c r="CN442" s="6"/>
      <c r="CO442" s="6"/>
      <c r="CP442" s="6"/>
      <c r="CQ442" s="6"/>
      <c r="CR442" s="6"/>
      <c r="CS442" s="6"/>
      <c r="CT442" s="6"/>
      <c r="CU442" s="6"/>
      <c r="CV442" s="6"/>
      <c r="CW442" s="7"/>
      <c r="CX442" s="7"/>
      <c r="CY442" s="7"/>
      <c r="CZ442" s="7"/>
      <c r="DA442" s="8"/>
      <c r="DB442" s="6"/>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1"/>
      <c r="EN442" s="1"/>
      <c r="EO442" s="1"/>
      <c r="EP442" s="1"/>
      <c r="EQ442" s="1"/>
      <c r="ER442" s="1"/>
      <c r="ES442" s="3"/>
      <c r="ET442" s="3"/>
      <c r="EU442" s="1"/>
      <c r="EV442" s="1"/>
      <c r="EW442" s="1"/>
      <c r="EX442" s="1"/>
      <c r="EY442" s="1"/>
      <c r="EZ442" s="1"/>
      <c r="FA442" s="1"/>
      <c r="FB442" s="1"/>
      <c r="FC442" s="1"/>
      <c r="FD442" s="1"/>
      <c r="FE442" s="1"/>
    </row>
    <row r="443">
      <c r="L443" s="1"/>
      <c r="M443" s="1"/>
      <c r="N443" s="1"/>
      <c r="O443" s="1"/>
      <c r="P443" s="1"/>
      <c r="Q443" s="1"/>
      <c r="R443" s="1"/>
      <c r="S443" s="3"/>
      <c r="T443" s="3"/>
      <c r="U443" s="3"/>
      <c r="V443" s="3"/>
      <c r="W443" s="3"/>
      <c r="X443" s="3"/>
      <c r="Y443" s="3"/>
      <c r="Z443" s="3"/>
      <c r="AA443" s="3"/>
      <c r="AB443" s="3"/>
      <c r="AD443" s="1"/>
      <c r="AE443" s="1"/>
      <c r="AF443" s="1"/>
      <c r="AG443" s="1"/>
      <c r="AH443" s="1"/>
      <c r="AI443" s="1"/>
      <c r="AJ443" s="1"/>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1"/>
      <c r="BQ443" s="1"/>
      <c r="BR443" s="1"/>
      <c r="BS443" s="1"/>
      <c r="BT443" s="1"/>
      <c r="BU443" s="1"/>
      <c r="BV443" s="1"/>
      <c r="BW443" s="1"/>
      <c r="BX443" s="1"/>
      <c r="BY443" s="1"/>
      <c r="BZ443" s="1"/>
      <c r="CA443" s="4"/>
      <c r="CB443" s="1"/>
      <c r="CC443" s="4"/>
      <c r="CD443" s="1"/>
      <c r="CE443" s="4"/>
      <c r="CF443" s="5"/>
      <c r="CG443" s="1"/>
      <c r="CH443" s="1"/>
      <c r="CI443" s="1"/>
      <c r="CJ443" s="1"/>
      <c r="CK443" s="1"/>
      <c r="CL443" s="1"/>
      <c r="CM443" s="6"/>
      <c r="CN443" s="6"/>
      <c r="CO443" s="6"/>
      <c r="CP443" s="6"/>
      <c r="CQ443" s="6"/>
      <c r="CR443" s="6"/>
      <c r="CS443" s="6"/>
      <c r="CT443" s="6"/>
      <c r="CU443" s="6"/>
      <c r="CV443" s="6"/>
      <c r="CW443" s="7"/>
      <c r="CX443" s="7"/>
      <c r="CY443" s="7"/>
      <c r="CZ443" s="7"/>
      <c r="DA443" s="8"/>
      <c r="DB443" s="6"/>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1"/>
      <c r="EN443" s="1"/>
      <c r="EO443" s="1"/>
      <c r="EP443" s="1"/>
      <c r="EQ443" s="1"/>
      <c r="ER443" s="1"/>
      <c r="ES443" s="3"/>
      <c r="ET443" s="3"/>
      <c r="EU443" s="1"/>
      <c r="EV443" s="1"/>
      <c r="EW443" s="1"/>
      <c r="EX443" s="1"/>
      <c r="EY443" s="1"/>
      <c r="EZ443" s="1"/>
      <c r="FA443" s="1"/>
      <c r="FB443" s="1"/>
      <c r="FC443" s="1"/>
      <c r="FD443" s="1"/>
      <c r="FE443" s="1"/>
    </row>
    <row r="444">
      <c r="L444" s="1"/>
      <c r="M444" s="1"/>
      <c r="N444" s="1"/>
      <c r="O444" s="1"/>
      <c r="P444" s="1"/>
      <c r="Q444" s="1"/>
      <c r="R444" s="1"/>
      <c r="S444" s="3"/>
      <c r="T444" s="3"/>
      <c r="U444" s="3"/>
      <c r="V444" s="3"/>
      <c r="W444" s="3"/>
      <c r="X444" s="3"/>
      <c r="Y444" s="3"/>
      <c r="Z444" s="3"/>
      <c r="AA444" s="3"/>
      <c r="AB444" s="3"/>
      <c r="AD444" s="1"/>
      <c r="AE444" s="1"/>
      <c r="AF444" s="1"/>
      <c r="AG444" s="1"/>
      <c r="AH444" s="1"/>
      <c r="AI444" s="1"/>
      <c r="AJ444" s="1"/>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1"/>
      <c r="BQ444" s="1"/>
      <c r="BR444" s="1"/>
      <c r="BS444" s="1"/>
      <c r="BT444" s="1"/>
      <c r="BU444" s="1"/>
      <c r="BV444" s="1"/>
      <c r="BW444" s="1"/>
      <c r="BX444" s="1"/>
      <c r="BY444" s="1"/>
      <c r="BZ444" s="1"/>
      <c r="CA444" s="4"/>
      <c r="CB444" s="1"/>
      <c r="CC444" s="4"/>
      <c r="CD444" s="1"/>
      <c r="CE444" s="4"/>
      <c r="CF444" s="5"/>
      <c r="CG444" s="1"/>
      <c r="CH444" s="1"/>
      <c r="CI444" s="1"/>
      <c r="CJ444" s="1"/>
      <c r="CK444" s="1"/>
      <c r="CL444" s="1"/>
      <c r="CM444" s="6"/>
      <c r="CN444" s="6"/>
      <c r="CO444" s="6"/>
      <c r="CP444" s="6"/>
      <c r="CQ444" s="6"/>
      <c r="CR444" s="6"/>
      <c r="CS444" s="6"/>
      <c r="CT444" s="6"/>
      <c r="CU444" s="6"/>
      <c r="CV444" s="6"/>
      <c r="CW444" s="7"/>
      <c r="CX444" s="7"/>
      <c r="CY444" s="7"/>
      <c r="CZ444" s="7"/>
      <c r="DA444" s="8"/>
      <c r="DB444" s="6"/>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1"/>
      <c r="EN444" s="1"/>
      <c r="EO444" s="1"/>
      <c r="EP444" s="1"/>
      <c r="EQ444" s="1"/>
      <c r="ER444" s="1"/>
      <c r="ES444" s="3"/>
      <c r="ET444" s="3"/>
      <c r="EU444" s="1"/>
      <c r="EV444" s="1"/>
      <c r="EW444" s="1"/>
      <c r="EX444" s="1"/>
      <c r="EY444" s="1"/>
      <c r="EZ444" s="1"/>
      <c r="FA444" s="1"/>
      <c r="FB444" s="1"/>
      <c r="FC444" s="1"/>
      <c r="FD444" s="1"/>
      <c r="FE444" s="1"/>
    </row>
    <row r="445">
      <c r="L445" s="1"/>
      <c r="M445" s="1"/>
      <c r="N445" s="1"/>
      <c r="O445" s="1"/>
      <c r="P445" s="1"/>
      <c r="Q445" s="1"/>
      <c r="R445" s="1"/>
      <c r="S445" s="3"/>
      <c r="T445" s="3"/>
      <c r="U445" s="3"/>
      <c r="V445" s="3"/>
      <c r="W445" s="3"/>
      <c r="X445" s="3"/>
      <c r="Y445" s="3"/>
      <c r="Z445" s="3"/>
      <c r="AA445" s="3"/>
      <c r="AB445" s="3"/>
      <c r="AD445" s="1"/>
      <c r="AE445" s="1"/>
      <c r="AF445" s="1"/>
      <c r="AG445" s="1"/>
      <c r="AH445" s="1"/>
      <c r="AI445" s="1"/>
      <c r="AJ445" s="1"/>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1"/>
      <c r="BQ445" s="1"/>
      <c r="BR445" s="1"/>
      <c r="BS445" s="1"/>
      <c r="BT445" s="1"/>
      <c r="BU445" s="1"/>
      <c r="BV445" s="1"/>
      <c r="BW445" s="1"/>
      <c r="BX445" s="1"/>
      <c r="BY445" s="1"/>
      <c r="BZ445" s="1"/>
      <c r="CA445" s="4"/>
      <c r="CB445" s="1"/>
      <c r="CC445" s="4"/>
      <c r="CD445" s="1"/>
      <c r="CE445" s="4"/>
      <c r="CF445" s="5"/>
      <c r="CG445" s="1"/>
      <c r="CH445" s="1"/>
      <c r="CI445" s="1"/>
      <c r="CJ445" s="1"/>
      <c r="CK445" s="1"/>
      <c r="CL445" s="1"/>
      <c r="CM445" s="6"/>
      <c r="CN445" s="6"/>
      <c r="CO445" s="6"/>
      <c r="CP445" s="6"/>
      <c r="CQ445" s="6"/>
      <c r="CR445" s="6"/>
      <c r="CS445" s="6"/>
      <c r="CT445" s="6"/>
      <c r="CU445" s="6"/>
      <c r="CV445" s="6"/>
      <c r="CW445" s="7"/>
      <c r="CX445" s="7"/>
      <c r="CY445" s="7"/>
      <c r="CZ445" s="7"/>
      <c r="DA445" s="8"/>
      <c r="DB445" s="6"/>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1"/>
      <c r="EN445" s="1"/>
      <c r="EO445" s="1"/>
      <c r="EP445" s="1"/>
      <c r="EQ445" s="1"/>
      <c r="ER445" s="1"/>
      <c r="ES445" s="3"/>
      <c r="ET445" s="3"/>
      <c r="EU445" s="1"/>
      <c r="EV445" s="1"/>
      <c r="EW445" s="1"/>
      <c r="EX445" s="1"/>
      <c r="EY445" s="1"/>
      <c r="EZ445" s="1"/>
      <c r="FA445" s="1"/>
      <c r="FB445" s="1"/>
      <c r="FC445" s="1"/>
      <c r="FD445" s="1"/>
      <c r="FE445" s="1"/>
    </row>
    <row r="446">
      <c r="L446" s="1"/>
      <c r="M446" s="1"/>
      <c r="N446" s="1"/>
      <c r="O446" s="1"/>
      <c r="P446" s="1"/>
      <c r="Q446" s="1"/>
      <c r="R446" s="1"/>
      <c r="S446" s="3"/>
      <c r="T446" s="3"/>
      <c r="U446" s="3"/>
      <c r="V446" s="3"/>
      <c r="W446" s="3"/>
      <c r="X446" s="3"/>
      <c r="Y446" s="3"/>
      <c r="Z446" s="3"/>
      <c r="AA446" s="3"/>
      <c r="AB446" s="3"/>
      <c r="AD446" s="1"/>
      <c r="AE446" s="1"/>
      <c r="AF446" s="1"/>
      <c r="AG446" s="1"/>
      <c r="AH446" s="1"/>
      <c r="AI446" s="1"/>
      <c r="AJ446" s="1"/>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1"/>
      <c r="BQ446" s="1"/>
      <c r="BR446" s="1"/>
      <c r="BS446" s="1"/>
      <c r="BT446" s="1"/>
      <c r="BU446" s="1"/>
      <c r="BV446" s="1"/>
      <c r="BW446" s="1"/>
      <c r="BX446" s="1"/>
      <c r="BY446" s="1"/>
      <c r="BZ446" s="1"/>
      <c r="CA446" s="4"/>
      <c r="CB446" s="1"/>
      <c r="CC446" s="4"/>
      <c r="CD446" s="1"/>
      <c r="CE446" s="4"/>
      <c r="CF446" s="5"/>
      <c r="CG446" s="1"/>
      <c r="CH446" s="1"/>
      <c r="CI446" s="1"/>
      <c r="CJ446" s="1"/>
      <c r="CK446" s="1"/>
      <c r="CL446" s="1"/>
      <c r="CM446" s="6"/>
      <c r="CN446" s="6"/>
      <c r="CO446" s="6"/>
      <c r="CP446" s="6"/>
      <c r="CQ446" s="6"/>
      <c r="CR446" s="6"/>
      <c r="CS446" s="6"/>
      <c r="CT446" s="6"/>
      <c r="CU446" s="6"/>
      <c r="CV446" s="6"/>
      <c r="CW446" s="7"/>
      <c r="CX446" s="7"/>
      <c r="CY446" s="7"/>
      <c r="CZ446" s="7"/>
      <c r="DA446" s="8"/>
      <c r="DB446" s="6"/>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1"/>
      <c r="EN446" s="1"/>
      <c r="EO446" s="1"/>
      <c r="EP446" s="1"/>
      <c r="EQ446" s="1"/>
      <c r="ER446" s="1"/>
      <c r="ES446" s="3"/>
      <c r="ET446" s="3"/>
      <c r="EU446" s="1"/>
      <c r="EV446" s="1"/>
      <c r="EW446" s="1"/>
      <c r="EX446" s="1"/>
      <c r="EY446" s="1"/>
      <c r="EZ446" s="1"/>
      <c r="FA446" s="1"/>
      <c r="FB446" s="1"/>
      <c r="FC446" s="1"/>
      <c r="FD446" s="1"/>
      <c r="FE446" s="1"/>
    </row>
    <row r="447">
      <c r="L447" s="1"/>
      <c r="M447" s="1"/>
      <c r="N447" s="1"/>
      <c r="O447" s="1"/>
      <c r="P447" s="1"/>
      <c r="Q447" s="1"/>
      <c r="R447" s="1"/>
      <c r="S447" s="3"/>
      <c r="T447" s="3"/>
      <c r="U447" s="3"/>
      <c r="V447" s="3"/>
      <c r="W447" s="3"/>
      <c r="X447" s="3"/>
      <c r="Y447" s="3"/>
      <c r="Z447" s="3"/>
      <c r="AA447" s="3"/>
      <c r="AB447" s="3"/>
      <c r="AD447" s="1"/>
      <c r="AE447" s="1"/>
      <c r="AF447" s="1"/>
      <c r="AG447" s="1"/>
      <c r="AH447" s="1"/>
      <c r="AI447" s="1"/>
      <c r="AJ447" s="1"/>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1"/>
      <c r="BQ447" s="1"/>
      <c r="BR447" s="1"/>
      <c r="BS447" s="1"/>
      <c r="BT447" s="1"/>
      <c r="BU447" s="1"/>
      <c r="BV447" s="1"/>
      <c r="BW447" s="1"/>
      <c r="BX447" s="1"/>
      <c r="BY447" s="1"/>
      <c r="BZ447" s="1"/>
      <c r="CA447" s="4"/>
      <c r="CB447" s="1"/>
      <c r="CC447" s="4"/>
      <c r="CD447" s="1"/>
      <c r="CE447" s="4"/>
      <c r="CF447" s="5"/>
      <c r="CG447" s="1"/>
      <c r="CH447" s="1"/>
      <c r="CI447" s="1"/>
      <c r="CJ447" s="1"/>
      <c r="CK447" s="1"/>
      <c r="CL447" s="1"/>
      <c r="CM447" s="6"/>
      <c r="CN447" s="6"/>
      <c r="CO447" s="6"/>
      <c r="CP447" s="6"/>
      <c r="CQ447" s="6"/>
      <c r="CR447" s="6"/>
      <c r="CS447" s="6"/>
      <c r="CT447" s="6"/>
      <c r="CU447" s="6"/>
      <c r="CV447" s="6"/>
      <c r="CW447" s="7"/>
      <c r="CX447" s="7"/>
      <c r="CY447" s="7"/>
      <c r="CZ447" s="7"/>
      <c r="DA447" s="8"/>
      <c r="DB447" s="6"/>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1"/>
      <c r="EN447" s="1"/>
      <c r="EO447" s="1"/>
      <c r="EP447" s="1"/>
      <c r="EQ447" s="1"/>
      <c r="ER447" s="1"/>
      <c r="ES447" s="3"/>
      <c r="ET447" s="3"/>
      <c r="EU447" s="1"/>
      <c r="EV447" s="1"/>
      <c r="EW447" s="1"/>
      <c r="EX447" s="1"/>
      <c r="EY447" s="1"/>
      <c r="EZ447" s="1"/>
      <c r="FA447" s="1"/>
      <c r="FB447" s="1"/>
      <c r="FC447" s="1"/>
      <c r="FD447" s="1"/>
      <c r="FE447" s="1"/>
    </row>
    <row r="448">
      <c r="L448" s="1"/>
      <c r="M448" s="1"/>
      <c r="N448" s="1"/>
      <c r="O448" s="1"/>
      <c r="P448" s="1"/>
      <c r="Q448" s="1"/>
      <c r="R448" s="1"/>
      <c r="S448" s="3"/>
      <c r="T448" s="3"/>
      <c r="U448" s="3"/>
      <c r="V448" s="3"/>
      <c r="W448" s="3"/>
      <c r="X448" s="3"/>
      <c r="Y448" s="3"/>
      <c r="Z448" s="3"/>
      <c r="AA448" s="3"/>
      <c r="AB448" s="3"/>
      <c r="AD448" s="1"/>
      <c r="AE448" s="1"/>
      <c r="AF448" s="1"/>
      <c r="AG448" s="1"/>
      <c r="AH448" s="1"/>
      <c r="AI448" s="1"/>
      <c r="AJ448" s="1"/>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1"/>
      <c r="BQ448" s="1"/>
      <c r="BR448" s="1"/>
      <c r="BS448" s="1"/>
      <c r="BT448" s="1"/>
      <c r="BU448" s="1"/>
      <c r="BV448" s="1"/>
      <c r="BW448" s="1"/>
      <c r="BX448" s="1"/>
      <c r="BY448" s="1"/>
      <c r="BZ448" s="1"/>
      <c r="CA448" s="4"/>
      <c r="CB448" s="1"/>
      <c r="CC448" s="4"/>
      <c r="CD448" s="1"/>
      <c r="CE448" s="4"/>
      <c r="CF448" s="5"/>
      <c r="CG448" s="1"/>
      <c r="CH448" s="1"/>
      <c r="CI448" s="1"/>
      <c r="CJ448" s="1"/>
      <c r="CK448" s="1"/>
      <c r="CL448" s="1"/>
      <c r="CM448" s="6"/>
      <c r="CN448" s="6"/>
      <c r="CO448" s="6"/>
      <c r="CP448" s="6"/>
      <c r="CQ448" s="6"/>
      <c r="CR448" s="6"/>
      <c r="CS448" s="6"/>
      <c r="CT448" s="6"/>
      <c r="CU448" s="6"/>
      <c r="CV448" s="6"/>
      <c r="CW448" s="7"/>
      <c r="CX448" s="7"/>
      <c r="CY448" s="7"/>
      <c r="CZ448" s="7"/>
      <c r="DA448" s="8"/>
      <c r="DB448" s="6"/>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1"/>
      <c r="EN448" s="1"/>
      <c r="EO448" s="1"/>
      <c r="EP448" s="1"/>
      <c r="EQ448" s="1"/>
      <c r="ER448" s="1"/>
      <c r="ES448" s="3"/>
      <c r="ET448" s="3"/>
      <c r="EU448" s="1"/>
      <c r="EV448" s="1"/>
      <c r="EW448" s="1"/>
      <c r="EX448" s="1"/>
      <c r="EY448" s="1"/>
      <c r="EZ448" s="1"/>
      <c r="FA448" s="1"/>
      <c r="FB448" s="1"/>
      <c r="FC448" s="1"/>
      <c r="FD448" s="1"/>
      <c r="FE448" s="1"/>
    </row>
    <row r="449">
      <c r="L449" s="1"/>
      <c r="M449" s="1"/>
      <c r="N449" s="1"/>
      <c r="O449" s="1"/>
      <c r="P449" s="1"/>
      <c r="Q449" s="1"/>
      <c r="R449" s="1"/>
      <c r="S449" s="3"/>
      <c r="T449" s="3"/>
      <c r="U449" s="3"/>
      <c r="V449" s="3"/>
      <c r="W449" s="3"/>
      <c r="X449" s="3"/>
      <c r="Y449" s="3"/>
      <c r="Z449" s="3"/>
      <c r="AA449" s="3"/>
      <c r="AB449" s="3"/>
      <c r="AD449" s="1"/>
      <c r="AE449" s="1"/>
      <c r="AF449" s="1"/>
      <c r="AG449" s="1"/>
      <c r="AH449" s="1"/>
      <c r="AI449" s="1"/>
      <c r="AJ449" s="1"/>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1"/>
      <c r="BQ449" s="1"/>
      <c r="BR449" s="1"/>
      <c r="BS449" s="1"/>
      <c r="BT449" s="1"/>
      <c r="BU449" s="1"/>
      <c r="BV449" s="1"/>
      <c r="BW449" s="1"/>
      <c r="BX449" s="1"/>
      <c r="BY449" s="1"/>
      <c r="BZ449" s="1"/>
      <c r="CA449" s="4"/>
      <c r="CB449" s="1"/>
      <c r="CC449" s="4"/>
      <c r="CD449" s="1"/>
      <c r="CE449" s="4"/>
      <c r="CF449" s="5"/>
      <c r="CG449" s="1"/>
      <c r="CH449" s="1"/>
      <c r="CI449" s="1"/>
      <c r="CJ449" s="1"/>
      <c r="CK449" s="1"/>
      <c r="CL449" s="1"/>
      <c r="CM449" s="6"/>
      <c r="CN449" s="6"/>
      <c r="CO449" s="6"/>
      <c r="CP449" s="6"/>
      <c r="CQ449" s="6"/>
      <c r="CR449" s="6"/>
      <c r="CS449" s="6"/>
      <c r="CT449" s="6"/>
      <c r="CU449" s="6"/>
      <c r="CV449" s="6"/>
      <c r="CW449" s="7"/>
      <c r="CX449" s="7"/>
      <c r="CY449" s="7"/>
      <c r="CZ449" s="7"/>
      <c r="DA449" s="8"/>
      <c r="DB449" s="6"/>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1"/>
      <c r="EN449" s="1"/>
      <c r="EO449" s="1"/>
      <c r="EP449" s="1"/>
      <c r="EQ449" s="1"/>
      <c r="ER449" s="1"/>
      <c r="ES449" s="3"/>
      <c r="ET449" s="3"/>
      <c r="EU449" s="1"/>
      <c r="EV449" s="1"/>
      <c r="EW449" s="1"/>
      <c r="EX449" s="1"/>
      <c r="EY449" s="1"/>
      <c r="EZ449" s="1"/>
      <c r="FA449" s="1"/>
      <c r="FB449" s="1"/>
      <c r="FC449" s="1"/>
      <c r="FD449" s="1"/>
      <c r="FE449" s="1"/>
    </row>
    <row r="450">
      <c r="L450" s="1"/>
      <c r="M450" s="1"/>
      <c r="N450" s="1"/>
      <c r="O450" s="1"/>
      <c r="P450" s="1"/>
      <c r="Q450" s="1"/>
      <c r="R450" s="1"/>
      <c r="S450" s="3"/>
      <c r="T450" s="3"/>
      <c r="U450" s="3"/>
      <c r="V450" s="3"/>
      <c r="W450" s="3"/>
      <c r="X450" s="3"/>
      <c r="Y450" s="3"/>
      <c r="Z450" s="3"/>
      <c r="AA450" s="3"/>
      <c r="AB450" s="3"/>
      <c r="AD450" s="1"/>
      <c r="AE450" s="1"/>
      <c r="AF450" s="1"/>
      <c r="AG450" s="1"/>
      <c r="AH450" s="1"/>
      <c r="AI450" s="1"/>
      <c r="AJ450" s="1"/>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1"/>
      <c r="BQ450" s="1"/>
      <c r="BR450" s="1"/>
      <c r="BS450" s="1"/>
      <c r="BT450" s="1"/>
      <c r="BU450" s="1"/>
      <c r="BV450" s="1"/>
      <c r="BW450" s="1"/>
      <c r="BX450" s="1"/>
      <c r="BY450" s="1"/>
      <c r="BZ450" s="1"/>
      <c r="CA450" s="4"/>
      <c r="CB450" s="1"/>
      <c r="CC450" s="4"/>
      <c r="CD450" s="1"/>
      <c r="CE450" s="4"/>
      <c r="CF450" s="5"/>
      <c r="CG450" s="1"/>
      <c r="CH450" s="1"/>
      <c r="CI450" s="1"/>
      <c r="CJ450" s="1"/>
      <c r="CK450" s="1"/>
      <c r="CL450" s="1"/>
      <c r="CM450" s="6"/>
      <c r="CN450" s="6"/>
      <c r="CO450" s="6"/>
      <c r="CP450" s="6"/>
      <c r="CQ450" s="6"/>
      <c r="CR450" s="6"/>
      <c r="CS450" s="6"/>
      <c r="CT450" s="6"/>
      <c r="CU450" s="6"/>
      <c r="CV450" s="6"/>
      <c r="CW450" s="7"/>
      <c r="CX450" s="7"/>
      <c r="CY450" s="7"/>
      <c r="CZ450" s="7"/>
      <c r="DA450" s="8"/>
      <c r="DB450" s="6"/>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1"/>
      <c r="EN450" s="1"/>
      <c r="EO450" s="1"/>
      <c r="EP450" s="1"/>
      <c r="EQ450" s="1"/>
      <c r="ER450" s="1"/>
      <c r="ES450" s="3"/>
      <c r="ET450" s="3"/>
      <c r="EU450" s="1"/>
      <c r="EV450" s="1"/>
      <c r="EW450" s="1"/>
      <c r="EX450" s="1"/>
      <c r="EY450" s="1"/>
      <c r="EZ450" s="1"/>
      <c r="FA450" s="1"/>
      <c r="FB450" s="1"/>
      <c r="FC450" s="1"/>
      <c r="FD450" s="1"/>
      <c r="FE450" s="1"/>
    </row>
    <row r="451">
      <c r="L451" s="1"/>
      <c r="M451" s="1"/>
      <c r="N451" s="1"/>
      <c r="O451" s="1"/>
      <c r="P451" s="1"/>
      <c r="Q451" s="1"/>
      <c r="R451" s="1"/>
      <c r="S451" s="3"/>
      <c r="T451" s="3"/>
      <c r="U451" s="3"/>
      <c r="V451" s="3"/>
      <c r="W451" s="3"/>
      <c r="X451" s="3"/>
      <c r="Y451" s="3"/>
      <c r="Z451" s="3"/>
      <c r="AA451" s="3"/>
      <c r="AB451" s="3"/>
      <c r="AD451" s="1"/>
      <c r="AE451" s="1"/>
      <c r="AF451" s="1"/>
      <c r="AG451" s="1"/>
      <c r="AH451" s="1"/>
      <c r="AI451" s="1"/>
      <c r="AJ451" s="1"/>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1"/>
      <c r="BQ451" s="1"/>
      <c r="BR451" s="1"/>
      <c r="BS451" s="1"/>
      <c r="BT451" s="1"/>
      <c r="BU451" s="1"/>
      <c r="BV451" s="1"/>
      <c r="BW451" s="1"/>
      <c r="BX451" s="1"/>
      <c r="BY451" s="1"/>
      <c r="BZ451" s="1"/>
      <c r="CA451" s="4"/>
      <c r="CB451" s="1"/>
      <c r="CC451" s="4"/>
      <c r="CD451" s="1"/>
      <c r="CE451" s="4"/>
      <c r="CF451" s="5"/>
      <c r="CG451" s="1"/>
      <c r="CH451" s="1"/>
      <c r="CI451" s="1"/>
      <c r="CJ451" s="1"/>
      <c r="CK451" s="1"/>
      <c r="CL451" s="1"/>
      <c r="CM451" s="6"/>
      <c r="CN451" s="6"/>
      <c r="CO451" s="6"/>
      <c r="CP451" s="6"/>
      <c r="CQ451" s="6"/>
      <c r="CR451" s="6"/>
      <c r="CS451" s="6"/>
      <c r="CT451" s="6"/>
      <c r="CU451" s="6"/>
      <c r="CV451" s="6"/>
      <c r="CW451" s="7"/>
      <c r="CX451" s="7"/>
      <c r="CY451" s="7"/>
      <c r="CZ451" s="7"/>
      <c r="DA451" s="8"/>
      <c r="DB451" s="6"/>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1"/>
      <c r="EN451" s="1"/>
      <c r="EO451" s="1"/>
      <c r="EP451" s="1"/>
      <c r="EQ451" s="1"/>
      <c r="ER451" s="1"/>
      <c r="ES451" s="3"/>
      <c r="ET451" s="3"/>
      <c r="EU451" s="1"/>
      <c r="EV451" s="1"/>
      <c r="EW451" s="1"/>
      <c r="EX451" s="1"/>
      <c r="EY451" s="1"/>
      <c r="EZ451" s="1"/>
      <c r="FA451" s="1"/>
      <c r="FB451" s="1"/>
      <c r="FC451" s="1"/>
      <c r="FD451" s="1"/>
      <c r="FE451" s="1"/>
    </row>
    <row r="452">
      <c r="L452" s="1"/>
      <c r="M452" s="1"/>
      <c r="N452" s="1"/>
      <c r="O452" s="1"/>
      <c r="P452" s="1"/>
      <c r="Q452" s="1"/>
      <c r="R452" s="1"/>
      <c r="S452" s="3"/>
      <c r="T452" s="3"/>
      <c r="U452" s="3"/>
      <c r="V452" s="3"/>
      <c r="W452" s="3"/>
      <c r="X452" s="3"/>
      <c r="Y452" s="3"/>
      <c r="Z452" s="3"/>
      <c r="AA452" s="3"/>
      <c r="AB452" s="3"/>
      <c r="AD452" s="1"/>
      <c r="AE452" s="1"/>
      <c r="AF452" s="1"/>
      <c r="AG452" s="1"/>
      <c r="AH452" s="1"/>
      <c r="AI452" s="1"/>
      <c r="AJ452" s="1"/>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1"/>
      <c r="BQ452" s="1"/>
      <c r="BR452" s="1"/>
      <c r="BS452" s="1"/>
      <c r="BT452" s="1"/>
      <c r="BU452" s="1"/>
      <c r="BV452" s="1"/>
      <c r="BW452" s="1"/>
      <c r="BX452" s="1"/>
      <c r="BY452" s="1"/>
      <c r="BZ452" s="1"/>
      <c r="CA452" s="4"/>
      <c r="CB452" s="1"/>
      <c r="CC452" s="4"/>
      <c r="CD452" s="1"/>
      <c r="CE452" s="4"/>
      <c r="CF452" s="5"/>
      <c r="CG452" s="1"/>
      <c r="CH452" s="1"/>
      <c r="CI452" s="1"/>
      <c r="CJ452" s="1"/>
      <c r="CK452" s="1"/>
      <c r="CL452" s="1"/>
      <c r="CM452" s="6"/>
      <c r="CN452" s="6"/>
      <c r="CO452" s="6"/>
      <c r="CP452" s="6"/>
      <c r="CQ452" s="6"/>
      <c r="CR452" s="6"/>
      <c r="CS452" s="6"/>
      <c r="CT452" s="6"/>
      <c r="CU452" s="6"/>
      <c r="CV452" s="6"/>
      <c r="CW452" s="7"/>
      <c r="CX452" s="7"/>
      <c r="CY452" s="7"/>
      <c r="CZ452" s="7"/>
      <c r="DA452" s="8"/>
      <c r="DB452" s="6"/>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1"/>
      <c r="EN452" s="1"/>
      <c r="EO452" s="1"/>
      <c r="EP452" s="1"/>
      <c r="EQ452" s="1"/>
      <c r="ER452" s="1"/>
      <c r="ES452" s="3"/>
      <c r="ET452" s="3"/>
      <c r="EU452" s="1"/>
      <c r="EV452" s="1"/>
      <c r="EW452" s="1"/>
      <c r="EX452" s="1"/>
      <c r="EY452" s="1"/>
      <c r="EZ452" s="1"/>
      <c r="FA452" s="1"/>
      <c r="FB452" s="1"/>
      <c r="FC452" s="1"/>
      <c r="FD452" s="1"/>
      <c r="FE452" s="1"/>
    </row>
    <row r="453">
      <c r="L453" s="1"/>
      <c r="M453" s="1"/>
      <c r="N453" s="1"/>
      <c r="O453" s="1"/>
      <c r="P453" s="1"/>
      <c r="Q453" s="1"/>
      <c r="R453" s="1"/>
      <c r="S453" s="3"/>
      <c r="T453" s="3"/>
      <c r="U453" s="3"/>
      <c r="V453" s="3"/>
      <c r="W453" s="3"/>
      <c r="X453" s="3"/>
      <c r="Y453" s="3"/>
      <c r="Z453" s="3"/>
      <c r="AA453" s="3"/>
      <c r="AB453" s="3"/>
      <c r="AD453" s="1"/>
      <c r="AE453" s="1"/>
      <c r="AF453" s="1"/>
      <c r="AG453" s="1"/>
      <c r="AH453" s="1"/>
      <c r="AI453" s="1"/>
      <c r="AJ453" s="1"/>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1"/>
      <c r="BQ453" s="1"/>
      <c r="BR453" s="1"/>
      <c r="BS453" s="1"/>
      <c r="BT453" s="1"/>
      <c r="BU453" s="1"/>
      <c r="BV453" s="1"/>
      <c r="BW453" s="1"/>
      <c r="BX453" s="1"/>
      <c r="BY453" s="1"/>
      <c r="BZ453" s="1"/>
      <c r="CA453" s="4"/>
      <c r="CB453" s="1"/>
      <c r="CC453" s="4"/>
      <c r="CD453" s="1"/>
      <c r="CE453" s="4"/>
      <c r="CF453" s="5"/>
      <c r="CG453" s="1"/>
      <c r="CH453" s="1"/>
      <c r="CI453" s="1"/>
      <c r="CJ453" s="1"/>
      <c r="CK453" s="1"/>
      <c r="CL453" s="1"/>
      <c r="CM453" s="6"/>
      <c r="CN453" s="6"/>
      <c r="CO453" s="6"/>
      <c r="CP453" s="6"/>
      <c r="CQ453" s="6"/>
      <c r="CR453" s="6"/>
      <c r="CS453" s="6"/>
      <c r="CT453" s="6"/>
      <c r="CU453" s="6"/>
      <c r="CV453" s="6"/>
      <c r="CW453" s="7"/>
      <c r="CX453" s="7"/>
      <c r="CY453" s="7"/>
      <c r="CZ453" s="7"/>
      <c r="DA453" s="8"/>
      <c r="DB453" s="6"/>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1"/>
      <c r="EN453" s="1"/>
      <c r="EO453" s="1"/>
      <c r="EP453" s="1"/>
      <c r="EQ453" s="1"/>
      <c r="ER453" s="1"/>
      <c r="ES453" s="3"/>
      <c r="ET453" s="3"/>
      <c r="EU453" s="1"/>
      <c r="EV453" s="1"/>
      <c r="EW453" s="1"/>
      <c r="EX453" s="1"/>
      <c r="EY453" s="1"/>
      <c r="EZ453" s="1"/>
      <c r="FA453" s="1"/>
      <c r="FB453" s="1"/>
      <c r="FC453" s="1"/>
      <c r="FD453" s="1"/>
      <c r="FE453" s="1"/>
    </row>
    <row r="454">
      <c r="L454" s="1"/>
      <c r="M454" s="1"/>
      <c r="N454" s="1"/>
      <c r="O454" s="1"/>
      <c r="P454" s="1"/>
      <c r="Q454" s="1"/>
      <c r="R454" s="1"/>
      <c r="S454" s="3"/>
      <c r="T454" s="3"/>
      <c r="U454" s="3"/>
      <c r="V454" s="3"/>
      <c r="W454" s="3"/>
      <c r="X454" s="3"/>
      <c r="Y454" s="3"/>
      <c r="Z454" s="3"/>
      <c r="AA454" s="3"/>
      <c r="AB454" s="3"/>
      <c r="AD454" s="1"/>
      <c r="AE454" s="1"/>
      <c r="AF454" s="1"/>
      <c r="AG454" s="1"/>
      <c r="AH454" s="1"/>
      <c r="AI454" s="1"/>
      <c r="AJ454" s="1"/>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1"/>
      <c r="BQ454" s="1"/>
      <c r="BR454" s="1"/>
      <c r="BS454" s="1"/>
      <c r="BT454" s="1"/>
      <c r="BU454" s="1"/>
      <c r="BV454" s="1"/>
      <c r="BW454" s="1"/>
      <c r="BX454" s="1"/>
      <c r="BY454" s="1"/>
      <c r="BZ454" s="1"/>
      <c r="CA454" s="4"/>
      <c r="CB454" s="1"/>
      <c r="CC454" s="4"/>
      <c r="CD454" s="1"/>
      <c r="CE454" s="4"/>
      <c r="CF454" s="5"/>
      <c r="CG454" s="1"/>
      <c r="CH454" s="1"/>
      <c r="CI454" s="1"/>
      <c r="CJ454" s="1"/>
      <c r="CK454" s="1"/>
      <c r="CL454" s="1"/>
      <c r="CM454" s="6"/>
      <c r="CN454" s="6"/>
      <c r="CO454" s="6"/>
      <c r="CP454" s="6"/>
      <c r="CQ454" s="6"/>
      <c r="CR454" s="6"/>
      <c r="CS454" s="6"/>
      <c r="CT454" s="6"/>
      <c r="CU454" s="6"/>
      <c r="CV454" s="6"/>
      <c r="CW454" s="7"/>
      <c r="CX454" s="7"/>
      <c r="CY454" s="7"/>
      <c r="CZ454" s="7"/>
      <c r="DA454" s="8"/>
      <c r="DB454" s="6"/>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1"/>
      <c r="EN454" s="1"/>
      <c r="EO454" s="1"/>
      <c r="EP454" s="1"/>
      <c r="EQ454" s="1"/>
      <c r="ER454" s="1"/>
      <c r="ES454" s="3"/>
      <c r="ET454" s="3"/>
      <c r="EU454" s="1"/>
      <c r="EV454" s="1"/>
      <c r="EW454" s="1"/>
      <c r="EX454" s="1"/>
      <c r="EY454" s="1"/>
      <c r="EZ454" s="1"/>
      <c r="FA454" s="1"/>
      <c r="FB454" s="1"/>
      <c r="FC454" s="1"/>
      <c r="FD454" s="1"/>
      <c r="FE454" s="1"/>
    </row>
    <row r="455">
      <c r="L455" s="1"/>
      <c r="M455" s="1"/>
      <c r="N455" s="1"/>
      <c r="O455" s="1"/>
      <c r="P455" s="1"/>
      <c r="Q455" s="1"/>
      <c r="R455" s="1"/>
      <c r="S455" s="3"/>
      <c r="T455" s="3"/>
      <c r="U455" s="3"/>
      <c r="V455" s="3"/>
      <c r="W455" s="3"/>
      <c r="X455" s="3"/>
      <c r="Y455" s="3"/>
      <c r="Z455" s="3"/>
      <c r="AA455" s="3"/>
      <c r="AB455" s="3"/>
      <c r="AD455" s="1"/>
      <c r="AE455" s="1"/>
      <c r="AF455" s="1"/>
      <c r="AG455" s="1"/>
      <c r="AH455" s="1"/>
      <c r="AI455" s="1"/>
      <c r="AJ455" s="1"/>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1"/>
      <c r="BQ455" s="1"/>
      <c r="BR455" s="1"/>
      <c r="BS455" s="1"/>
      <c r="BT455" s="1"/>
      <c r="BU455" s="1"/>
      <c r="BV455" s="1"/>
      <c r="BW455" s="1"/>
      <c r="BX455" s="1"/>
      <c r="BY455" s="1"/>
      <c r="BZ455" s="1"/>
      <c r="CA455" s="4"/>
      <c r="CB455" s="1"/>
      <c r="CC455" s="4"/>
      <c r="CD455" s="1"/>
      <c r="CE455" s="4"/>
      <c r="CF455" s="5"/>
      <c r="CG455" s="1"/>
      <c r="CH455" s="1"/>
      <c r="CI455" s="1"/>
      <c r="CJ455" s="1"/>
      <c r="CK455" s="1"/>
      <c r="CL455" s="1"/>
      <c r="CM455" s="6"/>
      <c r="CN455" s="6"/>
      <c r="CO455" s="6"/>
      <c r="CP455" s="6"/>
      <c r="CQ455" s="6"/>
      <c r="CR455" s="6"/>
      <c r="CS455" s="6"/>
      <c r="CT455" s="6"/>
      <c r="CU455" s="6"/>
      <c r="CV455" s="6"/>
      <c r="CW455" s="7"/>
      <c r="CX455" s="7"/>
      <c r="CY455" s="7"/>
      <c r="CZ455" s="7"/>
      <c r="DA455" s="8"/>
      <c r="DB455" s="6"/>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1"/>
      <c r="EN455" s="1"/>
      <c r="EO455" s="1"/>
      <c r="EP455" s="1"/>
      <c r="EQ455" s="1"/>
      <c r="ER455" s="1"/>
      <c r="ES455" s="3"/>
      <c r="ET455" s="3"/>
      <c r="EU455" s="1"/>
      <c r="EV455" s="1"/>
      <c r="EW455" s="1"/>
      <c r="EX455" s="1"/>
      <c r="EY455" s="1"/>
      <c r="EZ455" s="1"/>
      <c r="FA455" s="1"/>
      <c r="FB455" s="1"/>
      <c r="FC455" s="1"/>
      <c r="FD455" s="1"/>
      <c r="FE455" s="1"/>
    </row>
    <row r="456">
      <c r="L456" s="1"/>
      <c r="M456" s="1"/>
      <c r="N456" s="1"/>
      <c r="O456" s="1"/>
      <c r="P456" s="1"/>
      <c r="Q456" s="1"/>
      <c r="R456" s="1"/>
      <c r="S456" s="3"/>
      <c r="T456" s="3"/>
      <c r="U456" s="3"/>
      <c r="V456" s="3"/>
      <c r="W456" s="3"/>
      <c r="X456" s="3"/>
      <c r="Y456" s="3"/>
      <c r="Z456" s="3"/>
      <c r="AA456" s="3"/>
      <c r="AB456" s="3"/>
      <c r="AD456" s="1"/>
      <c r="AE456" s="1"/>
      <c r="AF456" s="1"/>
      <c r="AG456" s="1"/>
      <c r="AH456" s="1"/>
      <c r="AI456" s="1"/>
      <c r="AJ456" s="1"/>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1"/>
      <c r="BQ456" s="1"/>
      <c r="BR456" s="1"/>
      <c r="BS456" s="1"/>
      <c r="BT456" s="1"/>
      <c r="BU456" s="1"/>
      <c r="BV456" s="1"/>
      <c r="BW456" s="1"/>
      <c r="BX456" s="1"/>
      <c r="BY456" s="1"/>
      <c r="BZ456" s="1"/>
      <c r="CA456" s="4"/>
      <c r="CB456" s="1"/>
      <c r="CC456" s="4"/>
      <c r="CD456" s="1"/>
      <c r="CE456" s="4"/>
      <c r="CF456" s="5"/>
      <c r="CG456" s="1"/>
      <c r="CH456" s="1"/>
      <c r="CI456" s="1"/>
      <c r="CJ456" s="1"/>
      <c r="CK456" s="1"/>
      <c r="CL456" s="1"/>
      <c r="CM456" s="6"/>
      <c r="CN456" s="6"/>
      <c r="CO456" s="6"/>
      <c r="CP456" s="6"/>
      <c r="CQ456" s="6"/>
      <c r="CR456" s="6"/>
      <c r="CS456" s="6"/>
      <c r="CT456" s="6"/>
      <c r="CU456" s="6"/>
      <c r="CV456" s="6"/>
      <c r="CW456" s="7"/>
      <c r="CX456" s="7"/>
      <c r="CY456" s="7"/>
      <c r="CZ456" s="7"/>
      <c r="DA456" s="8"/>
      <c r="DB456" s="6"/>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1"/>
      <c r="EN456" s="1"/>
      <c r="EO456" s="1"/>
      <c r="EP456" s="1"/>
      <c r="EQ456" s="1"/>
      <c r="ER456" s="1"/>
      <c r="ES456" s="3"/>
      <c r="ET456" s="3"/>
      <c r="EU456" s="1"/>
      <c r="EV456" s="1"/>
      <c r="EW456" s="1"/>
      <c r="EX456" s="1"/>
      <c r="EY456" s="1"/>
      <c r="EZ456" s="1"/>
      <c r="FA456" s="1"/>
      <c r="FB456" s="1"/>
      <c r="FC456" s="1"/>
      <c r="FD456" s="1"/>
      <c r="FE456" s="1"/>
    </row>
    <row r="457">
      <c r="L457" s="1"/>
      <c r="M457" s="1"/>
      <c r="N457" s="1"/>
      <c r="O457" s="1"/>
      <c r="P457" s="1"/>
      <c r="Q457" s="1"/>
      <c r="R457" s="1"/>
      <c r="S457" s="3"/>
      <c r="T457" s="3"/>
      <c r="U457" s="3"/>
      <c r="V457" s="3"/>
      <c r="W457" s="3"/>
      <c r="X457" s="3"/>
      <c r="Y457" s="3"/>
      <c r="Z457" s="3"/>
      <c r="AA457" s="3"/>
      <c r="AB457" s="3"/>
      <c r="AD457" s="1"/>
      <c r="AE457" s="1"/>
      <c r="AF457" s="1"/>
      <c r="AG457" s="1"/>
      <c r="AH457" s="1"/>
      <c r="AI457" s="1"/>
      <c r="AJ457" s="1"/>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1"/>
      <c r="BQ457" s="1"/>
      <c r="BR457" s="1"/>
      <c r="BS457" s="1"/>
      <c r="BT457" s="1"/>
      <c r="BU457" s="1"/>
      <c r="BV457" s="1"/>
      <c r="BW457" s="1"/>
      <c r="BX457" s="1"/>
      <c r="BY457" s="1"/>
      <c r="BZ457" s="1"/>
      <c r="CA457" s="4"/>
      <c r="CB457" s="1"/>
      <c r="CC457" s="4"/>
      <c r="CD457" s="1"/>
      <c r="CE457" s="4"/>
      <c r="CF457" s="5"/>
      <c r="CG457" s="1"/>
      <c r="CH457" s="1"/>
      <c r="CI457" s="1"/>
      <c r="CJ457" s="1"/>
      <c r="CK457" s="1"/>
      <c r="CL457" s="1"/>
      <c r="CM457" s="6"/>
      <c r="CN457" s="6"/>
      <c r="CO457" s="6"/>
      <c r="CP457" s="6"/>
      <c r="CQ457" s="6"/>
      <c r="CR457" s="6"/>
      <c r="CS457" s="6"/>
      <c r="CT457" s="6"/>
      <c r="CU457" s="6"/>
      <c r="CV457" s="6"/>
      <c r="CW457" s="7"/>
      <c r="CX457" s="7"/>
      <c r="CY457" s="7"/>
      <c r="CZ457" s="7"/>
      <c r="DA457" s="8"/>
      <c r="DB457" s="6"/>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1"/>
      <c r="EN457" s="1"/>
      <c r="EO457" s="1"/>
      <c r="EP457" s="1"/>
      <c r="EQ457" s="1"/>
      <c r="ER457" s="1"/>
      <c r="ES457" s="3"/>
      <c r="ET457" s="3"/>
      <c r="EU457" s="1"/>
      <c r="EV457" s="1"/>
      <c r="EW457" s="1"/>
      <c r="EX457" s="1"/>
      <c r="EY457" s="1"/>
      <c r="EZ457" s="1"/>
      <c r="FA457" s="1"/>
      <c r="FB457" s="1"/>
      <c r="FC457" s="1"/>
      <c r="FD457" s="1"/>
      <c r="FE457" s="1"/>
    </row>
    <row r="458">
      <c r="L458" s="1"/>
      <c r="M458" s="1"/>
      <c r="N458" s="1"/>
      <c r="O458" s="1"/>
      <c r="P458" s="1"/>
      <c r="Q458" s="1"/>
      <c r="R458" s="1"/>
      <c r="S458" s="3"/>
      <c r="T458" s="3"/>
      <c r="U458" s="3"/>
      <c r="V458" s="3"/>
      <c r="W458" s="3"/>
      <c r="X458" s="3"/>
      <c r="Y458" s="3"/>
      <c r="Z458" s="3"/>
      <c r="AA458" s="3"/>
      <c r="AB458" s="3"/>
      <c r="AD458" s="1"/>
      <c r="AE458" s="1"/>
      <c r="AF458" s="1"/>
      <c r="AG458" s="1"/>
      <c r="AH458" s="1"/>
      <c r="AI458" s="1"/>
      <c r="AJ458" s="1"/>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1"/>
      <c r="BQ458" s="1"/>
      <c r="BR458" s="1"/>
      <c r="BS458" s="1"/>
      <c r="BT458" s="1"/>
      <c r="BU458" s="1"/>
      <c r="BV458" s="1"/>
      <c r="BW458" s="1"/>
      <c r="BX458" s="1"/>
      <c r="BY458" s="1"/>
      <c r="BZ458" s="1"/>
      <c r="CA458" s="4"/>
      <c r="CB458" s="1"/>
      <c r="CC458" s="4"/>
      <c r="CD458" s="1"/>
      <c r="CE458" s="4"/>
      <c r="CF458" s="5"/>
      <c r="CG458" s="1"/>
      <c r="CH458" s="1"/>
      <c r="CI458" s="1"/>
      <c r="CJ458" s="1"/>
      <c r="CK458" s="1"/>
      <c r="CL458" s="1"/>
      <c r="CM458" s="6"/>
      <c r="CN458" s="6"/>
      <c r="CO458" s="6"/>
      <c r="CP458" s="6"/>
      <c r="CQ458" s="6"/>
      <c r="CR458" s="6"/>
      <c r="CS458" s="6"/>
      <c r="CT458" s="6"/>
      <c r="CU458" s="6"/>
      <c r="CV458" s="6"/>
      <c r="CW458" s="7"/>
      <c r="CX458" s="7"/>
      <c r="CY458" s="7"/>
      <c r="CZ458" s="7"/>
      <c r="DA458" s="8"/>
      <c r="DB458" s="6"/>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1"/>
      <c r="EN458" s="1"/>
      <c r="EO458" s="1"/>
      <c r="EP458" s="1"/>
      <c r="EQ458" s="1"/>
      <c r="ER458" s="1"/>
      <c r="ES458" s="3"/>
      <c r="ET458" s="3"/>
      <c r="EU458" s="1"/>
      <c r="EV458" s="1"/>
      <c r="EW458" s="1"/>
      <c r="EX458" s="1"/>
      <c r="EY458" s="1"/>
      <c r="EZ458" s="1"/>
      <c r="FA458" s="1"/>
      <c r="FB458" s="1"/>
      <c r="FC458" s="1"/>
      <c r="FD458" s="1"/>
      <c r="FE458" s="1"/>
    </row>
    <row r="459">
      <c r="L459" s="1"/>
      <c r="M459" s="1"/>
      <c r="N459" s="1"/>
      <c r="O459" s="1"/>
      <c r="P459" s="1"/>
      <c r="Q459" s="1"/>
      <c r="R459" s="1"/>
      <c r="S459" s="3"/>
      <c r="T459" s="3"/>
      <c r="U459" s="3"/>
      <c r="V459" s="3"/>
      <c r="W459" s="3"/>
      <c r="X459" s="3"/>
      <c r="Y459" s="3"/>
      <c r="Z459" s="3"/>
      <c r="AA459" s="3"/>
      <c r="AB459" s="3"/>
      <c r="AD459" s="1"/>
      <c r="AE459" s="1"/>
      <c r="AF459" s="1"/>
      <c r="AG459" s="1"/>
      <c r="AH459" s="1"/>
      <c r="AI459" s="1"/>
      <c r="AJ459" s="1"/>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1"/>
      <c r="BQ459" s="1"/>
      <c r="BR459" s="1"/>
      <c r="BS459" s="1"/>
      <c r="BT459" s="1"/>
      <c r="BU459" s="1"/>
      <c r="BV459" s="1"/>
      <c r="BW459" s="1"/>
      <c r="BX459" s="1"/>
      <c r="BY459" s="1"/>
      <c r="BZ459" s="1"/>
      <c r="CA459" s="4"/>
      <c r="CB459" s="1"/>
      <c r="CC459" s="4"/>
      <c r="CD459" s="1"/>
      <c r="CE459" s="4"/>
      <c r="CF459" s="5"/>
      <c r="CG459" s="1"/>
      <c r="CH459" s="1"/>
      <c r="CI459" s="1"/>
      <c r="CJ459" s="1"/>
      <c r="CK459" s="1"/>
      <c r="CL459" s="1"/>
      <c r="CM459" s="6"/>
      <c r="CN459" s="6"/>
      <c r="CO459" s="6"/>
      <c r="CP459" s="6"/>
      <c r="CQ459" s="6"/>
      <c r="CR459" s="6"/>
      <c r="CS459" s="6"/>
      <c r="CT459" s="6"/>
      <c r="CU459" s="6"/>
      <c r="CV459" s="6"/>
      <c r="CW459" s="7"/>
      <c r="CX459" s="7"/>
      <c r="CY459" s="7"/>
      <c r="CZ459" s="7"/>
      <c r="DA459" s="8"/>
      <c r="DB459" s="6"/>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1"/>
      <c r="EN459" s="1"/>
      <c r="EO459" s="1"/>
      <c r="EP459" s="1"/>
      <c r="EQ459" s="1"/>
      <c r="ER459" s="1"/>
      <c r="ES459" s="3"/>
      <c r="ET459" s="3"/>
      <c r="EU459" s="1"/>
      <c r="EV459" s="1"/>
      <c r="EW459" s="1"/>
      <c r="EX459" s="1"/>
      <c r="EY459" s="1"/>
      <c r="EZ459" s="1"/>
      <c r="FA459" s="1"/>
      <c r="FB459" s="1"/>
      <c r="FC459" s="1"/>
      <c r="FD459" s="1"/>
      <c r="FE459" s="1"/>
    </row>
    <row r="460">
      <c r="L460" s="1"/>
      <c r="M460" s="1"/>
      <c r="N460" s="1"/>
      <c r="O460" s="1"/>
      <c r="P460" s="1"/>
      <c r="Q460" s="1"/>
      <c r="R460" s="1"/>
      <c r="S460" s="3"/>
      <c r="T460" s="3"/>
      <c r="U460" s="3"/>
      <c r="V460" s="3"/>
      <c r="W460" s="3"/>
      <c r="X460" s="3"/>
      <c r="Y460" s="3"/>
      <c r="Z460" s="3"/>
      <c r="AA460" s="3"/>
      <c r="AB460" s="3"/>
      <c r="AD460" s="1"/>
      <c r="AE460" s="1"/>
      <c r="AF460" s="1"/>
      <c r="AG460" s="1"/>
      <c r="AH460" s="1"/>
      <c r="AI460" s="1"/>
      <c r="AJ460" s="1"/>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1"/>
      <c r="BQ460" s="1"/>
      <c r="BR460" s="1"/>
      <c r="BS460" s="1"/>
      <c r="BT460" s="1"/>
      <c r="BU460" s="1"/>
      <c r="BV460" s="1"/>
      <c r="BW460" s="1"/>
      <c r="BX460" s="1"/>
      <c r="BY460" s="1"/>
      <c r="BZ460" s="1"/>
      <c r="CA460" s="4"/>
      <c r="CB460" s="1"/>
      <c r="CC460" s="4"/>
      <c r="CD460" s="1"/>
      <c r="CE460" s="4"/>
      <c r="CF460" s="5"/>
      <c r="CG460" s="1"/>
      <c r="CH460" s="1"/>
      <c r="CI460" s="1"/>
      <c r="CJ460" s="1"/>
      <c r="CK460" s="1"/>
      <c r="CL460" s="1"/>
      <c r="CM460" s="6"/>
      <c r="CN460" s="6"/>
      <c r="CO460" s="6"/>
      <c r="CP460" s="6"/>
      <c r="CQ460" s="6"/>
      <c r="CR460" s="6"/>
      <c r="CS460" s="6"/>
      <c r="CT460" s="6"/>
      <c r="CU460" s="6"/>
      <c r="CV460" s="6"/>
      <c r="CW460" s="7"/>
      <c r="CX460" s="7"/>
      <c r="CY460" s="7"/>
      <c r="CZ460" s="7"/>
      <c r="DA460" s="8"/>
      <c r="DB460" s="6"/>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1"/>
      <c r="EN460" s="1"/>
      <c r="EO460" s="1"/>
      <c r="EP460" s="1"/>
      <c r="EQ460" s="1"/>
      <c r="ER460" s="1"/>
      <c r="ES460" s="3"/>
      <c r="ET460" s="3"/>
      <c r="EU460" s="1"/>
      <c r="EV460" s="1"/>
      <c r="EW460" s="1"/>
      <c r="EX460" s="1"/>
      <c r="EY460" s="1"/>
      <c r="EZ460" s="1"/>
      <c r="FA460" s="1"/>
      <c r="FB460" s="1"/>
      <c r="FC460" s="1"/>
      <c r="FD460" s="1"/>
      <c r="FE460" s="1"/>
    </row>
    <row r="461">
      <c r="L461" s="1"/>
      <c r="M461" s="1"/>
      <c r="N461" s="1"/>
      <c r="O461" s="1"/>
      <c r="P461" s="1"/>
      <c r="Q461" s="1"/>
      <c r="R461" s="1"/>
      <c r="S461" s="3"/>
      <c r="T461" s="3"/>
      <c r="U461" s="3"/>
      <c r="V461" s="3"/>
      <c r="W461" s="3"/>
      <c r="X461" s="3"/>
      <c r="Y461" s="3"/>
      <c r="Z461" s="3"/>
      <c r="AA461" s="3"/>
      <c r="AB461" s="3"/>
      <c r="AD461" s="1"/>
      <c r="AE461" s="1"/>
      <c r="AF461" s="1"/>
      <c r="AG461" s="1"/>
      <c r="AH461" s="1"/>
      <c r="AI461" s="1"/>
      <c r="AJ461" s="1"/>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1"/>
      <c r="BQ461" s="1"/>
      <c r="BR461" s="1"/>
      <c r="BS461" s="1"/>
      <c r="BT461" s="1"/>
      <c r="BU461" s="1"/>
      <c r="BV461" s="1"/>
      <c r="BW461" s="1"/>
      <c r="BX461" s="1"/>
      <c r="BY461" s="1"/>
      <c r="BZ461" s="1"/>
      <c r="CA461" s="4"/>
      <c r="CB461" s="1"/>
      <c r="CC461" s="4"/>
      <c r="CD461" s="1"/>
      <c r="CE461" s="4"/>
      <c r="CF461" s="5"/>
      <c r="CG461" s="1"/>
      <c r="CH461" s="1"/>
      <c r="CI461" s="1"/>
      <c r="CJ461" s="1"/>
      <c r="CK461" s="1"/>
      <c r="CL461" s="1"/>
      <c r="CM461" s="6"/>
      <c r="CN461" s="6"/>
      <c r="CO461" s="6"/>
      <c r="CP461" s="6"/>
      <c r="CQ461" s="6"/>
      <c r="CR461" s="6"/>
      <c r="CS461" s="6"/>
      <c r="CT461" s="6"/>
      <c r="CU461" s="6"/>
      <c r="CV461" s="6"/>
      <c r="CW461" s="7"/>
      <c r="CX461" s="7"/>
      <c r="CY461" s="7"/>
      <c r="CZ461" s="7"/>
      <c r="DA461" s="8"/>
      <c r="DB461" s="6"/>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1"/>
      <c r="EN461" s="1"/>
      <c r="EO461" s="1"/>
      <c r="EP461" s="1"/>
      <c r="EQ461" s="1"/>
      <c r="ER461" s="1"/>
      <c r="ES461" s="3"/>
      <c r="ET461" s="3"/>
      <c r="EU461" s="1"/>
      <c r="EV461" s="1"/>
      <c r="EW461" s="1"/>
      <c r="EX461" s="1"/>
      <c r="EY461" s="1"/>
      <c r="EZ461" s="1"/>
      <c r="FA461" s="1"/>
      <c r="FB461" s="1"/>
      <c r="FC461" s="1"/>
      <c r="FD461" s="1"/>
      <c r="FE461" s="1"/>
    </row>
    <row r="462">
      <c r="L462" s="1"/>
      <c r="M462" s="1"/>
      <c r="N462" s="1"/>
      <c r="O462" s="1"/>
      <c r="P462" s="1"/>
      <c r="Q462" s="1"/>
      <c r="R462" s="1"/>
      <c r="S462" s="3"/>
      <c r="T462" s="3"/>
      <c r="U462" s="3"/>
      <c r="V462" s="3"/>
      <c r="W462" s="3"/>
      <c r="X462" s="3"/>
      <c r="Y462" s="3"/>
      <c r="Z462" s="3"/>
      <c r="AA462" s="3"/>
      <c r="AB462" s="3"/>
      <c r="AD462" s="1"/>
      <c r="AE462" s="1"/>
      <c r="AF462" s="1"/>
      <c r="AG462" s="1"/>
      <c r="AH462" s="1"/>
      <c r="AI462" s="1"/>
      <c r="AJ462" s="1"/>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1"/>
      <c r="BQ462" s="1"/>
      <c r="BR462" s="1"/>
      <c r="BS462" s="1"/>
      <c r="BT462" s="1"/>
      <c r="BU462" s="1"/>
      <c r="BV462" s="1"/>
      <c r="BW462" s="1"/>
      <c r="BX462" s="1"/>
      <c r="BY462" s="1"/>
      <c r="BZ462" s="1"/>
      <c r="CA462" s="4"/>
      <c r="CB462" s="1"/>
      <c r="CC462" s="4"/>
      <c r="CD462" s="1"/>
      <c r="CE462" s="4"/>
      <c r="CF462" s="5"/>
      <c r="CG462" s="1"/>
      <c r="CH462" s="1"/>
      <c r="CI462" s="1"/>
      <c r="CJ462" s="1"/>
      <c r="CK462" s="1"/>
      <c r="CL462" s="1"/>
      <c r="CM462" s="6"/>
      <c r="CN462" s="6"/>
      <c r="CO462" s="6"/>
      <c r="CP462" s="6"/>
      <c r="CQ462" s="6"/>
      <c r="CR462" s="6"/>
      <c r="CS462" s="6"/>
      <c r="CT462" s="6"/>
      <c r="CU462" s="6"/>
      <c r="CV462" s="6"/>
      <c r="CW462" s="7"/>
      <c r="CX462" s="7"/>
      <c r="CY462" s="7"/>
      <c r="CZ462" s="7"/>
      <c r="DA462" s="8"/>
      <c r="DB462" s="6"/>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1"/>
      <c r="EN462" s="1"/>
      <c r="EO462" s="1"/>
      <c r="EP462" s="1"/>
      <c r="EQ462" s="1"/>
      <c r="ER462" s="1"/>
      <c r="ES462" s="3"/>
      <c r="ET462" s="3"/>
      <c r="EU462" s="1"/>
      <c r="EV462" s="1"/>
      <c r="EW462" s="1"/>
      <c r="EX462" s="1"/>
      <c r="EY462" s="1"/>
      <c r="EZ462" s="1"/>
      <c r="FA462" s="1"/>
      <c r="FB462" s="1"/>
      <c r="FC462" s="1"/>
      <c r="FD462" s="1"/>
      <c r="FE462" s="1"/>
    </row>
    <row r="463">
      <c r="L463" s="1"/>
      <c r="M463" s="1"/>
      <c r="N463" s="1"/>
      <c r="O463" s="1"/>
      <c r="P463" s="1"/>
      <c r="Q463" s="1"/>
      <c r="R463" s="1"/>
      <c r="S463" s="3"/>
      <c r="T463" s="3"/>
      <c r="U463" s="3"/>
      <c r="V463" s="3"/>
      <c r="W463" s="3"/>
      <c r="X463" s="3"/>
      <c r="Y463" s="3"/>
      <c r="Z463" s="3"/>
      <c r="AA463" s="3"/>
      <c r="AB463" s="3"/>
      <c r="AD463" s="1"/>
      <c r="AE463" s="1"/>
      <c r="AF463" s="1"/>
      <c r="AG463" s="1"/>
      <c r="AH463" s="1"/>
      <c r="AI463" s="1"/>
      <c r="AJ463" s="1"/>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1"/>
      <c r="BQ463" s="1"/>
      <c r="BR463" s="1"/>
      <c r="BS463" s="1"/>
      <c r="BT463" s="1"/>
      <c r="BU463" s="1"/>
      <c r="BV463" s="1"/>
      <c r="BW463" s="1"/>
      <c r="BX463" s="1"/>
      <c r="BY463" s="1"/>
      <c r="BZ463" s="1"/>
      <c r="CA463" s="4"/>
      <c r="CB463" s="1"/>
      <c r="CC463" s="4"/>
      <c r="CD463" s="1"/>
      <c r="CE463" s="4"/>
      <c r="CF463" s="5"/>
      <c r="CG463" s="1"/>
      <c r="CH463" s="1"/>
      <c r="CI463" s="1"/>
      <c r="CJ463" s="1"/>
      <c r="CK463" s="1"/>
      <c r="CL463" s="1"/>
      <c r="CM463" s="6"/>
      <c r="CN463" s="6"/>
      <c r="CO463" s="6"/>
      <c r="CP463" s="6"/>
      <c r="CQ463" s="6"/>
      <c r="CR463" s="6"/>
      <c r="CS463" s="6"/>
      <c r="CT463" s="6"/>
      <c r="CU463" s="6"/>
      <c r="CV463" s="6"/>
      <c r="CW463" s="7"/>
      <c r="CX463" s="7"/>
      <c r="CY463" s="7"/>
      <c r="CZ463" s="7"/>
      <c r="DA463" s="8"/>
      <c r="DB463" s="6"/>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1"/>
      <c r="EN463" s="1"/>
      <c r="EO463" s="1"/>
      <c r="EP463" s="1"/>
      <c r="EQ463" s="1"/>
      <c r="ER463" s="1"/>
      <c r="ES463" s="3"/>
      <c r="ET463" s="3"/>
      <c r="EU463" s="1"/>
      <c r="EV463" s="1"/>
      <c r="EW463" s="1"/>
      <c r="EX463" s="1"/>
      <c r="EY463" s="1"/>
      <c r="EZ463" s="1"/>
      <c r="FA463" s="1"/>
      <c r="FB463" s="1"/>
      <c r="FC463" s="1"/>
      <c r="FD463" s="1"/>
      <c r="FE463" s="1"/>
    </row>
    <row r="464">
      <c r="L464" s="1"/>
      <c r="M464" s="1"/>
      <c r="N464" s="1"/>
      <c r="O464" s="1"/>
      <c r="P464" s="1"/>
      <c r="Q464" s="1"/>
      <c r="R464" s="1"/>
      <c r="S464" s="3"/>
      <c r="T464" s="3"/>
      <c r="U464" s="3"/>
      <c r="V464" s="3"/>
      <c r="W464" s="3"/>
      <c r="X464" s="3"/>
      <c r="Y464" s="3"/>
      <c r="Z464" s="3"/>
      <c r="AA464" s="3"/>
      <c r="AB464" s="3"/>
      <c r="AD464" s="1"/>
      <c r="AE464" s="1"/>
      <c r="AF464" s="1"/>
      <c r="AG464" s="1"/>
      <c r="AH464" s="1"/>
      <c r="AI464" s="1"/>
      <c r="AJ464" s="1"/>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1"/>
      <c r="BQ464" s="1"/>
      <c r="BR464" s="1"/>
      <c r="BS464" s="1"/>
      <c r="BT464" s="1"/>
      <c r="BU464" s="1"/>
      <c r="BV464" s="1"/>
      <c r="BW464" s="1"/>
      <c r="BX464" s="1"/>
      <c r="BY464" s="1"/>
      <c r="BZ464" s="1"/>
      <c r="CA464" s="4"/>
      <c r="CB464" s="1"/>
      <c r="CC464" s="4"/>
      <c r="CD464" s="1"/>
      <c r="CE464" s="4"/>
      <c r="CF464" s="5"/>
      <c r="CG464" s="1"/>
      <c r="CH464" s="1"/>
      <c r="CI464" s="1"/>
      <c r="CJ464" s="1"/>
      <c r="CK464" s="1"/>
      <c r="CL464" s="1"/>
      <c r="CM464" s="6"/>
      <c r="CN464" s="6"/>
      <c r="CO464" s="6"/>
      <c r="CP464" s="6"/>
      <c r="CQ464" s="6"/>
      <c r="CR464" s="6"/>
      <c r="CS464" s="6"/>
      <c r="CT464" s="6"/>
      <c r="CU464" s="6"/>
      <c r="CV464" s="6"/>
      <c r="CW464" s="7"/>
      <c r="CX464" s="7"/>
      <c r="CY464" s="7"/>
      <c r="CZ464" s="7"/>
      <c r="DA464" s="8"/>
      <c r="DB464" s="6"/>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1"/>
      <c r="EN464" s="1"/>
      <c r="EO464" s="1"/>
      <c r="EP464" s="1"/>
      <c r="EQ464" s="1"/>
      <c r="ER464" s="1"/>
      <c r="ES464" s="3"/>
      <c r="ET464" s="3"/>
      <c r="EU464" s="1"/>
      <c r="EV464" s="1"/>
      <c r="EW464" s="1"/>
      <c r="EX464" s="1"/>
      <c r="EY464" s="1"/>
      <c r="EZ464" s="1"/>
      <c r="FA464" s="1"/>
      <c r="FB464" s="1"/>
      <c r="FC464" s="1"/>
      <c r="FD464" s="1"/>
      <c r="FE464" s="1"/>
    </row>
    <row r="465">
      <c r="L465" s="1"/>
      <c r="M465" s="1"/>
      <c r="N465" s="1"/>
      <c r="O465" s="1"/>
      <c r="P465" s="1"/>
      <c r="Q465" s="1"/>
      <c r="R465" s="1"/>
      <c r="S465" s="3"/>
      <c r="T465" s="3"/>
      <c r="U465" s="3"/>
      <c r="V465" s="3"/>
      <c r="W465" s="3"/>
      <c r="X465" s="3"/>
      <c r="Y465" s="3"/>
      <c r="Z465" s="3"/>
      <c r="AA465" s="3"/>
      <c r="AB465" s="3"/>
      <c r="AD465" s="1"/>
      <c r="AE465" s="1"/>
      <c r="AF465" s="1"/>
      <c r="AG465" s="1"/>
      <c r="AH465" s="1"/>
      <c r="AI465" s="1"/>
      <c r="AJ465" s="1"/>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1"/>
      <c r="BQ465" s="1"/>
      <c r="BR465" s="1"/>
      <c r="BS465" s="1"/>
      <c r="BT465" s="1"/>
      <c r="BU465" s="1"/>
      <c r="BV465" s="1"/>
      <c r="BW465" s="1"/>
      <c r="BX465" s="1"/>
      <c r="BY465" s="1"/>
      <c r="BZ465" s="1"/>
      <c r="CA465" s="4"/>
      <c r="CB465" s="1"/>
      <c r="CC465" s="4"/>
      <c r="CD465" s="1"/>
      <c r="CE465" s="4"/>
      <c r="CF465" s="5"/>
      <c r="CG465" s="1"/>
      <c r="CH465" s="1"/>
      <c r="CI465" s="1"/>
      <c r="CJ465" s="1"/>
      <c r="CK465" s="1"/>
      <c r="CL465" s="1"/>
      <c r="CM465" s="6"/>
      <c r="CN465" s="6"/>
      <c r="CO465" s="6"/>
      <c r="CP465" s="6"/>
      <c r="CQ465" s="6"/>
      <c r="CR465" s="6"/>
      <c r="CS465" s="6"/>
      <c r="CT465" s="6"/>
      <c r="CU465" s="6"/>
      <c r="CV465" s="6"/>
      <c r="CW465" s="7"/>
      <c r="CX465" s="7"/>
      <c r="CY465" s="7"/>
      <c r="CZ465" s="7"/>
      <c r="DA465" s="8"/>
      <c r="DB465" s="6"/>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1"/>
      <c r="EN465" s="1"/>
      <c r="EO465" s="1"/>
      <c r="EP465" s="1"/>
      <c r="EQ465" s="1"/>
      <c r="ER465" s="1"/>
      <c r="ES465" s="3"/>
      <c r="ET465" s="3"/>
      <c r="EU465" s="1"/>
      <c r="EV465" s="1"/>
      <c r="EW465" s="1"/>
      <c r="EX465" s="1"/>
      <c r="EY465" s="1"/>
      <c r="EZ465" s="1"/>
      <c r="FA465" s="1"/>
      <c r="FB465" s="1"/>
      <c r="FC465" s="1"/>
      <c r="FD465" s="1"/>
      <c r="FE465" s="1"/>
    </row>
    <row r="466">
      <c r="L466" s="1"/>
      <c r="M466" s="1"/>
      <c r="N466" s="1"/>
      <c r="O466" s="1"/>
      <c r="P466" s="1"/>
      <c r="Q466" s="1"/>
      <c r="R466" s="1"/>
      <c r="S466" s="3"/>
      <c r="T466" s="3"/>
      <c r="U466" s="3"/>
      <c r="V466" s="3"/>
      <c r="W466" s="3"/>
      <c r="X466" s="3"/>
      <c r="Y466" s="3"/>
      <c r="Z466" s="3"/>
      <c r="AA466" s="3"/>
      <c r="AB466" s="3"/>
      <c r="AD466" s="1"/>
      <c r="AE466" s="1"/>
      <c r="AF466" s="1"/>
      <c r="AG466" s="1"/>
      <c r="AH466" s="1"/>
      <c r="AI466" s="1"/>
      <c r="AJ466" s="1"/>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1"/>
      <c r="BQ466" s="1"/>
      <c r="BR466" s="1"/>
      <c r="BS466" s="1"/>
      <c r="BT466" s="1"/>
      <c r="BU466" s="1"/>
      <c r="BV466" s="1"/>
      <c r="BW466" s="1"/>
      <c r="BX466" s="1"/>
      <c r="BY466" s="1"/>
      <c r="BZ466" s="1"/>
      <c r="CA466" s="4"/>
      <c r="CB466" s="1"/>
      <c r="CC466" s="4"/>
      <c r="CD466" s="1"/>
      <c r="CE466" s="4"/>
      <c r="CF466" s="5"/>
      <c r="CG466" s="1"/>
      <c r="CH466" s="1"/>
      <c r="CI466" s="1"/>
      <c r="CJ466" s="1"/>
      <c r="CK466" s="1"/>
      <c r="CL466" s="1"/>
      <c r="CM466" s="6"/>
      <c r="CN466" s="6"/>
      <c r="CO466" s="6"/>
      <c r="CP466" s="6"/>
      <c r="CQ466" s="6"/>
      <c r="CR466" s="6"/>
      <c r="CS466" s="6"/>
      <c r="CT466" s="6"/>
      <c r="CU466" s="6"/>
      <c r="CV466" s="6"/>
      <c r="CW466" s="7"/>
      <c r="CX466" s="7"/>
      <c r="CY466" s="7"/>
      <c r="CZ466" s="7"/>
      <c r="DA466" s="8"/>
      <c r="DB466" s="6"/>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1"/>
      <c r="EN466" s="1"/>
      <c r="EO466" s="1"/>
      <c r="EP466" s="1"/>
      <c r="EQ466" s="1"/>
      <c r="ER466" s="1"/>
      <c r="ES466" s="3"/>
      <c r="ET466" s="3"/>
      <c r="EU466" s="1"/>
      <c r="EV466" s="1"/>
      <c r="EW466" s="1"/>
      <c r="EX466" s="1"/>
      <c r="EY466" s="1"/>
      <c r="EZ466" s="1"/>
      <c r="FA466" s="1"/>
      <c r="FB466" s="1"/>
      <c r="FC466" s="1"/>
      <c r="FD466" s="1"/>
      <c r="FE466" s="1"/>
    </row>
    <row r="467">
      <c r="L467" s="1"/>
      <c r="M467" s="1"/>
      <c r="N467" s="1"/>
      <c r="O467" s="1"/>
      <c r="P467" s="1"/>
      <c r="Q467" s="1"/>
      <c r="R467" s="1"/>
      <c r="S467" s="3"/>
      <c r="T467" s="3"/>
      <c r="U467" s="3"/>
      <c r="V467" s="3"/>
      <c r="W467" s="3"/>
      <c r="X467" s="3"/>
      <c r="Y467" s="3"/>
      <c r="Z467" s="3"/>
      <c r="AA467" s="3"/>
      <c r="AB467" s="3"/>
      <c r="AD467" s="1"/>
      <c r="AE467" s="1"/>
      <c r="AF467" s="1"/>
      <c r="AG467" s="1"/>
      <c r="AH467" s="1"/>
      <c r="AI467" s="1"/>
      <c r="AJ467" s="1"/>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1"/>
      <c r="BQ467" s="1"/>
      <c r="BR467" s="1"/>
      <c r="BS467" s="1"/>
      <c r="BT467" s="1"/>
      <c r="BU467" s="1"/>
      <c r="BV467" s="1"/>
      <c r="BW467" s="1"/>
      <c r="BX467" s="1"/>
      <c r="BY467" s="1"/>
      <c r="BZ467" s="1"/>
      <c r="CA467" s="4"/>
      <c r="CB467" s="1"/>
      <c r="CC467" s="4"/>
      <c r="CD467" s="1"/>
      <c r="CE467" s="4"/>
      <c r="CF467" s="5"/>
      <c r="CG467" s="1"/>
      <c r="CH467" s="1"/>
      <c r="CI467" s="1"/>
      <c r="CJ467" s="1"/>
      <c r="CK467" s="1"/>
      <c r="CL467" s="1"/>
      <c r="CM467" s="6"/>
      <c r="CN467" s="6"/>
      <c r="CO467" s="6"/>
      <c r="CP467" s="6"/>
      <c r="CQ467" s="6"/>
      <c r="CR467" s="6"/>
      <c r="CS467" s="6"/>
      <c r="CT467" s="6"/>
      <c r="CU467" s="6"/>
      <c r="CV467" s="6"/>
      <c r="CW467" s="7"/>
      <c r="CX467" s="7"/>
      <c r="CY467" s="7"/>
      <c r="CZ467" s="7"/>
      <c r="DA467" s="8"/>
      <c r="DB467" s="6"/>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1"/>
      <c r="EN467" s="1"/>
      <c r="EO467" s="1"/>
      <c r="EP467" s="1"/>
      <c r="EQ467" s="1"/>
      <c r="ER467" s="1"/>
      <c r="ES467" s="3"/>
      <c r="ET467" s="3"/>
      <c r="EU467" s="1"/>
      <c r="EV467" s="1"/>
      <c r="EW467" s="1"/>
      <c r="EX467" s="1"/>
      <c r="EY467" s="1"/>
      <c r="EZ467" s="1"/>
      <c r="FA467" s="1"/>
      <c r="FB467" s="1"/>
      <c r="FC467" s="1"/>
      <c r="FD467" s="1"/>
      <c r="FE467" s="1"/>
    </row>
    <row r="468">
      <c r="L468" s="1"/>
      <c r="M468" s="1"/>
      <c r="N468" s="1"/>
      <c r="O468" s="1"/>
      <c r="P468" s="1"/>
      <c r="Q468" s="1"/>
      <c r="R468" s="1"/>
      <c r="S468" s="3"/>
      <c r="T468" s="3"/>
      <c r="U468" s="3"/>
      <c r="V468" s="3"/>
      <c r="W468" s="3"/>
      <c r="X468" s="3"/>
      <c r="Y468" s="3"/>
      <c r="Z468" s="3"/>
      <c r="AA468" s="3"/>
      <c r="AB468" s="3"/>
      <c r="AD468" s="1"/>
      <c r="AE468" s="1"/>
      <c r="AF468" s="1"/>
      <c r="AG468" s="1"/>
      <c r="AH468" s="1"/>
      <c r="AI468" s="1"/>
      <c r="AJ468" s="1"/>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1"/>
      <c r="BQ468" s="1"/>
      <c r="BR468" s="1"/>
      <c r="BS468" s="1"/>
      <c r="BT468" s="1"/>
      <c r="BU468" s="1"/>
      <c r="BV468" s="1"/>
      <c r="BW468" s="1"/>
      <c r="BX468" s="1"/>
      <c r="BY468" s="1"/>
      <c r="BZ468" s="1"/>
      <c r="CA468" s="4"/>
      <c r="CB468" s="1"/>
      <c r="CC468" s="4"/>
      <c r="CD468" s="1"/>
      <c r="CE468" s="4"/>
      <c r="CF468" s="5"/>
      <c r="CG468" s="1"/>
      <c r="CH468" s="1"/>
      <c r="CI468" s="1"/>
      <c r="CJ468" s="1"/>
      <c r="CK468" s="1"/>
      <c r="CL468" s="1"/>
      <c r="CM468" s="6"/>
      <c r="CN468" s="6"/>
      <c r="CO468" s="6"/>
      <c r="CP468" s="6"/>
      <c r="CQ468" s="6"/>
      <c r="CR468" s="6"/>
      <c r="CS468" s="6"/>
      <c r="CT468" s="6"/>
      <c r="CU468" s="6"/>
      <c r="CV468" s="6"/>
      <c r="CW468" s="7"/>
      <c r="CX468" s="7"/>
      <c r="CY468" s="7"/>
      <c r="CZ468" s="7"/>
      <c r="DA468" s="8"/>
      <c r="DB468" s="6"/>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1"/>
      <c r="EN468" s="1"/>
      <c r="EO468" s="1"/>
      <c r="EP468" s="1"/>
      <c r="EQ468" s="1"/>
      <c r="ER468" s="1"/>
      <c r="ES468" s="3"/>
      <c r="ET468" s="3"/>
      <c r="EU468" s="1"/>
      <c r="EV468" s="1"/>
      <c r="EW468" s="1"/>
      <c r="EX468" s="1"/>
      <c r="EY468" s="1"/>
      <c r="EZ468" s="1"/>
      <c r="FA468" s="1"/>
      <c r="FB468" s="1"/>
      <c r="FC468" s="1"/>
      <c r="FD468" s="1"/>
      <c r="FE468" s="1"/>
    </row>
    <row r="469">
      <c r="L469" s="1"/>
      <c r="M469" s="1"/>
      <c r="N469" s="1"/>
      <c r="O469" s="1"/>
      <c r="P469" s="1"/>
      <c r="Q469" s="1"/>
      <c r="R469" s="1"/>
      <c r="S469" s="3"/>
      <c r="T469" s="3"/>
      <c r="U469" s="3"/>
      <c r="V469" s="3"/>
      <c r="W469" s="3"/>
      <c r="X469" s="3"/>
      <c r="Y469" s="3"/>
      <c r="Z469" s="3"/>
      <c r="AA469" s="3"/>
      <c r="AB469" s="3"/>
      <c r="AD469" s="1"/>
      <c r="AE469" s="1"/>
      <c r="AF469" s="1"/>
      <c r="AG469" s="1"/>
      <c r="AH469" s="1"/>
      <c r="AI469" s="1"/>
      <c r="AJ469" s="1"/>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1"/>
      <c r="BQ469" s="1"/>
      <c r="BR469" s="1"/>
      <c r="BS469" s="1"/>
      <c r="BT469" s="1"/>
      <c r="BU469" s="1"/>
      <c r="BV469" s="1"/>
      <c r="BW469" s="1"/>
      <c r="BX469" s="1"/>
      <c r="BY469" s="1"/>
      <c r="BZ469" s="1"/>
      <c r="CA469" s="4"/>
      <c r="CB469" s="1"/>
      <c r="CC469" s="4"/>
      <c r="CD469" s="1"/>
      <c r="CE469" s="4"/>
      <c r="CF469" s="5"/>
      <c r="CG469" s="1"/>
      <c r="CH469" s="1"/>
      <c r="CI469" s="1"/>
      <c r="CJ469" s="1"/>
      <c r="CK469" s="1"/>
      <c r="CL469" s="1"/>
      <c r="CM469" s="6"/>
      <c r="CN469" s="6"/>
      <c r="CO469" s="6"/>
      <c r="CP469" s="6"/>
      <c r="CQ469" s="6"/>
      <c r="CR469" s="6"/>
      <c r="CS469" s="6"/>
      <c r="CT469" s="6"/>
      <c r="CU469" s="6"/>
      <c r="CV469" s="6"/>
      <c r="CW469" s="7"/>
      <c r="CX469" s="7"/>
      <c r="CY469" s="7"/>
      <c r="CZ469" s="7"/>
      <c r="DA469" s="8"/>
      <c r="DB469" s="6"/>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1"/>
      <c r="EN469" s="1"/>
      <c r="EO469" s="1"/>
      <c r="EP469" s="1"/>
      <c r="EQ469" s="1"/>
      <c r="ER469" s="1"/>
      <c r="ES469" s="3"/>
      <c r="ET469" s="3"/>
      <c r="EU469" s="1"/>
      <c r="EV469" s="1"/>
      <c r="EW469" s="1"/>
      <c r="EX469" s="1"/>
      <c r="EY469" s="1"/>
      <c r="EZ469" s="1"/>
      <c r="FA469" s="1"/>
      <c r="FB469" s="1"/>
      <c r="FC469" s="1"/>
      <c r="FD469" s="1"/>
      <c r="FE469" s="1"/>
    </row>
    <row r="470">
      <c r="L470" s="1"/>
      <c r="M470" s="1"/>
      <c r="N470" s="1"/>
      <c r="O470" s="1"/>
      <c r="P470" s="1"/>
      <c r="Q470" s="1"/>
      <c r="R470" s="1"/>
      <c r="S470" s="3"/>
      <c r="T470" s="3"/>
      <c r="U470" s="3"/>
      <c r="V470" s="3"/>
      <c r="W470" s="3"/>
      <c r="X470" s="3"/>
      <c r="Y470" s="3"/>
      <c r="Z470" s="3"/>
      <c r="AA470" s="3"/>
      <c r="AB470" s="3"/>
      <c r="AD470" s="1"/>
      <c r="AE470" s="1"/>
      <c r="AF470" s="1"/>
      <c r="AG470" s="1"/>
      <c r="AH470" s="1"/>
      <c r="AI470" s="1"/>
      <c r="AJ470" s="1"/>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1"/>
      <c r="BQ470" s="1"/>
      <c r="BR470" s="1"/>
      <c r="BS470" s="1"/>
      <c r="BT470" s="1"/>
      <c r="BU470" s="1"/>
      <c r="BV470" s="1"/>
      <c r="BW470" s="1"/>
      <c r="BX470" s="1"/>
      <c r="BY470" s="1"/>
      <c r="BZ470" s="1"/>
      <c r="CA470" s="4"/>
      <c r="CB470" s="1"/>
      <c r="CC470" s="4"/>
      <c r="CD470" s="1"/>
      <c r="CE470" s="4"/>
      <c r="CF470" s="5"/>
      <c r="CG470" s="1"/>
      <c r="CH470" s="1"/>
      <c r="CI470" s="1"/>
      <c r="CJ470" s="1"/>
      <c r="CK470" s="1"/>
      <c r="CL470" s="1"/>
      <c r="CM470" s="6"/>
      <c r="CN470" s="6"/>
      <c r="CO470" s="6"/>
      <c r="CP470" s="6"/>
      <c r="CQ470" s="6"/>
      <c r="CR470" s="6"/>
      <c r="CS470" s="6"/>
      <c r="CT470" s="6"/>
      <c r="CU470" s="6"/>
      <c r="CV470" s="6"/>
      <c r="CW470" s="7"/>
      <c r="CX470" s="7"/>
      <c r="CY470" s="7"/>
      <c r="CZ470" s="7"/>
      <c r="DA470" s="8"/>
      <c r="DB470" s="6"/>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1"/>
      <c r="EN470" s="1"/>
      <c r="EO470" s="1"/>
      <c r="EP470" s="1"/>
      <c r="EQ470" s="1"/>
      <c r="ER470" s="1"/>
      <c r="ES470" s="3"/>
      <c r="ET470" s="3"/>
      <c r="EU470" s="1"/>
      <c r="EV470" s="1"/>
      <c r="EW470" s="1"/>
      <c r="EX470" s="1"/>
      <c r="EY470" s="1"/>
      <c r="EZ470" s="1"/>
      <c r="FA470" s="1"/>
      <c r="FB470" s="1"/>
      <c r="FC470" s="1"/>
      <c r="FD470" s="1"/>
      <c r="FE470" s="1"/>
    </row>
    <row r="471">
      <c r="L471" s="1"/>
      <c r="M471" s="1"/>
      <c r="N471" s="1"/>
      <c r="O471" s="1"/>
      <c r="P471" s="1"/>
      <c r="Q471" s="1"/>
      <c r="R471" s="1"/>
      <c r="S471" s="3"/>
      <c r="T471" s="3"/>
      <c r="U471" s="3"/>
      <c r="V471" s="3"/>
      <c r="W471" s="3"/>
      <c r="X471" s="3"/>
      <c r="Y471" s="3"/>
      <c r="Z471" s="3"/>
      <c r="AA471" s="3"/>
      <c r="AB471" s="3"/>
      <c r="AD471" s="1"/>
      <c r="AE471" s="1"/>
      <c r="AF471" s="1"/>
      <c r="AG471" s="1"/>
      <c r="AH471" s="1"/>
      <c r="AI471" s="1"/>
      <c r="AJ471" s="1"/>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1"/>
      <c r="BQ471" s="1"/>
      <c r="BR471" s="1"/>
      <c r="BS471" s="1"/>
      <c r="BT471" s="1"/>
      <c r="BU471" s="1"/>
      <c r="BV471" s="1"/>
      <c r="BW471" s="1"/>
      <c r="BX471" s="1"/>
      <c r="BY471" s="1"/>
      <c r="BZ471" s="1"/>
      <c r="CA471" s="4"/>
      <c r="CB471" s="1"/>
      <c r="CC471" s="4"/>
      <c r="CD471" s="1"/>
      <c r="CE471" s="4"/>
      <c r="CF471" s="5"/>
      <c r="CG471" s="1"/>
      <c r="CH471" s="1"/>
      <c r="CI471" s="1"/>
      <c r="CJ471" s="1"/>
      <c r="CK471" s="1"/>
      <c r="CL471" s="1"/>
      <c r="CM471" s="6"/>
      <c r="CN471" s="6"/>
      <c r="CO471" s="6"/>
      <c r="CP471" s="6"/>
      <c r="CQ471" s="6"/>
      <c r="CR471" s="6"/>
      <c r="CS471" s="6"/>
      <c r="CT471" s="6"/>
      <c r="CU471" s="6"/>
      <c r="CV471" s="6"/>
      <c r="CW471" s="7"/>
      <c r="CX471" s="7"/>
      <c r="CY471" s="7"/>
      <c r="CZ471" s="7"/>
      <c r="DA471" s="8"/>
      <c r="DB471" s="6"/>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1"/>
      <c r="EN471" s="1"/>
      <c r="EO471" s="1"/>
      <c r="EP471" s="1"/>
      <c r="EQ471" s="1"/>
      <c r="ER471" s="1"/>
      <c r="ES471" s="3"/>
      <c r="ET471" s="3"/>
      <c r="EU471" s="1"/>
      <c r="EV471" s="1"/>
      <c r="EW471" s="1"/>
      <c r="EX471" s="1"/>
      <c r="EY471" s="1"/>
      <c r="EZ471" s="1"/>
      <c r="FA471" s="1"/>
      <c r="FB471" s="1"/>
      <c r="FC471" s="1"/>
      <c r="FD471" s="1"/>
      <c r="FE471" s="1"/>
    </row>
    <row r="472">
      <c r="L472" s="1"/>
      <c r="M472" s="1"/>
      <c r="N472" s="1"/>
      <c r="O472" s="1"/>
      <c r="P472" s="1"/>
      <c r="Q472" s="1"/>
      <c r="R472" s="1"/>
      <c r="S472" s="3"/>
      <c r="T472" s="3"/>
      <c r="U472" s="3"/>
      <c r="V472" s="3"/>
      <c r="W472" s="3"/>
      <c r="X472" s="3"/>
      <c r="Y472" s="3"/>
      <c r="Z472" s="3"/>
      <c r="AA472" s="3"/>
      <c r="AB472" s="3"/>
      <c r="AD472" s="1"/>
      <c r="AE472" s="1"/>
      <c r="AF472" s="1"/>
      <c r="AG472" s="1"/>
      <c r="AH472" s="1"/>
      <c r="AI472" s="1"/>
      <c r="AJ472" s="1"/>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1"/>
      <c r="BQ472" s="1"/>
      <c r="BR472" s="1"/>
      <c r="BS472" s="1"/>
      <c r="BT472" s="1"/>
      <c r="BU472" s="1"/>
      <c r="BV472" s="1"/>
      <c r="BW472" s="1"/>
      <c r="BX472" s="1"/>
      <c r="BY472" s="1"/>
      <c r="BZ472" s="1"/>
      <c r="CA472" s="4"/>
      <c r="CB472" s="1"/>
      <c r="CC472" s="4"/>
      <c r="CD472" s="1"/>
      <c r="CE472" s="4"/>
      <c r="CF472" s="5"/>
      <c r="CG472" s="1"/>
      <c r="CH472" s="1"/>
      <c r="CI472" s="1"/>
      <c r="CJ472" s="1"/>
      <c r="CK472" s="1"/>
      <c r="CL472" s="1"/>
      <c r="CM472" s="6"/>
      <c r="CN472" s="6"/>
      <c r="CO472" s="6"/>
      <c r="CP472" s="6"/>
      <c r="CQ472" s="6"/>
      <c r="CR472" s="6"/>
      <c r="CS472" s="6"/>
      <c r="CT472" s="6"/>
      <c r="CU472" s="6"/>
      <c r="CV472" s="6"/>
      <c r="CW472" s="7"/>
      <c r="CX472" s="7"/>
      <c r="CY472" s="7"/>
      <c r="CZ472" s="7"/>
      <c r="DA472" s="8"/>
      <c r="DB472" s="6"/>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1"/>
      <c r="EN472" s="1"/>
      <c r="EO472" s="1"/>
      <c r="EP472" s="1"/>
      <c r="EQ472" s="1"/>
      <c r="ER472" s="1"/>
      <c r="ES472" s="3"/>
      <c r="ET472" s="3"/>
      <c r="EU472" s="1"/>
      <c r="EV472" s="1"/>
      <c r="EW472" s="1"/>
      <c r="EX472" s="1"/>
      <c r="EY472" s="1"/>
      <c r="EZ472" s="1"/>
      <c r="FA472" s="1"/>
      <c r="FB472" s="1"/>
      <c r="FC472" s="1"/>
      <c r="FD472" s="1"/>
      <c r="FE472" s="1"/>
    </row>
    <row r="473">
      <c r="L473" s="1"/>
      <c r="M473" s="1"/>
      <c r="N473" s="1"/>
      <c r="O473" s="1"/>
      <c r="P473" s="1"/>
      <c r="Q473" s="1"/>
      <c r="R473" s="1"/>
      <c r="S473" s="3"/>
      <c r="T473" s="3"/>
      <c r="U473" s="3"/>
      <c r="V473" s="3"/>
      <c r="W473" s="3"/>
      <c r="X473" s="3"/>
      <c r="Y473" s="3"/>
      <c r="Z473" s="3"/>
      <c r="AA473" s="3"/>
      <c r="AB473" s="3"/>
      <c r="AD473" s="1"/>
      <c r="AE473" s="1"/>
      <c r="AF473" s="1"/>
      <c r="AG473" s="1"/>
      <c r="AH473" s="1"/>
      <c r="AI473" s="1"/>
      <c r="AJ473" s="1"/>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1"/>
      <c r="BQ473" s="1"/>
      <c r="BR473" s="1"/>
      <c r="BS473" s="1"/>
      <c r="BT473" s="1"/>
      <c r="BU473" s="1"/>
      <c r="BV473" s="1"/>
      <c r="BW473" s="1"/>
      <c r="BX473" s="1"/>
      <c r="BY473" s="1"/>
      <c r="BZ473" s="1"/>
      <c r="CA473" s="4"/>
      <c r="CB473" s="1"/>
      <c r="CC473" s="4"/>
      <c r="CD473" s="1"/>
      <c r="CE473" s="4"/>
      <c r="CF473" s="5"/>
      <c r="CG473" s="1"/>
      <c r="CH473" s="1"/>
      <c r="CI473" s="1"/>
      <c r="CJ473" s="1"/>
      <c r="CK473" s="1"/>
      <c r="CL473" s="1"/>
      <c r="CM473" s="6"/>
      <c r="CN473" s="6"/>
      <c r="CO473" s="6"/>
      <c r="CP473" s="6"/>
      <c r="CQ473" s="6"/>
      <c r="CR473" s="6"/>
      <c r="CS473" s="6"/>
      <c r="CT473" s="6"/>
      <c r="CU473" s="6"/>
      <c r="CV473" s="6"/>
      <c r="CW473" s="7"/>
      <c r="CX473" s="7"/>
      <c r="CY473" s="7"/>
      <c r="CZ473" s="7"/>
      <c r="DA473" s="8"/>
      <c r="DB473" s="6"/>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1"/>
      <c r="EN473" s="1"/>
      <c r="EO473" s="1"/>
      <c r="EP473" s="1"/>
      <c r="EQ473" s="1"/>
      <c r="ER473" s="1"/>
      <c r="ES473" s="3"/>
      <c r="ET473" s="3"/>
      <c r="EU473" s="1"/>
      <c r="EV473" s="1"/>
      <c r="EW473" s="1"/>
      <c r="EX473" s="1"/>
      <c r="EY473" s="1"/>
      <c r="EZ473" s="1"/>
      <c r="FA473" s="1"/>
      <c r="FB473" s="1"/>
      <c r="FC473" s="1"/>
      <c r="FD473" s="1"/>
      <c r="FE473" s="1"/>
    </row>
    <row r="474">
      <c r="L474" s="1"/>
      <c r="M474" s="1"/>
      <c r="N474" s="1"/>
      <c r="O474" s="1"/>
      <c r="P474" s="1"/>
      <c r="Q474" s="1"/>
      <c r="R474" s="1"/>
      <c r="S474" s="3"/>
      <c r="T474" s="3"/>
      <c r="U474" s="3"/>
      <c r="V474" s="3"/>
      <c r="W474" s="3"/>
      <c r="X474" s="3"/>
      <c r="Y474" s="3"/>
      <c r="Z474" s="3"/>
      <c r="AA474" s="3"/>
      <c r="AB474" s="3"/>
      <c r="AD474" s="1"/>
      <c r="AE474" s="1"/>
      <c r="AF474" s="1"/>
      <c r="AG474" s="1"/>
      <c r="AH474" s="1"/>
      <c r="AI474" s="1"/>
      <c r="AJ474" s="1"/>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1"/>
      <c r="BQ474" s="1"/>
      <c r="BR474" s="1"/>
      <c r="BS474" s="1"/>
      <c r="BT474" s="1"/>
      <c r="BU474" s="1"/>
      <c r="BV474" s="1"/>
      <c r="BW474" s="1"/>
      <c r="BX474" s="1"/>
      <c r="BY474" s="1"/>
      <c r="BZ474" s="1"/>
      <c r="CA474" s="4"/>
      <c r="CB474" s="1"/>
      <c r="CC474" s="4"/>
      <c r="CD474" s="1"/>
      <c r="CE474" s="4"/>
      <c r="CF474" s="5"/>
      <c r="CG474" s="1"/>
      <c r="CH474" s="1"/>
      <c r="CI474" s="1"/>
      <c r="CJ474" s="1"/>
      <c r="CK474" s="1"/>
      <c r="CL474" s="1"/>
      <c r="CM474" s="6"/>
      <c r="CN474" s="6"/>
      <c r="CO474" s="6"/>
      <c r="CP474" s="6"/>
      <c r="CQ474" s="6"/>
      <c r="CR474" s="6"/>
      <c r="CS474" s="6"/>
      <c r="CT474" s="6"/>
      <c r="CU474" s="6"/>
      <c r="CV474" s="6"/>
      <c r="CW474" s="7"/>
      <c r="CX474" s="7"/>
      <c r="CY474" s="7"/>
      <c r="CZ474" s="7"/>
      <c r="DA474" s="8"/>
      <c r="DB474" s="6"/>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1"/>
      <c r="EN474" s="1"/>
      <c r="EO474" s="1"/>
      <c r="EP474" s="1"/>
      <c r="EQ474" s="1"/>
      <c r="ER474" s="1"/>
      <c r="ES474" s="3"/>
      <c r="ET474" s="3"/>
      <c r="EU474" s="1"/>
      <c r="EV474" s="1"/>
      <c r="EW474" s="1"/>
      <c r="EX474" s="1"/>
      <c r="EY474" s="1"/>
      <c r="EZ474" s="1"/>
      <c r="FA474" s="1"/>
      <c r="FB474" s="1"/>
      <c r="FC474" s="1"/>
      <c r="FD474" s="1"/>
      <c r="FE474" s="1"/>
    </row>
    <row r="475">
      <c r="L475" s="1"/>
      <c r="M475" s="1"/>
      <c r="N475" s="1"/>
      <c r="O475" s="1"/>
      <c r="P475" s="1"/>
      <c r="Q475" s="1"/>
      <c r="R475" s="1"/>
      <c r="S475" s="3"/>
      <c r="T475" s="3"/>
      <c r="U475" s="3"/>
      <c r="V475" s="3"/>
      <c r="W475" s="3"/>
      <c r="X475" s="3"/>
      <c r="Y475" s="3"/>
      <c r="Z475" s="3"/>
      <c r="AA475" s="3"/>
      <c r="AB475" s="3"/>
      <c r="AD475" s="1"/>
      <c r="AE475" s="1"/>
      <c r="AF475" s="1"/>
      <c r="AG475" s="1"/>
      <c r="AH475" s="1"/>
      <c r="AI475" s="1"/>
      <c r="AJ475" s="1"/>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1"/>
      <c r="BQ475" s="1"/>
      <c r="BR475" s="1"/>
      <c r="BS475" s="1"/>
      <c r="BT475" s="1"/>
      <c r="BU475" s="1"/>
      <c r="BV475" s="1"/>
      <c r="BW475" s="1"/>
      <c r="BX475" s="1"/>
      <c r="BY475" s="1"/>
      <c r="BZ475" s="1"/>
      <c r="CA475" s="4"/>
      <c r="CB475" s="1"/>
      <c r="CC475" s="4"/>
      <c r="CD475" s="1"/>
      <c r="CE475" s="4"/>
      <c r="CF475" s="5"/>
      <c r="CG475" s="1"/>
      <c r="CH475" s="1"/>
      <c r="CI475" s="1"/>
      <c r="CJ475" s="1"/>
      <c r="CK475" s="1"/>
      <c r="CL475" s="1"/>
      <c r="CM475" s="6"/>
      <c r="CN475" s="6"/>
      <c r="CO475" s="6"/>
      <c r="CP475" s="6"/>
      <c r="CQ475" s="6"/>
      <c r="CR475" s="6"/>
      <c r="CS475" s="6"/>
      <c r="CT475" s="6"/>
      <c r="CU475" s="6"/>
      <c r="CV475" s="6"/>
      <c r="CW475" s="7"/>
      <c r="CX475" s="7"/>
      <c r="CY475" s="7"/>
      <c r="CZ475" s="7"/>
      <c r="DA475" s="8"/>
      <c r="DB475" s="6"/>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1"/>
      <c r="EN475" s="1"/>
      <c r="EO475" s="1"/>
      <c r="EP475" s="1"/>
      <c r="EQ475" s="1"/>
      <c r="ER475" s="1"/>
      <c r="ES475" s="3"/>
      <c r="ET475" s="3"/>
      <c r="EU475" s="1"/>
      <c r="EV475" s="1"/>
      <c r="EW475" s="1"/>
      <c r="EX475" s="1"/>
      <c r="EY475" s="1"/>
      <c r="EZ475" s="1"/>
      <c r="FA475" s="1"/>
      <c r="FB475" s="1"/>
      <c r="FC475" s="1"/>
      <c r="FD475" s="1"/>
      <c r="FE475" s="1"/>
    </row>
    <row r="476">
      <c r="L476" s="1"/>
      <c r="M476" s="1"/>
      <c r="N476" s="1"/>
      <c r="O476" s="1"/>
      <c r="P476" s="1"/>
      <c r="Q476" s="1"/>
      <c r="R476" s="1"/>
      <c r="S476" s="3"/>
      <c r="T476" s="3"/>
      <c r="U476" s="3"/>
      <c r="V476" s="3"/>
      <c r="W476" s="3"/>
      <c r="X476" s="3"/>
      <c r="Y476" s="3"/>
      <c r="Z476" s="3"/>
      <c r="AA476" s="3"/>
      <c r="AB476" s="3"/>
      <c r="AD476" s="1"/>
      <c r="AE476" s="1"/>
      <c r="AF476" s="1"/>
      <c r="AG476" s="1"/>
      <c r="AH476" s="1"/>
      <c r="AI476" s="1"/>
      <c r="AJ476" s="1"/>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1"/>
      <c r="BQ476" s="1"/>
      <c r="BR476" s="1"/>
      <c r="BS476" s="1"/>
      <c r="BT476" s="1"/>
      <c r="BU476" s="1"/>
      <c r="BV476" s="1"/>
      <c r="BW476" s="1"/>
      <c r="BX476" s="1"/>
      <c r="BY476" s="1"/>
      <c r="BZ476" s="1"/>
      <c r="CA476" s="4"/>
      <c r="CB476" s="1"/>
      <c r="CC476" s="4"/>
      <c r="CD476" s="1"/>
      <c r="CE476" s="4"/>
      <c r="CF476" s="5"/>
      <c r="CG476" s="1"/>
      <c r="CH476" s="1"/>
      <c r="CI476" s="1"/>
      <c r="CJ476" s="1"/>
      <c r="CK476" s="1"/>
      <c r="CL476" s="1"/>
      <c r="CM476" s="6"/>
      <c r="CN476" s="6"/>
      <c r="CO476" s="6"/>
      <c r="CP476" s="6"/>
      <c r="CQ476" s="6"/>
      <c r="CR476" s="6"/>
      <c r="CS476" s="6"/>
      <c r="CT476" s="6"/>
      <c r="CU476" s="6"/>
      <c r="CV476" s="6"/>
      <c r="CW476" s="7"/>
      <c r="CX476" s="7"/>
      <c r="CY476" s="7"/>
      <c r="CZ476" s="7"/>
      <c r="DA476" s="8"/>
      <c r="DB476" s="6"/>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1"/>
      <c r="EN476" s="1"/>
      <c r="EO476" s="1"/>
      <c r="EP476" s="1"/>
      <c r="EQ476" s="1"/>
      <c r="ER476" s="1"/>
      <c r="ES476" s="3"/>
      <c r="ET476" s="3"/>
      <c r="EU476" s="1"/>
      <c r="EV476" s="1"/>
      <c r="EW476" s="1"/>
      <c r="EX476" s="1"/>
      <c r="EY476" s="1"/>
      <c r="EZ476" s="1"/>
      <c r="FA476" s="1"/>
      <c r="FB476" s="1"/>
      <c r="FC476" s="1"/>
      <c r="FD476" s="1"/>
      <c r="FE476" s="1"/>
    </row>
    <row r="477">
      <c r="L477" s="1"/>
      <c r="M477" s="1"/>
      <c r="N477" s="1"/>
      <c r="O477" s="1"/>
      <c r="P477" s="1"/>
      <c r="Q477" s="1"/>
      <c r="R477" s="1"/>
      <c r="S477" s="3"/>
      <c r="T477" s="3"/>
      <c r="U477" s="3"/>
      <c r="V477" s="3"/>
      <c r="W477" s="3"/>
      <c r="X477" s="3"/>
      <c r="Y477" s="3"/>
      <c r="Z477" s="3"/>
      <c r="AA477" s="3"/>
      <c r="AB477" s="3"/>
      <c r="AD477" s="1"/>
      <c r="AE477" s="1"/>
      <c r="AF477" s="1"/>
      <c r="AG477" s="1"/>
      <c r="AH477" s="1"/>
      <c r="AI477" s="1"/>
      <c r="AJ477" s="1"/>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1"/>
      <c r="BQ477" s="1"/>
      <c r="BR477" s="1"/>
      <c r="BS477" s="1"/>
      <c r="BT477" s="1"/>
      <c r="BU477" s="1"/>
      <c r="BV477" s="1"/>
      <c r="BW477" s="1"/>
      <c r="BX477" s="1"/>
      <c r="BY477" s="1"/>
      <c r="BZ477" s="1"/>
      <c r="CA477" s="4"/>
      <c r="CB477" s="1"/>
      <c r="CC477" s="4"/>
      <c r="CD477" s="1"/>
      <c r="CE477" s="4"/>
      <c r="CF477" s="5"/>
      <c r="CG477" s="1"/>
      <c r="CH477" s="1"/>
      <c r="CI477" s="1"/>
      <c r="CJ477" s="1"/>
      <c r="CK477" s="1"/>
      <c r="CL477" s="1"/>
      <c r="CM477" s="6"/>
      <c r="CN477" s="6"/>
      <c r="CO477" s="6"/>
      <c r="CP477" s="6"/>
      <c r="CQ477" s="6"/>
      <c r="CR477" s="6"/>
      <c r="CS477" s="6"/>
      <c r="CT477" s="6"/>
      <c r="CU477" s="6"/>
      <c r="CV477" s="6"/>
      <c r="CW477" s="7"/>
      <c r="CX477" s="7"/>
      <c r="CY477" s="7"/>
      <c r="CZ477" s="7"/>
      <c r="DA477" s="8"/>
      <c r="DB477" s="6"/>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1"/>
      <c r="EN477" s="1"/>
      <c r="EO477" s="1"/>
      <c r="EP477" s="1"/>
      <c r="EQ477" s="1"/>
      <c r="ER477" s="1"/>
      <c r="ES477" s="3"/>
      <c r="ET477" s="3"/>
      <c r="EU477" s="1"/>
      <c r="EV477" s="1"/>
      <c r="EW477" s="1"/>
      <c r="EX477" s="1"/>
      <c r="EY477" s="1"/>
      <c r="EZ477" s="1"/>
      <c r="FA477" s="1"/>
      <c r="FB477" s="1"/>
      <c r="FC477" s="1"/>
      <c r="FD477" s="1"/>
      <c r="FE477" s="1"/>
    </row>
    <row r="478">
      <c r="L478" s="1"/>
      <c r="M478" s="1"/>
      <c r="N478" s="1"/>
      <c r="O478" s="1"/>
      <c r="P478" s="1"/>
      <c r="Q478" s="1"/>
      <c r="R478" s="1"/>
      <c r="S478" s="3"/>
      <c r="T478" s="3"/>
      <c r="U478" s="3"/>
      <c r="V478" s="3"/>
      <c r="W478" s="3"/>
      <c r="X478" s="3"/>
      <c r="Y478" s="3"/>
      <c r="Z478" s="3"/>
      <c r="AA478" s="3"/>
      <c r="AB478" s="3"/>
      <c r="AD478" s="1"/>
      <c r="AE478" s="1"/>
      <c r="AF478" s="1"/>
      <c r="AG478" s="1"/>
      <c r="AH478" s="1"/>
      <c r="AI478" s="1"/>
      <c r="AJ478" s="1"/>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1"/>
      <c r="BQ478" s="1"/>
      <c r="BR478" s="1"/>
      <c r="BS478" s="1"/>
      <c r="BT478" s="1"/>
      <c r="BU478" s="1"/>
      <c r="BV478" s="1"/>
      <c r="BW478" s="1"/>
      <c r="BX478" s="1"/>
      <c r="BY478" s="1"/>
      <c r="BZ478" s="1"/>
      <c r="CA478" s="4"/>
      <c r="CB478" s="1"/>
      <c r="CC478" s="4"/>
      <c r="CD478" s="1"/>
      <c r="CE478" s="4"/>
      <c r="CF478" s="5"/>
      <c r="CG478" s="1"/>
      <c r="CH478" s="1"/>
      <c r="CI478" s="1"/>
      <c r="CJ478" s="1"/>
      <c r="CK478" s="1"/>
      <c r="CL478" s="1"/>
      <c r="CM478" s="6"/>
      <c r="CN478" s="6"/>
      <c r="CO478" s="6"/>
      <c r="CP478" s="6"/>
      <c r="CQ478" s="6"/>
      <c r="CR478" s="6"/>
      <c r="CS478" s="6"/>
      <c r="CT478" s="6"/>
      <c r="CU478" s="6"/>
      <c r="CV478" s="6"/>
      <c r="CW478" s="7"/>
      <c r="CX478" s="7"/>
      <c r="CY478" s="7"/>
      <c r="CZ478" s="7"/>
      <c r="DA478" s="8"/>
      <c r="DB478" s="6"/>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1"/>
      <c r="EN478" s="1"/>
      <c r="EO478" s="1"/>
      <c r="EP478" s="1"/>
      <c r="EQ478" s="1"/>
      <c r="ER478" s="1"/>
      <c r="ES478" s="3"/>
      <c r="ET478" s="3"/>
      <c r="EU478" s="1"/>
      <c r="EV478" s="1"/>
      <c r="EW478" s="1"/>
      <c r="EX478" s="1"/>
      <c r="EY478" s="1"/>
      <c r="EZ478" s="1"/>
      <c r="FA478" s="1"/>
      <c r="FB478" s="1"/>
      <c r="FC478" s="1"/>
      <c r="FD478" s="1"/>
      <c r="FE478" s="1"/>
    </row>
    <row r="479">
      <c r="L479" s="1"/>
      <c r="M479" s="1"/>
      <c r="N479" s="1"/>
      <c r="O479" s="1"/>
      <c r="P479" s="1"/>
      <c r="Q479" s="1"/>
      <c r="R479" s="1"/>
      <c r="S479" s="3"/>
      <c r="T479" s="3"/>
      <c r="U479" s="3"/>
      <c r="V479" s="3"/>
      <c r="W479" s="3"/>
      <c r="X479" s="3"/>
      <c r="Y479" s="3"/>
      <c r="Z479" s="3"/>
      <c r="AA479" s="3"/>
      <c r="AB479" s="3"/>
      <c r="AD479" s="1"/>
      <c r="AE479" s="1"/>
      <c r="AF479" s="1"/>
      <c r="AG479" s="1"/>
      <c r="AH479" s="1"/>
      <c r="AI479" s="1"/>
      <c r="AJ479" s="1"/>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1"/>
      <c r="BQ479" s="1"/>
      <c r="BR479" s="1"/>
      <c r="BS479" s="1"/>
      <c r="BT479" s="1"/>
      <c r="BU479" s="1"/>
      <c r="BV479" s="1"/>
      <c r="BW479" s="1"/>
      <c r="BX479" s="1"/>
      <c r="BY479" s="1"/>
      <c r="BZ479" s="1"/>
      <c r="CA479" s="4"/>
      <c r="CB479" s="1"/>
      <c r="CC479" s="4"/>
      <c r="CD479" s="1"/>
      <c r="CE479" s="4"/>
      <c r="CF479" s="5"/>
      <c r="CG479" s="1"/>
      <c r="CH479" s="1"/>
      <c r="CI479" s="1"/>
      <c r="CJ479" s="1"/>
      <c r="CK479" s="1"/>
      <c r="CL479" s="1"/>
      <c r="CM479" s="6"/>
      <c r="CN479" s="6"/>
      <c r="CO479" s="6"/>
      <c r="CP479" s="6"/>
      <c r="CQ479" s="6"/>
      <c r="CR479" s="6"/>
      <c r="CS479" s="6"/>
      <c r="CT479" s="6"/>
      <c r="CU479" s="6"/>
      <c r="CV479" s="6"/>
      <c r="CW479" s="7"/>
      <c r="CX479" s="7"/>
      <c r="CY479" s="7"/>
      <c r="CZ479" s="7"/>
      <c r="DA479" s="8"/>
      <c r="DB479" s="6"/>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1"/>
      <c r="EN479" s="1"/>
      <c r="EO479" s="1"/>
      <c r="EP479" s="1"/>
      <c r="EQ479" s="1"/>
      <c r="ER479" s="1"/>
      <c r="ES479" s="3"/>
      <c r="ET479" s="3"/>
      <c r="EU479" s="1"/>
      <c r="EV479" s="1"/>
      <c r="EW479" s="1"/>
      <c r="EX479" s="1"/>
      <c r="EY479" s="1"/>
      <c r="EZ479" s="1"/>
      <c r="FA479" s="1"/>
      <c r="FB479" s="1"/>
      <c r="FC479" s="1"/>
      <c r="FD479" s="1"/>
      <c r="FE479" s="1"/>
    </row>
    <row r="480">
      <c r="L480" s="1"/>
      <c r="M480" s="1"/>
      <c r="N480" s="1"/>
      <c r="O480" s="1"/>
      <c r="P480" s="1"/>
      <c r="Q480" s="1"/>
      <c r="R480" s="1"/>
      <c r="S480" s="3"/>
      <c r="T480" s="3"/>
      <c r="U480" s="3"/>
      <c r="V480" s="3"/>
      <c r="W480" s="3"/>
      <c r="X480" s="3"/>
      <c r="Y480" s="3"/>
      <c r="Z480" s="3"/>
      <c r="AA480" s="3"/>
      <c r="AB480" s="3"/>
      <c r="AD480" s="1"/>
      <c r="AE480" s="1"/>
      <c r="AF480" s="1"/>
      <c r="AG480" s="1"/>
      <c r="AH480" s="1"/>
      <c r="AI480" s="1"/>
      <c r="AJ480" s="1"/>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1"/>
      <c r="BQ480" s="1"/>
      <c r="BR480" s="1"/>
      <c r="BS480" s="1"/>
      <c r="BT480" s="1"/>
      <c r="BU480" s="1"/>
      <c r="BV480" s="1"/>
      <c r="BW480" s="1"/>
      <c r="BX480" s="1"/>
      <c r="BY480" s="1"/>
      <c r="BZ480" s="1"/>
      <c r="CA480" s="4"/>
      <c r="CB480" s="1"/>
      <c r="CC480" s="4"/>
      <c r="CD480" s="1"/>
      <c r="CE480" s="4"/>
      <c r="CF480" s="5"/>
      <c r="CG480" s="1"/>
      <c r="CH480" s="1"/>
      <c r="CI480" s="1"/>
      <c r="CJ480" s="1"/>
      <c r="CK480" s="1"/>
      <c r="CL480" s="1"/>
      <c r="CM480" s="6"/>
      <c r="CN480" s="6"/>
      <c r="CO480" s="6"/>
      <c r="CP480" s="6"/>
      <c r="CQ480" s="6"/>
      <c r="CR480" s="6"/>
      <c r="CS480" s="6"/>
      <c r="CT480" s="6"/>
      <c r="CU480" s="6"/>
      <c r="CV480" s="6"/>
      <c r="CW480" s="7"/>
      <c r="CX480" s="7"/>
      <c r="CY480" s="7"/>
      <c r="CZ480" s="7"/>
      <c r="DA480" s="8"/>
      <c r="DB480" s="6"/>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1"/>
      <c r="EN480" s="1"/>
      <c r="EO480" s="1"/>
      <c r="EP480" s="1"/>
      <c r="EQ480" s="1"/>
      <c r="ER480" s="1"/>
      <c r="ES480" s="3"/>
      <c r="ET480" s="3"/>
      <c r="EU480" s="1"/>
      <c r="EV480" s="1"/>
      <c r="EW480" s="1"/>
      <c r="EX480" s="1"/>
      <c r="EY480" s="1"/>
      <c r="EZ480" s="1"/>
      <c r="FA480" s="1"/>
      <c r="FB480" s="1"/>
      <c r="FC480" s="1"/>
      <c r="FD480" s="1"/>
      <c r="FE480" s="1"/>
    </row>
    <row r="481">
      <c r="L481" s="1"/>
      <c r="M481" s="1"/>
      <c r="N481" s="1"/>
      <c r="O481" s="1"/>
      <c r="P481" s="1"/>
      <c r="Q481" s="1"/>
      <c r="R481" s="1"/>
      <c r="S481" s="3"/>
      <c r="T481" s="3"/>
      <c r="U481" s="3"/>
      <c r="V481" s="3"/>
      <c r="W481" s="3"/>
      <c r="X481" s="3"/>
      <c r="Y481" s="3"/>
      <c r="Z481" s="3"/>
      <c r="AA481" s="3"/>
      <c r="AB481" s="3"/>
      <c r="AD481" s="1"/>
      <c r="AE481" s="1"/>
      <c r="AF481" s="1"/>
      <c r="AG481" s="1"/>
      <c r="AH481" s="1"/>
      <c r="AI481" s="1"/>
      <c r="AJ481" s="1"/>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1"/>
      <c r="BQ481" s="1"/>
      <c r="BR481" s="1"/>
      <c r="BS481" s="1"/>
      <c r="BT481" s="1"/>
      <c r="BU481" s="1"/>
      <c r="BV481" s="1"/>
      <c r="BW481" s="1"/>
      <c r="BX481" s="1"/>
      <c r="BY481" s="1"/>
      <c r="BZ481" s="1"/>
      <c r="CA481" s="4"/>
      <c r="CB481" s="1"/>
      <c r="CC481" s="4"/>
      <c r="CD481" s="1"/>
      <c r="CE481" s="4"/>
      <c r="CF481" s="5"/>
      <c r="CG481" s="1"/>
      <c r="CH481" s="1"/>
      <c r="CI481" s="1"/>
      <c r="CJ481" s="1"/>
      <c r="CK481" s="1"/>
      <c r="CL481" s="1"/>
      <c r="CM481" s="6"/>
      <c r="CN481" s="6"/>
      <c r="CO481" s="6"/>
      <c r="CP481" s="6"/>
      <c r="CQ481" s="6"/>
      <c r="CR481" s="6"/>
      <c r="CS481" s="6"/>
      <c r="CT481" s="6"/>
      <c r="CU481" s="6"/>
      <c r="CV481" s="6"/>
      <c r="CW481" s="7"/>
      <c r="CX481" s="7"/>
      <c r="CY481" s="7"/>
      <c r="CZ481" s="7"/>
      <c r="DA481" s="8"/>
      <c r="DB481" s="6"/>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1"/>
      <c r="EN481" s="1"/>
      <c r="EO481" s="1"/>
      <c r="EP481" s="1"/>
      <c r="EQ481" s="1"/>
      <c r="ER481" s="1"/>
      <c r="ES481" s="3"/>
      <c r="ET481" s="3"/>
      <c r="EU481" s="1"/>
      <c r="EV481" s="1"/>
      <c r="EW481" s="1"/>
      <c r="EX481" s="1"/>
      <c r="EY481" s="1"/>
      <c r="EZ481" s="1"/>
      <c r="FA481" s="1"/>
      <c r="FB481" s="1"/>
      <c r="FC481" s="1"/>
      <c r="FD481" s="1"/>
      <c r="FE481" s="1"/>
    </row>
    <row r="482">
      <c r="L482" s="1"/>
      <c r="M482" s="1"/>
      <c r="N482" s="1"/>
      <c r="O482" s="1"/>
      <c r="P482" s="1"/>
      <c r="Q482" s="1"/>
      <c r="R482" s="1"/>
      <c r="S482" s="3"/>
      <c r="T482" s="3"/>
      <c r="U482" s="3"/>
      <c r="V482" s="3"/>
      <c r="W482" s="3"/>
      <c r="X482" s="3"/>
      <c r="Y482" s="3"/>
      <c r="Z482" s="3"/>
      <c r="AA482" s="3"/>
      <c r="AB482" s="3"/>
      <c r="AD482" s="1"/>
      <c r="AE482" s="1"/>
      <c r="AF482" s="1"/>
      <c r="AG482" s="1"/>
      <c r="AH482" s="1"/>
      <c r="AI482" s="1"/>
      <c r="AJ482" s="1"/>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1"/>
      <c r="BQ482" s="1"/>
      <c r="BR482" s="1"/>
      <c r="BS482" s="1"/>
      <c r="BT482" s="1"/>
      <c r="BU482" s="1"/>
      <c r="BV482" s="1"/>
      <c r="BW482" s="1"/>
      <c r="BX482" s="1"/>
      <c r="BY482" s="1"/>
      <c r="BZ482" s="1"/>
      <c r="CA482" s="4"/>
      <c r="CB482" s="1"/>
      <c r="CC482" s="4"/>
      <c r="CD482" s="1"/>
      <c r="CE482" s="4"/>
      <c r="CF482" s="5"/>
      <c r="CG482" s="1"/>
      <c r="CH482" s="1"/>
      <c r="CI482" s="1"/>
      <c r="CJ482" s="1"/>
      <c r="CK482" s="1"/>
      <c r="CL482" s="1"/>
      <c r="CM482" s="6"/>
      <c r="CN482" s="6"/>
      <c r="CO482" s="6"/>
      <c r="CP482" s="6"/>
      <c r="CQ482" s="6"/>
      <c r="CR482" s="6"/>
      <c r="CS482" s="6"/>
      <c r="CT482" s="6"/>
      <c r="CU482" s="6"/>
      <c r="CV482" s="6"/>
      <c r="CW482" s="7"/>
      <c r="CX482" s="7"/>
      <c r="CY482" s="7"/>
      <c r="CZ482" s="7"/>
      <c r="DA482" s="8"/>
      <c r="DB482" s="6"/>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1"/>
      <c r="EN482" s="1"/>
      <c r="EO482" s="1"/>
      <c r="EP482" s="1"/>
      <c r="EQ482" s="1"/>
      <c r="ER482" s="1"/>
      <c r="ES482" s="3"/>
      <c r="ET482" s="3"/>
      <c r="EU482" s="1"/>
      <c r="EV482" s="1"/>
      <c r="EW482" s="1"/>
      <c r="EX482" s="1"/>
      <c r="EY482" s="1"/>
      <c r="EZ482" s="1"/>
      <c r="FA482" s="1"/>
      <c r="FB482" s="1"/>
      <c r="FC482" s="1"/>
      <c r="FD482" s="1"/>
      <c r="FE482" s="1"/>
    </row>
    <row r="483">
      <c r="L483" s="1"/>
      <c r="M483" s="1"/>
      <c r="N483" s="1"/>
      <c r="O483" s="1"/>
      <c r="P483" s="1"/>
      <c r="Q483" s="1"/>
      <c r="R483" s="1"/>
      <c r="S483" s="3"/>
      <c r="T483" s="3"/>
      <c r="U483" s="3"/>
      <c r="V483" s="3"/>
      <c r="W483" s="3"/>
      <c r="X483" s="3"/>
      <c r="Y483" s="3"/>
      <c r="Z483" s="3"/>
      <c r="AA483" s="3"/>
      <c r="AB483" s="3"/>
      <c r="AD483" s="1"/>
      <c r="AE483" s="1"/>
      <c r="AF483" s="1"/>
      <c r="AG483" s="1"/>
      <c r="AH483" s="1"/>
      <c r="AI483" s="1"/>
      <c r="AJ483" s="1"/>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1"/>
      <c r="BQ483" s="1"/>
      <c r="BR483" s="1"/>
      <c r="BS483" s="1"/>
      <c r="BT483" s="1"/>
      <c r="BU483" s="1"/>
      <c r="BV483" s="1"/>
      <c r="BW483" s="1"/>
      <c r="BX483" s="1"/>
      <c r="BY483" s="1"/>
      <c r="BZ483" s="1"/>
      <c r="CA483" s="4"/>
      <c r="CB483" s="1"/>
      <c r="CC483" s="4"/>
      <c r="CD483" s="1"/>
      <c r="CE483" s="4"/>
      <c r="CF483" s="5"/>
      <c r="CG483" s="1"/>
      <c r="CH483" s="1"/>
      <c r="CI483" s="1"/>
      <c r="CJ483" s="1"/>
      <c r="CK483" s="1"/>
      <c r="CL483" s="1"/>
      <c r="CM483" s="6"/>
      <c r="CN483" s="6"/>
      <c r="CO483" s="6"/>
      <c r="CP483" s="6"/>
      <c r="CQ483" s="6"/>
      <c r="CR483" s="6"/>
      <c r="CS483" s="6"/>
      <c r="CT483" s="6"/>
      <c r="CU483" s="6"/>
      <c r="CV483" s="6"/>
      <c r="CW483" s="7"/>
      <c r="CX483" s="7"/>
      <c r="CY483" s="7"/>
      <c r="CZ483" s="7"/>
      <c r="DA483" s="8"/>
      <c r="DB483" s="6"/>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1"/>
      <c r="EN483" s="1"/>
      <c r="EO483" s="1"/>
      <c r="EP483" s="1"/>
      <c r="EQ483" s="1"/>
      <c r="ER483" s="1"/>
      <c r="ES483" s="3"/>
      <c r="ET483" s="3"/>
      <c r="EU483" s="1"/>
      <c r="EV483" s="1"/>
      <c r="EW483" s="1"/>
      <c r="EX483" s="1"/>
      <c r="EY483" s="1"/>
      <c r="EZ483" s="1"/>
      <c r="FA483" s="1"/>
      <c r="FB483" s="1"/>
      <c r="FC483" s="1"/>
      <c r="FD483" s="1"/>
      <c r="FE483" s="1"/>
    </row>
    <row r="484">
      <c r="L484" s="1"/>
      <c r="M484" s="1"/>
      <c r="N484" s="1"/>
      <c r="O484" s="1"/>
      <c r="P484" s="1"/>
      <c r="Q484" s="1"/>
      <c r="R484" s="1"/>
      <c r="S484" s="3"/>
      <c r="T484" s="3"/>
      <c r="U484" s="3"/>
      <c r="V484" s="3"/>
      <c r="W484" s="3"/>
      <c r="X484" s="3"/>
      <c r="Y484" s="3"/>
      <c r="Z484" s="3"/>
      <c r="AA484" s="3"/>
      <c r="AB484" s="3"/>
      <c r="AD484" s="1"/>
      <c r="AE484" s="1"/>
      <c r="AF484" s="1"/>
      <c r="AG484" s="1"/>
      <c r="AH484" s="1"/>
      <c r="AI484" s="1"/>
      <c r="AJ484" s="1"/>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1"/>
      <c r="BQ484" s="1"/>
      <c r="BR484" s="1"/>
      <c r="BS484" s="1"/>
      <c r="BT484" s="1"/>
      <c r="BU484" s="1"/>
      <c r="BV484" s="1"/>
      <c r="BW484" s="1"/>
      <c r="BX484" s="1"/>
      <c r="BY484" s="1"/>
      <c r="BZ484" s="1"/>
      <c r="CA484" s="4"/>
      <c r="CB484" s="1"/>
      <c r="CC484" s="4"/>
      <c r="CD484" s="1"/>
      <c r="CE484" s="4"/>
      <c r="CF484" s="5"/>
      <c r="CG484" s="1"/>
      <c r="CH484" s="1"/>
      <c r="CI484" s="1"/>
      <c r="CJ484" s="1"/>
      <c r="CK484" s="1"/>
      <c r="CL484" s="1"/>
      <c r="CM484" s="6"/>
      <c r="CN484" s="6"/>
      <c r="CO484" s="6"/>
      <c r="CP484" s="6"/>
      <c r="CQ484" s="6"/>
      <c r="CR484" s="6"/>
      <c r="CS484" s="6"/>
      <c r="CT484" s="6"/>
      <c r="CU484" s="6"/>
      <c r="CV484" s="6"/>
      <c r="CW484" s="7"/>
      <c r="CX484" s="7"/>
      <c r="CY484" s="7"/>
      <c r="CZ484" s="7"/>
      <c r="DA484" s="8"/>
      <c r="DB484" s="6"/>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1"/>
      <c r="EN484" s="1"/>
      <c r="EO484" s="1"/>
      <c r="EP484" s="1"/>
      <c r="EQ484" s="1"/>
      <c r="ER484" s="1"/>
      <c r="ES484" s="3"/>
      <c r="ET484" s="3"/>
      <c r="EU484" s="1"/>
      <c r="EV484" s="1"/>
      <c r="EW484" s="1"/>
      <c r="EX484" s="1"/>
      <c r="EY484" s="1"/>
      <c r="EZ484" s="1"/>
      <c r="FA484" s="1"/>
      <c r="FB484" s="1"/>
      <c r="FC484" s="1"/>
      <c r="FD484" s="1"/>
      <c r="FE484" s="1"/>
    </row>
    <row r="485">
      <c r="L485" s="1"/>
      <c r="M485" s="1"/>
      <c r="N485" s="1"/>
      <c r="O485" s="1"/>
      <c r="P485" s="1"/>
      <c r="Q485" s="1"/>
      <c r="R485" s="1"/>
      <c r="S485" s="3"/>
      <c r="T485" s="3"/>
      <c r="U485" s="3"/>
      <c r="V485" s="3"/>
      <c r="W485" s="3"/>
      <c r="X485" s="3"/>
      <c r="Y485" s="3"/>
      <c r="Z485" s="3"/>
      <c r="AA485" s="3"/>
      <c r="AB485" s="3"/>
      <c r="AD485" s="1"/>
      <c r="AE485" s="1"/>
      <c r="AF485" s="1"/>
      <c r="AG485" s="1"/>
      <c r="AH485" s="1"/>
      <c r="AI485" s="1"/>
      <c r="AJ485" s="1"/>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1"/>
      <c r="BQ485" s="1"/>
      <c r="BR485" s="1"/>
      <c r="BS485" s="1"/>
      <c r="BT485" s="1"/>
      <c r="BU485" s="1"/>
      <c r="BV485" s="1"/>
      <c r="BW485" s="1"/>
      <c r="BX485" s="1"/>
      <c r="BY485" s="1"/>
      <c r="BZ485" s="1"/>
      <c r="CA485" s="4"/>
      <c r="CB485" s="1"/>
      <c r="CC485" s="4"/>
      <c r="CD485" s="1"/>
      <c r="CE485" s="4"/>
      <c r="CF485" s="5"/>
      <c r="CG485" s="1"/>
      <c r="CH485" s="1"/>
      <c r="CI485" s="1"/>
      <c r="CJ485" s="1"/>
      <c r="CK485" s="1"/>
      <c r="CL485" s="1"/>
      <c r="CM485" s="6"/>
      <c r="CN485" s="6"/>
      <c r="CO485" s="6"/>
      <c r="CP485" s="6"/>
      <c r="CQ485" s="6"/>
      <c r="CR485" s="6"/>
      <c r="CS485" s="6"/>
      <c r="CT485" s="6"/>
      <c r="CU485" s="6"/>
      <c r="CV485" s="6"/>
      <c r="CW485" s="7"/>
      <c r="CX485" s="7"/>
      <c r="CY485" s="7"/>
      <c r="CZ485" s="7"/>
      <c r="DA485" s="8"/>
      <c r="DB485" s="6"/>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1"/>
      <c r="EN485" s="1"/>
      <c r="EO485" s="1"/>
      <c r="EP485" s="1"/>
      <c r="EQ485" s="1"/>
      <c r="ER485" s="1"/>
      <c r="ES485" s="3"/>
      <c r="ET485" s="3"/>
      <c r="EU485" s="1"/>
      <c r="EV485" s="1"/>
      <c r="EW485" s="1"/>
      <c r="EX485" s="1"/>
      <c r="EY485" s="1"/>
      <c r="EZ485" s="1"/>
      <c r="FA485" s="1"/>
      <c r="FB485" s="1"/>
      <c r="FC485" s="1"/>
      <c r="FD485" s="1"/>
      <c r="FE485" s="1"/>
    </row>
    <row r="486">
      <c r="L486" s="1"/>
      <c r="M486" s="1"/>
      <c r="N486" s="1"/>
      <c r="O486" s="1"/>
      <c r="P486" s="1"/>
      <c r="Q486" s="1"/>
      <c r="R486" s="1"/>
      <c r="S486" s="3"/>
      <c r="T486" s="3"/>
      <c r="U486" s="3"/>
      <c r="V486" s="3"/>
      <c r="W486" s="3"/>
      <c r="X486" s="3"/>
      <c r="Y486" s="3"/>
      <c r="Z486" s="3"/>
      <c r="AA486" s="3"/>
      <c r="AB486" s="3"/>
      <c r="AD486" s="1"/>
      <c r="AE486" s="1"/>
      <c r="AF486" s="1"/>
      <c r="AG486" s="1"/>
      <c r="AH486" s="1"/>
      <c r="AI486" s="1"/>
      <c r="AJ486" s="1"/>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1"/>
      <c r="BQ486" s="1"/>
      <c r="BR486" s="1"/>
      <c r="BS486" s="1"/>
      <c r="BT486" s="1"/>
      <c r="BU486" s="1"/>
      <c r="BV486" s="1"/>
      <c r="BW486" s="1"/>
      <c r="BX486" s="1"/>
      <c r="BY486" s="1"/>
      <c r="BZ486" s="1"/>
      <c r="CA486" s="4"/>
      <c r="CB486" s="1"/>
      <c r="CC486" s="4"/>
      <c r="CD486" s="1"/>
      <c r="CE486" s="4"/>
      <c r="CF486" s="5"/>
      <c r="CG486" s="1"/>
      <c r="CH486" s="1"/>
      <c r="CI486" s="1"/>
      <c r="CJ486" s="1"/>
      <c r="CK486" s="1"/>
      <c r="CL486" s="1"/>
      <c r="CM486" s="6"/>
      <c r="CN486" s="6"/>
      <c r="CO486" s="6"/>
      <c r="CP486" s="6"/>
      <c r="CQ486" s="6"/>
      <c r="CR486" s="6"/>
      <c r="CS486" s="6"/>
      <c r="CT486" s="6"/>
      <c r="CU486" s="6"/>
      <c r="CV486" s="6"/>
      <c r="CW486" s="7"/>
      <c r="CX486" s="7"/>
      <c r="CY486" s="7"/>
      <c r="CZ486" s="7"/>
      <c r="DA486" s="8"/>
      <c r="DB486" s="6"/>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1"/>
      <c r="EN486" s="1"/>
      <c r="EO486" s="1"/>
      <c r="EP486" s="1"/>
      <c r="EQ486" s="1"/>
      <c r="ER486" s="1"/>
      <c r="ES486" s="3"/>
      <c r="ET486" s="3"/>
      <c r="EU486" s="1"/>
      <c r="EV486" s="1"/>
      <c r="EW486" s="1"/>
      <c r="EX486" s="1"/>
      <c r="EY486" s="1"/>
      <c r="EZ486" s="1"/>
      <c r="FA486" s="1"/>
      <c r="FB486" s="1"/>
      <c r="FC486" s="1"/>
      <c r="FD486" s="1"/>
      <c r="FE486" s="1"/>
    </row>
    <row r="487">
      <c r="L487" s="1"/>
      <c r="M487" s="1"/>
      <c r="N487" s="1"/>
      <c r="O487" s="1"/>
      <c r="P487" s="1"/>
      <c r="Q487" s="1"/>
      <c r="R487" s="1"/>
      <c r="S487" s="3"/>
      <c r="T487" s="3"/>
      <c r="U487" s="3"/>
      <c r="V487" s="3"/>
      <c r="W487" s="3"/>
      <c r="X487" s="3"/>
      <c r="Y487" s="3"/>
      <c r="Z487" s="3"/>
      <c r="AA487" s="3"/>
      <c r="AB487" s="3"/>
      <c r="AD487" s="1"/>
      <c r="AE487" s="1"/>
      <c r="AF487" s="1"/>
      <c r="AG487" s="1"/>
      <c r="AH487" s="1"/>
      <c r="AI487" s="1"/>
      <c r="AJ487" s="1"/>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1"/>
      <c r="BQ487" s="1"/>
      <c r="BR487" s="1"/>
      <c r="BS487" s="1"/>
      <c r="BT487" s="1"/>
      <c r="BU487" s="1"/>
      <c r="BV487" s="1"/>
      <c r="BW487" s="1"/>
      <c r="BX487" s="1"/>
      <c r="BY487" s="1"/>
      <c r="BZ487" s="1"/>
      <c r="CA487" s="4"/>
      <c r="CB487" s="1"/>
      <c r="CC487" s="4"/>
      <c r="CD487" s="1"/>
      <c r="CE487" s="4"/>
      <c r="CF487" s="5"/>
      <c r="CG487" s="1"/>
      <c r="CH487" s="1"/>
      <c r="CI487" s="1"/>
      <c r="CJ487" s="1"/>
      <c r="CK487" s="1"/>
      <c r="CL487" s="1"/>
      <c r="CM487" s="6"/>
      <c r="CN487" s="6"/>
      <c r="CO487" s="6"/>
      <c r="CP487" s="6"/>
      <c r="CQ487" s="6"/>
      <c r="CR487" s="6"/>
      <c r="CS487" s="6"/>
      <c r="CT487" s="6"/>
      <c r="CU487" s="6"/>
      <c r="CV487" s="6"/>
      <c r="CW487" s="7"/>
      <c r="CX487" s="7"/>
      <c r="CY487" s="7"/>
      <c r="CZ487" s="7"/>
      <c r="DA487" s="8"/>
      <c r="DB487" s="6"/>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1"/>
      <c r="EN487" s="1"/>
      <c r="EO487" s="1"/>
      <c r="EP487" s="1"/>
      <c r="EQ487" s="1"/>
      <c r="ER487" s="1"/>
      <c r="ES487" s="3"/>
      <c r="ET487" s="3"/>
      <c r="EU487" s="1"/>
      <c r="EV487" s="1"/>
      <c r="EW487" s="1"/>
      <c r="EX487" s="1"/>
      <c r="EY487" s="1"/>
      <c r="EZ487" s="1"/>
      <c r="FA487" s="1"/>
      <c r="FB487" s="1"/>
      <c r="FC487" s="1"/>
      <c r="FD487" s="1"/>
      <c r="FE487" s="1"/>
    </row>
    <row r="488">
      <c r="L488" s="1"/>
      <c r="M488" s="1"/>
      <c r="N488" s="1"/>
      <c r="O488" s="1"/>
      <c r="P488" s="1"/>
      <c r="Q488" s="1"/>
      <c r="R488" s="1"/>
      <c r="S488" s="3"/>
      <c r="T488" s="3"/>
      <c r="U488" s="3"/>
      <c r="V488" s="3"/>
      <c r="W488" s="3"/>
      <c r="X488" s="3"/>
      <c r="Y488" s="3"/>
      <c r="Z488" s="3"/>
      <c r="AA488" s="3"/>
      <c r="AB488" s="3"/>
      <c r="AD488" s="1"/>
      <c r="AE488" s="1"/>
      <c r="AF488" s="1"/>
      <c r="AG488" s="1"/>
      <c r="AH488" s="1"/>
      <c r="AI488" s="1"/>
      <c r="AJ488" s="1"/>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1"/>
      <c r="BQ488" s="1"/>
      <c r="BR488" s="1"/>
      <c r="BS488" s="1"/>
      <c r="BT488" s="1"/>
      <c r="BU488" s="1"/>
      <c r="BV488" s="1"/>
      <c r="BW488" s="1"/>
      <c r="BX488" s="1"/>
      <c r="BY488" s="1"/>
      <c r="BZ488" s="1"/>
      <c r="CA488" s="4"/>
      <c r="CB488" s="1"/>
      <c r="CC488" s="4"/>
      <c r="CD488" s="1"/>
      <c r="CE488" s="4"/>
      <c r="CF488" s="5"/>
      <c r="CG488" s="1"/>
      <c r="CH488" s="1"/>
      <c r="CI488" s="1"/>
      <c r="CJ488" s="1"/>
      <c r="CK488" s="1"/>
      <c r="CL488" s="1"/>
      <c r="CM488" s="6"/>
      <c r="CN488" s="6"/>
      <c r="CO488" s="6"/>
      <c r="CP488" s="6"/>
      <c r="CQ488" s="6"/>
      <c r="CR488" s="6"/>
      <c r="CS488" s="6"/>
      <c r="CT488" s="6"/>
      <c r="CU488" s="6"/>
      <c r="CV488" s="6"/>
      <c r="CW488" s="7"/>
      <c r="CX488" s="7"/>
      <c r="CY488" s="7"/>
      <c r="CZ488" s="7"/>
      <c r="DA488" s="8"/>
      <c r="DB488" s="6"/>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1"/>
      <c r="EN488" s="1"/>
      <c r="EO488" s="1"/>
      <c r="EP488" s="1"/>
      <c r="EQ488" s="1"/>
      <c r="ER488" s="1"/>
      <c r="ES488" s="3"/>
      <c r="ET488" s="3"/>
      <c r="EU488" s="1"/>
      <c r="EV488" s="1"/>
      <c r="EW488" s="1"/>
      <c r="EX488" s="1"/>
      <c r="EY488" s="1"/>
      <c r="EZ488" s="1"/>
      <c r="FA488" s="1"/>
      <c r="FB488" s="1"/>
      <c r="FC488" s="1"/>
      <c r="FD488" s="1"/>
      <c r="FE488" s="1"/>
    </row>
    <row r="489">
      <c r="L489" s="1"/>
      <c r="M489" s="1"/>
      <c r="N489" s="1"/>
      <c r="O489" s="1"/>
      <c r="P489" s="1"/>
      <c r="Q489" s="1"/>
      <c r="R489" s="1"/>
      <c r="S489" s="3"/>
      <c r="T489" s="3"/>
      <c r="U489" s="3"/>
      <c r="V489" s="3"/>
      <c r="W489" s="3"/>
      <c r="X489" s="3"/>
      <c r="Y489" s="3"/>
      <c r="Z489" s="3"/>
      <c r="AA489" s="3"/>
      <c r="AB489" s="3"/>
      <c r="AD489" s="1"/>
      <c r="AE489" s="1"/>
      <c r="AF489" s="1"/>
      <c r="AG489" s="1"/>
      <c r="AH489" s="1"/>
      <c r="AI489" s="1"/>
      <c r="AJ489" s="1"/>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1"/>
      <c r="BQ489" s="1"/>
      <c r="BR489" s="1"/>
      <c r="BS489" s="1"/>
      <c r="BT489" s="1"/>
      <c r="BU489" s="1"/>
      <c r="BV489" s="1"/>
      <c r="BW489" s="1"/>
      <c r="BX489" s="1"/>
      <c r="BY489" s="1"/>
      <c r="BZ489" s="1"/>
      <c r="CA489" s="4"/>
      <c r="CB489" s="1"/>
      <c r="CC489" s="4"/>
      <c r="CD489" s="1"/>
      <c r="CE489" s="4"/>
      <c r="CF489" s="5"/>
      <c r="CG489" s="1"/>
      <c r="CH489" s="1"/>
      <c r="CI489" s="1"/>
      <c r="CJ489" s="1"/>
      <c r="CK489" s="1"/>
      <c r="CL489" s="1"/>
      <c r="CM489" s="6"/>
      <c r="CN489" s="6"/>
      <c r="CO489" s="6"/>
      <c r="CP489" s="6"/>
      <c r="CQ489" s="6"/>
      <c r="CR489" s="6"/>
      <c r="CS489" s="6"/>
      <c r="CT489" s="6"/>
      <c r="CU489" s="6"/>
      <c r="CV489" s="6"/>
      <c r="CW489" s="7"/>
      <c r="CX489" s="7"/>
      <c r="CY489" s="7"/>
      <c r="CZ489" s="7"/>
      <c r="DA489" s="8"/>
      <c r="DB489" s="6"/>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1"/>
      <c r="EN489" s="1"/>
      <c r="EO489" s="1"/>
      <c r="EP489" s="1"/>
      <c r="EQ489" s="1"/>
      <c r="ER489" s="1"/>
      <c r="ES489" s="3"/>
      <c r="ET489" s="3"/>
      <c r="EU489" s="1"/>
      <c r="EV489" s="1"/>
      <c r="EW489" s="1"/>
      <c r="EX489" s="1"/>
      <c r="EY489" s="1"/>
      <c r="EZ489" s="1"/>
      <c r="FA489" s="1"/>
      <c r="FB489" s="1"/>
      <c r="FC489" s="1"/>
      <c r="FD489" s="1"/>
      <c r="FE489" s="1"/>
    </row>
    <row r="490">
      <c r="L490" s="1"/>
      <c r="M490" s="1"/>
      <c r="N490" s="1"/>
      <c r="O490" s="1"/>
      <c r="P490" s="1"/>
      <c r="Q490" s="1"/>
      <c r="R490" s="1"/>
      <c r="S490" s="3"/>
      <c r="T490" s="3"/>
      <c r="U490" s="3"/>
      <c r="V490" s="3"/>
      <c r="W490" s="3"/>
      <c r="X490" s="3"/>
      <c r="Y490" s="3"/>
      <c r="Z490" s="3"/>
      <c r="AA490" s="3"/>
      <c r="AB490" s="3"/>
      <c r="AD490" s="1"/>
      <c r="AE490" s="1"/>
      <c r="AF490" s="1"/>
      <c r="AG490" s="1"/>
      <c r="AH490" s="1"/>
      <c r="AI490" s="1"/>
      <c r="AJ490" s="1"/>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1"/>
      <c r="BQ490" s="1"/>
      <c r="BR490" s="1"/>
      <c r="BS490" s="1"/>
      <c r="BT490" s="1"/>
      <c r="BU490" s="1"/>
      <c r="BV490" s="1"/>
      <c r="BW490" s="1"/>
      <c r="BX490" s="1"/>
      <c r="BY490" s="1"/>
      <c r="BZ490" s="1"/>
      <c r="CA490" s="4"/>
      <c r="CB490" s="1"/>
      <c r="CC490" s="4"/>
      <c r="CD490" s="1"/>
      <c r="CE490" s="4"/>
      <c r="CF490" s="5"/>
      <c r="CG490" s="1"/>
      <c r="CH490" s="1"/>
      <c r="CI490" s="1"/>
      <c r="CJ490" s="1"/>
      <c r="CK490" s="1"/>
      <c r="CL490" s="1"/>
      <c r="CM490" s="6"/>
      <c r="CN490" s="6"/>
      <c r="CO490" s="6"/>
      <c r="CP490" s="6"/>
      <c r="CQ490" s="6"/>
      <c r="CR490" s="6"/>
      <c r="CS490" s="6"/>
      <c r="CT490" s="6"/>
      <c r="CU490" s="6"/>
      <c r="CV490" s="6"/>
      <c r="CW490" s="7"/>
      <c r="CX490" s="7"/>
      <c r="CY490" s="7"/>
      <c r="CZ490" s="7"/>
      <c r="DA490" s="8"/>
      <c r="DB490" s="6"/>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1"/>
      <c r="EN490" s="1"/>
      <c r="EO490" s="1"/>
      <c r="EP490" s="1"/>
      <c r="EQ490" s="1"/>
      <c r="ER490" s="1"/>
      <c r="ES490" s="3"/>
      <c r="ET490" s="3"/>
      <c r="EU490" s="1"/>
      <c r="EV490" s="1"/>
      <c r="EW490" s="1"/>
      <c r="EX490" s="1"/>
      <c r="EY490" s="1"/>
      <c r="EZ490" s="1"/>
      <c r="FA490" s="1"/>
      <c r="FB490" s="1"/>
      <c r="FC490" s="1"/>
      <c r="FD490" s="1"/>
      <c r="FE490" s="1"/>
    </row>
    <row r="491">
      <c r="L491" s="1"/>
      <c r="M491" s="1"/>
      <c r="N491" s="1"/>
      <c r="O491" s="1"/>
      <c r="P491" s="1"/>
      <c r="Q491" s="1"/>
      <c r="R491" s="1"/>
      <c r="S491" s="3"/>
      <c r="T491" s="3"/>
      <c r="U491" s="3"/>
      <c r="V491" s="3"/>
      <c r="W491" s="3"/>
      <c r="X491" s="3"/>
      <c r="Y491" s="3"/>
      <c r="Z491" s="3"/>
      <c r="AA491" s="3"/>
      <c r="AB491" s="3"/>
      <c r="AD491" s="1"/>
      <c r="AE491" s="1"/>
      <c r="AF491" s="1"/>
      <c r="AG491" s="1"/>
      <c r="AH491" s="1"/>
      <c r="AI491" s="1"/>
      <c r="AJ491" s="1"/>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1"/>
      <c r="BQ491" s="1"/>
      <c r="BR491" s="1"/>
      <c r="BS491" s="1"/>
      <c r="BT491" s="1"/>
      <c r="BU491" s="1"/>
      <c r="BV491" s="1"/>
      <c r="BW491" s="1"/>
      <c r="BX491" s="1"/>
      <c r="BY491" s="1"/>
      <c r="BZ491" s="1"/>
      <c r="CA491" s="4"/>
      <c r="CB491" s="1"/>
      <c r="CC491" s="4"/>
      <c r="CD491" s="1"/>
      <c r="CE491" s="4"/>
      <c r="CF491" s="5"/>
      <c r="CG491" s="1"/>
      <c r="CH491" s="1"/>
      <c r="CI491" s="1"/>
      <c r="CJ491" s="1"/>
      <c r="CK491" s="1"/>
      <c r="CL491" s="1"/>
      <c r="CM491" s="6"/>
      <c r="CN491" s="6"/>
      <c r="CO491" s="6"/>
      <c r="CP491" s="6"/>
      <c r="CQ491" s="6"/>
      <c r="CR491" s="6"/>
      <c r="CS491" s="6"/>
      <c r="CT491" s="6"/>
      <c r="CU491" s="6"/>
      <c r="CV491" s="6"/>
      <c r="CW491" s="7"/>
      <c r="CX491" s="7"/>
      <c r="CY491" s="7"/>
      <c r="CZ491" s="7"/>
      <c r="DA491" s="8"/>
      <c r="DB491" s="6"/>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1"/>
      <c r="EN491" s="1"/>
      <c r="EO491" s="1"/>
      <c r="EP491" s="1"/>
      <c r="EQ491" s="1"/>
      <c r="ER491" s="1"/>
      <c r="ES491" s="3"/>
      <c r="ET491" s="3"/>
      <c r="EU491" s="1"/>
      <c r="EV491" s="1"/>
      <c r="EW491" s="1"/>
      <c r="EX491" s="1"/>
      <c r="EY491" s="1"/>
      <c r="EZ491" s="1"/>
      <c r="FA491" s="1"/>
      <c r="FB491" s="1"/>
      <c r="FC491" s="1"/>
      <c r="FD491" s="1"/>
      <c r="FE491" s="1"/>
    </row>
    <row r="492">
      <c r="L492" s="1"/>
      <c r="M492" s="1"/>
      <c r="N492" s="1"/>
      <c r="O492" s="1"/>
      <c r="P492" s="1"/>
      <c r="Q492" s="1"/>
      <c r="R492" s="1"/>
      <c r="S492" s="3"/>
      <c r="T492" s="3"/>
      <c r="U492" s="3"/>
      <c r="V492" s="3"/>
      <c r="W492" s="3"/>
      <c r="X492" s="3"/>
      <c r="Y492" s="3"/>
      <c r="Z492" s="3"/>
      <c r="AA492" s="3"/>
      <c r="AB492" s="3"/>
      <c r="AD492" s="1"/>
      <c r="AE492" s="1"/>
      <c r="AF492" s="1"/>
      <c r="AG492" s="1"/>
      <c r="AH492" s="1"/>
      <c r="AI492" s="1"/>
      <c r="AJ492" s="1"/>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1"/>
      <c r="BQ492" s="1"/>
      <c r="BR492" s="1"/>
      <c r="BS492" s="1"/>
      <c r="BT492" s="1"/>
      <c r="BU492" s="1"/>
      <c r="BV492" s="1"/>
      <c r="BW492" s="1"/>
      <c r="BX492" s="1"/>
      <c r="BY492" s="1"/>
      <c r="BZ492" s="1"/>
      <c r="CA492" s="4"/>
      <c r="CB492" s="1"/>
      <c r="CC492" s="4"/>
      <c r="CD492" s="1"/>
      <c r="CE492" s="4"/>
      <c r="CF492" s="5"/>
      <c r="CG492" s="1"/>
      <c r="CH492" s="1"/>
      <c r="CI492" s="1"/>
      <c r="CJ492" s="1"/>
      <c r="CK492" s="1"/>
      <c r="CL492" s="1"/>
      <c r="CM492" s="6"/>
      <c r="CN492" s="6"/>
      <c r="CO492" s="6"/>
      <c r="CP492" s="6"/>
      <c r="CQ492" s="6"/>
      <c r="CR492" s="6"/>
      <c r="CS492" s="6"/>
      <c r="CT492" s="6"/>
      <c r="CU492" s="6"/>
      <c r="CV492" s="6"/>
      <c r="CW492" s="7"/>
      <c r="CX492" s="7"/>
      <c r="CY492" s="7"/>
      <c r="CZ492" s="7"/>
      <c r="DA492" s="8"/>
      <c r="DB492" s="6"/>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1"/>
      <c r="EN492" s="1"/>
      <c r="EO492" s="1"/>
      <c r="EP492" s="1"/>
      <c r="EQ492" s="1"/>
      <c r="ER492" s="1"/>
      <c r="ES492" s="3"/>
      <c r="ET492" s="3"/>
      <c r="EU492" s="1"/>
      <c r="EV492" s="1"/>
      <c r="EW492" s="1"/>
      <c r="EX492" s="1"/>
      <c r="EY492" s="1"/>
      <c r="EZ492" s="1"/>
      <c r="FA492" s="1"/>
      <c r="FB492" s="1"/>
      <c r="FC492" s="1"/>
      <c r="FD492" s="1"/>
      <c r="FE492" s="1"/>
    </row>
    <row r="493">
      <c r="L493" s="1"/>
      <c r="M493" s="1"/>
      <c r="N493" s="1"/>
      <c r="O493" s="1"/>
      <c r="P493" s="1"/>
      <c r="Q493" s="1"/>
      <c r="R493" s="1"/>
      <c r="S493" s="3"/>
      <c r="T493" s="3"/>
      <c r="U493" s="3"/>
      <c r="V493" s="3"/>
      <c r="W493" s="3"/>
      <c r="X493" s="3"/>
      <c r="Y493" s="3"/>
      <c r="Z493" s="3"/>
      <c r="AA493" s="3"/>
      <c r="AB493" s="3"/>
      <c r="AD493" s="1"/>
      <c r="AE493" s="1"/>
      <c r="AF493" s="1"/>
      <c r="AG493" s="1"/>
      <c r="AH493" s="1"/>
      <c r="AI493" s="1"/>
      <c r="AJ493" s="1"/>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1"/>
      <c r="BQ493" s="1"/>
      <c r="BR493" s="1"/>
      <c r="BS493" s="1"/>
      <c r="BT493" s="1"/>
      <c r="BU493" s="1"/>
      <c r="BV493" s="1"/>
      <c r="BW493" s="1"/>
      <c r="BX493" s="1"/>
      <c r="BY493" s="1"/>
      <c r="BZ493" s="1"/>
      <c r="CA493" s="4"/>
      <c r="CB493" s="1"/>
      <c r="CC493" s="4"/>
      <c r="CD493" s="1"/>
      <c r="CE493" s="4"/>
      <c r="CF493" s="5"/>
      <c r="CG493" s="1"/>
      <c r="CH493" s="1"/>
      <c r="CI493" s="1"/>
      <c r="CJ493" s="1"/>
      <c r="CK493" s="1"/>
      <c r="CL493" s="1"/>
      <c r="CM493" s="6"/>
      <c r="CN493" s="6"/>
      <c r="CO493" s="6"/>
      <c r="CP493" s="6"/>
      <c r="CQ493" s="6"/>
      <c r="CR493" s="6"/>
      <c r="CS493" s="6"/>
      <c r="CT493" s="6"/>
      <c r="CU493" s="6"/>
      <c r="CV493" s="6"/>
      <c r="CW493" s="7"/>
      <c r="CX493" s="7"/>
      <c r="CY493" s="7"/>
      <c r="CZ493" s="7"/>
      <c r="DA493" s="8"/>
      <c r="DB493" s="6"/>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1"/>
      <c r="EN493" s="1"/>
      <c r="EO493" s="1"/>
      <c r="EP493" s="1"/>
      <c r="EQ493" s="1"/>
      <c r="ER493" s="1"/>
      <c r="ES493" s="3"/>
      <c r="ET493" s="3"/>
      <c r="EU493" s="1"/>
      <c r="EV493" s="1"/>
      <c r="EW493" s="1"/>
      <c r="EX493" s="1"/>
      <c r="EY493" s="1"/>
      <c r="EZ493" s="1"/>
      <c r="FA493" s="1"/>
      <c r="FB493" s="1"/>
      <c r="FC493" s="1"/>
      <c r="FD493" s="1"/>
      <c r="FE493" s="1"/>
    </row>
    <row r="494">
      <c r="L494" s="1"/>
      <c r="M494" s="1"/>
      <c r="N494" s="1"/>
      <c r="O494" s="1"/>
      <c r="P494" s="1"/>
      <c r="Q494" s="1"/>
      <c r="R494" s="1"/>
      <c r="S494" s="3"/>
      <c r="T494" s="3"/>
      <c r="U494" s="3"/>
      <c r="V494" s="3"/>
      <c r="W494" s="3"/>
      <c r="X494" s="3"/>
      <c r="Y494" s="3"/>
      <c r="Z494" s="3"/>
      <c r="AA494" s="3"/>
      <c r="AB494" s="3"/>
      <c r="AD494" s="1"/>
      <c r="AE494" s="1"/>
      <c r="AF494" s="1"/>
      <c r="AG494" s="1"/>
      <c r="AH494" s="1"/>
      <c r="AI494" s="1"/>
      <c r="AJ494" s="1"/>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1"/>
      <c r="BQ494" s="1"/>
      <c r="BR494" s="1"/>
      <c r="BS494" s="1"/>
      <c r="BT494" s="1"/>
      <c r="BU494" s="1"/>
      <c r="BV494" s="1"/>
      <c r="BW494" s="1"/>
      <c r="BX494" s="1"/>
      <c r="BY494" s="1"/>
      <c r="BZ494" s="1"/>
      <c r="CA494" s="4"/>
      <c r="CB494" s="1"/>
      <c r="CC494" s="4"/>
      <c r="CD494" s="1"/>
      <c r="CE494" s="4"/>
      <c r="CF494" s="5"/>
      <c r="CG494" s="1"/>
      <c r="CH494" s="1"/>
      <c r="CI494" s="1"/>
      <c r="CJ494" s="1"/>
      <c r="CK494" s="1"/>
      <c r="CL494" s="1"/>
      <c r="CM494" s="6"/>
      <c r="CN494" s="6"/>
      <c r="CO494" s="6"/>
      <c r="CP494" s="6"/>
      <c r="CQ494" s="6"/>
      <c r="CR494" s="6"/>
      <c r="CS494" s="6"/>
      <c r="CT494" s="6"/>
      <c r="CU494" s="6"/>
      <c r="CV494" s="6"/>
      <c r="CW494" s="7"/>
      <c r="CX494" s="7"/>
      <c r="CY494" s="7"/>
      <c r="CZ494" s="7"/>
      <c r="DA494" s="8"/>
      <c r="DB494" s="6"/>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1"/>
      <c r="EN494" s="1"/>
      <c r="EO494" s="1"/>
      <c r="EP494" s="1"/>
      <c r="EQ494" s="1"/>
      <c r="ER494" s="1"/>
      <c r="ES494" s="3"/>
      <c r="ET494" s="3"/>
      <c r="EU494" s="1"/>
      <c r="EV494" s="1"/>
      <c r="EW494" s="1"/>
      <c r="EX494" s="1"/>
      <c r="EY494" s="1"/>
      <c r="EZ494" s="1"/>
      <c r="FA494" s="1"/>
      <c r="FB494" s="1"/>
      <c r="FC494" s="1"/>
      <c r="FD494" s="1"/>
      <c r="FE494" s="1"/>
    </row>
    <row r="495">
      <c r="L495" s="1"/>
      <c r="M495" s="1"/>
      <c r="N495" s="1"/>
      <c r="O495" s="1"/>
      <c r="P495" s="1"/>
      <c r="Q495" s="1"/>
      <c r="R495" s="1"/>
      <c r="S495" s="3"/>
      <c r="T495" s="3"/>
      <c r="U495" s="3"/>
      <c r="V495" s="3"/>
      <c r="W495" s="3"/>
      <c r="X495" s="3"/>
      <c r="Y495" s="3"/>
      <c r="Z495" s="3"/>
      <c r="AA495" s="3"/>
      <c r="AB495" s="3"/>
      <c r="AD495" s="1"/>
      <c r="AE495" s="1"/>
      <c r="AF495" s="1"/>
      <c r="AG495" s="1"/>
      <c r="AH495" s="1"/>
      <c r="AI495" s="1"/>
      <c r="AJ495" s="1"/>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1"/>
      <c r="BQ495" s="1"/>
      <c r="BR495" s="1"/>
      <c r="BS495" s="1"/>
      <c r="BT495" s="1"/>
      <c r="BU495" s="1"/>
      <c r="BV495" s="1"/>
      <c r="BW495" s="1"/>
      <c r="BX495" s="1"/>
      <c r="BY495" s="1"/>
      <c r="BZ495" s="1"/>
      <c r="CA495" s="4"/>
      <c r="CB495" s="1"/>
      <c r="CC495" s="4"/>
      <c r="CD495" s="1"/>
      <c r="CE495" s="4"/>
      <c r="CF495" s="5"/>
      <c r="CG495" s="1"/>
      <c r="CH495" s="1"/>
      <c r="CI495" s="1"/>
      <c r="CJ495" s="1"/>
      <c r="CK495" s="1"/>
      <c r="CL495" s="1"/>
      <c r="CM495" s="6"/>
      <c r="CN495" s="6"/>
      <c r="CO495" s="6"/>
      <c r="CP495" s="6"/>
      <c r="CQ495" s="6"/>
      <c r="CR495" s="6"/>
      <c r="CS495" s="6"/>
      <c r="CT495" s="6"/>
      <c r="CU495" s="6"/>
      <c r="CV495" s="6"/>
      <c r="CW495" s="7"/>
      <c r="CX495" s="7"/>
      <c r="CY495" s="7"/>
      <c r="CZ495" s="7"/>
      <c r="DA495" s="8"/>
      <c r="DB495" s="6"/>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1"/>
      <c r="EN495" s="1"/>
      <c r="EO495" s="1"/>
      <c r="EP495" s="1"/>
      <c r="EQ495" s="1"/>
      <c r="ER495" s="1"/>
      <c r="ES495" s="3"/>
      <c r="ET495" s="3"/>
      <c r="EU495" s="1"/>
      <c r="EV495" s="1"/>
      <c r="EW495" s="1"/>
      <c r="EX495" s="1"/>
      <c r="EY495" s="1"/>
      <c r="EZ495" s="1"/>
      <c r="FA495" s="1"/>
      <c r="FB495" s="1"/>
      <c r="FC495" s="1"/>
      <c r="FD495" s="1"/>
      <c r="FE495" s="1"/>
    </row>
    <row r="496">
      <c r="L496" s="1"/>
      <c r="M496" s="1"/>
      <c r="N496" s="1"/>
      <c r="O496" s="1"/>
      <c r="P496" s="1"/>
      <c r="Q496" s="1"/>
      <c r="R496" s="1"/>
      <c r="S496" s="3"/>
      <c r="T496" s="3"/>
      <c r="U496" s="3"/>
      <c r="V496" s="3"/>
      <c r="W496" s="3"/>
      <c r="X496" s="3"/>
      <c r="Y496" s="3"/>
      <c r="Z496" s="3"/>
      <c r="AA496" s="3"/>
      <c r="AB496" s="3"/>
      <c r="AD496" s="1"/>
      <c r="AE496" s="1"/>
      <c r="AF496" s="1"/>
      <c r="AG496" s="1"/>
      <c r="AH496" s="1"/>
      <c r="AI496" s="1"/>
      <c r="AJ496" s="1"/>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1"/>
      <c r="BQ496" s="1"/>
      <c r="BR496" s="1"/>
      <c r="BS496" s="1"/>
      <c r="BT496" s="1"/>
      <c r="BU496" s="1"/>
      <c r="BV496" s="1"/>
      <c r="BW496" s="1"/>
      <c r="BX496" s="1"/>
      <c r="BY496" s="1"/>
      <c r="BZ496" s="1"/>
      <c r="CA496" s="4"/>
      <c r="CB496" s="1"/>
      <c r="CC496" s="4"/>
      <c r="CD496" s="1"/>
      <c r="CE496" s="4"/>
      <c r="CF496" s="5"/>
      <c r="CG496" s="1"/>
      <c r="CH496" s="1"/>
      <c r="CI496" s="1"/>
      <c r="CJ496" s="1"/>
      <c r="CK496" s="1"/>
      <c r="CL496" s="1"/>
      <c r="CM496" s="6"/>
      <c r="CN496" s="6"/>
      <c r="CO496" s="6"/>
      <c r="CP496" s="6"/>
      <c r="CQ496" s="6"/>
      <c r="CR496" s="6"/>
      <c r="CS496" s="6"/>
      <c r="CT496" s="6"/>
      <c r="CU496" s="6"/>
      <c r="CV496" s="6"/>
      <c r="CW496" s="7"/>
      <c r="CX496" s="7"/>
      <c r="CY496" s="7"/>
      <c r="CZ496" s="7"/>
      <c r="DA496" s="8"/>
      <c r="DB496" s="6"/>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1"/>
      <c r="EN496" s="1"/>
      <c r="EO496" s="1"/>
      <c r="EP496" s="1"/>
      <c r="EQ496" s="1"/>
      <c r="ER496" s="1"/>
      <c r="ES496" s="3"/>
      <c r="ET496" s="3"/>
      <c r="EU496" s="1"/>
      <c r="EV496" s="1"/>
      <c r="EW496" s="1"/>
      <c r="EX496" s="1"/>
      <c r="EY496" s="1"/>
      <c r="EZ496" s="1"/>
      <c r="FA496" s="1"/>
      <c r="FB496" s="1"/>
      <c r="FC496" s="1"/>
      <c r="FD496" s="1"/>
      <c r="FE496" s="1"/>
    </row>
    <row r="497">
      <c r="L497" s="1"/>
      <c r="M497" s="1"/>
      <c r="N497" s="1"/>
      <c r="O497" s="1"/>
      <c r="P497" s="1"/>
      <c r="Q497" s="1"/>
      <c r="R497" s="1"/>
      <c r="S497" s="3"/>
      <c r="T497" s="3"/>
      <c r="U497" s="3"/>
      <c r="V497" s="3"/>
      <c r="W497" s="3"/>
      <c r="X497" s="3"/>
      <c r="Y497" s="3"/>
      <c r="Z497" s="3"/>
      <c r="AA497" s="3"/>
      <c r="AB497" s="3"/>
      <c r="AD497" s="1"/>
      <c r="AE497" s="1"/>
      <c r="AF497" s="1"/>
      <c r="AG497" s="1"/>
      <c r="AH497" s="1"/>
      <c r="AI497" s="1"/>
      <c r="AJ497" s="1"/>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1"/>
      <c r="BQ497" s="1"/>
      <c r="BR497" s="1"/>
      <c r="BS497" s="1"/>
      <c r="BT497" s="1"/>
      <c r="BU497" s="1"/>
      <c r="BV497" s="1"/>
      <c r="BW497" s="1"/>
      <c r="BX497" s="1"/>
      <c r="BY497" s="1"/>
      <c r="BZ497" s="1"/>
      <c r="CA497" s="4"/>
      <c r="CB497" s="1"/>
      <c r="CC497" s="4"/>
      <c r="CD497" s="1"/>
      <c r="CE497" s="4"/>
      <c r="CF497" s="5"/>
      <c r="CG497" s="1"/>
      <c r="CH497" s="1"/>
      <c r="CI497" s="1"/>
      <c r="CJ497" s="1"/>
      <c r="CK497" s="1"/>
      <c r="CL497" s="1"/>
      <c r="CM497" s="6"/>
      <c r="CN497" s="6"/>
      <c r="CO497" s="6"/>
      <c r="CP497" s="6"/>
      <c r="CQ497" s="6"/>
      <c r="CR497" s="6"/>
      <c r="CS497" s="6"/>
      <c r="CT497" s="6"/>
      <c r="CU497" s="6"/>
      <c r="CV497" s="6"/>
      <c r="CW497" s="7"/>
      <c r="CX497" s="7"/>
      <c r="CY497" s="7"/>
      <c r="CZ497" s="7"/>
      <c r="DA497" s="8"/>
      <c r="DB497" s="6"/>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1"/>
      <c r="EN497" s="1"/>
      <c r="EO497" s="1"/>
      <c r="EP497" s="1"/>
      <c r="EQ497" s="1"/>
      <c r="ER497" s="1"/>
      <c r="ES497" s="3"/>
      <c r="ET497" s="3"/>
      <c r="EU497" s="1"/>
      <c r="EV497" s="1"/>
      <c r="EW497" s="1"/>
      <c r="EX497" s="1"/>
      <c r="EY497" s="1"/>
      <c r="EZ497" s="1"/>
      <c r="FA497" s="1"/>
      <c r="FB497" s="1"/>
      <c r="FC497" s="1"/>
      <c r="FD497" s="1"/>
      <c r="FE497" s="1"/>
    </row>
    <row r="498">
      <c r="L498" s="1"/>
      <c r="M498" s="1"/>
      <c r="N498" s="1"/>
      <c r="O498" s="1"/>
      <c r="P498" s="1"/>
      <c r="Q498" s="1"/>
      <c r="R498" s="1"/>
      <c r="S498" s="3"/>
      <c r="T498" s="3"/>
      <c r="U498" s="3"/>
      <c r="V498" s="3"/>
      <c r="W498" s="3"/>
      <c r="X498" s="3"/>
      <c r="Y498" s="3"/>
      <c r="Z498" s="3"/>
      <c r="AA498" s="3"/>
      <c r="AB498" s="3"/>
      <c r="AD498" s="1"/>
      <c r="AE498" s="1"/>
      <c r="AF498" s="1"/>
      <c r="AG498" s="1"/>
      <c r="AH498" s="1"/>
      <c r="AI498" s="1"/>
      <c r="AJ498" s="1"/>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1"/>
      <c r="BQ498" s="1"/>
      <c r="BR498" s="1"/>
      <c r="BS498" s="1"/>
      <c r="BT498" s="1"/>
      <c r="BU498" s="1"/>
      <c r="BV498" s="1"/>
      <c r="BW498" s="1"/>
      <c r="BX498" s="1"/>
      <c r="BY498" s="1"/>
      <c r="BZ498" s="1"/>
      <c r="CA498" s="4"/>
      <c r="CB498" s="1"/>
      <c r="CC498" s="4"/>
      <c r="CD498" s="1"/>
      <c r="CE498" s="4"/>
      <c r="CF498" s="5"/>
      <c r="CG498" s="1"/>
      <c r="CH498" s="1"/>
      <c r="CI498" s="1"/>
      <c r="CJ498" s="1"/>
      <c r="CK498" s="1"/>
      <c r="CL498" s="1"/>
      <c r="CM498" s="6"/>
      <c r="CN498" s="6"/>
      <c r="CO498" s="6"/>
      <c r="CP498" s="6"/>
      <c r="CQ498" s="6"/>
      <c r="CR498" s="6"/>
      <c r="CS498" s="6"/>
      <c r="CT498" s="6"/>
      <c r="CU498" s="6"/>
      <c r="CV498" s="6"/>
      <c r="CW498" s="7"/>
      <c r="CX498" s="7"/>
      <c r="CY498" s="7"/>
      <c r="CZ498" s="7"/>
      <c r="DA498" s="8"/>
      <c r="DB498" s="6"/>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1"/>
      <c r="EN498" s="1"/>
      <c r="EO498" s="1"/>
      <c r="EP498" s="1"/>
      <c r="EQ498" s="1"/>
      <c r="ER498" s="1"/>
      <c r="ES498" s="3"/>
      <c r="ET498" s="3"/>
      <c r="EU498" s="1"/>
      <c r="EV498" s="1"/>
      <c r="EW498" s="1"/>
      <c r="EX498" s="1"/>
      <c r="EY498" s="1"/>
      <c r="EZ498" s="1"/>
      <c r="FA498" s="1"/>
      <c r="FB498" s="1"/>
      <c r="FC498" s="1"/>
      <c r="FD498" s="1"/>
      <c r="FE498" s="1"/>
    </row>
    <row r="499">
      <c r="L499" s="1"/>
      <c r="M499" s="1"/>
      <c r="N499" s="1"/>
      <c r="O499" s="1"/>
      <c r="P499" s="1"/>
      <c r="Q499" s="1"/>
      <c r="R499" s="1"/>
      <c r="S499" s="3"/>
      <c r="T499" s="3"/>
      <c r="U499" s="3"/>
      <c r="V499" s="3"/>
      <c r="W499" s="3"/>
      <c r="X499" s="3"/>
      <c r="Y499" s="3"/>
      <c r="Z499" s="3"/>
      <c r="AA499" s="3"/>
      <c r="AB499" s="3"/>
      <c r="AD499" s="1"/>
      <c r="AE499" s="1"/>
      <c r="AF499" s="1"/>
      <c r="AG499" s="1"/>
      <c r="AH499" s="1"/>
      <c r="AI499" s="1"/>
      <c r="AJ499" s="1"/>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1"/>
      <c r="BQ499" s="1"/>
      <c r="BR499" s="1"/>
      <c r="BS499" s="1"/>
      <c r="BT499" s="1"/>
      <c r="BU499" s="1"/>
      <c r="BV499" s="1"/>
      <c r="BW499" s="1"/>
      <c r="BX499" s="1"/>
      <c r="BY499" s="1"/>
      <c r="BZ499" s="1"/>
      <c r="CA499" s="4"/>
      <c r="CB499" s="1"/>
      <c r="CC499" s="4"/>
      <c r="CD499" s="1"/>
      <c r="CE499" s="4"/>
      <c r="CF499" s="5"/>
      <c r="CG499" s="1"/>
      <c r="CH499" s="1"/>
      <c r="CI499" s="1"/>
      <c r="CJ499" s="1"/>
      <c r="CK499" s="1"/>
      <c r="CL499" s="1"/>
      <c r="CM499" s="6"/>
      <c r="CN499" s="6"/>
      <c r="CO499" s="6"/>
      <c r="CP499" s="6"/>
      <c r="CQ499" s="6"/>
      <c r="CR499" s="6"/>
      <c r="CS499" s="6"/>
      <c r="CT499" s="6"/>
      <c r="CU499" s="6"/>
      <c r="CV499" s="6"/>
      <c r="CW499" s="7"/>
      <c r="CX499" s="7"/>
      <c r="CY499" s="7"/>
      <c r="CZ499" s="7"/>
      <c r="DA499" s="8"/>
      <c r="DB499" s="6"/>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1"/>
      <c r="EN499" s="1"/>
      <c r="EO499" s="1"/>
      <c r="EP499" s="1"/>
      <c r="EQ499" s="1"/>
      <c r="ER499" s="1"/>
      <c r="ES499" s="3"/>
      <c r="ET499" s="3"/>
      <c r="EU499" s="1"/>
      <c r="EV499" s="1"/>
      <c r="EW499" s="1"/>
      <c r="EX499" s="1"/>
      <c r="EY499" s="1"/>
      <c r="EZ499" s="1"/>
      <c r="FA499" s="1"/>
      <c r="FB499" s="1"/>
      <c r="FC499" s="1"/>
      <c r="FD499" s="1"/>
      <c r="FE499" s="1"/>
    </row>
    <row r="500">
      <c r="L500" s="1"/>
      <c r="M500" s="1"/>
      <c r="N500" s="1"/>
      <c r="O500" s="1"/>
      <c r="P500" s="1"/>
      <c r="Q500" s="1"/>
      <c r="R500" s="1"/>
      <c r="S500" s="3"/>
      <c r="T500" s="3"/>
      <c r="U500" s="3"/>
      <c r="V500" s="3"/>
      <c r="W500" s="3"/>
      <c r="X500" s="3"/>
      <c r="Y500" s="3"/>
      <c r="Z500" s="3"/>
      <c r="AA500" s="3"/>
      <c r="AB500" s="3"/>
      <c r="AD500" s="1"/>
      <c r="AE500" s="1"/>
      <c r="AF500" s="1"/>
      <c r="AG500" s="1"/>
      <c r="AH500" s="1"/>
      <c r="AI500" s="1"/>
      <c r="AJ500" s="1"/>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1"/>
      <c r="BQ500" s="1"/>
      <c r="BR500" s="1"/>
      <c r="BS500" s="1"/>
      <c r="BT500" s="1"/>
      <c r="BU500" s="1"/>
      <c r="BV500" s="1"/>
      <c r="BW500" s="1"/>
      <c r="BX500" s="1"/>
      <c r="BY500" s="1"/>
      <c r="BZ500" s="1"/>
      <c r="CA500" s="4"/>
      <c r="CB500" s="1"/>
      <c r="CC500" s="4"/>
      <c r="CD500" s="1"/>
      <c r="CE500" s="4"/>
      <c r="CF500" s="5"/>
      <c r="CG500" s="1"/>
      <c r="CH500" s="1"/>
      <c r="CI500" s="1"/>
      <c r="CJ500" s="1"/>
      <c r="CK500" s="1"/>
      <c r="CL500" s="1"/>
      <c r="CM500" s="6"/>
      <c r="CN500" s="6"/>
      <c r="CO500" s="6"/>
      <c r="CP500" s="6"/>
      <c r="CQ500" s="6"/>
      <c r="CR500" s="6"/>
      <c r="CS500" s="6"/>
      <c r="CT500" s="6"/>
      <c r="CU500" s="6"/>
      <c r="CV500" s="6"/>
      <c r="CW500" s="7"/>
      <c r="CX500" s="7"/>
      <c r="CY500" s="7"/>
      <c r="CZ500" s="7"/>
      <c r="DA500" s="8"/>
      <c r="DB500" s="6"/>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1"/>
      <c r="EN500" s="1"/>
      <c r="EO500" s="1"/>
      <c r="EP500" s="1"/>
      <c r="EQ500" s="1"/>
      <c r="ER500" s="1"/>
      <c r="ES500" s="3"/>
      <c r="ET500" s="3"/>
      <c r="EU500" s="1"/>
      <c r="EV500" s="1"/>
      <c r="EW500" s="1"/>
      <c r="EX500" s="1"/>
      <c r="EY500" s="1"/>
      <c r="EZ500" s="1"/>
      <c r="FA500" s="1"/>
      <c r="FB500" s="1"/>
      <c r="FC500" s="1"/>
      <c r="FD500" s="1"/>
      <c r="FE500" s="1"/>
    </row>
    <row r="501">
      <c r="L501" s="1"/>
      <c r="M501" s="1"/>
      <c r="N501" s="1"/>
      <c r="O501" s="1"/>
      <c r="P501" s="1"/>
      <c r="Q501" s="1"/>
      <c r="R501" s="1"/>
      <c r="S501" s="3"/>
      <c r="T501" s="3"/>
      <c r="U501" s="3"/>
      <c r="V501" s="3"/>
      <c r="W501" s="3"/>
      <c r="X501" s="3"/>
      <c r="Y501" s="3"/>
      <c r="Z501" s="3"/>
      <c r="AA501" s="3"/>
      <c r="AB501" s="3"/>
      <c r="AD501" s="1"/>
      <c r="AE501" s="1"/>
      <c r="AF501" s="1"/>
      <c r="AG501" s="1"/>
      <c r="AH501" s="1"/>
      <c r="AI501" s="1"/>
      <c r="AJ501" s="1"/>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1"/>
      <c r="BQ501" s="1"/>
      <c r="BR501" s="1"/>
      <c r="BS501" s="1"/>
      <c r="BT501" s="1"/>
      <c r="BU501" s="1"/>
      <c r="BV501" s="1"/>
      <c r="BW501" s="1"/>
      <c r="BX501" s="1"/>
      <c r="BY501" s="1"/>
      <c r="BZ501" s="1"/>
      <c r="CA501" s="4"/>
      <c r="CB501" s="1"/>
      <c r="CC501" s="4"/>
      <c r="CD501" s="1"/>
      <c r="CE501" s="4"/>
      <c r="CF501" s="5"/>
      <c r="CG501" s="1"/>
      <c r="CH501" s="1"/>
      <c r="CI501" s="1"/>
      <c r="CJ501" s="1"/>
      <c r="CK501" s="1"/>
      <c r="CL501" s="1"/>
      <c r="CM501" s="6"/>
      <c r="CN501" s="6"/>
      <c r="CO501" s="6"/>
      <c r="CP501" s="6"/>
      <c r="CQ501" s="6"/>
      <c r="CR501" s="6"/>
      <c r="CS501" s="6"/>
      <c r="CT501" s="6"/>
      <c r="CU501" s="6"/>
      <c r="CV501" s="6"/>
      <c r="CW501" s="7"/>
      <c r="CX501" s="7"/>
      <c r="CY501" s="7"/>
      <c r="CZ501" s="7"/>
      <c r="DA501" s="8"/>
      <c r="DB501" s="6"/>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1"/>
      <c r="EN501" s="1"/>
      <c r="EO501" s="1"/>
      <c r="EP501" s="1"/>
      <c r="EQ501" s="1"/>
      <c r="ER501" s="1"/>
      <c r="ES501" s="3"/>
      <c r="ET501" s="3"/>
      <c r="EU501" s="1"/>
      <c r="EV501" s="1"/>
      <c r="EW501" s="1"/>
      <c r="EX501" s="1"/>
      <c r="EY501" s="1"/>
      <c r="EZ501" s="1"/>
      <c r="FA501" s="1"/>
      <c r="FB501" s="1"/>
      <c r="FC501" s="1"/>
      <c r="FD501" s="1"/>
      <c r="FE501" s="1"/>
    </row>
    <row r="502">
      <c r="L502" s="1"/>
      <c r="M502" s="1"/>
      <c r="N502" s="1"/>
      <c r="O502" s="1"/>
      <c r="P502" s="1"/>
      <c r="Q502" s="1"/>
      <c r="R502" s="1"/>
      <c r="S502" s="3"/>
      <c r="T502" s="3"/>
      <c r="U502" s="3"/>
      <c r="V502" s="3"/>
      <c r="W502" s="3"/>
      <c r="X502" s="3"/>
      <c r="Y502" s="3"/>
      <c r="Z502" s="3"/>
      <c r="AA502" s="3"/>
      <c r="AB502" s="3"/>
      <c r="AD502" s="1"/>
      <c r="AE502" s="1"/>
      <c r="AF502" s="1"/>
      <c r="AG502" s="1"/>
      <c r="AH502" s="1"/>
      <c r="AI502" s="1"/>
      <c r="AJ502" s="1"/>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1"/>
      <c r="BQ502" s="1"/>
      <c r="BR502" s="1"/>
      <c r="BS502" s="1"/>
      <c r="BT502" s="1"/>
      <c r="BU502" s="1"/>
      <c r="BV502" s="1"/>
      <c r="BW502" s="1"/>
      <c r="BX502" s="1"/>
      <c r="BY502" s="1"/>
      <c r="BZ502" s="1"/>
      <c r="CA502" s="4"/>
      <c r="CB502" s="1"/>
      <c r="CC502" s="4"/>
      <c r="CD502" s="1"/>
      <c r="CE502" s="4"/>
      <c r="CF502" s="5"/>
      <c r="CG502" s="1"/>
      <c r="CH502" s="1"/>
      <c r="CI502" s="1"/>
      <c r="CJ502" s="1"/>
      <c r="CK502" s="1"/>
      <c r="CL502" s="1"/>
      <c r="CM502" s="6"/>
      <c r="CN502" s="6"/>
      <c r="CO502" s="6"/>
      <c r="CP502" s="6"/>
      <c r="CQ502" s="6"/>
      <c r="CR502" s="6"/>
      <c r="CS502" s="6"/>
      <c r="CT502" s="6"/>
      <c r="CU502" s="6"/>
      <c r="CV502" s="6"/>
      <c r="CW502" s="7"/>
      <c r="CX502" s="7"/>
      <c r="CY502" s="7"/>
      <c r="CZ502" s="7"/>
      <c r="DA502" s="8"/>
      <c r="DB502" s="6"/>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1"/>
      <c r="EN502" s="1"/>
      <c r="EO502" s="1"/>
      <c r="EP502" s="1"/>
      <c r="EQ502" s="1"/>
      <c r="ER502" s="1"/>
      <c r="ES502" s="3"/>
      <c r="ET502" s="3"/>
      <c r="EU502" s="1"/>
      <c r="EV502" s="1"/>
      <c r="EW502" s="1"/>
      <c r="EX502" s="1"/>
      <c r="EY502" s="1"/>
      <c r="EZ502" s="1"/>
      <c r="FA502" s="1"/>
      <c r="FB502" s="1"/>
      <c r="FC502" s="1"/>
      <c r="FD502" s="1"/>
      <c r="FE502" s="1"/>
    </row>
    <row r="503">
      <c r="L503" s="1"/>
      <c r="M503" s="1"/>
      <c r="N503" s="1"/>
      <c r="O503" s="1"/>
      <c r="P503" s="1"/>
      <c r="Q503" s="1"/>
      <c r="R503" s="1"/>
      <c r="S503" s="3"/>
      <c r="T503" s="3"/>
      <c r="U503" s="3"/>
      <c r="V503" s="3"/>
      <c r="W503" s="3"/>
      <c r="X503" s="3"/>
      <c r="Y503" s="3"/>
      <c r="Z503" s="3"/>
      <c r="AA503" s="3"/>
      <c r="AB503" s="3"/>
      <c r="AD503" s="1"/>
      <c r="AE503" s="1"/>
      <c r="AF503" s="1"/>
      <c r="AG503" s="1"/>
      <c r="AH503" s="1"/>
      <c r="AI503" s="1"/>
      <c r="AJ503" s="1"/>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1"/>
      <c r="BQ503" s="1"/>
      <c r="BR503" s="1"/>
      <c r="BS503" s="1"/>
      <c r="BT503" s="1"/>
      <c r="BU503" s="1"/>
      <c r="BV503" s="1"/>
      <c r="BW503" s="1"/>
      <c r="BX503" s="1"/>
      <c r="BY503" s="1"/>
      <c r="BZ503" s="1"/>
      <c r="CA503" s="4"/>
      <c r="CB503" s="1"/>
      <c r="CC503" s="4"/>
      <c r="CD503" s="1"/>
      <c r="CE503" s="4"/>
      <c r="CF503" s="5"/>
      <c r="CG503" s="1"/>
      <c r="CH503" s="1"/>
      <c r="CI503" s="1"/>
      <c r="CJ503" s="1"/>
      <c r="CK503" s="1"/>
      <c r="CL503" s="1"/>
      <c r="CM503" s="6"/>
      <c r="CN503" s="6"/>
      <c r="CO503" s="6"/>
      <c r="CP503" s="6"/>
      <c r="CQ503" s="6"/>
      <c r="CR503" s="6"/>
      <c r="CS503" s="6"/>
      <c r="CT503" s="6"/>
      <c r="CU503" s="6"/>
      <c r="CV503" s="6"/>
      <c r="CW503" s="7"/>
      <c r="CX503" s="7"/>
      <c r="CY503" s="7"/>
      <c r="CZ503" s="7"/>
      <c r="DA503" s="8"/>
      <c r="DB503" s="6"/>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1"/>
      <c r="EN503" s="1"/>
      <c r="EO503" s="1"/>
      <c r="EP503" s="1"/>
      <c r="EQ503" s="1"/>
      <c r="ER503" s="1"/>
      <c r="ES503" s="3"/>
      <c r="ET503" s="3"/>
      <c r="EU503" s="1"/>
      <c r="EV503" s="1"/>
      <c r="EW503" s="1"/>
      <c r="EX503" s="1"/>
      <c r="EY503" s="1"/>
      <c r="EZ503" s="1"/>
      <c r="FA503" s="1"/>
      <c r="FB503" s="1"/>
      <c r="FC503" s="1"/>
      <c r="FD503" s="1"/>
      <c r="FE503" s="1"/>
    </row>
    <row r="504">
      <c r="L504" s="1"/>
      <c r="M504" s="1"/>
      <c r="N504" s="1"/>
      <c r="O504" s="1"/>
      <c r="P504" s="1"/>
      <c r="Q504" s="1"/>
      <c r="R504" s="1"/>
      <c r="S504" s="3"/>
      <c r="T504" s="3"/>
      <c r="U504" s="3"/>
      <c r="V504" s="3"/>
      <c r="W504" s="3"/>
      <c r="X504" s="3"/>
      <c r="Y504" s="3"/>
      <c r="Z504" s="3"/>
      <c r="AA504" s="3"/>
      <c r="AB504" s="3"/>
      <c r="AD504" s="1"/>
      <c r="AE504" s="1"/>
      <c r="AF504" s="1"/>
      <c r="AG504" s="1"/>
      <c r="AH504" s="1"/>
      <c r="AI504" s="1"/>
      <c r="AJ504" s="1"/>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1"/>
      <c r="BQ504" s="1"/>
      <c r="BR504" s="1"/>
      <c r="BS504" s="1"/>
      <c r="BT504" s="1"/>
      <c r="BU504" s="1"/>
      <c r="BV504" s="1"/>
      <c r="BW504" s="1"/>
      <c r="BX504" s="1"/>
      <c r="BY504" s="1"/>
      <c r="BZ504" s="1"/>
      <c r="CA504" s="4"/>
      <c r="CB504" s="1"/>
      <c r="CC504" s="4"/>
      <c r="CD504" s="1"/>
      <c r="CE504" s="4"/>
      <c r="CF504" s="5"/>
      <c r="CG504" s="1"/>
      <c r="CH504" s="1"/>
      <c r="CI504" s="1"/>
      <c r="CJ504" s="1"/>
      <c r="CK504" s="1"/>
      <c r="CL504" s="1"/>
      <c r="CM504" s="6"/>
      <c r="CN504" s="6"/>
      <c r="CO504" s="6"/>
      <c r="CP504" s="6"/>
      <c r="CQ504" s="6"/>
      <c r="CR504" s="6"/>
      <c r="CS504" s="6"/>
      <c r="CT504" s="6"/>
      <c r="CU504" s="6"/>
      <c r="CV504" s="6"/>
      <c r="CW504" s="7"/>
      <c r="CX504" s="7"/>
      <c r="CY504" s="7"/>
      <c r="CZ504" s="7"/>
      <c r="DA504" s="8"/>
      <c r="DB504" s="6"/>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1"/>
      <c r="EN504" s="1"/>
      <c r="EO504" s="1"/>
      <c r="EP504" s="1"/>
      <c r="EQ504" s="1"/>
      <c r="ER504" s="1"/>
      <c r="ES504" s="3"/>
      <c r="ET504" s="3"/>
      <c r="EU504" s="1"/>
      <c r="EV504" s="1"/>
      <c r="EW504" s="1"/>
      <c r="EX504" s="1"/>
      <c r="EY504" s="1"/>
      <c r="EZ504" s="1"/>
      <c r="FA504" s="1"/>
      <c r="FB504" s="1"/>
      <c r="FC504" s="1"/>
      <c r="FD504" s="1"/>
      <c r="FE504" s="1"/>
    </row>
    <row r="505">
      <c r="L505" s="1"/>
      <c r="M505" s="1"/>
      <c r="N505" s="1"/>
      <c r="O505" s="1"/>
      <c r="P505" s="1"/>
      <c r="Q505" s="1"/>
      <c r="R505" s="1"/>
      <c r="S505" s="3"/>
      <c r="T505" s="3"/>
      <c r="U505" s="3"/>
      <c r="V505" s="3"/>
      <c r="W505" s="3"/>
      <c r="X505" s="3"/>
      <c r="Y505" s="3"/>
      <c r="Z505" s="3"/>
      <c r="AA505" s="3"/>
      <c r="AB505" s="3"/>
      <c r="AD505" s="1"/>
      <c r="AE505" s="1"/>
      <c r="AF505" s="1"/>
      <c r="AG505" s="1"/>
      <c r="AH505" s="1"/>
      <c r="AI505" s="1"/>
      <c r="AJ505" s="1"/>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1"/>
      <c r="BQ505" s="1"/>
      <c r="BR505" s="1"/>
      <c r="BS505" s="1"/>
      <c r="BT505" s="1"/>
      <c r="BU505" s="1"/>
      <c r="BV505" s="1"/>
      <c r="BW505" s="1"/>
      <c r="BX505" s="1"/>
      <c r="BY505" s="1"/>
      <c r="BZ505" s="1"/>
      <c r="CA505" s="4"/>
      <c r="CB505" s="1"/>
      <c r="CC505" s="4"/>
      <c r="CD505" s="1"/>
      <c r="CE505" s="4"/>
      <c r="CF505" s="5"/>
      <c r="CG505" s="1"/>
      <c r="CH505" s="1"/>
      <c r="CI505" s="1"/>
      <c r="CJ505" s="1"/>
      <c r="CK505" s="1"/>
      <c r="CL505" s="1"/>
      <c r="CM505" s="6"/>
      <c r="CN505" s="6"/>
      <c r="CO505" s="6"/>
      <c r="CP505" s="6"/>
      <c r="CQ505" s="6"/>
      <c r="CR505" s="6"/>
      <c r="CS505" s="6"/>
      <c r="CT505" s="6"/>
      <c r="CU505" s="6"/>
      <c r="CV505" s="6"/>
      <c r="CW505" s="7"/>
      <c r="CX505" s="7"/>
      <c r="CY505" s="7"/>
      <c r="CZ505" s="7"/>
      <c r="DA505" s="8"/>
      <c r="DB505" s="6"/>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1"/>
      <c r="EN505" s="1"/>
      <c r="EO505" s="1"/>
      <c r="EP505" s="1"/>
      <c r="EQ505" s="1"/>
      <c r="ER505" s="1"/>
      <c r="ES505" s="3"/>
      <c r="ET505" s="3"/>
      <c r="EU505" s="1"/>
      <c r="EV505" s="1"/>
      <c r="EW505" s="1"/>
      <c r="EX505" s="1"/>
      <c r="EY505" s="1"/>
      <c r="EZ505" s="1"/>
      <c r="FA505" s="1"/>
      <c r="FB505" s="1"/>
      <c r="FC505" s="1"/>
      <c r="FD505" s="1"/>
      <c r="FE505" s="1"/>
    </row>
    <row r="506">
      <c r="L506" s="1"/>
      <c r="M506" s="1"/>
      <c r="N506" s="1"/>
      <c r="O506" s="1"/>
      <c r="P506" s="1"/>
      <c r="Q506" s="1"/>
      <c r="R506" s="1"/>
      <c r="S506" s="3"/>
      <c r="T506" s="3"/>
      <c r="U506" s="3"/>
      <c r="V506" s="3"/>
      <c r="W506" s="3"/>
      <c r="X506" s="3"/>
      <c r="Y506" s="3"/>
      <c r="Z506" s="3"/>
      <c r="AA506" s="3"/>
      <c r="AB506" s="3"/>
      <c r="AD506" s="1"/>
      <c r="AE506" s="1"/>
      <c r="AF506" s="1"/>
      <c r="AG506" s="1"/>
      <c r="AH506" s="1"/>
      <c r="AI506" s="1"/>
      <c r="AJ506" s="1"/>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1"/>
      <c r="BQ506" s="1"/>
      <c r="BR506" s="1"/>
      <c r="BS506" s="1"/>
      <c r="BT506" s="1"/>
      <c r="BU506" s="1"/>
      <c r="BV506" s="1"/>
      <c r="BW506" s="1"/>
      <c r="BX506" s="1"/>
      <c r="BY506" s="1"/>
      <c r="BZ506" s="1"/>
      <c r="CA506" s="4"/>
      <c r="CB506" s="1"/>
      <c r="CC506" s="4"/>
      <c r="CD506" s="1"/>
      <c r="CE506" s="4"/>
      <c r="CF506" s="5"/>
      <c r="CG506" s="1"/>
      <c r="CH506" s="1"/>
      <c r="CI506" s="1"/>
      <c r="CJ506" s="1"/>
      <c r="CK506" s="1"/>
      <c r="CL506" s="1"/>
      <c r="CM506" s="6"/>
      <c r="CN506" s="6"/>
      <c r="CO506" s="6"/>
      <c r="CP506" s="6"/>
      <c r="CQ506" s="6"/>
      <c r="CR506" s="6"/>
      <c r="CS506" s="6"/>
      <c r="CT506" s="6"/>
      <c r="CU506" s="6"/>
      <c r="CV506" s="6"/>
      <c r="CW506" s="7"/>
      <c r="CX506" s="7"/>
      <c r="CY506" s="7"/>
      <c r="CZ506" s="7"/>
      <c r="DA506" s="8"/>
      <c r="DB506" s="6"/>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1"/>
      <c r="EN506" s="1"/>
      <c r="EO506" s="1"/>
      <c r="EP506" s="1"/>
      <c r="EQ506" s="1"/>
      <c r="ER506" s="1"/>
      <c r="ES506" s="3"/>
      <c r="ET506" s="3"/>
      <c r="EU506" s="1"/>
      <c r="EV506" s="1"/>
      <c r="EW506" s="1"/>
      <c r="EX506" s="1"/>
      <c r="EY506" s="1"/>
      <c r="EZ506" s="1"/>
      <c r="FA506" s="1"/>
      <c r="FB506" s="1"/>
      <c r="FC506" s="1"/>
      <c r="FD506" s="1"/>
      <c r="FE506" s="1"/>
    </row>
    <row r="507">
      <c r="L507" s="1"/>
      <c r="M507" s="1"/>
      <c r="N507" s="1"/>
      <c r="O507" s="1"/>
      <c r="P507" s="1"/>
      <c r="Q507" s="1"/>
      <c r="R507" s="1"/>
      <c r="S507" s="3"/>
      <c r="T507" s="3"/>
      <c r="U507" s="3"/>
      <c r="V507" s="3"/>
      <c r="W507" s="3"/>
      <c r="X507" s="3"/>
      <c r="Y507" s="3"/>
      <c r="Z507" s="3"/>
      <c r="AA507" s="3"/>
      <c r="AB507" s="3"/>
      <c r="AD507" s="1"/>
      <c r="AE507" s="1"/>
      <c r="AF507" s="1"/>
      <c r="AG507" s="1"/>
      <c r="AH507" s="1"/>
      <c r="AI507" s="1"/>
      <c r="AJ507" s="1"/>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1"/>
      <c r="BQ507" s="1"/>
      <c r="BR507" s="1"/>
      <c r="BS507" s="1"/>
      <c r="BT507" s="1"/>
      <c r="BU507" s="1"/>
      <c r="BV507" s="1"/>
      <c r="BW507" s="1"/>
      <c r="BX507" s="1"/>
      <c r="BY507" s="1"/>
      <c r="BZ507" s="1"/>
      <c r="CA507" s="4"/>
      <c r="CB507" s="1"/>
      <c r="CC507" s="4"/>
      <c r="CD507" s="1"/>
      <c r="CE507" s="4"/>
      <c r="CF507" s="5"/>
      <c r="CG507" s="1"/>
      <c r="CH507" s="1"/>
      <c r="CI507" s="1"/>
      <c r="CJ507" s="1"/>
      <c r="CK507" s="1"/>
      <c r="CL507" s="1"/>
      <c r="CM507" s="6"/>
      <c r="CN507" s="6"/>
      <c r="CO507" s="6"/>
      <c r="CP507" s="6"/>
      <c r="CQ507" s="6"/>
      <c r="CR507" s="6"/>
      <c r="CS507" s="6"/>
      <c r="CT507" s="6"/>
      <c r="CU507" s="6"/>
      <c r="CV507" s="6"/>
      <c r="CW507" s="7"/>
      <c r="CX507" s="7"/>
      <c r="CY507" s="7"/>
      <c r="CZ507" s="7"/>
      <c r="DA507" s="8"/>
      <c r="DB507" s="6"/>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1"/>
      <c r="EN507" s="1"/>
      <c r="EO507" s="1"/>
      <c r="EP507" s="1"/>
      <c r="EQ507" s="1"/>
      <c r="ER507" s="1"/>
      <c r="ES507" s="3"/>
      <c r="ET507" s="3"/>
      <c r="EU507" s="1"/>
      <c r="EV507" s="1"/>
      <c r="EW507" s="1"/>
      <c r="EX507" s="1"/>
      <c r="EY507" s="1"/>
      <c r="EZ507" s="1"/>
      <c r="FA507" s="1"/>
      <c r="FB507" s="1"/>
      <c r="FC507" s="1"/>
      <c r="FD507" s="1"/>
      <c r="FE507" s="1"/>
    </row>
    <row r="508">
      <c r="L508" s="1"/>
      <c r="M508" s="1"/>
      <c r="N508" s="1"/>
      <c r="O508" s="1"/>
      <c r="P508" s="1"/>
      <c r="Q508" s="1"/>
      <c r="R508" s="1"/>
      <c r="S508" s="3"/>
      <c r="T508" s="3"/>
      <c r="U508" s="3"/>
      <c r="V508" s="3"/>
      <c r="W508" s="3"/>
      <c r="X508" s="3"/>
      <c r="Y508" s="3"/>
      <c r="Z508" s="3"/>
      <c r="AA508" s="3"/>
      <c r="AB508" s="3"/>
      <c r="AD508" s="1"/>
      <c r="AE508" s="1"/>
      <c r="AF508" s="1"/>
      <c r="AG508" s="1"/>
      <c r="AH508" s="1"/>
      <c r="AI508" s="1"/>
      <c r="AJ508" s="1"/>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1"/>
      <c r="BQ508" s="1"/>
      <c r="BR508" s="1"/>
      <c r="BS508" s="1"/>
      <c r="BT508" s="1"/>
      <c r="BU508" s="1"/>
      <c r="BV508" s="1"/>
      <c r="BW508" s="1"/>
      <c r="BX508" s="1"/>
      <c r="BY508" s="1"/>
      <c r="BZ508" s="1"/>
      <c r="CA508" s="4"/>
      <c r="CB508" s="1"/>
      <c r="CC508" s="4"/>
      <c r="CD508" s="1"/>
      <c r="CE508" s="4"/>
      <c r="CF508" s="5"/>
      <c r="CG508" s="1"/>
      <c r="CH508" s="1"/>
      <c r="CI508" s="1"/>
      <c r="CJ508" s="1"/>
      <c r="CK508" s="1"/>
      <c r="CL508" s="1"/>
      <c r="CM508" s="6"/>
      <c r="CN508" s="6"/>
      <c r="CO508" s="6"/>
      <c r="CP508" s="6"/>
      <c r="CQ508" s="6"/>
      <c r="CR508" s="6"/>
      <c r="CS508" s="6"/>
      <c r="CT508" s="6"/>
      <c r="CU508" s="6"/>
      <c r="CV508" s="6"/>
      <c r="CW508" s="7"/>
      <c r="CX508" s="7"/>
      <c r="CY508" s="7"/>
      <c r="CZ508" s="7"/>
      <c r="DA508" s="8"/>
      <c r="DB508" s="6"/>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1"/>
      <c r="EN508" s="1"/>
      <c r="EO508" s="1"/>
      <c r="EP508" s="1"/>
      <c r="EQ508" s="1"/>
      <c r="ER508" s="1"/>
      <c r="ES508" s="3"/>
      <c r="ET508" s="3"/>
      <c r="EU508" s="1"/>
      <c r="EV508" s="1"/>
      <c r="EW508" s="1"/>
      <c r="EX508" s="1"/>
      <c r="EY508" s="1"/>
      <c r="EZ508" s="1"/>
      <c r="FA508" s="1"/>
      <c r="FB508" s="1"/>
      <c r="FC508" s="1"/>
      <c r="FD508" s="1"/>
      <c r="FE508" s="1"/>
    </row>
    <row r="509">
      <c r="L509" s="1"/>
      <c r="M509" s="1"/>
      <c r="N509" s="1"/>
      <c r="O509" s="1"/>
      <c r="P509" s="1"/>
      <c r="Q509" s="1"/>
      <c r="R509" s="1"/>
      <c r="S509" s="3"/>
      <c r="T509" s="3"/>
      <c r="U509" s="3"/>
      <c r="V509" s="3"/>
      <c r="W509" s="3"/>
      <c r="X509" s="3"/>
      <c r="Y509" s="3"/>
      <c r="Z509" s="3"/>
      <c r="AA509" s="3"/>
      <c r="AB509" s="3"/>
      <c r="AD509" s="1"/>
      <c r="AE509" s="1"/>
      <c r="AF509" s="1"/>
      <c r="AG509" s="1"/>
      <c r="AH509" s="1"/>
      <c r="AI509" s="1"/>
      <c r="AJ509" s="1"/>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1"/>
      <c r="BQ509" s="1"/>
      <c r="BR509" s="1"/>
      <c r="BS509" s="1"/>
      <c r="BT509" s="1"/>
      <c r="BU509" s="1"/>
      <c r="BV509" s="1"/>
      <c r="BW509" s="1"/>
      <c r="BX509" s="1"/>
      <c r="BY509" s="1"/>
      <c r="BZ509" s="1"/>
      <c r="CA509" s="4"/>
      <c r="CB509" s="1"/>
      <c r="CC509" s="4"/>
      <c r="CD509" s="1"/>
      <c r="CE509" s="4"/>
      <c r="CF509" s="5"/>
      <c r="CG509" s="1"/>
      <c r="CH509" s="1"/>
      <c r="CI509" s="1"/>
      <c r="CJ509" s="1"/>
      <c r="CK509" s="1"/>
      <c r="CL509" s="1"/>
      <c r="CM509" s="6"/>
      <c r="CN509" s="6"/>
      <c r="CO509" s="6"/>
      <c r="CP509" s="6"/>
      <c r="CQ509" s="6"/>
      <c r="CR509" s="6"/>
      <c r="CS509" s="6"/>
      <c r="CT509" s="6"/>
      <c r="CU509" s="6"/>
      <c r="CV509" s="6"/>
      <c r="CW509" s="7"/>
      <c r="CX509" s="7"/>
      <c r="CY509" s="7"/>
      <c r="CZ509" s="7"/>
      <c r="DA509" s="8"/>
      <c r="DB509" s="6"/>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1"/>
      <c r="EN509" s="1"/>
      <c r="EO509" s="1"/>
      <c r="EP509" s="1"/>
      <c r="EQ509" s="1"/>
      <c r="ER509" s="1"/>
      <c r="ES509" s="3"/>
      <c r="ET509" s="3"/>
      <c r="EU509" s="1"/>
      <c r="EV509" s="1"/>
      <c r="EW509" s="1"/>
      <c r="EX509" s="1"/>
      <c r="EY509" s="1"/>
      <c r="EZ509" s="1"/>
      <c r="FA509" s="1"/>
      <c r="FB509" s="1"/>
      <c r="FC509" s="1"/>
      <c r="FD509" s="1"/>
      <c r="FE509" s="1"/>
    </row>
    <row r="510">
      <c r="L510" s="1"/>
      <c r="M510" s="1"/>
      <c r="N510" s="1"/>
      <c r="O510" s="1"/>
      <c r="P510" s="1"/>
      <c r="Q510" s="1"/>
      <c r="R510" s="1"/>
      <c r="S510" s="3"/>
      <c r="T510" s="3"/>
      <c r="U510" s="3"/>
      <c r="V510" s="3"/>
      <c r="W510" s="3"/>
      <c r="X510" s="3"/>
      <c r="Y510" s="3"/>
      <c r="Z510" s="3"/>
      <c r="AA510" s="3"/>
      <c r="AB510" s="3"/>
      <c r="AD510" s="1"/>
      <c r="AE510" s="1"/>
      <c r="AF510" s="1"/>
      <c r="AG510" s="1"/>
      <c r="AH510" s="1"/>
      <c r="AI510" s="1"/>
      <c r="AJ510" s="1"/>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1"/>
      <c r="BQ510" s="1"/>
      <c r="BR510" s="1"/>
      <c r="BS510" s="1"/>
      <c r="BT510" s="1"/>
      <c r="BU510" s="1"/>
      <c r="BV510" s="1"/>
      <c r="BW510" s="1"/>
      <c r="BX510" s="1"/>
      <c r="BY510" s="1"/>
      <c r="BZ510" s="1"/>
      <c r="CA510" s="4"/>
      <c r="CB510" s="1"/>
      <c r="CC510" s="4"/>
      <c r="CD510" s="1"/>
      <c r="CE510" s="4"/>
      <c r="CF510" s="5"/>
      <c r="CG510" s="1"/>
      <c r="CH510" s="1"/>
      <c r="CI510" s="1"/>
      <c r="CJ510" s="1"/>
      <c r="CK510" s="1"/>
      <c r="CL510" s="1"/>
      <c r="CM510" s="6"/>
      <c r="CN510" s="6"/>
      <c r="CO510" s="6"/>
      <c r="CP510" s="6"/>
      <c r="CQ510" s="6"/>
      <c r="CR510" s="6"/>
      <c r="CS510" s="6"/>
      <c r="CT510" s="6"/>
      <c r="CU510" s="6"/>
      <c r="CV510" s="6"/>
      <c r="CW510" s="7"/>
      <c r="CX510" s="7"/>
      <c r="CY510" s="7"/>
      <c r="CZ510" s="7"/>
      <c r="DA510" s="8"/>
      <c r="DB510" s="6"/>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1"/>
      <c r="EN510" s="1"/>
      <c r="EO510" s="1"/>
      <c r="EP510" s="1"/>
      <c r="EQ510" s="1"/>
      <c r="ER510" s="1"/>
      <c r="ES510" s="3"/>
      <c r="ET510" s="3"/>
      <c r="EU510" s="1"/>
      <c r="EV510" s="1"/>
      <c r="EW510" s="1"/>
      <c r="EX510" s="1"/>
      <c r="EY510" s="1"/>
      <c r="EZ510" s="1"/>
      <c r="FA510" s="1"/>
      <c r="FB510" s="1"/>
      <c r="FC510" s="1"/>
      <c r="FD510" s="1"/>
      <c r="FE510" s="1"/>
    </row>
    <row r="511">
      <c r="L511" s="1"/>
      <c r="M511" s="1"/>
      <c r="N511" s="1"/>
      <c r="O511" s="1"/>
      <c r="P511" s="1"/>
      <c r="Q511" s="1"/>
      <c r="R511" s="1"/>
      <c r="S511" s="3"/>
      <c r="T511" s="3"/>
      <c r="U511" s="3"/>
      <c r="V511" s="3"/>
      <c r="W511" s="3"/>
      <c r="X511" s="3"/>
      <c r="Y511" s="3"/>
      <c r="Z511" s="3"/>
      <c r="AA511" s="3"/>
      <c r="AB511" s="3"/>
      <c r="AD511" s="1"/>
      <c r="AE511" s="1"/>
      <c r="AF511" s="1"/>
      <c r="AG511" s="1"/>
      <c r="AH511" s="1"/>
      <c r="AI511" s="1"/>
      <c r="AJ511" s="1"/>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1"/>
      <c r="BQ511" s="1"/>
      <c r="BR511" s="1"/>
      <c r="BS511" s="1"/>
      <c r="BT511" s="1"/>
      <c r="BU511" s="1"/>
      <c r="BV511" s="1"/>
      <c r="BW511" s="1"/>
      <c r="BX511" s="1"/>
      <c r="BY511" s="1"/>
      <c r="BZ511" s="1"/>
      <c r="CA511" s="4"/>
      <c r="CB511" s="1"/>
      <c r="CC511" s="4"/>
      <c r="CD511" s="1"/>
      <c r="CE511" s="4"/>
      <c r="CF511" s="5"/>
      <c r="CG511" s="1"/>
      <c r="CH511" s="1"/>
      <c r="CI511" s="1"/>
      <c r="CJ511" s="1"/>
      <c r="CK511" s="1"/>
      <c r="CL511" s="1"/>
      <c r="CM511" s="6"/>
      <c r="CN511" s="6"/>
      <c r="CO511" s="6"/>
      <c r="CP511" s="6"/>
      <c r="CQ511" s="6"/>
      <c r="CR511" s="6"/>
      <c r="CS511" s="6"/>
      <c r="CT511" s="6"/>
      <c r="CU511" s="6"/>
      <c r="CV511" s="6"/>
      <c r="CW511" s="7"/>
      <c r="CX511" s="7"/>
      <c r="CY511" s="7"/>
      <c r="CZ511" s="7"/>
      <c r="DA511" s="8"/>
      <c r="DB511" s="6"/>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1"/>
      <c r="EN511" s="1"/>
      <c r="EO511" s="1"/>
      <c r="EP511" s="1"/>
      <c r="EQ511" s="1"/>
      <c r="ER511" s="1"/>
      <c r="ES511" s="3"/>
      <c r="ET511" s="3"/>
      <c r="EU511" s="1"/>
      <c r="EV511" s="1"/>
      <c r="EW511" s="1"/>
      <c r="EX511" s="1"/>
      <c r="EY511" s="1"/>
      <c r="EZ511" s="1"/>
      <c r="FA511" s="1"/>
      <c r="FB511" s="1"/>
      <c r="FC511" s="1"/>
      <c r="FD511" s="1"/>
      <c r="FE511" s="1"/>
    </row>
    <row r="512">
      <c r="L512" s="1"/>
      <c r="M512" s="1"/>
      <c r="N512" s="1"/>
      <c r="O512" s="1"/>
      <c r="P512" s="1"/>
      <c r="Q512" s="1"/>
      <c r="R512" s="1"/>
      <c r="S512" s="3"/>
      <c r="T512" s="3"/>
      <c r="U512" s="3"/>
      <c r="V512" s="3"/>
      <c r="W512" s="3"/>
      <c r="X512" s="3"/>
      <c r="Y512" s="3"/>
      <c r="Z512" s="3"/>
      <c r="AA512" s="3"/>
      <c r="AB512" s="3"/>
      <c r="AD512" s="1"/>
      <c r="AE512" s="1"/>
      <c r="AF512" s="1"/>
      <c r="AG512" s="1"/>
      <c r="AH512" s="1"/>
      <c r="AI512" s="1"/>
      <c r="AJ512" s="1"/>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1"/>
      <c r="BQ512" s="1"/>
      <c r="BR512" s="1"/>
      <c r="BS512" s="1"/>
      <c r="BT512" s="1"/>
      <c r="BU512" s="1"/>
      <c r="BV512" s="1"/>
      <c r="BW512" s="1"/>
      <c r="BX512" s="1"/>
      <c r="BY512" s="1"/>
      <c r="BZ512" s="1"/>
      <c r="CA512" s="4"/>
      <c r="CB512" s="1"/>
      <c r="CC512" s="4"/>
      <c r="CD512" s="1"/>
      <c r="CE512" s="4"/>
      <c r="CF512" s="5"/>
      <c r="CG512" s="1"/>
      <c r="CH512" s="1"/>
      <c r="CI512" s="1"/>
      <c r="CJ512" s="1"/>
      <c r="CK512" s="1"/>
      <c r="CL512" s="1"/>
      <c r="CM512" s="6"/>
      <c r="CN512" s="6"/>
      <c r="CO512" s="6"/>
      <c r="CP512" s="6"/>
      <c r="CQ512" s="6"/>
      <c r="CR512" s="6"/>
      <c r="CS512" s="6"/>
      <c r="CT512" s="6"/>
      <c r="CU512" s="6"/>
      <c r="CV512" s="6"/>
      <c r="CW512" s="7"/>
      <c r="CX512" s="7"/>
      <c r="CY512" s="7"/>
      <c r="CZ512" s="7"/>
      <c r="DA512" s="8"/>
      <c r="DB512" s="6"/>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1"/>
      <c r="EN512" s="1"/>
      <c r="EO512" s="1"/>
      <c r="EP512" s="1"/>
      <c r="EQ512" s="1"/>
      <c r="ER512" s="1"/>
      <c r="ES512" s="3"/>
      <c r="ET512" s="3"/>
      <c r="EU512" s="1"/>
      <c r="EV512" s="1"/>
      <c r="EW512" s="1"/>
      <c r="EX512" s="1"/>
      <c r="EY512" s="1"/>
      <c r="EZ512" s="1"/>
      <c r="FA512" s="1"/>
      <c r="FB512" s="1"/>
      <c r="FC512" s="1"/>
      <c r="FD512" s="1"/>
      <c r="FE512" s="1"/>
    </row>
    <row r="513">
      <c r="L513" s="1"/>
      <c r="M513" s="1"/>
      <c r="N513" s="1"/>
      <c r="O513" s="1"/>
      <c r="P513" s="1"/>
      <c r="Q513" s="1"/>
      <c r="R513" s="1"/>
      <c r="S513" s="3"/>
      <c r="T513" s="3"/>
      <c r="U513" s="3"/>
      <c r="V513" s="3"/>
      <c r="W513" s="3"/>
      <c r="X513" s="3"/>
      <c r="Y513" s="3"/>
      <c r="Z513" s="3"/>
      <c r="AA513" s="3"/>
      <c r="AB513" s="3"/>
      <c r="AD513" s="1"/>
      <c r="AE513" s="1"/>
      <c r="AF513" s="1"/>
      <c r="AG513" s="1"/>
      <c r="AH513" s="1"/>
      <c r="AI513" s="1"/>
      <c r="AJ513" s="1"/>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1"/>
      <c r="BQ513" s="1"/>
      <c r="BR513" s="1"/>
      <c r="BS513" s="1"/>
      <c r="BT513" s="1"/>
      <c r="BU513" s="1"/>
      <c r="BV513" s="1"/>
      <c r="BW513" s="1"/>
      <c r="BX513" s="1"/>
      <c r="BY513" s="1"/>
      <c r="BZ513" s="1"/>
      <c r="CA513" s="4"/>
      <c r="CB513" s="1"/>
      <c r="CC513" s="4"/>
      <c r="CD513" s="1"/>
      <c r="CE513" s="4"/>
      <c r="CF513" s="5"/>
      <c r="CG513" s="1"/>
      <c r="CH513" s="1"/>
      <c r="CI513" s="1"/>
      <c r="CJ513" s="1"/>
      <c r="CK513" s="1"/>
      <c r="CL513" s="1"/>
      <c r="CM513" s="6"/>
      <c r="CN513" s="6"/>
      <c r="CO513" s="6"/>
      <c r="CP513" s="6"/>
      <c r="CQ513" s="6"/>
      <c r="CR513" s="6"/>
      <c r="CS513" s="6"/>
      <c r="CT513" s="6"/>
      <c r="CU513" s="6"/>
      <c r="CV513" s="6"/>
      <c r="CW513" s="7"/>
      <c r="CX513" s="7"/>
      <c r="CY513" s="7"/>
      <c r="CZ513" s="7"/>
      <c r="DA513" s="8"/>
      <c r="DB513" s="6"/>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1"/>
      <c r="EN513" s="1"/>
      <c r="EO513" s="1"/>
      <c r="EP513" s="1"/>
      <c r="EQ513" s="1"/>
      <c r="ER513" s="1"/>
      <c r="ES513" s="3"/>
      <c r="ET513" s="3"/>
      <c r="EU513" s="1"/>
      <c r="EV513" s="1"/>
      <c r="EW513" s="1"/>
      <c r="EX513" s="1"/>
      <c r="EY513" s="1"/>
      <c r="EZ513" s="1"/>
      <c r="FA513" s="1"/>
      <c r="FB513" s="1"/>
      <c r="FC513" s="1"/>
      <c r="FD513" s="1"/>
      <c r="FE513" s="1"/>
    </row>
    <row r="514">
      <c r="L514" s="1"/>
      <c r="M514" s="1"/>
      <c r="N514" s="1"/>
      <c r="O514" s="1"/>
      <c r="P514" s="1"/>
      <c r="Q514" s="1"/>
      <c r="R514" s="1"/>
      <c r="S514" s="3"/>
      <c r="T514" s="3"/>
      <c r="U514" s="3"/>
      <c r="V514" s="3"/>
      <c r="W514" s="3"/>
      <c r="X514" s="3"/>
      <c r="Y514" s="3"/>
      <c r="Z514" s="3"/>
      <c r="AA514" s="3"/>
      <c r="AB514" s="3"/>
      <c r="AD514" s="1"/>
      <c r="AE514" s="1"/>
      <c r="AF514" s="1"/>
      <c r="AG514" s="1"/>
      <c r="AH514" s="1"/>
      <c r="AI514" s="1"/>
      <c r="AJ514" s="1"/>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1"/>
      <c r="BQ514" s="1"/>
      <c r="BR514" s="1"/>
      <c r="BS514" s="1"/>
      <c r="BT514" s="1"/>
      <c r="BU514" s="1"/>
      <c r="BV514" s="1"/>
      <c r="BW514" s="1"/>
      <c r="BX514" s="1"/>
      <c r="BY514" s="1"/>
      <c r="BZ514" s="1"/>
      <c r="CA514" s="4"/>
      <c r="CB514" s="1"/>
      <c r="CC514" s="4"/>
      <c r="CD514" s="1"/>
      <c r="CE514" s="4"/>
      <c r="CF514" s="5"/>
      <c r="CG514" s="1"/>
      <c r="CH514" s="1"/>
      <c r="CI514" s="1"/>
      <c r="CJ514" s="1"/>
      <c r="CK514" s="1"/>
      <c r="CL514" s="1"/>
      <c r="CM514" s="6"/>
      <c r="CN514" s="6"/>
      <c r="CO514" s="6"/>
      <c r="CP514" s="6"/>
      <c r="CQ514" s="6"/>
      <c r="CR514" s="6"/>
      <c r="CS514" s="6"/>
      <c r="CT514" s="6"/>
      <c r="CU514" s="6"/>
      <c r="CV514" s="6"/>
      <c r="CW514" s="7"/>
      <c r="CX514" s="7"/>
      <c r="CY514" s="7"/>
      <c r="CZ514" s="7"/>
      <c r="DA514" s="8"/>
      <c r="DB514" s="6"/>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1"/>
      <c r="EN514" s="1"/>
      <c r="EO514" s="1"/>
      <c r="EP514" s="1"/>
      <c r="EQ514" s="1"/>
      <c r="ER514" s="1"/>
      <c r="ES514" s="3"/>
      <c r="ET514" s="3"/>
      <c r="EU514" s="1"/>
      <c r="EV514" s="1"/>
      <c r="EW514" s="1"/>
      <c r="EX514" s="1"/>
      <c r="EY514" s="1"/>
      <c r="EZ514" s="1"/>
      <c r="FA514" s="1"/>
      <c r="FB514" s="1"/>
      <c r="FC514" s="1"/>
      <c r="FD514" s="1"/>
      <c r="FE514" s="1"/>
    </row>
    <row r="515">
      <c r="L515" s="1"/>
      <c r="M515" s="1"/>
      <c r="N515" s="1"/>
      <c r="O515" s="1"/>
      <c r="P515" s="1"/>
      <c r="Q515" s="1"/>
      <c r="R515" s="1"/>
      <c r="S515" s="3"/>
      <c r="T515" s="3"/>
      <c r="U515" s="3"/>
      <c r="V515" s="3"/>
      <c r="W515" s="3"/>
      <c r="X515" s="3"/>
      <c r="Y515" s="3"/>
      <c r="Z515" s="3"/>
      <c r="AA515" s="3"/>
      <c r="AB515" s="3"/>
      <c r="AD515" s="1"/>
      <c r="AE515" s="1"/>
      <c r="AF515" s="1"/>
      <c r="AG515" s="1"/>
      <c r="AH515" s="1"/>
      <c r="AI515" s="1"/>
      <c r="AJ515" s="1"/>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1"/>
      <c r="BQ515" s="1"/>
      <c r="BR515" s="1"/>
      <c r="BS515" s="1"/>
      <c r="BT515" s="1"/>
      <c r="BU515" s="1"/>
      <c r="BV515" s="1"/>
      <c r="BW515" s="1"/>
      <c r="BX515" s="1"/>
      <c r="BY515" s="1"/>
      <c r="BZ515" s="1"/>
      <c r="CA515" s="4"/>
      <c r="CB515" s="1"/>
      <c r="CC515" s="4"/>
      <c r="CD515" s="1"/>
      <c r="CE515" s="4"/>
      <c r="CF515" s="5"/>
      <c r="CG515" s="1"/>
      <c r="CH515" s="1"/>
      <c r="CI515" s="1"/>
      <c r="CJ515" s="1"/>
      <c r="CK515" s="1"/>
      <c r="CL515" s="1"/>
      <c r="CM515" s="6"/>
      <c r="CN515" s="6"/>
      <c r="CO515" s="6"/>
      <c r="CP515" s="6"/>
      <c r="CQ515" s="6"/>
      <c r="CR515" s="6"/>
      <c r="CS515" s="6"/>
      <c r="CT515" s="6"/>
      <c r="CU515" s="6"/>
      <c r="CV515" s="6"/>
      <c r="CW515" s="7"/>
      <c r="CX515" s="7"/>
      <c r="CY515" s="7"/>
      <c r="CZ515" s="7"/>
      <c r="DA515" s="8"/>
      <c r="DB515" s="6"/>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1"/>
      <c r="EN515" s="1"/>
      <c r="EO515" s="1"/>
      <c r="EP515" s="1"/>
      <c r="EQ515" s="1"/>
      <c r="ER515" s="1"/>
      <c r="ES515" s="3"/>
      <c r="ET515" s="3"/>
      <c r="EU515" s="1"/>
      <c r="EV515" s="1"/>
      <c r="EW515" s="1"/>
      <c r="EX515" s="1"/>
      <c r="EY515" s="1"/>
      <c r="EZ515" s="1"/>
      <c r="FA515" s="1"/>
      <c r="FB515" s="1"/>
      <c r="FC515" s="1"/>
      <c r="FD515" s="1"/>
      <c r="FE515" s="1"/>
    </row>
    <row r="516">
      <c r="L516" s="1"/>
      <c r="M516" s="1"/>
      <c r="N516" s="1"/>
      <c r="O516" s="1"/>
      <c r="P516" s="1"/>
      <c r="Q516" s="1"/>
      <c r="R516" s="1"/>
      <c r="S516" s="3"/>
      <c r="T516" s="3"/>
      <c r="U516" s="3"/>
      <c r="V516" s="3"/>
      <c r="W516" s="3"/>
      <c r="X516" s="3"/>
      <c r="Y516" s="3"/>
      <c r="Z516" s="3"/>
      <c r="AA516" s="3"/>
      <c r="AB516" s="3"/>
      <c r="AD516" s="1"/>
      <c r="AE516" s="1"/>
      <c r="AF516" s="1"/>
      <c r="AG516" s="1"/>
      <c r="AH516" s="1"/>
      <c r="AI516" s="1"/>
      <c r="AJ516" s="1"/>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1"/>
      <c r="BQ516" s="1"/>
      <c r="BR516" s="1"/>
      <c r="BS516" s="1"/>
      <c r="BT516" s="1"/>
      <c r="BU516" s="1"/>
      <c r="BV516" s="1"/>
      <c r="BW516" s="1"/>
      <c r="BX516" s="1"/>
      <c r="BY516" s="1"/>
      <c r="BZ516" s="1"/>
      <c r="CA516" s="4"/>
      <c r="CB516" s="1"/>
      <c r="CC516" s="4"/>
      <c r="CD516" s="1"/>
      <c r="CE516" s="4"/>
      <c r="CF516" s="5"/>
      <c r="CG516" s="1"/>
      <c r="CH516" s="1"/>
      <c r="CI516" s="1"/>
      <c r="CJ516" s="1"/>
      <c r="CK516" s="1"/>
      <c r="CL516" s="1"/>
      <c r="CM516" s="6"/>
      <c r="CN516" s="6"/>
      <c r="CO516" s="6"/>
      <c r="CP516" s="6"/>
      <c r="CQ516" s="6"/>
      <c r="CR516" s="6"/>
      <c r="CS516" s="6"/>
      <c r="CT516" s="6"/>
      <c r="CU516" s="6"/>
      <c r="CV516" s="6"/>
      <c r="CW516" s="7"/>
      <c r="CX516" s="7"/>
      <c r="CY516" s="7"/>
      <c r="CZ516" s="7"/>
      <c r="DA516" s="8"/>
      <c r="DB516" s="6"/>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1"/>
      <c r="EN516" s="1"/>
      <c r="EO516" s="1"/>
      <c r="EP516" s="1"/>
      <c r="EQ516" s="1"/>
      <c r="ER516" s="1"/>
      <c r="ES516" s="3"/>
      <c r="ET516" s="3"/>
      <c r="EU516" s="1"/>
      <c r="EV516" s="1"/>
      <c r="EW516" s="1"/>
      <c r="EX516" s="1"/>
      <c r="EY516" s="1"/>
      <c r="EZ516" s="1"/>
      <c r="FA516" s="1"/>
      <c r="FB516" s="1"/>
      <c r="FC516" s="1"/>
      <c r="FD516" s="1"/>
      <c r="FE516" s="1"/>
    </row>
    <row r="517">
      <c r="L517" s="1"/>
      <c r="M517" s="1"/>
      <c r="N517" s="1"/>
      <c r="O517" s="1"/>
      <c r="P517" s="1"/>
      <c r="Q517" s="1"/>
      <c r="R517" s="1"/>
      <c r="S517" s="3"/>
      <c r="T517" s="3"/>
      <c r="U517" s="3"/>
      <c r="V517" s="3"/>
      <c r="W517" s="3"/>
      <c r="X517" s="3"/>
      <c r="Y517" s="3"/>
      <c r="Z517" s="3"/>
      <c r="AA517" s="3"/>
      <c r="AB517" s="3"/>
      <c r="AD517" s="1"/>
      <c r="AE517" s="1"/>
      <c r="AF517" s="1"/>
      <c r="AG517" s="1"/>
      <c r="AH517" s="1"/>
      <c r="AI517" s="1"/>
      <c r="AJ517" s="1"/>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1"/>
      <c r="BQ517" s="1"/>
      <c r="BR517" s="1"/>
      <c r="BS517" s="1"/>
      <c r="BT517" s="1"/>
      <c r="BU517" s="1"/>
      <c r="BV517" s="1"/>
      <c r="BW517" s="1"/>
      <c r="BX517" s="1"/>
      <c r="BY517" s="1"/>
      <c r="BZ517" s="1"/>
      <c r="CA517" s="4"/>
      <c r="CB517" s="1"/>
      <c r="CC517" s="4"/>
      <c r="CD517" s="1"/>
      <c r="CE517" s="4"/>
      <c r="CF517" s="5"/>
      <c r="CG517" s="1"/>
      <c r="CH517" s="1"/>
      <c r="CI517" s="1"/>
      <c r="CJ517" s="1"/>
      <c r="CK517" s="1"/>
      <c r="CL517" s="1"/>
      <c r="CM517" s="6"/>
      <c r="CN517" s="6"/>
      <c r="CO517" s="6"/>
      <c r="CP517" s="6"/>
      <c r="CQ517" s="6"/>
      <c r="CR517" s="6"/>
      <c r="CS517" s="6"/>
      <c r="CT517" s="6"/>
      <c r="CU517" s="6"/>
      <c r="CV517" s="6"/>
      <c r="CW517" s="7"/>
      <c r="CX517" s="7"/>
      <c r="CY517" s="7"/>
      <c r="CZ517" s="7"/>
      <c r="DA517" s="8"/>
      <c r="DB517" s="6"/>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1"/>
      <c r="EN517" s="1"/>
      <c r="EO517" s="1"/>
      <c r="EP517" s="1"/>
      <c r="EQ517" s="1"/>
      <c r="ER517" s="1"/>
      <c r="ES517" s="3"/>
      <c r="ET517" s="3"/>
      <c r="EU517" s="1"/>
      <c r="EV517" s="1"/>
      <c r="EW517" s="1"/>
      <c r="EX517" s="1"/>
      <c r="EY517" s="1"/>
      <c r="EZ517" s="1"/>
      <c r="FA517" s="1"/>
      <c r="FB517" s="1"/>
      <c r="FC517" s="1"/>
      <c r="FD517" s="1"/>
      <c r="FE517" s="1"/>
    </row>
    <row r="518">
      <c r="L518" s="1"/>
      <c r="M518" s="1"/>
      <c r="N518" s="1"/>
      <c r="O518" s="1"/>
      <c r="P518" s="1"/>
      <c r="Q518" s="1"/>
      <c r="R518" s="1"/>
      <c r="S518" s="3"/>
      <c r="T518" s="3"/>
      <c r="U518" s="3"/>
      <c r="V518" s="3"/>
      <c r="W518" s="3"/>
      <c r="X518" s="3"/>
      <c r="Y518" s="3"/>
      <c r="Z518" s="3"/>
      <c r="AA518" s="3"/>
      <c r="AB518" s="3"/>
      <c r="AD518" s="1"/>
      <c r="AE518" s="1"/>
      <c r="AF518" s="1"/>
      <c r="AG518" s="1"/>
      <c r="AH518" s="1"/>
      <c r="AI518" s="1"/>
      <c r="AJ518" s="1"/>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1"/>
      <c r="BQ518" s="1"/>
      <c r="BR518" s="1"/>
      <c r="BS518" s="1"/>
      <c r="BT518" s="1"/>
      <c r="BU518" s="1"/>
      <c r="BV518" s="1"/>
      <c r="BW518" s="1"/>
      <c r="BX518" s="1"/>
      <c r="BY518" s="1"/>
      <c r="BZ518" s="1"/>
      <c r="CA518" s="4"/>
      <c r="CB518" s="1"/>
      <c r="CC518" s="4"/>
      <c r="CD518" s="1"/>
      <c r="CE518" s="4"/>
      <c r="CF518" s="5"/>
      <c r="CG518" s="1"/>
      <c r="CH518" s="1"/>
      <c r="CI518" s="1"/>
      <c r="CJ518" s="1"/>
      <c r="CK518" s="1"/>
      <c r="CL518" s="1"/>
      <c r="CM518" s="6"/>
      <c r="CN518" s="6"/>
      <c r="CO518" s="6"/>
      <c r="CP518" s="6"/>
      <c r="CQ518" s="6"/>
      <c r="CR518" s="6"/>
      <c r="CS518" s="6"/>
      <c r="CT518" s="6"/>
      <c r="CU518" s="6"/>
      <c r="CV518" s="6"/>
      <c r="CW518" s="7"/>
      <c r="CX518" s="7"/>
      <c r="CY518" s="7"/>
      <c r="CZ518" s="7"/>
      <c r="DA518" s="8"/>
      <c r="DB518" s="6"/>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1"/>
      <c r="EN518" s="1"/>
      <c r="EO518" s="1"/>
      <c r="EP518" s="1"/>
      <c r="EQ518" s="1"/>
      <c r="ER518" s="1"/>
      <c r="ES518" s="3"/>
      <c r="ET518" s="3"/>
      <c r="EU518" s="1"/>
      <c r="EV518" s="1"/>
      <c r="EW518" s="1"/>
      <c r="EX518" s="1"/>
      <c r="EY518" s="1"/>
      <c r="EZ518" s="1"/>
      <c r="FA518" s="1"/>
      <c r="FB518" s="1"/>
      <c r="FC518" s="1"/>
      <c r="FD518" s="1"/>
      <c r="FE518" s="1"/>
    </row>
    <row r="519">
      <c r="L519" s="1"/>
      <c r="M519" s="1"/>
      <c r="N519" s="1"/>
      <c r="O519" s="1"/>
      <c r="P519" s="1"/>
      <c r="Q519" s="1"/>
      <c r="R519" s="1"/>
      <c r="S519" s="3"/>
      <c r="T519" s="3"/>
      <c r="U519" s="3"/>
      <c r="V519" s="3"/>
      <c r="W519" s="3"/>
      <c r="X519" s="3"/>
      <c r="Y519" s="3"/>
      <c r="Z519" s="3"/>
      <c r="AA519" s="3"/>
      <c r="AB519" s="3"/>
      <c r="AD519" s="1"/>
      <c r="AE519" s="1"/>
      <c r="AF519" s="1"/>
      <c r="AG519" s="1"/>
      <c r="AH519" s="1"/>
      <c r="AI519" s="1"/>
      <c r="AJ519" s="1"/>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1"/>
      <c r="BQ519" s="1"/>
      <c r="BR519" s="1"/>
      <c r="BS519" s="1"/>
      <c r="BT519" s="1"/>
      <c r="BU519" s="1"/>
      <c r="BV519" s="1"/>
      <c r="BW519" s="1"/>
      <c r="BX519" s="1"/>
      <c r="BY519" s="1"/>
      <c r="BZ519" s="1"/>
      <c r="CA519" s="4"/>
      <c r="CB519" s="1"/>
      <c r="CC519" s="4"/>
      <c r="CD519" s="1"/>
      <c r="CE519" s="4"/>
      <c r="CF519" s="5"/>
      <c r="CG519" s="1"/>
      <c r="CH519" s="1"/>
      <c r="CI519" s="1"/>
      <c r="CJ519" s="1"/>
      <c r="CK519" s="1"/>
      <c r="CL519" s="1"/>
      <c r="CM519" s="6"/>
      <c r="CN519" s="6"/>
      <c r="CO519" s="6"/>
      <c r="CP519" s="6"/>
      <c r="CQ519" s="6"/>
      <c r="CR519" s="6"/>
      <c r="CS519" s="6"/>
      <c r="CT519" s="6"/>
      <c r="CU519" s="6"/>
      <c r="CV519" s="6"/>
      <c r="CW519" s="7"/>
      <c r="CX519" s="7"/>
      <c r="CY519" s="7"/>
      <c r="CZ519" s="7"/>
      <c r="DA519" s="8"/>
      <c r="DB519" s="6"/>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1"/>
      <c r="EN519" s="1"/>
      <c r="EO519" s="1"/>
      <c r="EP519" s="1"/>
      <c r="EQ519" s="1"/>
      <c r="ER519" s="1"/>
      <c r="ES519" s="3"/>
      <c r="ET519" s="3"/>
      <c r="EU519" s="1"/>
      <c r="EV519" s="1"/>
      <c r="EW519" s="1"/>
      <c r="EX519" s="1"/>
      <c r="EY519" s="1"/>
      <c r="EZ519" s="1"/>
      <c r="FA519" s="1"/>
      <c r="FB519" s="1"/>
      <c r="FC519" s="1"/>
      <c r="FD519" s="1"/>
      <c r="FE519" s="1"/>
    </row>
    <row r="520">
      <c r="L520" s="1"/>
      <c r="M520" s="1"/>
      <c r="N520" s="1"/>
      <c r="O520" s="1"/>
      <c r="P520" s="1"/>
      <c r="Q520" s="1"/>
      <c r="R520" s="1"/>
      <c r="S520" s="3"/>
      <c r="T520" s="3"/>
      <c r="U520" s="3"/>
      <c r="V520" s="3"/>
      <c r="W520" s="3"/>
      <c r="X520" s="3"/>
      <c r="Y520" s="3"/>
      <c r="Z520" s="3"/>
      <c r="AA520" s="3"/>
      <c r="AB520" s="3"/>
      <c r="AD520" s="1"/>
      <c r="AE520" s="1"/>
      <c r="AF520" s="1"/>
      <c r="AG520" s="1"/>
      <c r="AH520" s="1"/>
      <c r="AI520" s="1"/>
      <c r="AJ520" s="1"/>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1"/>
      <c r="BQ520" s="1"/>
      <c r="BR520" s="1"/>
      <c r="BS520" s="1"/>
      <c r="BT520" s="1"/>
      <c r="BU520" s="1"/>
      <c r="BV520" s="1"/>
      <c r="BW520" s="1"/>
      <c r="BX520" s="1"/>
      <c r="BY520" s="1"/>
      <c r="BZ520" s="1"/>
      <c r="CA520" s="4"/>
      <c r="CB520" s="1"/>
      <c r="CC520" s="4"/>
      <c r="CD520" s="1"/>
      <c r="CE520" s="4"/>
      <c r="CF520" s="5"/>
      <c r="CG520" s="1"/>
      <c r="CH520" s="1"/>
      <c r="CI520" s="1"/>
      <c r="CJ520" s="1"/>
      <c r="CK520" s="1"/>
      <c r="CL520" s="1"/>
      <c r="CM520" s="6"/>
      <c r="CN520" s="6"/>
      <c r="CO520" s="6"/>
      <c r="CP520" s="6"/>
      <c r="CQ520" s="6"/>
      <c r="CR520" s="6"/>
      <c r="CS520" s="6"/>
      <c r="CT520" s="6"/>
      <c r="CU520" s="6"/>
      <c r="CV520" s="6"/>
      <c r="CW520" s="7"/>
      <c r="CX520" s="7"/>
      <c r="CY520" s="7"/>
      <c r="CZ520" s="7"/>
      <c r="DA520" s="8"/>
      <c r="DB520" s="6"/>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1"/>
      <c r="EN520" s="1"/>
      <c r="EO520" s="1"/>
      <c r="EP520" s="1"/>
      <c r="EQ520" s="1"/>
      <c r="ER520" s="1"/>
      <c r="ES520" s="3"/>
      <c r="ET520" s="3"/>
      <c r="EU520" s="1"/>
      <c r="EV520" s="1"/>
      <c r="EW520" s="1"/>
      <c r="EX520" s="1"/>
      <c r="EY520" s="1"/>
      <c r="EZ520" s="1"/>
      <c r="FA520" s="1"/>
      <c r="FB520" s="1"/>
      <c r="FC520" s="1"/>
      <c r="FD520" s="1"/>
      <c r="FE520" s="1"/>
    </row>
    <row r="521">
      <c r="L521" s="1"/>
      <c r="M521" s="1"/>
      <c r="N521" s="1"/>
      <c r="O521" s="1"/>
      <c r="P521" s="1"/>
      <c r="Q521" s="1"/>
      <c r="R521" s="1"/>
      <c r="S521" s="3"/>
      <c r="T521" s="3"/>
      <c r="U521" s="3"/>
      <c r="V521" s="3"/>
      <c r="W521" s="3"/>
      <c r="X521" s="3"/>
      <c r="Y521" s="3"/>
      <c r="Z521" s="3"/>
      <c r="AA521" s="3"/>
      <c r="AB521" s="3"/>
      <c r="AD521" s="1"/>
      <c r="AE521" s="1"/>
      <c r="AF521" s="1"/>
      <c r="AG521" s="1"/>
      <c r="AH521" s="1"/>
      <c r="AI521" s="1"/>
      <c r="AJ521" s="1"/>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1"/>
      <c r="BQ521" s="1"/>
      <c r="BR521" s="1"/>
      <c r="BS521" s="1"/>
      <c r="BT521" s="1"/>
      <c r="BU521" s="1"/>
      <c r="BV521" s="1"/>
      <c r="BW521" s="1"/>
      <c r="BX521" s="1"/>
      <c r="BY521" s="1"/>
      <c r="BZ521" s="1"/>
      <c r="CA521" s="4"/>
      <c r="CB521" s="1"/>
      <c r="CC521" s="4"/>
      <c r="CD521" s="1"/>
      <c r="CE521" s="4"/>
      <c r="CF521" s="5"/>
      <c r="CG521" s="1"/>
      <c r="CH521" s="1"/>
      <c r="CI521" s="1"/>
      <c r="CJ521" s="1"/>
      <c r="CK521" s="1"/>
      <c r="CL521" s="1"/>
      <c r="CM521" s="6"/>
      <c r="CN521" s="6"/>
      <c r="CO521" s="6"/>
      <c r="CP521" s="6"/>
      <c r="CQ521" s="6"/>
      <c r="CR521" s="6"/>
      <c r="CS521" s="6"/>
      <c r="CT521" s="6"/>
      <c r="CU521" s="6"/>
      <c r="CV521" s="6"/>
      <c r="CW521" s="7"/>
      <c r="CX521" s="7"/>
      <c r="CY521" s="7"/>
      <c r="CZ521" s="7"/>
      <c r="DA521" s="8"/>
      <c r="DB521" s="6"/>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1"/>
      <c r="EN521" s="1"/>
      <c r="EO521" s="1"/>
      <c r="EP521" s="1"/>
      <c r="EQ521" s="1"/>
      <c r="ER521" s="1"/>
      <c r="ES521" s="3"/>
      <c r="ET521" s="3"/>
      <c r="EU521" s="1"/>
      <c r="EV521" s="1"/>
      <c r="EW521" s="1"/>
      <c r="EX521" s="1"/>
      <c r="EY521" s="1"/>
      <c r="EZ521" s="1"/>
      <c r="FA521" s="1"/>
      <c r="FB521" s="1"/>
      <c r="FC521" s="1"/>
      <c r="FD521" s="1"/>
      <c r="FE521" s="1"/>
    </row>
    <row r="522">
      <c r="L522" s="1"/>
      <c r="M522" s="1"/>
      <c r="N522" s="1"/>
      <c r="O522" s="1"/>
      <c r="P522" s="1"/>
      <c r="Q522" s="1"/>
      <c r="R522" s="1"/>
      <c r="S522" s="3"/>
      <c r="T522" s="3"/>
      <c r="U522" s="3"/>
      <c r="V522" s="3"/>
      <c r="W522" s="3"/>
      <c r="X522" s="3"/>
      <c r="Y522" s="3"/>
      <c r="Z522" s="3"/>
      <c r="AA522" s="3"/>
      <c r="AB522" s="3"/>
      <c r="AD522" s="1"/>
      <c r="AE522" s="1"/>
      <c r="AF522" s="1"/>
      <c r="AG522" s="1"/>
      <c r="AH522" s="1"/>
      <c r="AI522" s="1"/>
      <c r="AJ522" s="1"/>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1"/>
      <c r="BQ522" s="1"/>
      <c r="BR522" s="1"/>
      <c r="BS522" s="1"/>
      <c r="BT522" s="1"/>
      <c r="BU522" s="1"/>
      <c r="BV522" s="1"/>
      <c r="BW522" s="1"/>
      <c r="BX522" s="1"/>
      <c r="BY522" s="1"/>
      <c r="BZ522" s="1"/>
      <c r="CA522" s="4"/>
      <c r="CB522" s="1"/>
      <c r="CC522" s="4"/>
      <c r="CD522" s="1"/>
      <c r="CE522" s="4"/>
      <c r="CF522" s="5"/>
      <c r="CG522" s="1"/>
      <c r="CH522" s="1"/>
      <c r="CI522" s="1"/>
      <c r="CJ522" s="1"/>
      <c r="CK522" s="1"/>
      <c r="CL522" s="1"/>
      <c r="CM522" s="6"/>
      <c r="CN522" s="6"/>
      <c r="CO522" s="6"/>
      <c r="CP522" s="6"/>
      <c r="CQ522" s="6"/>
      <c r="CR522" s="6"/>
      <c r="CS522" s="6"/>
      <c r="CT522" s="6"/>
      <c r="CU522" s="6"/>
      <c r="CV522" s="6"/>
      <c r="CW522" s="7"/>
      <c r="CX522" s="7"/>
      <c r="CY522" s="7"/>
      <c r="CZ522" s="7"/>
      <c r="DA522" s="8"/>
      <c r="DB522" s="6"/>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1"/>
      <c r="EN522" s="1"/>
      <c r="EO522" s="1"/>
      <c r="EP522" s="1"/>
      <c r="EQ522" s="1"/>
      <c r="ER522" s="1"/>
      <c r="ES522" s="3"/>
      <c r="ET522" s="3"/>
      <c r="EU522" s="1"/>
      <c r="EV522" s="1"/>
      <c r="EW522" s="1"/>
      <c r="EX522" s="1"/>
      <c r="EY522" s="1"/>
      <c r="EZ522" s="1"/>
      <c r="FA522" s="1"/>
      <c r="FB522" s="1"/>
      <c r="FC522" s="1"/>
      <c r="FD522" s="1"/>
      <c r="FE522" s="1"/>
    </row>
    <row r="523">
      <c r="L523" s="1"/>
      <c r="M523" s="1"/>
      <c r="N523" s="1"/>
      <c r="O523" s="1"/>
      <c r="P523" s="1"/>
      <c r="Q523" s="1"/>
      <c r="R523" s="1"/>
      <c r="S523" s="3"/>
      <c r="T523" s="3"/>
      <c r="U523" s="3"/>
      <c r="V523" s="3"/>
      <c r="W523" s="3"/>
      <c r="X523" s="3"/>
      <c r="Y523" s="3"/>
      <c r="Z523" s="3"/>
      <c r="AA523" s="3"/>
      <c r="AB523" s="3"/>
      <c r="AD523" s="1"/>
      <c r="AE523" s="1"/>
      <c r="AF523" s="1"/>
      <c r="AG523" s="1"/>
      <c r="AH523" s="1"/>
      <c r="AI523" s="1"/>
      <c r="AJ523" s="1"/>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1"/>
      <c r="BQ523" s="1"/>
      <c r="BR523" s="1"/>
      <c r="BS523" s="1"/>
      <c r="BT523" s="1"/>
      <c r="BU523" s="1"/>
      <c r="BV523" s="1"/>
      <c r="BW523" s="1"/>
      <c r="BX523" s="1"/>
      <c r="BY523" s="1"/>
      <c r="BZ523" s="1"/>
      <c r="CA523" s="4"/>
      <c r="CB523" s="1"/>
      <c r="CC523" s="4"/>
      <c r="CD523" s="1"/>
      <c r="CE523" s="4"/>
      <c r="CF523" s="5"/>
      <c r="CG523" s="1"/>
      <c r="CH523" s="1"/>
      <c r="CI523" s="1"/>
      <c r="CJ523" s="1"/>
      <c r="CK523" s="1"/>
      <c r="CL523" s="1"/>
      <c r="CM523" s="6"/>
      <c r="CN523" s="6"/>
      <c r="CO523" s="6"/>
      <c r="CP523" s="6"/>
      <c r="CQ523" s="6"/>
      <c r="CR523" s="6"/>
      <c r="CS523" s="6"/>
      <c r="CT523" s="6"/>
      <c r="CU523" s="6"/>
      <c r="CV523" s="6"/>
      <c r="CW523" s="7"/>
      <c r="CX523" s="7"/>
      <c r="CY523" s="7"/>
      <c r="CZ523" s="7"/>
      <c r="DA523" s="8"/>
      <c r="DB523" s="6"/>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1"/>
      <c r="EN523" s="1"/>
      <c r="EO523" s="1"/>
      <c r="EP523" s="1"/>
      <c r="EQ523" s="1"/>
      <c r="ER523" s="1"/>
      <c r="ES523" s="3"/>
      <c r="ET523" s="3"/>
      <c r="EU523" s="1"/>
      <c r="EV523" s="1"/>
      <c r="EW523" s="1"/>
      <c r="EX523" s="1"/>
      <c r="EY523" s="1"/>
      <c r="EZ523" s="1"/>
      <c r="FA523" s="1"/>
      <c r="FB523" s="1"/>
      <c r="FC523" s="1"/>
      <c r="FD523" s="1"/>
      <c r="FE523" s="1"/>
    </row>
    <row r="524">
      <c r="L524" s="1"/>
      <c r="M524" s="1"/>
      <c r="N524" s="1"/>
      <c r="O524" s="1"/>
      <c r="P524" s="1"/>
      <c r="Q524" s="1"/>
      <c r="R524" s="1"/>
      <c r="S524" s="3"/>
      <c r="T524" s="3"/>
      <c r="U524" s="3"/>
      <c r="V524" s="3"/>
      <c r="W524" s="3"/>
      <c r="X524" s="3"/>
      <c r="Y524" s="3"/>
      <c r="Z524" s="3"/>
      <c r="AA524" s="3"/>
      <c r="AB524" s="3"/>
      <c r="AD524" s="1"/>
      <c r="AE524" s="1"/>
      <c r="AF524" s="1"/>
      <c r="AG524" s="1"/>
      <c r="AH524" s="1"/>
      <c r="AI524" s="1"/>
      <c r="AJ524" s="1"/>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1"/>
      <c r="BQ524" s="1"/>
      <c r="BR524" s="1"/>
      <c r="BS524" s="1"/>
      <c r="BT524" s="1"/>
      <c r="BU524" s="1"/>
      <c r="BV524" s="1"/>
      <c r="BW524" s="1"/>
      <c r="BX524" s="1"/>
      <c r="BY524" s="1"/>
      <c r="BZ524" s="1"/>
      <c r="CA524" s="4"/>
      <c r="CB524" s="1"/>
      <c r="CC524" s="4"/>
      <c r="CD524" s="1"/>
      <c r="CE524" s="4"/>
      <c r="CF524" s="5"/>
      <c r="CG524" s="1"/>
      <c r="CH524" s="1"/>
      <c r="CI524" s="1"/>
      <c r="CJ524" s="1"/>
      <c r="CK524" s="1"/>
      <c r="CL524" s="1"/>
      <c r="CM524" s="6"/>
      <c r="CN524" s="6"/>
      <c r="CO524" s="6"/>
      <c r="CP524" s="6"/>
      <c r="CQ524" s="6"/>
      <c r="CR524" s="6"/>
      <c r="CS524" s="6"/>
      <c r="CT524" s="6"/>
      <c r="CU524" s="6"/>
      <c r="CV524" s="6"/>
      <c r="CW524" s="7"/>
      <c r="CX524" s="7"/>
      <c r="CY524" s="7"/>
      <c r="CZ524" s="7"/>
      <c r="DA524" s="8"/>
      <c r="DB524" s="6"/>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1"/>
      <c r="EN524" s="1"/>
      <c r="EO524" s="1"/>
      <c r="EP524" s="1"/>
      <c r="EQ524" s="1"/>
      <c r="ER524" s="1"/>
      <c r="ES524" s="3"/>
      <c r="ET524" s="3"/>
      <c r="EU524" s="1"/>
      <c r="EV524" s="1"/>
      <c r="EW524" s="1"/>
      <c r="EX524" s="1"/>
      <c r="EY524" s="1"/>
      <c r="EZ524" s="1"/>
      <c r="FA524" s="1"/>
      <c r="FB524" s="1"/>
      <c r="FC524" s="1"/>
      <c r="FD524" s="1"/>
      <c r="FE524" s="1"/>
    </row>
    <row r="525">
      <c r="L525" s="1"/>
      <c r="M525" s="1"/>
      <c r="N525" s="1"/>
      <c r="O525" s="1"/>
      <c r="P525" s="1"/>
      <c r="Q525" s="1"/>
      <c r="R525" s="1"/>
      <c r="S525" s="3"/>
      <c r="T525" s="3"/>
      <c r="U525" s="3"/>
      <c r="V525" s="3"/>
      <c r="W525" s="3"/>
      <c r="X525" s="3"/>
      <c r="Y525" s="3"/>
      <c r="Z525" s="3"/>
      <c r="AA525" s="3"/>
      <c r="AB525" s="3"/>
      <c r="AD525" s="1"/>
      <c r="AE525" s="1"/>
      <c r="AF525" s="1"/>
      <c r="AG525" s="1"/>
      <c r="AH525" s="1"/>
      <c r="AI525" s="1"/>
      <c r="AJ525" s="1"/>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1"/>
      <c r="BQ525" s="1"/>
      <c r="BR525" s="1"/>
      <c r="BS525" s="1"/>
      <c r="BT525" s="1"/>
      <c r="BU525" s="1"/>
      <c r="BV525" s="1"/>
      <c r="BW525" s="1"/>
      <c r="BX525" s="1"/>
      <c r="BY525" s="1"/>
      <c r="BZ525" s="1"/>
      <c r="CA525" s="4"/>
      <c r="CB525" s="1"/>
      <c r="CC525" s="4"/>
      <c r="CD525" s="1"/>
      <c r="CE525" s="4"/>
      <c r="CF525" s="5"/>
      <c r="CG525" s="1"/>
      <c r="CH525" s="1"/>
      <c r="CI525" s="1"/>
      <c r="CJ525" s="1"/>
      <c r="CK525" s="1"/>
      <c r="CL525" s="1"/>
      <c r="CM525" s="6"/>
      <c r="CN525" s="6"/>
      <c r="CO525" s="6"/>
      <c r="CP525" s="6"/>
      <c r="CQ525" s="6"/>
      <c r="CR525" s="6"/>
      <c r="CS525" s="6"/>
      <c r="CT525" s="6"/>
      <c r="CU525" s="6"/>
      <c r="CV525" s="6"/>
      <c r="CW525" s="7"/>
      <c r="CX525" s="7"/>
      <c r="CY525" s="7"/>
      <c r="CZ525" s="7"/>
      <c r="DA525" s="8"/>
      <c r="DB525" s="6"/>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1"/>
      <c r="EN525" s="1"/>
      <c r="EO525" s="1"/>
      <c r="EP525" s="1"/>
      <c r="EQ525" s="1"/>
      <c r="ER525" s="1"/>
      <c r="ES525" s="3"/>
      <c r="ET525" s="3"/>
      <c r="EU525" s="1"/>
      <c r="EV525" s="1"/>
      <c r="EW525" s="1"/>
      <c r="EX525" s="1"/>
      <c r="EY525" s="1"/>
      <c r="EZ525" s="1"/>
      <c r="FA525" s="1"/>
      <c r="FB525" s="1"/>
      <c r="FC525" s="1"/>
      <c r="FD525" s="1"/>
      <c r="FE525" s="1"/>
    </row>
    <row r="526">
      <c r="L526" s="1"/>
      <c r="M526" s="1"/>
      <c r="N526" s="1"/>
      <c r="O526" s="1"/>
      <c r="P526" s="1"/>
      <c r="Q526" s="1"/>
      <c r="R526" s="1"/>
      <c r="S526" s="3"/>
      <c r="T526" s="3"/>
      <c r="U526" s="3"/>
      <c r="V526" s="3"/>
      <c r="W526" s="3"/>
      <c r="X526" s="3"/>
      <c r="Y526" s="3"/>
      <c r="Z526" s="3"/>
      <c r="AA526" s="3"/>
      <c r="AB526" s="3"/>
      <c r="AD526" s="1"/>
      <c r="AE526" s="1"/>
      <c r="AF526" s="1"/>
      <c r="AG526" s="1"/>
      <c r="AH526" s="1"/>
      <c r="AI526" s="1"/>
      <c r="AJ526" s="1"/>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1"/>
      <c r="BQ526" s="1"/>
      <c r="BR526" s="1"/>
      <c r="BS526" s="1"/>
      <c r="BT526" s="1"/>
      <c r="BU526" s="1"/>
      <c r="BV526" s="1"/>
      <c r="BW526" s="1"/>
      <c r="BX526" s="1"/>
      <c r="BY526" s="1"/>
      <c r="BZ526" s="1"/>
      <c r="CA526" s="4"/>
      <c r="CB526" s="1"/>
      <c r="CC526" s="4"/>
      <c r="CD526" s="1"/>
      <c r="CE526" s="4"/>
      <c r="CF526" s="5"/>
      <c r="CG526" s="1"/>
      <c r="CH526" s="1"/>
      <c r="CI526" s="1"/>
      <c r="CJ526" s="1"/>
      <c r="CK526" s="1"/>
      <c r="CL526" s="1"/>
      <c r="CM526" s="6"/>
      <c r="CN526" s="6"/>
      <c r="CO526" s="6"/>
      <c r="CP526" s="6"/>
      <c r="CQ526" s="6"/>
      <c r="CR526" s="6"/>
      <c r="CS526" s="6"/>
      <c r="CT526" s="6"/>
      <c r="CU526" s="6"/>
      <c r="CV526" s="6"/>
      <c r="CW526" s="7"/>
      <c r="CX526" s="7"/>
      <c r="CY526" s="7"/>
      <c r="CZ526" s="7"/>
      <c r="DA526" s="8"/>
      <c r="DB526" s="6"/>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1"/>
      <c r="EN526" s="1"/>
      <c r="EO526" s="1"/>
      <c r="EP526" s="1"/>
      <c r="EQ526" s="1"/>
      <c r="ER526" s="1"/>
      <c r="ES526" s="3"/>
      <c r="ET526" s="3"/>
      <c r="EU526" s="1"/>
      <c r="EV526" s="1"/>
      <c r="EW526" s="1"/>
      <c r="EX526" s="1"/>
      <c r="EY526" s="1"/>
      <c r="EZ526" s="1"/>
      <c r="FA526" s="1"/>
      <c r="FB526" s="1"/>
      <c r="FC526" s="1"/>
      <c r="FD526" s="1"/>
      <c r="FE526" s="1"/>
    </row>
    <row r="527">
      <c r="L527" s="1"/>
      <c r="M527" s="1"/>
      <c r="N527" s="1"/>
      <c r="O527" s="1"/>
      <c r="P527" s="1"/>
      <c r="Q527" s="1"/>
      <c r="R527" s="1"/>
      <c r="S527" s="3"/>
      <c r="T527" s="3"/>
      <c r="U527" s="3"/>
      <c r="V527" s="3"/>
      <c r="W527" s="3"/>
      <c r="X527" s="3"/>
      <c r="Y527" s="3"/>
      <c r="Z527" s="3"/>
      <c r="AA527" s="3"/>
      <c r="AB527" s="3"/>
      <c r="AD527" s="1"/>
      <c r="AE527" s="1"/>
      <c r="AF527" s="1"/>
      <c r="AG527" s="1"/>
      <c r="AH527" s="1"/>
      <c r="AI527" s="1"/>
      <c r="AJ527" s="1"/>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1"/>
      <c r="BQ527" s="1"/>
      <c r="BR527" s="1"/>
      <c r="BS527" s="1"/>
      <c r="BT527" s="1"/>
      <c r="BU527" s="1"/>
      <c r="BV527" s="1"/>
      <c r="BW527" s="1"/>
      <c r="BX527" s="1"/>
      <c r="BY527" s="1"/>
      <c r="BZ527" s="1"/>
      <c r="CA527" s="4"/>
      <c r="CB527" s="1"/>
      <c r="CC527" s="4"/>
      <c r="CD527" s="1"/>
      <c r="CE527" s="4"/>
      <c r="CF527" s="5"/>
      <c r="CG527" s="1"/>
      <c r="CH527" s="1"/>
      <c r="CI527" s="1"/>
      <c r="CJ527" s="1"/>
      <c r="CK527" s="1"/>
      <c r="CL527" s="1"/>
      <c r="CM527" s="6"/>
      <c r="CN527" s="6"/>
      <c r="CO527" s="6"/>
      <c r="CP527" s="6"/>
      <c r="CQ527" s="6"/>
      <c r="CR527" s="6"/>
      <c r="CS527" s="6"/>
      <c r="CT527" s="6"/>
      <c r="CU527" s="6"/>
      <c r="CV527" s="6"/>
      <c r="CW527" s="7"/>
      <c r="CX527" s="7"/>
      <c r="CY527" s="7"/>
      <c r="CZ527" s="7"/>
      <c r="DA527" s="8"/>
      <c r="DB527" s="6"/>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1"/>
      <c r="EN527" s="1"/>
      <c r="EO527" s="1"/>
      <c r="EP527" s="1"/>
      <c r="EQ527" s="1"/>
      <c r="ER527" s="1"/>
      <c r="ES527" s="3"/>
      <c r="ET527" s="3"/>
      <c r="EU527" s="1"/>
      <c r="EV527" s="1"/>
      <c r="EW527" s="1"/>
      <c r="EX527" s="1"/>
      <c r="EY527" s="1"/>
      <c r="EZ527" s="1"/>
      <c r="FA527" s="1"/>
      <c r="FB527" s="1"/>
      <c r="FC527" s="1"/>
      <c r="FD527" s="1"/>
      <c r="FE527" s="1"/>
    </row>
    <row r="528">
      <c r="L528" s="1"/>
      <c r="M528" s="1"/>
      <c r="N528" s="1"/>
      <c r="O528" s="1"/>
      <c r="P528" s="1"/>
      <c r="Q528" s="1"/>
      <c r="R528" s="1"/>
      <c r="S528" s="3"/>
      <c r="T528" s="3"/>
      <c r="U528" s="3"/>
      <c r="V528" s="3"/>
      <c r="W528" s="3"/>
      <c r="X528" s="3"/>
      <c r="Y528" s="3"/>
      <c r="Z528" s="3"/>
      <c r="AA528" s="3"/>
      <c r="AB528" s="3"/>
      <c r="AD528" s="1"/>
      <c r="AE528" s="1"/>
      <c r="AF528" s="1"/>
      <c r="AG528" s="1"/>
      <c r="AH528" s="1"/>
      <c r="AI528" s="1"/>
      <c r="AJ528" s="1"/>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1"/>
      <c r="BQ528" s="1"/>
      <c r="BR528" s="1"/>
      <c r="BS528" s="1"/>
      <c r="BT528" s="1"/>
      <c r="BU528" s="1"/>
      <c r="BV528" s="1"/>
      <c r="BW528" s="1"/>
      <c r="BX528" s="1"/>
      <c r="BY528" s="1"/>
      <c r="BZ528" s="1"/>
      <c r="CA528" s="4"/>
      <c r="CB528" s="1"/>
      <c r="CC528" s="4"/>
      <c r="CD528" s="1"/>
      <c r="CE528" s="4"/>
      <c r="CF528" s="5"/>
      <c r="CG528" s="1"/>
      <c r="CH528" s="1"/>
      <c r="CI528" s="1"/>
      <c r="CJ528" s="1"/>
      <c r="CK528" s="1"/>
      <c r="CL528" s="1"/>
      <c r="CM528" s="6"/>
      <c r="CN528" s="6"/>
      <c r="CO528" s="6"/>
      <c r="CP528" s="6"/>
      <c r="CQ528" s="6"/>
      <c r="CR528" s="6"/>
      <c r="CS528" s="6"/>
      <c r="CT528" s="6"/>
      <c r="CU528" s="6"/>
      <c r="CV528" s="6"/>
      <c r="CW528" s="7"/>
      <c r="CX528" s="7"/>
      <c r="CY528" s="7"/>
      <c r="CZ528" s="7"/>
      <c r="DA528" s="8"/>
      <c r="DB528" s="6"/>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1"/>
      <c r="EN528" s="1"/>
      <c r="EO528" s="1"/>
      <c r="EP528" s="1"/>
      <c r="EQ528" s="1"/>
      <c r="ER528" s="1"/>
      <c r="ES528" s="3"/>
      <c r="ET528" s="3"/>
      <c r="EU528" s="1"/>
      <c r="EV528" s="1"/>
      <c r="EW528" s="1"/>
      <c r="EX528" s="1"/>
      <c r="EY528" s="1"/>
      <c r="EZ528" s="1"/>
      <c r="FA528" s="1"/>
      <c r="FB528" s="1"/>
      <c r="FC528" s="1"/>
      <c r="FD528" s="1"/>
      <c r="FE528" s="1"/>
    </row>
    <row r="529">
      <c r="L529" s="1"/>
      <c r="M529" s="1"/>
      <c r="N529" s="1"/>
      <c r="O529" s="1"/>
      <c r="P529" s="1"/>
      <c r="Q529" s="1"/>
      <c r="R529" s="1"/>
      <c r="S529" s="3"/>
      <c r="T529" s="3"/>
      <c r="U529" s="3"/>
      <c r="V529" s="3"/>
      <c r="W529" s="3"/>
      <c r="X529" s="3"/>
      <c r="Y529" s="3"/>
      <c r="Z529" s="3"/>
      <c r="AA529" s="3"/>
      <c r="AB529" s="3"/>
      <c r="AD529" s="1"/>
      <c r="AE529" s="1"/>
      <c r="AF529" s="1"/>
      <c r="AG529" s="1"/>
      <c r="AH529" s="1"/>
      <c r="AI529" s="1"/>
      <c r="AJ529" s="1"/>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1"/>
      <c r="BQ529" s="1"/>
      <c r="BR529" s="1"/>
      <c r="BS529" s="1"/>
      <c r="BT529" s="1"/>
      <c r="BU529" s="1"/>
      <c r="BV529" s="1"/>
      <c r="BW529" s="1"/>
      <c r="BX529" s="1"/>
      <c r="BY529" s="1"/>
      <c r="BZ529" s="1"/>
      <c r="CA529" s="4"/>
      <c r="CB529" s="1"/>
      <c r="CC529" s="4"/>
      <c r="CD529" s="1"/>
      <c r="CE529" s="4"/>
      <c r="CF529" s="5"/>
      <c r="CG529" s="1"/>
      <c r="CH529" s="1"/>
      <c r="CI529" s="1"/>
      <c r="CJ529" s="1"/>
      <c r="CK529" s="1"/>
      <c r="CL529" s="1"/>
      <c r="CM529" s="6"/>
      <c r="CN529" s="6"/>
      <c r="CO529" s="6"/>
      <c r="CP529" s="6"/>
      <c r="CQ529" s="6"/>
      <c r="CR529" s="6"/>
      <c r="CS529" s="6"/>
      <c r="CT529" s="6"/>
      <c r="CU529" s="6"/>
      <c r="CV529" s="6"/>
      <c r="CW529" s="7"/>
      <c r="CX529" s="7"/>
      <c r="CY529" s="7"/>
      <c r="CZ529" s="7"/>
      <c r="DA529" s="8"/>
      <c r="DB529" s="6"/>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1"/>
      <c r="EN529" s="1"/>
      <c r="EO529" s="1"/>
      <c r="EP529" s="1"/>
      <c r="EQ529" s="1"/>
      <c r="ER529" s="1"/>
      <c r="ES529" s="3"/>
      <c r="ET529" s="3"/>
      <c r="EU529" s="1"/>
      <c r="EV529" s="1"/>
      <c r="EW529" s="1"/>
      <c r="EX529" s="1"/>
      <c r="EY529" s="1"/>
      <c r="EZ529" s="1"/>
      <c r="FA529" s="1"/>
      <c r="FB529" s="1"/>
      <c r="FC529" s="1"/>
      <c r="FD529" s="1"/>
      <c r="FE529" s="1"/>
    </row>
    <row r="530">
      <c r="L530" s="1"/>
      <c r="M530" s="1"/>
      <c r="N530" s="1"/>
      <c r="O530" s="1"/>
      <c r="P530" s="1"/>
      <c r="Q530" s="1"/>
      <c r="R530" s="1"/>
      <c r="S530" s="3"/>
      <c r="T530" s="3"/>
      <c r="U530" s="3"/>
      <c r="V530" s="3"/>
      <c r="W530" s="3"/>
      <c r="X530" s="3"/>
      <c r="Y530" s="3"/>
      <c r="Z530" s="3"/>
      <c r="AA530" s="3"/>
      <c r="AB530" s="3"/>
      <c r="AD530" s="1"/>
      <c r="AE530" s="1"/>
      <c r="AF530" s="1"/>
      <c r="AG530" s="1"/>
      <c r="AH530" s="1"/>
      <c r="AI530" s="1"/>
      <c r="AJ530" s="1"/>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1"/>
      <c r="BQ530" s="1"/>
      <c r="BR530" s="1"/>
      <c r="BS530" s="1"/>
      <c r="BT530" s="1"/>
      <c r="BU530" s="1"/>
      <c r="BV530" s="1"/>
      <c r="BW530" s="1"/>
      <c r="BX530" s="1"/>
      <c r="BY530" s="1"/>
      <c r="BZ530" s="1"/>
      <c r="CA530" s="4"/>
      <c r="CB530" s="1"/>
      <c r="CC530" s="4"/>
      <c r="CD530" s="1"/>
      <c r="CE530" s="4"/>
      <c r="CF530" s="5"/>
      <c r="CG530" s="1"/>
      <c r="CH530" s="1"/>
      <c r="CI530" s="1"/>
      <c r="CJ530" s="1"/>
      <c r="CK530" s="1"/>
      <c r="CL530" s="1"/>
      <c r="CM530" s="6"/>
      <c r="CN530" s="6"/>
      <c r="CO530" s="6"/>
      <c r="CP530" s="6"/>
      <c r="CQ530" s="6"/>
      <c r="CR530" s="6"/>
      <c r="CS530" s="6"/>
      <c r="CT530" s="6"/>
      <c r="CU530" s="6"/>
      <c r="CV530" s="6"/>
      <c r="CW530" s="7"/>
      <c r="CX530" s="7"/>
      <c r="CY530" s="7"/>
      <c r="CZ530" s="7"/>
      <c r="DA530" s="8"/>
      <c r="DB530" s="6"/>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1"/>
      <c r="EN530" s="1"/>
      <c r="EO530" s="1"/>
      <c r="EP530" s="1"/>
      <c r="EQ530" s="1"/>
      <c r="ER530" s="1"/>
      <c r="ES530" s="3"/>
      <c r="ET530" s="3"/>
      <c r="EU530" s="1"/>
      <c r="EV530" s="1"/>
      <c r="EW530" s="1"/>
      <c r="EX530" s="1"/>
      <c r="EY530" s="1"/>
      <c r="EZ530" s="1"/>
      <c r="FA530" s="1"/>
      <c r="FB530" s="1"/>
      <c r="FC530" s="1"/>
      <c r="FD530" s="1"/>
      <c r="FE530" s="1"/>
    </row>
    <row r="531">
      <c r="L531" s="1"/>
      <c r="M531" s="1"/>
      <c r="N531" s="1"/>
      <c r="O531" s="1"/>
      <c r="P531" s="1"/>
      <c r="Q531" s="1"/>
      <c r="R531" s="1"/>
      <c r="S531" s="3"/>
      <c r="T531" s="3"/>
      <c r="U531" s="3"/>
      <c r="V531" s="3"/>
      <c r="W531" s="3"/>
      <c r="X531" s="3"/>
      <c r="Y531" s="3"/>
      <c r="Z531" s="3"/>
      <c r="AA531" s="3"/>
      <c r="AB531" s="3"/>
      <c r="AD531" s="1"/>
      <c r="AE531" s="1"/>
      <c r="AF531" s="1"/>
      <c r="AG531" s="1"/>
      <c r="AH531" s="1"/>
      <c r="AI531" s="1"/>
      <c r="AJ531" s="1"/>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1"/>
      <c r="BQ531" s="1"/>
      <c r="BR531" s="1"/>
      <c r="BS531" s="1"/>
      <c r="BT531" s="1"/>
      <c r="BU531" s="1"/>
      <c r="BV531" s="1"/>
      <c r="BW531" s="1"/>
      <c r="BX531" s="1"/>
      <c r="BY531" s="1"/>
      <c r="BZ531" s="1"/>
      <c r="CA531" s="4"/>
      <c r="CB531" s="1"/>
      <c r="CC531" s="4"/>
      <c r="CD531" s="1"/>
      <c r="CE531" s="4"/>
      <c r="CF531" s="5"/>
      <c r="CG531" s="1"/>
      <c r="CH531" s="1"/>
      <c r="CI531" s="1"/>
      <c r="CJ531" s="1"/>
      <c r="CK531" s="1"/>
      <c r="CL531" s="1"/>
      <c r="CM531" s="6"/>
      <c r="CN531" s="6"/>
      <c r="CO531" s="6"/>
      <c r="CP531" s="6"/>
      <c r="CQ531" s="6"/>
      <c r="CR531" s="6"/>
      <c r="CS531" s="6"/>
      <c r="CT531" s="6"/>
      <c r="CU531" s="6"/>
      <c r="CV531" s="6"/>
      <c r="CW531" s="7"/>
      <c r="CX531" s="7"/>
      <c r="CY531" s="7"/>
      <c r="CZ531" s="7"/>
      <c r="DA531" s="8"/>
      <c r="DB531" s="6"/>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1"/>
      <c r="EN531" s="1"/>
      <c r="EO531" s="1"/>
      <c r="EP531" s="1"/>
      <c r="EQ531" s="1"/>
      <c r="ER531" s="1"/>
      <c r="ES531" s="3"/>
      <c r="ET531" s="3"/>
      <c r="EU531" s="1"/>
      <c r="EV531" s="1"/>
      <c r="EW531" s="1"/>
      <c r="EX531" s="1"/>
      <c r="EY531" s="1"/>
      <c r="EZ531" s="1"/>
      <c r="FA531" s="1"/>
      <c r="FB531" s="1"/>
      <c r="FC531" s="1"/>
      <c r="FD531" s="1"/>
      <c r="FE531" s="1"/>
    </row>
    <row r="532">
      <c r="L532" s="1"/>
      <c r="M532" s="1"/>
      <c r="N532" s="1"/>
      <c r="O532" s="1"/>
      <c r="P532" s="1"/>
      <c r="Q532" s="1"/>
      <c r="R532" s="1"/>
      <c r="S532" s="3"/>
      <c r="T532" s="3"/>
      <c r="U532" s="3"/>
      <c r="V532" s="3"/>
      <c r="W532" s="3"/>
      <c r="X532" s="3"/>
      <c r="Y532" s="3"/>
      <c r="Z532" s="3"/>
      <c r="AA532" s="3"/>
      <c r="AB532" s="3"/>
      <c r="AD532" s="1"/>
      <c r="AE532" s="1"/>
      <c r="AF532" s="1"/>
      <c r="AG532" s="1"/>
      <c r="AH532" s="1"/>
      <c r="AI532" s="1"/>
      <c r="AJ532" s="1"/>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1"/>
      <c r="BQ532" s="1"/>
      <c r="BR532" s="1"/>
      <c r="BS532" s="1"/>
      <c r="BT532" s="1"/>
      <c r="BU532" s="1"/>
      <c r="BV532" s="1"/>
      <c r="BW532" s="1"/>
      <c r="BX532" s="1"/>
      <c r="BY532" s="1"/>
      <c r="BZ532" s="1"/>
      <c r="CA532" s="4"/>
      <c r="CB532" s="1"/>
      <c r="CC532" s="4"/>
      <c r="CD532" s="1"/>
      <c r="CE532" s="4"/>
      <c r="CF532" s="5"/>
      <c r="CG532" s="1"/>
      <c r="CH532" s="1"/>
      <c r="CI532" s="1"/>
      <c r="CJ532" s="1"/>
      <c r="CK532" s="1"/>
      <c r="CL532" s="1"/>
      <c r="CM532" s="6"/>
      <c r="CN532" s="6"/>
      <c r="CO532" s="6"/>
      <c r="CP532" s="6"/>
      <c r="CQ532" s="6"/>
      <c r="CR532" s="6"/>
      <c r="CS532" s="6"/>
      <c r="CT532" s="6"/>
      <c r="CU532" s="6"/>
      <c r="CV532" s="6"/>
      <c r="CW532" s="7"/>
      <c r="CX532" s="7"/>
      <c r="CY532" s="7"/>
      <c r="CZ532" s="7"/>
      <c r="DA532" s="8"/>
      <c r="DB532" s="6"/>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1"/>
      <c r="EN532" s="1"/>
      <c r="EO532" s="1"/>
      <c r="EP532" s="1"/>
      <c r="EQ532" s="1"/>
      <c r="ER532" s="1"/>
      <c r="ES532" s="3"/>
      <c r="ET532" s="3"/>
      <c r="EU532" s="1"/>
      <c r="EV532" s="1"/>
      <c r="EW532" s="1"/>
      <c r="EX532" s="1"/>
      <c r="EY532" s="1"/>
      <c r="EZ532" s="1"/>
      <c r="FA532" s="1"/>
      <c r="FB532" s="1"/>
      <c r="FC532" s="1"/>
      <c r="FD532" s="1"/>
      <c r="FE532" s="1"/>
    </row>
    <row r="533">
      <c r="L533" s="1"/>
      <c r="M533" s="1"/>
      <c r="N533" s="1"/>
      <c r="O533" s="1"/>
      <c r="P533" s="1"/>
      <c r="Q533" s="1"/>
      <c r="R533" s="1"/>
      <c r="S533" s="3"/>
      <c r="T533" s="3"/>
      <c r="U533" s="3"/>
      <c r="V533" s="3"/>
      <c r="W533" s="3"/>
      <c r="X533" s="3"/>
      <c r="Y533" s="3"/>
      <c r="Z533" s="3"/>
      <c r="AA533" s="3"/>
      <c r="AB533" s="3"/>
      <c r="AD533" s="1"/>
      <c r="AE533" s="1"/>
      <c r="AF533" s="1"/>
      <c r="AG533" s="1"/>
      <c r="AH533" s="1"/>
      <c r="AI533" s="1"/>
      <c r="AJ533" s="1"/>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1"/>
      <c r="BQ533" s="1"/>
      <c r="BR533" s="1"/>
      <c r="BS533" s="1"/>
      <c r="BT533" s="1"/>
      <c r="BU533" s="1"/>
      <c r="BV533" s="1"/>
      <c r="BW533" s="1"/>
      <c r="BX533" s="1"/>
      <c r="BY533" s="1"/>
      <c r="BZ533" s="1"/>
      <c r="CA533" s="4"/>
      <c r="CB533" s="1"/>
      <c r="CC533" s="4"/>
      <c r="CD533" s="1"/>
      <c r="CE533" s="4"/>
      <c r="CF533" s="5"/>
      <c r="CG533" s="1"/>
      <c r="CH533" s="1"/>
      <c r="CI533" s="1"/>
      <c r="CJ533" s="1"/>
      <c r="CK533" s="1"/>
      <c r="CL533" s="1"/>
      <c r="CM533" s="6"/>
      <c r="CN533" s="6"/>
      <c r="CO533" s="6"/>
      <c r="CP533" s="6"/>
      <c r="CQ533" s="6"/>
      <c r="CR533" s="6"/>
      <c r="CS533" s="6"/>
      <c r="CT533" s="6"/>
      <c r="CU533" s="6"/>
      <c r="CV533" s="6"/>
      <c r="CW533" s="7"/>
      <c r="CX533" s="7"/>
      <c r="CY533" s="7"/>
      <c r="CZ533" s="7"/>
      <c r="DA533" s="8"/>
      <c r="DB533" s="6"/>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1"/>
      <c r="EN533" s="1"/>
      <c r="EO533" s="1"/>
      <c r="EP533" s="1"/>
      <c r="EQ533" s="1"/>
      <c r="ER533" s="1"/>
      <c r="ES533" s="3"/>
      <c r="ET533" s="3"/>
      <c r="EU533" s="1"/>
      <c r="EV533" s="1"/>
      <c r="EW533" s="1"/>
      <c r="EX533" s="1"/>
      <c r="EY533" s="1"/>
      <c r="EZ533" s="1"/>
      <c r="FA533" s="1"/>
      <c r="FB533" s="1"/>
      <c r="FC533" s="1"/>
      <c r="FD533" s="1"/>
      <c r="FE533" s="1"/>
    </row>
    <row r="534">
      <c r="L534" s="1"/>
      <c r="M534" s="1"/>
      <c r="N534" s="1"/>
      <c r="O534" s="1"/>
      <c r="P534" s="1"/>
      <c r="Q534" s="1"/>
      <c r="R534" s="1"/>
      <c r="S534" s="3"/>
      <c r="T534" s="3"/>
      <c r="U534" s="3"/>
      <c r="V534" s="3"/>
      <c r="W534" s="3"/>
      <c r="X534" s="3"/>
      <c r="Y534" s="3"/>
      <c r="Z534" s="3"/>
      <c r="AA534" s="3"/>
      <c r="AB534" s="3"/>
      <c r="AD534" s="1"/>
      <c r="AE534" s="1"/>
      <c r="AF534" s="1"/>
      <c r="AG534" s="1"/>
      <c r="AH534" s="1"/>
      <c r="AI534" s="1"/>
      <c r="AJ534" s="1"/>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1"/>
      <c r="BQ534" s="1"/>
      <c r="BR534" s="1"/>
      <c r="BS534" s="1"/>
      <c r="BT534" s="1"/>
      <c r="BU534" s="1"/>
      <c r="BV534" s="1"/>
      <c r="BW534" s="1"/>
      <c r="BX534" s="1"/>
      <c r="BY534" s="1"/>
      <c r="BZ534" s="1"/>
      <c r="CA534" s="4"/>
      <c r="CB534" s="1"/>
      <c r="CC534" s="4"/>
      <c r="CD534" s="1"/>
      <c r="CE534" s="4"/>
      <c r="CF534" s="5"/>
      <c r="CG534" s="1"/>
      <c r="CH534" s="1"/>
      <c r="CI534" s="1"/>
      <c r="CJ534" s="1"/>
      <c r="CK534" s="1"/>
      <c r="CL534" s="1"/>
      <c r="CM534" s="6"/>
      <c r="CN534" s="6"/>
      <c r="CO534" s="6"/>
      <c r="CP534" s="6"/>
      <c r="CQ534" s="6"/>
      <c r="CR534" s="6"/>
      <c r="CS534" s="6"/>
      <c r="CT534" s="6"/>
      <c r="CU534" s="6"/>
      <c r="CV534" s="6"/>
      <c r="CW534" s="7"/>
      <c r="CX534" s="7"/>
      <c r="CY534" s="7"/>
      <c r="CZ534" s="7"/>
      <c r="DA534" s="8"/>
      <c r="DB534" s="6"/>
      <c r="DL534" s="3"/>
      <c r="DM534" s="3"/>
      <c r="DN534" s="3"/>
      <c r="DO534" s="3"/>
      <c r="DP534" s="3"/>
      <c r="DQ534" s="3"/>
      <c r="DR534" s="3"/>
      <c r="DS534" s="3"/>
      <c r="DT534" s="3"/>
      <c r="EE534" s="3"/>
      <c r="EF534" s="3"/>
      <c r="EG534" s="3"/>
      <c r="EH534" s="3"/>
      <c r="EI534" s="3"/>
      <c r="EJ534" s="3"/>
      <c r="EK534" s="3"/>
      <c r="EL534" s="3"/>
      <c r="EM534" s="1"/>
      <c r="EN534" s="1"/>
      <c r="EO534" s="1"/>
      <c r="EP534" s="1"/>
      <c r="EQ534" s="1"/>
      <c r="ER534" s="1"/>
      <c r="ES534" s="3"/>
      <c r="ET534" s="3"/>
      <c r="EU534" s="1"/>
      <c r="EV534" s="1"/>
      <c r="EW534" s="1"/>
      <c r="EX534" s="1"/>
      <c r="EY534" s="1"/>
      <c r="EZ534" s="1"/>
      <c r="FA534" s="1"/>
      <c r="FB534" s="1"/>
      <c r="FC534" s="1"/>
      <c r="FD534" s="1"/>
      <c r="FE534" s="1"/>
    </row>
    <row r="535">
      <c r="L535" s="1"/>
      <c r="M535" s="1"/>
      <c r="N535" s="1"/>
      <c r="O535" s="1"/>
      <c r="P535" s="1"/>
      <c r="Q535" s="1"/>
      <c r="R535" s="1"/>
      <c r="S535" s="3"/>
      <c r="T535" s="3"/>
      <c r="U535" s="3"/>
      <c r="V535" s="3"/>
      <c r="W535" s="3"/>
      <c r="X535" s="3"/>
      <c r="Y535" s="3"/>
      <c r="Z535" s="3"/>
      <c r="AA535" s="3"/>
      <c r="AB535" s="3"/>
      <c r="AD535" s="1"/>
      <c r="AE535" s="1"/>
      <c r="AF535" s="1"/>
      <c r="AG535" s="1"/>
      <c r="AH535" s="1"/>
      <c r="AI535" s="1"/>
      <c r="AJ535" s="1"/>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1"/>
      <c r="BQ535" s="1"/>
      <c r="BR535" s="1"/>
      <c r="BS535" s="1"/>
      <c r="BT535" s="1"/>
      <c r="BU535" s="1"/>
      <c r="BV535" s="1"/>
      <c r="BW535" s="1"/>
      <c r="BX535" s="1"/>
      <c r="BY535" s="1"/>
      <c r="BZ535" s="1"/>
      <c r="CA535" s="4"/>
      <c r="CB535" s="1"/>
      <c r="CC535" s="4"/>
      <c r="CD535" s="1"/>
      <c r="CE535" s="4"/>
      <c r="CF535" s="5"/>
      <c r="CG535" s="1"/>
      <c r="CH535" s="1"/>
      <c r="CI535" s="1"/>
      <c r="CJ535" s="1"/>
      <c r="CK535" s="1"/>
      <c r="CL535" s="1"/>
      <c r="CM535" s="6"/>
      <c r="CN535" s="6"/>
      <c r="CO535" s="6"/>
      <c r="CP535" s="6"/>
      <c r="CQ535" s="6"/>
      <c r="CR535" s="6"/>
      <c r="CS535" s="6"/>
      <c r="CT535" s="6"/>
      <c r="CU535" s="6"/>
      <c r="CV535" s="6"/>
      <c r="CW535" s="7"/>
      <c r="CX535" s="7"/>
      <c r="CY535" s="7"/>
      <c r="CZ535" s="7"/>
      <c r="DA535" s="8"/>
      <c r="DB535" s="6"/>
      <c r="DL535" s="3"/>
      <c r="DM535" s="3"/>
      <c r="DN535" s="3"/>
      <c r="DO535" s="3"/>
      <c r="DP535" s="3"/>
      <c r="DQ535" s="3"/>
      <c r="DR535" s="3"/>
      <c r="DS535" s="3"/>
      <c r="DT535" s="3"/>
      <c r="EE535" s="3"/>
      <c r="EF535" s="3"/>
      <c r="EG535" s="3"/>
      <c r="EH535" s="3"/>
      <c r="EI535" s="3"/>
      <c r="EJ535" s="3"/>
      <c r="EK535" s="3"/>
      <c r="EL535" s="3"/>
      <c r="EM535" s="1"/>
      <c r="EN535" s="1"/>
      <c r="EO535" s="1"/>
      <c r="EP535" s="1"/>
      <c r="EQ535" s="1"/>
      <c r="ER535" s="1"/>
      <c r="ES535" s="3"/>
      <c r="ET535" s="3"/>
      <c r="EU535" s="1"/>
      <c r="EV535" s="1"/>
      <c r="EW535" s="1"/>
      <c r="EX535" s="1"/>
      <c r="EY535" s="1"/>
      <c r="EZ535" s="1"/>
      <c r="FA535" s="1"/>
      <c r="FB535" s="1"/>
      <c r="FC535" s="1"/>
      <c r="FD535" s="1"/>
      <c r="FE535" s="1"/>
    </row>
    <row r="536">
      <c r="L536" s="1"/>
      <c r="M536" s="1"/>
      <c r="N536" s="1"/>
      <c r="O536" s="1"/>
      <c r="P536" s="1"/>
      <c r="Q536" s="1"/>
      <c r="R536" s="1"/>
      <c r="S536" s="3"/>
      <c r="T536" s="3"/>
      <c r="U536" s="3"/>
      <c r="V536" s="3"/>
      <c r="W536" s="3"/>
      <c r="X536" s="3"/>
      <c r="Y536" s="3"/>
      <c r="Z536" s="3"/>
      <c r="AA536" s="3"/>
      <c r="AB536" s="3"/>
      <c r="AD536" s="1"/>
      <c r="AE536" s="1"/>
      <c r="AF536" s="1"/>
      <c r="AG536" s="1"/>
      <c r="AH536" s="1"/>
      <c r="AI536" s="1"/>
      <c r="AJ536" s="1"/>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1"/>
      <c r="BQ536" s="1"/>
      <c r="BR536" s="1"/>
      <c r="BS536" s="1"/>
      <c r="BT536" s="1"/>
      <c r="BU536" s="1"/>
      <c r="BV536" s="1"/>
      <c r="BW536" s="1"/>
      <c r="BX536" s="1"/>
      <c r="BY536" s="1"/>
      <c r="BZ536" s="1"/>
      <c r="CA536" s="4"/>
      <c r="CB536" s="1"/>
      <c r="CC536" s="4"/>
      <c r="CD536" s="1"/>
      <c r="CE536" s="4"/>
      <c r="CF536" s="5"/>
      <c r="CG536" s="1"/>
      <c r="CH536" s="1"/>
      <c r="CI536" s="1"/>
      <c r="CJ536" s="1"/>
      <c r="CK536" s="1"/>
      <c r="CL536" s="1"/>
      <c r="CM536" s="6"/>
      <c r="CN536" s="6"/>
      <c r="CO536" s="6"/>
      <c r="CP536" s="6"/>
      <c r="CQ536" s="6"/>
      <c r="CR536" s="6"/>
      <c r="CS536" s="6"/>
      <c r="CT536" s="6"/>
      <c r="CU536" s="6"/>
      <c r="CV536" s="6"/>
      <c r="CW536" s="7"/>
      <c r="CX536" s="7"/>
      <c r="CY536" s="7"/>
      <c r="CZ536" s="7"/>
      <c r="DA536" s="8"/>
      <c r="DB536" s="6"/>
      <c r="DL536" s="3"/>
      <c r="DM536" s="3"/>
      <c r="DN536" s="3"/>
      <c r="DO536" s="3"/>
      <c r="DP536" s="3"/>
      <c r="DQ536" s="3"/>
      <c r="DR536" s="3"/>
      <c r="DS536" s="3"/>
      <c r="DT536" s="3"/>
      <c r="EE536" s="3"/>
      <c r="EF536" s="3"/>
      <c r="EG536" s="3"/>
      <c r="EH536" s="3"/>
      <c r="EI536" s="3"/>
      <c r="EJ536" s="3"/>
      <c r="EK536" s="3"/>
      <c r="EL536" s="3"/>
      <c r="EM536" s="1"/>
      <c r="EN536" s="1"/>
      <c r="EO536" s="1"/>
      <c r="EP536" s="1"/>
      <c r="EQ536" s="1"/>
      <c r="ER536" s="1"/>
      <c r="ES536" s="3"/>
      <c r="ET536" s="3"/>
      <c r="EU536" s="1"/>
      <c r="EV536" s="1"/>
      <c r="EW536" s="1"/>
      <c r="EX536" s="1"/>
      <c r="EY536" s="1"/>
      <c r="EZ536" s="1"/>
      <c r="FA536" s="1"/>
      <c r="FB536" s="1"/>
      <c r="FC536" s="1"/>
      <c r="FD536" s="1"/>
      <c r="FE536" s="1"/>
    </row>
    <row r="537">
      <c r="L537" s="1"/>
      <c r="M537" s="1"/>
      <c r="N537" s="1"/>
      <c r="O537" s="1"/>
      <c r="P537" s="1"/>
      <c r="Q537" s="1"/>
      <c r="R537" s="1"/>
      <c r="S537" s="3"/>
      <c r="T537" s="3"/>
      <c r="U537" s="3"/>
      <c r="V537" s="3"/>
      <c r="W537" s="3"/>
      <c r="X537" s="3"/>
      <c r="Y537" s="3"/>
      <c r="Z537" s="3"/>
      <c r="AA537" s="3"/>
      <c r="AB537" s="3"/>
      <c r="AD537" s="1"/>
      <c r="AE537" s="1"/>
      <c r="AF537" s="1"/>
      <c r="AG537" s="1"/>
      <c r="AH537" s="1"/>
      <c r="AI537" s="1"/>
      <c r="AJ537" s="1"/>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1"/>
      <c r="BQ537" s="1"/>
      <c r="BR537" s="1"/>
      <c r="BS537" s="1"/>
      <c r="BT537" s="1"/>
      <c r="BU537" s="1"/>
      <c r="BV537" s="1"/>
      <c r="BW537" s="1"/>
      <c r="BX537" s="1"/>
      <c r="BY537" s="1"/>
      <c r="BZ537" s="1"/>
      <c r="CA537" s="4"/>
      <c r="CB537" s="1"/>
      <c r="CC537" s="4"/>
      <c r="CD537" s="1"/>
      <c r="CE537" s="4"/>
      <c r="CF537" s="5"/>
      <c r="CG537" s="1"/>
      <c r="CH537" s="1"/>
      <c r="CI537" s="1"/>
      <c r="CJ537" s="1"/>
      <c r="CK537" s="1"/>
      <c r="CL537" s="1"/>
      <c r="CM537" s="6"/>
      <c r="CN537" s="6"/>
      <c r="CO537" s="6"/>
      <c r="CP537" s="6"/>
      <c r="CQ537" s="6"/>
      <c r="CR537" s="6"/>
      <c r="CS537" s="6"/>
      <c r="CT537" s="6"/>
      <c r="CU537" s="6"/>
      <c r="CV537" s="6"/>
      <c r="CW537" s="7"/>
      <c r="CX537" s="7"/>
      <c r="CY537" s="7"/>
      <c r="CZ537" s="7"/>
      <c r="DA537" s="8"/>
      <c r="DB537" s="6"/>
      <c r="DL537" s="3"/>
      <c r="DM537" s="3"/>
      <c r="DN537" s="3"/>
      <c r="DO537" s="3"/>
      <c r="DP537" s="3"/>
      <c r="DQ537" s="3"/>
      <c r="DR537" s="3"/>
      <c r="DS537" s="3"/>
      <c r="DT537" s="3"/>
      <c r="EE537" s="3"/>
      <c r="EF537" s="3"/>
      <c r="EG537" s="3"/>
      <c r="EH537" s="3"/>
      <c r="EI537" s="3"/>
      <c r="EJ537" s="3"/>
      <c r="EK537" s="3"/>
      <c r="EL537" s="3"/>
      <c r="EM537" s="1"/>
      <c r="EN537" s="1"/>
      <c r="EO537" s="1"/>
      <c r="EP537" s="1"/>
      <c r="EQ537" s="1"/>
      <c r="ER537" s="1"/>
      <c r="ES537" s="3"/>
      <c r="ET537" s="3"/>
      <c r="EU537" s="1"/>
      <c r="EV537" s="1"/>
      <c r="EW537" s="1"/>
      <c r="EX537" s="1"/>
      <c r="EY537" s="1"/>
      <c r="EZ537" s="1"/>
      <c r="FA537" s="1"/>
      <c r="FB537" s="1"/>
      <c r="FC537" s="1"/>
      <c r="FD537" s="1"/>
      <c r="FE537" s="1"/>
    </row>
    <row r="538">
      <c r="L538" s="1"/>
      <c r="M538" s="1"/>
      <c r="N538" s="1"/>
      <c r="O538" s="1"/>
      <c r="P538" s="1"/>
      <c r="Q538" s="1"/>
      <c r="R538" s="1"/>
      <c r="S538" s="3"/>
      <c r="T538" s="3"/>
      <c r="U538" s="3"/>
      <c r="V538" s="3"/>
      <c r="W538" s="3"/>
      <c r="X538" s="3"/>
      <c r="Y538" s="3"/>
      <c r="Z538" s="3"/>
      <c r="AA538" s="3"/>
      <c r="AB538" s="3"/>
      <c r="AD538" s="1"/>
      <c r="AE538" s="1"/>
      <c r="AF538" s="1"/>
      <c r="AG538" s="1"/>
      <c r="AH538" s="1"/>
      <c r="AI538" s="1"/>
      <c r="AJ538" s="1"/>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1"/>
      <c r="BQ538" s="1"/>
      <c r="BR538" s="1"/>
      <c r="BS538" s="1"/>
      <c r="BT538" s="1"/>
      <c r="BU538" s="1"/>
      <c r="BV538" s="1"/>
      <c r="BW538" s="1"/>
      <c r="BX538" s="1"/>
      <c r="BY538" s="1"/>
      <c r="BZ538" s="1"/>
      <c r="CA538" s="4"/>
      <c r="CB538" s="1"/>
      <c r="CC538" s="4"/>
      <c r="CD538" s="1"/>
      <c r="CE538" s="4"/>
      <c r="CF538" s="5"/>
      <c r="CG538" s="1"/>
      <c r="CH538" s="1"/>
      <c r="CI538" s="1"/>
      <c r="CJ538" s="1"/>
      <c r="CK538" s="1"/>
      <c r="CL538" s="1"/>
      <c r="CM538" s="6"/>
      <c r="CN538" s="6"/>
      <c r="CO538" s="6"/>
      <c r="CP538" s="6"/>
      <c r="CQ538" s="6"/>
      <c r="CR538" s="6"/>
      <c r="CS538" s="6"/>
      <c r="CT538" s="6"/>
      <c r="CU538" s="6"/>
      <c r="CV538" s="6"/>
      <c r="CW538" s="7"/>
      <c r="CX538" s="7"/>
      <c r="CY538" s="7"/>
      <c r="CZ538" s="7"/>
      <c r="DA538" s="8"/>
      <c r="DB538" s="6"/>
      <c r="DL538" s="3"/>
      <c r="DM538" s="3"/>
      <c r="DN538" s="3"/>
      <c r="DO538" s="3"/>
      <c r="DP538" s="3"/>
      <c r="DQ538" s="3"/>
      <c r="DR538" s="3"/>
      <c r="DS538" s="3"/>
      <c r="DT538" s="3"/>
      <c r="EE538" s="3"/>
      <c r="EF538" s="3"/>
      <c r="EG538" s="3"/>
      <c r="EH538" s="3"/>
      <c r="EI538" s="3"/>
      <c r="EJ538" s="3"/>
      <c r="EK538" s="3"/>
      <c r="EL538" s="3"/>
      <c r="EM538" s="1"/>
      <c r="EN538" s="1"/>
      <c r="EO538" s="1"/>
      <c r="EP538" s="1"/>
      <c r="EQ538" s="1"/>
      <c r="ER538" s="1"/>
      <c r="ES538" s="3"/>
      <c r="ET538" s="3"/>
      <c r="EU538" s="1"/>
      <c r="EV538" s="1"/>
      <c r="EW538" s="1"/>
      <c r="EX538" s="1"/>
      <c r="EY538" s="1"/>
      <c r="EZ538" s="1"/>
      <c r="FA538" s="1"/>
      <c r="FB538" s="1"/>
      <c r="FC538" s="1"/>
      <c r="FD538" s="1"/>
      <c r="FE538" s="1"/>
    </row>
    <row r="539">
      <c r="L539" s="1"/>
      <c r="M539" s="1"/>
      <c r="N539" s="1"/>
      <c r="O539" s="1"/>
      <c r="P539" s="1"/>
      <c r="Q539" s="1"/>
      <c r="R539" s="1"/>
      <c r="S539" s="3"/>
      <c r="T539" s="3"/>
      <c r="U539" s="3"/>
      <c r="V539" s="3"/>
      <c r="W539" s="3"/>
      <c r="X539" s="3"/>
      <c r="Y539" s="3"/>
      <c r="Z539" s="3"/>
      <c r="AA539" s="3"/>
      <c r="AB539" s="3"/>
      <c r="AD539" s="1"/>
      <c r="AE539" s="1"/>
      <c r="AF539" s="1"/>
      <c r="AG539" s="1"/>
      <c r="AH539" s="1"/>
      <c r="AI539" s="1"/>
      <c r="AJ539" s="1"/>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1"/>
      <c r="BQ539" s="1"/>
      <c r="BR539" s="1"/>
      <c r="BS539" s="1"/>
      <c r="BT539" s="1"/>
      <c r="BU539" s="1"/>
      <c r="BV539" s="1"/>
      <c r="BW539" s="1"/>
      <c r="BX539" s="1"/>
      <c r="BY539" s="1"/>
      <c r="BZ539" s="1"/>
      <c r="CA539" s="4"/>
      <c r="CB539" s="1"/>
      <c r="CC539" s="4"/>
      <c r="CD539" s="1"/>
      <c r="CE539" s="4"/>
      <c r="CF539" s="5"/>
      <c r="CG539" s="1"/>
      <c r="CH539" s="1"/>
      <c r="CI539" s="1"/>
      <c r="CJ539" s="1"/>
      <c r="CK539" s="1"/>
      <c r="CL539" s="1"/>
      <c r="CM539" s="6"/>
      <c r="CN539" s="6"/>
      <c r="CO539" s="6"/>
      <c r="CP539" s="6"/>
      <c r="CQ539" s="6"/>
      <c r="CR539" s="6"/>
      <c r="CS539" s="6"/>
      <c r="CT539" s="6"/>
      <c r="CU539" s="6"/>
      <c r="CV539" s="6"/>
      <c r="CW539" s="7"/>
      <c r="CX539" s="7"/>
      <c r="CY539" s="7"/>
      <c r="CZ539" s="7"/>
      <c r="DA539" s="8"/>
      <c r="DB539" s="6"/>
      <c r="DL539" s="3"/>
      <c r="DM539" s="3"/>
      <c r="DN539" s="3"/>
      <c r="DO539" s="3"/>
      <c r="DP539" s="3"/>
      <c r="DQ539" s="3"/>
      <c r="DR539" s="3"/>
      <c r="DS539" s="3"/>
      <c r="DT539" s="3"/>
      <c r="EE539" s="3"/>
      <c r="EF539" s="3"/>
      <c r="EG539" s="3"/>
      <c r="EH539" s="3"/>
      <c r="EI539" s="3"/>
      <c r="EJ539" s="3"/>
      <c r="EK539" s="3"/>
      <c r="EL539" s="3"/>
      <c r="EM539" s="1"/>
      <c r="EN539" s="1"/>
      <c r="EO539" s="1"/>
      <c r="EP539" s="1"/>
      <c r="EQ539" s="1"/>
      <c r="ER539" s="1"/>
      <c r="ES539" s="3"/>
      <c r="ET539" s="3"/>
      <c r="EU539" s="1"/>
      <c r="EV539" s="1"/>
      <c r="EW539" s="1"/>
      <c r="EX539" s="1"/>
      <c r="EY539" s="1"/>
      <c r="EZ539" s="1"/>
      <c r="FA539" s="1"/>
      <c r="FB539" s="1"/>
      <c r="FC539" s="1"/>
      <c r="FD539" s="1"/>
      <c r="FE539" s="1"/>
    </row>
    <row r="540">
      <c r="L540" s="1"/>
      <c r="M540" s="1"/>
      <c r="N540" s="1"/>
      <c r="O540" s="1"/>
      <c r="P540" s="1"/>
      <c r="Q540" s="1"/>
      <c r="R540" s="1"/>
      <c r="S540" s="3"/>
      <c r="T540" s="3"/>
      <c r="U540" s="3"/>
      <c r="V540" s="3"/>
      <c r="W540" s="3"/>
      <c r="X540" s="3"/>
      <c r="Y540" s="3"/>
      <c r="Z540" s="3"/>
      <c r="AA540" s="3"/>
      <c r="AB540" s="3"/>
      <c r="AD540" s="1"/>
      <c r="AE540" s="1"/>
      <c r="AF540" s="1"/>
      <c r="AG540" s="1"/>
      <c r="AH540" s="1"/>
      <c r="AI540" s="1"/>
      <c r="AJ540" s="1"/>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1"/>
      <c r="BQ540" s="1"/>
      <c r="BR540" s="1"/>
      <c r="BS540" s="1"/>
      <c r="BT540" s="1"/>
      <c r="BU540" s="1"/>
      <c r="BV540" s="1"/>
      <c r="BW540" s="1"/>
      <c r="BX540" s="1"/>
      <c r="BY540" s="1"/>
      <c r="BZ540" s="1"/>
      <c r="CA540" s="4"/>
      <c r="CB540" s="1"/>
      <c r="CC540" s="4"/>
      <c r="CD540" s="1"/>
      <c r="CE540" s="4"/>
      <c r="CF540" s="5"/>
      <c r="CG540" s="1"/>
      <c r="CH540" s="1"/>
      <c r="CI540" s="1"/>
      <c r="CJ540" s="1"/>
      <c r="CK540" s="1"/>
      <c r="CL540" s="1"/>
      <c r="CM540" s="6"/>
      <c r="CN540" s="6"/>
      <c r="CO540" s="6"/>
      <c r="CP540" s="6"/>
      <c r="CQ540" s="6"/>
      <c r="CR540" s="6"/>
      <c r="CS540" s="6"/>
      <c r="CT540" s="6"/>
      <c r="CU540" s="6"/>
      <c r="CV540" s="6"/>
      <c r="CW540" s="7"/>
      <c r="CX540" s="7"/>
      <c r="CY540" s="7"/>
      <c r="CZ540" s="7"/>
      <c r="DA540" s="8"/>
      <c r="DB540" s="6"/>
      <c r="DL540" s="3"/>
      <c r="DM540" s="3"/>
      <c r="DN540" s="3"/>
      <c r="DO540" s="3"/>
      <c r="DP540" s="3"/>
      <c r="DQ540" s="3"/>
      <c r="DR540" s="3"/>
      <c r="DS540" s="3"/>
      <c r="DT540" s="3"/>
      <c r="EE540" s="3"/>
      <c r="EF540" s="3"/>
      <c r="EG540" s="3"/>
      <c r="EH540" s="3"/>
      <c r="EI540" s="3"/>
      <c r="EJ540" s="3"/>
      <c r="EK540" s="3"/>
      <c r="EL540" s="3"/>
      <c r="EM540" s="1"/>
      <c r="EN540" s="1"/>
      <c r="EO540" s="1"/>
      <c r="EP540" s="1"/>
      <c r="EQ540" s="1"/>
      <c r="ER540" s="1"/>
      <c r="ES540" s="3"/>
      <c r="ET540" s="3"/>
      <c r="EU540" s="1"/>
      <c r="EV540" s="1"/>
      <c r="EW540" s="1"/>
      <c r="EX540" s="1"/>
      <c r="EY540" s="1"/>
      <c r="EZ540" s="1"/>
      <c r="FA540" s="1"/>
      <c r="FB540" s="1"/>
      <c r="FC540" s="1"/>
      <c r="FD540" s="1"/>
      <c r="FE540" s="1"/>
    </row>
    <row r="541">
      <c r="L541" s="1"/>
      <c r="M541" s="1"/>
      <c r="N541" s="1"/>
      <c r="O541" s="1"/>
      <c r="P541" s="1"/>
      <c r="Q541" s="1"/>
      <c r="R541" s="1"/>
      <c r="S541" s="3"/>
      <c r="T541" s="3"/>
      <c r="U541" s="3"/>
      <c r="V541" s="3"/>
      <c r="W541" s="3"/>
      <c r="X541" s="3"/>
      <c r="Y541" s="3"/>
      <c r="Z541" s="3"/>
      <c r="AA541" s="3"/>
      <c r="AB541" s="3"/>
      <c r="AD541" s="1"/>
      <c r="AE541" s="1"/>
      <c r="AF541" s="1"/>
      <c r="AG541" s="1"/>
      <c r="AH541" s="1"/>
      <c r="AI541" s="1"/>
      <c r="AJ541" s="1"/>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1"/>
      <c r="BQ541" s="1"/>
      <c r="BR541" s="1"/>
      <c r="BS541" s="1"/>
      <c r="BT541" s="1"/>
      <c r="BU541" s="1"/>
      <c r="BV541" s="1"/>
      <c r="BW541" s="1"/>
      <c r="BX541" s="1"/>
      <c r="BY541" s="1"/>
      <c r="BZ541" s="1"/>
      <c r="CA541" s="4"/>
      <c r="CB541" s="1"/>
      <c r="CC541" s="4"/>
      <c r="CD541" s="1"/>
      <c r="CE541" s="4"/>
      <c r="CF541" s="5"/>
      <c r="CG541" s="1"/>
      <c r="CH541" s="1"/>
      <c r="CI541" s="1"/>
      <c r="CJ541" s="1"/>
      <c r="CK541" s="1"/>
      <c r="CL541" s="1"/>
      <c r="CM541" s="6"/>
      <c r="CN541" s="6"/>
      <c r="CO541" s="6"/>
      <c r="CP541" s="6"/>
      <c r="CQ541" s="6"/>
      <c r="CR541" s="6"/>
      <c r="CS541" s="6"/>
      <c r="CT541" s="6"/>
      <c r="CU541" s="6"/>
      <c r="CV541" s="6"/>
      <c r="CW541" s="7"/>
      <c r="CX541" s="7"/>
      <c r="CY541" s="7"/>
      <c r="CZ541" s="7"/>
      <c r="DA541" s="8"/>
      <c r="DB541" s="6"/>
      <c r="DL541" s="3"/>
      <c r="DM541" s="3"/>
      <c r="DN541" s="3"/>
      <c r="DO541" s="3"/>
      <c r="DP541" s="3"/>
      <c r="DQ541" s="3"/>
      <c r="DR541" s="3"/>
      <c r="DS541" s="3"/>
      <c r="DT541" s="3"/>
      <c r="EE541" s="3"/>
      <c r="EF541" s="3"/>
      <c r="EG541" s="3"/>
      <c r="EH541" s="3"/>
      <c r="EI541" s="3"/>
      <c r="EJ541" s="3"/>
      <c r="EK541" s="3"/>
      <c r="EL541" s="3"/>
      <c r="EM541" s="1"/>
      <c r="EN541" s="1"/>
      <c r="EO541" s="1"/>
      <c r="EP541" s="1"/>
      <c r="EQ541" s="1"/>
      <c r="ER541" s="1"/>
      <c r="ES541" s="3"/>
      <c r="ET541" s="3"/>
      <c r="EU541" s="1"/>
      <c r="EV541" s="1"/>
      <c r="EW541" s="1"/>
      <c r="EX541" s="1"/>
      <c r="EY541" s="1"/>
      <c r="EZ541" s="1"/>
      <c r="FA541" s="1"/>
      <c r="FB541" s="1"/>
      <c r="FC541" s="1"/>
      <c r="FD541" s="1"/>
      <c r="FE541" s="1"/>
    </row>
    <row r="542">
      <c r="L542" s="1"/>
      <c r="M542" s="1"/>
      <c r="N542" s="1"/>
      <c r="O542" s="1"/>
      <c r="P542" s="1"/>
      <c r="Q542" s="1"/>
      <c r="R542" s="1"/>
      <c r="S542" s="3"/>
      <c r="T542" s="3"/>
      <c r="U542" s="3"/>
      <c r="V542" s="3"/>
      <c r="W542" s="3"/>
      <c r="X542" s="3"/>
      <c r="Y542" s="3"/>
      <c r="Z542" s="3"/>
      <c r="AA542" s="3"/>
      <c r="AB542" s="3"/>
      <c r="AD542" s="1"/>
      <c r="AE542" s="1"/>
      <c r="AF542" s="1"/>
      <c r="AG542" s="1"/>
      <c r="AH542" s="1"/>
      <c r="AI542" s="1"/>
      <c r="AJ542" s="1"/>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1"/>
      <c r="BQ542" s="1"/>
      <c r="BR542" s="1"/>
      <c r="BS542" s="1"/>
      <c r="BT542" s="1"/>
      <c r="BU542" s="1"/>
      <c r="BV542" s="1"/>
      <c r="BW542" s="1"/>
      <c r="BX542" s="1"/>
      <c r="BY542" s="1"/>
      <c r="BZ542" s="1"/>
      <c r="CA542" s="4"/>
      <c r="CB542" s="1"/>
      <c r="CC542" s="4"/>
      <c r="CD542" s="1"/>
      <c r="CE542" s="4"/>
      <c r="CF542" s="5"/>
      <c r="CG542" s="1"/>
      <c r="CH542" s="1"/>
      <c r="CI542" s="1"/>
      <c r="CJ542" s="1"/>
      <c r="CK542" s="1"/>
      <c r="CL542" s="1"/>
      <c r="CM542" s="6"/>
      <c r="CN542" s="6"/>
      <c r="CO542" s="6"/>
      <c r="CP542" s="6"/>
      <c r="CQ542" s="6"/>
      <c r="CR542" s="6"/>
      <c r="CS542" s="6"/>
      <c r="CT542" s="6"/>
      <c r="CU542" s="6"/>
      <c r="CV542" s="6"/>
      <c r="CW542" s="7"/>
      <c r="CX542" s="7"/>
      <c r="CY542" s="7"/>
      <c r="CZ542" s="7"/>
      <c r="DA542" s="8"/>
      <c r="DB542" s="6"/>
      <c r="DL542" s="3"/>
      <c r="DM542" s="3"/>
      <c r="DN542" s="3"/>
      <c r="DO542" s="3"/>
      <c r="DP542" s="3"/>
      <c r="DQ542" s="3"/>
      <c r="DR542" s="3"/>
      <c r="DS542" s="3"/>
      <c r="DT542" s="3"/>
      <c r="EE542" s="3"/>
      <c r="EF542" s="3"/>
      <c r="EG542" s="3"/>
      <c r="EH542" s="3"/>
      <c r="EI542" s="3"/>
      <c r="EJ542" s="3"/>
      <c r="EK542" s="3"/>
      <c r="EL542" s="3"/>
      <c r="EM542" s="1"/>
      <c r="EN542" s="1"/>
      <c r="EO542" s="1"/>
      <c r="EP542" s="1"/>
      <c r="EQ542" s="1"/>
      <c r="ER542" s="1"/>
      <c r="ES542" s="3"/>
      <c r="ET542" s="3"/>
      <c r="EU542" s="1"/>
      <c r="EV542" s="1"/>
      <c r="EW542" s="1"/>
      <c r="EX542" s="1"/>
      <c r="EY542" s="1"/>
      <c r="EZ542" s="1"/>
      <c r="FA542" s="1"/>
      <c r="FB542" s="1"/>
      <c r="FC542" s="1"/>
      <c r="FD542" s="1"/>
      <c r="FE542" s="1"/>
    </row>
    <row r="543">
      <c r="L543" s="1"/>
      <c r="M543" s="1"/>
      <c r="N543" s="1"/>
      <c r="O543" s="1"/>
      <c r="P543" s="1"/>
      <c r="Q543" s="1"/>
      <c r="R543" s="1"/>
      <c r="S543" s="3"/>
      <c r="T543" s="3"/>
      <c r="U543" s="3"/>
      <c r="V543" s="3"/>
      <c r="W543" s="3"/>
      <c r="X543" s="3"/>
      <c r="Y543" s="3"/>
      <c r="Z543" s="3"/>
      <c r="AA543" s="3"/>
      <c r="AB543" s="3"/>
      <c r="AD543" s="1"/>
      <c r="AE543" s="1"/>
      <c r="AF543" s="1"/>
      <c r="AG543" s="1"/>
      <c r="AH543" s="1"/>
      <c r="AI543" s="1"/>
      <c r="AJ543" s="1"/>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1"/>
      <c r="BQ543" s="1"/>
      <c r="BR543" s="1"/>
      <c r="BS543" s="1"/>
      <c r="BT543" s="1"/>
      <c r="BU543" s="1"/>
      <c r="BV543" s="1"/>
      <c r="BW543" s="1"/>
      <c r="BX543" s="1"/>
      <c r="BY543" s="1"/>
      <c r="BZ543" s="1"/>
      <c r="CA543" s="4"/>
      <c r="CB543" s="1"/>
      <c r="CC543" s="4"/>
      <c r="CD543" s="1"/>
      <c r="CE543" s="4"/>
      <c r="CF543" s="5"/>
      <c r="CG543" s="1"/>
      <c r="CH543" s="1"/>
      <c r="CI543" s="1"/>
      <c r="CJ543" s="1"/>
      <c r="CK543" s="1"/>
      <c r="CL543" s="1"/>
      <c r="CM543" s="6"/>
      <c r="CN543" s="6"/>
      <c r="CO543" s="6"/>
      <c r="CP543" s="6"/>
      <c r="CQ543" s="6"/>
      <c r="CR543" s="6"/>
      <c r="CS543" s="6"/>
      <c r="CT543" s="6"/>
      <c r="CU543" s="6"/>
      <c r="CV543" s="6"/>
      <c r="CW543" s="7"/>
      <c r="CX543" s="7"/>
      <c r="CY543" s="7"/>
      <c r="CZ543" s="7"/>
      <c r="DA543" s="8"/>
      <c r="DB543" s="6"/>
      <c r="DL543" s="3"/>
      <c r="DM543" s="3"/>
      <c r="DN543" s="3"/>
      <c r="DO543" s="3"/>
      <c r="DP543" s="3"/>
      <c r="DQ543" s="3"/>
      <c r="DR543" s="3"/>
      <c r="DS543" s="3"/>
      <c r="DT543" s="3"/>
      <c r="EE543" s="3"/>
      <c r="EF543" s="3"/>
      <c r="EG543" s="3"/>
      <c r="EH543" s="3"/>
      <c r="EI543" s="3"/>
      <c r="EJ543" s="3"/>
      <c r="EK543" s="3"/>
      <c r="EL543" s="3"/>
      <c r="EM543" s="1"/>
      <c r="EU543" s="1"/>
      <c r="EV543" s="1"/>
      <c r="EW543" s="1"/>
      <c r="EX543" s="1"/>
      <c r="EY543" s="1"/>
      <c r="EZ543" s="1"/>
      <c r="FA543" s="1"/>
      <c r="FB543" s="1"/>
      <c r="FC543" s="1"/>
      <c r="FD543" s="1"/>
      <c r="FE543" s="1"/>
    </row>
    <row r="544">
      <c r="L544" s="1"/>
      <c r="M544" s="1"/>
      <c r="N544" s="1"/>
      <c r="O544" s="1"/>
      <c r="P544" s="1"/>
      <c r="Q544" s="1"/>
      <c r="R544" s="1"/>
      <c r="S544" s="3"/>
      <c r="T544" s="3"/>
      <c r="U544" s="3"/>
      <c r="V544" s="3"/>
      <c r="W544" s="3"/>
      <c r="X544" s="3"/>
      <c r="Y544" s="3"/>
      <c r="Z544" s="3"/>
      <c r="AA544" s="3"/>
      <c r="AB544" s="3"/>
      <c r="AD544" s="1"/>
      <c r="AE544" s="1"/>
      <c r="AF544" s="1"/>
      <c r="AG544" s="1"/>
      <c r="AH544" s="1"/>
      <c r="AI544" s="1"/>
      <c r="AJ544" s="1"/>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1"/>
      <c r="BQ544" s="1"/>
      <c r="BR544" s="1"/>
      <c r="BS544" s="1"/>
      <c r="BT544" s="1"/>
      <c r="BU544" s="1"/>
      <c r="BV544" s="1"/>
      <c r="BW544" s="1"/>
      <c r="BX544" s="1"/>
      <c r="BY544" s="1"/>
      <c r="BZ544" s="1"/>
      <c r="CA544" s="4"/>
      <c r="CB544" s="1"/>
      <c r="CC544" s="4"/>
      <c r="CD544" s="1"/>
      <c r="CE544" s="4"/>
      <c r="CF544" s="5"/>
      <c r="CG544" s="1"/>
      <c r="CH544" s="1"/>
      <c r="CI544" s="1"/>
      <c r="CJ544" s="1"/>
      <c r="CK544" s="1"/>
      <c r="CL544" s="1"/>
      <c r="CM544" s="6"/>
      <c r="CN544" s="6"/>
      <c r="CO544" s="6"/>
      <c r="CP544" s="6"/>
      <c r="CQ544" s="6"/>
      <c r="CR544" s="6"/>
      <c r="CS544" s="6"/>
      <c r="CT544" s="6"/>
      <c r="CU544" s="6"/>
      <c r="CV544" s="6"/>
      <c r="CW544" s="7"/>
      <c r="CX544" s="7"/>
      <c r="CY544" s="7"/>
      <c r="CZ544" s="7"/>
      <c r="DA544" s="8"/>
      <c r="DB544" s="6"/>
      <c r="DL544" s="3"/>
      <c r="DM544" s="3"/>
      <c r="DN544" s="3"/>
      <c r="DO544" s="3"/>
      <c r="DP544" s="3"/>
      <c r="DQ544" s="3"/>
      <c r="DR544" s="3"/>
      <c r="DS544" s="3"/>
      <c r="DT544" s="3"/>
      <c r="EE544" s="3"/>
      <c r="EF544" s="3"/>
      <c r="EG544" s="3"/>
      <c r="EH544" s="3"/>
      <c r="EI544" s="3"/>
      <c r="EJ544" s="3"/>
      <c r="EK544" s="3"/>
      <c r="EL544" s="3"/>
      <c r="EM544" s="1"/>
      <c r="EV544" s="1"/>
      <c r="EW544" s="1"/>
      <c r="EX544" s="1"/>
      <c r="EY544" s="1"/>
      <c r="EZ544" s="1"/>
      <c r="FA544" s="1"/>
      <c r="FB544" s="1"/>
      <c r="FC544" s="1"/>
      <c r="FD544" s="1"/>
      <c r="FE544" s="1"/>
    </row>
    <row r="545">
      <c r="L545" s="1"/>
      <c r="M545" s="1"/>
      <c r="N545" s="1"/>
      <c r="O545" s="1"/>
      <c r="P545" s="1"/>
      <c r="Q545" s="1"/>
      <c r="R545" s="1"/>
      <c r="S545" s="3"/>
      <c r="T545" s="3"/>
      <c r="U545" s="3"/>
      <c r="V545" s="3"/>
      <c r="W545" s="3"/>
      <c r="X545" s="3"/>
      <c r="Y545" s="3"/>
      <c r="Z545" s="3"/>
      <c r="AA545" s="3"/>
      <c r="AB545" s="3"/>
      <c r="AD545" s="1"/>
      <c r="AE545" s="1"/>
      <c r="AF545" s="1"/>
      <c r="AG545" s="1"/>
      <c r="AH545" s="1"/>
      <c r="AI545" s="1"/>
      <c r="AJ545" s="1"/>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1"/>
      <c r="BQ545" s="1"/>
      <c r="BR545" s="1"/>
      <c r="BS545" s="1"/>
      <c r="BT545" s="1"/>
      <c r="BU545" s="1"/>
      <c r="BV545" s="1"/>
      <c r="BW545" s="1"/>
      <c r="BX545" s="1"/>
      <c r="BY545" s="1"/>
      <c r="BZ545" s="1"/>
      <c r="CA545" s="4"/>
      <c r="CB545" s="1"/>
      <c r="CC545" s="4"/>
      <c r="CD545" s="1"/>
      <c r="CE545" s="4"/>
      <c r="CF545" s="5"/>
      <c r="CG545" s="1"/>
      <c r="CH545" s="1"/>
      <c r="CI545" s="1"/>
      <c r="CJ545" s="1"/>
      <c r="CK545" s="1"/>
      <c r="CL545" s="1"/>
      <c r="CM545" s="6"/>
      <c r="CN545" s="6"/>
      <c r="CO545" s="6"/>
      <c r="CP545" s="6"/>
      <c r="CQ545" s="6"/>
      <c r="CR545" s="6"/>
      <c r="CS545" s="6"/>
      <c r="CT545" s="6"/>
      <c r="CU545" s="6"/>
      <c r="CV545" s="6"/>
      <c r="CW545" s="7"/>
      <c r="CX545" s="7"/>
      <c r="CY545" s="7"/>
      <c r="CZ545" s="7"/>
      <c r="DA545" s="8"/>
      <c r="DB545" s="6"/>
      <c r="DL545" s="3"/>
      <c r="DM545" s="3"/>
      <c r="DN545" s="3"/>
      <c r="DO545" s="3"/>
      <c r="DP545" s="3"/>
      <c r="DQ545" s="3"/>
      <c r="DR545" s="3"/>
      <c r="DS545" s="3"/>
      <c r="DT545" s="3"/>
      <c r="EE545" s="3"/>
      <c r="EF545" s="3"/>
      <c r="EG545" s="3"/>
      <c r="EH545" s="3"/>
      <c r="EI545" s="3"/>
      <c r="EJ545" s="3"/>
      <c r="EK545" s="3"/>
      <c r="EL545" s="3"/>
      <c r="EM545" s="1"/>
      <c r="EV545" s="1"/>
      <c r="EW545" s="1"/>
      <c r="EX545" s="1"/>
      <c r="EY545" s="1"/>
      <c r="EZ545" s="1"/>
      <c r="FA545" s="1"/>
      <c r="FB545" s="1"/>
      <c r="FC545" s="1"/>
      <c r="FD545" s="1"/>
      <c r="FE545" s="1"/>
    </row>
    <row r="546">
      <c r="L546" s="1"/>
      <c r="M546" s="1"/>
      <c r="N546" s="1"/>
      <c r="O546" s="1"/>
      <c r="P546" s="1"/>
      <c r="Q546" s="1"/>
      <c r="R546" s="1"/>
      <c r="S546" s="3"/>
      <c r="T546" s="3"/>
      <c r="U546" s="3"/>
      <c r="V546" s="3"/>
      <c r="W546" s="3"/>
      <c r="X546" s="3"/>
      <c r="Y546" s="3"/>
      <c r="Z546" s="3"/>
      <c r="AA546" s="3"/>
      <c r="AB546" s="3"/>
      <c r="AD546" s="1"/>
      <c r="AE546" s="1"/>
      <c r="AF546" s="1"/>
      <c r="AG546" s="1"/>
      <c r="AH546" s="1"/>
      <c r="AI546" s="1"/>
      <c r="AJ546" s="1"/>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1"/>
      <c r="BQ546" s="1"/>
      <c r="BR546" s="1"/>
      <c r="BS546" s="1"/>
      <c r="BT546" s="1"/>
      <c r="BU546" s="1"/>
      <c r="BV546" s="1"/>
      <c r="BW546" s="1"/>
      <c r="BX546" s="1"/>
      <c r="BY546" s="1"/>
      <c r="BZ546" s="1"/>
      <c r="CA546" s="4"/>
      <c r="CB546" s="1"/>
      <c r="CC546" s="4"/>
      <c r="CD546" s="1"/>
      <c r="CE546" s="4"/>
      <c r="CF546" s="5"/>
      <c r="CG546" s="1"/>
      <c r="CH546" s="1"/>
      <c r="CI546" s="1"/>
      <c r="CJ546" s="1"/>
      <c r="CK546" s="1"/>
      <c r="CL546" s="1"/>
      <c r="CM546" s="6"/>
      <c r="CN546" s="6"/>
      <c r="CO546" s="6"/>
      <c r="DL546" s="3"/>
      <c r="DM546" s="3"/>
      <c r="DN546" s="3"/>
      <c r="DO546" s="3"/>
      <c r="DP546" s="3"/>
      <c r="DQ546" s="3"/>
      <c r="DR546" s="3"/>
      <c r="DS546" s="3"/>
      <c r="DT546" s="3"/>
      <c r="EE546" s="3"/>
      <c r="EF546" s="3"/>
      <c r="EG546" s="3"/>
      <c r="EH546" s="3"/>
      <c r="EI546" s="3"/>
      <c r="EJ546" s="3"/>
      <c r="EK546" s="3"/>
      <c r="EL546" s="3"/>
      <c r="EM546" s="1"/>
      <c r="EV546" s="1"/>
      <c r="EW546" s="1"/>
      <c r="EX546" s="1"/>
      <c r="EY546" s="1"/>
      <c r="EZ546" s="1"/>
      <c r="FA546" s="1"/>
      <c r="FB546" s="1"/>
      <c r="FC546" s="1"/>
      <c r="FD546" s="1"/>
      <c r="FE546" s="1"/>
    </row>
    <row r="547">
      <c r="L547" s="1"/>
      <c r="M547" s="1"/>
      <c r="N547" s="1"/>
      <c r="O547" s="1"/>
      <c r="P547" s="1"/>
      <c r="Q547" s="1"/>
      <c r="R547" s="1"/>
      <c r="S547" s="3"/>
      <c r="T547" s="3"/>
      <c r="U547" s="3"/>
      <c r="V547" s="3"/>
      <c r="W547" s="3"/>
      <c r="X547" s="3"/>
      <c r="Y547" s="3"/>
      <c r="Z547" s="3"/>
      <c r="AA547" s="3"/>
      <c r="AB547" s="3"/>
      <c r="AD547" s="1"/>
      <c r="AE547" s="1"/>
      <c r="AF547" s="1"/>
      <c r="AG547" s="1"/>
      <c r="AH547" s="1"/>
      <c r="AI547" s="1"/>
      <c r="AJ547" s="1"/>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1"/>
      <c r="BQ547" s="1"/>
      <c r="BR547" s="1"/>
      <c r="BS547" s="1"/>
      <c r="BT547" s="1"/>
      <c r="BU547" s="1"/>
      <c r="BV547" s="1"/>
      <c r="BW547" s="1"/>
      <c r="BX547" s="1"/>
      <c r="BY547" s="1"/>
      <c r="BZ547" s="1"/>
      <c r="CA547" s="4"/>
      <c r="CB547" s="1"/>
      <c r="CC547" s="4"/>
      <c r="CD547" s="1"/>
      <c r="CE547" s="4"/>
      <c r="CF547" s="5"/>
      <c r="CG547" s="1"/>
      <c r="CH547" s="1"/>
      <c r="CI547" s="1"/>
      <c r="CJ547" s="1"/>
      <c r="CK547" s="1"/>
      <c r="CL547" s="1"/>
      <c r="CM547" s="6"/>
      <c r="CN547" s="6"/>
      <c r="CO547" s="6"/>
      <c r="DL547" s="3"/>
      <c r="DM547" s="3"/>
      <c r="DN547" s="3"/>
      <c r="DO547" s="3"/>
      <c r="DP547" s="3"/>
      <c r="DQ547" s="3"/>
      <c r="DR547" s="3"/>
      <c r="DS547" s="3"/>
      <c r="DT547" s="3"/>
      <c r="EE547" s="3"/>
      <c r="EF547" s="3"/>
      <c r="EG547" s="3"/>
      <c r="EH547" s="3"/>
      <c r="EI547" s="3"/>
      <c r="EJ547" s="3"/>
      <c r="EK547" s="3"/>
      <c r="EL547" s="3"/>
      <c r="EM547" s="1"/>
      <c r="EV547" s="1"/>
      <c r="EW547" s="1"/>
      <c r="EX547" s="1"/>
      <c r="EY547" s="1"/>
      <c r="EZ547" s="1"/>
      <c r="FA547" s="1"/>
      <c r="FB547" s="1"/>
      <c r="FC547" s="1"/>
      <c r="FD547" s="1"/>
      <c r="FE547" s="1"/>
    </row>
    <row r="548">
      <c r="L548" s="1"/>
      <c r="M548" s="1"/>
      <c r="N548" s="1"/>
      <c r="O548" s="1"/>
      <c r="P548" s="1"/>
      <c r="Q548" s="1"/>
      <c r="R548" s="1"/>
      <c r="S548" s="3"/>
      <c r="T548" s="3"/>
      <c r="U548" s="3"/>
      <c r="V548" s="3"/>
      <c r="W548" s="3"/>
      <c r="X548" s="3"/>
      <c r="Y548" s="3"/>
      <c r="Z548" s="3"/>
      <c r="AA548" s="3"/>
      <c r="AB548" s="3"/>
      <c r="AD548" s="1"/>
      <c r="AE548" s="1"/>
      <c r="AF548" s="1"/>
      <c r="AG548" s="1"/>
      <c r="AH548" s="1"/>
      <c r="AI548" s="1"/>
      <c r="AJ548" s="1"/>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1"/>
      <c r="BQ548" s="1"/>
      <c r="BR548" s="1"/>
      <c r="BS548" s="1"/>
      <c r="BT548" s="1"/>
      <c r="BU548" s="1"/>
      <c r="BV548" s="1"/>
      <c r="BW548" s="1"/>
      <c r="BX548" s="1"/>
      <c r="BY548" s="1"/>
      <c r="BZ548" s="1"/>
      <c r="CA548" s="4"/>
      <c r="CB548" s="1"/>
      <c r="CC548" s="4"/>
      <c r="CD548" s="1"/>
      <c r="CE548" s="4"/>
      <c r="CF548" s="5"/>
      <c r="CG548" s="1"/>
      <c r="CH548" s="1"/>
      <c r="CI548" s="1"/>
      <c r="CJ548" s="1"/>
      <c r="CK548" s="1"/>
      <c r="CL548" s="1"/>
      <c r="CM548" s="6"/>
      <c r="CN548" s="6"/>
      <c r="CO548" s="6"/>
      <c r="DL548" s="3"/>
      <c r="DM548" s="3"/>
      <c r="DN548" s="3"/>
      <c r="DO548" s="3"/>
      <c r="DP548" s="3"/>
      <c r="DQ548" s="3"/>
      <c r="DR548" s="3"/>
      <c r="DS548" s="3"/>
      <c r="DT548" s="3"/>
      <c r="EE548" s="3"/>
      <c r="EF548" s="3"/>
      <c r="EG548" s="3"/>
      <c r="EH548" s="3"/>
      <c r="EI548" s="3"/>
      <c r="EJ548" s="3"/>
      <c r="EK548" s="3"/>
      <c r="EL548" s="3"/>
      <c r="EM548" s="1"/>
    </row>
    <row r="549">
      <c r="L549" s="1"/>
      <c r="M549" s="1"/>
      <c r="N549" s="1"/>
      <c r="O549" s="1"/>
      <c r="P549" s="1"/>
      <c r="Q549" s="1"/>
      <c r="R549" s="1"/>
      <c r="S549" s="3"/>
      <c r="T549" s="3"/>
      <c r="U549" s="3"/>
      <c r="V549" s="3"/>
      <c r="W549" s="3"/>
      <c r="X549" s="3"/>
      <c r="Y549" s="3"/>
      <c r="Z549" s="3"/>
      <c r="AA549" s="3"/>
      <c r="AB549" s="3"/>
      <c r="AD549" s="1"/>
      <c r="AE549" s="1"/>
      <c r="AF549" s="1"/>
      <c r="AG549" s="1"/>
      <c r="AH549" s="1"/>
      <c r="AI549" s="1"/>
      <c r="AJ549" s="1"/>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1"/>
      <c r="BQ549" s="1"/>
      <c r="BR549" s="1"/>
      <c r="BS549" s="1"/>
      <c r="BT549" s="1"/>
      <c r="BU549" s="1"/>
      <c r="BV549" s="1"/>
      <c r="BW549" s="1"/>
      <c r="BX549" s="1"/>
      <c r="BY549" s="1"/>
      <c r="BZ549" s="1"/>
      <c r="CA549" s="4"/>
      <c r="CB549" s="1"/>
      <c r="CC549" s="4"/>
      <c r="CD549" s="1"/>
      <c r="CE549" s="4"/>
      <c r="CF549" s="5"/>
      <c r="CG549" s="1"/>
      <c r="CH549" s="1"/>
      <c r="CI549" s="1"/>
      <c r="CJ549" s="1"/>
      <c r="CK549" s="1"/>
      <c r="CL549" s="1"/>
      <c r="CM549" s="6"/>
      <c r="CN549" s="6"/>
      <c r="CO549" s="6"/>
      <c r="DL549" s="3"/>
      <c r="DM549" s="3"/>
      <c r="DN549" s="3"/>
      <c r="DO549" s="3"/>
      <c r="DP549" s="3"/>
      <c r="DQ549" s="3"/>
      <c r="DR549" s="3"/>
      <c r="DS549" s="3"/>
      <c r="DT549" s="3"/>
      <c r="EE549" s="3"/>
      <c r="EF549" s="3"/>
      <c r="EG549" s="3"/>
      <c r="EH549" s="3"/>
      <c r="EI549" s="3"/>
      <c r="EJ549" s="3"/>
      <c r="EK549" s="3"/>
      <c r="EL549" s="3"/>
      <c r="EM549" s="1"/>
    </row>
    <row r="550">
      <c r="L550" s="1"/>
      <c r="M550" s="1"/>
      <c r="N550" s="1"/>
      <c r="O550" s="1"/>
      <c r="P550" s="1"/>
      <c r="Q550" s="1"/>
      <c r="R550" s="1"/>
      <c r="S550" s="3"/>
      <c r="T550" s="3"/>
      <c r="U550" s="3"/>
      <c r="V550" s="3"/>
      <c r="W550" s="3"/>
      <c r="X550" s="3"/>
      <c r="Y550" s="3"/>
      <c r="Z550" s="3"/>
      <c r="AA550" s="3"/>
      <c r="AB550" s="3"/>
      <c r="AD550" s="1"/>
      <c r="AE550" s="1"/>
      <c r="AF550" s="1"/>
      <c r="AG550" s="1"/>
      <c r="AH550" s="1"/>
      <c r="AI550" s="1"/>
      <c r="AJ550" s="1"/>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1"/>
      <c r="BQ550" s="1"/>
      <c r="BR550" s="1"/>
      <c r="BS550" s="1"/>
      <c r="BT550" s="1"/>
      <c r="BU550" s="1"/>
      <c r="BV550" s="1"/>
      <c r="BW550" s="1"/>
      <c r="BX550" s="1"/>
      <c r="BY550" s="1"/>
      <c r="BZ550" s="1"/>
      <c r="CA550" s="4"/>
      <c r="CB550" s="1"/>
      <c r="CC550" s="4"/>
      <c r="CD550" s="1"/>
      <c r="CE550" s="4"/>
      <c r="CF550" s="5"/>
      <c r="CG550" s="1"/>
      <c r="CH550" s="1"/>
      <c r="CI550" s="1"/>
      <c r="CJ550" s="1"/>
      <c r="CK550" s="1"/>
      <c r="CL550" s="1"/>
      <c r="CM550" s="6"/>
      <c r="CN550" s="6"/>
      <c r="CO550" s="6"/>
      <c r="DL550" s="3"/>
      <c r="DM550" s="3"/>
      <c r="DN550" s="3"/>
      <c r="DO550" s="3"/>
      <c r="DP550" s="3"/>
      <c r="DQ550" s="3"/>
      <c r="DR550" s="3"/>
      <c r="DS550" s="3"/>
      <c r="DT550" s="3"/>
    </row>
    <row r="551">
      <c r="L551" s="1"/>
      <c r="M551" s="1"/>
      <c r="N551" s="1"/>
      <c r="O551" s="1"/>
      <c r="P551" s="1"/>
      <c r="Q551" s="1"/>
      <c r="R551" s="1"/>
      <c r="S551" s="3"/>
      <c r="T551" s="3"/>
      <c r="U551" s="3"/>
      <c r="V551" s="3"/>
      <c r="W551" s="3"/>
      <c r="X551" s="3"/>
      <c r="Y551" s="3"/>
      <c r="Z551" s="3"/>
      <c r="AA551" s="3"/>
      <c r="AB551" s="3"/>
      <c r="AD551" s="1"/>
      <c r="AE551" s="1"/>
      <c r="AF551" s="1"/>
      <c r="AG551" s="1"/>
      <c r="AH551" s="1"/>
      <c r="AI551" s="1"/>
      <c r="AJ551" s="1"/>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1"/>
      <c r="BQ551" s="1"/>
      <c r="BR551" s="1"/>
      <c r="BS551" s="1"/>
      <c r="BT551" s="1"/>
      <c r="BU551" s="1"/>
      <c r="BV551" s="1"/>
      <c r="BW551" s="1"/>
      <c r="BX551" s="1"/>
      <c r="BY551" s="1"/>
      <c r="BZ551" s="1"/>
      <c r="CA551" s="4"/>
      <c r="CB551" s="1"/>
      <c r="CC551" s="4"/>
      <c r="CD551" s="1"/>
      <c r="CE551" s="4"/>
      <c r="CF551" s="5"/>
      <c r="CG551" s="1"/>
      <c r="CH551" s="1"/>
      <c r="CI551" s="1"/>
      <c r="CJ551" s="1"/>
      <c r="CK551" s="1"/>
      <c r="CL551" s="1"/>
      <c r="CM551" s="6"/>
      <c r="CN551" s="6"/>
      <c r="CO551" s="6"/>
      <c r="DL551" s="3"/>
      <c r="DM551" s="3"/>
      <c r="DN551" s="3"/>
      <c r="DO551" s="3"/>
      <c r="DP551" s="3"/>
      <c r="DQ551" s="3"/>
      <c r="DR551" s="3"/>
      <c r="DS551" s="3"/>
      <c r="DT551" s="3"/>
    </row>
    <row r="552">
      <c r="L552" s="1"/>
      <c r="M552" s="1"/>
      <c r="N552" s="1"/>
      <c r="O552" s="1"/>
      <c r="P552" s="1"/>
      <c r="Q552" s="1"/>
      <c r="R552" s="1"/>
      <c r="S552" s="3"/>
      <c r="T552" s="3"/>
      <c r="U552" s="3"/>
      <c r="V552" s="3"/>
      <c r="W552" s="3"/>
      <c r="X552" s="3"/>
      <c r="Y552" s="3"/>
      <c r="Z552" s="3"/>
      <c r="AA552" s="3"/>
      <c r="AB552" s="3"/>
      <c r="AD552" s="1"/>
      <c r="AE552" s="1"/>
      <c r="AF552" s="1"/>
      <c r="AG552" s="1"/>
      <c r="AH552" s="1"/>
      <c r="AI552" s="1"/>
      <c r="AJ552" s="1"/>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1"/>
      <c r="BQ552" s="1"/>
      <c r="BR552" s="1"/>
      <c r="BS552" s="1"/>
      <c r="BT552" s="1"/>
      <c r="BU552" s="1"/>
      <c r="BV552" s="1"/>
      <c r="BW552" s="1"/>
      <c r="BX552" s="1"/>
      <c r="BY552" s="1"/>
      <c r="BZ552" s="1"/>
      <c r="CA552" s="4"/>
      <c r="CB552" s="1"/>
      <c r="CC552" s="4"/>
      <c r="CD552" s="1"/>
      <c r="CE552" s="4"/>
      <c r="CF552" s="5"/>
      <c r="CG552" s="1"/>
      <c r="CH552" s="1"/>
      <c r="CI552" s="1"/>
      <c r="CJ552" s="1"/>
      <c r="CK552" s="1"/>
      <c r="CL552" s="1"/>
      <c r="CM552" s="6"/>
      <c r="CN552" s="6"/>
      <c r="CO552" s="6"/>
      <c r="DL552" s="3"/>
      <c r="DM552" s="3"/>
      <c r="DN552" s="3"/>
      <c r="DO552" s="3"/>
      <c r="DP552" s="3"/>
      <c r="DQ552" s="3"/>
      <c r="DR552" s="3"/>
      <c r="DS552" s="3"/>
      <c r="DT552" s="3"/>
    </row>
    <row r="553">
      <c r="L553" s="1"/>
      <c r="M553" s="1"/>
      <c r="N553" s="1"/>
      <c r="O553" s="1"/>
      <c r="P553" s="1"/>
      <c r="Q553" s="1"/>
      <c r="R553" s="1"/>
      <c r="S553" s="3"/>
      <c r="T553" s="3"/>
      <c r="U553" s="3"/>
      <c r="V553" s="3"/>
      <c r="W553" s="3"/>
      <c r="X553" s="3"/>
      <c r="Y553" s="3"/>
      <c r="Z553" s="3"/>
      <c r="AA553" s="3"/>
      <c r="AB553" s="3"/>
      <c r="AD553" s="1"/>
      <c r="AE553" s="1"/>
      <c r="AF553" s="1"/>
      <c r="AG553" s="1"/>
      <c r="AH553" s="1"/>
      <c r="AI553" s="1"/>
      <c r="AJ553" s="1"/>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1"/>
      <c r="BQ553" s="1"/>
      <c r="BR553" s="1"/>
      <c r="BS553" s="1"/>
      <c r="BT553" s="1"/>
      <c r="BU553" s="1"/>
      <c r="BV553" s="1"/>
      <c r="BW553" s="1"/>
      <c r="BX553" s="1"/>
      <c r="BY553" s="1"/>
      <c r="BZ553" s="1"/>
      <c r="CA553" s="4"/>
      <c r="CB553" s="1"/>
      <c r="CC553" s="4"/>
      <c r="CD553" s="1"/>
      <c r="CE553" s="4"/>
      <c r="CF553" s="5"/>
      <c r="CG553" s="1"/>
      <c r="CH553" s="1"/>
      <c r="CI553" s="1"/>
      <c r="CJ553" s="1"/>
      <c r="CK553" s="1"/>
      <c r="CL553" s="1"/>
      <c r="CM553" s="6"/>
      <c r="CN553" s="6"/>
      <c r="CO553" s="6"/>
      <c r="DL553" s="3"/>
      <c r="DM553" s="3"/>
      <c r="DN553" s="3"/>
      <c r="DO553" s="3"/>
      <c r="DP553" s="3"/>
      <c r="DQ553" s="3"/>
      <c r="DR553" s="3"/>
      <c r="DS553" s="3"/>
      <c r="DT553" s="3"/>
    </row>
    <row r="554">
      <c r="L554" s="1"/>
      <c r="M554" s="1"/>
      <c r="N554" s="1"/>
      <c r="O554" s="1"/>
      <c r="P554" s="1"/>
      <c r="Q554" s="1"/>
      <c r="R554" s="1"/>
      <c r="S554" s="3"/>
      <c r="T554" s="3"/>
      <c r="U554" s="3"/>
      <c r="V554" s="3"/>
      <c r="W554" s="3"/>
      <c r="X554" s="3"/>
      <c r="Y554" s="3"/>
      <c r="Z554" s="3"/>
      <c r="AA554" s="3"/>
      <c r="AB554" s="3"/>
      <c r="BP554" s="1"/>
      <c r="BQ554" s="1"/>
      <c r="BR554" s="1"/>
      <c r="BS554" s="1"/>
      <c r="BT554" s="1"/>
      <c r="BU554" s="1"/>
      <c r="BV554" s="1"/>
      <c r="BW554" s="1"/>
      <c r="BX554" s="1"/>
      <c r="BY554" s="1"/>
      <c r="BZ554" s="1"/>
      <c r="CA554" s="4"/>
      <c r="CB554" s="1"/>
      <c r="CC554" s="4"/>
      <c r="CD554" s="1"/>
      <c r="CE554" s="4"/>
      <c r="CF554" s="5"/>
      <c r="CG554" s="1"/>
      <c r="CH554" s="1"/>
      <c r="CI554" s="1"/>
      <c r="CJ554" s="1"/>
      <c r="CK554" s="1"/>
      <c r="CL554" s="1"/>
      <c r="CM554" s="6"/>
      <c r="CN554" s="6"/>
      <c r="CO554" s="6"/>
      <c r="DL554" s="3"/>
      <c r="DM554" s="3"/>
      <c r="DN554" s="3"/>
      <c r="DO554" s="3"/>
      <c r="DP554" s="3"/>
      <c r="DQ554" s="3"/>
      <c r="DR554" s="3"/>
      <c r="DS554" s="3"/>
      <c r="DT554" s="3"/>
    </row>
    <row r="555">
      <c r="L555" s="1"/>
      <c r="M555" s="1"/>
      <c r="N555" s="1"/>
      <c r="O555" s="1"/>
      <c r="P555" s="1"/>
      <c r="Q555" s="1"/>
      <c r="R555" s="1"/>
      <c r="S555" s="3"/>
      <c r="T555" s="3"/>
      <c r="U555" s="3"/>
      <c r="V555" s="3"/>
      <c r="W555" s="3"/>
      <c r="X555" s="3"/>
      <c r="Y555" s="3"/>
      <c r="Z555" s="3"/>
      <c r="AA555" s="3"/>
      <c r="AB555" s="3"/>
      <c r="DL555" s="3"/>
      <c r="DM555" s="3"/>
      <c r="DN555" s="3"/>
      <c r="DO555" s="3"/>
      <c r="DP555" s="3"/>
      <c r="DQ555" s="3"/>
      <c r="DR555" s="3"/>
      <c r="DS555" s="3"/>
      <c r="DT555" s="3"/>
    </row>
    <row r="556">
      <c r="L556" s="1"/>
      <c r="M556" s="1"/>
      <c r="N556" s="1"/>
      <c r="O556" s="1"/>
      <c r="P556" s="1"/>
      <c r="Q556" s="1"/>
      <c r="R556" s="1"/>
      <c r="S556" s="3"/>
      <c r="T556" s="3"/>
      <c r="U556" s="3"/>
      <c r="V556" s="3"/>
      <c r="W556" s="3"/>
      <c r="X556" s="3"/>
      <c r="Y556" s="3"/>
      <c r="Z556" s="3"/>
      <c r="AA556" s="3"/>
      <c r="AB556" s="3"/>
      <c r="DL556" s="3"/>
      <c r="DM556" s="3"/>
      <c r="DN556" s="3"/>
      <c r="DO556" s="3"/>
      <c r="DP556" s="3"/>
      <c r="DQ556" s="3"/>
      <c r="DR556" s="3"/>
      <c r="DS556" s="3"/>
      <c r="DT556" s="3"/>
    </row>
    <row r="557">
      <c r="L557" s="1"/>
      <c r="M557" s="1"/>
      <c r="N557" s="1"/>
      <c r="O557" s="1"/>
      <c r="P557" s="1"/>
      <c r="Q557" s="1"/>
      <c r="R557" s="1"/>
      <c r="S557" s="3"/>
      <c r="T557" s="3"/>
      <c r="U557" s="3"/>
      <c r="V557" s="3"/>
      <c r="W557" s="3"/>
      <c r="X557" s="3"/>
      <c r="Y557" s="3"/>
      <c r="Z557" s="3"/>
      <c r="AA557" s="3"/>
      <c r="AB557" s="3"/>
      <c r="DL557" s="3"/>
      <c r="DM557" s="3"/>
      <c r="DN557" s="3"/>
      <c r="DO557" s="3"/>
      <c r="DP557" s="3"/>
      <c r="DQ557" s="3"/>
      <c r="DR557" s="3"/>
      <c r="DS557" s="3"/>
      <c r="DT557" s="3"/>
    </row>
    <row r="558">
      <c r="S558" s="3"/>
    </row>
  </sheetData>
  <mergeCells count="91">
    <mergeCell ref="EF4:EI4"/>
    <mergeCell ref="EN24:ET28"/>
    <mergeCell ref="EN32:ET36"/>
    <mergeCell ref="KC41:KI45"/>
    <mergeCell ref="EW42:FD48"/>
    <mergeCell ref="IY42:JE44"/>
    <mergeCell ref="KC32:KI34"/>
    <mergeCell ref="IY36:JE40"/>
    <mergeCell ref="KC36:KI39"/>
    <mergeCell ref="IY31:JE34"/>
    <mergeCell ref="KC25:KI31"/>
    <mergeCell ref="KC5:KI7"/>
    <mergeCell ref="KC8:KI9"/>
    <mergeCell ref="JH12:JN16"/>
    <mergeCell ref="KC11:KI11"/>
    <mergeCell ref="KC12:KI12"/>
    <mergeCell ref="KC13:KI17"/>
    <mergeCell ref="KC19:KI22"/>
    <mergeCell ref="CH47:CN49"/>
    <mergeCell ref="CD5:CF5"/>
    <mergeCell ref="CH5:CI5"/>
    <mergeCell ref="IR10:IV18"/>
    <mergeCell ref="IY6:JE13"/>
    <mergeCell ref="DD44:DJ46"/>
    <mergeCell ref="DJ13:DK14"/>
    <mergeCell ref="IJ43:IP48"/>
    <mergeCell ref="IY24:JE29"/>
    <mergeCell ref="IY15:JE18"/>
    <mergeCell ref="IY20:JE22"/>
    <mergeCell ref="EN41:ET46"/>
    <mergeCell ref="EF31:EI31"/>
    <mergeCell ref="EF18:EI18"/>
    <mergeCell ref="BY118:CK126"/>
    <mergeCell ref="AD8:AJ10"/>
    <mergeCell ref="AD13:AJ16"/>
    <mergeCell ref="BQ15:BV18"/>
    <mergeCell ref="BQ46:BV48"/>
    <mergeCell ref="BU27:BV27"/>
    <mergeCell ref="BU30:BV30"/>
    <mergeCell ref="BU23:BV23"/>
    <mergeCell ref="BU22:BV22"/>
    <mergeCell ref="BU26:BV26"/>
    <mergeCell ref="BU33:BW35"/>
    <mergeCell ref="BY6:CB6"/>
    <mergeCell ref="CH6:CI6"/>
    <mergeCell ref="BY7:CB7"/>
    <mergeCell ref="L29:R29"/>
    <mergeCell ref="P30:Q30"/>
    <mergeCell ref="L25:R27"/>
    <mergeCell ref="AD5:AJ7"/>
    <mergeCell ref="BY5:CB5"/>
    <mergeCell ref="BY8:CB9"/>
    <mergeCell ref="AD11:AG12"/>
    <mergeCell ref="BY15:CE16"/>
    <mergeCell ref="BY19:CE25"/>
    <mergeCell ref="AF20:AJ22"/>
    <mergeCell ref="BQ19:BV20"/>
    <mergeCell ref="AF23:AJ24"/>
    <mergeCell ref="AD26:AJ27"/>
    <mergeCell ref="K74:O76"/>
    <mergeCell ref="B4:I4"/>
    <mergeCell ref="DD4:DJ4"/>
    <mergeCell ref="DM4:DS4"/>
    <mergeCell ref="B5:H5"/>
    <mergeCell ref="B6:H6"/>
    <mergeCell ref="L6:R11"/>
    <mergeCell ref="U6:AA7"/>
    <mergeCell ref="B7:H10"/>
    <mergeCell ref="L17:R22"/>
    <mergeCell ref="DM25:DS30"/>
    <mergeCell ref="B42:I47"/>
    <mergeCell ref="B40:D41"/>
    <mergeCell ref="L4:R5"/>
    <mergeCell ref="U4:AA5"/>
    <mergeCell ref="L44:R48"/>
    <mergeCell ref="B34:I34"/>
    <mergeCell ref="B35:I35"/>
    <mergeCell ref="DD21:DJ25"/>
    <mergeCell ref="DD28:DJ36"/>
    <mergeCell ref="B29:I29"/>
    <mergeCell ref="B30:I30"/>
    <mergeCell ref="B31:I31"/>
    <mergeCell ref="B32:I32"/>
    <mergeCell ref="B11:H24"/>
    <mergeCell ref="CH9:CI16"/>
    <mergeCell ref="BY31:CE32"/>
    <mergeCell ref="AH28:AJ45"/>
    <mergeCell ref="CC41:CE45"/>
    <mergeCell ref="DA19:DB19"/>
    <mergeCell ref="CQ41:DA48"/>
    <mergeCell ref="DD38:DJ42"/>
  </mergeCells>
  <conditionalFormatting sqref="O80:O84">
    <cfRule type="colorScale" priority="24">
      <colorScale>
        <cfvo type="min"/>
        <cfvo type="percentile" val="50"/>
        <cfvo type="max"/>
        <color indexed="17"/>
        <color indexed="5"/>
        <color indexed="2"/>
      </colorScale>
    </cfRule>
  </conditionalFormatting>
  <conditionalFormatting sqref="O102:O106">
    <cfRule type="colorScale" priority="23">
      <colorScale>
        <cfvo type="min"/>
        <cfvo type="percentile" val="50"/>
        <cfvo type="max"/>
        <color indexed="17"/>
        <color indexed="5"/>
        <color indexed="2"/>
      </colorScale>
    </cfRule>
  </conditionalFormatting>
  <conditionalFormatting sqref="AG76:AG80">
    <cfRule type="colorScale" priority="22">
      <colorScale>
        <cfvo type="min"/>
        <cfvo type="percentile" val="50"/>
        <cfvo type="max"/>
        <color indexed="17"/>
        <color indexed="5"/>
        <color indexed="2"/>
      </colorScale>
    </cfRule>
  </conditionalFormatting>
  <conditionalFormatting sqref="AG98:AG102">
    <cfRule type="colorScale" priority="21">
      <colorScale>
        <cfvo type="min"/>
        <cfvo type="percentile" val="50"/>
        <cfvo type="max"/>
        <color indexed="17"/>
        <color indexed="5"/>
        <color indexed="2"/>
      </colorScale>
    </cfRule>
  </conditionalFormatting>
  <printOptions headings="0" gridLines="0" horizontalCentered="1" verticalCentered="1"/>
  <pageMargins left="0.70866141732283472" right="0.70866141732283472" top="0.74803149606299213" bottom="0.74803149606299213" header="0.31496062992125984" footer="0.31496062992125984"/>
  <pageSetup paperSize="9" scale="96" fitToWidth="1" fitToHeight="1" pageOrder="overThenDown" orientation="portrait" usePrinterDefaults="1" blackAndWhite="0" draft="0" cellComments="none" useFirstPageNumber="0" errors="displayed" horizontalDpi="300" verticalDpi="300" copies="1"/>
  <headerFooter>
    <oddHeader>&amp;L&amp;G&amp;C&amp;20DIVISION ETRUCTURAL&amp;R&amp;G
&amp;D</oddHeader>
    <oddFooter>&amp;LNo Valido Sin Firma&amp;C&amp;A&amp;R&amp;P de &amp;N</oddFooter>
  </headerFooter>
  <rowBreaks count="3" manualBreakCount="3">
    <brk id="63" man="1" max="16383"/>
    <brk id="132" man="1" max="16383"/>
    <brk id="198" man="1" max="16383"/>
  </rowBreaks>
  <colBreaks count="15" manualBreakCount="15">
    <brk id="10" man="1" max="47"/>
    <brk id="19" man="1" max="47"/>
    <brk id="28" man="1" max="47"/>
    <brk id="37" man="1" max="47"/>
    <brk id="67" man="1" max="47"/>
    <brk id="75" man="1" max="47"/>
    <brk id="93" man="1" max="47"/>
    <brk id="106" man="1" max="47"/>
    <brk id="115" man="1" max="47"/>
    <brk id="124" man="1" max="47"/>
    <brk id="142" man="1" max="47"/>
    <brk id="151" man="1" max="47"/>
    <brk id="185" man="1" max="47"/>
    <brk id="207" man="1" max="47"/>
    <brk id="287" man="1" max="47"/>
  </colBreaks>
  <drawing r:id="rId5"/>
  <legacyDrawing r:id="rId6"/>
  <legacyDrawingHF r:id="rId7"/>
  <oleObjects>
    <mc:AlternateContent xmlns:mc="http://schemas.openxmlformats.org/markup-compatibility/2006">
      <mc:Choice Requires="x14">
        <oleObject progId="Equation.3" dvAspect="DVASPECT_CONTENT" shapeId="2049" r:id="rId4">
          <objectPr defaultSize="0" r:id="rId3">
            <anchor>
              <from>
                <xdr:col>90</xdr:col>
                <xdr:colOff>274320</xdr:colOff>
                <xdr:row>39</xdr:row>
                <xdr:rowOff>76200</xdr:rowOff>
              </from>
              <to>
                <xdr:col>91</xdr:col>
                <xdr:colOff>426720</xdr:colOff>
                <xdr:row>41</xdr:row>
                <xdr:rowOff>144780</xdr:rowOff>
              </to>
            </anchor>
          </objectPr>
        </oleObject>
      </mc:Choice>
      <mc:Fallback>
        <oleObject progId="Equation.3" dvAspect="DVASPECT_CONTENT" shapeId="2049" r:id="rId4"/>
      </mc:Fallback>
    </mc:AlternateContent>
    <mc:AlternateContent xmlns:mc="http://schemas.openxmlformats.org/markup-compatibility/2006">
      <mc:Choice Requires="x14">
        <oleObject progId="Equation.3" dvAspect="DVASPECT_CONTENT" shapeId="2048" r:id="rId2">
          <objectPr defaultSize="0" r:id="rId1">
            <anchor>
              <from>
                <xdr:col>91</xdr:col>
                <xdr:colOff>495299</xdr:colOff>
                <xdr:row>39</xdr:row>
                <xdr:rowOff>68580</xdr:rowOff>
              </from>
              <to>
                <xdr:col>92</xdr:col>
                <xdr:colOff>594360</xdr:colOff>
                <xdr:row>41</xdr:row>
                <xdr:rowOff>144780</xdr:rowOff>
              </to>
            </anchor>
          </objectPr>
        </oleObject>
      </mc:Choice>
      <mc:Fallback>
        <oleObject progId="Equation.3" dvAspect="DVASPECT_CONTENT" shapeId="2048" r:id="rId2"/>
      </mc:Fallback>
    </mc:AlternateContent>
  </oleObjects>
  <extLst>
    <ext xmlns:x14="http://schemas.microsoft.com/office/spreadsheetml/2009/9/main" uri="{78C0D931-6437-407d-A8EE-F0AAD7539E65}">
      <x14:conditionalFormattings>
        <x14:conditionalFormatting xmlns:xm="http://schemas.microsoft.com/office/excel/2006/main">
          <x14:cfRule type="expression" priority="20" id="{00A900B8-004C-4158-AB73-0062003500AA}">
            <xm:f>$W$162=0</xm:f>
            <x14:dxf>
              <font>
                <color theme="0"/>
              </font>
              <border>
                <left/>
                <right style="thin">
                  <color theme="0"/>
                </right>
                <top style="thin">
                  <color theme="0"/>
                </top>
                <bottom style="thin">
                  <color theme="0"/>
                </bottom>
                <diagonal/>
                <vertical style="none"/>
                <horizontal style="none"/>
              </border>
            </x14:dxf>
          </x14:cfRule>
          <xm:sqref>BP138:BU162</xm:sqref>
        </x14:conditionalFormatting>
        <x14:conditionalFormatting xmlns:xm="http://schemas.microsoft.com/office/excel/2006/main">
          <x14:cfRule type="expression" priority="18" id="{000E0096-0019-40B8-A490-002200AF0053}">
            <xm:f>#REF!=0</xm:f>
            <x14:dxf>
              <font>
                <color theme="0"/>
              </font>
            </x14:dxf>
          </x14:cfRule>
          <xm:sqref>BS166:BU181 BY163:CA178</xm:sqref>
        </x14:conditionalFormatting>
        <x14:conditionalFormatting xmlns:xm="http://schemas.microsoft.com/office/excel/2006/main">
          <x14:cfRule type="expression" priority="28" id="{00740033-0022-482A-B1A4-00EC008E0065}">
            <xm:f>$AC$156=0</xm:f>
            <x14:dxf>
              <font>
                <color theme="0"/>
              </font>
              <border>
                <left style="none"/>
                <right style="thin">
                  <color theme="0"/>
                </right>
                <top style="thin">
                  <color theme="0"/>
                </top>
                <bottom style="thin">
                  <color theme="0"/>
                </bottom>
                <diagonal/>
                <vertical style="none"/>
                <horizontal style="none"/>
              </border>
            </x14:dxf>
          </x14:cfRule>
          <xm:sqref>BV138:BX162 BY135:CA159</xm:sqref>
        </x14:conditionalFormatting>
        <x14:conditionalFormatting xmlns:xm="http://schemas.microsoft.com/office/excel/2006/main">
          <x14:cfRule type="expression" priority="12" id="{00BE00EC-00F2-4013-B139-008D00BF0074}">
            <xm:f>#REF!=0</xm:f>
            <x14:dxf>
              <font>
                <color theme="0"/>
              </font>
            </x14:dxf>
          </x14:cfRule>
          <xm:sqref>EP154:ER169</xm:sqref>
        </x14:conditionalFormatting>
        <x14:conditionalFormatting xmlns:xm="http://schemas.microsoft.com/office/excel/2006/main">
          <x14:cfRule type="expression" priority="11" id="{00EE0029-0068-469B-A531-00B0004E0027}">
            <xm:f>$CQ$153=0</xm:f>
            <x14:dxf>
              <font>
                <color theme="0"/>
              </font>
              <border>
                <left/>
                <right style="thin">
                  <color theme="0"/>
                </right>
                <top style="thin">
                  <color theme="0"/>
                </top>
                <bottom style="thin">
                  <color theme="0"/>
                </bottom>
                <diagonal/>
                <vertical style="none"/>
                <horizontal style="none"/>
              </border>
            </x14:dxf>
          </x14:cfRule>
          <xm:sqref>EN126:ER150 EM133:EM157</xm:sqref>
        </x14:conditionalFormatting>
        <x14:conditionalFormatting xmlns:xm="http://schemas.microsoft.com/office/excel/2006/main">
          <x14:cfRule type="expression" priority="51" id="{00CA00DE-006C-4665-B39D-00D6004C0018}">
            <xm:f>$LJ$160=0</xm:f>
            <x14:dxf>
              <font>
                <color theme="0"/>
              </font>
              <border>
                <left style="none"/>
                <right style="thin">
                  <color theme="0"/>
                </right>
                <top style="thin">
                  <color theme="0"/>
                </top>
                <bottom style="thin">
                  <color theme="0"/>
                </bottom>
                <diagonal/>
                <vertical style="none"/>
                <horizontal style="none"/>
              </border>
            </x14:dxf>
          </x14:cfRule>
          <xm:sqref>EV131:FE155 ES126:ET150 EU127:EU151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3" zoomScale="100" workbookViewId="0">
      <selection activeCell="A1" activeCellId="0" sqref="A1"/>
    </sheetView>
  </sheetViews>
  <sheetFormatPr defaultColWidth="9.109375" defaultRowHeight="14.4"/>
  <cols>
    <col min="1" max="11" style="2" width="9.109375"/>
    <col customWidth="1" min="12" max="12" style="2" width="13.6640625"/>
    <col min="13" max="16384" style="2" width="9.109375"/>
  </cols>
  <sheetData>
    <row r="1">
      <c r="Y1" s="2" t="s">
        <v>390</v>
      </c>
      <c r="Z1" s="2">
        <v>200</v>
      </c>
    </row>
    <row r="2">
      <c r="B2" s="2" t="s">
        <v>391</v>
      </c>
      <c r="Y2" s="2" t="s">
        <v>392</v>
      </c>
      <c r="Z2" s="2" t="s">
        <v>368</v>
      </c>
      <c r="AA2" s="2">
        <v>30</v>
      </c>
      <c r="AB2" s="2" t="s">
        <v>369</v>
      </c>
      <c r="AC2" s="2">
        <v>30</v>
      </c>
    </row>
    <row r="3">
      <c r="Y3" s="2" t="s">
        <v>393</v>
      </c>
      <c r="Z3" s="2" t="s">
        <v>368</v>
      </c>
      <c r="AA3" s="2">
        <v>30</v>
      </c>
      <c r="AB3" s="2" t="s">
        <v>369</v>
      </c>
      <c r="AC3" s="2">
        <v>40</v>
      </c>
    </row>
    <row r="4">
      <c r="F4" s="2" t="s">
        <v>394</v>
      </c>
      <c r="Y4" s="2" t="s">
        <v>395</v>
      </c>
    </row>
    <row r="5">
      <c r="Y5" s="2" t="s">
        <v>392</v>
      </c>
      <c r="Z5" s="2" t="s">
        <v>368</v>
      </c>
      <c r="AA5" s="2">
        <v>30</v>
      </c>
      <c r="AB5" s="2" t="s">
        <v>369</v>
      </c>
      <c r="AC5" s="2">
        <v>20</v>
      </c>
    </row>
    <row r="6">
      <c r="F6" s="2" t="s">
        <v>396</v>
      </c>
      <c r="Y6" s="2" t="s">
        <v>393</v>
      </c>
      <c r="Z6" s="2" t="s">
        <v>368</v>
      </c>
      <c r="AA6" s="2">
        <v>30</v>
      </c>
      <c r="AB6" s="2" t="s">
        <v>369</v>
      </c>
      <c r="AC6" s="2">
        <v>20</v>
      </c>
    </row>
    <row r="7">
      <c r="Y7" s="2" t="s">
        <v>397</v>
      </c>
      <c r="Z7" s="2" t="s">
        <v>368</v>
      </c>
      <c r="AA7" s="2">
        <v>20</v>
      </c>
      <c r="AB7" s="2" t="s">
        <v>369</v>
      </c>
      <c r="AC7" s="2">
        <v>500</v>
      </c>
    </row>
    <row r="8">
      <c r="F8" s="2" t="s">
        <v>398</v>
      </c>
    </row>
    <row r="10">
      <c r="F10" s="2" t="s">
        <v>399</v>
      </c>
    </row>
    <row r="11">
      <c r="Y11" s="2" t="s">
        <v>400</v>
      </c>
      <c r="Z11" s="2">
        <v>7.5</v>
      </c>
      <c r="AA11" s="2">
        <f>Z11*100</f>
        <v>750</v>
      </c>
      <c r="AB11" s="2">
        <f>AA11*0.1</f>
        <v>75</v>
      </c>
    </row>
    <row r="12">
      <c r="F12" s="2" t="s">
        <v>401</v>
      </c>
    </row>
    <row r="14">
      <c r="F14" s="2" t="s">
        <v>402</v>
      </c>
    </row>
    <row r="16">
      <c r="F16" s="2" t="s">
        <v>399</v>
      </c>
    </row>
    <row r="18">
      <c r="F18" s="2" t="s">
        <v>403</v>
      </c>
    </row>
    <row r="20">
      <c r="F20" s="2" t="s">
        <v>404</v>
      </c>
    </row>
    <row r="22">
      <c r="F22" s="2">
        <v>5.7800000000000002</v>
      </c>
      <c r="G22" s="2" t="s">
        <v>405</v>
      </c>
      <c r="H22" s="2" t="s">
        <v>21</v>
      </c>
      <c r="I22" s="2">
        <v>5</v>
      </c>
    </row>
    <row r="24">
      <c r="F24" s="283" t="s">
        <v>84</v>
      </c>
      <c r="G24" s="2">
        <f>F22*I22</f>
        <v>28.900000000000002</v>
      </c>
      <c r="H24" s="2" t="s">
        <v>406</v>
      </c>
    </row>
    <row r="77" ht="15"/>
    <row r="78" ht="15">
      <c r="A78" s="122" t="s">
        <v>407</v>
      </c>
      <c r="B78" s="123"/>
      <c r="C78" s="1"/>
      <c r="D78" s="1"/>
      <c r="E78" s="85"/>
      <c r="F78" s="85"/>
      <c r="G78" s="1"/>
      <c r="H78" s="1"/>
      <c r="I78" s="1"/>
      <c r="J78" s="1"/>
      <c r="K78" s="1"/>
      <c r="L78" s="284"/>
      <c r="M78" s="285"/>
      <c r="N78" s="1"/>
      <c r="O78" s="1"/>
      <c r="P78" s="85"/>
      <c r="Q78" s="85"/>
      <c r="R78" s="1"/>
      <c r="S78" s="1"/>
      <c r="T78" s="1"/>
      <c r="U78" s="1"/>
    </row>
    <row r="79">
      <c r="A79" s="18" t="s">
        <v>62</v>
      </c>
      <c r="B79" s="286">
        <v>330978.99856629263</v>
      </c>
      <c r="C79" s="2"/>
      <c r="D79" s="2"/>
      <c r="E79" s="2"/>
      <c r="F79" s="110"/>
      <c r="G79" s="110"/>
      <c r="H79" s="110"/>
      <c r="I79" s="110"/>
      <c r="J79" s="110"/>
      <c r="K79" s="1"/>
      <c r="L79" s="18">
        <v>1</v>
      </c>
      <c r="M79" s="287">
        <v>157206091.48564643</v>
      </c>
      <c r="N79" s="110"/>
      <c r="O79" s="110"/>
      <c r="P79" s="2"/>
      <c r="Q79" s="110"/>
      <c r="R79" s="110"/>
      <c r="S79" s="110"/>
      <c r="T79" s="110"/>
      <c r="U79" s="110"/>
    </row>
    <row r="80">
      <c r="A80" s="18" t="s">
        <v>63</v>
      </c>
      <c r="B80" s="286">
        <v>85531.636341838457</v>
      </c>
      <c r="C80" s="2"/>
      <c r="D80" s="2"/>
      <c r="E80" s="2"/>
      <c r="F80" s="110"/>
      <c r="G80" s="110"/>
      <c r="H80" s="110"/>
      <c r="I80" s="110"/>
      <c r="J80" s="110"/>
      <c r="K80" s="1"/>
      <c r="L80" s="18">
        <v>2</v>
      </c>
      <c r="M80" s="287">
        <v>49893.454540198574</v>
      </c>
      <c r="N80" s="110"/>
      <c r="O80" s="110"/>
      <c r="P80" s="2"/>
      <c r="Q80" s="110"/>
      <c r="R80" s="110"/>
      <c r="S80" s="110"/>
      <c r="T80" s="110"/>
      <c r="U80" s="110"/>
    </row>
    <row r="81">
      <c r="A81" s="18" t="s">
        <v>385</v>
      </c>
      <c r="B81" s="286">
        <v>30978115.524338406</v>
      </c>
      <c r="C81" s="2"/>
      <c r="D81" s="2"/>
      <c r="E81" s="2"/>
      <c r="F81" s="110"/>
      <c r="G81" s="110"/>
      <c r="H81" s="110"/>
      <c r="I81" s="110"/>
      <c r="J81" s="110"/>
      <c r="K81" s="1"/>
      <c r="L81" s="18">
        <v>3</v>
      </c>
      <c r="M81" s="287">
        <v>61842188.866857871</v>
      </c>
      <c r="N81" s="110"/>
      <c r="O81" s="110"/>
      <c r="P81" s="2"/>
      <c r="Q81" s="110"/>
      <c r="R81" s="110"/>
      <c r="S81" s="110"/>
      <c r="T81" s="110"/>
      <c r="U81" s="110"/>
    </row>
    <row r="82">
      <c r="A82" s="18" t="s">
        <v>386</v>
      </c>
      <c r="B82" s="286">
        <v>424490.3429228288</v>
      </c>
      <c r="C82" s="2"/>
      <c r="D82" s="2"/>
      <c r="E82" s="2"/>
      <c r="F82" s="110"/>
      <c r="G82" s="110"/>
      <c r="H82" s="110"/>
      <c r="I82" s="110"/>
      <c r="J82" s="110"/>
      <c r="K82" s="1"/>
      <c r="L82" s="18">
        <v>4</v>
      </c>
      <c r="M82" s="287">
        <v>31198280.291628651</v>
      </c>
      <c r="N82" s="110"/>
      <c r="O82" s="110"/>
      <c r="P82" s="2"/>
      <c r="Q82" s="110"/>
      <c r="R82" s="110"/>
      <c r="S82" s="110"/>
      <c r="T82" s="110"/>
      <c r="U82" s="110"/>
    </row>
    <row r="83">
      <c r="A83" s="18" t="s">
        <v>387</v>
      </c>
      <c r="B83" s="286">
        <v>35638.181861315665</v>
      </c>
      <c r="C83" s="2"/>
      <c r="D83" s="2"/>
      <c r="E83" s="2"/>
      <c r="F83" s="110"/>
      <c r="G83" s="110"/>
      <c r="H83" s="110"/>
      <c r="I83" s="110"/>
      <c r="J83" s="110"/>
      <c r="K83" s="1"/>
      <c r="L83" s="18">
        <v>5</v>
      </c>
      <c r="M83" s="287">
        <v>31067342.971985996</v>
      </c>
      <c r="N83" s="110"/>
      <c r="O83" s="110"/>
      <c r="P83" s="2"/>
      <c r="Q83" s="110"/>
      <c r="R83" s="110"/>
      <c r="S83" s="110"/>
      <c r="T83" s="110"/>
      <c r="U83" s="110"/>
    </row>
    <row r="84">
      <c r="A84" s="18" t="s">
        <v>388</v>
      </c>
      <c r="B84" s="286">
        <v>61820805.957884297</v>
      </c>
      <c r="C84" s="2"/>
      <c r="D84" s="2"/>
      <c r="E84" s="2"/>
      <c r="F84" s="110"/>
      <c r="G84" s="110"/>
      <c r="H84" s="110"/>
      <c r="I84" s="110"/>
      <c r="J84" s="110"/>
      <c r="K84" s="1"/>
      <c r="L84" s="18" t="e">
        <v>#REF!</v>
      </c>
      <c r="M84" s="287">
        <v>0</v>
      </c>
      <c r="N84" s="110"/>
      <c r="O84" s="110"/>
      <c r="P84" s="2"/>
      <c r="Q84" s="110"/>
      <c r="R84" s="110"/>
      <c r="S84" s="110"/>
      <c r="T84" s="110"/>
      <c r="U84" s="110"/>
    </row>
    <row r="85">
      <c r="A85" s="18" t="s">
        <v>408</v>
      </c>
      <c r="B85" s="286">
        <v>30928222.069857888</v>
      </c>
      <c r="C85" s="2"/>
      <c r="D85" s="2"/>
      <c r="E85" s="2"/>
      <c r="F85" s="110"/>
      <c r="G85" s="110"/>
      <c r="H85" s="110"/>
      <c r="I85" s="110"/>
      <c r="J85" s="110"/>
      <c r="K85" s="1"/>
      <c r="L85" s="18" t="e">
        <v>#REF!</v>
      </c>
      <c r="M85" s="287">
        <v>0</v>
      </c>
      <c r="N85" s="110"/>
      <c r="O85" s="110"/>
      <c r="P85" s="2"/>
      <c r="Q85" s="110"/>
      <c r="R85" s="110"/>
      <c r="S85" s="110"/>
      <c r="T85" s="110"/>
      <c r="U85" s="110"/>
    </row>
    <row r="86">
      <c r="A86" s="18" t="s">
        <v>409</v>
      </c>
      <c r="B86" s="286">
        <v>104804060.99043092</v>
      </c>
      <c r="C86" s="2"/>
      <c r="D86" s="2"/>
      <c r="E86" s="2"/>
      <c r="F86" s="110"/>
      <c r="G86" s="110"/>
      <c r="H86" s="110"/>
      <c r="I86" s="110"/>
      <c r="J86" s="110"/>
      <c r="K86" s="1"/>
      <c r="L86" s="18" t="e">
        <v>#REF!</v>
      </c>
      <c r="M86" s="287">
        <v>0</v>
      </c>
      <c r="N86" s="110"/>
      <c r="O86" s="110"/>
      <c r="P86" s="2"/>
      <c r="Q86" s="110"/>
      <c r="R86" s="110"/>
      <c r="S86" s="110"/>
      <c r="T86" s="110"/>
      <c r="U86" s="110"/>
    </row>
    <row r="87">
      <c r="A87" s="127"/>
      <c r="B87" s="288"/>
      <c r="C87" s="110"/>
      <c r="D87" s="110"/>
      <c r="E87" s="2"/>
      <c r="F87" s="110"/>
      <c r="G87" s="110"/>
      <c r="H87" s="110"/>
      <c r="I87" s="110"/>
      <c r="J87" s="110"/>
      <c r="K87" s="1"/>
      <c r="L87" s="127"/>
      <c r="M87" s="288"/>
      <c r="N87" s="110"/>
      <c r="O87" s="110"/>
      <c r="P87" s="2"/>
      <c r="Q87" s="110"/>
      <c r="R87" s="110"/>
      <c r="S87" s="110"/>
      <c r="T87" s="110"/>
      <c r="U87" s="110"/>
    </row>
    <row r="88" ht="15">
      <c r="A88" s="289"/>
      <c r="B88" s="290"/>
      <c r="C88" s="110"/>
      <c r="D88" s="110"/>
      <c r="E88" s="2"/>
      <c r="F88" s="110"/>
      <c r="G88" s="110"/>
      <c r="H88" s="110"/>
      <c r="I88" s="110"/>
      <c r="J88" s="110"/>
      <c r="K88" s="1"/>
      <c r="L88" s="289"/>
      <c r="M88" s="290"/>
      <c r="N88" s="110"/>
      <c r="O88" s="110"/>
      <c r="P88" s="2"/>
      <c r="Q88" s="110"/>
      <c r="R88" s="110"/>
      <c r="S88" s="110"/>
      <c r="T88" s="110"/>
      <c r="U88" s="110"/>
    </row>
    <row r="90">
      <c r="B90" s="2">
        <v>1</v>
      </c>
      <c r="C90" s="2">
        <v>2</v>
      </c>
      <c r="D90" s="2">
        <v>3</v>
      </c>
      <c r="E90" s="2">
        <v>4</v>
      </c>
      <c r="F90" s="2">
        <v>5</v>
      </c>
      <c r="G90" s="2">
        <v>6</v>
      </c>
      <c r="H90" s="2">
        <v>7</v>
      </c>
      <c r="I90" s="2">
        <v>8</v>
      </c>
      <c r="J90" s="2">
        <v>9</v>
      </c>
      <c r="K90" s="2">
        <v>10</v>
      </c>
    </row>
    <row r="91">
      <c r="B91" s="2">
        <v>5.9299999999999997</v>
      </c>
      <c r="C91" s="2">
        <v>5.4500000000000002</v>
      </c>
      <c r="D91" s="2">
        <v>5.6299999999999999</v>
      </c>
      <c r="E91" s="2">
        <v>6.4299999999999997</v>
      </c>
    </row>
    <row r="93">
      <c r="B93" s="2" t="s">
        <v>410</v>
      </c>
      <c r="C93" s="2" t="s">
        <v>368</v>
      </c>
      <c r="D93" s="2" t="s">
        <v>411</v>
      </c>
      <c r="E93" s="2" t="s">
        <v>369</v>
      </c>
      <c r="F93" s="2" t="s">
        <v>412</v>
      </c>
      <c r="G93" s="2" t="s">
        <v>413</v>
      </c>
      <c r="H93" s="2" t="s">
        <v>414</v>
      </c>
      <c r="I93" s="2" t="s">
        <v>415</v>
      </c>
      <c r="J93" s="2" t="s">
        <v>370</v>
      </c>
      <c r="K93" s="2" t="s">
        <v>416</v>
      </c>
    </row>
    <row r="94">
      <c r="B94" s="2">
        <v>5.9000000000000004</v>
      </c>
      <c r="C94" s="2">
        <v>5.5800000000000001</v>
      </c>
      <c r="D94" s="2">
        <v>5.4000000000000004</v>
      </c>
      <c r="E94" s="2">
        <v>5.4299999999999997</v>
      </c>
      <c r="F94" s="2">
        <v>5.2699999999999996</v>
      </c>
      <c r="G94" s="2">
        <v>5.2599999999999998</v>
      </c>
      <c r="H94" s="2">
        <v>5.6799999999999997</v>
      </c>
    </row>
    <row r="95">
      <c r="A95" s="2"/>
      <c r="B95" s="2"/>
      <c r="C95" s="2"/>
      <c r="D95" s="2"/>
      <c r="E95" s="2"/>
      <c r="F95" s="2"/>
      <c r="G95" s="2"/>
      <c r="H95" s="2"/>
      <c r="I95" s="2"/>
      <c r="J95" s="2"/>
      <c r="K95" s="2"/>
      <c r="L95" s="2"/>
      <c r="M95" s="2"/>
      <c r="N95" s="2"/>
      <c r="O95" s="2"/>
      <c r="P95" s="2"/>
      <c r="Q95" s="2"/>
      <c r="R95" s="2"/>
      <c r="S95" s="2"/>
      <c r="T95" s="2"/>
      <c r="U95" s="2"/>
    </row>
    <row r="96">
      <c r="C96" s="1"/>
      <c r="D96" s="1"/>
      <c r="E96" s="1"/>
      <c r="F96" s="4"/>
      <c r="G96" s="1"/>
      <c r="H96" s="1"/>
      <c r="I96" s="1"/>
      <c r="J96" s="1"/>
      <c r="K96" s="1"/>
      <c r="L96" s="1"/>
      <c r="M96" s="1"/>
      <c r="N96" s="1"/>
      <c r="O96" s="1"/>
      <c r="P96" s="1"/>
      <c r="Q96" s="4"/>
      <c r="R96" s="1"/>
      <c r="S96" s="1"/>
      <c r="T96" s="1"/>
      <c r="U96" s="1"/>
    </row>
    <row r="97">
      <c r="C97" s="1"/>
      <c r="D97" s="1"/>
      <c r="E97" s="4"/>
      <c r="F97" s="291"/>
      <c r="G97" s="3"/>
      <c r="H97" s="1"/>
      <c r="I97" s="1"/>
      <c r="J97" s="1"/>
      <c r="K97" s="1"/>
      <c r="L97" s="1"/>
      <c r="M97" s="1"/>
      <c r="N97" s="1"/>
      <c r="O97" s="1"/>
      <c r="P97" s="4"/>
      <c r="Q97" s="291"/>
      <c r="R97" s="3"/>
      <c r="S97" s="1"/>
      <c r="T97" s="1"/>
      <c r="U97" s="1"/>
    </row>
    <row r="98">
      <c r="C98" s="2"/>
      <c r="D98" s="2"/>
      <c r="E98" s="2"/>
      <c r="F98" s="2"/>
      <c r="G98" s="2"/>
      <c r="H98" s="2"/>
      <c r="I98" s="2"/>
      <c r="J98" s="2"/>
      <c r="K98" s="2"/>
      <c r="L98" s="2"/>
      <c r="M98" s="2"/>
      <c r="N98" s="2"/>
      <c r="O98" s="2"/>
      <c r="P98" s="2"/>
      <c r="Q98" s="2"/>
      <c r="R98" s="2"/>
      <c r="S98" s="2"/>
      <c r="T98" s="2"/>
      <c r="U98" s="2"/>
    </row>
    <row r="99">
      <c r="C99" s="2"/>
      <c r="D99" s="2"/>
      <c r="E99" s="2"/>
      <c r="F99" s="2"/>
      <c r="G99" s="2"/>
      <c r="H99" s="2"/>
      <c r="I99" s="2"/>
      <c r="J99" s="2"/>
      <c r="K99" s="2"/>
      <c r="L99" s="2"/>
      <c r="M99" s="2"/>
      <c r="N99" s="2"/>
      <c r="O99" s="2"/>
      <c r="P99" s="2"/>
      <c r="Q99" s="2"/>
      <c r="R99" s="2"/>
      <c r="S99" s="2"/>
      <c r="T99" s="2"/>
      <c r="U99" s="2"/>
    </row>
    <row r="100">
      <c r="C100" s="2"/>
      <c r="D100" s="2"/>
      <c r="E100" s="2"/>
      <c r="F100" s="2"/>
      <c r="G100" s="2"/>
      <c r="H100" s="2"/>
      <c r="I100" s="2"/>
      <c r="J100" s="2"/>
      <c r="K100" s="2"/>
      <c r="L100" s="2"/>
      <c r="M100" s="2"/>
      <c r="N100" s="2"/>
      <c r="O100" s="2"/>
      <c r="P100" s="2"/>
      <c r="Q100" s="2"/>
      <c r="R100" s="2"/>
      <c r="S100" s="2"/>
      <c r="T100" s="2"/>
      <c r="U100" s="2"/>
    </row>
    <row r="101">
      <c r="C101" s="2"/>
      <c r="D101" s="2"/>
      <c r="E101" s="2"/>
      <c r="F101" s="2"/>
      <c r="G101" s="2"/>
      <c r="H101" s="2"/>
      <c r="I101" s="2"/>
      <c r="J101" s="2"/>
      <c r="K101" s="2"/>
      <c r="L101" s="2"/>
      <c r="M101" s="2"/>
      <c r="N101" s="2"/>
      <c r="O101" s="2"/>
      <c r="P101" s="2"/>
      <c r="Q101" s="2"/>
      <c r="R101" s="2"/>
      <c r="S101" s="2"/>
      <c r="T101" s="2"/>
      <c r="U101" s="2"/>
    </row>
    <row r="102">
      <c r="C102" s="2"/>
      <c r="D102" s="2"/>
      <c r="E102" s="2"/>
      <c r="F102" s="2"/>
      <c r="G102" s="2"/>
      <c r="H102" s="2"/>
      <c r="I102" s="2"/>
      <c r="J102" s="2"/>
      <c r="K102" s="2"/>
      <c r="L102" s="2"/>
      <c r="M102" s="2"/>
      <c r="N102" s="2"/>
      <c r="O102" s="2"/>
      <c r="P102" s="2"/>
      <c r="Q102" s="2"/>
      <c r="R102" s="2"/>
      <c r="S102" s="2"/>
      <c r="T102" s="2"/>
      <c r="U102" s="2"/>
    </row>
    <row r="103">
      <c r="C103" s="2"/>
      <c r="D103" s="2"/>
      <c r="E103" s="2"/>
      <c r="F103" s="2"/>
      <c r="G103" s="2"/>
      <c r="H103" s="2"/>
      <c r="I103" s="2"/>
      <c r="J103" s="2"/>
      <c r="K103" s="2"/>
      <c r="L103" s="2"/>
      <c r="M103" s="2"/>
      <c r="N103" s="2"/>
      <c r="O103" s="2"/>
      <c r="P103" s="2"/>
      <c r="Q103" s="2"/>
      <c r="R103" s="2"/>
      <c r="S103" s="2"/>
      <c r="T103" s="2"/>
      <c r="U103" s="2"/>
    </row>
    <row r="104">
      <c r="A104" s="2"/>
      <c r="B104" s="2"/>
      <c r="C104" s="2"/>
      <c r="D104" s="2"/>
      <c r="E104" s="2"/>
      <c r="F104" s="2"/>
      <c r="G104" s="2"/>
      <c r="H104" s="2"/>
      <c r="I104" s="2"/>
      <c r="J104" s="2"/>
      <c r="K104" s="2"/>
      <c r="L104" s="2"/>
      <c r="M104" s="2"/>
      <c r="N104" s="2"/>
      <c r="O104" s="2"/>
      <c r="P104" s="2"/>
      <c r="Q104" s="2"/>
      <c r="R104" s="2"/>
      <c r="S104" s="2"/>
      <c r="T104" s="2"/>
      <c r="U104" s="2"/>
    </row>
    <row r="105">
      <c r="A105" s="2"/>
      <c r="B105" s="2"/>
      <c r="C105" s="2"/>
      <c r="D105" s="2"/>
      <c r="E105" s="2"/>
      <c r="F105" s="2"/>
      <c r="G105" s="2"/>
      <c r="H105" s="2"/>
      <c r="I105" s="2"/>
      <c r="J105" s="2"/>
      <c r="K105" s="2"/>
      <c r="L105" s="2"/>
      <c r="M105" s="2"/>
      <c r="N105" s="2"/>
      <c r="O105" s="2"/>
      <c r="P105" s="2"/>
      <c r="Q105" s="2"/>
      <c r="R105" s="2"/>
      <c r="S105" s="2"/>
      <c r="T105" s="2"/>
      <c r="U105" s="2"/>
    </row>
    <row r="106">
      <c r="A106" s="2"/>
      <c r="B106" s="2"/>
      <c r="C106" s="2"/>
      <c r="D106" s="2"/>
      <c r="E106" s="2"/>
      <c r="F106" s="2"/>
      <c r="G106" s="2"/>
      <c r="H106" s="2"/>
      <c r="I106" s="2"/>
      <c r="J106" s="2"/>
      <c r="K106" s="2"/>
      <c r="L106" s="2"/>
      <c r="M106" s="2"/>
      <c r="N106" s="2"/>
      <c r="O106" s="2"/>
      <c r="P106" s="2"/>
      <c r="Q106" s="2"/>
      <c r="R106" s="2"/>
      <c r="S106" s="2"/>
      <c r="T106" s="2"/>
      <c r="U106" s="2"/>
    </row>
    <row r="107">
      <c r="A107" s="2"/>
      <c r="B107" s="2"/>
      <c r="C107" s="2"/>
      <c r="D107" s="2"/>
      <c r="E107" s="2"/>
      <c r="F107" s="2"/>
      <c r="G107" s="2"/>
      <c r="H107" s="2"/>
      <c r="I107" s="2"/>
      <c r="J107" s="2"/>
      <c r="K107" s="2"/>
      <c r="L107" s="2"/>
      <c r="M107" s="2"/>
      <c r="N107" s="2"/>
      <c r="O107" s="2"/>
      <c r="P107" s="2"/>
      <c r="Q107" s="2"/>
      <c r="R107" s="2"/>
      <c r="S107" s="2"/>
      <c r="T107" s="2"/>
      <c r="U107" s="2"/>
    </row>
    <row r="108">
      <c r="A108" s="2"/>
      <c r="B108" s="2"/>
      <c r="C108" s="2"/>
      <c r="D108" s="2"/>
      <c r="E108" s="2"/>
      <c r="F108" s="2"/>
      <c r="G108" s="2"/>
      <c r="H108" s="2"/>
      <c r="I108" s="2"/>
      <c r="J108" s="2"/>
      <c r="K108" s="2"/>
      <c r="L108" s="2"/>
      <c r="M108" s="2"/>
      <c r="N108" s="2"/>
      <c r="O108" s="2"/>
      <c r="P108" s="2"/>
      <c r="Q108" s="2"/>
      <c r="R108" s="2"/>
      <c r="S108" s="2"/>
      <c r="T108" s="2"/>
      <c r="U108" s="2"/>
    </row>
    <row r="109">
      <c r="A109" s="2"/>
      <c r="B109" s="2"/>
      <c r="C109" s="2"/>
      <c r="D109" s="2"/>
      <c r="E109" s="2"/>
      <c r="F109" s="2"/>
      <c r="G109" s="2"/>
      <c r="H109" s="2"/>
      <c r="I109" s="2"/>
      <c r="J109" s="2"/>
      <c r="K109" s="2"/>
      <c r="L109" s="2"/>
      <c r="M109" s="2"/>
      <c r="N109" s="2"/>
      <c r="O109" s="2"/>
      <c r="P109" s="2"/>
      <c r="Q109" s="2"/>
      <c r="R109" s="2"/>
      <c r="S109" s="2"/>
      <c r="T109" s="2"/>
      <c r="U109" s="2"/>
    </row>
    <row r="110">
      <c r="A110" s="2"/>
      <c r="B110" s="2"/>
      <c r="C110" s="2"/>
      <c r="D110" s="2"/>
      <c r="E110" s="2"/>
      <c r="F110" s="2"/>
      <c r="G110" s="2"/>
      <c r="H110" s="2"/>
      <c r="I110" s="2"/>
      <c r="J110" s="2"/>
      <c r="K110" s="2"/>
      <c r="L110" s="2"/>
      <c r="M110" s="2"/>
      <c r="N110" s="2"/>
      <c r="O110" s="2"/>
      <c r="P110" s="2"/>
      <c r="Q110" s="2"/>
      <c r="R110" s="2"/>
      <c r="S110" s="2"/>
      <c r="T110" s="2"/>
      <c r="U110" s="2"/>
    </row>
  </sheetData>
  <mergeCells count="4">
    <mergeCell ref="A78:B78"/>
    <mergeCell ref="E78:F78"/>
    <mergeCell ref="L78:M78"/>
    <mergeCell ref="P78:Q78"/>
  </mergeCells>
  <printOptions headings="0" gridLines="0"/>
  <pageMargins left="0.69999999999999996" right="0.69999999999999996" top="0.75" bottom="0.75" header="0.29999999999999999" footer="0.29999999999999999"/>
  <pageSetup paperSize="9" scale="97" fitToWidth="1" fitToHeight="1" pageOrder="downThenOver" orientation="portrait" usePrinterDefaults="1" blackAndWhite="0" draft="0" cellComments="none" useFirstPageNumber="0" errors="displayed" horizontalDpi="300" verticalDpi="3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4" zoomScale="100" workbookViewId="0">
      <selection activeCell="A26" activeCellId="0" sqref="A26:D29"/>
    </sheetView>
  </sheetViews>
  <sheetFormatPr defaultColWidth="9.109375" defaultRowHeight="13.199999999999999"/>
  <cols>
    <col customWidth="1" min="1" max="60" style="6" width="9.5546875"/>
    <col min="61" max="204" style="6" width="9.109375"/>
    <col customWidth="1" min="205" max="246" style="6" width="9.5546875"/>
    <col min="247" max="250" style="6" width="9.109375"/>
    <col customWidth="1" min="251" max="271" style="6" width="9.5546875"/>
    <col min="272" max="275" style="6" width="9.109375"/>
    <col customWidth="1" min="276" max="287" style="6" width="9.5546875"/>
    <col min="288" max="460" style="6" width="9.109375"/>
    <col customWidth="1" min="461" max="502" style="6" width="9.5546875"/>
    <col min="503" max="506" style="6" width="9.109375"/>
    <col customWidth="1" min="507" max="527" style="6" width="9.5546875"/>
    <col min="528" max="531" style="6" width="9.109375"/>
    <col customWidth="1" min="532" max="543" style="6" width="9.5546875"/>
    <col min="544" max="716" style="6" width="9.109375"/>
    <col customWidth="1" min="717" max="758" style="6" width="9.5546875"/>
    <col min="759" max="762" style="6" width="9.109375"/>
    <col customWidth="1" min="763" max="783" style="6" width="9.5546875"/>
    <col min="784" max="787" style="6" width="9.109375"/>
    <col customWidth="1" min="788" max="799" style="6" width="9.5546875"/>
    <col min="800" max="972" style="6" width="9.109375"/>
    <col customWidth="1" min="973" max="1014" style="6" width="9.5546875"/>
    <col min="1015" max="1018" style="6" width="9.109375"/>
    <col customWidth="1" min="1019" max="1039" style="6" width="9.5546875"/>
    <col min="1040" max="1043" style="6" width="9.109375"/>
    <col customWidth="1" min="1044" max="1055" style="6" width="9.5546875"/>
    <col min="1056" max="1228" style="6" width="9.109375"/>
    <col customWidth="1" min="1229" max="1270" style="6" width="9.5546875"/>
    <col min="1271" max="1274" style="6" width="9.109375"/>
    <col customWidth="1" min="1275" max="1295" style="6" width="9.5546875"/>
    <col min="1296" max="1299" style="6" width="9.109375"/>
    <col customWidth="1" min="1300" max="1311" style="6" width="9.5546875"/>
    <col min="1312" max="1484" style="6" width="9.109375"/>
    <col customWidth="1" min="1485" max="1526" style="6" width="9.5546875"/>
    <col min="1527" max="1530" style="6" width="9.109375"/>
    <col customWidth="1" min="1531" max="1551" style="6" width="9.5546875"/>
    <col min="1552" max="1555" style="6" width="9.109375"/>
    <col customWidth="1" min="1556" max="1567" style="6" width="9.5546875"/>
    <col min="1568" max="1740" style="6" width="9.109375"/>
    <col customWidth="1" min="1741" max="1782" style="6" width="9.5546875"/>
    <col min="1783" max="1786" style="6" width="9.109375"/>
    <col customWidth="1" min="1787" max="1807" style="6" width="9.5546875"/>
    <col min="1808" max="1811" style="6" width="9.109375"/>
    <col customWidth="1" min="1812" max="1823" style="6" width="9.5546875"/>
    <col min="1824" max="1996" style="6" width="9.109375"/>
    <col customWidth="1" min="1997" max="2038" style="6" width="9.5546875"/>
    <col min="2039" max="2042" style="6" width="9.109375"/>
    <col customWidth="1" min="2043" max="2063" style="6" width="9.5546875"/>
    <col min="2064" max="2067" style="6" width="9.109375"/>
    <col customWidth="1" min="2068" max="2079" style="6" width="9.5546875"/>
    <col min="2080" max="2252" style="6" width="9.109375"/>
    <col customWidth="1" min="2253" max="2294" style="6" width="9.5546875"/>
    <col min="2295" max="2298" style="6" width="9.109375"/>
    <col customWidth="1" min="2299" max="2319" style="6" width="9.5546875"/>
    <col min="2320" max="2323" style="6" width="9.109375"/>
    <col customWidth="1" min="2324" max="2335" style="6" width="9.5546875"/>
    <col min="2336" max="2508" style="6" width="9.109375"/>
    <col customWidth="1" min="2509" max="2550" style="6" width="9.5546875"/>
    <col min="2551" max="2554" style="6" width="9.109375"/>
    <col customWidth="1" min="2555" max="2575" style="6" width="9.5546875"/>
    <col min="2576" max="2579" style="6" width="9.109375"/>
    <col customWidth="1" min="2580" max="2591" style="6" width="9.5546875"/>
    <col min="2592" max="2764" style="6" width="9.109375"/>
    <col customWidth="1" min="2765" max="2806" style="6" width="9.5546875"/>
    <col min="2807" max="2810" style="6" width="9.109375"/>
    <col customWidth="1" min="2811" max="2831" style="6" width="9.5546875"/>
    <col min="2832" max="2835" style="6" width="9.109375"/>
    <col customWidth="1" min="2836" max="2847" style="6" width="9.5546875"/>
    <col min="2848" max="3020" style="6" width="9.109375"/>
    <col customWidth="1" min="3021" max="3062" style="6" width="9.5546875"/>
    <col min="3063" max="3066" style="6" width="9.109375"/>
    <col customWidth="1" min="3067" max="3087" style="6" width="9.5546875"/>
    <col min="3088" max="3091" style="6" width="9.109375"/>
    <col customWidth="1" min="3092" max="3103" style="6" width="9.5546875"/>
    <col min="3104" max="3276" style="6" width="9.109375"/>
    <col customWidth="1" min="3277" max="3318" style="6" width="9.5546875"/>
    <col min="3319" max="3322" style="6" width="9.109375"/>
    <col customWidth="1" min="3323" max="3343" style="6" width="9.5546875"/>
    <col min="3344" max="3347" style="6" width="9.109375"/>
    <col customWidth="1" min="3348" max="3359" style="6" width="9.5546875"/>
    <col min="3360" max="3532" style="6" width="9.109375"/>
    <col customWidth="1" min="3533" max="3574" style="6" width="9.5546875"/>
    <col min="3575" max="3578" style="6" width="9.109375"/>
    <col customWidth="1" min="3579" max="3599" style="6" width="9.5546875"/>
    <col min="3600" max="3603" style="6" width="9.109375"/>
    <col customWidth="1" min="3604" max="3615" style="6" width="9.5546875"/>
    <col min="3616" max="3788" style="6" width="9.109375"/>
    <col customWidth="1" min="3789" max="3830" style="6" width="9.5546875"/>
    <col min="3831" max="3834" style="6" width="9.109375"/>
    <col customWidth="1" min="3835" max="3855" style="6" width="9.5546875"/>
    <col min="3856" max="3859" style="6" width="9.109375"/>
    <col customWidth="1" min="3860" max="3871" style="6" width="9.5546875"/>
    <col min="3872" max="4044" style="6" width="9.109375"/>
    <col customWidth="1" min="4045" max="4086" style="6" width="9.5546875"/>
    <col min="4087" max="4090" style="6" width="9.109375"/>
    <col customWidth="1" min="4091" max="4111" style="6" width="9.5546875"/>
    <col min="4112" max="4115" style="6" width="9.109375"/>
    <col customWidth="1" min="4116" max="4127" style="6" width="9.5546875"/>
    <col min="4128" max="4300" style="6" width="9.109375"/>
    <col customWidth="1" min="4301" max="4342" style="6" width="9.5546875"/>
    <col min="4343" max="4346" style="6" width="9.109375"/>
    <col customWidth="1" min="4347" max="4367" style="6" width="9.5546875"/>
    <col min="4368" max="4371" style="6" width="9.109375"/>
    <col customWidth="1" min="4372" max="4383" style="6" width="9.5546875"/>
    <col min="4384" max="4556" style="6" width="9.109375"/>
    <col customWidth="1" min="4557" max="4598" style="6" width="9.5546875"/>
    <col min="4599" max="4602" style="6" width="9.109375"/>
    <col customWidth="1" min="4603" max="4623" style="6" width="9.5546875"/>
    <col min="4624" max="4627" style="6" width="9.109375"/>
    <col customWidth="1" min="4628" max="4639" style="6" width="9.5546875"/>
    <col min="4640" max="4812" style="6" width="9.109375"/>
    <col customWidth="1" min="4813" max="4854" style="6" width="9.5546875"/>
    <col min="4855" max="4858" style="6" width="9.109375"/>
    <col customWidth="1" min="4859" max="4879" style="6" width="9.5546875"/>
    <col min="4880" max="4883" style="6" width="9.109375"/>
    <col customWidth="1" min="4884" max="4895" style="6" width="9.5546875"/>
    <col min="4896" max="5068" style="6" width="9.109375"/>
    <col customWidth="1" min="5069" max="5110" style="6" width="9.5546875"/>
    <col min="5111" max="5114" style="6" width="9.109375"/>
    <col customWidth="1" min="5115" max="5135" style="6" width="9.5546875"/>
    <col min="5136" max="5139" style="6" width="9.109375"/>
    <col customWidth="1" min="5140" max="5151" style="6" width="9.5546875"/>
    <col min="5152" max="5324" style="6" width="9.109375"/>
    <col customWidth="1" min="5325" max="5366" style="6" width="9.5546875"/>
    <col min="5367" max="5370" style="6" width="9.109375"/>
    <col customWidth="1" min="5371" max="5391" style="6" width="9.5546875"/>
    <col min="5392" max="5395" style="6" width="9.109375"/>
    <col customWidth="1" min="5396" max="5407" style="6" width="9.5546875"/>
    <col min="5408" max="5580" style="6" width="9.109375"/>
    <col customWidth="1" min="5581" max="5622" style="6" width="9.5546875"/>
    <col min="5623" max="5626" style="6" width="9.109375"/>
    <col customWidth="1" min="5627" max="5647" style="6" width="9.5546875"/>
    <col min="5648" max="5651" style="6" width="9.109375"/>
    <col customWidth="1" min="5652" max="5663" style="6" width="9.5546875"/>
    <col min="5664" max="5836" style="6" width="9.109375"/>
    <col customWidth="1" min="5837" max="5878" style="6" width="9.5546875"/>
    <col min="5879" max="5882" style="6" width="9.109375"/>
    <col customWidth="1" min="5883" max="5903" style="6" width="9.5546875"/>
    <col min="5904" max="5907" style="6" width="9.109375"/>
    <col customWidth="1" min="5908" max="5919" style="6" width="9.5546875"/>
    <col min="5920" max="6092" style="6" width="9.109375"/>
    <col customWidth="1" min="6093" max="6134" style="6" width="9.5546875"/>
    <col min="6135" max="6138" style="6" width="9.109375"/>
    <col customWidth="1" min="6139" max="6159" style="6" width="9.5546875"/>
    <col min="6160" max="6163" style="6" width="9.109375"/>
    <col customWidth="1" min="6164" max="6175" style="6" width="9.5546875"/>
    <col min="6176" max="6348" style="6" width="9.109375"/>
    <col customWidth="1" min="6349" max="6390" style="6" width="9.5546875"/>
    <col min="6391" max="6394" style="6" width="9.109375"/>
    <col customWidth="1" min="6395" max="6415" style="6" width="9.5546875"/>
    <col min="6416" max="6419" style="6" width="9.109375"/>
    <col customWidth="1" min="6420" max="6431" style="6" width="9.5546875"/>
    <col min="6432" max="6604" style="6" width="9.109375"/>
    <col customWidth="1" min="6605" max="6646" style="6" width="9.5546875"/>
    <col min="6647" max="6650" style="6" width="9.109375"/>
    <col customWidth="1" min="6651" max="6671" style="6" width="9.5546875"/>
    <col min="6672" max="6675" style="6" width="9.109375"/>
    <col customWidth="1" min="6676" max="6687" style="6" width="9.5546875"/>
    <col min="6688" max="6860" style="6" width="9.109375"/>
    <col customWidth="1" min="6861" max="6902" style="6" width="9.5546875"/>
    <col min="6903" max="6906" style="6" width="9.109375"/>
    <col customWidth="1" min="6907" max="6927" style="6" width="9.5546875"/>
    <col min="6928" max="6931" style="6" width="9.109375"/>
    <col customWidth="1" min="6932" max="6943" style="6" width="9.5546875"/>
    <col min="6944" max="7116" style="6" width="9.109375"/>
    <col customWidth="1" min="7117" max="7158" style="6" width="9.5546875"/>
    <col min="7159" max="7162" style="6" width="9.109375"/>
    <col customWidth="1" min="7163" max="7183" style="6" width="9.5546875"/>
    <col min="7184" max="7187" style="6" width="9.109375"/>
    <col customWidth="1" min="7188" max="7199" style="6" width="9.5546875"/>
    <col min="7200" max="7372" style="6" width="9.109375"/>
    <col customWidth="1" min="7373" max="7414" style="6" width="9.5546875"/>
    <col min="7415" max="7418" style="6" width="9.109375"/>
    <col customWidth="1" min="7419" max="7439" style="6" width="9.5546875"/>
    <col min="7440" max="7443" style="6" width="9.109375"/>
    <col customWidth="1" min="7444" max="7455" style="6" width="9.5546875"/>
    <col min="7456" max="7628" style="6" width="9.109375"/>
    <col customWidth="1" min="7629" max="7670" style="6" width="9.5546875"/>
    <col min="7671" max="7674" style="6" width="9.109375"/>
    <col customWidth="1" min="7675" max="7695" style="6" width="9.5546875"/>
    <col min="7696" max="7699" style="6" width="9.109375"/>
    <col customWidth="1" min="7700" max="7711" style="6" width="9.5546875"/>
    <col min="7712" max="7884" style="6" width="9.109375"/>
    <col customWidth="1" min="7885" max="7926" style="6" width="9.5546875"/>
    <col min="7927" max="7930" style="6" width="9.109375"/>
    <col customWidth="1" min="7931" max="7951" style="6" width="9.5546875"/>
    <col min="7952" max="7955" style="6" width="9.109375"/>
    <col customWidth="1" min="7956" max="7967" style="6" width="9.5546875"/>
    <col min="7968" max="8140" style="6" width="9.109375"/>
    <col customWidth="1" min="8141" max="8182" style="6" width="9.5546875"/>
    <col min="8183" max="8186" style="6" width="9.109375"/>
    <col customWidth="1" min="8187" max="8207" style="6" width="9.5546875"/>
    <col min="8208" max="8211" style="6" width="9.109375"/>
    <col customWidth="1" min="8212" max="8223" style="6" width="9.5546875"/>
    <col min="8224" max="8396" style="6" width="9.109375"/>
    <col customWidth="1" min="8397" max="8438" style="6" width="9.5546875"/>
    <col min="8439" max="8442" style="6" width="9.109375"/>
    <col customWidth="1" min="8443" max="8463" style="6" width="9.5546875"/>
    <col min="8464" max="8467" style="6" width="9.109375"/>
    <col customWidth="1" min="8468" max="8479" style="6" width="9.5546875"/>
    <col min="8480" max="8652" style="6" width="9.109375"/>
    <col customWidth="1" min="8653" max="8694" style="6" width="9.5546875"/>
    <col min="8695" max="8698" style="6" width="9.109375"/>
    <col customWidth="1" min="8699" max="8719" style="6" width="9.5546875"/>
    <col min="8720" max="8723" style="6" width="9.109375"/>
    <col customWidth="1" min="8724" max="8735" style="6" width="9.5546875"/>
    <col min="8736" max="8908" style="6" width="9.109375"/>
    <col customWidth="1" min="8909" max="8950" style="6" width="9.5546875"/>
    <col min="8951" max="8954" style="6" width="9.109375"/>
    <col customWidth="1" min="8955" max="8975" style="6" width="9.5546875"/>
    <col min="8976" max="8979" style="6" width="9.109375"/>
    <col customWidth="1" min="8980" max="8991" style="6" width="9.5546875"/>
    <col min="8992" max="9164" style="6" width="9.109375"/>
    <col customWidth="1" min="9165" max="9206" style="6" width="9.5546875"/>
    <col min="9207" max="9210" style="6" width="9.109375"/>
    <col customWidth="1" min="9211" max="9231" style="6" width="9.5546875"/>
    <col min="9232" max="9235" style="6" width="9.109375"/>
    <col customWidth="1" min="9236" max="9247" style="6" width="9.5546875"/>
    <col min="9248" max="9420" style="6" width="9.109375"/>
    <col customWidth="1" min="9421" max="9462" style="6" width="9.5546875"/>
    <col min="9463" max="9466" style="6" width="9.109375"/>
    <col customWidth="1" min="9467" max="9487" style="6" width="9.5546875"/>
    <col min="9488" max="9491" style="6" width="9.109375"/>
    <col customWidth="1" min="9492" max="9503" style="6" width="9.5546875"/>
    <col min="9504" max="9676" style="6" width="9.109375"/>
    <col customWidth="1" min="9677" max="9718" style="6" width="9.5546875"/>
    <col min="9719" max="9722" style="6" width="9.109375"/>
    <col customWidth="1" min="9723" max="9743" style="6" width="9.5546875"/>
    <col min="9744" max="9747" style="6" width="9.109375"/>
    <col customWidth="1" min="9748" max="9759" style="6" width="9.5546875"/>
    <col min="9760" max="9932" style="6" width="9.109375"/>
    <col customWidth="1" min="9933" max="9974" style="6" width="9.5546875"/>
    <col min="9975" max="9978" style="6" width="9.109375"/>
    <col customWidth="1" min="9979" max="9999" style="6" width="9.5546875"/>
    <col min="10000" max="10003" style="6" width="9.109375"/>
    <col customWidth="1" min="10004" max="10015" style="6" width="9.5546875"/>
    <col min="10016" max="10188" style="6" width="9.109375"/>
    <col customWidth="1" min="10189" max="10230" style="6" width="9.5546875"/>
    <col min="10231" max="10234" style="6" width="9.109375"/>
    <col customWidth="1" min="10235" max="10255" style="6" width="9.5546875"/>
    <col min="10256" max="10259" style="6" width="9.109375"/>
    <col customWidth="1" min="10260" max="10271" style="6" width="9.5546875"/>
    <col min="10272" max="10444" style="6" width="9.109375"/>
    <col customWidth="1" min="10445" max="10486" style="6" width="9.5546875"/>
    <col min="10487" max="10490" style="6" width="9.109375"/>
    <col customWidth="1" min="10491" max="10511" style="6" width="9.5546875"/>
    <col min="10512" max="10515" style="6" width="9.109375"/>
    <col customWidth="1" min="10516" max="10527" style="6" width="9.5546875"/>
    <col min="10528" max="10700" style="6" width="9.109375"/>
    <col customWidth="1" min="10701" max="10742" style="6" width="9.5546875"/>
    <col min="10743" max="10746" style="6" width="9.109375"/>
    <col customWidth="1" min="10747" max="10767" style="6" width="9.5546875"/>
    <col min="10768" max="10771" style="6" width="9.109375"/>
    <col customWidth="1" min="10772" max="10783" style="6" width="9.5546875"/>
    <col min="10784" max="10956" style="6" width="9.109375"/>
    <col customWidth="1" min="10957" max="10998" style="6" width="9.5546875"/>
    <col min="10999" max="11002" style="6" width="9.109375"/>
    <col customWidth="1" min="11003" max="11023" style="6" width="9.5546875"/>
    <col min="11024" max="11027" style="6" width="9.109375"/>
    <col customWidth="1" min="11028" max="11039" style="6" width="9.5546875"/>
    <col min="11040" max="11212" style="6" width="9.109375"/>
    <col customWidth="1" min="11213" max="11254" style="6" width="9.5546875"/>
    <col min="11255" max="11258" style="6" width="9.109375"/>
    <col customWidth="1" min="11259" max="11279" style="6" width="9.5546875"/>
    <col min="11280" max="11283" style="6" width="9.109375"/>
    <col customWidth="1" min="11284" max="11295" style="6" width="9.5546875"/>
    <col min="11296" max="11468" style="6" width="9.109375"/>
    <col customWidth="1" min="11469" max="11510" style="6" width="9.5546875"/>
    <col min="11511" max="11514" style="6" width="9.109375"/>
    <col customWidth="1" min="11515" max="11535" style="6" width="9.5546875"/>
    <col min="11536" max="11539" style="6" width="9.109375"/>
    <col customWidth="1" min="11540" max="11551" style="6" width="9.5546875"/>
    <col min="11552" max="11724" style="6" width="9.109375"/>
    <col customWidth="1" min="11725" max="11766" style="6" width="9.5546875"/>
    <col min="11767" max="11770" style="6" width="9.109375"/>
    <col customWidth="1" min="11771" max="11791" style="6" width="9.5546875"/>
    <col min="11792" max="11795" style="6" width="9.109375"/>
    <col customWidth="1" min="11796" max="11807" style="6" width="9.5546875"/>
    <col min="11808" max="11980" style="6" width="9.109375"/>
    <col customWidth="1" min="11981" max="12022" style="6" width="9.5546875"/>
    <col min="12023" max="12026" style="6" width="9.109375"/>
    <col customWidth="1" min="12027" max="12047" style="6" width="9.5546875"/>
    <col min="12048" max="12051" style="6" width="9.109375"/>
    <col customWidth="1" min="12052" max="12063" style="6" width="9.5546875"/>
    <col min="12064" max="12236" style="6" width="9.109375"/>
    <col customWidth="1" min="12237" max="12278" style="6" width="9.5546875"/>
    <col min="12279" max="12282" style="6" width="9.109375"/>
    <col customWidth="1" min="12283" max="12303" style="6" width="9.5546875"/>
    <col min="12304" max="12307" style="6" width="9.109375"/>
    <col customWidth="1" min="12308" max="12319" style="6" width="9.5546875"/>
    <col min="12320" max="12492" style="6" width="9.109375"/>
    <col customWidth="1" min="12493" max="12534" style="6" width="9.5546875"/>
    <col min="12535" max="12538" style="6" width="9.109375"/>
    <col customWidth="1" min="12539" max="12559" style="6" width="9.5546875"/>
    <col min="12560" max="12563" style="6" width="9.109375"/>
    <col customWidth="1" min="12564" max="12575" style="6" width="9.5546875"/>
    <col min="12576" max="12748" style="6" width="9.109375"/>
    <col customWidth="1" min="12749" max="12790" style="6" width="9.5546875"/>
    <col min="12791" max="12794" style="6" width="9.109375"/>
    <col customWidth="1" min="12795" max="12815" style="6" width="9.5546875"/>
    <col min="12816" max="12819" style="6" width="9.109375"/>
    <col customWidth="1" min="12820" max="12831" style="6" width="9.5546875"/>
    <col min="12832" max="13004" style="6" width="9.109375"/>
    <col customWidth="1" min="13005" max="13046" style="6" width="9.5546875"/>
    <col min="13047" max="13050" style="6" width="9.109375"/>
    <col customWidth="1" min="13051" max="13071" style="6" width="9.5546875"/>
    <col min="13072" max="13075" style="6" width="9.109375"/>
    <col customWidth="1" min="13076" max="13087" style="6" width="9.5546875"/>
    <col min="13088" max="13260" style="6" width="9.109375"/>
    <col customWidth="1" min="13261" max="13302" style="6" width="9.5546875"/>
    <col min="13303" max="13306" style="6" width="9.109375"/>
    <col customWidth="1" min="13307" max="13327" style="6" width="9.5546875"/>
    <col min="13328" max="13331" style="6" width="9.109375"/>
    <col customWidth="1" min="13332" max="13343" style="6" width="9.5546875"/>
    <col min="13344" max="13516" style="6" width="9.109375"/>
    <col customWidth="1" min="13517" max="13558" style="6" width="9.5546875"/>
    <col min="13559" max="13562" style="6" width="9.109375"/>
    <col customWidth="1" min="13563" max="13583" style="6" width="9.5546875"/>
    <col min="13584" max="13587" style="6" width="9.109375"/>
    <col customWidth="1" min="13588" max="13599" style="6" width="9.5546875"/>
    <col min="13600" max="13772" style="6" width="9.109375"/>
    <col customWidth="1" min="13773" max="13814" style="6" width="9.5546875"/>
    <col min="13815" max="13818" style="6" width="9.109375"/>
    <col customWidth="1" min="13819" max="13839" style="6" width="9.5546875"/>
    <col min="13840" max="13843" style="6" width="9.109375"/>
    <col customWidth="1" min="13844" max="13855" style="6" width="9.5546875"/>
    <col min="13856" max="14028" style="6" width="9.109375"/>
    <col customWidth="1" min="14029" max="14070" style="6" width="9.5546875"/>
    <col min="14071" max="14074" style="6" width="9.109375"/>
    <col customWidth="1" min="14075" max="14095" style="6" width="9.5546875"/>
    <col min="14096" max="14099" style="6" width="9.109375"/>
    <col customWidth="1" min="14100" max="14111" style="6" width="9.5546875"/>
    <col min="14112" max="14284" style="6" width="9.109375"/>
    <col customWidth="1" min="14285" max="14326" style="6" width="9.5546875"/>
    <col min="14327" max="14330" style="6" width="9.109375"/>
    <col customWidth="1" min="14331" max="14351" style="6" width="9.5546875"/>
    <col min="14352" max="14355" style="6" width="9.109375"/>
    <col customWidth="1" min="14356" max="14367" style="6" width="9.5546875"/>
    <col min="14368" max="14540" style="6" width="9.109375"/>
    <col customWidth="1" min="14541" max="14582" style="6" width="9.5546875"/>
    <col min="14583" max="14586" style="6" width="9.109375"/>
    <col customWidth="1" min="14587" max="14607" style="6" width="9.5546875"/>
    <col min="14608" max="14611" style="6" width="9.109375"/>
    <col customWidth="1" min="14612" max="14623" style="6" width="9.5546875"/>
    <col min="14624" max="14796" style="6" width="9.109375"/>
    <col customWidth="1" min="14797" max="14838" style="6" width="9.5546875"/>
    <col min="14839" max="14842" style="6" width="9.109375"/>
    <col customWidth="1" min="14843" max="14863" style="6" width="9.5546875"/>
    <col min="14864" max="14867" style="6" width="9.109375"/>
    <col customWidth="1" min="14868" max="14879" style="6" width="9.5546875"/>
    <col min="14880" max="15052" style="6" width="9.109375"/>
    <col customWidth="1" min="15053" max="15094" style="6" width="9.5546875"/>
    <col min="15095" max="15098" style="6" width="9.109375"/>
    <col customWidth="1" min="15099" max="15119" style="6" width="9.5546875"/>
    <col min="15120" max="15123" style="6" width="9.109375"/>
    <col customWidth="1" min="15124" max="15135" style="6" width="9.5546875"/>
    <col min="15136" max="15308" style="6" width="9.109375"/>
    <col customWidth="1" min="15309" max="15350" style="6" width="9.5546875"/>
    <col min="15351" max="15354" style="6" width="9.109375"/>
    <col customWidth="1" min="15355" max="15375" style="6" width="9.5546875"/>
    <col min="15376" max="15379" style="6" width="9.109375"/>
    <col customWidth="1" min="15380" max="15391" style="6" width="9.5546875"/>
    <col min="15392" max="15564" style="6" width="9.109375"/>
    <col customWidth="1" min="15565" max="15606" style="6" width="9.5546875"/>
    <col min="15607" max="15610" style="6" width="9.109375"/>
    <col customWidth="1" min="15611" max="15631" style="6" width="9.5546875"/>
    <col min="15632" max="15635" style="6" width="9.109375"/>
    <col customWidth="1" min="15636" max="15647" style="6" width="9.5546875"/>
    <col min="15648" max="15820" style="6" width="9.109375"/>
    <col customWidth="1" min="15821" max="15862" style="6" width="9.5546875"/>
    <col min="15863" max="15866" style="6" width="9.109375"/>
    <col customWidth="1" min="15867" max="15887" style="6" width="9.5546875"/>
    <col min="15888" max="15891" style="6" width="9.109375"/>
    <col customWidth="1" min="15892" max="15903" style="6" width="9.5546875"/>
    <col min="15904" max="16076" style="6" width="9.109375"/>
    <col customWidth="1" min="16077" max="16118" style="6" width="9.5546875"/>
    <col min="16119" max="16122" style="6" width="9.109375"/>
    <col customWidth="1" min="16123" max="16143" style="6" width="9.5546875"/>
    <col min="16144" max="16147" style="6" width="9.109375"/>
    <col customWidth="1" min="16148" max="16159" style="6" width="9.5546875"/>
    <col min="16160" max="16384" style="6" width="9.109375"/>
  </cols>
  <sheetData>
    <row r="1">
      <c r="A1" s="46"/>
      <c r="B1" s="7"/>
      <c r="C1" s="24"/>
      <c r="I1" s="24"/>
      <c r="J1" s="24"/>
      <c r="K1" s="6"/>
      <c r="L1" s="24"/>
      <c r="M1" s="24"/>
      <c r="N1" s="24"/>
      <c r="O1" s="24"/>
      <c r="P1" s="24"/>
      <c r="Q1" s="6"/>
      <c r="R1" s="24"/>
      <c r="S1" s="24"/>
      <c r="T1" s="24"/>
      <c r="U1" s="24"/>
      <c r="V1" s="24"/>
      <c r="W1" s="6"/>
      <c r="X1" s="24"/>
      <c r="Y1" s="24"/>
      <c r="Z1" s="7"/>
      <c r="AA1" s="24"/>
      <c r="AB1" s="24"/>
      <c r="AC1" s="6"/>
      <c r="AD1" s="24"/>
      <c r="AE1" s="24"/>
      <c r="AF1" s="7"/>
      <c r="AG1" s="24"/>
      <c r="AH1" s="24"/>
      <c r="AI1" s="6"/>
      <c r="AJ1" s="24"/>
      <c r="AK1" s="24"/>
      <c r="AL1" s="7"/>
      <c r="AM1" s="24"/>
      <c r="AN1" s="24"/>
      <c r="AO1" s="6"/>
      <c r="AP1" s="24"/>
      <c r="AQ1" s="24"/>
      <c r="AR1" s="7"/>
      <c r="AS1" s="24"/>
      <c r="AT1" s="24"/>
      <c r="AU1" s="6"/>
      <c r="AV1" s="24"/>
      <c r="AW1" s="24"/>
      <c r="AX1" s="7"/>
      <c r="AY1" s="24"/>
      <c r="AZ1" s="24"/>
      <c r="BA1" s="6"/>
      <c r="BB1" s="24"/>
      <c r="BC1" s="24"/>
      <c r="BD1" s="7"/>
      <c r="BE1" s="24"/>
      <c r="BF1" s="24"/>
      <c r="BG1" s="6"/>
      <c r="BH1" s="7"/>
      <c r="BI1" s="6"/>
    </row>
    <row r="2" ht="13.800000000000001">
      <c r="A2" s="46" t="s">
        <v>39</v>
      </c>
      <c r="B2" s="7">
        <v>0.38794800000000002</v>
      </c>
      <c r="C2" s="24"/>
      <c r="I2" s="24"/>
      <c r="J2" s="24"/>
      <c r="K2" s="6"/>
      <c r="L2" s="24"/>
      <c r="M2" s="24"/>
      <c r="N2" s="24"/>
      <c r="O2" s="24"/>
      <c r="P2" s="24"/>
      <c r="Q2" s="6"/>
      <c r="R2" s="24"/>
      <c r="S2" s="24"/>
      <c r="T2" s="24"/>
      <c r="U2" s="24"/>
      <c r="V2" s="24"/>
      <c r="W2" s="6"/>
      <c r="X2" s="24"/>
      <c r="Y2" s="24"/>
      <c r="Z2" s="7"/>
      <c r="AA2" s="24"/>
      <c r="AB2" s="24"/>
      <c r="AC2" s="6"/>
      <c r="AD2" s="24"/>
      <c r="AE2" s="24"/>
      <c r="AF2" s="7"/>
      <c r="AG2" s="24"/>
      <c r="AH2" s="24"/>
      <c r="AI2" s="6"/>
      <c r="AJ2" s="24"/>
      <c r="AK2" s="24"/>
      <c r="AL2" s="7"/>
      <c r="AM2" s="24"/>
      <c r="AN2" s="24"/>
      <c r="AO2" s="6"/>
      <c r="AP2" s="24"/>
      <c r="AQ2" s="24"/>
      <c r="AR2" s="7"/>
      <c r="AS2" s="24"/>
      <c r="AT2" s="24"/>
      <c r="AU2" s="6"/>
      <c r="AV2" s="24"/>
      <c r="AW2" s="24"/>
      <c r="AX2" s="7"/>
      <c r="AY2" s="24"/>
      <c r="AZ2" s="24"/>
      <c r="BA2" s="6"/>
      <c r="BB2" s="24"/>
      <c r="BC2" s="24"/>
      <c r="BD2" s="7"/>
      <c r="BE2" s="24"/>
      <c r="BF2" s="24"/>
      <c r="BG2" s="6"/>
      <c r="BH2" s="7"/>
      <c r="BI2" s="6"/>
    </row>
    <row r="3" ht="13.800000000000001">
      <c r="A3" s="46"/>
      <c r="B3" s="7"/>
      <c r="C3" s="58"/>
      <c r="D3" s="32"/>
      <c r="E3" s="59" t="s">
        <v>48</v>
      </c>
      <c r="F3" s="60"/>
      <c r="G3" s="61" t="s">
        <v>49</v>
      </c>
      <c r="H3" s="62">
        <v>3</v>
      </c>
      <c r="I3" s="58"/>
      <c r="J3" s="32"/>
      <c r="K3" s="59" t="s">
        <v>48</v>
      </c>
      <c r="L3" s="60"/>
      <c r="M3" s="24"/>
      <c r="N3" s="24"/>
      <c r="O3" s="58"/>
      <c r="P3" s="32"/>
      <c r="Q3" s="59" t="s">
        <v>48</v>
      </c>
      <c r="R3" s="60"/>
      <c r="S3" s="24"/>
      <c r="T3" s="24"/>
      <c r="U3" s="58"/>
      <c r="V3" s="32"/>
      <c r="W3" s="59" t="s">
        <v>48</v>
      </c>
      <c r="X3" s="60"/>
      <c r="Y3" s="24"/>
      <c r="Z3" s="7"/>
      <c r="AA3" s="58"/>
      <c r="AB3" s="32"/>
      <c r="AC3" s="59" t="s">
        <v>48</v>
      </c>
      <c r="AD3" s="60"/>
      <c r="AE3" s="24"/>
      <c r="AF3" s="7"/>
      <c r="AG3" s="58"/>
      <c r="AH3" s="32"/>
      <c r="AI3" s="59" t="s">
        <v>48</v>
      </c>
      <c r="AJ3" s="60"/>
      <c r="AK3" s="24"/>
      <c r="AL3" s="7"/>
      <c r="AM3" s="58"/>
      <c r="AN3" s="32"/>
      <c r="AO3" s="59" t="s">
        <v>48</v>
      </c>
      <c r="AP3" s="60"/>
      <c r="AQ3" s="24"/>
      <c r="AR3" s="7"/>
      <c r="AS3" s="58"/>
      <c r="AT3" s="32"/>
      <c r="AU3" s="59" t="s">
        <v>48</v>
      </c>
      <c r="AV3" s="60"/>
      <c r="AW3" s="24"/>
      <c r="AX3" s="7"/>
      <c r="AY3" s="58"/>
      <c r="AZ3" s="32"/>
      <c r="BA3" s="59" t="s">
        <v>48</v>
      </c>
      <c r="BB3" s="60"/>
      <c r="BC3" s="24"/>
      <c r="BD3" s="7"/>
      <c r="BE3" s="24"/>
      <c r="BF3" s="24"/>
      <c r="BG3" s="6"/>
      <c r="BH3" s="7"/>
      <c r="BI3" s="6"/>
    </row>
    <row r="4" ht="13.800000000000001">
      <c r="A4" s="46"/>
      <c r="B4" s="7"/>
      <c r="C4" s="58"/>
      <c r="D4" s="67"/>
      <c r="E4" s="67"/>
      <c r="F4" s="68" t="s">
        <v>61</v>
      </c>
      <c r="G4" s="69" t="s">
        <v>62</v>
      </c>
      <c r="H4" s="70" t="s">
        <v>63</v>
      </c>
      <c r="I4" s="58"/>
      <c r="J4" s="67"/>
      <c r="K4" s="67"/>
      <c r="L4" s="68" t="s">
        <v>61</v>
      </c>
      <c r="M4" s="69" t="s">
        <v>62</v>
      </c>
      <c r="N4" s="70" t="s">
        <v>63</v>
      </c>
      <c r="O4" s="58"/>
      <c r="P4" s="67"/>
      <c r="Q4" s="67"/>
      <c r="R4" s="68" t="s">
        <v>61</v>
      </c>
      <c r="S4" s="69" t="s">
        <v>62</v>
      </c>
      <c r="T4" s="70" t="s">
        <v>63</v>
      </c>
      <c r="U4" s="58"/>
      <c r="V4" s="67"/>
      <c r="W4" s="67"/>
      <c r="X4" s="68" t="s">
        <v>61</v>
      </c>
      <c r="Y4" s="69" t="s">
        <v>62</v>
      </c>
      <c r="Z4" s="70" t="s">
        <v>63</v>
      </c>
      <c r="AA4" s="58"/>
      <c r="AB4" s="67"/>
      <c r="AC4" s="67"/>
      <c r="AD4" s="68" t="s">
        <v>61</v>
      </c>
      <c r="AE4" s="69" t="s">
        <v>62</v>
      </c>
      <c r="AF4" s="70" t="s">
        <v>63</v>
      </c>
      <c r="AG4" s="58"/>
      <c r="AH4" s="67"/>
      <c r="AI4" s="67"/>
      <c r="AJ4" s="68" t="s">
        <v>61</v>
      </c>
      <c r="AK4" s="69" t="s">
        <v>62</v>
      </c>
      <c r="AL4" s="70" t="s">
        <v>63</v>
      </c>
      <c r="AM4" s="58"/>
      <c r="AN4" s="67"/>
      <c r="AO4" s="67"/>
      <c r="AP4" s="68" t="s">
        <v>61</v>
      </c>
      <c r="AQ4" s="69" t="s">
        <v>62</v>
      </c>
      <c r="AR4" s="70" t="s">
        <v>63</v>
      </c>
      <c r="AS4" s="58"/>
      <c r="AT4" s="67"/>
      <c r="AU4" s="67"/>
      <c r="AV4" s="68" t="s">
        <v>61</v>
      </c>
      <c r="AW4" s="69" t="s">
        <v>62</v>
      </c>
      <c r="AX4" s="70" t="s">
        <v>63</v>
      </c>
      <c r="AY4" s="58"/>
      <c r="AZ4" s="67"/>
      <c r="BA4" s="67"/>
      <c r="BB4" s="68" t="s">
        <v>61</v>
      </c>
      <c r="BC4" s="69" t="s">
        <v>62</v>
      </c>
      <c r="BD4" s="70" t="s">
        <v>63</v>
      </c>
      <c r="BE4" s="24"/>
      <c r="BF4" s="24"/>
      <c r="BG4" s="6"/>
      <c r="BH4" s="7"/>
      <c r="BI4" s="6"/>
    </row>
    <row r="5" ht="13.800000000000001">
      <c r="B5" s="46"/>
      <c r="C5" s="58"/>
      <c r="D5" s="32"/>
      <c r="E5" s="73" t="s">
        <v>71</v>
      </c>
      <c r="F5" s="77">
        <f>B2</f>
        <v>0.38794800000000002</v>
      </c>
      <c r="G5" s="75">
        <f>-1*(IF(G20=0,0,IF(F5=0,0,F5*G20*G20/12)))</f>
        <v>-0.20367593289999997</v>
      </c>
      <c r="H5" s="75">
        <f t="shared" ref="H5:H6" si="51">G5*-1</f>
        <v>0.20367593289999997</v>
      </c>
      <c r="I5" s="58"/>
      <c r="J5" s="32"/>
      <c r="K5" s="73" t="s">
        <v>71</v>
      </c>
      <c r="L5" s="77">
        <f t="shared" ref="L5:L8" si="52">F5</f>
        <v>0.38794800000000002</v>
      </c>
      <c r="M5" s="75">
        <f>-1*(IF(M20=0,0,IF(L5=0,0,L5*M20*M20/12)))</f>
        <v>-0.14162200152099999</v>
      </c>
      <c r="N5" s="76">
        <f t="shared" ref="N5:N6" si="53">M5*-1</f>
        <v>0.14162200152099999</v>
      </c>
      <c r="O5" s="58"/>
      <c r="P5" s="32"/>
      <c r="Q5" s="73" t="s">
        <v>71</v>
      </c>
      <c r="R5" s="77">
        <f t="shared" ref="R5:R8" si="54">L5</f>
        <v>0.38794800000000002</v>
      </c>
      <c r="S5" s="75">
        <f>-1*(IF(S20=0,0,IF(R5=0,0,R5*S20*S20/12)))</f>
        <v>-0.24626939039999995</v>
      </c>
      <c r="T5" s="76">
        <f t="shared" ref="T5:T6" si="55">S5*-1</f>
        <v>0.24626939039999995</v>
      </c>
      <c r="U5" s="58"/>
      <c r="V5" s="32"/>
      <c r="W5" s="73" t="s">
        <v>71</v>
      </c>
      <c r="X5" s="77">
        <f t="shared" ref="X5:X8" si="56">R5</f>
        <v>0.38794800000000002</v>
      </c>
      <c r="Y5" s="75">
        <f>-1*(IF(Y20=0,0,IF(X5=0,0,X5*Y20*Y20/12)))</f>
        <v>-0.39377045290000007</v>
      </c>
      <c r="Z5" s="76">
        <f t="shared" ref="Z5:Z6" si="57">Y5*-1</f>
        <v>0.39377045290000007</v>
      </c>
      <c r="AA5" s="58"/>
      <c r="AB5" s="32"/>
      <c r="AC5" s="73" t="s">
        <v>71</v>
      </c>
      <c r="AD5" s="77">
        <f t="shared" ref="AD5:AD6" si="58">X5</f>
        <v>0.38794800000000002</v>
      </c>
      <c r="AE5" s="75">
        <f>-1*(IF(AE20=0,0,IF(AD5=0,0,AD5*AE20*AE20/12)))</f>
        <v>0</v>
      </c>
      <c r="AF5" s="76">
        <f t="shared" ref="AF5:AF6" si="59">AE5*-1</f>
        <v>0</v>
      </c>
      <c r="AG5" s="58"/>
      <c r="AH5" s="32"/>
      <c r="AI5" s="73" t="s">
        <v>71</v>
      </c>
      <c r="AJ5" s="77">
        <f t="shared" ref="AJ5:AJ6" si="60">AD5</f>
        <v>0.38794800000000002</v>
      </c>
      <c r="AK5" s="75">
        <f>-1*(IF(AK20=0,0,IF(AJ5=0,0,AJ5*AK20*AK20/12)))</f>
        <v>0</v>
      </c>
      <c r="AL5" s="76">
        <f t="shared" ref="AL5:AL6" si="61">AK5*-1</f>
        <v>0</v>
      </c>
      <c r="AM5" s="58"/>
      <c r="AN5" s="32"/>
      <c r="AO5" s="73" t="s">
        <v>71</v>
      </c>
      <c r="AP5" s="77">
        <f t="shared" ref="AP5:AP6" si="62">AJ5</f>
        <v>0.38794800000000002</v>
      </c>
      <c r="AQ5" s="75">
        <f>-1*(IF(AQ20=0,0,IF(AP5=0,0,AP5*AQ20*AQ20/12)))</f>
        <v>0</v>
      </c>
      <c r="AR5" s="76">
        <f t="shared" ref="AR5:AR6" si="63">AQ5*-1</f>
        <v>0</v>
      </c>
      <c r="AS5" s="58"/>
      <c r="AT5" s="32"/>
      <c r="AU5" s="73" t="s">
        <v>71</v>
      </c>
      <c r="AV5" s="77">
        <f t="shared" ref="AV5:AV6" si="64">AP5</f>
        <v>0.38794800000000002</v>
      </c>
      <c r="AW5" s="75">
        <f>-1*(IF(AW20=0,0,IF(AV5=0,0,AV5*AW20*AW20/12)))</f>
        <v>0</v>
      </c>
      <c r="AX5" s="76">
        <f t="shared" ref="AX5:AX6" si="65">AW5*-1</f>
        <v>0</v>
      </c>
      <c r="AY5" s="58"/>
      <c r="AZ5" s="32"/>
      <c r="BA5" s="73" t="s">
        <v>71</v>
      </c>
      <c r="BB5" s="77">
        <f t="shared" ref="BB5:BB6" si="66">AV5</f>
        <v>0.38794800000000002</v>
      </c>
      <c r="BC5" s="75">
        <f>-1*(IF(BC20=0,0,IF(BB5=0,0,BB5*BC20*BC20/12)))</f>
        <v>0</v>
      </c>
      <c r="BD5" s="76">
        <f t="shared" ref="BD5:BD6" si="67">BC5*-1</f>
        <v>0</v>
      </c>
      <c r="BE5" s="24"/>
      <c r="BF5" s="24"/>
      <c r="BG5" s="6"/>
      <c r="BH5" s="7"/>
      <c r="BI5" s="6"/>
    </row>
    <row r="6" ht="13.800000000000001">
      <c r="A6" s="71"/>
      <c r="B6" s="7"/>
      <c r="C6" s="80"/>
      <c r="D6" s="67"/>
      <c r="E6" s="73" t="s">
        <v>78</v>
      </c>
      <c r="F6" s="82">
        <v>0.168209</v>
      </c>
      <c r="G6" s="75">
        <f>-1*(IF(G20=0,0,IF(F6=0,0,F6*G20*G20/12)))</f>
        <v>-0.088311126741666648</v>
      </c>
      <c r="H6" s="76">
        <f t="shared" si="51"/>
        <v>0.088311126741666648</v>
      </c>
      <c r="I6" s="80"/>
      <c r="J6" s="67"/>
      <c r="K6" s="73" t="s">
        <v>78</v>
      </c>
      <c r="L6" s="82">
        <f t="shared" si="52"/>
        <v>0.168209</v>
      </c>
      <c r="M6" s="75">
        <f>-1*(IF(M20=0,0,IF(L6=0,0,L6*M20*M20/12)))</f>
        <v>-0.061405382303416661</v>
      </c>
      <c r="N6" s="76">
        <f t="shared" si="53"/>
        <v>0.061405382303416661</v>
      </c>
      <c r="O6" s="80"/>
      <c r="P6" s="67"/>
      <c r="Q6" s="73" t="s">
        <v>78</v>
      </c>
      <c r="R6" s="82">
        <f t="shared" si="54"/>
        <v>0.168209</v>
      </c>
      <c r="S6" s="75">
        <f>-1*(IF(S20=0,0,IF(R6=0,0,R6*S20*S20/12)))</f>
        <v>-0.10677907319999998</v>
      </c>
      <c r="T6" s="76">
        <f t="shared" si="55"/>
        <v>0.10677907319999998</v>
      </c>
      <c r="U6" s="80"/>
      <c r="V6" s="67"/>
      <c r="W6" s="73" t="s">
        <v>78</v>
      </c>
      <c r="X6" s="82">
        <f t="shared" si="56"/>
        <v>0.168209</v>
      </c>
      <c r="Y6" s="75">
        <f>-1*(IF(Y20=0,0,IF(X6=0,0,X6*Y20*Y20/12)))</f>
        <v>-0.17073353674166669</v>
      </c>
      <c r="Z6" s="76">
        <f t="shared" si="57"/>
        <v>0.17073353674166669</v>
      </c>
      <c r="AA6" s="80"/>
      <c r="AB6" s="67"/>
      <c r="AC6" s="73" t="s">
        <v>78</v>
      </c>
      <c r="AD6" s="82">
        <f t="shared" si="58"/>
        <v>0.168209</v>
      </c>
      <c r="AE6" s="75">
        <f>-1*(IF(AE20=0,0,IF(AD6=0,0,AD6*AE20*AE20/12)))</f>
        <v>0</v>
      </c>
      <c r="AF6" s="76">
        <f t="shared" si="59"/>
        <v>0</v>
      </c>
      <c r="AG6" s="80"/>
      <c r="AH6" s="67"/>
      <c r="AI6" s="73" t="s">
        <v>78</v>
      </c>
      <c r="AJ6" s="82">
        <f t="shared" si="60"/>
        <v>0.168209</v>
      </c>
      <c r="AK6" s="75">
        <f>-1*(IF(AK20=0,0,IF(AJ6=0,0,AJ6*AK20*AK20/12)))</f>
        <v>0</v>
      </c>
      <c r="AL6" s="76">
        <f t="shared" si="61"/>
        <v>0</v>
      </c>
      <c r="AM6" s="80"/>
      <c r="AN6" s="67"/>
      <c r="AO6" s="73" t="s">
        <v>78</v>
      </c>
      <c r="AP6" s="82">
        <f t="shared" si="62"/>
        <v>0.168209</v>
      </c>
      <c r="AQ6" s="75">
        <f>-1*(IF(AQ20=0,0,IF(AP6=0,0,AP6*AQ20*AQ20/12)))</f>
        <v>0</v>
      </c>
      <c r="AR6" s="76">
        <f t="shared" si="63"/>
        <v>0</v>
      </c>
      <c r="AS6" s="80"/>
      <c r="AT6" s="67"/>
      <c r="AU6" s="73" t="s">
        <v>78</v>
      </c>
      <c r="AV6" s="82">
        <f t="shared" si="64"/>
        <v>0.168209</v>
      </c>
      <c r="AW6" s="75">
        <f>-1*(IF(AW20=0,0,IF(AV6=0,0,AV6*AW20*AW20/12)))</f>
        <v>0</v>
      </c>
      <c r="AX6" s="76">
        <f t="shared" si="65"/>
        <v>0</v>
      </c>
      <c r="AY6" s="80"/>
      <c r="AZ6" s="67"/>
      <c r="BA6" s="73" t="s">
        <v>78</v>
      </c>
      <c r="BB6" s="82">
        <f t="shared" si="66"/>
        <v>0.168209</v>
      </c>
      <c r="BC6" s="75">
        <f>-1*(IF(BC20=0,0,IF(BB6=0,0,BB6*BC20*BC20/12)))</f>
        <v>0</v>
      </c>
      <c r="BD6" s="76">
        <f t="shared" si="67"/>
        <v>0</v>
      </c>
      <c r="BE6" s="24"/>
      <c r="BF6" s="24"/>
      <c r="BG6" s="6"/>
      <c r="BH6" s="7"/>
      <c r="BI6" s="6"/>
    </row>
    <row r="7">
      <c r="A7" s="8"/>
      <c r="B7" s="46"/>
      <c r="C7" s="80"/>
      <c r="D7" s="67"/>
      <c r="E7" s="68" t="s">
        <v>91</v>
      </c>
      <c r="F7" s="82"/>
      <c r="G7" s="75">
        <f>-1*(IF(G20=0,0,IF(F7=0,0,IF(F8=0,0,IF(F7=(G20/2),F8*G20/8,F8*F7*((G20-F7)*(G20-F7))/(G20*G20))))))</f>
        <v>0</v>
      </c>
      <c r="H7" s="75">
        <f>IF(G20=0,0,IF(F7=0,0,IF(F8=0,0,IF(F7=(G20/2),G7*-1,F8*(F7*F7)*(G20-F7)/(G20*G20)))))</f>
        <v>0</v>
      </c>
      <c r="I7" s="80"/>
      <c r="J7" s="67"/>
      <c r="K7" s="68" t="s">
        <v>91</v>
      </c>
      <c r="L7" s="82"/>
      <c r="M7" s="75">
        <f>-1*(IF(M20=0,0,IF(L7=0,0,IF(L8=0,0,IF(L7=(M20/2),L8*M20/8,L8*L7*((M20-L7)*(M20-L7))/(M20*M20))))))</f>
        <v>0</v>
      </c>
      <c r="N7" s="76">
        <f>IF(M20=0,0,IF(L7=0,0,IF(L8=0,0,IF(L7=(M20/2),M7*-1,L8*(L7*L7)*(M20-L7)/(M20*M20)))))</f>
        <v>0</v>
      </c>
      <c r="O7" s="80"/>
      <c r="P7" s="67"/>
      <c r="Q7" s="68" t="s">
        <v>91</v>
      </c>
      <c r="R7" s="82"/>
      <c r="S7" s="75">
        <f>-1*(IF(S20=0,0,IF(R7=0,0,IF(R8=0,0,IF(R7=(S20/2),R8*S20/8,R8*R7*((S20-R7)*(S20-R7))/(S20*S20))))))</f>
        <v>0</v>
      </c>
      <c r="T7" s="76">
        <f>IF(S20=0,0,IF(R7=0,0,IF(R8=0,0,IF(R7=(S20/2),S7*-1,R8*(R7*R7)*(S20-R7)/(S20*S20)))))</f>
        <v>0</v>
      </c>
      <c r="U7" s="80"/>
      <c r="V7" s="67"/>
      <c r="W7" s="68" t="s">
        <v>91</v>
      </c>
      <c r="X7" s="82"/>
      <c r="Y7" s="75">
        <f>-1*(IF(Y20=0,0,IF(X7=0,0,IF(X8=0,0,IF(X7=(Y20/2),X8*Y20/8,X8*X7*((Y20-X7)*(Y20-X7))/(Y20*Y20))))))</f>
        <v>0</v>
      </c>
      <c r="Z7" s="76">
        <f>IF(Y20=0,0,IF(X7=0,0,IF(X8=0,0,IF(X7=(Y20/2),Y7*-1,X8*(X7*X7)*(Y20-X7)/(Y20*Y20)))))</f>
        <v>0</v>
      </c>
      <c r="AA7" s="80"/>
      <c r="AB7" s="67"/>
      <c r="AC7" s="68" t="s">
        <v>91</v>
      </c>
      <c r="AD7" s="82">
        <f>AE20/2</f>
        <v>0</v>
      </c>
      <c r="AE7" s="75">
        <f>-1*(IF(AE20=0,0,IF(AD7=0,0,IF(AD8=0,0,IF(AD7=(AE20/2),AD8*AE20/8,AD8*AD7*((AE20-AD7)*(AE20-AD7))/(AE20*AE20))))))</f>
        <v>0</v>
      </c>
      <c r="AF7" s="76">
        <f>IF(AE20=0,0,IF(AD7=0,0,IF(AD8=0,0,IF(AD7=(AE20/2),AE7*-1,AD8*(AD7*AD7)*(AE20-AD7)/(AE20*AE20)))))</f>
        <v>0</v>
      </c>
      <c r="AG7" s="80"/>
      <c r="AH7" s="67"/>
      <c r="AI7" s="68" t="s">
        <v>91</v>
      </c>
      <c r="AJ7" s="82">
        <f>AK20/2</f>
        <v>0</v>
      </c>
      <c r="AK7" s="75">
        <f>-1*(IF(AK20=0,0,IF(AJ7=0,0,IF(AJ8=0,0,IF(AJ7=(AK20/2),AJ8*AK20/8,AJ8*AJ7*((AK20-AJ7)*(AK20-AJ7))/(AK20*AK20))))))</f>
        <v>0</v>
      </c>
      <c r="AL7" s="76">
        <f>IF(AK20=0,0,IF(AJ7=0,0,IF(AJ8=0,0,IF(AJ7=(AK20/2),AK7*-1,AJ8*(AJ7*AJ7)*(AK20-AJ7)/(AK20*AK20)))))</f>
        <v>0</v>
      </c>
      <c r="AM7" s="80"/>
      <c r="AN7" s="67"/>
      <c r="AO7" s="68" t="s">
        <v>91</v>
      </c>
      <c r="AP7" s="82">
        <f>AQ20/2</f>
        <v>0</v>
      </c>
      <c r="AQ7" s="75">
        <f>-1*(IF(AQ20=0,0,IF(AP7=0,0,IF(AP8=0,0,IF(AP7=(AQ20/2),AP8*AQ20/8,AP8*AP7*((AQ20-AP7)*(AQ20-AP7))/(AQ20*AQ20))))))</f>
        <v>0</v>
      </c>
      <c r="AR7" s="76">
        <f>IF(AQ20=0,0,IF(AP7=0,0,IF(AP8=0,0,IF(AP7=(AQ20/2),AQ7*-1,AP8*(AP7*AP7)*(AQ20-AP7)/(AQ20*AQ20)))))</f>
        <v>0</v>
      </c>
      <c r="AS7" s="80"/>
      <c r="AT7" s="67"/>
      <c r="AU7" s="68" t="s">
        <v>91</v>
      </c>
      <c r="AV7" s="82">
        <f>AW20/2</f>
        <v>0</v>
      </c>
      <c r="AW7" s="75">
        <f>-1*(IF(AW20=0,0,IF(AV7=0,0,IF(AV8=0,0,IF(AV7=(AW20/2),AV8*AW20/8,AV8*AV7*((AW20-AV7)*(AW20-AV7))/(AW20*AW20))))))</f>
        <v>0</v>
      </c>
      <c r="AX7" s="76">
        <f>IF(AW20=0,0,IF(AV7=0,0,IF(AV8=0,0,IF(AV7=(AW20/2),AW7*-1,AV8*(AV7*AV7)*(AW20-AV7)/(AW20*AW20)))))</f>
        <v>0</v>
      </c>
      <c r="AY7" s="80"/>
      <c r="AZ7" s="67"/>
      <c r="BA7" s="68" t="s">
        <v>91</v>
      </c>
      <c r="BB7" s="82">
        <f>BC20/2</f>
        <v>0</v>
      </c>
      <c r="BC7" s="75">
        <f>-1*(IF(BC20=0,0,IF(BB7=0,0,IF(BB8=0,0,IF(BB7=(BC20/2),BB8*BC20/8,BB8*BB7*((BC20-BB7)*(BC20-BB7))/(BC20*BC20))))))</f>
        <v>0</v>
      </c>
      <c r="BD7" s="76">
        <f>IF(BC20=0,0,IF(BB7=0,0,IF(BB8=0,0,IF(BB7=(BC20/2),BC7*-1,BB8*(BB7*BB7)*(BC20-BB7)/(BC20*BC20)))))</f>
        <v>0</v>
      </c>
      <c r="BE7" s="24"/>
      <c r="BF7" s="24"/>
      <c r="BG7" s="6"/>
      <c r="BH7" s="7"/>
      <c r="BI7" s="6"/>
    </row>
    <row r="8" ht="13.800000000000001">
      <c r="A8" s="8"/>
      <c r="B8" s="46"/>
      <c r="C8" s="96"/>
      <c r="D8" s="17"/>
      <c r="E8" s="16" t="s">
        <v>99</v>
      </c>
      <c r="F8" s="98"/>
      <c r="G8" s="75"/>
      <c r="H8" s="75"/>
      <c r="I8" s="96"/>
      <c r="J8" s="17"/>
      <c r="K8" s="16" t="s">
        <v>99</v>
      </c>
      <c r="L8" s="98">
        <f t="shared" si="52"/>
        <v>0</v>
      </c>
      <c r="M8" s="75"/>
      <c r="N8" s="76"/>
      <c r="O8" s="96"/>
      <c r="P8" s="17"/>
      <c r="Q8" s="16" t="s">
        <v>99</v>
      </c>
      <c r="R8" s="98">
        <f t="shared" si="54"/>
        <v>0</v>
      </c>
      <c r="S8" s="75"/>
      <c r="T8" s="76"/>
      <c r="U8" s="96"/>
      <c r="V8" s="17"/>
      <c r="W8" s="16" t="s">
        <v>99</v>
      </c>
      <c r="X8" s="98">
        <f t="shared" si="56"/>
        <v>0</v>
      </c>
      <c r="Y8" s="75"/>
      <c r="Z8" s="76"/>
      <c r="AA8" s="96"/>
      <c r="AB8" s="17"/>
      <c r="AC8" s="16" t="s">
        <v>99</v>
      </c>
      <c r="AD8" s="98">
        <f>X8</f>
        <v>0</v>
      </c>
      <c r="AE8" s="75"/>
      <c r="AF8" s="76"/>
      <c r="AG8" s="96"/>
      <c r="AH8" s="17"/>
      <c r="AI8" s="16" t="s">
        <v>99</v>
      </c>
      <c r="AJ8" s="98">
        <f>AD8</f>
        <v>0</v>
      </c>
      <c r="AK8" s="75"/>
      <c r="AL8" s="76"/>
      <c r="AM8" s="96"/>
      <c r="AN8" s="17"/>
      <c r="AO8" s="16" t="s">
        <v>99</v>
      </c>
      <c r="AP8" s="98">
        <f>AJ8</f>
        <v>0</v>
      </c>
      <c r="AQ8" s="75"/>
      <c r="AR8" s="76"/>
      <c r="AS8" s="96"/>
      <c r="AT8" s="17"/>
      <c r="AU8" s="16" t="s">
        <v>99</v>
      </c>
      <c r="AV8" s="98">
        <f>AP8</f>
        <v>0</v>
      </c>
      <c r="AW8" s="75"/>
      <c r="AX8" s="76"/>
      <c r="AY8" s="96"/>
      <c r="AZ8" s="17"/>
      <c r="BA8" s="16" t="s">
        <v>99</v>
      </c>
      <c r="BB8" s="98">
        <f>3*2.65*B2</f>
        <v>3.0841865999999998</v>
      </c>
      <c r="BC8" s="75"/>
      <c r="BD8" s="76"/>
      <c r="BE8" s="24"/>
      <c r="BF8" s="24"/>
      <c r="BG8" s="6"/>
      <c r="BH8" s="7"/>
      <c r="BI8" s="6"/>
    </row>
    <row r="9">
      <c r="A9" s="71"/>
      <c r="B9" s="7"/>
      <c r="C9" s="80"/>
      <c r="D9" s="67"/>
      <c r="E9" s="68" t="s">
        <v>91</v>
      </c>
      <c r="F9" s="82"/>
      <c r="G9" s="75">
        <f>-1*(IF(G20=0,0,IF(F9=0,0,IF(F10=0,0,IF(F9=(G20/2),F10*G20/8,F10*F9*((G20-F9)*(G20-F9))/(G20*G20))))))</f>
        <v>0</v>
      </c>
      <c r="H9" s="75">
        <f>IF(G20=0,0,IF(F9=0,0,IF(F10=0,0,IF(F9=(G20/2),G9*-1,F10*(F9*F9)*(G20-F9)/(G20*G20)))))</f>
        <v>0</v>
      </c>
      <c r="I9" s="80"/>
      <c r="J9" s="67"/>
      <c r="K9" s="68" t="s">
        <v>91</v>
      </c>
      <c r="L9" s="82"/>
      <c r="M9" s="75">
        <f>-1*(IF(M20=0,0,IF(L9=0,0,IF(L10=0,0,IF(L9=(M20/2),L10*M20/8,L10*L9*((M20-L9)*(M20-L9))/(M20*M20))))))</f>
        <v>0</v>
      </c>
      <c r="N9" s="76">
        <f>IF(M20=0,0,IF(L9=0,0,IF(L10=0,0,IF(L9=(M20/2),M9*-1,L10*(L9*L9)*(M20-L9)/(M20*M20)))))</f>
        <v>0</v>
      </c>
      <c r="O9" s="80"/>
      <c r="P9" s="67"/>
      <c r="Q9" s="68" t="s">
        <v>91</v>
      </c>
      <c r="R9" s="82"/>
      <c r="S9" s="75">
        <f>-1*(IF(S20=0,0,IF(R9=0,0,IF(R10=0,0,IF(R9=(S20/2),R10*S20/8,R10*R9*((S20-R9)*(S20-R9))/(S20*S20))))))</f>
        <v>0</v>
      </c>
      <c r="T9" s="76">
        <f>IF(S20=0,0,IF(R9=0,0,IF(R10=0,0,IF(R9=(S20/2),S9*-1,R10*(R9*R9)*(S20-R9)/(S20*S20)))))</f>
        <v>0</v>
      </c>
      <c r="U9" s="80"/>
      <c r="V9" s="67"/>
      <c r="W9" s="68" t="s">
        <v>91</v>
      </c>
      <c r="X9" s="82"/>
      <c r="Y9" s="75">
        <f>-1*(IF(Y20=0,0,IF(X9=0,0,IF(X10=0,0,IF(X9=(Y20/2),X10*Y20/8,X10*X9*((Y20-X9)*(Y20-X9))/(Y20*Y20))))))</f>
        <v>0</v>
      </c>
      <c r="Z9" s="76">
        <f>IF(Y20=0,0,IF(X9=0,0,IF(X10=0,0,IF(X9=(Y20/2),Y9*-1,X10*(X9*X9)*(Y20-X9)/(Y20*Y20)))))</f>
        <v>0</v>
      </c>
      <c r="AA9" s="80"/>
      <c r="AB9" s="67"/>
      <c r="AC9" s="68" t="s">
        <v>91</v>
      </c>
      <c r="AD9" s="82"/>
      <c r="AE9" s="75">
        <f>-1*(IF(AE20=0,0,IF(AD9=0,0,IF(AD10=0,0,IF(AD9=(AE20/2),AD10*AE20/8,AD10*AD9*((AE20-AD9)*(AE20-AD9))/(AE20*AE20))))))</f>
        <v>0</v>
      </c>
      <c r="AF9" s="76">
        <f>IF(AE20=0,0,IF(AD9=0,0,IF(AD10=0,0,IF(AD9=(AE20/2),AE9*-1,AD10*(AD9*AD9)*(AE20-AD9)/(AE20*AE20)))))</f>
        <v>0</v>
      </c>
      <c r="AG9" s="80"/>
      <c r="AH9" s="67"/>
      <c r="AI9" s="68" t="s">
        <v>91</v>
      </c>
      <c r="AJ9" s="82"/>
      <c r="AK9" s="75">
        <f>-1*(IF(AK20=0,0,IF(AJ9=0,0,IF(AJ10=0,0,IF(AJ9=(AK20/2),AJ10*AK20/8,AJ10*AJ9*((AK20-AJ9)*(AK20-AJ9))/(AK20*AK20))))))</f>
        <v>0</v>
      </c>
      <c r="AL9" s="76">
        <f>IF(AK20=0,0,IF(AJ9=0,0,IF(AJ10=0,0,IF(AJ9=(AK20/2),AK9*-1,AJ10*(AJ9*AJ9)*(AK20-AJ9)/(AK20*AK20)))))</f>
        <v>0</v>
      </c>
      <c r="AM9" s="80"/>
      <c r="AN9" s="67"/>
      <c r="AO9" s="68" t="s">
        <v>91</v>
      </c>
      <c r="AP9" s="82"/>
      <c r="AQ9" s="75">
        <f>-1*(IF(AQ20=0,0,IF(AP9=0,0,IF(AP10=0,0,IF(AP9=(AQ20/2),AP10*AQ20/8,AP10*AP9*((AQ20-AP9)*(AQ20-AP9))/(AQ20*AQ20))))))</f>
        <v>0</v>
      </c>
      <c r="AR9" s="76">
        <f>IF(AQ20=0,0,IF(AP9=0,0,IF(AP10=0,0,IF(AP9=(AQ20/2),AQ9*-1,AP10*(AP9*AP9)*(AQ20-AP9)/(AQ20*AQ20)))))</f>
        <v>0</v>
      </c>
      <c r="AS9" s="80"/>
      <c r="AT9" s="67"/>
      <c r="AU9" s="68" t="s">
        <v>91</v>
      </c>
      <c r="AV9" s="82"/>
      <c r="AW9" s="75">
        <f>-1*(IF(AW20=0,0,IF(AV9=0,0,IF(AV10=0,0,IF(AV9=(AW20/2),AV10*AW20/8,AV10*AV9*((AW20-AV9)*(AW20-AV9))/(AW20*AW20))))))</f>
        <v>0</v>
      </c>
      <c r="AX9" s="76">
        <f>IF(AW20=0,0,IF(AV9=0,0,IF(AV10=0,0,IF(AV9=(AW20/2),AW9*-1,AV10*(AV9*AV9)*(AW20-AV9)/(AW20*AW20)))))</f>
        <v>0</v>
      </c>
      <c r="AY9" s="80"/>
      <c r="AZ9" s="67"/>
      <c r="BA9" s="68" t="s">
        <v>91</v>
      </c>
      <c r="BB9" s="82"/>
      <c r="BC9" s="75">
        <f>-1*(IF(BC20=0,0,IF(BB9=0,0,IF(BB10=0,0,IF(BB9=(BC20/2),BB10*BC20/8,BB10*BB9*((BC20-BB9)*(BC20-BB9))/(BC20*BC20))))))</f>
        <v>0</v>
      </c>
      <c r="BD9" s="76">
        <f>IF(BC20=0,0,IF(BB9=0,0,IF(BB10=0,0,IF(BB9=(BC20/2),BC9*-1,BB10*(BB9*BB9)*(BC20-BB9)/(BC20*BC20)))))</f>
        <v>0</v>
      </c>
      <c r="BE9" s="24"/>
      <c r="BF9" s="24"/>
      <c r="BG9" s="6"/>
      <c r="BH9" s="7"/>
      <c r="BI9" s="6"/>
    </row>
    <row r="10" ht="13.800000000000001">
      <c r="A10" s="71"/>
      <c r="B10" s="7"/>
      <c r="C10" s="96"/>
      <c r="D10" s="17"/>
      <c r="E10" s="16" t="s">
        <v>99</v>
      </c>
      <c r="F10" s="98"/>
      <c r="G10" s="75"/>
      <c r="H10" s="75"/>
      <c r="I10" s="96"/>
      <c r="J10" s="17"/>
      <c r="K10" s="16" t="s">
        <v>99</v>
      </c>
      <c r="L10" s="98"/>
      <c r="M10" s="75"/>
      <c r="N10" s="76"/>
      <c r="O10" s="96"/>
      <c r="P10" s="17"/>
      <c r="Q10" s="16" t="s">
        <v>99</v>
      </c>
      <c r="R10" s="98"/>
      <c r="S10" s="75"/>
      <c r="T10" s="76"/>
      <c r="U10" s="96"/>
      <c r="V10" s="17"/>
      <c r="W10" s="16" t="s">
        <v>99</v>
      </c>
      <c r="X10" s="98"/>
      <c r="Y10" s="75"/>
      <c r="Z10" s="76"/>
      <c r="AA10" s="96"/>
      <c r="AB10" s="17"/>
      <c r="AC10" s="16" t="s">
        <v>99</v>
      </c>
      <c r="AD10" s="98"/>
      <c r="AE10" s="75"/>
      <c r="AF10" s="76"/>
      <c r="AG10" s="96"/>
      <c r="AH10" s="17"/>
      <c r="AI10" s="16" t="s">
        <v>99</v>
      </c>
      <c r="AJ10" s="98"/>
      <c r="AK10" s="75"/>
      <c r="AL10" s="76"/>
      <c r="AM10" s="96"/>
      <c r="AN10" s="17"/>
      <c r="AO10" s="16" t="s">
        <v>99</v>
      </c>
      <c r="AP10" s="98"/>
      <c r="AQ10" s="75"/>
      <c r="AR10" s="76"/>
      <c r="AS10" s="96"/>
      <c r="AT10" s="17"/>
      <c r="AU10" s="16" t="s">
        <v>99</v>
      </c>
      <c r="AV10" s="98"/>
      <c r="AW10" s="75"/>
      <c r="AX10" s="76"/>
      <c r="AY10" s="96"/>
      <c r="AZ10" s="17"/>
      <c r="BA10" s="16" t="s">
        <v>99</v>
      </c>
      <c r="BB10" s="98"/>
      <c r="BC10" s="75"/>
      <c r="BD10" s="76"/>
      <c r="BE10" s="24"/>
      <c r="BF10" s="24"/>
      <c r="BG10" s="6"/>
      <c r="BH10" s="7"/>
      <c r="BI10" s="6"/>
    </row>
    <row r="11">
      <c r="A11" s="71"/>
      <c r="B11" s="7"/>
      <c r="C11" s="80"/>
      <c r="D11" s="67"/>
      <c r="E11" s="68" t="s">
        <v>91</v>
      </c>
      <c r="F11" s="82"/>
      <c r="G11" s="75">
        <f>-1*(IF(G20=0,0,IF(F11=0,0,IF(F12=0,0,IF(F11=(G20/2),F12*G20/8,F12*F11*((G20-F11)*(G20-F11))/(G20*G20))))))</f>
        <v>0</v>
      </c>
      <c r="H11" s="75">
        <f>IF(G20=0,0,IF(F11=0,0,IF(F12=0,0,IF(F11=(G20/2),G11*-1,F12*(F11*F11)*(G20-F11)/(G20*G20)))))</f>
        <v>0</v>
      </c>
      <c r="I11" s="80"/>
      <c r="J11" s="67"/>
      <c r="K11" s="68" t="s">
        <v>91</v>
      </c>
      <c r="L11" s="82"/>
      <c r="M11" s="75">
        <f>-1*(IF(M20=0,0,IF(L11=0,0,IF(L12=0,0,IF(L11=(M20/2),L12*M20/8,L12*L11*((M20-L11)*(M20-L11))/(M20*M20))))))</f>
        <v>0</v>
      </c>
      <c r="N11" s="76">
        <f>IF(M20=0,0,IF(L11=0,0,IF(L12=0,0,IF(L11=(M20/2),M11*-1,L12*(L11*L11)*(M20-L11)/(M20*M20)))))</f>
        <v>0</v>
      </c>
      <c r="O11" s="80"/>
      <c r="P11" s="67"/>
      <c r="Q11" s="68" t="s">
        <v>91</v>
      </c>
      <c r="R11" s="82"/>
      <c r="S11" s="75">
        <f>-1*(IF(S20=0,0,IF(R11=0,0,IF(R12=0,0,IF(R11=(S20/2),R12*S20/8,R12*R11*((S20-R11)*(S20-R11))/(S20*S20))))))</f>
        <v>0</v>
      </c>
      <c r="T11" s="76">
        <f>IF(S20=0,0,IF(R11=0,0,IF(R12=0,0,IF(R11=(S20/2),S11*-1,R12*(R11*R11)*(S20-R11)/(S20*S20)))))</f>
        <v>0</v>
      </c>
      <c r="U11" s="80"/>
      <c r="V11" s="67"/>
      <c r="W11" s="68" t="s">
        <v>91</v>
      </c>
      <c r="X11" s="82"/>
      <c r="Y11" s="75">
        <f>-1*(IF(Y20=0,0,IF(X11=0,0,IF(X12=0,0,IF(X11=(Y20/2),X12*Y20/8,X12*X11*((Y20-X11)*(Y20-X11))/(Y20*Y20))))))</f>
        <v>0</v>
      </c>
      <c r="Z11" s="76">
        <f>IF(Y20=0,0,IF(X11=0,0,IF(X12=0,0,IF(X11=(Y20/2),Y11*-1,X12*(X11*X11)*(Y20-X11)/(Y20*Y20)))))</f>
        <v>0</v>
      </c>
      <c r="AA11" s="80"/>
      <c r="AB11" s="67"/>
      <c r="AC11" s="68" t="s">
        <v>91</v>
      </c>
      <c r="AD11" s="82"/>
      <c r="AE11" s="75">
        <f>-1*(IF(AE20=0,0,IF(AD11=0,0,IF(AD12=0,0,IF(AD11=(AE20/2),AD12*AE20/8,AD12*AD11*((AE20-AD11)*(AE20-AD11))/(AE20*AE20))))))</f>
        <v>0</v>
      </c>
      <c r="AF11" s="76">
        <f>IF(AE20=0,0,IF(AD11=0,0,IF(AD12=0,0,IF(AD11=(AE20/2),AE11*-1,AD12*(AD11*AD11)*(AE20-AD11)/(AE20*AE20)))))</f>
        <v>0</v>
      </c>
      <c r="AG11" s="80"/>
      <c r="AH11" s="67"/>
      <c r="AI11" s="68" t="s">
        <v>91</v>
      </c>
      <c r="AJ11" s="82"/>
      <c r="AK11" s="75">
        <f>-1*(IF(AK20=0,0,IF(AJ11=0,0,IF(AJ12=0,0,IF(AJ11=(AK20/2),AJ12*AK20/8,AJ12*AJ11*((AK20-AJ11)*(AK20-AJ11))/(AK20*AK20))))))</f>
        <v>0</v>
      </c>
      <c r="AL11" s="76">
        <f>IF(AK20=0,0,IF(AJ11=0,0,IF(AJ12=0,0,IF(AJ11=(AK20/2),AK11*-1,AJ12*(AJ11*AJ11)*(AK20-AJ11)/(AK20*AK20)))))</f>
        <v>0</v>
      </c>
      <c r="AM11" s="80"/>
      <c r="AN11" s="67"/>
      <c r="AO11" s="68" t="s">
        <v>91</v>
      </c>
      <c r="AP11" s="82"/>
      <c r="AQ11" s="75">
        <f>-1*(IF(AQ20=0,0,IF(AP11=0,0,IF(AP12=0,0,IF(AP11=(AQ20/2),AP12*AQ20/8,AP12*AP11*((AQ20-AP11)*(AQ20-AP11))/(AQ20*AQ20))))))</f>
        <v>0</v>
      </c>
      <c r="AR11" s="76">
        <f>IF(AQ20=0,0,IF(AP11=0,0,IF(AP12=0,0,IF(AP11=(AQ20/2),AQ11*-1,AP12*(AP11*AP11)*(AQ20-AP11)/(AQ20*AQ20)))))</f>
        <v>0</v>
      </c>
      <c r="AS11" s="80"/>
      <c r="AT11" s="67"/>
      <c r="AU11" s="68" t="s">
        <v>91</v>
      </c>
      <c r="AV11" s="82"/>
      <c r="AW11" s="75">
        <f>-1*(IF(AW20=0,0,IF(AV11=0,0,IF(AV12=0,0,IF(AV11=(AW20/2),AV12*AW20/8,AV12*AV11*((AW20-AV11)*(AW20-AV11))/(AW20*AW20))))))</f>
        <v>0</v>
      </c>
      <c r="AX11" s="76">
        <f>IF(AW20=0,0,IF(AV11=0,0,IF(AV12=0,0,IF(AV11=(AW20/2),AW11*-1,AV12*(AV11*AV11)*(AW20-AV11)/(AW20*AW20)))))</f>
        <v>0</v>
      </c>
      <c r="AY11" s="80"/>
      <c r="AZ11" s="67"/>
      <c r="BA11" s="68" t="s">
        <v>91</v>
      </c>
      <c r="BB11" s="82"/>
      <c r="BC11" s="75">
        <f>-1*(IF(BC20=0,0,IF(BB11=0,0,IF(BB12=0,0,IF(BB11=(BC20/2),BB12*BC20/8,BB12*BB11*((BC20-BB11)*(BC20-BB11))/(BC20*BC20))))))</f>
        <v>0</v>
      </c>
      <c r="BD11" s="76">
        <f>IF(BC20=0,0,IF(BB11=0,0,IF(BB12=0,0,IF(BB11=(BC20/2),BC11*-1,BB12*(BB11*BB11)*(BC20-BB11)/(BC20*BC20)))))</f>
        <v>0</v>
      </c>
      <c r="BE11" s="24"/>
      <c r="BF11" s="24"/>
      <c r="BG11" s="6"/>
      <c r="BH11" s="7"/>
      <c r="BI11" s="6"/>
    </row>
    <row r="12" ht="13.800000000000001">
      <c r="A12" s="71"/>
      <c r="B12" s="107"/>
      <c r="C12" s="96"/>
      <c r="D12" s="17"/>
      <c r="E12" s="16" t="s">
        <v>99</v>
      </c>
      <c r="F12" s="98"/>
      <c r="G12" s="75"/>
      <c r="H12" s="75"/>
      <c r="I12" s="96"/>
      <c r="J12" s="17"/>
      <c r="K12" s="16" t="s">
        <v>99</v>
      </c>
      <c r="L12" s="98"/>
      <c r="M12" s="75"/>
      <c r="N12" s="76"/>
      <c r="O12" s="96"/>
      <c r="P12" s="17"/>
      <c r="Q12" s="16" t="s">
        <v>99</v>
      </c>
      <c r="R12" s="98"/>
      <c r="S12" s="75"/>
      <c r="T12" s="76"/>
      <c r="U12" s="96"/>
      <c r="V12" s="17"/>
      <c r="W12" s="16" t="s">
        <v>99</v>
      </c>
      <c r="X12" s="98"/>
      <c r="Y12" s="75"/>
      <c r="Z12" s="76"/>
      <c r="AA12" s="96"/>
      <c r="AB12" s="17"/>
      <c r="AC12" s="16" t="s">
        <v>99</v>
      </c>
      <c r="AD12" s="98"/>
      <c r="AE12" s="75"/>
      <c r="AF12" s="76"/>
      <c r="AG12" s="96"/>
      <c r="AH12" s="17"/>
      <c r="AI12" s="16" t="s">
        <v>99</v>
      </c>
      <c r="AJ12" s="98"/>
      <c r="AK12" s="75"/>
      <c r="AL12" s="76"/>
      <c r="AM12" s="96"/>
      <c r="AN12" s="17"/>
      <c r="AO12" s="16" t="s">
        <v>99</v>
      </c>
      <c r="AP12" s="98"/>
      <c r="AQ12" s="75"/>
      <c r="AR12" s="76"/>
      <c r="AS12" s="96"/>
      <c r="AT12" s="17"/>
      <c r="AU12" s="16" t="s">
        <v>99</v>
      </c>
      <c r="AV12" s="98"/>
      <c r="AW12" s="75"/>
      <c r="AX12" s="76"/>
      <c r="AY12" s="96"/>
      <c r="AZ12" s="17"/>
      <c r="BA12" s="16" t="s">
        <v>99</v>
      </c>
      <c r="BB12" s="98"/>
      <c r="BC12" s="75"/>
      <c r="BD12" s="76"/>
      <c r="BE12" s="24"/>
      <c r="BF12" s="24"/>
      <c r="BG12" s="6"/>
      <c r="BH12" s="7"/>
      <c r="BI12" s="6"/>
    </row>
    <row r="13">
      <c r="A13" s="46"/>
      <c r="B13" s="7"/>
      <c r="C13" s="80"/>
      <c r="D13" s="67"/>
      <c r="E13" s="68" t="s">
        <v>91</v>
      </c>
      <c r="F13" s="82"/>
      <c r="G13" s="75">
        <f>-1*(IF(G20=0,0,IF(F13=0,0,IF(F14=0,0,IF(F13=(G20/2),F14*G20/8,F14*F13*((G20-F13)*(G20-F13))/(G20*G20))))))</f>
        <v>0</v>
      </c>
      <c r="H13" s="75">
        <f>IF(G20=0,0,IF(F13=0,0,IF(F14=0,0,IF(F13=(G20/2),G13*-1,F14*(F13*F13)*(G20-F13)/(G20*G20)))))</f>
        <v>0</v>
      </c>
      <c r="I13" s="80"/>
      <c r="J13" s="67"/>
      <c r="K13" s="68" t="s">
        <v>91</v>
      </c>
      <c r="L13" s="82"/>
      <c r="M13" s="75">
        <f>-1*(IF(M20=0,0,IF(L13=0,0,IF(L14=0,0,IF(L13=(M20/2),L14*M20/8,L14*L13*((M20-L13)*(M20-L13))/(M20*M20))))))</f>
        <v>0</v>
      </c>
      <c r="N13" s="76">
        <f>IF(M20=0,0,IF(L13=0,0,IF(L14=0,0,IF(L13=(M20/2),M13*-1,L14*(L13*L13)*(M20-L13)/(M20*M20)))))</f>
        <v>0</v>
      </c>
      <c r="O13" s="80"/>
      <c r="P13" s="67"/>
      <c r="Q13" s="68" t="s">
        <v>91</v>
      </c>
      <c r="R13" s="82"/>
      <c r="S13" s="75">
        <f>-1*(IF(S20=0,0,IF(R13=0,0,IF(R14=0,0,IF(R13=(S20/2),R14*S20/8,R14*R13*((S20-R13)*(S20-R13))/(S20*S20))))))</f>
        <v>0</v>
      </c>
      <c r="T13" s="76">
        <f>IF(S20=0,0,IF(R13=0,0,IF(R14=0,0,IF(R13=(S20/2),S13*-1,R14*(R13*R13)*(S20-R13)/(S20*S20)))))</f>
        <v>0</v>
      </c>
      <c r="U13" s="80"/>
      <c r="V13" s="67"/>
      <c r="W13" s="68" t="s">
        <v>91</v>
      </c>
      <c r="X13" s="82"/>
      <c r="Y13" s="75">
        <f>-1*(IF(Y20=0,0,IF(X13=0,0,IF(X14=0,0,IF(X13=(Y20/2),X14*Y20/8,X14*X13*((Y20-X13)*(Y20-X13))/(Y20*Y20))))))</f>
        <v>0</v>
      </c>
      <c r="Z13" s="76">
        <f>IF(Y20=0,0,IF(X13=0,0,IF(X14=0,0,IF(X13=(Y20/2),Y13*-1,X14*(X13*X13)*(Y20-X13)/(Y20*Y20)))))</f>
        <v>0</v>
      </c>
      <c r="AA13" s="80"/>
      <c r="AB13" s="67"/>
      <c r="AC13" s="68" t="s">
        <v>91</v>
      </c>
      <c r="AD13" s="82"/>
      <c r="AE13" s="75">
        <f>-1*(IF(AE20=0,0,IF(AD13=0,0,IF(AD14=0,0,IF(AD13=(AE20/2),AD14*AE20/8,AD14*AD13*((AE20-AD13)*(AE20-AD13))/(AE20*AE20))))))</f>
        <v>0</v>
      </c>
      <c r="AF13" s="76">
        <f>IF(AE20=0,0,IF(AD13=0,0,IF(AD14=0,0,IF(AD13=(AE20/2),AE13*-1,AD14*(AD13*AD13)*(AE20-AD13)/(AE20*AE20)))))</f>
        <v>0</v>
      </c>
      <c r="AG13" s="80"/>
      <c r="AH13" s="67"/>
      <c r="AI13" s="68" t="s">
        <v>91</v>
      </c>
      <c r="AJ13" s="82"/>
      <c r="AK13" s="75">
        <f>-1*(IF(AK20=0,0,IF(AJ13=0,0,IF(AJ14=0,0,IF(AJ13=(AK20/2),AJ14*AK20/8,AJ14*AJ13*((AK20-AJ13)*(AK20-AJ13))/(AK20*AK20))))))</f>
        <v>0</v>
      </c>
      <c r="AL13" s="76">
        <f>IF(AK20=0,0,IF(AJ13=0,0,IF(AJ14=0,0,IF(AJ13=(AK20/2),AK13*-1,AJ14*(AJ13*AJ13)*(AK20-AJ13)/(AK20*AK20)))))</f>
        <v>0</v>
      </c>
      <c r="AM13" s="80"/>
      <c r="AN13" s="67"/>
      <c r="AO13" s="68" t="s">
        <v>91</v>
      </c>
      <c r="AP13" s="82"/>
      <c r="AQ13" s="75">
        <f>-1*(IF(AQ20=0,0,IF(AP13=0,0,IF(AP14=0,0,IF(AP13=(AQ20/2),AP14*AQ20/8,AP14*AP13*((AQ20-AP13)*(AQ20-AP13))/(AQ20*AQ20))))))</f>
        <v>0</v>
      </c>
      <c r="AR13" s="76">
        <f>IF(AQ20=0,0,IF(AP13=0,0,IF(AP14=0,0,IF(AP13=(AQ20/2),AQ13*-1,AP14*(AP13*AP13)*(AQ20-AP13)/(AQ20*AQ20)))))</f>
        <v>0</v>
      </c>
      <c r="AS13" s="80"/>
      <c r="AT13" s="67"/>
      <c r="AU13" s="68" t="s">
        <v>91</v>
      </c>
      <c r="AV13" s="82"/>
      <c r="AW13" s="75">
        <f>-1*(IF(AW20=0,0,IF(AV13=0,0,IF(AV14=0,0,IF(AV13=(AW20/2),AV14*AW20/8,AV14*AV13*((AW20-AV13)*(AW20-AV13))/(AW20*AW20))))))</f>
        <v>0</v>
      </c>
      <c r="AX13" s="76">
        <f>IF(AW20=0,0,IF(AV13=0,0,IF(AV14=0,0,IF(AV13=(AW20/2),AW13*-1,AV14*(AV13*AV13)*(AW20-AV13)/(AW20*AW20)))))</f>
        <v>0</v>
      </c>
      <c r="AY13" s="80"/>
      <c r="AZ13" s="67"/>
      <c r="BA13" s="68" t="s">
        <v>91</v>
      </c>
      <c r="BB13" s="82"/>
      <c r="BC13" s="75">
        <f>-1*(IF(BC20=0,0,IF(BB13=0,0,IF(BB14=0,0,IF(BB13=(BC20/2),BB14*BC20/8,BB14*BB13*((BC20-BB13)*(BC20-BB13))/(BC20*BC20))))))</f>
        <v>0</v>
      </c>
      <c r="BD13" s="76">
        <f>IF(BC20=0,0,IF(BB13=0,0,IF(BB14=0,0,IF(BB13=(BC20/2),BC13*-1,BB14*(BB13*BB13)*(BC20-BB13)/(BC20*BC20)))))</f>
        <v>0</v>
      </c>
      <c r="BE13" s="24"/>
      <c r="BF13" s="24"/>
      <c r="BG13" s="6"/>
      <c r="BH13" s="7"/>
      <c r="BI13" s="6"/>
    </row>
    <row r="14" ht="13.800000000000001">
      <c r="A14" s="46"/>
      <c r="B14" s="7"/>
      <c r="C14" s="96"/>
      <c r="D14" s="17"/>
      <c r="E14" s="16" t="s">
        <v>99</v>
      </c>
      <c r="F14" s="98"/>
      <c r="G14" s="75"/>
      <c r="H14" s="75"/>
      <c r="I14" s="96"/>
      <c r="J14" s="17"/>
      <c r="K14" s="16" t="s">
        <v>99</v>
      </c>
      <c r="L14" s="98"/>
      <c r="M14" s="75"/>
      <c r="N14" s="76"/>
      <c r="O14" s="96"/>
      <c r="P14" s="17"/>
      <c r="Q14" s="16" t="s">
        <v>99</v>
      </c>
      <c r="R14" s="98"/>
      <c r="S14" s="75"/>
      <c r="T14" s="76"/>
      <c r="U14" s="96"/>
      <c r="V14" s="17"/>
      <c r="W14" s="16" t="s">
        <v>99</v>
      </c>
      <c r="X14" s="98"/>
      <c r="Y14" s="75"/>
      <c r="Z14" s="76"/>
      <c r="AA14" s="96"/>
      <c r="AB14" s="17"/>
      <c r="AC14" s="16" t="s">
        <v>99</v>
      </c>
      <c r="AD14" s="98"/>
      <c r="AE14" s="75"/>
      <c r="AF14" s="76"/>
      <c r="AG14" s="96"/>
      <c r="AH14" s="17"/>
      <c r="AI14" s="16" t="s">
        <v>99</v>
      </c>
      <c r="AJ14" s="98"/>
      <c r="AK14" s="75"/>
      <c r="AL14" s="76"/>
      <c r="AM14" s="96"/>
      <c r="AN14" s="17"/>
      <c r="AO14" s="16" t="s">
        <v>99</v>
      </c>
      <c r="AP14" s="98"/>
      <c r="AQ14" s="75"/>
      <c r="AR14" s="76"/>
      <c r="AS14" s="96"/>
      <c r="AT14" s="17"/>
      <c r="AU14" s="16" t="s">
        <v>99</v>
      </c>
      <c r="AV14" s="98"/>
      <c r="AW14" s="75"/>
      <c r="AX14" s="76"/>
      <c r="AY14" s="96"/>
      <c r="AZ14" s="17"/>
      <c r="BA14" s="16" t="s">
        <v>99</v>
      </c>
      <c r="BB14" s="98"/>
      <c r="BC14" s="75"/>
      <c r="BD14" s="76"/>
      <c r="BE14" s="24"/>
      <c r="BF14" s="24"/>
      <c r="BG14" s="6"/>
      <c r="BH14" s="7"/>
      <c r="BI14" s="6"/>
    </row>
    <row r="15">
      <c r="A15" s="46"/>
      <c r="B15" s="7"/>
      <c r="C15" s="80"/>
      <c r="D15" s="67"/>
      <c r="E15" s="68" t="s">
        <v>91</v>
      </c>
      <c r="F15" s="82"/>
      <c r="G15" s="75">
        <f>-1*(IF(G20=0,0,IF(F15=0,0,IF(F16=0,0,IF(F15=(G20/2),F16*G20/8,F16*F15*((G20-F15)*(G20-F15))/(G20*G20))))))</f>
        <v>0</v>
      </c>
      <c r="H15" s="75">
        <f>IF(G20=0,0,IF(F15=0,0,IF(F16=0,0,IF(F15=(G20/2),G15*-1,F16*(F15*F15)*(G20-F15)/(G20*G20)))))</f>
        <v>0</v>
      </c>
      <c r="I15" s="80"/>
      <c r="J15" s="67"/>
      <c r="K15" s="68" t="s">
        <v>91</v>
      </c>
      <c r="L15" s="82"/>
      <c r="M15" s="75">
        <f>-1*(IF(M20=0,0,IF(L15=0,0,IF(L16=0,0,IF(L15=(M20/2),L16*M20/8,L16*L15*((M20-L15)*(M20-L15))/(M20*M20))))))</f>
        <v>0</v>
      </c>
      <c r="N15" s="76">
        <f>IF(M20=0,0,IF(L15=0,0,IF(L16=0,0,IF(L15=(M20/2),M15*-1,L16*(L15*L15)*(M20-L15)/(M20*M20)))))</f>
        <v>0</v>
      </c>
      <c r="O15" s="80"/>
      <c r="P15" s="67"/>
      <c r="Q15" s="68" t="s">
        <v>91</v>
      </c>
      <c r="R15" s="82"/>
      <c r="S15" s="75">
        <f>-1*(IF(S20=0,0,IF(R15=0,0,IF(R16=0,0,IF(R15=(S20/2),R16*S20/8,R16*R15*((S20-R15)*(S20-R15))/(S20*S20))))))</f>
        <v>0</v>
      </c>
      <c r="T15" s="76">
        <f>IF(S20=0,0,IF(R15=0,0,IF(R16=0,0,IF(R15=(S20/2),S15*-1,R16*(R15*R15)*(S20-R15)/(S20*S20)))))</f>
        <v>0</v>
      </c>
      <c r="U15" s="80"/>
      <c r="V15" s="67"/>
      <c r="W15" s="68" t="s">
        <v>91</v>
      </c>
      <c r="X15" s="82"/>
      <c r="Y15" s="75">
        <f>-1*(IF(Y20=0,0,IF(X15=0,0,IF(X16=0,0,IF(X15=(Y20/2),X16*Y20/8,X16*X15*((Y20-X15)*(Y20-X15))/(Y20*Y20))))))</f>
        <v>0</v>
      </c>
      <c r="Z15" s="76">
        <f>IF(Y20=0,0,IF(X15=0,0,IF(X16=0,0,IF(X15=(Y20/2),Y15*-1,X16*(X15*X15)*(Y20-X15)/(Y20*Y20)))))</f>
        <v>0</v>
      </c>
      <c r="AA15" s="80"/>
      <c r="AB15" s="67"/>
      <c r="AC15" s="68" t="s">
        <v>91</v>
      </c>
      <c r="AD15" s="82"/>
      <c r="AE15" s="75">
        <f>-1*(IF(AE20=0,0,IF(AD15=0,0,IF(AD16=0,0,IF(AD15=(AE20/2),AD16*AE20/8,AD16*AD15*((AE20-AD15)*(AE20-AD15))/(AE20*AE20))))))</f>
        <v>0</v>
      </c>
      <c r="AF15" s="76">
        <f>IF(AE20=0,0,IF(AD15=0,0,IF(AD16=0,0,IF(AD15=(AE20/2),AE15*-1,AD16*(AD15*AD15)*(AE20-AD15)/(AE20*AE20)))))</f>
        <v>0</v>
      </c>
      <c r="AG15" s="80"/>
      <c r="AH15" s="67"/>
      <c r="AI15" s="68" t="s">
        <v>91</v>
      </c>
      <c r="AJ15" s="82"/>
      <c r="AK15" s="75">
        <f>-1*(IF(AK20=0,0,IF(AJ15=0,0,IF(AJ16=0,0,IF(AJ15=(AK20/2),AJ16*AK20/8,AJ16*AJ15*((AK20-AJ15)*(AK20-AJ15))/(AK20*AK20))))))</f>
        <v>0</v>
      </c>
      <c r="AL15" s="76">
        <f>IF(AK20=0,0,IF(AJ15=0,0,IF(AJ16=0,0,IF(AJ15=(AK20/2),AK15*-1,AJ16*(AJ15*AJ15)*(AK20-AJ15)/(AK20*AK20)))))</f>
        <v>0</v>
      </c>
      <c r="AM15" s="80"/>
      <c r="AN15" s="67"/>
      <c r="AO15" s="68" t="s">
        <v>91</v>
      </c>
      <c r="AP15" s="82"/>
      <c r="AQ15" s="75">
        <f>-1*(IF(AQ20=0,0,IF(AP15=0,0,IF(AP16=0,0,IF(AP15=(AQ20/2),AP16*AQ20/8,AP16*AP15*((AQ20-AP15)*(AQ20-AP15))/(AQ20*AQ20))))))</f>
        <v>0</v>
      </c>
      <c r="AR15" s="76">
        <f>IF(AQ20=0,0,IF(AP15=0,0,IF(AP16=0,0,IF(AP15=(AQ20/2),AQ15*-1,AP16*(AP15*AP15)*(AQ20-AP15)/(AQ20*AQ20)))))</f>
        <v>0</v>
      </c>
      <c r="AS15" s="80"/>
      <c r="AT15" s="67"/>
      <c r="AU15" s="68" t="s">
        <v>91</v>
      </c>
      <c r="AV15" s="82"/>
      <c r="AW15" s="75">
        <f>-1*(IF(AW20=0,0,IF(AV15=0,0,IF(AV16=0,0,IF(AV15=(AW20/2),AV16*AW20/8,AV16*AV15*((AW20-AV15)*(AW20-AV15))/(AW20*AW20))))))</f>
        <v>0</v>
      </c>
      <c r="AX15" s="76">
        <f>IF(AW20=0,0,IF(AV15=0,0,IF(AV16=0,0,IF(AV15=(AW20/2),AW15*-1,AV16*(AV15*AV15)*(AW20-AV15)/(AW20*AW20)))))</f>
        <v>0</v>
      </c>
      <c r="AY15" s="80"/>
      <c r="AZ15" s="67"/>
      <c r="BA15" s="68" t="s">
        <v>91</v>
      </c>
      <c r="BB15" s="82"/>
      <c r="BC15" s="75">
        <f>-1*(IF(BC20=0,0,IF(BB15=0,0,IF(BB16=0,0,IF(BB15=(BC20/2),BB16*BC20/8,BB16*BB15*((BC20-BB15)*(BC20-BB15))/(BC20*BC20))))))</f>
        <v>0</v>
      </c>
      <c r="BD15" s="76">
        <f>IF(BC20=0,0,IF(BB15=0,0,IF(BB16=0,0,IF(BB15=(BC20/2),BC15*-1,BB16*(BB15*BB15)*(BC20-BB15)/(BC20*BC20)))))</f>
        <v>0</v>
      </c>
      <c r="BE15" s="24"/>
      <c r="BF15" s="24"/>
      <c r="BG15" s="6"/>
      <c r="BH15" s="7"/>
      <c r="BI15" s="6"/>
    </row>
    <row r="16" ht="13.800000000000001">
      <c r="A16" s="46"/>
      <c r="B16" s="7"/>
      <c r="C16" s="96"/>
      <c r="D16" s="17"/>
      <c r="E16" s="16" t="s">
        <v>99</v>
      </c>
      <c r="F16" s="98"/>
      <c r="G16" s="75"/>
      <c r="H16" s="75"/>
      <c r="I16" s="96"/>
      <c r="J16" s="17"/>
      <c r="K16" s="16" t="s">
        <v>99</v>
      </c>
      <c r="L16" s="98"/>
      <c r="M16" s="75"/>
      <c r="N16" s="76"/>
      <c r="O16" s="96"/>
      <c r="P16" s="17"/>
      <c r="Q16" s="16" t="s">
        <v>99</v>
      </c>
      <c r="R16" s="98"/>
      <c r="S16" s="75"/>
      <c r="T16" s="76"/>
      <c r="U16" s="96"/>
      <c r="V16" s="17"/>
      <c r="W16" s="16" t="s">
        <v>99</v>
      </c>
      <c r="X16" s="98"/>
      <c r="Y16" s="75"/>
      <c r="Z16" s="76"/>
      <c r="AA16" s="96"/>
      <c r="AB16" s="17"/>
      <c r="AC16" s="16" t="s">
        <v>99</v>
      </c>
      <c r="AD16" s="98"/>
      <c r="AE16" s="75"/>
      <c r="AF16" s="76"/>
      <c r="AG16" s="96"/>
      <c r="AH16" s="17"/>
      <c r="AI16" s="16" t="s">
        <v>99</v>
      </c>
      <c r="AJ16" s="98"/>
      <c r="AK16" s="75"/>
      <c r="AL16" s="76"/>
      <c r="AM16" s="96"/>
      <c r="AN16" s="17"/>
      <c r="AO16" s="16" t="s">
        <v>99</v>
      </c>
      <c r="AP16" s="98"/>
      <c r="AQ16" s="75"/>
      <c r="AR16" s="76"/>
      <c r="AS16" s="96"/>
      <c r="AT16" s="17"/>
      <c r="AU16" s="16" t="s">
        <v>99</v>
      </c>
      <c r="AV16" s="98"/>
      <c r="AW16" s="75"/>
      <c r="AX16" s="76"/>
      <c r="AY16" s="96"/>
      <c r="AZ16" s="17"/>
      <c r="BA16" s="16" t="s">
        <v>99</v>
      </c>
      <c r="BB16" s="98"/>
      <c r="BC16" s="75"/>
      <c r="BD16" s="76"/>
      <c r="BE16" s="24"/>
      <c r="BF16" s="24"/>
      <c r="BG16" s="6"/>
      <c r="BH16" s="7"/>
      <c r="BI16" s="6"/>
    </row>
    <row r="17" ht="13.800000000000001">
      <c r="A17" s="46" t="s">
        <v>417</v>
      </c>
      <c r="B17" s="7"/>
      <c r="C17" s="80"/>
      <c r="D17" s="67"/>
      <c r="E17" s="68" t="s">
        <v>91</v>
      </c>
      <c r="F17" s="82"/>
      <c r="G17" s="75">
        <f>-1*(IF(G20=0,0,IF(F17=0,0,IF(F18=0,0,IF(F17=(G20/2),F18*G20/8,F18*F17*((G20-F17)*(G20-F17))/(G20*G20))))))</f>
        <v>0</v>
      </c>
      <c r="H17" s="75">
        <f>IF(G20=0,0,IF(F17=0,0,IF(F18=0,0,IF(F17=(G20/2),G17*-1,F18*(F17*F17)*(G20-F17)/(G20*G20)))))</f>
        <v>0</v>
      </c>
      <c r="I17" s="80"/>
      <c r="J17" s="67"/>
      <c r="K17" s="68" t="s">
        <v>91</v>
      </c>
      <c r="L17" s="82"/>
      <c r="M17" s="75">
        <f>-1*(IF(M20=0,0,IF(L17=0,0,IF(L18=0,0,IF(L17=(M20/2),L18*M20/8,L18*L17*((M20-L17)*(M20-L17))/(M20*M20))))))</f>
        <v>0</v>
      </c>
      <c r="N17" s="76">
        <f>IF(M20=0,0,IF(L17=0,0,IF(L18=0,0,IF(L17=(M20/2),M17*-1,L18*(L17*L17)*(M20-L17)/(M20*M20)))))</f>
        <v>0</v>
      </c>
      <c r="O17" s="80"/>
      <c r="P17" s="67"/>
      <c r="Q17" s="68" t="s">
        <v>91</v>
      </c>
      <c r="R17" s="82"/>
      <c r="S17" s="75">
        <f>-1*(IF(S20=0,0,IF(R17=0,0,IF(R18=0,0,IF(R17=(S20/2),R18*S20/8,R18*R17*((S20-R17)*(S20-R17))/(S20*S20))))))</f>
        <v>0</v>
      </c>
      <c r="T17" s="76">
        <f>IF(S20=0,0,IF(R17=0,0,IF(R18=0,0,IF(R17=(S20/2),S17*-1,R18*(R17*R17)*(S20-R17)/(S20*S20)))))</f>
        <v>0</v>
      </c>
      <c r="U17" s="80"/>
      <c r="V17" s="67"/>
      <c r="W17" s="68" t="s">
        <v>91</v>
      </c>
      <c r="X17" s="82"/>
      <c r="Y17" s="75">
        <f>-1*(IF(Y20=0,0,IF(X17=0,0,IF(X18=0,0,IF(X17=(Y20/2),X18*Y20/8,X18*X17*((Y20-X17)*(Y20-X17))/(Y20*Y20))))))</f>
        <v>0</v>
      </c>
      <c r="Z17" s="76">
        <f>IF(Y20=0,0,IF(X17=0,0,IF(X18=0,0,IF(X17=(Y20/2),Y17*-1,X18*(X17*X17)*(Y20-X17)/(Y20*Y20)))))</f>
        <v>0</v>
      </c>
      <c r="AA17" s="80"/>
      <c r="AB17" s="67"/>
      <c r="AC17" s="68" t="s">
        <v>91</v>
      </c>
      <c r="AD17" s="82"/>
      <c r="AE17" s="75">
        <f>-1*(IF(AE20=0,0,IF(AD17=0,0,IF(AD18=0,0,IF(AD17=(AE20/2),AD18*AE20/8,AD18*AD17*((AE20-AD17)*(AE20-AD17))/(AE20*AE20))))))</f>
        <v>0</v>
      </c>
      <c r="AF17" s="76">
        <f>IF(AE20=0,0,IF(AD17=0,0,IF(AD18=0,0,IF(AD17=(AE20/2),AE17*-1,AD18*(AD17*AD17)*(AE20-AD17)/(AE20*AE20)))))</f>
        <v>0</v>
      </c>
      <c r="AG17" s="80"/>
      <c r="AH17" s="67"/>
      <c r="AI17" s="68" t="s">
        <v>91</v>
      </c>
      <c r="AJ17" s="82"/>
      <c r="AK17" s="75">
        <f>-1*(IF(AK20=0,0,IF(AJ17=0,0,IF(AJ18=0,0,IF(AJ17=(AK20/2),AJ18*AK20/8,AJ18*AJ17*((AK20-AJ17)*(AK20-AJ17))/(AK20*AK20))))))</f>
        <v>0</v>
      </c>
      <c r="AL17" s="76">
        <f>IF(AK20=0,0,IF(AJ17=0,0,IF(AJ18=0,0,IF(AJ17=(AK20/2),AK17*-1,AJ18*(AJ17*AJ17)*(AK20-AJ17)/(AK20*AK20)))))</f>
        <v>0</v>
      </c>
      <c r="AM17" s="80"/>
      <c r="AN17" s="67"/>
      <c r="AO17" s="68" t="s">
        <v>91</v>
      </c>
      <c r="AP17" s="82"/>
      <c r="AQ17" s="75">
        <f>-1*(IF(AQ20=0,0,IF(AP17=0,0,IF(AP18=0,0,IF(AP17=(AQ20/2),AP18*AQ20/8,AP18*AP17*((AQ20-AP17)*(AQ20-AP17))/(AQ20*AQ20))))))</f>
        <v>0</v>
      </c>
      <c r="AR17" s="76">
        <f>IF(AQ20=0,0,IF(AP17=0,0,IF(AP18=0,0,IF(AP17=(AQ20/2),AQ17*-1,AP18*(AP17*AP17)*(AQ20-AP17)/(AQ20*AQ20)))))</f>
        <v>0</v>
      </c>
      <c r="AS17" s="80"/>
      <c r="AT17" s="67"/>
      <c r="AU17" s="68" t="s">
        <v>91</v>
      </c>
      <c r="AV17" s="82"/>
      <c r="AW17" s="75">
        <f>-1*(IF(AW20=0,0,IF(AV17=0,0,IF(AV18=0,0,IF(AV17=(AW20/2),AV18*AW20/8,AV18*AV17*((AW20-AV17)*(AW20-AV17))/(AW20*AW20))))))</f>
        <v>0</v>
      </c>
      <c r="AX17" s="76">
        <f>IF(AW20=0,0,IF(AV17=0,0,IF(AV18=0,0,IF(AV17=(AW20/2),AW17*-1,AV18*(AV17*AV17)*(AW20-AV17)/(AW20*AW20)))))</f>
        <v>0</v>
      </c>
      <c r="AY17" s="80"/>
      <c r="AZ17" s="67"/>
      <c r="BA17" s="68" t="s">
        <v>91</v>
      </c>
      <c r="BB17" s="82"/>
      <c r="BC17" s="75">
        <f>-1*(IF(BC20=0,0,IF(BB17=0,0,IF(BB18=0,0,IF(BB17=(BC20/2),BB18*BC20/8,BB18*BB17*((BC20-BB17)*(BC20-BB17))/(BC20*BC20))))))</f>
        <v>0</v>
      </c>
      <c r="BD17" s="76">
        <f>IF(BC20=0,0,IF(BB17=0,0,IF(BB18=0,0,IF(BB17=(BC20/2),BC17*-1,BB18*(BB17*BB17)*(BC20-BB17)/(BC20*BC20)))))</f>
        <v>0</v>
      </c>
      <c r="BE17" s="24"/>
      <c r="BF17" s="24"/>
      <c r="BG17" s="6"/>
      <c r="BH17" s="7"/>
      <c r="BI17" s="6"/>
    </row>
    <row r="18" ht="13.800000000000001">
      <c r="A18" s="124" t="s">
        <v>182</v>
      </c>
      <c r="B18" s="60"/>
      <c r="C18" s="96"/>
      <c r="D18" s="17"/>
      <c r="E18" s="16" t="s">
        <v>99</v>
      </c>
      <c r="F18" s="98"/>
      <c r="G18" s="125"/>
      <c r="H18" s="75"/>
      <c r="I18" s="96"/>
      <c r="J18" s="17"/>
      <c r="K18" s="16" t="s">
        <v>99</v>
      </c>
      <c r="L18" s="98"/>
      <c r="M18" s="125"/>
      <c r="N18" s="76"/>
      <c r="O18" s="96"/>
      <c r="P18" s="17"/>
      <c r="Q18" s="16" t="s">
        <v>99</v>
      </c>
      <c r="R18" s="98"/>
      <c r="S18" s="125"/>
      <c r="T18" s="76"/>
      <c r="U18" s="96"/>
      <c r="V18" s="17"/>
      <c r="W18" s="16" t="s">
        <v>99</v>
      </c>
      <c r="X18" s="98"/>
      <c r="Y18" s="125"/>
      <c r="Z18" s="76"/>
      <c r="AA18" s="96"/>
      <c r="AB18" s="17"/>
      <c r="AC18" s="16" t="s">
        <v>99</v>
      </c>
      <c r="AD18" s="98"/>
      <c r="AE18" s="125"/>
      <c r="AF18" s="76"/>
      <c r="AG18" s="96"/>
      <c r="AH18" s="17"/>
      <c r="AI18" s="16" t="s">
        <v>99</v>
      </c>
      <c r="AJ18" s="98"/>
      <c r="AK18" s="125"/>
      <c r="AL18" s="76"/>
      <c r="AM18" s="96"/>
      <c r="AN18" s="17"/>
      <c r="AO18" s="16" t="s">
        <v>99</v>
      </c>
      <c r="AP18" s="98"/>
      <c r="AQ18" s="125"/>
      <c r="AR18" s="76"/>
      <c r="AS18" s="96"/>
      <c r="AT18" s="17"/>
      <c r="AU18" s="16" t="s">
        <v>99</v>
      </c>
      <c r="AV18" s="98"/>
      <c r="AW18" s="125"/>
      <c r="AX18" s="76"/>
      <c r="AY18" s="96"/>
      <c r="AZ18" s="17"/>
      <c r="BA18" s="16" t="s">
        <v>99</v>
      </c>
      <c r="BB18" s="98"/>
      <c r="BC18" s="125"/>
      <c r="BD18" s="76"/>
      <c r="BE18" s="24"/>
      <c r="BF18" s="24"/>
      <c r="BG18" s="6"/>
      <c r="BH18" s="126" t="s">
        <v>183</v>
      </c>
      <c r="BI18" s="33"/>
    </row>
    <row r="19" ht="13.800000000000001">
      <c r="A19" s="124" t="s">
        <v>191</v>
      </c>
      <c r="B19" s="60"/>
      <c r="C19" s="129"/>
      <c r="D19" s="6"/>
      <c r="E19" s="71"/>
      <c r="F19" s="130" t="s">
        <v>192</v>
      </c>
      <c r="G19" s="75">
        <f>SUM(G5:G18)</f>
        <v>-0.2919870596416666</v>
      </c>
      <c r="H19" s="131">
        <f>SUM(H5:H18)</f>
        <v>0.2919870596416666</v>
      </c>
      <c r="I19" s="129"/>
      <c r="J19" s="6"/>
      <c r="K19" s="71"/>
      <c r="L19" s="130" t="s">
        <v>192</v>
      </c>
      <c r="M19" s="75">
        <f>SUM(M5:M18)</f>
        <v>-0.20302738382441665</v>
      </c>
      <c r="N19" s="132">
        <f>SUM(N5:N18)</f>
        <v>0.20302738382441665</v>
      </c>
      <c r="O19" s="129"/>
      <c r="P19" s="6"/>
      <c r="Q19" s="71"/>
      <c r="R19" s="130" t="s">
        <v>192</v>
      </c>
      <c r="S19" s="75">
        <f>SUM(S5:S18)</f>
        <v>-0.35304846359999992</v>
      </c>
      <c r="T19" s="132">
        <f>SUM(T5:T18)</f>
        <v>0.35304846359999992</v>
      </c>
      <c r="U19" s="129"/>
      <c r="V19" s="6"/>
      <c r="W19" s="71"/>
      <c r="X19" s="130" t="s">
        <v>192</v>
      </c>
      <c r="Y19" s="75">
        <f>SUM(Y5:Y18)</f>
        <v>-0.56450398964166681</v>
      </c>
      <c r="Z19" s="132">
        <f>SUM(Z5:Z18)</f>
        <v>0.56450398964166681</v>
      </c>
      <c r="AA19" s="129"/>
      <c r="AB19" s="6"/>
      <c r="AC19" s="71"/>
      <c r="AD19" s="130" t="s">
        <v>192</v>
      </c>
      <c r="AE19" s="75">
        <f>SUM(AE5:AE18)</f>
        <v>0</v>
      </c>
      <c r="AF19" s="132">
        <f>SUM(AF5:AF18)</f>
        <v>0</v>
      </c>
      <c r="AG19" s="129"/>
      <c r="AH19" s="6"/>
      <c r="AI19" s="71"/>
      <c r="AJ19" s="130" t="s">
        <v>192</v>
      </c>
      <c r="AK19" s="75">
        <f>SUM(AK5:AK18)</f>
        <v>0</v>
      </c>
      <c r="AL19" s="132">
        <f>SUM(AL5:AL18)</f>
        <v>0</v>
      </c>
      <c r="AM19" s="129"/>
      <c r="AN19" s="6"/>
      <c r="AO19" s="71"/>
      <c r="AP19" s="130" t="s">
        <v>192</v>
      </c>
      <c r="AQ19" s="75">
        <f>SUM(AQ5:AQ18)</f>
        <v>0</v>
      </c>
      <c r="AR19" s="132">
        <f>SUM(AR5:AR18)</f>
        <v>0</v>
      </c>
      <c r="AS19" s="129"/>
      <c r="AT19" s="6"/>
      <c r="AU19" s="71"/>
      <c r="AV19" s="130" t="s">
        <v>192</v>
      </c>
      <c r="AW19" s="75">
        <f>SUM(AW5:AW18)</f>
        <v>0</v>
      </c>
      <c r="AX19" s="132">
        <f>SUM(AX5:AX18)</f>
        <v>0</v>
      </c>
      <c r="AY19" s="129"/>
      <c r="AZ19" s="6"/>
      <c r="BA19" s="71"/>
      <c r="BB19" s="130" t="s">
        <v>192</v>
      </c>
      <c r="BC19" s="75">
        <f>SUM(BC5:BC18)</f>
        <v>0</v>
      </c>
      <c r="BD19" s="132">
        <f>SUM(BD5:BD18)</f>
        <v>0</v>
      </c>
      <c r="BE19" s="6"/>
      <c r="BF19" s="24"/>
      <c r="BH19" s="126" t="s">
        <v>191</v>
      </c>
      <c r="BI19" s="33"/>
    </row>
    <row r="20" s="63" customFormat="1" ht="14.4">
      <c r="A20" s="134"/>
      <c r="B20" s="135"/>
      <c r="C20" s="136"/>
      <c r="D20" s="137"/>
      <c r="E20" s="138">
        <f>D20+C21+D22+E21</f>
        <v>-0.5</v>
      </c>
      <c r="F20" s="139"/>
      <c r="G20" s="140">
        <v>2.5099999999999998</v>
      </c>
      <c r="H20" s="141">
        <v>0</v>
      </c>
      <c r="I20" s="136"/>
      <c r="J20" s="137"/>
      <c r="K20" s="138">
        <f>J20+I21+J22+K21</f>
        <v>-0.5</v>
      </c>
      <c r="L20" s="139"/>
      <c r="M20" s="140">
        <v>2.093</v>
      </c>
      <c r="N20" s="141"/>
      <c r="O20" s="136"/>
      <c r="P20" s="137"/>
      <c r="Q20" s="138">
        <f>P20+O21+P22+Q21</f>
        <v>-0.5</v>
      </c>
      <c r="R20" s="139">
        <v>0</v>
      </c>
      <c r="S20" s="77">
        <v>2.7599999999999998</v>
      </c>
      <c r="T20" s="140">
        <v>0</v>
      </c>
      <c r="U20" s="142"/>
      <c r="V20" s="143"/>
      <c r="W20" s="144">
        <f>V20+U21+V22+W21</f>
        <v>-0.5</v>
      </c>
      <c r="X20" s="140"/>
      <c r="Y20" s="77">
        <v>3.4900000000000002</v>
      </c>
      <c r="Z20" s="141"/>
      <c r="AA20" s="136"/>
      <c r="AB20" s="137"/>
      <c r="AC20" s="138">
        <f>AB20+AA21+AB22+AC21</f>
        <v>-0.5</v>
      </c>
      <c r="AD20" s="139">
        <v>0</v>
      </c>
      <c r="AE20" s="77">
        <v>0</v>
      </c>
      <c r="AF20" s="141"/>
      <c r="AG20" s="136"/>
      <c r="AH20" s="137"/>
      <c r="AI20" s="138">
        <f>AH20+AG21+AH22+AI21</f>
        <v>0</v>
      </c>
      <c r="AJ20" s="139">
        <v>0</v>
      </c>
      <c r="AK20" s="77">
        <f>AE20</f>
        <v>0</v>
      </c>
      <c r="AL20" s="141"/>
      <c r="AM20" s="136"/>
      <c r="AN20" s="137"/>
      <c r="AO20" s="138">
        <f>AN20+AM21+AN22+AO21</f>
        <v>0</v>
      </c>
      <c r="AP20" s="139">
        <v>0</v>
      </c>
      <c r="AQ20" s="77">
        <f>AK20</f>
        <v>0</v>
      </c>
      <c r="AR20" s="141"/>
      <c r="AS20" s="136"/>
      <c r="AT20" s="137"/>
      <c r="AU20" s="138">
        <f>AT20+AS21+AT22+AU21</f>
        <v>0</v>
      </c>
      <c r="AV20" s="139">
        <v>0</v>
      </c>
      <c r="AW20" s="77">
        <f>AQ20</f>
        <v>0</v>
      </c>
      <c r="AX20" s="141"/>
      <c r="AY20" s="136"/>
      <c r="AZ20" s="137"/>
      <c r="BA20" s="138">
        <f>AZ20+AY21+AZ22+BA21</f>
        <v>0</v>
      </c>
      <c r="BB20" s="139">
        <v>0</v>
      </c>
      <c r="BC20" s="77">
        <v>0</v>
      </c>
      <c r="BD20" s="141"/>
      <c r="BE20" s="136"/>
      <c r="BF20" s="137"/>
      <c r="BG20" s="138">
        <f>BF20+BE21+BF22+BG21</f>
        <v>0</v>
      </c>
      <c r="BH20" s="145"/>
      <c r="BI20" s="6">
        <f>BI19*BI18</f>
        <v>0</v>
      </c>
    </row>
    <row r="21" s="63" customFormat="1">
      <c r="A21" s="63" t="s">
        <v>210</v>
      </c>
      <c r="B21" s="135"/>
      <c r="C21" s="154"/>
      <c r="D21" s="155">
        <f>B21+F21</f>
        <v>-0.2919870596416666</v>
      </c>
      <c r="E21" s="156">
        <f>IF(G22=0,0,IF(F20=3,0,IF(H20=3,0,IF(H20=2,-0.5,IF(H20=1,0,-0.5)))))</f>
        <v>-0.5</v>
      </c>
      <c r="F21" s="157">
        <f>G19</f>
        <v>-0.2919870596416666</v>
      </c>
      <c r="G21" s="51">
        <v>3</v>
      </c>
      <c r="H21" s="158">
        <f>H19</f>
        <v>0.2919870596416666</v>
      </c>
      <c r="I21" s="154">
        <f>IF(G22=0,0,IF(H20=3,0,IF(F20=3,0,IF(F20=2,-0.5,IF(F20=1,0,(G22/(G22+M22))*(-0.5))))))</f>
        <v>-0.22735172713447752</v>
      </c>
      <c r="J21" s="155">
        <f>IF(G20=0,H22+L21,IF(M20=0,L22+H21,H21+L21))</f>
        <v>0.08895967581724995</v>
      </c>
      <c r="K21" s="156">
        <f>IF(M22=0,0,IF(L20=3,0,IF(N20=3,0,IF(N20=2,-0.5,IF(N20=1,0,(M22/(M22+G22))*(-0.5))))))</f>
        <v>-0.27264827286552251</v>
      </c>
      <c r="L21" s="157">
        <f>M19</f>
        <v>-0.20302738382441665</v>
      </c>
      <c r="M21" s="51">
        <v>3</v>
      </c>
      <c r="N21" s="158">
        <f>N19</f>
        <v>0.20302738382441665</v>
      </c>
      <c r="O21" s="154">
        <f>IF(M22=0,0,IF(N20=3,0,IF(L20=3,0,IF(L20=2,-0.5,IF(L20=1,0,(M22/(M22+S22))*(-0.5))))))</f>
        <v>-0.28436018957345971</v>
      </c>
      <c r="P21" s="155">
        <f>IF(M20=0,N22+R21,IF(S20=0,R22+N21,N21+R21))</f>
        <v>-0.15002107977558327</v>
      </c>
      <c r="Q21" s="156">
        <f>IF(S22=0,0,IF(R20=3,0,IF(T20=3,0,IF(T20=2,-0.5,IF(T20=1,0,(S22/(S22+M22))*(-0.5))))))</f>
        <v>-0.21563981042654029</v>
      </c>
      <c r="R21" s="157">
        <f>S19</f>
        <v>-0.35304846359999992</v>
      </c>
      <c r="S21" s="51">
        <v>3</v>
      </c>
      <c r="T21" s="51">
        <f>T19</f>
        <v>0.35304846359999992</v>
      </c>
      <c r="U21" s="159">
        <f>IF(S22=0,0,IF(T20=3,0,IF(R20=3,0,IF(R20=2,-0.5,IF(R20=1,0,(S22/(S22+Y22))*(-0.5))))))</f>
        <v>-0.27920000000000006</v>
      </c>
      <c r="V21" s="160">
        <f>IF(S20=0,T22+X21,IF(Y20=0,X22+T21,T21+X21))</f>
        <v>-0.2114555260416669</v>
      </c>
      <c r="W21" s="161">
        <f>IF(Y22=0,0,IF(X20=3,0,IF(Z20=3,0,IF(Z20=2,-0.5,IF(Z20=1,0,(Y22/(Y22+S22))*(-0.5))))))</f>
        <v>-0.2208</v>
      </c>
      <c r="X21" s="51">
        <f>Y19</f>
        <v>-0.56450398964166681</v>
      </c>
      <c r="Y21" s="51">
        <v>3</v>
      </c>
      <c r="Z21" s="158">
        <f>Z19</f>
        <v>0.56450398964166681</v>
      </c>
      <c r="AA21" s="154">
        <f>IF(Y22=0,0,IF(Z20=3,0,IF(X20=3,0,IF(X20=2,-0.5,IF(X20=1,0,(Y22/(Y22+AE22))*(-0.5))))))</f>
        <v>-0.5</v>
      </c>
      <c r="AB21" s="155">
        <f>IF(Y20=0,Z22+AD21,IF(AE20=0,AD22+Z21,Z21+AD21))</f>
        <v>0.56450398964166681</v>
      </c>
      <c r="AC21" s="156">
        <f>IF(AE22=0,0,IF(AD20=3,0,IF(AF20=3,0,IF(AF20=2,-0.5,IF(AF20=1,0,(AE22/(AE22+Y22))*(-0.5))))))</f>
        <v>0</v>
      </c>
      <c r="AD21" s="157">
        <f>AE19</f>
        <v>0</v>
      </c>
      <c r="AE21" s="51">
        <v>2</v>
      </c>
      <c r="AF21" s="158">
        <f>AF19</f>
        <v>0</v>
      </c>
      <c r="AG21" s="154">
        <f>IF(AE22=0,0,IF(AF20=3,0,IF(AD20=3,0,IF(AD20=2,-0.5,IF(AD20=1,0,(AE22/(AE22+AK22))*(-0.5))))))</f>
        <v>0</v>
      </c>
      <c r="AH21" s="155">
        <f>IF(AE20=0,AF22+AJ21,IF(AK20=0,AJ22+AF21,AF21+AJ21))</f>
        <v>0</v>
      </c>
      <c r="AI21" s="156">
        <f>IF(AK22=0,0,IF(AJ20=3,0,IF(AL20=3,0,IF(AL20=2,-0.5,IF(AL20=1,0,(AK22/(AK22+AE22))*(-0.5))))))</f>
        <v>0</v>
      </c>
      <c r="AJ21" s="157">
        <f>AK19</f>
        <v>0</v>
      </c>
      <c r="AK21" s="51">
        <v>2</v>
      </c>
      <c r="AL21" s="158">
        <f>AL19</f>
        <v>0</v>
      </c>
      <c r="AM21" s="154">
        <f>IF(AK22=0,0,IF(AL20=3,0,IF(AJ20=3,0,IF(AJ20=2,-0.5,IF(AJ20=1,0,(AK22/(AK22+AQ22))*(-0.5))))))</f>
        <v>0</v>
      </c>
      <c r="AN21" s="155">
        <f>IF(AK20=0,AL22+AP21,IF(AQ20=0,AP22+AL21,AL21+AP21))</f>
        <v>0</v>
      </c>
      <c r="AO21" s="156">
        <f>IF(AQ22=0,0,IF(AP20=3,0,IF(AR20=3,0,IF(AR20=2,-0.5,IF(AR20=1,0,(AQ22/(AQ22+AK22))*(-0.5))))))</f>
        <v>0</v>
      </c>
      <c r="AP21" s="157">
        <f>AQ19</f>
        <v>0</v>
      </c>
      <c r="AQ21" s="51">
        <v>2</v>
      </c>
      <c r="AR21" s="158">
        <f>AR19</f>
        <v>0</v>
      </c>
      <c r="AS21" s="154">
        <f>IF(AQ22=0,0,IF(AR20=3,0,IF(AP20=3,0,IF(AP20=2,-0.5,IF(AP20=1,0,(AQ22/(AQ22+AW22))*(-0.5))))))</f>
        <v>0</v>
      </c>
      <c r="AT21" s="155">
        <f>IF(AQ20=0,AR22+AV21,IF(AW20=0,AV22+AR21,AR21+AV21))</f>
        <v>0</v>
      </c>
      <c r="AU21" s="156">
        <f>IF(AW22=0,0,IF(AV20=3,0,IF(AX20=3,0,IF(AX20=2,-0.5,IF(AX20=1,0,(AW22/(AW22+AQ22))*(-0.5))))))</f>
        <v>0</v>
      </c>
      <c r="AV21" s="157">
        <f>AW19</f>
        <v>0</v>
      </c>
      <c r="AW21" s="51">
        <v>2</v>
      </c>
      <c r="AX21" s="158">
        <f>AX19</f>
        <v>0</v>
      </c>
      <c r="AY21" s="154">
        <f>IF(AW22=0,0,IF(AX20=3,0,IF(AV20=3,0,IF(AV20=2,-0.5,IF(AV20=1,0,(AW22/(AW22+BC22))*(-0.5))))))</f>
        <v>0</v>
      </c>
      <c r="AZ21" s="155">
        <f>IF(AW20=0,AX22+BB21,IF(BC20=0,BB22+AX21,AX21+BB21))</f>
        <v>0</v>
      </c>
      <c r="BA21" s="156">
        <f>IF(BC22=0,0,IF(BB20=3,0,IF(BD20=3,0,IF(BD20=2,-0.5,IF(BD20=1,0,(BC22/(BC22+AW22))*(-0.5))))))</f>
        <v>0</v>
      </c>
      <c r="BB21" s="157">
        <f>BC19</f>
        <v>0</v>
      </c>
      <c r="BC21" s="51">
        <v>2</v>
      </c>
      <c r="BD21" s="158">
        <f>BD19</f>
        <v>0</v>
      </c>
      <c r="BE21" s="154">
        <f>IF(BC22=0,0,IF(BD20=3,0,IF(BB20=3,0,IF(BB20=2,-0.5,IF(BB20=1,0,-0.5)))))</f>
        <v>0</v>
      </c>
      <c r="BF21" s="155">
        <f>BD21+BH21</f>
        <v>0</v>
      </c>
      <c r="BG21" s="156"/>
      <c r="BH21" s="145">
        <v>0</v>
      </c>
    </row>
    <row r="22" s="63" customFormat="1" ht="13.800000000000001">
      <c r="A22" s="134"/>
      <c r="B22" s="162"/>
      <c r="C22" s="163"/>
      <c r="D22" s="164"/>
      <c r="E22" s="165"/>
      <c r="F22" s="166"/>
      <c r="G22" s="167">
        <f>IF(G20=0,0,G21/G20)</f>
        <v>1.1952191235059761</v>
      </c>
      <c r="H22" s="168"/>
      <c r="I22" s="163"/>
      <c r="J22" s="164"/>
      <c r="K22" s="165"/>
      <c r="L22" s="166"/>
      <c r="M22" s="167">
        <f>IF(M20=0,0,M21/M20)</f>
        <v>1.433349259436216</v>
      </c>
      <c r="N22" s="168"/>
      <c r="O22" s="163"/>
      <c r="P22" s="164"/>
      <c r="Q22" s="165"/>
      <c r="R22" s="166"/>
      <c r="S22" s="167">
        <f>IF(S20=0,0,S21/S20)</f>
        <v>1.0869565217391306</v>
      </c>
      <c r="T22" s="167"/>
      <c r="U22" s="169"/>
      <c r="V22" s="170"/>
      <c r="W22" s="171"/>
      <c r="X22" s="167">
        <f>1.5*1.5*(X5+X6)/-2</f>
        <v>-0.62567662499999999</v>
      </c>
      <c r="Y22" s="167">
        <f>IF(Y20=0,0,Y21/Y20)</f>
        <v>0.85959885386819479</v>
      </c>
      <c r="Z22" s="168"/>
      <c r="AA22" s="163"/>
      <c r="AB22" s="164"/>
      <c r="AC22" s="165"/>
      <c r="AD22" s="166"/>
      <c r="AE22" s="167">
        <f>IF(AE20=0,0,AE21/AE20)</f>
        <v>0</v>
      </c>
      <c r="AF22" s="168"/>
      <c r="AG22" s="163"/>
      <c r="AH22" s="164"/>
      <c r="AI22" s="165"/>
      <c r="AJ22" s="166"/>
      <c r="AK22" s="167">
        <f>IF(AK20=0,0,AK21/AK20)</f>
        <v>0</v>
      </c>
      <c r="AL22" s="168"/>
      <c r="AM22" s="163"/>
      <c r="AN22" s="164"/>
      <c r="AO22" s="165"/>
      <c r="AP22" s="166"/>
      <c r="AQ22" s="167">
        <f>IF(AQ20=0,0,AQ21/AQ20)</f>
        <v>0</v>
      </c>
      <c r="AR22" s="168"/>
      <c r="AS22" s="163"/>
      <c r="AT22" s="164"/>
      <c r="AU22" s="165"/>
      <c r="AV22" s="166"/>
      <c r="AW22" s="167">
        <f>IF(AW20=0,0,AW21/AW20)</f>
        <v>0</v>
      </c>
      <c r="AX22" s="168"/>
      <c r="AY22" s="163"/>
      <c r="AZ22" s="164"/>
      <c r="BA22" s="165"/>
      <c r="BB22" s="166"/>
      <c r="BC22" s="167">
        <f>IF(BC20=0,0,BC21/BC20)</f>
        <v>0</v>
      </c>
      <c r="BD22" s="168"/>
      <c r="BE22" s="163"/>
      <c r="BF22" s="164"/>
      <c r="BG22" s="165"/>
      <c r="BH22" s="172"/>
    </row>
    <row r="23" ht="14.4">
      <c r="A23" s="24" t="s">
        <v>202</v>
      </c>
      <c r="B23" s="6">
        <f>B18*B19</f>
        <v>0</v>
      </c>
      <c r="C23" s="24"/>
      <c r="D23" s="174">
        <f>B23</f>
        <v>0</v>
      </c>
      <c r="E23" s="175">
        <f>(D21+I23)*E21</f>
        <v>0.15904710347173373</v>
      </c>
      <c r="F23" s="24"/>
      <c r="G23" s="8" t="s">
        <v>223</v>
      </c>
      <c r="H23" s="7">
        <f>F3</f>
        <v>0</v>
      </c>
      <c r="I23" s="179">
        <f>(J21+O23)*I21</f>
        <v>-0.026107147301800835</v>
      </c>
      <c r="J23" s="177" t="s">
        <v>224</v>
      </c>
      <c r="K23" s="181">
        <f>(J21+O23)*K21</f>
        <v>-0.031308619076693793</v>
      </c>
      <c r="L23" s="24"/>
      <c r="M23" s="8" t="s">
        <v>223</v>
      </c>
      <c r="N23" s="7">
        <f>L3</f>
        <v>0</v>
      </c>
      <c r="O23" s="179">
        <f>(P21+U23)*O21</f>
        <v>0.025871856939739295</v>
      </c>
      <c r="P23" s="177" t="s">
        <v>224</v>
      </c>
      <c r="Q23" s="181">
        <f>(P21+U23)*Q21</f>
        <v>0.019619491512635635</v>
      </c>
      <c r="R23" s="24"/>
      <c r="S23" s="8" t="s">
        <v>223</v>
      </c>
      <c r="T23" s="7">
        <f>R3</f>
        <v>0</v>
      </c>
      <c r="U23" s="176">
        <f>(V21)*U21</f>
        <v>0.059038382870833413</v>
      </c>
      <c r="V23" s="177" t="s">
        <v>224</v>
      </c>
      <c r="W23" s="178">
        <f>(V21)*W21</f>
        <v>0.04668938015000005</v>
      </c>
      <c r="X23" s="24"/>
      <c r="Y23" s="8" t="s">
        <v>223</v>
      </c>
      <c r="Z23" s="7">
        <f>X3</f>
        <v>0</v>
      </c>
      <c r="AA23" s="179">
        <f>(AB21+W23)*AA21</f>
        <v>-0.30559668489583341</v>
      </c>
      <c r="AB23" s="177" t="s">
        <v>224</v>
      </c>
      <c r="AC23" s="181">
        <f>(AB21+W23)*AC21</f>
        <v>0</v>
      </c>
      <c r="AD23" s="24"/>
      <c r="AE23" s="8" t="s">
        <v>223</v>
      </c>
      <c r="AF23" s="7">
        <f>AD3</f>
        <v>0</v>
      </c>
      <c r="AG23" s="179">
        <f>(AH21+AC23)*AG21</f>
        <v>0</v>
      </c>
      <c r="AH23" s="177" t="s">
        <v>224</v>
      </c>
      <c r="AI23" s="181">
        <f>(AH21+AC23)*AI21</f>
        <v>0</v>
      </c>
      <c r="AJ23" s="24"/>
      <c r="AK23" s="8" t="s">
        <v>223</v>
      </c>
      <c r="AL23" s="7">
        <f>AJ3</f>
        <v>0</v>
      </c>
      <c r="AM23" s="179">
        <f>(AN21+AI23)*AM21</f>
        <v>0</v>
      </c>
      <c r="AN23" s="177" t="s">
        <v>224</v>
      </c>
      <c r="AO23" s="181">
        <f>(AN21+AI23)*AO21</f>
        <v>0</v>
      </c>
      <c r="AP23" s="24"/>
      <c r="AQ23" s="8" t="s">
        <v>223</v>
      </c>
      <c r="AR23" s="7">
        <f>AP3</f>
        <v>0</v>
      </c>
      <c r="AS23" s="179">
        <f>(AT21+AO23)*AS21</f>
        <v>0</v>
      </c>
      <c r="AT23" s="177" t="s">
        <v>224</v>
      </c>
      <c r="AU23" s="181">
        <f>(AT21+AO23)*AU21</f>
        <v>0</v>
      </c>
      <c r="AV23" s="24"/>
      <c r="AW23" s="8" t="s">
        <v>223</v>
      </c>
      <c r="AX23" s="7">
        <f>AV3</f>
        <v>0</v>
      </c>
      <c r="AY23" s="179">
        <f>(AZ21+AU23)*AY21</f>
        <v>0</v>
      </c>
      <c r="AZ23" s="177" t="s">
        <v>224</v>
      </c>
      <c r="BA23" s="181">
        <f>(AZ21+AU23)*BA21</f>
        <v>0</v>
      </c>
      <c r="BB23" s="24"/>
      <c r="BC23" s="8" t="s">
        <v>223</v>
      </c>
      <c r="BD23" s="7">
        <f>BB3</f>
        <v>0</v>
      </c>
      <c r="BE23" s="179">
        <f>(BF21+BA23)*BE21</f>
        <v>0</v>
      </c>
      <c r="BF23" s="180">
        <f>BI20</f>
        <v>0</v>
      </c>
      <c r="BG23" s="177"/>
      <c r="BH23" s="24"/>
    </row>
    <row r="24" ht="13.800000000000001">
      <c r="A24" s="183"/>
      <c r="C24" s="71" t="s">
        <v>232</v>
      </c>
      <c r="D24" s="58">
        <f>F34+B23</f>
        <v>0.56297435273589602</v>
      </c>
      <c r="E24" s="184">
        <f>(D21+I24)*E21</f>
        <v>0.17555799254476959</v>
      </c>
      <c r="F24" s="24">
        <f>IF(G20=0,0,IF(H23=0,0,-1*(H23/G20)))</f>
        <v>0</v>
      </c>
      <c r="G24" s="7" t="s">
        <v>233</v>
      </c>
      <c r="H24" s="7">
        <f>IF(G20=0,0,IF(H23=0,0,H23/G20))</f>
        <v>0</v>
      </c>
      <c r="I24" s="179">
        <f>(J21+E23+O24)*I21</f>
        <v>-0.059128925447872564</v>
      </c>
      <c r="J24" s="131">
        <f>IF(G20=0,L34+H35,IF(M20=0,L35+H34,H34+L34))</f>
        <v>1.4960980368613506</v>
      </c>
      <c r="K24" s="185">
        <f>(J21+E23+O24)*K21</f>
        <v>-0.070909509256646033</v>
      </c>
      <c r="L24" s="24">
        <f>IF(M20=0,0,IF(N23=0,0,-1*(N23/M20)))</f>
        <v>0</v>
      </c>
      <c r="M24" s="7" t="s">
        <v>233</v>
      </c>
      <c r="N24" s="7">
        <f>IF(M20=0,0,IF(N23=0,0,N23/M20))</f>
        <v>0</v>
      </c>
      <c r="O24" s="179">
        <f>(P21+K23+U24)*O21</f>
        <v>0.012070090120053507</v>
      </c>
      <c r="P24" s="131">
        <f>IF(M20=0,R34+N35,IF(S20=0,R35+N34,N34+R34))</f>
        <v>1.0871711030595379</v>
      </c>
      <c r="Q24" s="185">
        <f>(P21+K23+U24)*Q21</f>
        <v>0.0091531516743739091</v>
      </c>
      <c r="R24" s="24">
        <f>IF(S20=0,0,IF(T23=0,0,-1*(T23/S20)))</f>
        <v>0</v>
      </c>
      <c r="S24" s="7" t="s">
        <v>233</v>
      </c>
      <c r="T24" s="7">
        <f>IF(S20=0,0,IF(T23=0,0,T23/S20))</f>
        <v>0</v>
      </c>
      <c r="U24" s="176">
        <f>(V21+Q23+AA23)*U21</f>
        <v>0.13888321526342223</v>
      </c>
      <c r="V24" s="131">
        <f>IF(S20=0,X34+T35,IF(Y20=0,X35+T34,T34+X34))</f>
        <v>2.1110245452417313</v>
      </c>
      <c r="W24" s="178">
        <f>(V21+Q23+AA23)*W21</f>
        <v>0.10983314444901011</v>
      </c>
      <c r="X24" s="24">
        <f>IF(Y20=0,0,IF(Z23=0,0,-1*(Z23/Y20)))</f>
        <v>0</v>
      </c>
      <c r="Y24" s="7" t="s">
        <v>233</v>
      </c>
      <c r="Z24" s="7">
        <f>IF(Y20=0,0,IF(Z23=0,0,Z23/Y20))</f>
        <v>0</v>
      </c>
      <c r="AA24" s="179">
        <f>(AB21+W24+AG23)*AA21</f>
        <v>-0.33716856704533849</v>
      </c>
      <c r="AB24" s="131">
        <f>IF(Y20=0,AD34+Z35,IF(AE20=0,AD35+Z34,Z34+AD34))</f>
        <v>0.77870388310148408</v>
      </c>
      <c r="AC24" s="185">
        <f>(AB21+W24+AG23)*AC21</f>
        <v>0</v>
      </c>
      <c r="AD24" s="24">
        <f>IF(AE20=0,0,IF(AF23=0,0,-1*(AF23/AE20)))</f>
        <v>0</v>
      </c>
      <c r="AE24" s="7" t="s">
        <v>233</v>
      </c>
      <c r="AF24" s="7">
        <f>IF(AE20=0,0,IF(AF23=0,0,AF23/AE20))</f>
        <v>0</v>
      </c>
      <c r="AG24" s="179">
        <f>(AH21+AC24+AM23)*AG21</f>
        <v>0</v>
      </c>
      <c r="AH24" s="131">
        <f>IF(AE20=0,AJ34+AF35,IF(AK20=0,AJ35+AF34,AF34+AJ34))</f>
        <v>0</v>
      </c>
      <c r="AI24" s="185">
        <f>(AH21+AC24+AM23)*AI21</f>
        <v>0</v>
      </c>
      <c r="AJ24" s="24">
        <f>IF(AK20=0,0,IF(AL23=0,0,-1*(AL23/AK20)))</f>
        <v>0</v>
      </c>
      <c r="AK24" s="7" t="s">
        <v>233</v>
      </c>
      <c r="AL24" s="7">
        <f>IF(AK20=0,0,IF(AL23=0,0,AL23/AK20))</f>
        <v>0</v>
      </c>
      <c r="AM24" s="179">
        <f>(AN21+AI24+AS23)*AM21</f>
        <v>0</v>
      </c>
      <c r="AN24" s="131">
        <f>IF(AK20=0,AP34+AL35,IF(AQ20=0,AP35+AL34,AL34+AP34))</f>
        <v>0</v>
      </c>
      <c r="AO24" s="185">
        <f>(AN21+AI24+AS23)*AO21</f>
        <v>0</v>
      </c>
      <c r="AP24" s="24">
        <f>IF(AQ20=0,0,IF(AR23=0,0,-1*(AR23/AQ20)))</f>
        <v>0</v>
      </c>
      <c r="AQ24" s="7" t="s">
        <v>233</v>
      </c>
      <c r="AR24" s="7">
        <f>IF(AQ20=0,0,IF(AR23=0,0,AR23/AQ20))</f>
        <v>0</v>
      </c>
      <c r="AS24" s="179">
        <f>(AT21+AO24+AY23)*AS21</f>
        <v>0</v>
      </c>
      <c r="AT24" s="131">
        <f>IF(AQ20=0,AV34+AR35,IF(AW20=0,AV35+AR34,AR34+AV34))</f>
        <v>0</v>
      </c>
      <c r="AU24" s="185">
        <f>(AT21+AO24+AY23)*AU21</f>
        <v>0</v>
      </c>
      <c r="AV24" s="24">
        <f>IF(AW20=0,0,IF(AX23=0,0,-1*(AX23/AW20)))</f>
        <v>0</v>
      </c>
      <c r="AW24" s="7" t="s">
        <v>233</v>
      </c>
      <c r="AX24" s="7">
        <f>IF(AW20=0,0,IF(AX23=0,0,AX23/AW20))</f>
        <v>0</v>
      </c>
      <c r="AY24" s="179">
        <f>(AZ21+AU24+BE23)*AY21</f>
        <v>0</v>
      </c>
      <c r="AZ24" s="131">
        <f>IF(AW20=0,BB34+AX35,IF(BC20=0,BB35+AX34,AX34+BB34))</f>
        <v>0</v>
      </c>
      <c r="BA24" s="185">
        <f>(AZ21+AU24+BE23)*BA21</f>
        <v>0</v>
      </c>
      <c r="BB24" s="24">
        <f>IF(BC20=0,0,IF(BD23=0,0,-1*(BD23/BC20)))</f>
        <v>0</v>
      </c>
      <c r="BC24" s="7" t="s">
        <v>233</v>
      </c>
      <c r="BD24" s="7">
        <f>IF(BC20=0,0,IF(BD23=0,0,BD23/BC20))</f>
        <v>0</v>
      </c>
      <c r="BE24" s="179">
        <f>(BF21+BA24)*BE21</f>
        <v>0</v>
      </c>
      <c r="BF24" s="131">
        <f>BD34+BF23</f>
        <v>0</v>
      </c>
      <c r="BG24" s="46" t="s">
        <v>234</v>
      </c>
      <c r="BH24" s="24"/>
    </row>
    <row r="25">
      <c r="A25" s="183"/>
      <c r="C25" s="24"/>
      <c r="D25" s="24"/>
      <c r="E25" s="184">
        <f>(D21+I25)*E21</f>
        <v>0.17833557699283992</v>
      </c>
      <c r="F25" s="24"/>
      <c r="G25" s="7" t="s">
        <v>243</v>
      </c>
      <c r="H25" s="7"/>
      <c r="I25" s="179">
        <f>(J21+E24+O25)*I21</f>
        <v>-0.06468409434401326</v>
      </c>
      <c r="J25" s="188"/>
      <c r="K25" s="185">
        <f>(J21+E24+O25)*K21</f>
        <v>-0.077571465266829093</v>
      </c>
      <c r="L25" s="24"/>
      <c r="M25" s="7" t="s">
        <v>243</v>
      </c>
      <c r="N25" s="7"/>
      <c r="O25" s="179">
        <f>(P21+K24+U25)*O21</f>
        <v>0.019993450859665175</v>
      </c>
      <c r="P25" s="188"/>
      <c r="Q25" s="185">
        <f>(P21+K24+U25)*Q21</f>
        <v>0.015161700235246092</v>
      </c>
      <c r="R25" s="24"/>
      <c r="S25" s="7" t="s">
        <v>243</v>
      </c>
      <c r="T25" s="7"/>
      <c r="U25" s="176">
        <f>(V21+Q24+AA24)*U21</f>
        <v>0.15062028684240675</v>
      </c>
      <c r="V25" s="188"/>
      <c r="W25" s="178">
        <f>(V21+Q24+AA24)*W21</f>
        <v>0.11911518386390904</v>
      </c>
      <c r="X25" s="24"/>
      <c r="Y25" s="7" t="s">
        <v>243</v>
      </c>
      <c r="Z25" s="7"/>
      <c r="AA25" s="179">
        <f>(AB21+W25+AG24)*AA21</f>
        <v>-0.34180958675278794</v>
      </c>
      <c r="AB25" s="188"/>
      <c r="AC25" s="185">
        <f>(AB21+W25+AG24)*AC21</f>
        <v>0</v>
      </c>
      <c r="AD25" s="24"/>
      <c r="AE25" s="7" t="s">
        <v>243</v>
      </c>
      <c r="AF25" s="7"/>
      <c r="AG25" s="179">
        <f>(AH21+AC25+AM24)*AG21</f>
        <v>0</v>
      </c>
      <c r="AH25" s="188"/>
      <c r="AI25" s="185">
        <f>(AH21+AC25+AM24)*AI21</f>
        <v>0</v>
      </c>
      <c r="AJ25" s="24"/>
      <c r="AK25" s="7" t="s">
        <v>243</v>
      </c>
      <c r="AL25" s="7"/>
      <c r="AM25" s="179">
        <f>(AN21+AI25+AS24)*AM21</f>
        <v>0</v>
      </c>
      <c r="AN25" s="188"/>
      <c r="AO25" s="185">
        <f>(AN21+AI25+AS24)*AO21</f>
        <v>0</v>
      </c>
      <c r="AP25" s="24"/>
      <c r="AQ25" s="7" t="s">
        <v>243</v>
      </c>
      <c r="AR25" s="7"/>
      <c r="AS25" s="179">
        <f>(AT21+AO25+AY24)*AS21</f>
        <v>0</v>
      </c>
      <c r="AT25" s="188"/>
      <c r="AU25" s="185">
        <f>(AT21+AO25+AY24)*AU21</f>
        <v>0</v>
      </c>
      <c r="AV25" s="24"/>
      <c r="AW25" s="7" t="s">
        <v>243</v>
      </c>
      <c r="AX25" s="7"/>
      <c r="AY25" s="179">
        <f>(AZ21+AU25+BE24)*AY21</f>
        <v>0</v>
      </c>
      <c r="AZ25" s="188"/>
      <c r="BA25" s="185">
        <f>(AZ21+AU25+BE24)*BA21</f>
        <v>0</v>
      </c>
      <c r="BB25" s="24"/>
      <c r="BC25" s="7" t="s">
        <v>243</v>
      </c>
      <c r="BD25" s="7"/>
      <c r="BE25" s="179">
        <f>(BF21+BA25)*BE21</f>
        <v>0</v>
      </c>
      <c r="BF25" s="129"/>
      <c r="BG25" s="24"/>
      <c r="BH25" s="24"/>
    </row>
    <row r="26">
      <c r="E26" s="184">
        <f>(D21+I26)*E21</f>
        <v>0.17887901039697823</v>
      </c>
      <c r="F26" s="24">
        <f>IF(G20=0,0,IF(F7=0,0,IF(F8=0,0,F8*(G20-F7)/G20)))</f>
        <v>0</v>
      </c>
      <c r="G26" s="7" t="s">
        <v>253</v>
      </c>
      <c r="H26" s="7">
        <f>IF(G20=0,0,IF(F7=0,0,IF(F8=0,0,F8*F7/G20)))</f>
        <v>0</v>
      </c>
      <c r="I26" s="179">
        <f>(J21+E25+O26)*I21</f>
        <v>-0.065770961152289864</v>
      </c>
      <c r="J26" s="188"/>
      <c r="K26" s="185">
        <f>(J21+E25+O26)*K21</f>
        <v>-0.078874874578235818</v>
      </c>
      <c r="L26" s="24">
        <f>IF(M20=0,0,IF(L7=0,0,IF(L8=0,0,L8*(M20-L7)/M20)))</f>
        <v>0</v>
      </c>
      <c r="M26" s="7" t="s">
        <v>253</v>
      </c>
      <c r="N26" s="7">
        <f>IF(M20=0,0,IF(L7=0,0,IF(L8=0,0,L8*L7/M20)))</f>
        <v>0</v>
      </c>
      <c r="O26" s="179">
        <f>(P21+K25+U26)*O21</f>
        <v>0.021996418650961486</v>
      </c>
      <c r="P26" s="188"/>
      <c r="Q26" s="185">
        <f>(P21+K25+U26)*Q21</f>
        <v>0.016680617476979128</v>
      </c>
      <c r="R26" s="24">
        <f>IF(S20=0,0,IF(R7=0,0,IF(R8=0,0,R8*(S20-R7)/S20)))</f>
        <v>0</v>
      </c>
      <c r="S26" s="7" t="s">
        <v>253</v>
      </c>
      <c r="T26" s="7">
        <f>IF(S20=0,0,IF(R7=0,0,IF(R8=0,0,R8*R7/S20)))</f>
        <v>0</v>
      </c>
      <c r="U26" s="176">
        <f>(V21+Q25+AA25)*U21</f>
        <v>0.15023847278653113</v>
      </c>
      <c r="V26" s="188"/>
      <c r="W26" s="178">
        <f>(V21+Q25+AA25)*W21</f>
        <v>0.11881323349307329</v>
      </c>
      <c r="X26" s="24">
        <f>IF(Y20=0,0,IF(X7=0,0,IF(X8=0,0,X8*(Y20-X7)/Y20)))</f>
        <v>0</v>
      </c>
      <c r="Y26" s="7" t="s">
        <v>253</v>
      </c>
      <c r="Z26" s="7">
        <f>IF(Y20=0,0,IF(X7=0,0,IF(X8=0,0,X8*X7/Y20)))</f>
        <v>0</v>
      </c>
      <c r="AA26" s="179">
        <f>(AB21+W26+AG25)*AA21</f>
        <v>-0.34165861156737004</v>
      </c>
      <c r="AB26" s="188"/>
      <c r="AC26" s="185">
        <f>(AB21+W26+AG25)*AC21</f>
        <v>0</v>
      </c>
      <c r="AD26" s="24">
        <f>IF(AE20=0,0,IF(AD7=0,0,IF(AD8=0,0,AD8*(AE20-AD7)/AE20)))</f>
        <v>0</v>
      </c>
      <c r="AE26" s="7" t="s">
        <v>253</v>
      </c>
      <c r="AF26" s="7">
        <f>IF(AE20=0,0,IF(AD7=0,0,IF(AD8=0,0,AD8*AD7/AE20)))</f>
        <v>0</v>
      </c>
      <c r="AG26" s="179">
        <f>(AH21+AC26+AM25)*AG21</f>
        <v>0</v>
      </c>
      <c r="AH26" s="188"/>
      <c r="AI26" s="185">
        <f>(AH21+AC26+AM25)*AI21</f>
        <v>0</v>
      </c>
      <c r="AJ26" s="24">
        <f>IF(AK20=0,0,IF(AJ7=0,0,IF(AJ8=0,0,AJ8*(AK20-AJ7)/AK20)))</f>
        <v>0</v>
      </c>
      <c r="AK26" s="7" t="s">
        <v>253</v>
      </c>
      <c r="AL26" s="7">
        <f>IF(AK20=0,0,IF(AJ7=0,0,IF(AJ8=0,0,AJ8*AJ7/AK20)))</f>
        <v>0</v>
      </c>
      <c r="AM26" s="179">
        <f>(AN21+AI26+AS25)*AM21</f>
        <v>0</v>
      </c>
      <c r="AN26" s="188"/>
      <c r="AO26" s="185">
        <f>(AN21+AI26+AS25)*AO21</f>
        <v>0</v>
      </c>
      <c r="AP26" s="24">
        <f>IF(AQ20=0,0,IF(AP7=0,0,IF(AP8=0,0,AP8*(AQ20-AP7)/AQ20)))</f>
        <v>0</v>
      </c>
      <c r="AQ26" s="7" t="s">
        <v>253</v>
      </c>
      <c r="AR26" s="7">
        <f>IF(AQ20=0,0,IF(AP7=0,0,IF(AP8=0,0,AP8*AP7/AQ20)))</f>
        <v>0</v>
      </c>
      <c r="AS26" s="179">
        <f>(AT21+AO26+AY25)*AS21</f>
        <v>0</v>
      </c>
      <c r="AT26" s="188"/>
      <c r="AU26" s="185">
        <f>(AT21+AO26+AY25)*AU21</f>
        <v>0</v>
      </c>
      <c r="AV26" s="24">
        <f>IF(AW20=0,0,IF(AV7=0,0,IF(AV8=0,0,AV8*(AW20-AV7)/AW20)))</f>
        <v>0</v>
      </c>
      <c r="AW26" s="7" t="s">
        <v>253</v>
      </c>
      <c r="AX26" s="7">
        <f>IF(AW20=0,0,IF(AV7=0,0,IF(AV8=0,0,AV8*AV7/AW20)))</f>
        <v>0</v>
      </c>
      <c r="AY26" s="179">
        <f>(AZ21+AU26+BE25)*AY21</f>
        <v>0</v>
      </c>
      <c r="AZ26" s="188"/>
      <c r="BA26" s="185">
        <f>(AZ21+AU26+BE25)*BA21</f>
        <v>0</v>
      </c>
      <c r="BB26" s="24">
        <f>IF(BC20=0,0,IF(BB7=0,0,IF(BB8=0,0,BB8*(BC20-BB7)/BC20)))</f>
        <v>0</v>
      </c>
      <c r="BC26" s="7" t="s">
        <v>253</v>
      </c>
      <c r="BD26" s="7">
        <f>IF(BC20=0,0,IF(BB7=0,0,IF(BB8=0,0,BB8*BB7/BC20)))</f>
        <v>0</v>
      </c>
      <c r="BE26" s="179">
        <f>(BF21+BA26)*BE21</f>
        <v>0</v>
      </c>
      <c r="BF26" s="129"/>
      <c r="BG26" s="24"/>
      <c r="BH26" s="24"/>
    </row>
    <row r="27">
      <c r="E27" s="184">
        <f>(D21+I27)*E21</f>
        <v>0.17899798918295695</v>
      </c>
      <c r="F27" s="24">
        <f>IF(G20=0,0,IF(F9=0,0,IF(F10=0,0,F10*(G20-F9)/G20)))</f>
        <v>0</v>
      </c>
      <c r="G27" s="7" t="s">
        <v>262</v>
      </c>
      <c r="H27" s="7">
        <f>IF(G20=0,0,IF(F9=0,0,IF(F10=0,0,F10*F9/G20)))</f>
        <v>0</v>
      </c>
      <c r="I27" s="179">
        <f>(J21+E26+O27)*I21</f>
        <v>-0.066008918724247315</v>
      </c>
      <c r="J27" s="188"/>
      <c r="K27" s="185">
        <f>(J21+E26+O27)*K21</f>
        <v>-0.079160241757219668</v>
      </c>
      <c r="L27" s="24">
        <f>IF(M20=0,0,IF(L9=0,0,IF(L10=0,0,L10*(M20-L9)/M20)))</f>
        <v>0</v>
      </c>
      <c r="M27" s="7" t="s">
        <v>262</v>
      </c>
      <c r="N27" s="7">
        <f>IF(M20=0,0,IF(L9=0,0,IF(L10=0,0,L10*L9/M20)))</f>
        <v>0</v>
      </c>
      <c r="O27" s="179">
        <f>(P21+K26+U27)*O21</f>
        <v>0.022499634748705744</v>
      </c>
      <c r="P27" s="188"/>
      <c r="Q27" s="185">
        <f>(P21+K26+U27)*Q21</f>
        <v>0.017062223017768521</v>
      </c>
      <c r="R27" s="24">
        <f>IF(S20=0,0,IF(R9=0,0,IF(R10=0,0,R10*(S20-R9)/S20)))</f>
        <v>0</v>
      </c>
      <c r="S27" s="7" t="s">
        <v>262</v>
      </c>
      <c r="T27" s="7">
        <f>IF(S20=0,0,IF(R9=0,0,IF(R10=0,0,R10*R9/S20)))</f>
        <v>0</v>
      </c>
      <c r="U27" s="176">
        <f>(V21+Q26+AA26)*U21</f>
        <v>0.14977223882087057</v>
      </c>
      <c r="V27" s="188"/>
      <c r="W27" s="178">
        <f>(V21+Q26+AA26)*W21</f>
        <v>0.11844452124515836</v>
      </c>
      <c r="X27" s="24">
        <f>IF(Y20=0,0,IF(X9=0,0,IF(X10=0,0,X10*(Y20-X9)/Y20)))</f>
        <v>0</v>
      </c>
      <c r="Y27" s="7" t="s">
        <v>262</v>
      </c>
      <c r="Z27" s="7">
        <f>IF(Y20=0,0,IF(X9=0,0,IF(X10=0,0,X10*X9/Y20)))</f>
        <v>0</v>
      </c>
      <c r="AA27" s="179">
        <f>(AB21+W27+AG26)*AA21</f>
        <v>-0.34147425544341259</v>
      </c>
      <c r="AB27" s="188"/>
      <c r="AC27" s="185">
        <f>(AB21+W27+AG26)*AC21</f>
        <v>0</v>
      </c>
      <c r="AD27" s="24">
        <f>IF(AE20=0,0,IF(AD9=0,0,IF(AD10=0,0,AD10*(AE20-AD9)/AE20)))</f>
        <v>0</v>
      </c>
      <c r="AE27" s="7" t="s">
        <v>262</v>
      </c>
      <c r="AF27" s="7">
        <f>IF(AE20=0,0,IF(AD9=0,0,IF(AD10=0,0,AD10*AD9/AE20)))</f>
        <v>0</v>
      </c>
      <c r="AG27" s="179">
        <f>(AH21+AC27+AM26)*AG21</f>
        <v>0</v>
      </c>
      <c r="AH27" s="188"/>
      <c r="AI27" s="185">
        <f>(AH21+AC27+AM26)*AI21</f>
        <v>0</v>
      </c>
      <c r="AJ27" s="24">
        <f>IF(AK20=0,0,IF(AJ9=0,0,IF(AJ10=0,0,AJ10*(AK20-AJ9)/AK20)))</f>
        <v>0</v>
      </c>
      <c r="AK27" s="7" t="s">
        <v>262</v>
      </c>
      <c r="AL27" s="7">
        <f>IF(AK20=0,0,IF(AJ9=0,0,IF(AJ10=0,0,AJ10*AJ9/AK20)))</f>
        <v>0</v>
      </c>
      <c r="AM27" s="179">
        <f>(AN21+AI27+AS26)*AM21</f>
        <v>0</v>
      </c>
      <c r="AN27" s="188"/>
      <c r="AO27" s="185">
        <f>(AN21+AI27+AS26)*AO21</f>
        <v>0</v>
      </c>
      <c r="AP27" s="24">
        <f>IF(AQ20=0,0,IF(AP9=0,0,IF(AP10=0,0,AP10*(AQ20-AP9)/AQ20)))</f>
        <v>0</v>
      </c>
      <c r="AQ27" s="7" t="s">
        <v>262</v>
      </c>
      <c r="AR27" s="7">
        <f>IF(AQ20=0,0,IF(AP9=0,0,IF(AP10=0,0,AP10*AP9/AQ20)))</f>
        <v>0</v>
      </c>
      <c r="AS27" s="179">
        <f>(AT21+AO27+AY26)*AS21</f>
        <v>0</v>
      </c>
      <c r="AT27" s="188"/>
      <c r="AU27" s="185">
        <f>(AT21+AO27+AY26)*AU21</f>
        <v>0</v>
      </c>
      <c r="AV27" s="24">
        <f>IF(AW20=0,0,IF(AV9=0,0,IF(AV10=0,0,AV10*(AW20-AV9)/AW20)))</f>
        <v>0</v>
      </c>
      <c r="AW27" s="7" t="s">
        <v>262</v>
      </c>
      <c r="AX27" s="7">
        <f>IF(AW20=0,0,IF(AV9=0,0,IF(AV10=0,0,AV10*AV9/AW20)))</f>
        <v>0</v>
      </c>
      <c r="AY27" s="179">
        <f>(AZ21+AU27+BE26)*AY21</f>
        <v>0</v>
      </c>
      <c r="AZ27" s="188"/>
      <c r="BA27" s="185">
        <f>(AZ21+AU27+BE26)*BA21</f>
        <v>0</v>
      </c>
      <c r="BB27" s="24">
        <f>IF(BC20=0,0,IF(BB9=0,0,IF(BB10=0,0,BB10*(BC20-BB9)/BC20)))</f>
        <v>0</v>
      </c>
      <c r="BC27" s="7" t="s">
        <v>262</v>
      </c>
      <c r="BD27" s="7">
        <f>IF(BC20=0,0,IF(BB9=0,0,IF(BB10=0,0,BB10*BB9/BC20)))</f>
        <v>0</v>
      </c>
      <c r="BE27" s="179">
        <f>(BF21+BA27)*BE21</f>
        <v>0</v>
      </c>
      <c r="BF27" s="129"/>
      <c r="BG27" s="24"/>
      <c r="BH27" s="24"/>
    </row>
    <row r="28">
      <c r="E28" s="184">
        <f>(D21+I28)*E21</f>
        <v>0.17902584652779718</v>
      </c>
      <c r="F28" s="24">
        <f>IF(G20=0,0,IF(F11=0,0,IF(F12=0,0,F12*(G20-F11)/G20)))</f>
        <v>0</v>
      </c>
      <c r="G28" s="7" t="s">
        <v>274</v>
      </c>
      <c r="H28" s="7">
        <f>IF(G20=0,0,IF(F11=0,0,IF(F12=0,0,F12*F11/G20)))</f>
        <v>0</v>
      </c>
      <c r="I28" s="179">
        <f>(J21+E27+O28)*I21</f>
        <v>-0.066064633413927779</v>
      </c>
      <c r="J28" s="188"/>
      <c r="K28" s="185">
        <f>(J21+E27+O28)*K21</f>
        <v>-0.079227056793577999</v>
      </c>
      <c r="L28" s="24">
        <f>IF(M20=0,0,IF(L11=0,0,IF(L12=0,0,L12*(M20-L11)/M20)))</f>
        <v>0</v>
      </c>
      <c r="M28" s="7" t="s">
        <v>274</v>
      </c>
      <c r="N28" s="7">
        <f>IF(M20=0,0,IF(L11=0,0,IF(L12=0,0,L12*L11/M20)))</f>
        <v>0</v>
      </c>
      <c r="O28" s="179">
        <f>(P21+K27+U28)*O21</f>
        <v>0.022625715414804654</v>
      </c>
      <c r="P28" s="188"/>
      <c r="Q28" s="185">
        <f>(P21+K27+U28)*Q21</f>
        <v>0.017157834189560198</v>
      </c>
      <c r="R28" s="24">
        <f>IF(S20=0,0,IF(R11=0,0,IF(R12=0,0,R12*(S20-R11)/S20)))</f>
        <v>0</v>
      </c>
      <c r="S28" s="7" t="s">
        <v>274</v>
      </c>
      <c r="T28" s="7">
        <f>IF(S20=0,0,IF(R11=0,0,IF(R12=0,0,R12*R11/S20)))</f>
        <v>0</v>
      </c>
      <c r="U28" s="176">
        <f>(V21+Q27+AA27)*U21</f>
        <v>0.14961422232407323</v>
      </c>
      <c r="V28" s="188"/>
      <c r="W28" s="178">
        <f>(V21+Q27+AA27)*W21</f>
        <v>0.11831955690958225</v>
      </c>
      <c r="X28" s="24">
        <f>IF(Y20=0,0,IF(X11=0,0,IF(X12=0,0,X12*(Y20-X11)/Y20)))</f>
        <v>0</v>
      </c>
      <c r="Y28" s="7" t="s">
        <v>274</v>
      </c>
      <c r="Z28" s="7">
        <f>IF(Y20=0,0,IF(X11=0,0,IF(X12=0,0,X12*X11/Y20)))</f>
        <v>0</v>
      </c>
      <c r="AA28" s="179">
        <f>(AB21+W28+AG27)*AA21</f>
        <v>-0.34141177327562455</v>
      </c>
      <c r="AB28" s="188"/>
      <c r="AC28" s="185">
        <f>(AB21+W28+AG27)*AC21</f>
        <v>0</v>
      </c>
      <c r="AD28" s="24">
        <f>IF(AE20=0,0,IF(AD11=0,0,IF(AD12=0,0,AD12*(AE20-AD11)/AE20)))</f>
        <v>0</v>
      </c>
      <c r="AE28" s="7" t="s">
        <v>274</v>
      </c>
      <c r="AF28" s="7">
        <f>IF(AE20=0,0,IF(AD11=0,0,IF(AD12=0,0,AD12*AD11/AE20)))</f>
        <v>0</v>
      </c>
      <c r="AG28" s="179">
        <f>(AH21+AC28+AM27)*AG21</f>
        <v>0</v>
      </c>
      <c r="AH28" s="188"/>
      <c r="AI28" s="185">
        <f>(AH21+AC28+AM27)*AI21</f>
        <v>0</v>
      </c>
      <c r="AJ28" s="24">
        <f>IF(AK20=0,0,IF(AJ11=0,0,IF(AJ12=0,0,AJ12*(AK20-AJ11)/AK20)))</f>
        <v>0</v>
      </c>
      <c r="AK28" s="7" t="s">
        <v>274</v>
      </c>
      <c r="AL28" s="7">
        <f>IF(AK20=0,0,IF(AJ11=0,0,IF(AJ12=0,0,AJ12*AJ11/AK20)))</f>
        <v>0</v>
      </c>
      <c r="AM28" s="179">
        <f>(AN21+AI28+AS27)*AM21</f>
        <v>0</v>
      </c>
      <c r="AN28" s="188"/>
      <c r="AO28" s="185">
        <f>(AN21+AI28+AS27)*AO21</f>
        <v>0</v>
      </c>
      <c r="AP28" s="24">
        <f>IF(AQ20=0,0,IF(AP11=0,0,IF(AP12=0,0,AP12*(AQ20-AP11)/AQ20)))</f>
        <v>0</v>
      </c>
      <c r="AQ28" s="7" t="s">
        <v>274</v>
      </c>
      <c r="AR28" s="7">
        <f>IF(AQ20=0,0,IF(AP11=0,0,IF(AP12=0,0,AP12*AP11/AQ20)))</f>
        <v>0</v>
      </c>
      <c r="AS28" s="179">
        <f>(AT21+AO28+AY27)*AS21</f>
        <v>0</v>
      </c>
      <c r="AT28" s="188"/>
      <c r="AU28" s="185">
        <f>(AT21+AO28+AY27)*AU21</f>
        <v>0</v>
      </c>
      <c r="AV28" s="24">
        <f>IF(AW20=0,0,IF(AV11=0,0,IF(AV12=0,0,AV12*(AW20-AV11)/AW20)))</f>
        <v>0</v>
      </c>
      <c r="AW28" s="7" t="s">
        <v>274</v>
      </c>
      <c r="AX28" s="7">
        <f>IF(AW20=0,0,IF(AV11=0,0,IF(AV12=0,0,AV12*AV11/AW20)))</f>
        <v>0</v>
      </c>
      <c r="AY28" s="179">
        <f>(AZ21+AU28+BE27)*AY21</f>
        <v>0</v>
      </c>
      <c r="AZ28" s="188"/>
      <c r="BA28" s="185">
        <f>(AZ21+AU28+BE27)*BA21</f>
        <v>0</v>
      </c>
      <c r="BB28" s="24">
        <f>IF(BC20=0,0,IF(BB11=0,0,IF(BB12=0,0,BB12*(BC20-BB11)/BC20)))</f>
        <v>0</v>
      </c>
      <c r="BC28" s="7" t="s">
        <v>274</v>
      </c>
      <c r="BD28" s="7">
        <f>IF(BC20=0,0,IF(BB11=0,0,IF(BB12=0,0,BB12*BB11/BC20)))</f>
        <v>0</v>
      </c>
      <c r="BE28" s="179">
        <f>(BF21+BA28)*BE21</f>
        <v>0</v>
      </c>
      <c r="BF28" s="129"/>
      <c r="BG28" s="24"/>
      <c r="BH28" s="24"/>
    </row>
    <row r="29">
      <c r="E29" s="184">
        <f>(D21+I29)*E21</f>
        <v>0.17903259983390929</v>
      </c>
      <c r="F29" s="24">
        <f>IF(G20=0,0,IF(F13=0,0,IF(F14=0,0,F14*(G20-F13)/G20)))</f>
        <v>0</v>
      </c>
      <c r="G29" s="7" t="s">
        <v>282</v>
      </c>
      <c r="H29" s="7">
        <f>IF(G20=0,0,IF(F13=0,0,IF(F14=0,0,F14*F13/G20)))</f>
        <v>0</v>
      </c>
      <c r="I29" s="179">
        <f>(J21+E28+O29)*I21</f>
        <v>-0.066078140026151949</v>
      </c>
      <c r="J29" s="188"/>
      <c r="K29" s="185">
        <f>(J21+E28+O29)*K21</f>
        <v>-0.079243254403077598</v>
      </c>
      <c r="L29" s="24">
        <f>IF(M20=0,0,IF(L13=0,0,IF(L14=0,0,L14*(M20-L13)/M20)))</f>
        <v>0</v>
      </c>
      <c r="M29" s="7" t="s">
        <v>282</v>
      </c>
      <c r="N29" s="7">
        <f>IF(M20=0,0,IF(L13=0,0,IF(L14=0,0,L14*L13/M20)))</f>
        <v>0</v>
      </c>
      <c r="O29" s="179">
        <f>(P21+K28+U29)*O21</f>
        <v>0.022657266513411944</v>
      </c>
      <c r="P29" s="188"/>
      <c r="Q29" s="185">
        <f>(P21+K28+U29)*Q21</f>
        <v>0.017181760439337394</v>
      </c>
      <c r="R29" s="24">
        <f>IF(S20=0,0,IF(R13=0,0,IF(R14=0,0,R14*(S20-R13)/S20)))</f>
        <v>0</v>
      </c>
      <c r="S29" s="7" t="s">
        <v>282</v>
      </c>
      <c r="T29" s="7">
        <f>IF(S20=0,0,IF(R13=0,0,IF(R14=0,0,R14*R13/S20)))</f>
        <v>0</v>
      </c>
      <c r="U29" s="176">
        <f>(V21+Q28+AA28)*U21</f>
        <v>0.14957008266366259</v>
      </c>
      <c r="V29" s="188"/>
      <c r="W29" s="178">
        <f>(V21+Q28+AA28)*W21</f>
        <v>0.11828464990020304</v>
      </c>
      <c r="X29" s="24">
        <f>IF(Y20=0,0,IF(X13=0,0,IF(X14=0,0,X14*(Y20-X13)/Y20)))</f>
        <v>0</v>
      </c>
      <c r="Y29" s="7" t="s">
        <v>282</v>
      </c>
      <c r="Z29" s="7">
        <f>IF(Y20=0,0,IF(X13=0,0,IF(X14=0,0,X14*X13/Y20)))</f>
        <v>0</v>
      </c>
      <c r="AA29" s="179">
        <f>(AB21+W29+AG28)*AA21</f>
        <v>-0.34139431977093493</v>
      </c>
      <c r="AB29" s="188"/>
      <c r="AC29" s="185">
        <f>(AB21+W29+AG28)*AC21</f>
        <v>0</v>
      </c>
      <c r="AD29" s="24">
        <f>IF(AE20=0,0,IF(AD13=0,0,IF(AD14=0,0,AD14*(AE20-AD13)/AE20)))</f>
        <v>0</v>
      </c>
      <c r="AE29" s="7" t="s">
        <v>282</v>
      </c>
      <c r="AF29" s="7">
        <f>IF(AE20=0,0,IF(AD13=0,0,IF(AD14=0,0,AD14*AD13/AE20)))</f>
        <v>0</v>
      </c>
      <c r="AG29" s="179">
        <f>(AH21+AC29+AM28)*AG21</f>
        <v>0</v>
      </c>
      <c r="AH29" s="188"/>
      <c r="AI29" s="185">
        <f>(AH21+AC29+AM28)*AI21</f>
        <v>0</v>
      </c>
      <c r="AJ29" s="24">
        <f>IF(AK20=0,0,IF(AJ13=0,0,IF(AJ14=0,0,AJ14*(AK20-AJ13)/AK20)))</f>
        <v>0</v>
      </c>
      <c r="AK29" s="7" t="s">
        <v>282</v>
      </c>
      <c r="AL29" s="7">
        <f>IF(AK20=0,0,IF(AJ13=0,0,IF(AJ14=0,0,AJ14*AJ13/AK20)))</f>
        <v>0</v>
      </c>
      <c r="AM29" s="179">
        <f>(AN21+AI29+AS28)*AM21</f>
        <v>0</v>
      </c>
      <c r="AN29" s="188"/>
      <c r="AO29" s="185">
        <f>(AN21+AI29+AS28)*AO21</f>
        <v>0</v>
      </c>
      <c r="AP29" s="24">
        <f>IF(AQ20=0,0,IF(AP13=0,0,IF(AP14=0,0,AP14*(AQ20-AP13)/AQ20)))</f>
        <v>0</v>
      </c>
      <c r="AQ29" s="7" t="s">
        <v>282</v>
      </c>
      <c r="AR29" s="7">
        <f>IF(AQ20=0,0,IF(AP13=0,0,IF(AP14=0,0,AP14*AP13/AQ20)))</f>
        <v>0</v>
      </c>
      <c r="AS29" s="179">
        <f>(AT21+AO29+AY28)*AS21</f>
        <v>0</v>
      </c>
      <c r="AT29" s="188"/>
      <c r="AU29" s="185">
        <f>(AT21+AO29+AY28)*AU21</f>
        <v>0</v>
      </c>
      <c r="AV29" s="24">
        <f>IF(AW20=0,0,IF(AV13=0,0,IF(AV14=0,0,AV14*(AW20-AV13)/AW20)))</f>
        <v>0</v>
      </c>
      <c r="AW29" s="7" t="s">
        <v>282</v>
      </c>
      <c r="AX29" s="7">
        <f>IF(AW20=0,0,IF(AV13=0,0,IF(AV14=0,0,AV14*AV13/AW20)))</f>
        <v>0</v>
      </c>
      <c r="AY29" s="179">
        <f>(AZ21+AU29+BE28)*AY21</f>
        <v>0</v>
      </c>
      <c r="AZ29" s="188"/>
      <c r="BA29" s="185">
        <f>(AZ21+AU29+BE28)*BA21</f>
        <v>0</v>
      </c>
      <c r="BB29" s="24">
        <f>IF(BC20=0,0,IF(BB13=0,0,IF(BB14=0,0,BB14*(BC20-BB13)/BC20)))</f>
        <v>0</v>
      </c>
      <c r="BC29" s="7" t="s">
        <v>282</v>
      </c>
      <c r="BD29" s="7">
        <f>IF(BC20=0,0,IF(BB13=0,0,IF(BB14=0,0,BB14*BB13/BC20)))</f>
        <v>0</v>
      </c>
      <c r="BE29" s="179">
        <f>(BF21+BA29)*BE21</f>
        <v>0</v>
      </c>
      <c r="BF29" s="129"/>
      <c r="BG29" s="24"/>
      <c r="BH29" s="24"/>
    </row>
    <row r="30">
      <c r="E30" s="184">
        <f>(D21+I30)*E21</f>
        <v>0.17903426456456839</v>
      </c>
      <c r="F30" s="24">
        <f>IF(G20=0,0,IF(F15=0,0,IF(F16=0,0,F16*(G20-F15)/G20)))</f>
        <v>0</v>
      </c>
      <c r="G30" s="7" t="s">
        <v>289</v>
      </c>
      <c r="H30" s="7">
        <f>IF(G20=0,0,IF(F15=0,0,IF(F16=0,0,F16*F15/G20)))</f>
        <v>0</v>
      </c>
      <c r="I30" s="179">
        <f>(J21+E29+O30)*I21</f>
        <v>-0.066081469487470151</v>
      </c>
      <c r="J30" s="188"/>
      <c r="K30" s="185">
        <f>(J21+E29+O30)*K21</f>
        <v>-0.079247247211442953</v>
      </c>
      <c r="L30" s="24">
        <f>IF(M20=0,0,IF(L15=0,0,IF(L16=0,0,L16*(M20-L15)/M20)))</f>
        <v>0</v>
      </c>
      <c r="M30" s="7" t="s">
        <v>289</v>
      </c>
      <c r="N30" s="7">
        <f>IF(M20=0,0,IF(L15=0,0,IF(L16=0,0,L16*L15/M20)))</f>
        <v>0</v>
      </c>
      <c r="O30" s="179">
        <f>(P21+K29+U30)*O21</f>
        <v>0.022665157746666938</v>
      </c>
      <c r="P30" s="188"/>
      <c r="Q30" s="185">
        <f>(P21+K29+U30)*Q21</f>
        <v>0.017187744624555763</v>
      </c>
      <c r="R30" s="24">
        <f>IF(S20=0,0,IF(R15=0,0,IF(R16=0,0,R16*(S20-R15)/S20)))</f>
        <v>0</v>
      </c>
      <c r="S30" s="7" t="s">
        <v>289</v>
      </c>
      <c r="T30" s="7">
        <f>IF(S20=0,0,IF(R15=0,0,IF(R16=0,0,R16*R15/S20)))</f>
        <v>0</v>
      </c>
      <c r="U30" s="176">
        <f>(V21+Q29+AA29)*U21</f>
        <v>0.14955852943621548</v>
      </c>
      <c r="V30" s="188"/>
      <c r="W30" s="178">
        <f>(V21+Q29+AA29)*W21</f>
        <v>0.1182755132504168</v>
      </c>
      <c r="X30" s="24">
        <f>IF(Y20=0,0,IF(X15=0,0,IF(X16=0,0,X16*(Y20-X15)/Y20)))</f>
        <v>0</v>
      </c>
      <c r="Y30" s="7" t="s">
        <v>289</v>
      </c>
      <c r="Z30" s="7">
        <f>IF(Y20=0,0,IF(X15=0,0,IF(X16=0,0,X16*X15/Y20)))</f>
        <v>0</v>
      </c>
      <c r="AA30" s="179">
        <f>(AB21+W30+AG29)*AA21</f>
        <v>-0.34138975144604178</v>
      </c>
      <c r="AB30" s="188"/>
      <c r="AC30" s="185">
        <f>(AB21+W30+AG29)*AC21</f>
        <v>0</v>
      </c>
      <c r="AD30" s="24">
        <f>IF(AE20=0,0,IF(AD15=0,0,IF(AD16=0,0,AD16*(AE20-AD15)/AE20)))</f>
        <v>0</v>
      </c>
      <c r="AE30" s="7" t="s">
        <v>289</v>
      </c>
      <c r="AF30" s="7">
        <f>IF(AE20=0,0,IF(AD15=0,0,IF(AD16=0,0,AD16*AD15/AE20)))</f>
        <v>0</v>
      </c>
      <c r="AG30" s="179">
        <f>(AH21+AC30+AM29)*AG21</f>
        <v>0</v>
      </c>
      <c r="AH30" s="188"/>
      <c r="AI30" s="185">
        <f>(AH21+AC30+AM29)*AI21</f>
        <v>0</v>
      </c>
      <c r="AJ30" s="24">
        <f>IF(AK20=0,0,IF(AJ15=0,0,IF(AJ16=0,0,AJ16*(AK20-AJ15)/AK20)))</f>
        <v>0</v>
      </c>
      <c r="AK30" s="7" t="s">
        <v>289</v>
      </c>
      <c r="AL30" s="7">
        <f>IF(AK20=0,0,IF(AJ15=0,0,IF(AJ16=0,0,AJ16*AJ15/AK20)))</f>
        <v>0</v>
      </c>
      <c r="AM30" s="179">
        <f>(AN21+AI30+AS29)*AM21</f>
        <v>0</v>
      </c>
      <c r="AN30" s="188"/>
      <c r="AO30" s="185">
        <f>(AN21+AI30+AS29)*AO21</f>
        <v>0</v>
      </c>
      <c r="AP30" s="24">
        <f>IF(AQ20=0,0,IF(AP15=0,0,IF(AP16=0,0,AP16*(AQ20-AP15)/AQ20)))</f>
        <v>0</v>
      </c>
      <c r="AQ30" s="7" t="s">
        <v>289</v>
      </c>
      <c r="AR30" s="7">
        <f>IF(AQ20=0,0,IF(AP15=0,0,IF(AP16=0,0,AP16*AP15/AQ20)))</f>
        <v>0</v>
      </c>
      <c r="AS30" s="179">
        <f>(AT21+AO30+AY29)*AS21</f>
        <v>0</v>
      </c>
      <c r="AT30" s="188"/>
      <c r="AU30" s="185">
        <f>(AT21+AO30+AY29)*AU21</f>
        <v>0</v>
      </c>
      <c r="AV30" s="24">
        <f>IF(AW20=0,0,IF(AV15=0,0,IF(AV16=0,0,AV16*(AW20-AV15)/AW20)))</f>
        <v>0</v>
      </c>
      <c r="AW30" s="7" t="s">
        <v>289</v>
      </c>
      <c r="AX30" s="7">
        <f>IF(AW20=0,0,IF(AV15=0,0,IF(AV16=0,0,AV16*AV15/AW20)))</f>
        <v>0</v>
      </c>
      <c r="AY30" s="179">
        <f>(AZ21+AU30+BE29)*AY21</f>
        <v>0</v>
      </c>
      <c r="AZ30" s="188"/>
      <c r="BA30" s="185">
        <f>(AZ21+AU30+BE29)*BA21</f>
        <v>0</v>
      </c>
      <c r="BB30" s="24">
        <f>IF(BC20=0,0,IF(BB15=0,0,IF(BB16=0,0,BB16*(BC20-BB15)/BC20)))</f>
        <v>0</v>
      </c>
      <c r="BC30" s="7" t="s">
        <v>289</v>
      </c>
      <c r="BD30" s="7">
        <f>IF(BC20=0,0,IF(BB15=0,0,IF(BB16=0,0,BB16*BB15/BC20)))</f>
        <v>0</v>
      </c>
      <c r="BE30" s="179">
        <f>(BF21+BA30)*BE21</f>
        <v>0</v>
      </c>
      <c r="BF30" s="129"/>
      <c r="BG30" s="24"/>
      <c r="BH30" s="24"/>
    </row>
    <row r="31">
      <c r="E31" s="184">
        <f>(D21+I31)*E21</f>
        <v>0.17903467810891266</v>
      </c>
      <c r="F31" s="7">
        <f>IF(G20=0,0,IF(F5=0,0,F5*G20/2))</f>
        <v>0.48687473999999997</v>
      </c>
      <c r="G31" s="7" t="s">
        <v>301</v>
      </c>
      <c r="H31" s="7">
        <f t="shared" ref="H31:H32" si="68">F31</f>
        <v>0.48687473999999997</v>
      </c>
      <c r="I31" s="179">
        <f>(J21+E30+O31)*I21</f>
        <v>-0.066082296576158731</v>
      </c>
      <c r="J31" s="188"/>
      <c r="K31" s="185">
        <f>(J21+E30+O31)*K21</f>
        <v>-0.079248239085598873</v>
      </c>
      <c r="L31" s="7">
        <f>IF(M20=0,0,IF(L5=0,0,L5*M20/2))</f>
        <v>0.40598758200000001</v>
      </c>
      <c r="M31" s="7" t="s">
        <v>301</v>
      </c>
      <c r="N31" s="7">
        <f t="shared" ref="N31:N32" si="69">L31</f>
        <v>0.40598758200000001</v>
      </c>
      <c r="O31" s="179">
        <f>(P21+K30+U31)*O21</f>
        <v>0.022667130941696843</v>
      </c>
      <c r="P31" s="188"/>
      <c r="Q31" s="185">
        <f>(P21+K30+U31)*Q21</f>
        <v>0.017189240964120108</v>
      </c>
      <c r="R31" s="7">
        <f>IF(S20=0,0,IF(R5=0,0,R5*S20/2))</f>
        <v>0.53536823999999994</v>
      </c>
      <c r="S31" s="7" t="s">
        <v>301</v>
      </c>
      <c r="T31" s="7">
        <f t="shared" ref="T31:T32" si="70">R31</f>
        <v>0.53536823999999994</v>
      </c>
      <c r="U31" s="176">
        <f>(V21+Q30+AA30)*U21</f>
        <v>0.1495555831753923</v>
      </c>
      <c r="V31" s="188"/>
      <c r="W31" s="178">
        <f>(V21+Q30+AA30)*W21</f>
        <v>0.11827318325618415</v>
      </c>
      <c r="X31" s="7">
        <f>IF(Y20=0,0,IF(X5=0,0,X5*Y20/2))</f>
        <v>0.67696926000000002</v>
      </c>
      <c r="Y31" s="7" t="s">
        <v>301</v>
      </c>
      <c r="Z31" s="7">
        <f t="shared" ref="Z31:Z32" si="71">X31</f>
        <v>0.67696926000000002</v>
      </c>
      <c r="AA31" s="179">
        <f>(AB21+W31+AG30)*AA21</f>
        <v>-0.3413885864489255</v>
      </c>
      <c r="AB31" s="188"/>
      <c r="AC31" s="185">
        <f>(AB21+W31+AG30)*AC21</f>
        <v>0</v>
      </c>
      <c r="AD31" s="7">
        <f>IF(AE20=0,0,IF(AD5=0,0,AD5*AE20/2))</f>
        <v>0</v>
      </c>
      <c r="AE31" s="7" t="s">
        <v>301</v>
      </c>
      <c r="AF31" s="7">
        <f t="shared" ref="AF31:AF32" si="72">AD31</f>
        <v>0</v>
      </c>
      <c r="AG31" s="179">
        <f>(AH21+AC31+AM30)*AG21</f>
        <v>0</v>
      </c>
      <c r="AH31" s="188"/>
      <c r="AI31" s="185">
        <f>(AH21+AC31+AM30)*AI21</f>
        <v>0</v>
      </c>
      <c r="AJ31" s="7">
        <f>IF(AK20=0,0,IF(AJ5=0,0,AJ5*AK20/2))</f>
        <v>0</v>
      </c>
      <c r="AK31" s="7" t="s">
        <v>301</v>
      </c>
      <c r="AL31" s="7">
        <f t="shared" ref="AL31:AL32" si="73">AJ31</f>
        <v>0</v>
      </c>
      <c r="AM31" s="179">
        <f>(AN21+AI31+AS30)*AM21</f>
        <v>0</v>
      </c>
      <c r="AN31" s="188"/>
      <c r="AO31" s="185">
        <f>(AN21+AI31+AS30)*AO21</f>
        <v>0</v>
      </c>
      <c r="AP31" s="7">
        <f>IF(AQ20=0,0,IF(AP5=0,0,AP5*AQ20/2))</f>
        <v>0</v>
      </c>
      <c r="AQ31" s="7" t="s">
        <v>301</v>
      </c>
      <c r="AR31" s="7">
        <f t="shared" ref="AR31:AR32" si="74">AP31</f>
        <v>0</v>
      </c>
      <c r="AS31" s="179">
        <f>(AT21+AO31+AY30)*AS21</f>
        <v>0</v>
      </c>
      <c r="AT31" s="188"/>
      <c r="AU31" s="185">
        <f>(AT21+AO31+AY30)*AU21</f>
        <v>0</v>
      </c>
      <c r="AV31" s="7">
        <f>IF(AW20=0,0,IF(AV5=0,0,AV5*AW20/2))</f>
        <v>0</v>
      </c>
      <c r="AW31" s="7" t="s">
        <v>301</v>
      </c>
      <c r="AX31" s="7">
        <f t="shared" ref="AX31:AX32" si="75">AV31</f>
        <v>0</v>
      </c>
      <c r="AY31" s="179">
        <f>(AZ21+AU31+BE30)*AY21</f>
        <v>0</v>
      </c>
      <c r="AZ31" s="188"/>
      <c r="BA31" s="185">
        <f>(AZ21+AU31+BE30)*BA21</f>
        <v>0</v>
      </c>
      <c r="BB31" s="7">
        <f>IF(BC20=0,0,IF(BB5=0,0,BB5*BC20/2))</f>
        <v>0</v>
      </c>
      <c r="BC31" s="7" t="s">
        <v>301</v>
      </c>
      <c r="BD31" s="7">
        <f t="shared" ref="BD31:BD32" si="76">BB31</f>
        <v>0</v>
      </c>
      <c r="BE31" s="179">
        <f>(BF21+BA31)*BE21</f>
        <v>0</v>
      </c>
      <c r="BF31" s="129"/>
      <c r="BG31" s="24"/>
      <c r="BH31" s="24"/>
    </row>
    <row r="32">
      <c r="E32" s="184">
        <f>(D21+I32)*E21</f>
        <v>0.17903478120000071</v>
      </c>
      <c r="F32" s="7">
        <f>IF(G20=0,0,IF(F6=0,0,F6*G20/2))</f>
        <v>0.21110229499999997</v>
      </c>
      <c r="G32" s="7" t="s">
        <v>308</v>
      </c>
      <c r="H32" s="7">
        <f t="shared" si="68"/>
        <v>0.21110229499999997</v>
      </c>
      <c r="I32" s="179">
        <f>(J21+E31+O32)*I21</f>
        <v>-0.066082502758334799</v>
      </c>
      <c r="J32" s="188">
        <f>2.44*36/12</f>
        <v>7.3200000000000003</v>
      </c>
      <c r="K32" s="185">
        <f>(J21+E31+O32)*K21</f>
        <v>-0.07924848634659358</v>
      </c>
      <c r="L32" s="7">
        <f>IF(M20=0,0,IF(L6=0,0,L6*M20/2))</f>
        <v>0.17603071849999999</v>
      </c>
      <c r="M32" s="7" t="s">
        <v>308</v>
      </c>
      <c r="N32" s="7">
        <f t="shared" si="69"/>
        <v>0.17603071849999999</v>
      </c>
      <c r="O32" s="179">
        <f>(P21+K31+U32)*O21</f>
        <v>0.022667624283694128</v>
      </c>
      <c r="P32" s="188"/>
      <c r="Q32" s="185">
        <f>(P21+K31+U32)*Q21</f>
        <v>0.017189615081801383</v>
      </c>
      <c r="R32" s="7">
        <f>IF(S20=0,0,IF(R6=0,0,R6*S20/2))</f>
        <v>0.23212841999999997</v>
      </c>
      <c r="S32" s="7" t="s">
        <v>308</v>
      </c>
      <c r="T32" s="7">
        <f t="shared" si="70"/>
        <v>0.23212841999999997</v>
      </c>
      <c r="U32" s="176">
        <f>(V21+Q31+AA31)*U21</f>
        <v>0.1495548401301911</v>
      </c>
      <c r="V32" s="188"/>
      <c r="W32" s="178">
        <f>(V21+Q31+AA31)*W21</f>
        <v>0.11827259563304508</v>
      </c>
      <c r="X32" s="7">
        <f>IF(Y20=0,0,IF(X6=0,0,X6*Y20/2))</f>
        <v>0.293524705</v>
      </c>
      <c r="Y32" s="7" t="s">
        <v>308</v>
      </c>
      <c r="Z32" s="7">
        <f t="shared" si="71"/>
        <v>0.293524705</v>
      </c>
      <c r="AA32" s="179">
        <f>(AB21+W32+AG31)*AA21</f>
        <v>-0.34138829263735593</v>
      </c>
      <c r="AB32" s="188"/>
      <c r="AC32" s="185">
        <f>(AB21+W32+AG31)*AC21</f>
        <v>0</v>
      </c>
      <c r="AD32" s="7">
        <f>IF(AE20=0,0,IF(AD6=0,0,AD6*AE20/2))</f>
        <v>0</v>
      </c>
      <c r="AE32" s="7" t="s">
        <v>308</v>
      </c>
      <c r="AF32" s="7">
        <f t="shared" si="72"/>
        <v>0</v>
      </c>
      <c r="AG32" s="179">
        <f>(AH21+AC32+AM31)*AG21</f>
        <v>0</v>
      </c>
      <c r="AH32" s="188"/>
      <c r="AI32" s="185">
        <f>(AH21+AC32+AM31)*AI21</f>
        <v>0</v>
      </c>
      <c r="AJ32" s="7">
        <f>IF(AK20=0,0,IF(AJ6=0,0,AJ6*AK20/2))</f>
        <v>0</v>
      </c>
      <c r="AK32" s="7" t="s">
        <v>308</v>
      </c>
      <c r="AL32" s="7">
        <f t="shared" si="73"/>
        <v>0</v>
      </c>
      <c r="AM32" s="179">
        <f>(AN21+AI32+AS31)*AM21</f>
        <v>0</v>
      </c>
      <c r="AN32" s="188"/>
      <c r="AO32" s="185">
        <f>(AN21+AI32+AS31)*AO21</f>
        <v>0</v>
      </c>
      <c r="AP32" s="7">
        <f>IF(AQ20=0,0,IF(AP6=0,0,AP6*AQ20/2))</f>
        <v>0</v>
      </c>
      <c r="AQ32" s="7" t="s">
        <v>308</v>
      </c>
      <c r="AR32" s="7">
        <f t="shared" si="74"/>
        <v>0</v>
      </c>
      <c r="AS32" s="179">
        <f>(AT21+AO32+AY31)*AS21</f>
        <v>0</v>
      </c>
      <c r="AT32" s="188"/>
      <c r="AU32" s="185">
        <f>(AT21+AO32+AY31)*AU21</f>
        <v>0</v>
      </c>
      <c r="AV32" s="7">
        <f>IF(AW20=0,0,IF(AV6=0,0,AV6*AW20/2))</f>
        <v>0</v>
      </c>
      <c r="AW32" s="7" t="s">
        <v>308</v>
      </c>
      <c r="AX32" s="7">
        <f t="shared" si="75"/>
        <v>0</v>
      </c>
      <c r="AY32" s="179">
        <f>(AZ21+AU32+BE31)*AY21</f>
        <v>0</v>
      </c>
      <c r="AZ32" s="188"/>
      <c r="BA32" s="185">
        <f>(AZ21+AU32+BE31)*BA21</f>
        <v>0</v>
      </c>
      <c r="BB32" s="7">
        <f>IF(BC20=0,0,IF(BB6=0,0,BB6*BC20/2))</f>
        <v>0</v>
      </c>
      <c r="BC32" s="7" t="s">
        <v>308</v>
      </c>
      <c r="BD32" s="7">
        <f t="shared" si="76"/>
        <v>0</v>
      </c>
      <c r="BE32" s="179">
        <f>(BF21+BA32)*BE21</f>
        <v>0</v>
      </c>
      <c r="BF32" s="129"/>
      <c r="BG32" s="24"/>
      <c r="BH32" s="24"/>
    </row>
    <row r="33">
      <c r="E33" s="184">
        <f>(D21+I33)*E21</f>
        <v>0.17903480693978815</v>
      </c>
      <c r="F33" s="7">
        <f>IF(G20=0,0,-1*(E38+I38)/G20)</f>
        <v>-0.13500268226410392</v>
      </c>
      <c r="G33" s="7" t="s">
        <v>314</v>
      </c>
      <c r="H33" s="7">
        <f>IF(G20=0,0,(E38+I38)/G20)</f>
        <v>0.13500268226410392</v>
      </c>
      <c r="I33" s="179">
        <f>(J21+E32+O33)*I21</f>
        <v>-0.066082554237909708</v>
      </c>
      <c r="J33" s="188">
        <f>2.44*6/2</f>
        <v>7.3200000000000003</v>
      </c>
      <c r="K33" s="185">
        <f>(J21+E32+O33)*K21</f>
        <v>-0.079248548082729756</v>
      </c>
      <c r="L33" s="7">
        <f>IF(M20=0,0,-1*(K38+O38)/M20)</f>
        <v>0.081100019097246651</v>
      </c>
      <c r="M33" s="7" t="s">
        <v>233</v>
      </c>
      <c r="N33" s="7">
        <f>IF(M20=0,0,(K38+O38)/M20)</f>
        <v>-0.081100019097246651</v>
      </c>
      <c r="O33" s="179">
        <f>(P21+K32+U33)*O21</f>
        <v>0.022667747624028227</v>
      </c>
      <c r="P33" s="188"/>
      <c r="Q33" s="185">
        <f>(P21+K32+U33)*Q21</f>
        <v>0.017189708614888076</v>
      </c>
      <c r="R33" s="7">
        <f>IF(S20=0,0,-1*(Q38+U38)/S20)</f>
        <v>-0.18124383834321545</v>
      </c>
      <c r="S33" s="7" t="s">
        <v>233</v>
      </c>
      <c r="T33" s="7">
        <f>IF(S20=0,0,(Q38+U38)/S20)</f>
        <v>0.18124383834321545</v>
      </c>
      <c r="U33" s="176">
        <f>(V21+Q32+AA32)*U21</f>
        <v>0.14955465364434425</v>
      </c>
      <c r="V33" s="188"/>
      <c r="W33" s="178">
        <f>(V21+Q32+AA32)*W21</f>
        <v>0.11827244815426648</v>
      </c>
      <c r="X33" s="7">
        <f>IF(Y20=0,0,-1*(W38+AA38)/Y20)</f>
        <v>0.19179008189851587</v>
      </c>
      <c r="Y33" s="7" t="s">
        <v>233</v>
      </c>
      <c r="Z33" s="7">
        <f>IF(Y20=0,0,(W38+AA38)/Y20)</f>
        <v>-0.19179008189851587</v>
      </c>
      <c r="AA33" s="179">
        <f>(AB21+W33+AG32)*AA21</f>
        <v>-0.34138821889796667</v>
      </c>
      <c r="AB33" s="188"/>
      <c r="AC33" s="185">
        <f>(AB21+W33+AG32)*AC21</f>
        <v>0</v>
      </c>
      <c r="AD33" s="7">
        <f>IF(AE20=0,0,-1*(AC38+AG38)/AE20)</f>
        <v>0</v>
      </c>
      <c r="AE33" s="7" t="s">
        <v>233</v>
      </c>
      <c r="AF33" s="7">
        <f>IF(AE20=0,0,(AC38+AG38)/AE20)</f>
        <v>0</v>
      </c>
      <c r="AG33" s="179">
        <f>(AH21+AC33+AM32)*AG21</f>
        <v>0</v>
      </c>
      <c r="AH33" s="188"/>
      <c r="AI33" s="185">
        <f>(AH21+AC33+AM32)*AI21</f>
        <v>0</v>
      </c>
      <c r="AJ33" s="7">
        <f>IF(AK20=0,0,-1*(AI38+AM38)/AK20)</f>
        <v>0</v>
      </c>
      <c r="AK33" s="7" t="s">
        <v>233</v>
      </c>
      <c r="AL33" s="7">
        <f>IF(AK20=0,0,(AI38+AM38)/AK20)</f>
        <v>0</v>
      </c>
      <c r="AM33" s="179">
        <f>(AN21+AI33+AS32)*AM21</f>
        <v>0</v>
      </c>
      <c r="AN33" s="188"/>
      <c r="AO33" s="185">
        <f>(AN21+AI33+AS32)*AO21</f>
        <v>0</v>
      </c>
      <c r="AP33" s="7">
        <f>IF(AQ20=0,0,-1*(AO38+AS38)/AQ20)</f>
        <v>0</v>
      </c>
      <c r="AQ33" s="7" t="s">
        <v>233</v>
      </c>
      <c r="AR33" s="7">
        <f>IF(AQ20=0,0,(AO38+AS38)/AQ20)</f>
        <v>0</v>
      </c>
      <c r="AS33" s="179">
        <f>(AT21+AO33+AY32)*AS21</f>
        <v>0</v>
      </c>
      <c r="AT33" s="188"/>
      <c r="AU33" s="185">
        <f>(AT21+AO33+AY32)*AU21</f>
        <v>0</v>
      </c>
      <c r="AV33" s="7">
        <f>IF(AW20=0,0,-1*(AU38+AY38)/AW20)</f>
        <v>0</v>
      </c>
      <c r="AW33" s="7" t="s">
        <v>233</v>
      </c>
      <c r="AX33" s="7">
        <f>IF(AW20=0,0,(AU38+AY38)/AW20)</f>
        <v>0</v>
      </c>
      <c r="AY33" s="179">
        <f>(AZ21+AU33+BE32)*AY21</f>
        <v>0</v>
      </c>
      <c r="AZ33" s="188"/>
      <c r="BA33" s="185">
        <f>(AZ21+AU33+BE32)*BA21</f>
        <v>0</v>
      </c>
      <c r="BB33" s="7">
        <f>IF(BC20=0,0,-1*(BA38+BE38)/BC20)</f>
        <v>0</v>
      </c>
      <c r="BC33" s="7" t="s">
        <v>233</v>
      </c>
      <c r="BD33" s="7">
        <f>IF(BC20=0,0,(BA38+BE38)/BC20)</f>
        <v>0</v>
      </c>
      <c r="BE33" s="179">
        <f>(BF21+BA33)*BE21</f>
        <v>0</v>
      </c>
      <c r="BF33" s="129"/>
      <c r="BG33" s="24"/>
      <c r="BH33" s="24"/>
    </row>
    <row r="34">
      <c r="E34" s="184">
        <f>(D21+I34)*E21</f>
        <v>0.17903481337104693</v>
      </c>
      <c r="F34" s="7">
        <f>SUM(F24:F33)</f>
        <v>0.56297435273589602</v>
      </c>
      <c r="G34" s="7" t="s">
        <v>320</v>
      </c>
      <c r="H34" s="7">
        <f>SUM(H24:H33)</f>
        <v>0.83297971726410391</v>
      </c>
      <c r="I34" s="179">
        <f>(J21+E33+O34)*I21</f>
        <v>-0.066082567100427231</v>
      </c>
      <c r="J34" s="188"/>
      <c r="K34" s="185">
        <f>(J21+E33+O34)*K21</f>
        <v>-0.079248563507917993</v>
      </c>
      <c r="L34" s="7">
        <f>SUM(L24:L33)</f>
        <v>0.66311831959724665</v>
      </c>
      <c r="M34" s="7" t="s">
        <v>320</v>
      </c>
      <c r="N34" s="7">
        <f>SUM(N24:N33)</f>
        <v>0.50091828140275341</v>
      </c>
      <c r="O34" s="179">
        <f>(P21+K33+U34)*O21</f>
        <v>0.02266777845965233</v>
      </c>
      <c r="P34" s="188"/>
      <c r="Q34" s="185">
        <f>(P21+K33+U34)*Q21</f>
        <v>0.017189731998569685</v>
      </c>
      <c r="R34" s="7">
        <f>SUM(R24:R33)</f>
        <v>0.5862528216567845</v>
      </c>
      <c r="S34" s="7" t="s">
        <v>320</v>
      </c>
      <c r="T34" s="7">
        <f>SUM(T24:T33)</f>
        <v>0.94874049834321539</v>
      </c>
      <c r="U34" s="176">
        <f>(V21+Q33+AA33)*U21</f>
        <v>0.14955460694186898</v>
      </c>
      <c r="V34" s="188"/>
      <c r="W34" s="178">
        <f>(V21+Q33+AA33)*W21</f>
        <v>0.1182724112205038</v>
      </c>
      <c r="X34" s="7">
        <f>SUM(X24:X33)</f>
        <v>1.1622840468985158</v>
      </c>
      <c r="Y34" s="7" t="s">
        <v>320</v>
      </c>
      <c r="Z34" s="7">
        <f>SUM(Z24:Z33)</f>
        <v>0.77870388310148408</v>
      </c>
      <c r="AA34" s="179">
        <f>(AB21+W34+AG33)*AA21</f>
        <v>-0.34138820043108531</v>
      </c>
      <c r="AB34" s="188"/>
      <c r="AC34" s="185">
        <f>(AB21+W34+AG33)*AC21</f>
        <v>0</v>
      </c>
      <c r="AD34" s="7">
        <f>SUM(AD24:AD33)</f>
        <v>0</v>
      </c>
      <c r="AE34" s="7" t="s">
        <v>320</v>
      </c>
      <c r="AF34" s="7">
        <f>SUM(AF24:AF33)</f>
        <v>0</v>
      </c>
      <c r="AG34" s="179">
        <f>(AH21+AC34+AM33)*AG21</f>
        <v>0</v>
      </c>
      <c r="AH34" s="188"/>
      <c r="AI34" s="185">
        <f>(AH21+AC34+AM33)*AI21</f>
        <v>0</v>
      </c>
      <c r="AJ34" s="7">
        <f>SUM(AJ24:AJ33)</f>
        <v>0</v>
      </c>
      <c r="AK34" s="7" t="s">
        <v>320</v>
      </c>
      <c r="AL34" s="7">
        <f>SUM(AL24:AL33)</f>
        <v>0</v>
      </c>
      <c r="AM34" s="179">
        <f>(AN21+AI34+AS33)*AM21</f>
        <v>0</v>
      </c>
      <c r="AN34" s="188"/>
      <c r="AO34" s="185">
        <f>(AN21+AI34+AS33)*AO21</f>
        <v>0</v>
      </c>
      <c r="AP34" s="7">
        <f>SUM(AP24:AP33)</f>
        <v>0</v>
      </c>
      <c r="AQ34" s="7" t="s">
        <v>320</v>
      </c>
      <c r="AR34" s="7">
        <f>SUM(AR24:AR33)</f>
        <v>0</v>
      </c>
      <c r="AS34" s="179">
        <f>(AT21+AO34+AY33)*AS21</f>
        <v>0</v>
      </c>
      <c r="AT34" s="188"/>
      <c r="AU34" s="185">
        <f>(AT21+AO34+AY33)*AU21</f>
        <v>0</v>
      </c>
      <c r="AV34" s="7">
        <f>SUM(AV24:AV33)</f>
        <v>0</v>
      </c>
      <c r="AW34" s="7" t="s">
        <v>320</v>
      </c>
      <c r="AX34" s="7">
        <f>SUM(AX24:AX33)</f>
        <v>0</v>
      </c>
      <c r="AY34" s="179">
        <f>(AZ21+AU34+BE33)*AY21</f>
        <v>0</v>
      </c>
      <c r="AZ34" s="188"/>
      <c r="BA34" s="185">
        <f>(AZ21+AU34+BE33)*BA21</f>
        <v>0</v>
      </c>
      <c r="BB34" s="7">
        <f>SUM(BB24:BB33)</f>
        <v>0</v>
      </c>
      <c r="BC34" s="7" t="s">
        <v>320</v>
      </c>
      <c r="BD34" s="7">
        <f>SUM(BD24:BD33)</f>
        <v>0</v>
      </c>
      <c r="BE34" s="179">
        <f>(BF21+BA34)*BE21</f>
        <v>0</v>
      </c>
      <c r="BF34" s="129"/>
      <c r="BG34" s="24"/>
      <c r="BH34" s="24"/>
    </row>
    <row r="35">
      <c r="E35" s="184">
        <f>(D21+I35)*E21</f>
        <v>0.17903481497844922</v>
      </c>
      <c r="F35" s="7"/>
      <c r="G35" s="7" t="s">
        <v>324</v>
      </c>
      <c r="H35" s="51"/>
      <c r="I35" s="179">
        <f>(J21+E34+O35)*I21</f>
        <v>-0.066082570315231862</v>
      </c>
      <c r="J35" s="188"/>
      <c r="K35" s="185">
        <f>(J21+E34+O35)*K21</f>
        <v>-0.079248567363225983</v>
      </c>
      <c r="L35" s="51"/>
      <c r="M35" s="7" t="s">
        <v>324</v>
      </c>
      <c r="N35" s="63"/>
      <c r="O35" s="179">
        <f>(P21+K34+U35)*O21</f>
        <v>0.022667786168618805</v>
      </c>
      <c r="P35" s="188"/>
      <c r="Q35" s="185">
        <f>(P21+K34+U35)*Q21</f>
        <v>0.017189737844535927</v>
      </c>
      <c r="R35" s="51"/>
      <c r="S35" s="7" t="s">
        <v>324</v>
      </c>
      <c r="T35" s="63"/>
      <c r="U35" s="176">
        <f>(V21+Q34+AA34)*U21</f>
        <v>0.14955459525719178</v>
      </c>
      <c r="V35" s="188"/>
      <c r="W35" s="178">
        <f>(V21+Q34+AA34)*W21</f>
        <v>0.11827240197989949</v>
      </c>
      <c r="X35" s="51">
        <f>1.5*(X5+X6)</f>
        <v>0.83423550000000002</v>
      </c>
      <c r="Y35" s="7" t="s">
        <v>324</v>
      </c>
      <c r="Z35" s="63"/>
      <c r="AA35" s="179">
        <f>(AB21+W35+AG34)*AA21</f>
        <v>-0.34138819581078317</v>
      </c>
      <c r="AB35" s="188"/>
      <c r="AC35" s="185">
        <f>(AB21+W35+AG34)*AC21</f>
        <v>0</v>
      </c>
      <c r="AD35" s="51"/>
      <c r="AE35" s="7" t="s">
        <v>324</v>
      </c>
      <c r="AF35" s="63"/>
      <c r="AG35" s="179">
        <f>(AH21+AC35+AM34)*AG21</f>
        <v>0</v>
      </c>
      <c r="AH35" s="188"/>
      <c r="AI35" s="185">
        <f>(AH21+AC35+AM34)*AI21</f>
        <v>0</v>
      </c>
      <c r="AJ35" s="51"/>
      <c r="AK35" s="7" t="s">
        <v>324</v>
      </c>
      <c r="AL35" s="63"/>
      <c r="AM35" s="179">
        <f>(AN21+AI35+AS34)*AM21</f>
        <v>0</v>
      </c>
      <c r="AN35" s="188"/>
      <c r="AO35" s="185">
        <f>(AN21+AI35+AS34)*AO21</f>
        <v>0</v>
      </c>
      <c r="AP35" s="51"/>
      <c r="AQ35" s="7" t="s">
        <v>324</v>
      </c>
      <c r="AR35" s="63"/>
      <c r="AS35" s="179">
        <f>(AT21+AO35+AY34)*AS21</f>
        <v>0</v>
      </c>
      <c r="AT35" s="188"/>
      <c r="AU35" s="185">
        <f>(AT21+AO35+AY34)*AU21</f>
        <v>0</v>
      </c>
      <c r="AV35" s="51"/>
      <c r="AW35" s="7" t="s">
        <v>324</v>
      </c>
      <c r="AX35" s="63"/>
      <c r="AY35" s="179">
        <f>(AZ21+AU35+BE34)*AY21</f>
        <v>0</v>
      </c>
      <c r="AZ35" s="188"/>
      <c r="BA35" s="185">
        <f>(AZ21+AU35+BE34)*BA21</f>
        <v>0</v>
      </c>
      <c r="BB35" s="51"/>
      <c r="BC35" s="7" t="s">
        <v>324</v>
      </c>
      <c r="BD35" s="63"/>
      <c r="BE35" s="179">
        <f>(BF21+BA35)*BE21</f>
        <v>0</v>
      </c>
      <c r="BF35" s="129"/>
      <c r="BG35" s="24"/>
      <c r="BH35" s="24"/>
    </row>
    <row r="36">
      <c r="A36" s="183"/>
      <c r="B36" s="24"/>
      <c r="C36" s="24"/>
      <c r="D36" s="24"/>
      <c r="E36" s="184">
        <f>(D21+I36)*E21</f>
        <v>0.1790348153802537</v>
      </c>
      <c r="F36" s="7"/>
      <c r="G36" s="7"/>
      <c r="H36" s="7"/>
      <c r="I36" s="179">
        <f>(J21+E35+O36)*I21</f>
        <v>-0.066082571118840791</v>
      </c>
      <c r="J36" s="188"/>
      <c r="K36" s="185">
        <f>(J21+E35+O36)*K21</f>
        <v>-0.079248568326942381</v>
      </c>
      <c r="L36" s="7"/>
      <c r="M36" s="7"/>
      <c r="O36" s="179">
        <f>(P21+K35+U36)*O21</f>
        <v>0.02266778809586718</v>
      </c>
      <c r="P36" s="188"/>
      <c r="Q36" s="185">
        <f>(P21+K35+U36)*Q21</f>
        <v>0.017189739306032615</v>
      </c>
      <c r="R36" s="7"/>
      <c r="S36" s="7"/>
      <c r="U36" s="176">
        <f>(V21+Q35+AA35)*U21</f>
        <v>0.14955459233500967</v>
      </c>
      <c r="V36" s="188"/>
      <c r="W36" s="178">
        <f>(V21+Q35+AA35)*W21</f>
        <v>0.11827239966894745</v>
      </c>
      <c r="X36" s="7"/>
      <c r="Y36" s="7"/>
      <c r="AA36" s="179">
        <f>(AB21+W36+AG35)*AA21</f>
        <v>-0.34138819465530712</v>
      </c>
      <c r="AB36" s="188"/>
      <c r="AC36" s="185">
        <f>(AB21+W36+AG35)*AC21</f>
        <v>0</v>
      </c>
      <c r="AD36" s="7"/>
      <c r="AE36" s="7"/>
      <c r="AG36" s="179">
        <f>(AH21+AC36+AM35)*AG21</f>
        <v>0</v>
      </c>
      <c r="AH36" s="188"/>
      <c r="AI36" s="185">
        <f>(AH21+AC36+AM35)*AI21</f>
        <v>0</v>
      </c>
      <c r="AJ36" s="7"/>
      <c r="AK36" s="7"/>
      <c r="AM36" s="179">
        <f>(AN21+AI36+AS35)*AM21</f>
        <v>0</v>
      </c>
      <c r="AN36" s="188"/>
      <c r="AO36" s="185">
        <f>(AN21+AI36+AS35)*AO21</f>
        <v>0</v>
      </c>
      <c r="AP36" s="7"/>
      <c r="AQ36" s="7"/>
      <c r="AS36" s="179">
        <f>(AT21+AO36+AY35)*AS21</f>
        <v>0</v>
      </c>
      <c r="AT36" s="188"/>
      <c r="AU36" s="185">
        <f>(AT21+AO36+AY35)*AU21</f>
        <v>0</v>
      </c>
      <c r="AV36" s="7"/>
      <c r="AW36" s="7"/>
      <c r="AY36" s="179">
        <f>(AZ21+AU36+BE35)*AY21</f>
        <v>0</v>
      </c>
      <c r="AZ36" s="188"/>
      <c r="BA36" s="185">
        <f>(AZ21+AU36+BE35)*BA21</f>
        <v>0</v>
      </c>
      <c r="BB36" s="7"/>
      <c r="BC36" s="7"/>
      <c r="BE36" s="179">
        <f>(BF21+BA36)*BE21</f>
        <v>0</v>
      </c>
      <c r="BF36" s="129"/>
      <c r="BG36" s="24"/>
      <c r="BH36" s="24"/>
    </row>
    <row r="37" ht="13.800000000000001">
      <c r="A37" s="183" t="s">
        <v>337</v>
      </c>
      <c r="B37" s="24" t="s">
        <v>338</v>
      </c>
      <c r="C37" s="24" t="s">
        <v>339</v>
      </c>
      <c r="D37" s="24"/>
      <c r="E37" s="198">
        <f>(D21+I37)*E21</f>
        <v>0.17903481548069966</v>
      </c>
      <c r="F37" s="7"/>
      <c r="G37" s="7"/>
      <c r="H37" s="7"/>
      <c r="I37" s="200">
        <f>(J21+E36+O37)*I21</f>
        <v>-0.066082571319732719</v>
      </c>
      <c r="J37" s="188"/>
      <c r="K37" s="201">
        <f>(J21+E36+O37)*K21</f>
        <v>-0.079248568567859126</v>
      </c>
      <c r="L37" s="7"/>
      <c r="M37" s="7"/>
      <c r="O37" s="200">
        <f>(P21+K36+U37)*O21</f>
        <v>0.022667788577680033</v>
      </c>
      <c r="P37" s="188"/>
      <c r="Q37" s="201">
        <f>(P21+K36+U37)*Q21</f>
        <v>0.017189739671407359</v>
      </c>
      <c r="R37" s="7"/>
      <c r="S37" s="7"/>
      <c r="U37" s="176">
        <f>(V21+Q36+AA36)*U21</f>
        <v>0.14955459160435086</v>
      </c>
      <c r="V37" s="188"/>
      <c r="W37" s="199">
        <f>(V21+Q36+AA36)*W21</f>
        <v>0.11827239909111985</v>
      </c>
      <c r="X37" s="7"/>
      <c r="Y37" s="7"/>
      <c r="AA37" s="200">
        <f>(AB21+W37+AG36)*AA21</f>
        <v>-0.34138819436639334</v>
      </c>
      <c r="AB37" s="188"/>
      <c r="AC37" s="201">
        <f>(AB21+W37+AG36)*AC21</f>
        <v>0</v>
      </c>
      <c r="AD37" s="7"/>
      <c r="AE37" s="7"/>
      <c r="AG37" s="200">
        <f>(AH21+AC37+AM36)*AG21</f>
        <v>0</v>
      </c>
      <c r="AH37" s="188"/>
      <c r="AI37" s="201">
        <f>(AH21+AC37+AM36)*AI21</f>
        <v>0</v>
      </c>
      <c r="AJ37" s="7"/>
      <c r="AK37" s="7"/>
      <c r="AM37" s="200">
        <f>(AN21+AI37+AS36)*AM21</f>
        <v>0</v>
      </c>
      <c r="AN37" s="188"/>
      <c r="AO37" s="201">
        <f>(AN21+AI37+AS36)*AO21</f>
        <v>0</v>
      </c>
      <c r="AP37" s="7"/>
      <c r="AQ37" s="7"/>
      <c r="AS37" s="200">
        <f>(AT21+AO37+AY36)*AS21</f>
        <v>0</v>
      </c>
      <c r="AT37" s="188"/>
      <c r="AU37" s="201">
        <f>(AT21+AO37+AY36)*AU21</f>
        <v>0</v>
      </c>
      <c r="AV37" s="7"/>
      <c r="AW37" s="7"/>
      <c r="AY37" s="200">
        <f>(AZ21+AU37+BE36)*AY21</f>
        <v>0</v>
      </c>
      <c r="AZ37" s="188"/>
      <c r="BA37" s="201">
        <f>(AZ21+AU37+BE36)*BA21</f>
        <v>0</v>
      </c>
      <c r="BB37" s="7"/>
      <c r="BC37" s="7"/>
      <c r="BE37" s="200">
        <f>(BF21+BA37)*BE21</f>
        <v>0</v>
      </c>
      <c r="BF37" s="129"/>
      <c r="BG37" s="24"/>
      <c r="BH37" s="24"/>
    </row>
    <row r="38" ht="13.800000000000001">
      <c r="A38" s="183">
        <f>MIN(E38:CY38)</f>
        <v>-0.66934738582582043</v>
      </c>
      <c r="B38" s="6">
        <f>MAX(E38:CY38)</f>
        <v>1.0717418911839736</v>
      </c>
      <c r="C38" s="24">
        <f>MAX(B38:B39)</f>
        <v>1.0717418911839736</v>
      </c>
      <c r="D38" s="75"/>
      <c r="E38" s="204">
        <f>F21+(2*E37)+I37</f>
        <v>0</v>
      </c>
      <c r="F38" s="7"/>
      <c r="G38" s="24">
        <f>G50</f>
        <v>0.40848273716890032</v>
      </c>
      <c r="H38" s="7"/>
      <c r="I38" s="207">
        <f>H21+(2*I37)+E37</f>
        <v>0.33885673248290082</v>
      </c>
      <c r="J38" s="188"/>
      <c r="K38" s="204">
        <f>L21+(2*K37)+O37</f>
        <v>-0.33885673238245484</v>
      </c>
      <c r="M38" s="24">
        <f>M50</f>
        <v>0.22787631661570484</v>
      </c>
      <c r="O38" s="207">
        <f>N21+(2*O37)+K37</f>
        <v>0.16911439241191761</v>
      </c>
      <c r="P38" s="188"/>
      <c r="Q38" s="204">
        <f>R21+(2*Q37)+U37</f>
        <v>-0.16911439265283434</v>
      </c>
      <c r="S38" s="24">
        <f>S50</f>
        <v>0.27384751319607009</v>
      </c>
      <c r="U38" s="205">
        <f>T21+(2*U37)+Q37</f>
        <v>0.66934738648010894</v>
      </c>
      <c r="V38" s="188"/>
      <c r="W38" s="206">
        <f>X21+(2*W37)+AA37</f>
        <v>-0.66934738582582043</v>
      </c>
      <c r="Y38" s="24">
        <f>Y50</f>
        <v>1.0717418911839736</v>
      </c>
      <c r="AA38" s="207">
        <f>Z21+(2*AA37)+W37</f>
        <v>0</v>
      </c>
      <c r="AB38" s="188"/>
      <c r="AC38" s="204">
        <f>AD21+(2*AC37)+AG37</f>
        <v>0</v>
      </c>
      <c r="AE38" s="24">
        <f>AE50</f>
        <v>0</v>
      </c>
      <c r="AG38" s="207">
        <f>AF21+(2*AG37)+AC37</f>
        <v>0</v>
      </c>
      <c r="AH38" s="188"/>
      <c r="AI38" s="204">
        <f>AJ21+(2*AI37)+AM37</f>
        <v>0</v>
      </c>
      <c r="AK38" s="24">
        <f>AK50</f>
        <v>0</v>
      </c>
      <c r="AM38" s="207">
        <f>AL21+(2*AM37)+AI37</f>
        <v>0</v>
      </c>
      <c r="AN38" s="188"/>
      <c r="AO38" s="204">
        <f>AP21+(2*AO37)+AS37</f>
        <v>0</v>
      </c>
      <c r="AQ38" s="24">
        <f>AQ50</f>
        <v>0</v>
      </c>
      <c r="AS38" s="207">
        <f>AR21+(2*AS37)+AO37</f>
        <v>0</v>
      </c>
      <c r="AT38" s="188"/>
      <c r="AU38" s="204">
        <f>AV21+(2*AU37)+AY37</f>
        <v>0</v>
      </c>
      <c r="AW38" s="24">
        <f>AW50</f>
        <v>0</v>
      </c>
      <c r="AY38" s="207">
        <f>AX21+(2*AY37)+AU37</f>
        <v>0</v>
      </c>
      <c r="AZ38" s="188"/>
      <c r="BA38" s="204">
        <f>BB21+(2*BA37)+BE37</f>
        <v>0</v>
      </c>
      <c r="BC38" s="24">
        <f>BC50</f>
        <v>0</v>
      </c>
      <c r="BE38" s="207">
        <f>BD21+(2*BE37)+BA37</f>
        <v>0</v>
      </c>
      <c r="BF38" s="129"/>
      <c r="BG38" s="24"/>
      <c r="BH38" s="24"/>
    </row>
    <row r="39">
      <c r="B39" s="183">
        <f>A38*-1</f>
        <v>0.66934738582582043</v>
      </c>
      <c r="C39" s="24"/>
      <c r="D39" s="24"/>
      <c r="E39" s="208"/>
      <c r="F39" s="7"/>
      <c r="G39" s="24"/>
      <c r="H39" s="7"/>
      <c r="I39" s="208"/>
      <c r="J39" s="24"/>
      <c r="K39" s="210">
        <f>I38+K38</f>
        <v>1.0044598486302903e-10</v>
      </c>
      <c r="L39" s="210"/>
      <c r="M39" s="24"/>
      <c r="O39" s="208"/>
      <c r="P39" s="24"/>
      <c r="Q39" s="210">
        <f>O38+Q38</f>
        <v>-2.4091673100912203e-10</v>
      </c>
      <c r="R39" s="210"/>
      <c r="S39" s="24"/>
      <c r="U39" s="209"/>
      <c r="V39" s="24"/>
      <c r="W39" s="210">
        <f>U38+W38</f>
        <v>6.5428851225846074e-10</v>
      </c>
      <c r="X39" s="210"/>
      <c r="Y39" s="24"/>
      <c r="AA39" s="208"/>
      <c r="AB39" s="24"/>
      <c r="AC39" s="210">
        <f>AA38+AC38</f>
        <v>0</v>
      </c>
      <c r="AD39" s="210"/>
      <c r="AE39" s="24"/>
      <c r="AG39" s="208"/>
      <c r="AH39" s="24"/>
      <c r="AI39" s="210">
        <f>AG38+AI38</f>
        <v>0</v>
      </c>
      <c r="AJ39" s="210"/>
      <c r="AK39" s="24"/>
      <c r="AM39" s="208"/>
      <c r="AN39" s="24"/>
      <c r="AO39" s="210">
        <f>AM38+AO38</f>
        <v>0</v>
      </c>
      <c r="AP39" s="210"/>
      <c r="AQ39" s="24"/>
      <c r="AS39" s="208"/>
      <c r="AT39" s="24"/>
      <c r="AU39" s="210">
        <f>AS38+AU38</f>
        <v>0</v>
      </c>
      <c r="AV39" s="210"/>
      <c r="AW39" s="24"/>
      <c r="AY39" s="208"/>
      <c r="AZ39" s="24"/>
      <c r="BA39" s="210">
        <f>AY38+BA38</f>
        <v>0</v>
      </c>
      <c r="BB39" s="210"/>
      <c r="BC39" s="24"/>
      <c r="BE39" s="208"/>
      <c r="BF39" s="24"/>
      <c r="BG39" s="24"/>
      <c r="BH39" s="24"/>
    </row>
    <row r="40" ht="13.800000000000001">
      <c r="A40" s="183"/>
      <c r="C40" s="24"/>
      <c r="D40" s="24"/>
      <c r="E40" s="208"/>
      <c r="F40" s="7"/>
      <c r="G40" s="24"/>
      <c r="H40" s="7"/>
      <c r="I40" s="208"/>
      <c r="J40" s="24"/>
      <c r="K40" s="208"/>
      <c r="L40" s="210"/>
      <c r="M40" s="24"/>
      <c r="O40" s="208"/>
      <c r="P40" s="24"/>
      <c r="Q40" s="208"/>
      <c r="R40" s="210"/>
      <c r="S40" s="24"/>
      <c r="U40" s="209"/>
      <c r="V40" s="24"/>
      <c r="W40" s="209"/>
      <c r="X40" s="210"/>
      <c r="Y40" s="24"/>
      <c r="AA40" s="208"/>
      <c r="AB40" s="24"/>
      <c r="AC40" s="208"/>
      <c r="AD40" s="210"/>
      <c r="AE40" s="24"/>
      <c r="AG40" s="208"/>
      <c r="AH40" s="24"/>
      <c r="AI40" s="208"/>
      <c r="AJ40" s="210"/>
      <c r="AK40" s="24"/>
      <c r="AM40" s="208"/>
      <c r="AN40" s="24"/>
      <c r="AO40" s="208"/>
      <c r="AP40" s="210"/>
      <c r="AQ40" s="24"/>
      <c r="AS40" s="208"/>
      <c r="AT40" s="24"/>
      <c r="AU40" s="208"/>
      <c r="AV40" s="210"/>
      <c r="AW40" s="24"/>
      <c r="AY40" s="208"/>
      <c r="AZ40" s="24"/>
      <c r="BA40" s="208"/>
      <c r="BB40" s="210"/>
      <c r="BC40" s="24"/>
      <c r="BE40" s="208"/>
      <c r="BF40" s="24"/>
      <c r="BG40" s="24"/>
      <c r="BH40" s="24"/>
    </row>
    <row r="41" ht="13.800000000000001">
      <c r="D41" s="6" t="s">
        <v>355</v>
      </c>
      <c r="G41" s="7"/>
      <c r="M41" s="7"/>
      <c r="S41" s="7"/>
      <c r="Y41" s="7"/>
      <c r="AE41" s="7"/>
      <c r="AK41" s="7"/>
      <c r="AQ41" s="7"/>
      <c r="AW41" s="7"/>
      <c r="BC41" s="7"/>
      <c r="BE41" s="211"/>
      <c r="BF41" s="212" t="str">
        <f>IF(BF42&lt;0.01,IF(BF42&gt;-0.01,"Cierra de diagrama","No Cierra"),"No Cierra")</f>
        <v xml:space="preserve">Cierra de diagrama</v>
      </c>
      <c r="BG41" s="33"/>
    </row>
    <row r="42" ht="13.800000000000001">
      <c r="A42" s="6" t="s">
        <v>361</v>
      </c>
      <c r="B42" s="6" t="s">
        <v>362</v>
      </c>
      <c r="C42" s="6" t="s">
        <v>363</v>
      </c>
      <c r="D42" s="7">
        <f>D46+D43</f>
        <v>0.56297435273589602</v>
      </c>
      <c r="E42" s="7"/>
      <c r="F42" s="7"/>
      <c r="G42" s="7">
        <f>IF(G45=0,0,D42-E44)</f>
        <v>0</v>
      </c>
      <c r="H42" s="7"/>
      <c r="I42" s="7"/>
      <c r="J42" s="7">
        <f>J46+J43</f>
        <v>0.66311831959724665</v>
      </c>
      <c r="K42" s="7"/>
      <c r="L42" s="7"/>
      <c r="M42" s="7">
        <f>IF(M45=0,0,J42-K44)</f>
        <v>0</v>
      </c>
      <c r="N42" s="7"/>
      <c r="O42" s="7"/>
      <c r="P42" s="7">
        <f>P46+P43</f>
        <v>0.5862528216567845</v>
      </c>
      <c r="Q42" s="7"/>
      <c r="R42" s="7"/>
      <c r="S42" s="7">
        <f>IF(S45=0,0,P42-Q44)</f>
        <v>0</v>
      </c>
      <c r="T42" s="7"/>
      <c r="U42" s="7"/>
      <c r="V42" s="7">
        <f>V46+V43</f>
        <v>1.1622840468985158</v>
      </c>
      <c r="W42" s="7"/>
      <c r="X42" s="7"/>
      <c r="Y42" s="7">
        <f>IF(Y45=0,0,V42-W44)</f>
        <v>0</v>
      </c>
      <c r="Z42" s="7"/>
      <c r="AA42" s="7"/>
      <c r="AB42" s="7">
        <f>AB46+AB43</f>
        <v>0</v>
      </c>
      <c r="AC42" s="7"/>
      <c r="AD42" s="7"/>
      <c r="AE42" s="7">
        <f>IF(AE45=0,0,AB42-AC44)</f>
        <v>0</v>
      </c>
      <c r="AF42" s="7"/>
      <c r="AG42" s="7"/>
      <c r="AH42" s="7">
        <f>AH46+AH43</f>
        <v>0</v>
      </c>
      <c r="AI42" s="7"/>
      <c r="AJ42" s="7"/>
      <c r="AK42" s="7">
        <f>IF(AK45=0,0,AH42-AI44)</f>
        <v>0</v>
      </c>
      <c r="AL42" s="7"/>
      <c r="AM42" s="7"/>
      <c r="AN42" s="7">
        <f>AN46+AN43</f>
        <v>0</v>
      </c>
      <c r="AO42" s="7"/>
      <c r="AP42" s="7"/>
      <c r="AQ42" s="7">
        <f>IF(AQ45=0,0,AN42-AO44)</f>
        <v>0</v>
      </c>
      <c r="AR42" s="7"/>
      <c r="AS42" s="7"/>
      <c r="AT42" s="7">
        <f>AT46+AT43</f>
        <v>0</v>
      </c>
      <c r="AU42" s="7"/>
      <c r="AV42" s="7"/>
      <c r="AW42" s="7">
        <f>IF(AW45=0,0,AT42-AU44)</f>
        <v>0</v>
      </c>
      <c r="AX42" s="7"/>
      <c r="AY42" s="7"/>
      <c r="AZ42" s="7">
        <f>AZ46+AZ43</f>
        <v>0</v>
      </c>
      <c r="BA42" s="7"/>
      <c r="BB42" s="7"/>
      <c r="BC42" s="7">
        <f>IF(BC45=0,0,AZ42-BA44)</f>
        <v>0</v>
      </c>
      <c r="BD42" s="7"/>
      <c r="BE42" s="7"/>
      <c r="BF42" s="215">
        <f>BF46+BF43</f>
        <v>0</v>
      </c>
    </row>
    <row r="43" ht="14.4">
      <c r="A43" s="6">
        <f>MAX(E42:CY43)</f>
        <v>2.1110245452417313</v>
      </c>
      <c r="B43" s="6">
        <f>MIN(E46:CY46)</f>
        <v>-3.0841865999999998</v>
      </c>
      <c r="C43" s="6">
        <f>MAX(A43:A44)</f>
        <v>3.0841865999999998</v>
      </c>
      <c r="D43" s="222">
        <f>D24</f>
        <v>0.56297435273589602</v>
      </c>
      <c r="J43" s="222">
        <f>J24</f>
        <v>1.4960980368613506</v>
      </c>
      <c r="P43" s="222">
        <f>P24</f>
        <v>1.0871711030595379</v>
      </c>
      <c r="V43" s="222">
        <f>V24</f>
        <v>2.1110245452417313</v>
      </c>
      <c r="AB43" s="222">
        <f>AB24</f>
        <v>0.77870388310148408</v>
      </c>
      <c r="AH43" s="222">
        <f>AH24</f>
        <v>0</v>
      </c>
      <c r="AN43" s="222">
        <f>AN24</f>
        <v>0</v>
      </c>
      <c r="AT43" s="222">
        <f>AT24</f>
        <v>0</v>
      </c>
      <c r="AZ43" s="222">
        <f>AZ24</f>
        <v>0</v>
      </c>
      <c r="BF43" s="222">
        <f>BF24</f>
        <v>0</v>
      </c>
    </row>
    <row r="44" ht="13.800000000000001">
      <c r="A44" s="6">
        <f>B43*-1</f>
        <v>3.0841865999999998</v>
      </c>
      <c r="D44" s="224"/>
      <c r="E44" s="225">
        <f>G44*G20/2</f>
        <v>0.48687473999999997</v>
      </c>
      <c r="F44" s="226" t="s">
        <v>191</v>
      </c>
      <c r="G44" s="227">
        <f>F5</f>
        <v>0.38794800000000002</v>
      </c>
      <c r="H44" s="226"/>
      <c r="I44" s="228">
        <f>E44</f>
        <v>0.48687473999999997</v>
      </c>
      <c r="J44" s="224"/>
      <c r="K44" s="225">
        <f>M44*M20/2</f>
        <v>0.40598758200000001</v>
      </c>
      <c r="L44" s="226" t="s">
        <v>191</v>
      </c>
      <c r="M44" s="227">
        <f>L5</f>
        <v>0.38794800000000002</v>
      </c>
      <c r="N44" s="226"/>
      <c r="O44" s="228">
        <f>K44</f>
        <v>0.40598758200000001</v>
      </c>
      <c r="P44" s="224"/>
      <c r="Q44" s="225">
        <f>S44*S20/2</f>
        <v>0.53536823999999994</v>
      </c>
      <c r="R44" s="226" t="s">
        <v>191</v>
      </c>
      <c r="S44" s="227">
        <f>R5</f>
        <v>0.38794800000000002</v>
      </c>
      <c r="T44" s="226"/>
      <c r="U44" s="228">
        <f>Q44</f>
        <v>0.53536823999999994</v>
      </c>
      <c r="V44" s="224"/>
      <c r="W44" s="225">
        <f>Y44*Y20/2</f>
        <v>0.67696926000000002</v>
      </c>
      <c r="X44" s="226" t="s">
        <v>191</v>
      </c>
      <c r="Y44" s="227">
        <f>X5</f>
        <v>0.38794800000000002</v>
      </c>
      <c r="Z44" s="226"/>
      <c r="AA44" s="228">
        <f>W44</f>
        <v>0.67696926000000002</v>
      </c>
      <c r="AB44" s="224"/>
      <c r="AC44" s="225">
        <f>AE44*AE20/2</f>
        <v>0</v>
      </c>
      <c r="AD44" s="226" t="s">
        <v>191</v>
      </c>
      <c r="AE44" s="227">
        <f>AD5</f>
        <v>0.38794800000000002</v>
      </c>
      <c r="AF44" s="226"/>
      <c r="AG44" s="228">
        <f>AC44</f>
        <v>0</v>
      </c>
      <c r="AH44" s="224"/>
      <c r="AI44" s="225">
        <f>AK44*AK20/2</f>
        <v>0</v>
      </c>
      <c r="AJ44" s="226" t="s">
        <v>191</v>
      </c>
      <c r="AK44" s="227">
        <f>AJ5</f>
        <v>0.38794800000000002</v>
      </c>
      <c r="AL44" s="226"/>
      <c r="AM44" s="228">
        <f>AI44</f>
        <v>0</v>
      </c>
      <c r="AN44" s="224"/>
      <c r="AO44" s="225">
        <f>AQ44*AQ20/2</f>
        <v>0</v>
      </c>
      <c r="AP44" s="226" t="s">
        <v>191</v>
      </c>
      <c r="AQ44" s="227">
        <f>AP5</f>
        <v>0.38794800000000002</v>
      </c>
      <c r="AR44" s="226"/>
      <c r="AS44" s="228">
        <f>AO44</f>
        <v>0</v>
      </c>
      <c r="AT44" s="224"/>
      <c r="AU44" s="225">
        <f>AW44*AW20/2</f>
        <v>0</v>
      </c>
      <c r="AV44" s="226" t="s">
        <v>191</v>
      </c>
      <c r="AW44" s="227">
        <f>AV5</f>
        <v>0.38794800000000002</v>
      </c>
      <c r="AX44" s="226"/>
      <c r="AY44" s="228">
        <f>AU44</f>
        <v>0</v>
      </c>
      <c r="AZ44" s="224"/>
      <c r="BA44" s="225">
        <f>BC44*BC20/2</f>
        <v>0</v>
      </c>
      <c r="BB44" s="226" t="s">
        <v>191</v>
      </c>
      <c r="BC44" s="227">
        <f>BB5</f>
        <v>0.38794800000000002</v>
      </c>
      <c r="BD44" s="226"/>
      <c r="BE44" s="228">
        <f>BA44</f>
        <v>0</v>
      </c>
      <c r="BF44" s="224"/>
    </row>
    <row r="45" ht="13.800000000000001">
      <c r="D45" s="229"/>
      <c r="E45" s="230"/>
      <c r="F45" s="231" t="s">
        <v>371</v>
      </c>
      <c r="G45" s="232">
        <f>F8</f>
        <v>0</v>
      </c>
      <c r="H45" s="231"/>
      <c r="I45" s="231">
        <f>G44*G20</f>
        <v>0.97374947999999995</v>
      </c>
      <c r="J45" s="229"/>
      <c r="K45" s="230"/>
      <c r="L45" s="231" t="s">
        <v>371</v>
      </c>
      <c r="M45" s="232">
        <f>L8</f>
        <v>0</v>
      </c>
      <c r="N45" s="231"/>
      <c r="O45" s="231">
        <f>M44*M20</f>
        <v>0.81197516400000003</v>
      </c>
      <c r="P45" s="229"/>
      <c r="Q45" s="230"/>
      <c r="R45" s="231" t="s">
        <v>371</v>
      </c>
      <c r="S45" s="232">
        <f>R8</f>
        <v>0</v>
      </c>
      <c r="T45" s="231"/>
      <c r="U45" s="231">
        <f>S44*S20</f>
        <v>1.0707364799999999</v>
      </c>
      <c r="V45" s="229"/>
      <c r="W45" s="230"/>
      <c r="X45" s="231" t="s">
        <v>371</v>
      </c>
      <c r="Y45" s="232">
        <f>X8</f>
        <v>0</v>
      </c>
      <c r="Z45" s="231"/>
      <c r="AA45" s="231">
        <f>Y44*Y20</f>
        <v>1.35393852</v>
      </c>
      <c r="AB45" s="229"/>
      <c r="AC45" s="230"/>
      <c r="AD45" s="231" t="s">
        <v>371</v>
      </c>
      <c r="AE45" s="232">
        <f>AD8</f>
        <v>0</v>
      </c>
      <c r="AF45" s="231"/>
      <c r="AG45" s="231">
        <f>AE44*AE20</f>
        <v>0</v>
      </c>
      <c r="AH45" s="229"/>
      <c r="AI45" s="230"/>
      <c r="AJ45" s="231" t="s">
        <v>371</v>
      </c>
      <c r="AK45" s="232">
        <f>AJ8</f>
        <v>0</v>
      </c>
      <c r="AL45" s="231"/>
      <c r="AM45" s="231">
        <f>AK44*AK20</f>
        <v>0</v>
      </c>
      <c r="AN45" s="229"/>
      <c r="AO45" s="230"/>
      <c r="AP45" s="231" t="s">
        <v>371</v>
      </c>
      <c r="AQ45" s="232">
        <f>AP8</f>
        <v>0</v>
      </c>
      <c r="AR45" s="231"/>
      <c r="AS45" s="231">
        <f>AQ44*AQ20</f>
        <v>0</v>
      </c>
      <c r="AT45" s="229"/>
      <c r="AU45" s="230"/>
      <c r="AV45" s="231" t="s">
        <v>371</v>
      </c>
      <c r="AW45" s="232">
        <f>AV8</f>
        <v>0</v>
      </c>
      <c r="AX45" s="231"/>
      <c r="AY45" s="231">
        <f>AW44*AW20</f>
        <v>0</v>
      </c>
      <c r="AZ45" s="229"/>
      <c r="BA45" s="230"/>
      <c r="BB45" s="231" t="s">
        <v>371</v>
      </c>
      <c r="BC45" s="232">
        <f>BB8</f>
        <v>3.0841865999999998</v>
      </c>
      <c r="BD45" s="231"/>
      <c r="BE45" s="231">
        <f>BC44*BC20</f>
        <v>0</v>
      </c>
      <c r="BF45" s="229"/>
    </row>
    <row r="46" ht="14.4">
      <c r="D46" s="7">
        <f>B23*(-1)</f>
        <v>0</v>
      </c>
      <c r="E46" s="7"/>
      <c r="F46" s="7"/>
      <c r="G46" s="7">
        <f>IF(G45=0,0,G42-G45)</f>
        <v>0</v>
      </c>
      <c r="H46" s="7"/>
      <c r="I46" s="7"/>
      <c r="J46" s="7">
        <f>IF(G20=0,-1*H35,IF(G45=0,D42-H34-F34,G46-I44))</f>
        <v>-0.83297971726410391</v>
      </c>
      <c r="K46" s="7"/>
      <c r="L46" s="7"/>
      <c r="M46" s="7">
        <f>IF(M45=0,0,M42-M45)</f>
        <v>0</v>
      </c>
      <c r="N46" s="7"/>
      <c r="O46" s="7"/>
      <c r="P46" s="7">
        <f>IF(M20=0,-1*N35,IF(M45=0,J42-N34-L34,M46-O44))</f>
        <v>-0.50091828140275341</v>
      </c>
      <c r="Q46" s="7"/>
      <c r="R46" s="7"/>
      <c r="S46" s="7">
        <f>IF(S45=0,0,S42-S45)</f>
        <v>0</v>
      </c>
      <c r="T46" s="7"/>
      <c r="U46" s="7"/>
      <c r="V46" s="7">
        <f>IF(S20=0,-1*T35,IF(S45=0,P42-T34-R34,S46-U44))</f>
        <v>-0.94874049834321539</v>
      </c>
      <c r="W46" s="7"/>
      <c r="X46" s="7"/>
      <c r="Y46" s="7">
        <f>IF(Y45=0,0,Y42-Y45)</f>
        <v>0</v>
      </c>
      <c r="Z46" s="7"/>
      <c r="AA46" s="7"/>
      <c r="AB46" s="7">
        <f>IF(Y20=0,-1*Z35,IF(Y45=0,V42-Z34-X34,Y46-AA44))</f>
        <v>-0.77870388310148408</v>
      </c>
      <c r="AC46" s="7"/>
      <c r="AD46" s="7"/>
      <c r="AE46" s="7">
        <f>IF(AE45=0,0,AE42-AE45)</f>
        <v>0</v>
      </c>
      <c r="AF46" s="7"/>
      <c r="AG46" s="7"/>
      <c r="AH46" s="7">
        <f>IF(AE20=0,-1*AF35,IF(AE45=0,AB42-AF34-AD34,AE46-AG44))</f>
        <v>0</v>
      </c>
      <c r="AI46" s="7"/>
      <c r="AJ46" s="7"/>
      <c r="AK46" s="7">
        <f>IF(AK45=0,0,AK42-AK45)</f>
        <v>0</v>
      </c>
      <c r="AL46" s="7"/>
      <c r="AM46" s="7"/>
      <c r="AN46" s="7">
        <f>IF(AK20=0,-1*AL35,IF(AK45=0,AH42-AL34-AJ34,AK46-AM44))</f>
        <v>0</v>
      </c>
      <c r="AO46" s="7"/>
      <c r="AP46" s="7"/>
      <c r="AQ46" s="7">
        <f>IF(AQ45=0,0,AQ42-AQ45)</f>
        <v>0</v>
      </c>
      <c r="AR46" s="7"/>
      <c r="AS46" s="7"/>
      <c r="AT46" s="7">
        <f>IF(AQ20=0,-1*AR35,IF(AQ45=0,AN42-AR34-AP34,AQ46-AS44))</f>
        <v>0</v>
      </c>
      <c r="AU46" s="7"/>
      <c r="AV46" s="7"/>
      <c r="AW46" s="7">
        <f>IF(AW45=0,0,AW42-AW45)</f>
        <v>0</v>
      </c>
      <c r="AX46" s="7"/>
      <c r="AY46" s="7"/>
      <c r="AZ46" s="7">
        <f>IF(AW20=0,-1*AX35,IF(AW45=0,AT42-AX34-AV34,AW46-AY44))</f>
        <v>0</v>
      </c>
      <c r="BA46" s="7"/>
      <c r="BB46" s="7"/>
      <c r="BC46" s="7">
        <f>IF(BC45=0,0,BC42-BC45)</f>
        <v>-3.0841865999999998</v>
      </c>
      <c r="BD46" s="7"/>
      <c r="BE46" s="7"/>
      <c r="BF46" s="7">
        <f>IF(BC20=0,-1*BD35,IF(BC45=0,AZ42-BD34-BB34,BC46-BE44))</f>
        <v>0</v>
      </c>
    </row>
    <row r="47" ht="13.800000000000001">
      <c r="F47" s="233" t="s">
        <v>373</v>
      </c>
      <c r="G47" s="67"/>
      <c r="H47" s="67"/>
      <c r="I47" s="67"/>
      <c r="J47" s="67"/>
      <c r="K47" s="67"/>
    </row>
    <row r="48" ht="13.800000000000001">
      <c r="F48" s="234"/>
      <c r="G48" s="233" t="s">
        <v>374</v>
      </c>
      <c r="H48" s="67"/>
      <c r="I48" s="67"/>
      <c r="J48" s="67"/>
      <c r="K48" s="67"/>
    </row>
    <row r="49" ht="13.800000000000001">
      <c r="F49" s="234"/>
      <c r="G49" s="234"/>
      <c r="H49" s="233" t="s">
        <v>377</v>
      </c>
      <c r="I49" s="67"/>
      <c r="J49" s="67"/>
      <c r="K49" s="67"/>
      <c r="L49" s="67"/>
      <c r="M49" s="67"/>
    </row>
    <row r="50" ht="13.800000000000001">
      <c r="C50" s="236">
        <f>B21</f>
        <v>0</v>
      </c>
      <c r="D50" s="237">
        <f>D42</f>
        <v>0.56297435273589602</v>
      </c>
      <c r="E50" s="237">
        <f>E38</f>
        <v>0</v>
      </c>
      <c r="F50" s="238">
        <f>IF(D50=0,0,IF(G44=0,0,IF(G45=0,D50/G44,F7)))</f>
        <v>1.4511593119075135</v>
      </c>
      <c r="G50" s="239">
        <f>E50+IF(G45=0,D50*F50/2,(D42+G42)*F50/2)</f>
        <v>0.40848273716890032</v>
      </c>
      <c r="H50" s="240">
        <f>IF(G20=0,0,G20-F50)</f>
        <v>1.0588406880924863</v>
      </c>
      <c r="I50" s="236">
        <f>I38</f>
        <v>0.33885673248290082</v>
      </c>
      <c r="J50" s="236">
        <f>J42</f>
        <v>0.66311831959724665</v>
      </c>
      <c r="K50" s="241">
        <f>K38</f>
        <v>-0.33885673238245484</v>
      </c>
      <c r="L50" s="238">
        <f>IF(J50=0,0,IF(M44=0,0,IF(M45=0,J50/M44,L7)))</f>
        <v>1.7092969150433734</v>
      </c>
      <c r="M50" s="239">
        <f>K50+IF(M45=0,J50*L50/2,(J42+M42)*L50/2)</f>
        <v>0.22787631661570484</v>
      </c>
      <c r="N50" s="240">
        <f>IF(M20=0,0,M20-L50)</f>
        <v>0.38370308495662653</v>
      </c>
      <c r="O50" s="236">
        <f>O38</f>
        <v>0.16911439241191761</v>
      </c>
      <c r="P50" s="236">
        <f>P42</f>
        <v>0.5862528216567845</v>
      </c>
      <c r="Q50" s="241">
        <f>Q38</f>
        <v>-0.16911439265283434</v>
      </c>
      <c r="R50" s="238">
        <f>IF(P50=0,0,IF(S44=0,0,IF(S45=0,P50/S44,R7)))</f>
        <v>1.5111634076133516</v>
      </c>
      <c r="S50" s="239">
        <f>Q50+IF(S45=0,P50*R50/2,(P42+S42)*R50/2)</f>
        <v>0.27384751319607009</v>
      </c>
      <c r="T50" s="240">
        <f>IF(S20=0,0,S20-R50)</f>
        <v>1.2488365923866482</v>
      </c>
      <c r="U50" s="236">
        <f>U38</f>
        <v>0.66934738648010894</v>
      </c>
      <c r="V50" s="236">
        <f>V42</f>
        <v>1.1622840468985158</v>
      </c>
      <c r="W50" s="241">
        <f>W38</f>
        <v>-0.66934738582582043</v>
      </c>
      <c r="X50" s="238">
        <f>IF(V50=0,0,IF(Y44=0,0,IF(Y45=0,V50/Y44,X7)))</f>
        <v>2.9959789634139518</v>
      </c>
      <c r="Y50" s="239">
        <f>W50+IF(Y45=0,V50*X50/2,(V42+Y42)*X50/2)</f>
        <v>1.0717418911839736</v>
      </c>
      <c r="Z50" s="240">
        <f>IF(Y20=0,0,Y20-X50)</f>
        <v>0.49402103658604846</v>
      </c>
      <c r="AA50" s="236">
        <f>AA38</f>
        <v>0</v>
      </c>
      <c r="AB50" s="236">
        <f>AB42</f>
        <v>0</v>
      </c>
      <c r="AC50" s="241">
        <f>AC38</f>
        <v>0</v>
      </c>
      <c r="AD50" s="238">
        <f>IF(AB50=0,0,IF(AE44=0,0,IF(AE45=0,AB50/AE44,AD7)))</f>
        <v>0</v>
      </c>
      <c r="AE50" s="239">
        <f>IF(AE45=0,AB50*AD50/2,(AB42+AE42)*AD50/2)</f>
        <v>0</v>
      </c>
      <c r="AF50" s="240">
        <f>IF(AE20=0,0,AE20-AD50)</f>
        <v>0</v>
      </c>
      <c r="AG50" s="236">
        <f>AG38</f>
        <v>0</v>
      </c>
      <c r="AH50" s="236">
        <f>AH42</f>
        <v>0</v>
      </c>
      <c r="AI50" s="241">
        <f>AI38</f>
        <v>0</v>
      </c>
      <c r="AJ50" s="238">
        <f>IF(AH50=0,0,IF(AK44=0,0,IF(AK45=0,AH50/AK44,AJ7)))</f>
        <v>0</v>
      </c>
      <c r="AK50" s="239">
        <f>IF(AK45=0,AH50*AJ50/2,(AH42+AK42)*AJ50/2)</f>
        <v>0</v>
      </c>
      <c r="AL50" s="240">
        <f>IF(AK20=0,0,AK20-AJ50)</f>
        <v>0</v>
      </c>
      <c r="AM50" s="236">
        <f>AM38</f>
        <v>0</v>
      </c>
      <c r="AN50" s="236">
        <f>AN42</f>
        <v>0</v>
      </c>
      <c r="AO50" s="241">
        <f>AO38</f>
        <v>0</v>
      </c>
      <c r="AP50" s="238">
        <f>IF(AN50=0,0,IF(AQ44=0,0,IF(AQ45=0,AN50/AQ44,AP7)))</f>
        <v>0</v>
      </c>
      <c r="AQ50" s="239">
        <f>IF(AQ45=0,AN50*AP50/2,(AN42+AQ42)*AP50/2)</f>
        <v>0</v>
      </c>
      <c r="AR50" s="240">
        <f>IF(AQ20=0,0,AQ20-AP50)</f>
        <v>0</v>
      </c>
      <c r="AS50" s="236">
        <f>AS38</f>
        <v>0</v>
      </c>
      <c r="AT50" s="236">
        <f>AT42</f>
        <v>0</v>
      </c>
      <c r="AU50" s="241">
        <f>AU38</f>
        <v>0</v>
      </c>
      <c r="AV50" s="238">
        <f>IF(AT50=0,0,IF(AW44=0,0,IF(AW45=0,AT50/AW44,AV7)))</f>
        <v>0</v>
      </c>
      <c r="AW50" s="239">
        <f>IF(AW45=0,AT50*AV50/2,(AT42+AW42)*AV50/2)</f>
        <v>0</v>
      </c>
      <c r="AX50" s="240">
        <f>IF(AW20=0,0,AW20-AV50)</f>
        <v>0</v>
      </c>
      <c r="AY50" s="236">
        <f>AY38</f>
        <v>0</v>
      </c>
      <c r="AZ50" s="236">
        <f>AZ42</f>
        <v>0</v>
      </c>
      <c r="BA50" s="241">
        <f>BA38</f>
        <v>0</v>
      </c>
      <c r="BB50" s="238">
        <f>IF(AZ50=0,0,IF(BC44=0,0,IF(BC45=0,AZ50/BC44,BB7)))</f>
        <v>0</v>
      </c>
      <c r="BC50" s="239">
        <f>IF(BC45=0,AZ50*BB50/2,(AZ42+BC42)*BB50/2)</f>
        <v>0</v>
      </c>
      <c r="BD50" s="240">
        <f>IF(BC20=0,0,BC20-BB50)</f>
        <v>0</v>
      </c>
      <c r="BE50" s="236">
        <f>BE38</f>
        <v>0</v>
      </c>
      <c r="BF50" s="237">
        <f>BF42</f>
        <v>0</v>
      </c>
      <c r="BG50" s="242">
        <f>BH21</f>
        <v>0</v>
      </c>
    </row>
    <row r="51" ht="13.800000000000001">
      <c r="D51" s="7" t="s">
        <v>378</v>
      </c>
      <c r="G51" s="7" t="s">
        <v>379</v>
      </c>
      <c r="H51" s="6">
        <f>((D42+J46)/2)*G41</f>
        <v>0</v>
      </c>
      <c r="I51" s="234"/>
      <c r="J51" s="234"/>
      <c r="K51" s="246" t="s">
        <v>380</v>
      </c>
      <c r="L51" s="17"/>
      <c r="M51" s="17"/>
      <c r="N51" s="17"/>
    </row>
    <row r="52" ht="13.800000000000001">
      <c r="I52" s="234"/>
      <c r="J52" s="246" t="s">
        <v>381</v>
      </c>
      <c r="K52" s="17"/>
      <c r="L52" s="17"/>
      <c r="M52" s="17"/>
    </row>
    <row r="53" ht="13.800000000000001">
      <c r="I53" s="246" t="s">
        <v>210</v>
      </c>
      <c r="J53" s="32" t="s">
        <v>382</v>
      </c>
      <c r="K53" s="32"/>
    </row>
  </sheetData>
  <printOptions headings="0" gridLines="0" verticalCentered="1"/>
  <pageMargins left="0.74803149606299213" right="0.74803149606299213" top="0.98425196850393704" bottom="0.98425196850393704" header="0.51181102362204722" footer="0.51181102362204722"/>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JD1" zoomScale="85" workbookViewId="0">
      <selection activeCell="JM16" activeCellId="0" sqref="JM16"/>
    </sheetView>
  </sheetViews>
  <sheetFormatPr defaultColWidth="9.109375" defaultRowHeight="14.4"/>
  <cols>
    <col min="1" max="10" style="2" width="9.109375"/>
    <col min="11" max="17" style="1" width="9.109375"/>
    <col min="18" max="45" style="3" width="9.109375"/>
    <col min="46" max="47" style="1" width="9.109375"/>
    <col bestFit="1" customWidth="1" min="48" max="48" style="1" width="9.33203125"/>
    <col bestFit="1" customWidth="1" min="49" max="49" style="1" width="9.5546875"/>
    <col min="50" max="51" style="1" width="9.109375"/>
    <col bestFit="1" customWidth="1" min="52" max="52" style="3" width="11.5546875"/>
    <col customWidth="1" min="53" max="53" style="3" width="11.5546875"/>
    <col min="54" max="72" style="1" width="9.109375"/>
    <col customWidth="1" min="73" max="73" style="1" width="5.5546875"/>
    <col min="74" max="80" style="1" width="9.109375"/>
    <col customWidth="1" min="81" max="81" style="1" width="9.44140625"/>
    <col customWidth="1" min="82" max="82" style="1" width="9.109375"/>
    <col customWidth="1" min="83" max="83" style="1" width="4.5546875"/>
    <col customWidth="1" min="84" max="84" style="1" width="2.44140625"/>
    <col customWidth="1" min="85" max="101" style="1" width="9.5546875"/>
    <col customWidth="1" min="102" max="103" style="1" width="2.88671875"/>
    <col customWidth="1" min="104" max="106" style="1" width="2.6640625"/>
    <col customWidth="1" min="107" max="114" style="1" width="9.5546875"/>
    <col customWidth="1" min="115" max="115" style="1" width="2.6640625"/>
    <col customWidth="1" min="116" max="116" style="1" width="2.44140625"/>
    <col min="117" max="117" style="1" width="9.109375"/>
    <col customWidth="1" min="118" max="118" style="1" width="11.88671875"/>
    <col min="119" max="120" style="1" width="9.109375"/>
    <col customWidth="1" min="121" max="121" style="1" width="9.109375"/>
    <col customWidth="1" min="122" max="124" style="6" width="9.5546875"/>
    <col customWidth="1" min="125" max="127" style="2" width="2.6640625"/>
    <col customWidth="1" min="128" max="128" style="1" width="2.44140625"/>
    <col customWidth="1" min="129" max="155" style="1" width="9.5546875"/>
    <col customWidth="1" min="156" max="156" style="1" width="2.44140625"/>
    <col min="157" max="157" style="1" width="9.109375"/>
    <col customWidth="1" min="158" max="158" style="1" width="11.88671875"/>
    <col min="159" max="160" style="1" width="9.109375"/>
    <col customWidth="1" min="161" max="161" style="1" width="9.109375"/>
    <col customWidth="1" min="162" max="164" style="6" width="9.5546875"/>
    <col customWidth="1" min="165" max="168" style="2" width="2.6640625"/>
    <col customWidth="1" min="169" max="185" style="1" width="9.5546875"/>
    <col customWidth="1" min="186" max="187" style="1" width="2.88671875"/>
    <col customWidth="1" min="188" max="188" style="1" width="2.6640625"/>
    <col customWidth="1" min="189" max="189" style="1" width="2.44140625"/>
    <col min="190" max="190" style="1" width="9.109375"/>
    <col customWidth="1" min="191" max="191" style="1" width="11.88671875"/>
    <col min="192" max="193" style="1" width="9.109375"/>
    <col customWidth="1" min="194" max="194" style="1" width="9.109375"/>
    <col customWidth="1" min="195" max="197" style="6" width="9.5546875"/>
    <col customWidth="1" min="198" max="201" style="2" width="2.6640625"/>
    <col customWidth="1" min="202" max="203" style="6" width="9.5546875"/>
    <col customWidth="1" min="204" max="204" style="6" width="11.109375"/>
    <col customWidth="1" min="205" max="207" style="6" width="9.5546875"/>
    <col min="208" max="209" style="6" width="9.109375"/>
    <col min="210" max="212" style="1" width="9.109375"/>
    <col customWidth="1" min="213" max="213" style="1" width="12"/>
    <col min="214" max="218" style="1" width="9.109375"/>
    <col bestFit="1" customWidth="1" min="219" max="219" style="1" width="12.44140625"/>
    <col min="220" max="220" style="1" width="9.109375"/>
    <col customWidth="1" min="221" max="221" style="1" width="9.44140625"/>
    <col bestFit="1" customWidth="1" min="222" max="222" style="1" width="11"/>
    <col min="223" max="224" style="1" width="9.109375"/>
    <col customWidth="1" min="225" max="225" style="1" width="9.109375"/>
    <col customWidth="1" min="226" max="228" style="6" width="9.5546875"/>
    <col customWidth="1" min="229" max="229" style="2" width="2.6640625"/>
    <col customWidth="1" min="230" max="231" style="6" width="9.5546875"/>
    <col customWidth="1" min="232" max="232" style="6" width="11.109375"/>
    <col customWidth="1" min="233" max="235" style="6" width="9.5546875"/>
    <col min="236" max="237" style="6" width="9.109375"/>
    <col min="238" max="240" style="1" width="9.109375"/>
    <col customWidth="1" min="241" max="241" style="1" width="12"/>
    <col min="242" max="246" style="1" width="9.109375"/>
    <col bestFit="1" customWidth="1" min="247" max="247" style="1" width="12.44140625"/>
    <col min="248" max="248" style="1" width="9.109375"/>
    <col customWidth="1" min="249" max="249" style="1" width="9.44140625"/>
    <col bestFit="1" customWidth="1" min="250" max="250" style="1" width="11"/>
    <col min="251" max="252" style="1" width="9.109375"/>
    <col customWidth="1" min="253" max="253" style="1" width="9.109375"/>
    <col customWidth="1" min="254" max="258" style="6" width="9.5546875"/>
    <col customWidth="1" min="259" max="259" style="6" width="10.6640625"/>
    <col customWidth="1" min="260" max="265" style="6" width="9.5546875"/>
    <col customWidth="1" min="266" max="274" style="1" width="9.5546875"/>
    <col min="275" max="299" style="1" width="9.109375"/>
    <col customWidth="1" min="300" max="300" style="1" width="9.44140625"/>
    <col bestFit="1" customWidth="1" min="301" max="301" style="1" width="14.33203125"/>
    <col customWidth="1" min="302" max="302" style="1" width="16"/>
    <col customWidth="1" min="303" max="303" style="1" width="2"/>
    <col min="304" max="304" style="4" width="9.109375"/>
    <col customWidth="1" min="305" max="305" style="4" width="14.88671875"/>
    <col customWidth="1" min="306" max="306" style="4" width="16.88671875"/>
    <col min="307" max="307" style="1" width="9.109375"/>
    <col customWidth="1" min="308" max="308" style="1" width="14.6640625"/>
    <col min="309" max="315" style="1" width="9.109375"/>
    <col min="316" max="316" style="4" width="9.109375"/>
    <col customWidth="1" min="317" max="317" style="4" width="10.33203125"/>
    <col min="318" max="319" style="4" width="9.109375"/>
    <col bestFit="1" customWidth="1" min="320" max="320" style="4" width="10.109375"/>
    <col min="321" max="322" style="4" width="9.109375"/>
    <col bestFit="1" customWidth="1" min="323" max="323" style="4" width="11.5546875"/>
    <col min="324" max="324" style="1" width="9.109375"/>
    <col customWidth="1" min="325" max="326" style="6" width="9.5546875"/>
    <col customWidth="1" min="327" max="327" style="6" width="12.44140625"/>
    <col customWidth="1" min="328" max="330" style="6" width="9.5546875"/>
    <col min="331" max="332" style="6" width="9.109375"/>
    <col min="333" max="335" style="1" width="9.109375"/>
    <col customWidth="1" min="336" max="336" style="1" width="12"/>
    <col min="337" max="341" style="1" width="9.109375"/>
    <col bestFit="1" customWidth="1" min="342" max="342" style="1" width="12.44140625"/>
    <col min="343" max="343" style="1" width="9.109375"/>
    <col customWidth="1" min="344" max="344" style="1" width="9.44140625"/>
    <col bestFit="1" customWidth="1" min="345" max="345" style="1" width="11"/>
    <col min="346" max="347" style="1" width="9.109375"/>
    <col customWidth="1" min="348" max="348" style="1" width="9.109375"/>
    <col customWidth="1" min="349" max="353" style="6" width="9.5546875"/>
    <col customWidth="1" min="354" max="354" style="6" width="10.6640625"/>
    <col customWidth="1" min="355" max="359" style="6" width="9.5546875"/>
    <col customWidth="1" min="360" max="360" style="6" width="11"/>
    <col customWidth="1" min="361" max="362" style="6" width="9.5546875"/>
    <col customWidth="1" min="363" max="363" style="6" width="12.44140625"/>
    <col customWidth="1" min="364" max="366" style="6" width="9.5546875"/>
    <col min="367" max="368" style="6" width="9.109375"/>
    <col min="369" max="371" style="1" width="9.109375"/>
    <col customWidth="1" min="372" max="372" style="1" width="12"/>
    <col min="373" max="377" style="1" width="9.109375"/>
    <col bestFit="1" customWidth="1" min="378" max="378" style="1" width="12.44140625"/>
    <col min="379" max="379" style="1" width="9.109375"/>
    <col customWidth="1" min="380" max="380" style="1" width="9.44140625"/>
    <col bestFit="1" customWidth="1" min="381" max="381" style="1" width="11"/>
    <col min="382" max="383" style="1" width="9.109375"/>
    <col customWidth="1" min="384" max="384" style="1" width="9.109375"/>
    <col customWidth="1" min="385" max="389" style="6" width="9.5546875"/>
    <col customWidth="1" min="390" max="390" style="6" width="10.6640625"/>
    <col customWidth="1" min="391" max="395" style="6" width="9.5546875"/>
    <col customWidth="1" min="396" max="396" style="6" width="11"/>
    <col min="397" max="397" style="1" width="9.109375"/>
    <col customWidth="1" min="398" max="398" style="1" width="9.44140625"/>
    <col customWidth="1" min="399" max="399" style="1" width="13.109375"/>
    <col min="400" max="400" style="1" width="9.109375"/>
    <col customWidth="1" min="401" max="401" style="1" width="8.44140625"/>
    <col customWidth="1" min="402" max="402" style="1" width="9.109375"/>
    <col customWidth="1" min="403" max="405" style="6" width="9.5546875"/>
    <col customWidth="1" min="406" max="406" style="6" width="5.33203125"/>
    <col customWidth="1" min="407" max="407" style="6" width="9.5546875"/>
    <col customWidth="1" min="408" max="408" style="6" width="11.44140625"/>
    <col customWidth="1" min="409" max="413" style="6" width="9.5546875"/>
    <col customWidth="1" min="414" max="414" style="6" width="12"/>
    <col min="415" max="416" style="2" width="9.109375"/>
    <col bestFit="1" customWidth="1" min="417" max="417" style="2" width="10.88671875"/>
    <col min="418" max="420" style="2" width="9.109375"/>
    <col bestFit="1" customWidth="1" min="421" max="421" style="2" width="13"/>
    <col min="422" max="423" style="2" width="9.109375"/>
    <col customWidth="1" min="424" max="425" style="6" width="9.5546875"/>
    <col customWidth="1" min="426" max="426" style="6" width="12.44140625"/>
    <col customWidth="1" min="427" max="429" style="6" width="9.5546875"/>
    <col min="430" max="431" style="6" width="9.109375"/>
    <col min="432" max="434" style="1" width="9.109375"/>
    <col customWidth="1" min="435" max="435" style="1" width="12"/>
    <col min="436" max="440" style="1" width="9.109375"/>
    <col bestFit="1" customWidth="1" min="441" max="441" style="1" width="12.44140625"/>
    <col min="442" max="442" style="1" width="9.109375"/>
    <col customWidth="1" min="443" max="443" style="1" width="9.44140625"/>
    <col bestFit="1" customWidth="1" min="444" max="444" style="1" width="11"/>
    <col min="445" max="446" style="1" width="9.109375"/>
    <col customWidth="1" min="447" max="447" style="1" width="9.109375"/>
    <col customWidth="1" min="448" max="452" style="6" width="9.5546875"/>
    <col customWidth="1" min="453" max="453" style="6" width="10.6640625"/>
    <col customWidth="1" min="454" max="458" style="6" width="9.5546875"/>
    <col customWidth="1" min="459" max="459" style="6" width="11"/>
    <col min="460" max="460" style="1" width="9.109375"/>
    <col customWidth="1" min="461" max="461" style="1" width="9.44140625"/>
    <col customWidth="1" min="462" max="462" style="1" width="13.109375"/>
    <col min="463" max="463" style="1" width="9.109375"/>
    <col customWidth="1" min="464" max="464" style="1" width="8.44140625"/>
    <col customWidth="1" min="465" max="465" style="1" width="9.109375"/>
    <col customWidth="1" min="466" max="468" style="6" width="9.5546875"/>
    <col customWidth="1" min="469" max="469" style="6" width="5.33203125"/>
    <col customWidth="1" min="470" max="470" style="6" width="9.5546875"/>
    <col customWidth="1" min="471" max="471" style="6" width="11.44140625"/>
    <col customWidth="1" min="472" max="476" style="6" width="9.5546875"/>
    <col customWidth="1" min="477" max="477" style="6" width="12"/>
    <col min="478" max="479" style="2" width="9.109375"/>
    <col bestFit="1" customWidth="1" min="480" max="480" style="2" width="10.88671875"/>
    <col min="481" max="483" style="2" width="9.109375"/>
    <col bestFit="1" customWidth="1" min="484" max="484" style="2" width="13"/>
    <col min="485" max="495" style="2" width="9.109375"/>
    <col customWidth="1" min="496" max="496" style="6" width="5.6640625"/>
    <col customWidth="1" min="497" max="501" style="6" width="9.5546875"/>
    <col customWidth="1" min="502" max="502" style="6" width="12.44140625"/>
    <col customWidth="1" min="503" max="504" style="6" width="9.5546875"/>
    <col customWidth="1" min="505" max="505" style="1" width="2.44140625"/>
    <col customWidth="1" min="506" max="522" style="1" width="9.5546875"/>
    <col customWidth="1" min="523" max="524" style="1" width="2.88671875"/>
    <col customWidth="1" min="525" max="525" style="1" width="2.6640625"/>
    <col customWidth="1" min="526" max="526" style="1" width="2.44140625"/>
    <col min="527" max="527" style="1" width="9.109375"/>
    <col customWidth="1" min="528" max="528" style="1" width="11.88671875"/>
    <col min="529" max="530" style="1" width="9.109375"/>
    <col customWidth="1" min="531" max="531" style="1" width="9.109375"/>
    <col customWidth="1" min="532" max="534" style="6" width="9.5546875"/>
    <col customWidth="1" min="535" max="537" style="2" width="2.6640625"/>
    <col customWidth="1" min="538" max="538" style="6" width="6"/>
    <col customWidth="1" min="539" max="539" style="6" width="9.5546875"/>
    <col customWidth="1" min="540" max="540" style="6" width="11.33203125"/>
    <col customWidth="1" min="541" max="545" style="6" width="9.5546875"/>
    <col customWidth="1" min="546" max="546" style="6" width="11.33203125"/>
    <col customWidth="1" min="547" max="547" style="6" width="5.33203125"/>
    <col customWidth="1" min="548" max="548" style="6" width="9.5546875"/>
    <col customWidth="1" min="549" max="549" style="6" width="11.44140625"/>
    <col customWidth="1" min="550" max="554" style="6" width="9.5546875"/>
    <col customWidth="1" min="555" max="555" style="6" width="12"/>
    <col min="556" max="557" style="2" width="9.109375"/>
    <col bestFit="1" customWidth="1" min="558" max="558" style="2" width="11.5546875"/>
    <col min="559" max="561" style="2" width="9.109375"/>
    <col bestFit="1" customWidth="1" min="562" max="562" style="2" width="13"/>
    <col min="563" max="564" style="2" width="9.109375"/>
    <col customWidth="1" min="565" max="565" style="6" width="9.5546875"/>
    <col customWidth="1" min="566" max="566" style="8" width="9.5546875"/>
    <col customWidth="1" min="567" max="573" style="6" width="9.5546875"/>
    <col customWidth="1" min="574" max="574" style="1" width="3.5546875"/>
    <col customWidth="1" min="575" max="575" style="1" width="9.44140625"/>
    <col customWidth="1" min="576" max="576" style="1" width="13.109375"/>
    <col customWidth="1" min="577" max="577" style="1" width="11.33203125"/>
    <col customWidth="1" min="578" max="579" style="1" width="10"/>
    <col customWidth="1" min="580" max="610" style="6" width="9.5546875"/>
    <col customWidth="1" min="611" max="611" style="8" width="9.5546875"/>
    <col customWidth="1" min="612" max="612" style="6" width="9.5546875"/>
    <col customWidth="1" min="613" max="613" style="7" width="9.5546875"/>
    <col customWidth="1" min="614" max="614" style="6" width="9.5546875"/>
    <col min="615" max="627" style="1" width="9.109375"/>
    <col customWidth="1" min="628" max="672" style="6" width="9.5546875"/>
    <col min="673" max="680" style="2" width="9.109375"/>
    <col min="681" max="682" style="1" width="9.109375"/>
    <col customWidth="1" min="683" max="683" style="6" width="9.5546875"/>
    <col customWidth="1" min="684" max="684" style="8" width="9.5546875"/>
    <col customWidth="1" min="685" max="685" style="6" width="12.33203125"/>
    <col customWidth="1" min="686" max="686" style="7" width="9.5546875"/>
    <col customWidth="1" min="687" max="691" style="6" width="9.5546875"/>
    <col min="692" max="705" style="1" width="9.109375"/>
    <col min="706" max="706" style="4" width="9.109375"/>
    <col min="707" max="707" style="1" width="9.109375"/>
    <col min="708" max="708" style="4" width="9.109375"/>
    <col min="709" max="709" style="1" width="9.109375"/>
    <col min="710" max="710" style="4" width="9.109375"/>
    <col bestFit="1" customWidth="1" min="711" max="711" style="5" width="13"/>
    <col min="712" max="837" style="1" width="9.109375"/>
    <col bestFit="1" customWidth="1" min="838" max="838" style="1" width="9.5546875"/>
    <col min="839" max="1093" style="1" width="9.109375"/>
    <col bestFit="1" customWidth="1" min="1094" max="1094" style="1" width="9.5546875"/>
    <col min="1095" max="1349" style="1" width="9.109375"/>
    <col bestFit="1" customWidth="1" min="1350" max="1350" style="1" width="9.5546875"/>
    <col min="1351" max="1605" style="1" width="9.109375"/>
    <col bestFit="1" customWidth="1" min="1606" max="1606" style="1" width="9.5546875"/>
    <col min="1607" max="1861" style="1" width="9.109375"/>
    <col bestFit="1" customWidth="1" min="1862" max="1862" style="1" width="9.5546875"/>
    <col min="1863" max="2117" style="1" width="9.109375"/>
    <col bestFit="1" customWidth="1" min="2118" max="2118" style="1" width="9.5546875"/>
    <col min="2119" max="2373" style="1" width="9.109375"/>
    <col bestFit="1" customWidth="1" min="2374" max="2374" style="1" width="9.5546875"/>
    <col min="2375" max="2629" style="1" width="9.109375"/>
    <col bestFit="1" customWidth="1" min="2630" max="2630" style="1" width="9.5546875"/>
    <col min="2631" max="2885" style="1" width="9.109375"/>
    <col bestFit="1" customWidth="1" min="2886" max="2886" style="1" width="9.5546875"/>
    <col min="2887" max="3141" style="1" width="9.109375"/>
    <col bestFit="1" customWidth="1" min="3142" max="3142" style="1" width="9.5546875"/>
    <col min="3143" max="3397" style="1" width="9.109375"/>
    <col bestFit="1" customWidth="1" min="3398" max="3398" style="1" width="9.5546875"/>
    <col min="3399" max="3653" style="1" width="9.109375"/>
    <col bestFit="1" customWidth="1" min="3654" max="3654" style="1" width="9.5546875"/>
    <col min="3655" max="3909" style="1" width="9.109375"/>
    <col bestFit="1" customWidth="1" min="3910" max="3910" style="1" width="9.5546875"/>
    <col min="3911" max="4165" style="1" width="9.109375"/>
    <col bestFit="1" customWidth="1" min="4166" max="4166" style="1" width="9.5546875"/>
    <col min="4167" max="4421" style="1" width="9.109375"/>
    <col bestFit="1" customWidth="1" min="4422" max="4422" style="1" width="9.5546875"/>
    <col min="4423" max="4677" style="1" width="9.109375"/>
    <col bestFit="1" customWidth="1" min="4678" max="4678" style="1" width="9.5546875"/>
    <col min="4679" max="4933" style="1" width="9.109375"/>
    <col bestFit="1" customWidth="1" min="4934" max="4934" style="1" width="9.5546875"/>
    <col min="4935" max="5189" style="1" width="9.109375"/>
    <col bestFit="1" customWidth="1" min="5190" max="5190" style="1" width="9.5546875"/>
    <col min="5191" max="5445" style="1" width="9.109375"/>
    <col bestFit="1" customWidth="1" min="5446" max="5446" style="1" width="9.5546875"/>
    <col min="5447" max="5701" style="1" width="9.109375"/>
    <col bestFit="1" customWidth="1" min="5702" max="5702" style="1" width="9.5546875"/>
    <col min="5703" max="5957" style="1" width="9.109375"/>
    <col bestFit="1" customWidth="1" min="5958" max="5958" style="1" width="9.5546875"/>
    <col min="5959" max="6213" style="1" width="9.109375"/>
    <col bestFit="1" customWidth="1" min="6214" max="6214" style="1" width="9.5546875"/>
    <col min="6215" max="6469" style="1" width="9.109375"/>
    <col bestFit="1" customWidth="1" min="6470" max="6470" style="1" width="9.5546875"/>
    <col min="6471" max="6725" style="1" width="9.109375"/>
    <col bestFit="1" customWidth="1" min="6726" max="6726" style="1" width="9.5546875"/>
    <col min="6727" max="6981" style="1" width="9.109375"/>
    <col bestFit="1" customWidth="1" min="6982" max="6982" style="1" width="9.5546875"/>
    <col min="6983" max="7237" style="1" width="9.109375"/>
    <col bestFit="1" customWidth="1" min="7238" max="7238" style="1" width="9.5546875"/>
    <col min="7239" max="7493" style="1" width="9.109375"/>
    <col bestFit="1" customWidth="1" min="7494" max="7494" style="1" width="9.5546875"/>
    <col min="7495" max="7749" style="1" width="9.109375"/>
    <col bestFit="1" customWidth="1" min="7750" max="7750" style="1" width="9.5546875"/>
    <col min="7751" max="8005" style="1" width="9.109375"/>
    <col bestFit="1" customWidth="1" min="8006" max="8006" style="1" width="9.5546875"/>
    <col min="8007" max="8261" style="1" width="9.109375"/>
    <col bestFit="1" customWidth="1" min="8262" max="8262" style="1" width="9.5546875"/>
    <col min="8263" max="8517" style="1" width="9.109375"/>
    <col bestFit="1" customWidth="1" min="8518" max="8518" style="1" width="9.5546875"/>
    <col min="8519" max="8773" style="1" width="9.109375"/>
    <col bestFit="1" customWidth="1" min="8774" max="8774" style="1" width="9.5546875"/>
    <col min="8775" max="9029" style="1" width="9.109375"/>
    <col bestFit="1" customWidth="1" min="9030" max="9030" style="1" width="9.5546875"/>
    <col min="9031" max="9285" style="1" width="9.109375"/>
    <col bestFit="1" customWidth="1" min="9286" max="9286" style="1" width="9.5546875"/>
    <col min="9287" max="9541" style="1" width="9.109375"/>
    <col bestFit="1" customWidth="1" min="9542" max="9542" style="1" width="9.5546875"/>
    <col min="9543" max="9797" style="1" width="9.109375"/>
    <col bestFit="1" customWidth="1" min="9798" max="9798" style="1" width="9.5546875"/>
    <col min="9799" max="10053" style="1" width="9.109375"/>
    <col bestFit="1" customWidth="1" min="10054" max="10054" style="1" width="9.5546875"/>
    <col min="10055" max="10309" style="1" width="9.109375"/>
    <col bestFit="1" customWidth="1" min="10310" max="10310" style="1" width="9.5546875"/>
    <col min="10311" max="10565" style="1" width="9.109375"/>
    <col bestFit="1" customWidth="1" min="10566" max="10566" style="1" width="9.5546875"/>
    <col min="10567" max="10821" style="1" width="9.109375"/>
    <col bestFit="1" customWidth="1" min="10822" max="10822" style="1" width="9.5546875"/>
    <col min="10823" max="11077" style="1" width="9.109375"/>
    <col bestFit="1" customWidth="1" min="11078" max="11078" style="1" width="9.5546875"/>
    <col min="11079" max="11333" style="1" width="9.109375"/>
    <col bestFit="1" customWidth="1" min="11334" max="11334" style="1" width="9.5546875"/>
    <col min="11335" max="11589" style="1" width="9.109375"/>
    <col bestFit="1" customWidth="1" min="11590" max="11590" style="1" width="9.5546875"/>
    <col min="11591" max="11845" style="1" width="9.109375"/>
    <col bestFit="1" customWidth="1" min="11846" max="11846" style="1" width="9.5546875"/>
    <col min="11847" max="12101" style="1" width="9.109375"/>
    <col bestFit="1" customWidth="1" min="12102" max="12102" style="1" width="9.5546875"/>
    <col min="12103" max="12357" style="1" width="9.109375"/>
    <col bestFit="1" customWidth="1" min="12358" max="12358" style="1" width="9.5546875"/>
    <col min="12359" max="12613" style="1" width="9.109375"/>
    <col bestFit="1" customWidth="1" min="12614" max="12614" style="1" width="9.5546875"/>
    <col min="12615" max="12869" style="1" width="9.109375"/>
    <col bestFit="1" customWidth="1" min="12870" max="12870" style="1" width="9.5546875"/>
    <col min="12871" max="13125" style="1" width="9.109375"/>
    <col bestFit="1" customWidth="1" min="13126" max="13126" style="1" width="9.5546875"/>
    <col min="13127" max="13381" style="1" width="9.109375"/>
    <col bestFit="1" customWidth="1" min="13382" max="13382" style="1" width="9.5546875"/>
    <col min="13383" max="13637" style="1" width="9.109375"/>
    <col bestFit="1" customWidth="1" min="13638" max="13638" style="1" width="9.5546875"/>
    <col min="13639" max="13893" style="1" width="9.109375"/>
    <col bestFit="1" customWidth="1" min="13894" max="13894" style="1" width="9.5546875"/>
    <col min="13895" max="14149" style="1" width="9.109375"/>
    <col bestFit="1" customWidth="1" min="14150" max="14150" style="1" width="9.5546875"/>
    <col min="14151" max="14405" style="1" width="9.109375"/>
    <col bestFit="1" customWidth="1" min="14406" max="14406" style="1" width="9.5546875"/>
    <col min="14407" max="14661" style="1" width="9.109375"/>
    <col bestFit="1" customWidth="1" min="14662" max="14662" style="1" width="9.5546875"/>
    <col min="14663" max="14917" style="1" width="9.109375"/>
    <col bestFit="1" customWidth="1" min="14918" max="14918" style="1" width="9.5546875"/>
    <col min="14919" max="15173" style="1" width="9.109375"/>
    <col bestFit="1" customWidth="1" min="15174" max="15174" style="1" width="9.5546875"/>
    <col min="15175" max="15429" style="1" width="9.109375"/>
    <col bestFit="1" customWidth="1" min="15430" max="15430" style="1" width="9.5546875"/>
    <col min="15431" max="15685" style="1" width="9.109375"/>
    <col bestFit="1" customWidth="1" min="15686" max="15686" style="1" width="9.5546875"/>
    <col min="15687" max="15941" style="1" width="9.109375"/>
    <col bestFit="1" customWidth="1" min="15942" max="15942" style="1" width="9.5546875"/>
    <col min="15943" max="16197" style="1" width="9.109375"/>
    <col bestFit="1" customWidth="1" min="16198" max="16198" style="1" width="9.5546875"/>
    <col min="16199" max="16384" style="1" width="9.109375"/>
  </cols>
  <sheetData>
    <row r="1">
      <c r="WM1" s="1"/>
      <c r="WN1" s="1"/>
      <c r="WO1" s="1"/>
      <c r="WP1" s="1"/>
      <c r="WQ1" s="1"/>
      <c r="WR1" s="1"/>
      <c r="WS1" s="1"/>
      <c r="WT1" s="1"/>
      <c r="WU1" s="1"/>
      <c r="WV1" s="1"/>
      <c r="WW1" s="1"/>
      <c r="WX1" s="1"/>
      <c r="WY1" s="1"/>
      <c r="WZ1" s="1"/>
      <c r="XA1" s="1"/>
      <c r="XB1" s="1"/>
      <c r="XC1" s="1"/>
      <c r="YV1" s="1"/>
      <c r="ZQ1" s="1"/>
      <c r="ZR1" s="1"/>
      <c r="ZS1" s="1"/>
      <c r="ZT1" s="1"/>
      <c r="ZU1" s="1"/>
      <c r="ZV1" s="1"/>
      <c r="ZW1" s="1"/>
    </row>
    <row r="2" ht="24.600000000000001">
      <c r="WM2" s="1"/>
      <c r="WN2" s="1"/>
      <c r="WO2" s="6"/>
      <c r="WP2" s="6"/>
      <c r="WQ2" s="6"/>
      <c r="WR2" s="6"/>
      <c r="WS2" s="6"/>
      <c r="WT2" s="6"/>
      <c r="WU2" s="6"/>
      <c r="WV2" s="6"/>
      <c r="WW2" s="6"/>
      <c r="WX2" s="6"/>
      <c r="WY2" s="6"/>
      <c r="WZ2" s="6"/>
      <c r="XA2" s="6"/>
      <c r="XB2" s="6"/>
      <c r="XC2" s="6"/>
      <c r="YV2" s="1"/>
      <c r="ZE2" s="6"/>
      <c r="ZF2" s="6"/>
      <c r="ZJ2" s="4"/>
      <c r="ZK2" s="1"/>
      <c r="ZQ2" s="280"/>
      <c r="ZR2" s="6"/>
      <c r="ZS2" s="6"/>
      <c r="ZT2" s="6"/>
      <c r="ZU2" s="6"/>
      <c r="ZV2" s="6"/>
      <c r="ZW2" s="6"/>
      <c r="ZX2" s="6"/>
      <c r="ZY2" s="6"/>
      <c r="ZZ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row>
    <row r="3" s="9" customFormat="1" ht="15">
      <c r="A3" s="10"/>
      <c r="B3" s="10"/>
      <c r="C3" s="10"/>
      <c r="D3" s="10"/>
      <c r="E3" s="10"/>
      <c r="F3" s="10"/>
      <c r="G3" s="10"/>
      <c r="H3" s="10"/>
      <c r="I3" s="10"/>
      <c r="J3" s="10"/>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Z3" s="11"/>
      <c r="BA3" s="11"/>
      <c r="DL3" s="9"/>
      <c r="DM3" s="9"/>
      <c r="DN3" s="9"/>
      <c r="DO3" s="9"/>
      <c r="DP3" s="9"/>
      <c r="DQ3" s="9"/>
      <c r="DR3" s="14"/>
      <c r="DS3" s="15"/>
      <c r="DT3" s="15"/>
      <c r="ES3" s="9"/>
      <c r="ET3" s="9"/>
      <c r="EU3" s="9"/>
      <c r="EV3" s="9"/>
      <c r="EW3" s="9"/>
      <c r="EX3" s="9"/>
      <c r="EY3" s="9"/>
      <c r="EZ3" s="9"/>
      <c r="FA3" s="9"/>
      <c r="FB3" s="9"/>
      <c r="FC3" s="9"/>
      <c r="FD3" s="9"/>
      <c r="FE3" s="9"/>
      <c r="FF3" s="14"/>
      <c r="FG3" s="15"/>
      <c r="FH3" s="15"/>
      <c r="GG3" s="9"/>
      <c r="GH3" s="9"/>
      <c r="GI3" s="9"/>
      <c r="GJ3" s="9"/>
      <c r="GK3" s="9"/>
      <c r="GL3" s="9"/>
      <c r="GM3" s="14"/>
      <c r="GN3" s="15"/>
      <c r="GO3" s="15"/>
      <c r="GT3" s="17"/>
      <c r="GU3" s="17"/>
      <c r="GV3" s="17"/>
      <c r="GW3" s="17"/>
      <c r="GX3" s="17"/>
      <c r="GY3" s="17"/>
      <c r="GZ3" s="17"/>
      <c r="HA3" s="17"/>
      <c r="HB3" s="9"/>
      <c r="HC3" s="9"/>
      <c r="HD3" s="9"/>
      <c r="HE3" s="9"/>
      <c r="HF3" s="9"/>
      <c r="HG3" s="9"/>
      <c r="HH3" s="9"/>
      <c r="HI3" s="9"/>
      <c r="HJ3" s="9"/>
      <c r="HK3" s="9"/>
      <c r="HL3" s="9"/>
      <c r="HM3" s="9"/>
      <c r="HN3" s="9"/>
      <c r="HO3" s="9"/>
      <c r="HP3" s="9"/>
      <c r="HQ3" s="9"/>
      <c r="HR3" s="14"/>
      <c r="HS3" s="15"/>
      <c r="HT3" s="15"/>
      <c r="HV3" s="17"/>
      <c r="HW3" s="17"/>
      <c r="HX3" s="17"/>
      <c r="HY3" s="17"/>
      <c r="HZ3" s="17"/>
      <c r="IA3" s="17"/>
      <c r="IB3" s="17"/>
      <c r="IC3" s="17"/>
      <c r="ID3" s="9"/>
      <c r="IE3" s="9"/>
      <c r="IF3" s="9"/>
      <c r="IG3" s="9"/>
      <c r="IH3" s="9"/>
      <c r="II3" s="9"/>
      <c r="IJ3" s="9"/>
      <c r="IK3" s="9"/>
      <c r="IL3" s="9"/>
      <c r="IM3" s="9"/>
      <c r="IN3" s="9"/>
      <c r="IO3" s="9"/>
      <c r="IP3" s="9"/>
      <c r="IQ3" s="9"/>
      <c r="IR3" s="9"/>
      <c r="IS3" s="9"/>
      <c r="IT3" s="14"/>
      <c r="IU3" s="15"/>
      <c r="IV3" s="15"/>
      <c r="IW3" s="15"/>
      <c r="IX3" s="15"/>
      <c r="IY3" s="15"/>
      <c r="IZ3" s="15"/>
      <c r="JA3" s="15"/>
      <c r="JB3" s="15"/>
      <c r="JC3" s="15"/>
      <c r="JD3" s="15"/>
      <c r="JE3" s="15"/>
      <c r="KR3" s="12"/>
      <c r="KS3" s="12"/>
      <c r="KT3" s="12"/>
      <c r="LD3" s="12"/>
      <c r="LE3" s="12"/>
      <c r="LF3" s="12"/>
      <c r="LG3" s="12"/>
      <c r="LH3" s="12"/>
      <c r="LI3" s="12"/>
      <c r="LJ3" s="12"/>
      <c r="LK3" s="12"/>
      <c r="LL3" s="9"/>
      <c r="LM3" s="17"/>
      <c r="LN3" s="17"/>
      <c r="LO3" s="17"/>
      <c r="LP3" s="17"/>
      <c r="LQ3" s="17"/>
      <c r="LR3" s="17"/>
      <c r="LS3" s="17"/>
      <c r="LT3" s="17"/>
      <c r="LU3" s="9"/>
      <c r="LV3" s="9"/>
      <c r="LW3" s="9"/>
      <c r="LX3" s="9"/>
      <c r="LY3" s="9"/>
      <c r="LZ3" s="9"/>
      <c r="MA3" s="9"/>
      <c r="MB3" s="9"/>
      <c r="MC3" s="9"/>
      <c r="MD3" s="9"/>
      <c r="ME3" s="9"/>
      <c r="MF3" s="9"/>
      <c r="MG3" s="9"/>
      <c r="MH3" s="9"/>
      <c r="MI3" s="9"/>
      <c r="MJ3" s="9"/>
      <c r="MK3" s="14"/>
      <c r="ML3" s="15"/>
      <c r="MM3" s="15"/>
      <c r="MN3" s="15"/>
      <c r="MO3" s="15"/>
      <c r="MP3" s="15"/>
      <c r="MQ3" s="15"/>
      <c r="MR3" s="15"/>
      <c r="MS3" s="15"/>
      <c r="MT3" s="15"/>
      <c r="MU3" s="15"/>
      <c r="MV3" s="15"/>
      <c r="MW3" s="17"/>
      <c r="MX3" s="17"/>
      <c r="MY3" s="17"/>
      <c r="MZ3" s="17"/>
      <c r="NA3" s="17"/>
      <c r="NB3" s="17"/>
      <c r="NC3" s="17"/>
      <c r="ND3" s="17"/>
      <c r="NE3" s="9"/>
      <c r="NF3" s="9"/>
      <c r="NG3" s="9"/>
      <c r="NH3" s="9"/>
      <c r="NI3" s="9"/>
      <c r="NJ3" s="9"/>
      <c r="NK3" s="9"/>
      <c r="NL3" s="9"/>
      <c r="NM3" s="9"/>
      <c r="NN3" s="9"/>
      <c r="NO3" s="9"/>
      <c r="NP3" s="9"/>
      <c r="NQ3" s="9"/>
      <c r="NR3" s="9"/>
      <c r="NS3" s="9"/>
      <c r="NT3" s="9"/>
      <c r="NU3" s="14"/>
      <c r="NV3" s="15"/>
      <c r="NW3" s="15"/>
      <c r="NX3" s="15"/>
      <c r="NY3" s="15"/>
      <c r="NZ3" s="15"/>
      <c r="OA3" s="15"/>
      <c r="OB3" s="15"/>
      <c r="OC3" s="15"/>
      <c r="OD3" s="15"/>
      <c r="OE3" s="15"/>
      <c r="OF3" s="15"/>
      <c r="OG3" s="9"/>
      <c r="OH3" s="9"/>
      <c r="OI3" s="9"/>
      <c r="OJ3" s="9"/>
      <c r="OK3" s="9"/>
      <c r="OL3" s="9"/>
      <c r="OM3" s="14"/>
      <c r="ON3" s="15"/>
      <c r="OO3" s="15"/>
      <c r="OP3" s="15"/>
      <c r="OQ3" s="15"/>
      <c r="OR3" s="15"/>
      <c r="OS3" s="15"/>
      <c r="OT3" s="15"/>
      <c r="OU3" s="15"/>
      <c r="OV3" s="15"/>
      <c r="OW3" s="15"/>
      <c r="OX3" s="15"/>
      <c r="PH3" s="17"/>
      <c r="PI3" s="17"/>
      <c r="PJ3" s="17"/>
      <c r="PK3" s="17"/>
      <c r="PL3" s="17"/>
      <c r="PM3" s="17"/>
      <c r="PN3" s="17"/>
      <c r="PO3" s="17"/>
      <c r="PP3" s="9"/>
      <c r="PQ3" s="9"/>
      <c r="PR3" s="9"/>
      <c r="PS3" s="9"/>
      <c r="PT3" s="9"/>
      <c r="PU3" s="9"/>
      <c r="PV3" s="9"/>
      <c r="PW3" s="9"/>
      <c r="PX3" s="9"/>
      <c r="PY3" s="9"/>
      <c r="PZ3" s="9"/>
      <c r="QA3" s="9"/>
      <c r="QB3" s="9"/>
      <c r="QC3" s="9"/>
      <c r="QD3" s="9"/>
      <c r="QE3" s="9"/>
      <c r="QF3" s="14"/>
      <c r="QG3" s="15"/>
      <c r="QH3" s="15"/>
      <c r="QI3" s="15"/>
      <c r="QJ3" s="15"/>
      <c r="QK3" s="15"/>
      <c r="QL3" s="15"/>
      <c r="QM3" s="15"/>
      <c r="QN3" s="15"/>
      <c r="QO3" s="15"/>
      <c r="QP3" s="15"/>
      <c r="QQ3" s="15"/>
      <c r="QR3" s="9"/>
      <c r="QS3" s="9"/>
      <c r="QT3" s="9"/>
      <c r="QU3" s="9"/>
      <c r="QV3" s="9"/>
      <c r="QW3" s="9"/>
      <c r="QX3" s="14"/>
      <c r="QY3" s="15"/>
      <c r="QZ3" s="15"/>
      <c r="RA3" s="15"/>
      <c r="RB3" s="15"/>
      <c r="RC3" s="15"/>
      <c r="RD3" s="15"/>
      <c r="RE3" s="15"/>
      <c r="RF3" s="15"/>
      <c r="RG3" s="15"/>
      <c r="RH3" s="15"/>
      <c r="RI3" s="15"/>
      <c r="SB3" s="15"/>
      <c r="SC3" s="15"/>
      <c r="SD3" s="15"/>
      <c r="SE3" s="15"/>
      <c r="SF3" s="15"/>
      <c r="SG3" s="15"/>
      <c r="SH3" s="15"/>
      <c r="SI3" s="15"/>
      <c r="SJ3" s="15"/>
      <c r="TF3" s="9"/>
      <c r="TG3" s="9"/>
      <c r="TH3" s="9"/>
      <c r="TI3" s="9"/>
      <c r="TJ3" s="9"/>
      <c r="TK3" s="9"/>
      <c r="TL3" s="14"/>
      <c r="TM3" s="15"/>
      <c r="TN3" s="15"/>
      <c r="TR3" s="15"/>
      <c r="TS3" s="15"/>
      <c r="TT3" s="15"/>
      <c r="TU3" s="15"/>
      <c r="TV3" s="15"/>
      <c r="TW3" s="15"/>
      <c r="TX3" s="15"/>
      <c r="TY3" s="15"/>
      <c r="TZ3" s="15"/>
      <c r="UA3" s="15"/>
      <c r="UB3" s="15"/>
      <c r="UC3" s="15"/>
      <c r="UD3" s="15"/>
      <c r="UE3" s="15"/>
      <c r="UF3" s="15"/>
      <c r="UG3" s="15"/>
      <c r="UH3" s="15"/>
      <c r="UI3" s="15"/>
      <c r="US3" s="15"/>
      <c r="UT3" s="16"/>
      <c r="UU3" s="15"/>
      <c r="UV3" s="15"/>
      <c r="UW3" s="15"/>
      <c r="UX3" s="15"/>
      <c r="UY3" s="15"/>
      <c r="UZ3" s="15"/>
      <c r="VA3" s="15"/>
      <c r="VB3" s="9"/>
      <c r="VC3" s="9"/>
      <c r="VD3" s="9"/>
      <c r="VE3" s="9"/>
      <c r="VF3" s="9"/>
      <c r="VG3" s="9"/>
      <c r="VH3" s="14"/>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9"/>
      <c r="WN3" s="9"/>
      <c r="WO3" s="15"/>
      <c r="WP3" s="17"/>
      <c r="WQ3" s="15"/>
      <c r="WR3" s="15"/>
      <c r="WS3" s="14"/>
      <c r="WT3" s="15"/>
      <c r="WU3" s="15"/>
      <c r="WV3" s="15"/>
      <c r="WW3" s="15"/>
      <c r="WX3" s="15"/>
      <c r="WY3" s="15"/>
      <c r="WZ3" s="15"/>
      <c r="XA3" s="15"/>
      <c r="XB3" s="15"/>
      <c r="XC3" s="15"/>
      <c r="XD3" s="15"/>
      <c r="XE3" s="15"/>
      <c r="XF3" s="15"/>
      <c r="XG3" s="15"/>
      <c r="XH3" s="15"/>
      <c r="XI3" s="15"/>
      <c r="XJ3" s="15"/>
      <c r="XK3" s="15"/>
      <c r="XL3" s="15"/>
      <c r="XM3" s="15"/>
      <c r="XN3" s="15"/>
      <c r="XO3" s="15"/>
      <c r="XP3" s="15"/>
      <c r="XQ3" s="15"/>
      <c r="XR3" s="15"/>
      <c r="XS3" s="15"/>
      <c r="XT3" s="15"/>
      <c r="XU3" s="15"/>
      <c r="XV3" s="15"/>
      <c r="XW3" s="15"/>
      <c r="XX3" s="15"/>
      <c r="XY3" s="15"/>
      <c r="XZ3" s="15"/>
      <c r="YA3" s="15"/>
      <c r="YB3" s="15"/>
      <c r="YC3" s="15"/>
      <c r="YD3" s="15"/>
      <c r="YE3" s="15"/>
      <c r="YF3" s="15"/>
      <c r="YG3" s="15"/>
      <c r="YH3" s="15"/>
      <c r="YI3" s="15"/>
      <c r="YJ3" s="15"/>
      <c r="YK3" s="15"/>
      <c r="YL3" s="15"/>
      <c r="YM3" s="15"/>
      <c r="YN3" s="15"/>
      <c r="YO3" s="15"/>
      <c r="YP3" s="15"/>
      <c r="YQ3" s="15"/>
      <c r="YR3" s="15"/>
      <c r="YS3" s="15"/>
      <c r="YT3" s="15"/>
      <c r="YU3" s="15"/>
      <c r="YV3" s="9"/>
      <c r="ZE3" s="15"/>
      <c r="ZF3" s="17"/>
      <c r="ZG3" s="17"/>
      <c r="ZH3" s="34"/>
      <c r="ZI3" s="17"/>
      <c r="ZJ3" s="12"/>
      <c r="ZK3" s="9"/>
      <c r="ZL3" s="17"/>
      <c r="ZM3" s="17"/>
      <c r="ZN3" s="17"/>
      <c r="ZO3" s="17"/>
      <c r="ZP3" s="9"/>
      <c r="ZQ3" s="292"/>
      <c r="ZR3" s="14"/>
      <c r="ZS3" s="15"/>
      <c r="ZT3" s="17"/>
      <c r="ZU3" s="17"/>
      <c r="ZV3" s="17"/>
      <c r="ZW3" s="17"/>
      <c r="ZX3" s="17"/>
      <c r="ZY3" s="15"/>
      <c r="ZZ3" s="9"/>
      <c r="AAA3" s="9"/>
      <c r="AAB3" s="9"/>
      <c r="AAC3" s="9"/>
      <c r="AAD3" s="12"/>
      <c r="AAE3" s="9"/>
      <c r="AAF3" s="12"/>
      <c r="AAG3" s="9"/>
      <c r="AAH3" s="12"/>
      <c r="AAI3" s="13"/>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row>
    <row r="4" ht="33.75" customHeight="1">
      <c r="B4" s="22" t="s">
        <v>418</v>
      </c>
      <c r="C4" s="22"/>
      <c r="D4" s="22"/>
      <c r="E4" s="22"/>
      <c r="F4" s="22"/>
      <c r="G4" s="22"/>
      <c r="H4" s="22"/>
      <c r="K4" s="21" t="s">
        <v>1</v>
      </c>
      <c r="L4" s="21"/>
      <c r="M4" s="21"/>
      <c r="N4" s="21"/>
      <c r="O4" s="21"/>
      <c r="P4" s="21"/>
      <c r="Q4" s="21"/>
      <c r="AC4" s="22" t="s">
        <v>2</v>
      </c>
      <c r="AL4" s="22" t="s">
        <v>419</v>
      </c>
      <c r="AM4" s="1"/>
      <c r="AN4" s="1"/>
      <c r="AO4" s="1"/>
      <c r="AP4" s="1"/>
      <c r="AQ4" s="1"/>
      <c r="AR4" s="1"/>
      <c r="AU4" s="22" t="s">
        <v>8</v>
      </c>
      <c r="BD4" s="22" t="s">
        <v>420</v>
      </c>
      <c r="BM4" s="22" t="s">
        <v>421</v>
      </c>
      <c r="BW4" s="22" t="s">
        <v>422</v>
      </c>
      <c r="CG4" s="31" t="s">
        <v>423</v>
      </c>
      <c r="CH4" s="32"/>
      <c r="CI4" s="32"/>
      <c r="CJ4" s="32"/>
      <c r="CK4" s="32"/>
      <c r="CL4" s="32"/>
      <c r="CM4" s="32"/>
      <c r="CN4" s="33"/>
      <c r="CO4" s="6"/>
      <c r="CP4" s="6"/>
      <c r="CQ4" s="6"/>
      <c r="CR4" s="6"/>
      <c r="CS4" s="6"/>
      <c r="CT4" s="6"/>
      <c r="CU4" s="6"/>
      <c r="CV4" s="6"/>
      <c r="CW4" s="6"/>
      <c r="CX4" s="6"/>
      <c r="CY4" s="6"/>
      <c r="DC4" s="1" t="s">
        <v>424</v>
      </c>
      <c r="DM4" s="1" t="s">
        <v>425</v>
      </c>
      <c r="DR4" s="24"/>
      <c r="DS4" s="24"/>
      <c r="DY4" s="31" t="s">
        <v>426</v>
      </c>
      <c r="DZ4" s="32"/>
      <c r="EA4" s="32"/>
      <c r="EB4" s="32"/>
      <c r="EC4" s="32"/>
      <c r="ED4" s="32"/>
      <c r="EE4" s="32"/>
      <c r="EF4" s="33"/>
      <c r="EG4" s="6"/>
      <c r="EH4" s="6"/>
      <c r="EI4" s="6"/>
      <c r="EJ4" s="6"/>
      <c r="EK4" s="6"/>
      <c r="EL4" s="6"/>
      <c r="EM4" s="6"/>
      <c r="EN4" s="6"/>
      <c r="EO4" s="6"/>
      <c r="EP4" s="6"/>
      <c r="EQ4" s="6"/>
      <c r="FA4" s="1" t="s">
        <v>425</v>
      </c>
      <c r="FF4" s="24"/>
      <c r="FG4" s="24"/>
      <c r="FM4" s="31" t="s">
        <v>427</v>
      </c>
      <c r="FN4" s="32"/>
      <c r="FO4" s="32"/>
      <c r="FP4" s="32"/>
      <c r="FQ4" s="32"/>
      <c r="FR4" s="32"/>
      <c r="FS4" s="32"/>
      <c r="FT4" s="33"/>
      <c r="FU4" s="6"/>
      <c r="FV4" s="6"/>
      <c r="FW4" s="6"/>
      <c r="FX4" s="6"/>
      <c r="FY4" s="6"/>
      <c r="FZ4" s="6"/>
      <c r="GA4" s="6"/>
      <c r="GB4" s="6"/>
      <c r="GC4" s="6"/>
      <c r="GD4" s="6"/>
      <c r="GE4" s="6"/>
      <c r="GH4" s="1" t="s">
        <v>425</v>
      </c>
      <c r="GM4" s="24"/>
      <c r="GN4" s="24"/>
      <c r="GT4" s="31" t="s">
        <v>428</v>
      </c>
      <c r="GU4" s="32"/>
      <c r="GV4" s="32"/>
      <c r="GW4" s="32"/>
      <c r="GX4" s="32"/>
      <c r="GY4" s="32"/>
      <c r="GZ4" s="32"/>
      <c r="HC4" s="6"/>
      <c r="HD4" s="1" t="s">
        <v>429</v>
      </c>
      <c r="HE4" s="1"/>
      <c r="HF4" s="1"/>
      <c r="HG4" s="1"/>
      <c r="HH4" s="1"/>
      <c r="HI4" s="24"/>
      <c r="HJ4" s="24"/>
      <c r="HK4" s="6"/>
      <c r="HM4" s="1" t="s">
        <v>430</v>
      </c>
      <c r="HR4" s="24"/>
      <c r="HS4" s="24"/>
      <c r="HV4" s="31" t="s">
        <v>431</v>
      </c>
      <c r="HW4" s="32"/>
      <c r="HX4" s="32"/>
      <c r="HY4" s="32"/>
      <c r="HZ4" s="32"/>
      <c r="IA4" s="32"/>
      <c r="IB4" s="32"/>
      <c r="IE4" s="6"/>
      <c r="IF4" s="1" t="s">
        <v>429</v>
      </c>
      <c r="IG4" s="1"/>
      <c r="IH4" s="1"/>
      <c r="II4" s="1"/>
      <c r="IJ4" s="1"/>
      <c r="IK4" s="24"/>
      <c r="IL4" s="24"/>
      <c r="IM4" s="6"/>
      <c r="IO4" s="1" t="s">
        <v>430</v>
      </c>
      <c r="IT4" s="24"/>
      <c r="IU4" s="24"/>
      <c r="KN4" s="31" t="s">
        <v>432</v>
      </c>
      <c r="KO4" s="32"/>
      <c r="KP4" s="32"/>
      <c r="KQ4" s="32"/>
      <c r="KR4" s="32"/>
      <c r="KS4" s="32"/>
      <c r="KU4" s="4" t="str">
        <f t="shared" ref="KU4:KV20" si="77">KN6</f>
        <v>Marco</v>
      </c>
      <c r="KV4" s="4" t="str">
        <f>KO6</f>
        <v xml:space="preserve">nivel 1</v>
      </c>
      <c r="KW4" s="1" t="s">
        <v>433</v>
      </c>
      <c r="KX4" s="1" t="s">
        <v>434</v>
      </c>
      <c r="KY4" s="1" t="s">
        <v>435</v>
      </c>
      <c r="KZ4" s="1" t="s">
        <v>436</v>
      </c>
      <c r="LA4" s="1" t="s">
        <v>437</v>
      </c>
      <c r="LC4" s="1"/>
      <c r="LD4" s="4" t="str">
        <f>KU4</f>
        <v>Marco</v>
      </c>
      <c r="LE4" s="4" t="s">
        <v>438</v>
      </c>
      <c r="LF4" s="4" t="s">
        <v>433</v>
      </c>
      <c r="LG4" s="4" t="s">
        <v>434</v>
      </c>
      <c r="LH4" s="4" t="s">
        <v>435</v>
      </c>
      <c r="LI4" s="4" t="s">
        <v>436</v>
      </c>
      <c r="LJ4" s="4" t="s">
        <v>437</v>
      </c>
      <c r="LM4" s="31" t="s">
        <v>439</v>
      </c>
      <c r="LN4" s="32"/>
      <c r="LO4" s="32"/>
      <c r="LP4" s="32"/>
      <c r="LQ4" s="32"/>
      <c r="LR4" s="32"/>
      <c r="LS4" s="31"/>
      <c r="LV4" s="1"/>
      <c r="LW4" s="36" t="s">
        <v>440</v>
      </c>
      <c r="LX4" s="36"/>
      <c r="LY4" s="36"/>
      <c r="LZ4" s="36"/>
      <c r="MA4" s="43"/>
      <c r="MB4" s="43"/>
      <c r="MC4" s="43"/>
      <c r="MD4" s="51"/>
      <c r="MF4" s="1" t="s">
        <v>441</v>
      </c>
      <c r="MK4" s="24"/>
      <c r="ML4" s="24"/>
      <c r="MW4" s="31" t="s">
        <v>442</v>
      </c>
      <c r="MX4" s="32"/>
      <c r="MY4" s="32"/>
      <c r="MZ4" s="32"/>
      <c r="NA4" s="32"/>
      <c r="NB4" s="32"/>
      <c r="NC4" s="31"/>
      <c r="NF4" s="1"/>
      <c r="NG4" s="36" t="s">
        <v>440</v>
      </c>
      <c r="NH4" s="36"/>
      <c r="NI4" s="36"/>
      <c r="NJ4" s="36"/>
      <c r="NK4" s="43"/>
      <c r="NL4" s="43"/>
      <c r="NM4" s="43"/>
      <c r="NN4" s="51"/>
      <c r="NP4" s="1" t="s">
        <v>441</v>
      </c>
      <c r="NU4" s="24"/>
      <c r="NV4" s="24"/>
      <c r="OH4" s="1" t="s">
        <v>443</v>
      </c>
      <c r="OM4" s="24"/>
      <c r="ON4" s="24"/>
      <c r="PH4" s="31" t="s">
        <v>444</v>
      </c>
      <c r="PI4" s="32"/>
      <c r="PJ4" s="32"/>
      <c r="PK4" s="32"/>
      <c r="PL4" s="32"/>
      <c r="PM4" s="32"/>
      <c r="PN4" s="31"/>
      <c r="PQ4" s="1"/>
      <c r="PR4" s="36" t="s">
        <v>440</v>
      </c>
      <c r="PS4" s="36"/>
      <c r="PT4" s="36"/>
      <c r="PU4" s="36"/>
      <c r="PV4" s="43"/>
      <c r="PW4" s="43"/>
      <c r="PX4" s="43"/>
      <c r="PY4" s="51"/>
      <c r="QA4" s="1" t="s">
        <v>441</v>
      </c>
      <c r="QF4" s="24"/>
      <c r="QG4" s="24"/>
      <c r="QS4" s="1" t="s">
        <v>443</v>
      </c>
      <c r="QX4" s="24"/>
      <c r="QY4" s="24"/>
      <c r="RT4" s="31" t="s">
        <v>445</v>
      </c>
      <c r="RU4" s="32"/>
      <c r="RV4" s="32"/>
      <c r="RW4" s="32"/>
      <c r="RX4" s="32"/>
      <c r="RY4" s="33"/>
      <c r="SC4" s="6" t="s">
        <v>446</v>
      </c>
      <c r="SL4" s="31" t="s">
        <v>447</v>
      </c>
      <c r="SM4" s="32"/>
      <c r="SN4" s="32"/>
      <c r="SO4" s="32"/>
      <c r="SP4" s="32"/>
      <c r="SQ4" s="32"/>
      <c r="SR4" s="32"/>
      <c r="SS4" s="33"/>
      <c r="ST4" s="6"/>
      <c r="SU4" s="6"/>
      <c r="SV4" s="6"/>
      <c r="SW4" s="6"/>
      <c r="SX4" s="6"/>
      <c r="SY4" s="6"/>
      <c r="SZ4" s="6"/>
      <c r="TA4" s="6"/>
      <c r="TB4" s="6"/>
      <c r="TC4" s="6"/>
      <c r="TD4" s="6"/>
      <c r="TG4" s="1" t="s">
        <v>425</v>
      </c>
      <c r="TL4" s="24"/>
      <c r="TM4" s="24"/>
      <c r="TR4" s="31" t="s">
        <v>448</v>
      </c>
      <c r="TS4" s="32"/>
      <c r="TT4" s="32"/>
      <c r="TU4" s="32"/>
      <c r="TV4" s="32"/>
      <c r="TW4" s="32"/>
      <c r="TX4" s="32"/>
      <c r="TY4" s="33"/>
      <c r="UB4" s="6" t="s">
        <v>449</v>
      </c>
      <c r="UC4" s="281">
        <v>-0.38791113732153715</v>
      </c>
      <c r="US4" s="31" t="s">
        <v>450</v>
      </c>
      <c r="UT4" s="59"/>
      <c r="UU4" s="32"/>
      <c r="UV4" s="32"/>
      <c r="UW4" s="32"/>
      <c r="UX4" s="32"/>
      <c r="UY4" s="32"/>
      <c r="UZ4" s="33"/>
      <c r="VH4" s="24"/>
      <c r="VI4" s="24"/>
      <c r="VK4" s="31" t="s">
        <v>451</v>
      </c>
      <c r="VL4" s="59"/>
      <c r="VM4" s="32"/>
      <c r="VN4" s="32"/>
      <c r="VO4" s="32"/>
      <c r="VP4" s="32"/>
      <c r="VQ4" s="32"/>
      <c r="VR4" s="33"/>
      <c r="WD4" s="31" t="s">
        <v>452</v>
      </c>
      <c r="WE4" s="59"/>
      <c r="WF4" s="32"/>
      <c r="WG4" s="32"/>
      <c r="WH4" s="32"/>
      <c r="WI4" s="32"/>
      <c r="WJ4" s="33"/>
      <c r="WM4" s="31" t="s">
        <v>453</v>
      </c>
      <c r="WN4" s="59"/>
      <c r="WO4" s="32"/>
      <c r="WP4" s="32"/>
      <c r="WQ4" s="32"/>
      <c r="WR4" s="32"/>
      <c r="WS4" s="33"/>
      <c r="XE4" s="31" t="s">
        <v>454</v>
      </c>
      <c r="XF4" s="59"/>
      <c r="XG4" s="32"/>
      <c r="XH4" s="32"/>
      <c r="XI4" s="32"/>
      <c r="XJ4" s="32"/>
      <c r="XK4" s="33"/>
      <c r="XN4" s="31" t="s">
        <v>455</v>
      </c>
      <c r="XO4" s="59"/>
      <c r="XP4" s="32"/>
      <c r="XQ4" s="32"/>
      <c r="XR4" s="32"/>
      <c r="XS4" s="32"/>
      <c r="XT4" s="33"/>
      <c r="YV4" s="1"/>
      <c r="ZH4" s="1" t="s">
        <v>456</v>
      </c>
      <c r="ZI4" s="1"/>
      <c r="ZJ4" s="1"/>
      <c r="ZK4" s="1"/>
      <c r="ZL4" s="1"/>
      <c r="ZM4" s="24"/>
      <c r="ZN4" s="24"/>
      <c r="ZO4" s="6"/>
      <c r="ZQ4" s="1"/>
      <c r="ZR4" s="293" t="s">
        <v>457</v>
      </c>
      <c r="ZS4" s="24"/>
      <c r="ZT4" s="6"/>
      <c r="ZU4" s="71"/>
      <c r="ZV4" s="51"/>
      <c r="ZW4" s="24"/>
      <c r="ZX4" s="24"/>
      <c r="ZY4" s="24"/>
      <c r="ZZ4" s="1"/>
      <c r="AAB4" s="23"/>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row>
    <row r="5" ht="16.5" customHeight="1">
      <c r="B5" s="2" t="s">
        <v>458</v>
      </c>
      <c r="C5" s="2"/>
      <c r="D5" s="2"/>
      <c r="E5" s="2"/>
      <c r="F5" s="2"/>
      <c r="G5" s="2"/>
      <c r="H5" s="2"/>
      <c r="K5" s="21"/>
      <c r="L5" s="21"/>
      <c r="M5" s="21"/>
      <c r="N5" s="21"/>
      <c r="O5" s="21"/>
      <c r="P5" s="21"/>
      <c r="Q5" s="21"/>
      <c r="T5" s="40" t="s">
        <v>459</v>
      </c>
      <c r="U5" s="40"/>
      <c r="V5" s="40"/>
      <c r="W5" s="40"/>
      <c r="X5" s="40"/>
      <c r="Y5" s="40"/>
      <c r="Z5" s="40"/>
      <c r="AL5" s="40" t="s">
        <v>460</v>
      </c>
      <c r="AM5" s="40"/>
      <c r="AN5" s="40"/>
      <c r="AO5" s="40"/>
      <c r="AP5" s="40"/>
      <c r="AQ5" s="40"/>
      <c r="AR5" s="40"/>
      <c r="AU5" s="1" t="s">
        <v>461</v>
      </c>
      <c r="AZ5" s="45">
        <f>AQ35</f>
        <v>73.599999999999994</v>
      </c>
      <c r="BA5" s="45"/>
      <c r="BM5" s="1" t="s">
        <v>462</v>
      </c>
      <c r="BW5" s="1" t="s">
        <v>462</v>
      </c>
      <c r="CG5" s="46"/>
      <c r="CH5" s="7"/>
      <c r="CI5" s="24"/>
      <c r="CJ5" s="6"/>
      <c r="CK5" s="6"/>
      <c r="CL5" s="6"/>
      <c r="CM5" s="6"/>
      <c r="CN5" s="6"/>
      <c r="CO5" s="24"/>
      <c r="CP5" s="24"/>
      <c r="CQ5" s="6"/>
      <c r="CR5" s="24"/>
      <c r="CS5" s="24"/>
      <c r="CT5" s="24"/>
      <c r="CU5" s="24"/>
      <c r="CV5" s="24"/>
      <c r="CW5" s="6"/>
      <c r="CX5" s="24"/>
      <c r="CY5" s="24"/>
      <c r="DC5" s="40" t="s">
        <v>463</v>
      </c>
      <c r="DD5" s="40"/>
      <c r="DE5" s="40"/>
      <c r="DF5" s="40"/>
      <c r="DG5" s="40"/>
      <c r="DH5" s="40"/>
      <c r="DI5" s="40"/>
      <c r="DM5" s="36" t="s">
        <v>464</v>
      </c>
      <c r="DN5" s="36"/>
      <c r="DO5" s="36"/>
      <c r="DP5" s="36"/>
      <c r="DQ5" s="43"/>
      <c r="DR5" s="43"/>
      <c r="DS5" s="43"/>
      <c r="DT5" s="51"/>
      <c r="DY5" s="46"/>
      <c r="DZ5" s="7"/>
      <c r="EA5" s="24"/>
      <c r="EB5" s="6"/>
      <c r="EC5" s="6"/>
      <c r="ED5" s="6"/>
      <c r="EE5" s="6"/>
      <c r="EF5" s="6"/>
      <c r="EG5" s="24"/>
      <c r="EH5" s="24"/>
      <c r="EI5" s="6"/>
      <c r="EJ5" s="24"/>
      <c r="EK5" s="24"/>
      <c r="EL5" s="24"/>
      <c r="EM5" s="24"/>
      <c r="EN5" s="24"/>
      <c r="EO5" s="6"/>
      <c r="EP5" s="24"/>
      <c r="EQ5" s="24"/>
      <c r="FA5" s="43" t="str">
        <f>DC5</f>
        <v xml:space="preserve">Vigueta y Bovedilla: Armadura de 18 cm con 3 varillas 5/16 en el patin (inferior) y caseton de 20 para tener 20 cm de peralte de vigueta y 5 cm en compresion. Malla electrosoldada 6-6/6-6 y bastones abase de 1 varilla 3/16 @ 15 cm. Peso propio de 215 kg/m2 separacion de 67 cm entre vigueta, ancho de 12 cm. Se armara con su sentido largo sobre "Y" en ambos edificios</v>
      </c>
      <c r="FB5" s="43"/>
      <c r="FC5" s="43"/>
      <c r="FD5" s="43"/>
      <c r="FE5" s="43"/>
      <c r="FF5" s="43"/>
      <c r="FG5" s="43"/>
      <c r="FM5" s="46"/>
      <c r="FN5" s="7"/>
      <c r="FO5" s="24"/>
      <c r="FP5" s="6"/>
      <c r="FQ5" s="6"/>
      <c r="FR5" s="6"/>
      <c r="FS5" s="6"/>
      <c r="FT5" s="6"/>
      <c r="FU5" s="24"/>
      <c r="FV5" s="24"/>
      <c r="FW5" s="6"/>
      <c r="FX5" s="24"/>
      <c r="FY5" s="24"/>
      <c r="FZ5" s="24"/>
      <c r="GA5" s="24"/>
      <c r="GB5" s="24"/>
      <c r="GC5" s="6"/>
      <c r="GD5" s="24"/>
      <c r="GE5" s="24"/>
      <c r="GH5" s="43"/>
      <c r="GI5" s="43"/>
      <c r="GJ5" s="43"/>
      <c r="GK5" s="43"/>
      <c r="GL5" s="43"/>
      <c r="GM5" s="43"/>
      <c r="GN5" s="43"/>
      <c r="GT5" s="3" t="s">
        <v>465</v>
      </c>
      <c r="GU5" s="251">
        <v>-4.6236429374303034</v>
      </c>
      <c r="GW5" s="8" t="s">
        <v>466</v>
      </c>
      <c r="GX5" s="251">
        <v>3.3581797833772828</v>
      </c>
      <c r="HA5" s="8" t="s">
        <v>465</v>
      </c>
      <c r="HB5" s="87">
        <v>9.2165760796616247</v>
      </c>
      <c r="HC5" s="71"/>
      <c r="HD5" s="294" t="s">
        <v>467</v>
      </c>
      <c r="HE5" s="295"/>
      <c r="HF5" s="295"/>
      <c r="HG5" s="295"/>
      <c r="HH5" s="295"/>
      <c r="HI5" s="295"/>
      <c r="HJ5" s="295"/>
      <c r="HK5" s="296"/>
      <c r="HL5" s="6"/>
      <c r="HM5" s="282">
        <v>48.194541765869154</v>
      </c>
      <c r="HN5" s="6"/>
      <c r="HO5" s="6"/>
      <c r="HP5" s="1"/>
      <c r="HQ5" s="1"/>
      <c r="HR5" s="1"/>
      <c r="HS5" s="1"/>
      <c r="HT5" s="1"/>
      <c r="HV5" s="3" t="s">
        <v>465</v>
      </c>
      <c r="HW5" s="251">
        <v>-3.7619548846013307</v>
      </c>
      <c r="HY5" s="8" t="s">
        <v>466</v>
      </c>
      <c r="HZ5" s="251">
        <v>2.3799999999999999</v>
      </c>
      <c r="IC5" s="8" t="s">
        <v>465</v>
      </c>
      <c r="ID5" s="87">
        <v>2.7402911666835168</v>
      </c>
      <c r="IE5" s="71"/>
      <c r="IF5" s="294" t="s">
        <v>467</v>
      </c>
      <c r="IG5" s="295"/>
      <c r="IH5" s="295"/>
      <c r="II5" s="295"/>
      <c r="IJ5" s="295"/>
      <c r="IK5" s="295"/>
      <c r="IL5" s="295"/>
      <c r="IM5" s="296"/>
      <c r="IN5" s="6"/>
      <c r="IO5" s="282">
        <v>41.858840945455839</v>
      </c>
      <c r="IP5" s="6"/>
      <c r="IQ5" s="6"/>
      <c r="IR5" s="1"/>
      <c r="IS5" s="1"/>
      <c r="IT5" s="1"/>
      <c r="IU5" s="1"/>
      <c r="IV5" s="1"/>
      <c r="IW5" s="1"/>
      <c r="IX5" s="2" t="s">
        <v>468</v>
      </c>
      <c r="IY5" s="252">
        <f>HM5</f>
        <v>48.194541765869154</v>
      </c>
      <c r="JA5" s="1" t="s">
        <v>390</v>
      </c>
      <c r="JB5" s="1">
        <v>200</v>
      </c>
      <c r="JC5" s="1" t="s">
        <v>469</v>
      </c>
      <c r="JD5" s="6">
        <f>HN29*HN28</f>
        <v>3360</v>
      </c>
      <c r="JG5" s="2" t="s">
        <v>468</v>
      </c>
      <c r="JH5" s="252">
        <f>IY5</f>
        <v>48.194541765869154</v>
      </c>
      <c r="JI5" s="6"/>
      <c r="JJ5" s="1" t="s">
        <v>390</v>
      </c>
      <c r="JK5" s="1">
        <v>200</v>
      </c>
      <c r="JL5" s="1" t="s">
        <v>469</v>
      </c>
      <c r="JM5" s="6">
        <f>JD5</f>
        <v>3360</v>
      </c>
      <c r="JN5" s="6"/>
      <c r="KN5" s="4" t="s">
        <v>470</v>
      </c>
      <c r="KO5" s="4"/>
      <c r="KP5" s="4"/>
      <c r="KQ5" s="4"/>
      <c r="KR5" s="4"/>
      <c r="KS5" s="4"/>
      <c r="KT5" s="4"/>
      <c r="KU5" s="4" t="str">
        <f t="shared" si="77"/>
        <v>A</v>
      </c>
      <c r="KV5" s="4">
        <f t="shared" si="77"/>
        <v>28963093.75740099</v>
      </c>
      <c r="KW5" s="112">
        <v>3.6657103884894542</v>
      </c>
      <c r="KX5" s="1">
        <v>0.8485938313300917</v>
      </c>
      <c r="KY5" s="297">
        <f t="shared" ref="KY5:KY24" si="78">IF(KW5=0,"",KX5/KW5)</f>
        <v>0.23149505590914277</v>
      </c>
      <c r="KZ5" s="112">
        <f t="shared" ref="KZ5:KZ24" si="79">KX5+KW5</f>
        <v>4.5143042198195458</v>
      </c>
      <c r="LA5" s="1">
        <v>60</v>
      </c>
      <c r="LB5" s="1" t="str">
        <f t="shared" ref="LB5:LB24" si="80">IF(KZ5=0,"",IF(LA5&gt;KZ5,"pasa","no pasa"))</f>
        <v>pasa</v>
      </c>
      <c r="LC5" s="1"/>
      <c r="LD5" s="4">
        <f t="shared" ref="LD5:LE14" si="81">KR7</f>
        <v>1</v>
      </c>
      <c r="LE5" s="298">
        <f t="shared" ref="LE5:LE6" si="82">KS7</f>
        <v>13111059.802538594</v>
      </c>
      <c r="LF5" s="44">
        <v>4.8246987670050805</v>
      </c>
      <c r="LG5" s="4">
        <v>0.37983614018950113</v>
      </c>
      <c r="LH5" s="299">
        <f t="shared" ref="LH5:LH14" si="83">IF(LF5=0,"",LG5/LF5)</f>
        <v>0.078727431189508951</v>
      </c>
      <c r="LI5" s="44">
        <f t="shared" ref="LI5:LI14" si="84">LG5+LF5</f>
        <v>5.2045349071945815</v>
      </c>
      <c r="LJ5" s="4">
        <v>40</v>
      </c>
      <c r="LK5" s="4" t="str">
        <f t="shared" ref="LK5:LK14" si="85">IF(LI5=0,"",IF(LJ5&gt;LI5,"pasa","no pasa"))</f>
        <v>pasa</v>
      </c>
      <c r="LM5" s="3" t="s">
        <v>465</v>
      </c>
      <c r="LN5" s="251">
        <v>-1.6333877858941075</v>
      </c>
      <c r="LP5" s="8" t="s">
        <v>466</v>
      </c>
      <c r="LQ5" s="251">
        <v>3.3581797833772828</v>
      </c>
      <c r="LT5" s="8" t="s">
        <v>465</v>
      </c>
      <c r="LU5" s="87">
        <v>4.1383771246144709</v>
      </c>
      <c r="LV5" s="1"/>
      <c r="LW5" s="294" t="s">
        <v>471</v>
      </c>
      <c r="LX5" s="295"/>
      <c r="LY5" s="295"/>
      <c r="LZ5" s="295"/>
      <c r="MA5" s="295"/>
      <c r="MB5" s="295"/>
      <c r="MC5" s="295"/>
      <c r="MD5" s="296"/>
      <c r="ME5" s="6"/>
      <c r="MF5" s="282">
        <v>25.258368046169583</v>
      </c>
      <c r="MG5" s="6"/>
      <c r="MH5" s="6"/>
      <c r="MI5" s="1"/>
      <c r="MJ5" s="1"/>
      <c r="MK5" s="1"/>
      <c r="ML5" s="1"/>
      <c r="MM5" s="1"/>
      <c r="MN5" s="1"/>
      <c r="MO5" s="2" t="s">
        <v>468</v>
      </c>
      <c r="MP5" s="252">
        <f>MF5</f>
        <v>25.258368046169583</v>
      </c>
      <c r="MR5" s="1" t="s">
        <v>390</v>
      </c>
      <c r="MS5" s="1">
        <v>200</v>
      </c>
      <c r="MT5" s="1" t="s">
        <v>469</v>
      </c>
      <c r="MU5" s="6">
        <f>MG28</f>
        <v>4200</v>
      </c>
      <c r="MW5" s="3" t="s">
        <v>465</v>
      </c>
      <c r="MX5" s="251">
        <v>-2.3531217896506531</v>
      </c>
      <c r="MZ5" s="8" t="s">
        <v>466</v>
      </c>
      <c r="NA5" s="251">
        <v>3.3581797833772828</v>
      </c>
      <c r="ND5" s="8" t="s">
        <v>465</v>
      </c>
      <c r="NE5" s="87">
        <v>4.1740756553103076</v>
      </c>
      <c r="NF5" s="1"/>
      <c r="NG5" s="294" t="s">
        <v>471</v>
      </c>
      <c r="NH5" s="295"/>
      <c r="NI5" s="295"/>
      <c r="NJ5" s="295"/>
      <c r="NK5" s="295"/>
      <c r="NL5" s="295"/>
      <c r="NM5" s="295"/>
      <c r="NN5" s="296"/>
      <c r="NO5" s="6"/>
      <c r="NP5" s="282">
        <v>12.475200362119544</v>
      </c>
      <c r="NQ5" s="6"/>
      <c r="NR5" s="6"/>
      <c r="NS5" s="1"/>
      <c r="NT5" s="1"/>
      <c r="NU5" s="1"/>
      <c r="NV5" s="1"/>
      <c r="NW5" s="1"/>
      <c r="NX5" s="1"/>
      <c r="NY5" s="2" t="s">
        <v>468</v>
      </c>
      <c r="NZ5" s="252">
        <f>NP5</f>
        <v>12.475200362119544</v>
      </c>
      <c r="OB5" s="1" t="s">
        <v>390</v>
      </c>
      <c r="OC5" s="1">
        <v>200</v>
      </c>
      <c r="OD5" s="1" t="s">
        <v>469</v>
      </c>
      <c r="OE5" s="6">
        <f>NQ28</f>
        <v>4200</v>
      </c>
      <c r="OG5" s="6"/>
      <c r="OH5" s="282">
        <f>MF5</f>
        <v>25.258368046169583</v>
      </c>
      <c r="OI5" s="6"/>
      <c r="OJ5" s="6"/>
      <c r="OK5" s="1"/>
      <c r="OL5" s="1"/>
      <c r="OM5" s="1"/>
      <c r="ON5" s="1"/>
      <c r="OO5" s="1"/>
      <c r="OP5" s="1"/>
      <c r="OQ5" s="2" t="s">
        <v>468</v>
      </c>
      <c r="OR5" s="252">
        <f>OH5</f>
        <v>25.258368046169583</v>
      </c>
      <c r="OT5" s="1" t="s">
        <v>390</v>
      </c>
      <c r="OU5" s="1">
        <v>200</v>
      </c>
      <c r="OV5" s="1" t="s">
        <v>469</v>
      </c>
      <c r="OW5" s="6">
        <f>OI28</f>
        <v>4200</v>
      </c>
      <c r="OZ5" s="2" t="s">
        <v>472</v>
      </c>
      <c r="PC5" s="1"/>
      <c r="PD5" s="1"/>
      <c r="PE5" s="1"/>
      <c r="PF5" s="1"/>
      <c r="PH5" s="3" t="s">
        <v>465</v>
      </c>
      <c r="PI5" s="251">
        <v>8.24510983997172</v>
      </c>
      <c r="PK5" s="8" t="s">
        <v>466</v>
      </c>
      <c r="PL5" s="251">
        <f>JG36/JN30</f>
        <v>2.5340870220162226</v>
      </c>
      <c r="PO5" s="8" t="s">
        <v>465</v>
      </c>
      <c r="PP5" s="87">
        <v>9.0540728604552516</v>
      </c>
      <c r="PQ5" s="1"/>
      <c r="PR5" s="294" t="s">
        <v>471</v>
      </c>
      <c r="PS5" s="295"/>
      <c r="PT5" s="295"/>
      <c r="PU5" s="295"/>
      <c r="PV5" s="295"/>
      <c r="PW5" s="295"/>
      <c r="PX5" s="295"/>
      <c r="PY5" s="296"/>
      <c r="PZ5" s="6"/>
      <c r="QA5" s="282">
        <v>27.436181235622602</v>
      </c>
      <c r="QB5" s="6"/>
      <c r="QC5" s="6"/>
      <c r="QD5" s="1"/>
      <c r="QE5" s="1"/>
      <c r="QF5" s="1"/>
      <c r="QG5" s="1"/>
      <c r="QH5" s="1"/>
      <c r="QI5" s="1"/>
      <c r="QJ5" s="2" t="s">
        <v>468</v>
      </c>
      <c r="QK5" s="252">
        <f>QA5</f>
        <v>27.436181235622602</v>
      </c>
      <c r="QM5" s="1" t="s">
        <v>390</v>
      </c>
      <c r="QN5" s="1">
        <v>200</v>
      </c>
      <c r="QO5" s="1" t="s">
        <v>469</v>
      </c>
      <c r="QP5" s="6">
        <f>QB25</f>
        <v>4200</v>
      </c>
      <c r="QR5" s="6"/>
      <c r="QS5" s="282">
        <v>32.442760925279082</v>
      </c>
      <c r="QT5" s="6"/>
      <c r="QU5" s="6"/>
      <c r="QV5" s="1"/>
      <c r="QW5" s="1"/>
      <c r="QX5" s="1"/>
      <c r="QY5" s="1"/>
      <c r="QZ5" s="1"/>
      <c r="RA5" s="1"/>
      <c r="RB5" s="2" t="s">
        <v>468</v>
      </c>
      <c r="RC5" s="252">
        <f>QS5</f>
        <v>32.442760925279082</v>
      </c>
      <c r="RE5" s="1" t="s">
        <v>390</v>
      </c>
      <c r="RF5" s="1">
        <v>200</v>
      </c>
      <c r="RG5" s="1" t="s">
        <v>469</v>
      </c>
      <c r="RH5" s="6">
        <f>QT28</f>
        <v>4200</v>
      </c>
      <c r="RK5" s="2" t="s">
        <v>472</v>
      </c>
      <c r="RN5" s="1"/>
      <c r="RO5" s="1"/>
      <c r="RP5" s="1"/>
      <c r="RQ5" s="1"/>
      <c r="SB5" s="85"/>
      <c r="SC5" s="252"/>
      <c r="SD5" s="6">
        <v>100</v>
      </c>
      <c r="SE5" s="252"/>
      <c r="SG5" s="6" t="s">
        <v>473</v>
      </c>
      <c r="SH5" s="252">
        <v>-11.35454952966961</v>
      </c>
      <c r="SJ5" s="6">
        <f>SH5*1000</f>
        <v>-11354.54952966961</v>
      </c>
      <c r="SL5" s="46"/>
      <c r="SM5" s="7"/>
      <c r="SN5" s="24"/>
      <c r="SO5" s="6"/>
      <c r="SP5" s="6"/>
      <c r="SQ5" s="6"/>
      <c r="SR5" s="6"/>
      <c r="SS5" s="6"/>
      <c r="ST5" s="24"/>
      <c r="SU5" s="24"/>
      <c r="SV5" s="6"/>
      <c r="SW5" s="24"/>
      <c r="SX5" s="24"/>
      <c r="SY5" s="24"/>
      <c r="SZ5" s="24"/>
      <c r="TA5" s="24"/>
      <c r="TB5" s="6"/>
      <c r="TC5" s="24"/>
      <c r="TD5" s="24"/>
      <c r="TH5" s="43" t="s">
        <v>474</v>
      </c>
      <c r="TI5" s="43"/>
      <c r="TJ5" s="43"/>
      <c r="TK5" s="43"/>
      <c r="TL5" s="43"/>
      <c r="TM5" s="43"/>
      <c r="TN5" s="43"/>
      <c r="UA5" s="1"/>
      <c r="UB5" s="2" t="s">
        <v>468</v>
      </c>
      <c r="UC5" s="252">
        <v>55.206786208531312</v>
      </c>
      <c r="UE5" s="1" t="s">
        <v>390</v>
      </c>
      <c r="UF5" s="1">
        <v>200</v>
      </c>
      <c r="UG5" s="1" t="s">
        <v>469</v>
      </c>
      <c r="UH5" s="281">
        <f>UC4</f>
        <v>-0.38791113732153715</v>
      </c>
      <c r="UK5" s="2" t="s">
        <v>472</v>
      </c>
      <c r="UN5" s="1"/>
      <c r="UO5" s="1"/>
      <c r="UP5" s="1"/>
      <c r="UQ5" s="1"/>
      <c r="VB5" s="6"/>
      <c r="VC5" s="282"/>
      <c r="VD5" s="6"/>
      <c r="VE5" s="6"/>
      <c r="VF5" s="1"/>
      <c r="VG5" s="1"/>
      <c r="VH5" s="1"/>
      <c r="VI5" s="1"/>
      <c r="VJ5" s="1"/>
      <c r="VU5" s="120" t="s">
        <v>475</v>
      </c>
      <c r="VV5" s="120"/>
      <c r="VW5" s="120"/>
      <c r="VX5" s="120"/>
      <c r="VY5" s="120"/>
      <c r="VZ5" s="120"/>
      <c r="WA5" s="120"/>
      <c r="WD5" s="6" t="s">
        <v>476</v>
      </c>
      <c r="WF5" s="6" t="s">
        <v>477</v>
      </c>
      <c r="WM5" s="48" t="s">
        <v>478</v>
      </c>
      <c r="WN5" s="17"/>
      <c r="WO5" s="14"/>
      <c r="WP5" s="17"/>
      <c r="WQ5" s="9"/>
      <c r="WR5" s="9"/>
      <c r="WS5" s="9"/>
      <c r="WV5" s="65" t="s">
        <v>479</v>
      </c>
      <c r="WW5" s="65"/>
      <c r="WX5" s="65"/>
      <c r="WY5" s="117"/>
      <c r="WZ5" s="65"/>
      <c r="XA5" s="65"/>
      <c r="XB5" s="65"/>
      <c r="XE5" s="48" t="s">
        <v>480</v>
      </c>
      <c r="XF5" s="117"/>
      <c r="XG5" s="300"/>
      <c r="XH5" s="117"/>
      <c r="XI5" s="65"/>
      <c r="XJ5" s="65"/>
      <c r="XK5" s="65"/>
      <c r="XN5" s="6" t="s">
        <v>481</v>
      </c>
      <c r="XR5" s="6" t="s">
        <v>482</v>
      </c>
      <c r="XW5" s="6" t="s">
        <v>483</v>
      </c>
      <c r="YF5" s="43"/>
      <c r="YG5" s="43"/>
      <c r="YH5" s="43"/>
      <c r="YI5" s="43"/>
      <c r="YJ5" s="43"/>
      <c r="YK5" s="43"/>
      <c r="YL5" s="43"/>
      <c r="YV5" s="1"/>
      <c r="ZG5" s="71"/>
      <c r="ZH5" s="43" t="s">
        <v>484</v>
      </c>
      <c r="ZI5" s="43"/>
      <c r="ZJ5" s="43"/>
      <c r="ZK5" s="43"/>
      <c r="ZL5" s="43"/>
      <c r="ZM5" s="43"/>
      <c r="ZN5" s="43"/>
      <c r="ZO5" s="6"/>
      <c r="ZQ5" s="301"/>
      <c r="ZR5" s="7"/>
      <c r="ZS5" s="24"/>
      <c r="ZT5" s="6"/>
      <c r="ZU5" s="71"/>
      <c r="ZV5" s="51"/>
      <c r="ZW5" s="24"/>
      <c r="ZX5" s="7"/>
      <c r="ZY5" s="24"/>
      <c r="ZZ5" s="1"/>
      <c r="AAB5" s="41" t="s">
        <v>456</v>
      </c>
      <c r="AAC5" s="41"/>
      <c r="AAD5" s="41"/>
      <c r="AAE5" s="41"/>
      <c r="AAG5" s="42"/>
      <c r="AAH5" s="42"/>
      <c r="AAI5" s="42"/>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row>
    <row r="6" ht="15.75" customHeight="1">
      <c r="B6" s="2" t="s">
        <v>31</v>
      </c>
      <c r="C6" s="2"/>
      <c r="D6" s="2"/>
      <c r="E6" s="2"/>
      <c r="F6" s="2"/>
      <c r="G6" s="2"/>
      <c r="H6" s="2"/>
      <c r="K6" s="40" t="s">
        <v>485</v>
      </c>
      <c r="L6" s="40"/>
      <c r="M6" s="40"/>
      <c r="N6" s="40"/>
      <c r="O6" s="40"/>
      <c r="P6" s="40"/>
      <c r="Q6" s="40"/>
      <c r="T6" s="40"/>
      <c r="U6" s="40"/>
      <c r="V6" s="40"/>
      <c r="W6" s="40"/>
      <c r="X6" s="40"/>
      <c r="Y6" s="40"/>
      <c r="Z6" s="40"/>
      <c r="AL6" s="40"/>
      <c r="AM6" s="40"/>
      <c r="AN6" s="40"/>
      <c r="AO6" s="40"/>
      <c r="AP6" s="40"/>
      <c r="AQ6" s="40"/>
      <c r="AR6" s="40"/>
      <c r="AT6" s="1"/>
      <c r="AU6" s="1" t="s">
        <v>486</v>
      </c>
      <c r="AV6" s="1"/>
      <c r="AW6" s="1"/>
      <c r="AX6" s="1"/>
      <c r="AY6" s="1"/>
      <c r="AZ6" s="45">
        <f t="shared" ref="AZ6:AZ7" si="86">AZ5</f>
        <v>73.599999999999994</v>
      </c>
      <c r="BA6" s="45"/>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46" t="s">
        <v>39</v>
      </c>
      <c r="CH6" s="7">
        <f>AZ32*0.67/1000</f>
        <v>0.46766000000000002</v>
      </c>
      <c r="CI6" s="24"/>
      <c r="CJ6" s="6"/>
      <c r="CK6" s="6"/>
      <c r="CL6" s="6"/>
      <c r="CM6" s="6"/>
      <c r="CN6" s="6"/>
      <c r="CO6" s="24"/>
      <c r="CP6" s="24"/>
      <c r="CQ6" s="6"/>
      <c r="CR6" s="24"/>
      <c r="CS6" s="24"/>
      <c r="CT6" s="24"/>
      <c r="CU6" s="24"/>
      <c r="CV6" s="24"/>
      <c r="CW6" s="6"/>
      <c r="CX6" s="24"/>
      <c r="CY6" s="24"/>
      <c r="CZ6" s="1"/>
      <c r="DA6" s="1"/>
      <c r="DB6" s="1"/>
      <c r="DC6" s="40"/>
      <c r="DD6" s="40"/>
      <c r="DE6" s="40"/>
      <c r="DF6" s="40"/>
      <c r="DG6" s="40"/>
      <c r="DH6" s="40"/>
      <c r="DI6" s="40"/>
      <c r="DJ6" s="1"/>
      <c r="DK6" s="1"/>
      <c r="DM6" s="294" t="s">
        <v>471</v>
      </c>
      <c r="DN6" s="295"/>
      <c r="DO6" s="295"/>
      <c r="DP6" s="295"/>
      <c r="DQ6" s="295"/>
      <c r="DR6" s="295"/>
      <c r="DS6" s="295"/>
      <c r="DT6" s="296"/>
      <c r="DX6" s="1"/>
      <c r="DY6" s="46" t="s">
        <v>39</v>
      </c>
      <c r="DZ6" s="7">
        <f>CH6</f>
        <v>0.46766000000000002</v>
      </c>
      <c r="EA6" s="24"/>
      <c r="EB6" s="6"/>
      <c r="EC6" s="6"/>
      <c r="ED6" s="6"/>
      <c r="EE6" s="6"/>
      <c r="EF6" s="6"/>
      <c r="EG6" s="24"/>
      <c r="EH6" s="24"/>
      <c r="EI6" s="6"/>
      <c r="EJ6" s="24"/>
      <c r="EK6" s="24"/>
      <c r="EL6" s="24"/>
      <c r="EM6" s="24"/>
      <c r="EN6" s="24"/>
      <c r="EO6" s="6"/>
      <c r="EP6" s="24"/>
      <c r="EQ6" s="24"/>
      <c r="ER6" s="1"/>
      <c r="FA6" s="43"/>
      <c r="FB6" s="43"/>
      <c r="FC6" s="43"/>
      <c r="FD6" s="43"/>
      <c r="FE6" s="43"/>
      <c r="FF6" s="43"/>
      <c r="FG6" s="43"/>
      <c r="FH6" s="51"/>
      <c r="FM6" s="46" t="s">
        <v>39</v>
      </c>
      <c r="FN6" s="7">
        <f>CH6</f>
        <v>0.46766000000000002</v>
      </c>
      <c r="FO6" s="24"/>
      <c r="FP6" s="6"/>
      <c r="FQ6" s="6"/>
      <c r="FR6" s="6"/>
      <c r="FS6" s="6"/>
      <c r="FT6" s="6"/>
      <c r="FU6" s="24"/>
      <c r="FV6" s="24"/>
      <c r="FW6" s="6"/>
      <c r="FX6" s="24"/>
      <c r="FY6" s="24"/>
      <c r="FZ6" s="24"/>
      <c r="GA6" s="24"/>
      <c r="GB6" s="24"/>
      <c r="GC6" s="6"/>
      <c r="GD6" s="24"/>
      <c r="GE6" s="24"/>
      <c r="GF6" s="1"/>
      <c r="GH6" s="43"/>
      <c r="GI6" s="43"/>
      <c r="GJ6" s="43"/>
      <c r="GK6" s="43"/>
      <c r="GL6" s="43"/>
      <c r="GM6" s="43"/>
      <c r="GN6" s="43"/>
      <c r="GO6" s="51"/>
      <c r="GT6" s="1"/>
      <c r="HC6" s="7"/>
      <c r="HD6" s="302" t="s">
        <v>487</v>
      </c>
      <c r="HE6" s="85">
        <v>200</v>
      </c>
      <c r="HF6" s="94" t="s">
        <v>488</v>
      </c>
      <c r="HG6" s="85">
        <f>HE6*0.8*0.85</f>
        <v>136</v>
      </c>
      <c r="HH6" s="2"/>
      <c r="HI6" s="2"/>
      <c r="HJ6" s="94" t="s">
        <v>489</v>
      </c>
      <c r="HK6" s="187">
        <f>GX26</f>
        <v>5.3384658534613072</v>
      </c>
      <c r="HL6" s="6"/>
      <c r="HM6" s="8"/>
      <c r="HN6" s="6"/>
      <c r="HO6" s="6"/>
      <c r="HP6" s="1"/>
      <c r="HQ6" s="1"/>
      <c r="HR6" s="1"/>
      <c r="HS6" s="1"/>
      <c r="HT6" s="1"/>
      <c r="HV6" s="1"/>
      <c r="IE6" s="7"/>
      <c r="IF6" s="302" t="s">
        <v>487</v>
      </c>
      <c r="IG6" s="85">
        <v>200</v>
      </c>
      <c r="IH6" s="94" t="s">
        <v>488</v>
      </c>
      <c r="II6" s="85">
        <f>IG6*0.8*0.85</f>
        <v>136</v>
      </c>
      <c r="IJ6" s="2"/>
      <c r="IK6" s="2"/>
      <c r="IL6" s="94" t="s">
        <v>489</v>
      </c>
      <c r="IM6" s="187">
        <f>HZ26</f>
        <v>2.009208098622874</v>
      </c>
      <c r="IN6" s="6"/>
      <c r="IO6" s="8"/>
      <c r="IP6" s="6"/>
      <c r="IQ6" s="6"/>
      <c r="IR6" s="1"/>
      <c r="IS6" s="1"/>
      <c r="IT6" s="1"/>
      <c r="IU6" s="1"/>
      <c r="IV6" s="1"/>
      <c r="IW6" s="1"/>
      <c r="IX6" s="2"/>
      <c r="IY6" s="2"/>
      <c r="IZ6" s="4" t="s">
        <v>490</v>
      </c>
      <c r="JA6" s="53">
        <f>HQ9</f>
        <v>0.49619080540724614</v>
      </c>
      <c r="JB6" s="86" t="s">
        <v>491</v>
      </c>
      <c r="JC6" s="44">
        <f>HM5</f>
        <v>48.194541765869154</v>
      </c>
      <c r="JD6" s="303" t="s">
        <v>84</v>
      </c>
      <c r="JE6" s="7">
        <f>JA6/(JC6)</f>
        <v>0.010295580935653652</v>
      </c>
      <c r="JF6" s="1"/>
      <c r="JG6" s="2"/>
      <c r="JH6" s="2"/>
      <c r="JI6" s="4" t="s">
        <v>490</v>
      </c>
      <c r="JJ6" s="53">
        <f>JB31</f>
        <v>2.0400840933738515</v>
      </c>
      <c r="JK6" s="86" t="s">
        <v>491</v>
      </c>
      <c r="JL6" s="44">
        <f>IX27</f>
        <v>38.81275306117459</v>
      </c>
      <c r="JM6" s="303" t="s">
        <v>84</v>
      </c>
      <c r="JN6" s="7">
        <f>JJ6/(JL6)</f>
        <v>0.052562210419816909</v>
      </c>
      <c r="KN6" s="1" t="s">
        <v>492</v>
      </c>
      <c r="KO6" s="1" t="s">
        <v>438</v>
      </c>
      <c r="KP6" s="1" t="s">
        <v>493</v>
      </c>
      <c r="KQ6" s="1"/>
      <c r="KR6" s="4" t="s">
        <v>492</v>
      </c>
      <c r="KS6" s="4" t="s">
        <v>438</v>
      </c>
      <c r="KT6" s="4" t="s">
        <v>493</v>
      </c>
      <c r="KU6" s="4" t="str">
        <f t="shared" si="77"/>
        <v>B</v>
      </c>
      <c r="KV6" s="4">
        <f t="shared" si="77"/>
        <v>21064591.387936059</v>
      </c>
      <c r="KW6" s="112">
        <v>2.6660374104652198</v>
      </c>
      <c r="KX6" s="1">
        <v>0.035543858094983422</v>
      </c>
      <c r="KY6" s="297">
        <f t="shared" si="78"/>
        <v>0.013332092773889871</v>
      </c>
      <c r="KZ6" s="112">
        <f t="shared" si="79"/>
        <v>2.7015812685602034</v>
      </c>
      <c r="LA6" s="1">
        <v>34.899999999999999</v>
      </c>
      <c r="LB6" s="1" t="str">
        <f t="shared" si="80"/>
        <v>pasa</v>
      </c>
      <c r="LC6" s="1"/>
      <c r="LD6" s="4">
        <f t="shared" si="81"/>
        <v>2</v>
      </c>
      <c r="LE6" s="298">
        <f t="shared" si="82"/>
        <v>472925.28118974465</v>
      </c>
      <c r="LF6" s="44">
        <v>0.17403032671698285</v>
      </c>
      <c r="LG6" s="4">
        <v>0.0037568770148574742</v>
      </c>
      <c r="LH6" s="299">
        <f t="shared" si="83"/>
        <v>0.021587484697233848</v>
      </c>
      <c r="LI6" s="44">
        <f t="shared" si="84"/>
        <v>0.17778720373184032</v>
      </c>
      <c r="LJ6" s="4">
        <v>13.5</v>
      </c>
      <c r="LK6" s="4" t="str">
        <f t="shared" si="85"/>
        <v>pasa</v>
      </c>
      <c r="LM6" s="1"/>
      <c r="LV6" s="1"/>
      <c r="LW6" s="302" t="s">
        <v>487</v>
      </c>
      <c r="LX6" s="85">
        <v>200</v>
      </c>
      <c r="LY6" s="94" t="s">
        <v>488</v>
      </c>
      <c r="LZ6" s="85">
        <f>LX6*0.8*0.85</f>
        <v>136</v>
      </c>
      <c r="MA6" s="2"/>
      <c r="MB6" s="2"/>
      <c r="MC6" s="94" t="s">
        <v>489</v>
      </c>
      <c r="MD6" s="304">
        <f>LQ26</f>
        <v>2.5669868219113847</v>
      </c>
      <c r="ME6" s="6"/>
      <c r="MF6" s="8"/>
      <c r="MG6" s="6"/>
      <c r="MH6" s="6"/>
      <c r="MI6" s="1"/>
      <c r="MJ6" s="1"/>
      <c r="MK6" s="1"/>
      <c r="ML6" s="1"/>
      <c r="MM6" s="1"/>
      <c r="MN6" s="1"/>
      <c r="MO6" s="2"/>
      <c r="MP6" s="2"/>
      <c r="MQ6" s="4" t="s">
        <v>490</v>
      </c>
      <c r="MR6" s="53">
        <f>MP5</f>
        <v>25.258368046169583</v>
      </c>
      <c r="MS6" s="86" t="s">
        <v>491</v>
      </c>
      <c r="MT6" s="4">
        <f>MJ9</f>
        <v>-2.0802045110871519</v>
      </c>
      <c r="MU6" s="303" t="s">
        <v>84</v>
      </c>
      <c r="MV6" s="7">
        <f>MR6/(MT6)</f>
        <v>-12.142252317763271</v>
      </c>
      <c r="MW6" s="1"/>
      <c r="NF6" s="1"/>
      <c r="NG6" s="302" t="s">
        <v>487</v>
      </c>
      <c r="NH6" s="85">
        <v>200</v>
      </c>
      <c r="NI6" s="94" t="s">
        <v>488</v>
      </c>
      <c r="NJ6" s="85">
        <f>NH6*0.8*0.85</f>
        <v>136</v>
      </c>
      <c r="NK6" s="2"/>
      <c r="NL6" s="2"/>
      <c r="NM6" s="94" t="s">
        <v>489</v>
      </c>
      <c r="NN6" s="304">
        <f>NA26</f>
        <v>2.1548942297576916</v>
      </c>
      <c r="NO6" s="6"/>
      <c r="NP6" s="8"/>
      <c r="NQ6" s="6"/>
      <c r="NR6" s="6"/>
      <c r="NS6" s="1"/>
      <c r="NT6" s="1"/>
      <c r="NU6" s="1"/>
      <c r="NV6" s="1"/>
      <c r="NW6" s="1"/>
      <c r="NX6" s="1"/>
      <c r="NY6" s="2"/>
      <c r="NZ6" s="2"/>
      <c r="OA6" s="4" t="s">
        <v>490</v>
      </c>
      <c r="OB6" s="53">
        <f>NZ5</f>
        <v>12.475200362119544</v>
      </c>
      <c r="OC6" s="86" t="s">
        <v>491</v>
      </c>
      <c r="OD6" s="4">
        <f>NT9</f>
        <v>-4.6881876015476243</v>
      </c>
      <c r="OE6" s="303" t="s">
        <v>84</v>
      </c>
      <c r="OF6" s="7">
        <f>OB6/(OD6)</f>
        <v>-2.6609857416971407</v>
      </c>
      <c r="OG6" s="6"/>
      <c r="OH6" s="8"/>
      <c r="OI6" s="6"/>
      <c r="OJ6" s="6"/>
      <c r="OK6" s="1"/>
      <c r="OL6" s="1"/>
      <c r="OM6" s="1"/>
      <c r="ON6" s="1"/>
      <c r="OO6" s="1"/>
      <c r="OP6" s="1"/>
      <c r="OQ6" s="2"/>
      <c r="OR6" s="2"/>
      <c r="OS6" s="4" t="s">
        <v>490</v>
      </c>
      <c r="OT6" s="53">
        <f>OR5</f>
        <v>25.258368046169583</v>
      </c>
      <c r="OU6" s="86" t="s">
        <v>491</v>
      </c>
      <c r="OV6" s="44">
        <f>OG10</f>
        <v>-2.0802045110871519</v>
      </c>
      <c r="OW6" s="303" t="s">
        <v>84</v>
      </c>
      <c r="OX6" s="7">
        <f>OT6/(OV6)</f>
        <v>-12.142252317763271</v>
      </c>
      <c r="OZ6" s="1"/>
      <c r="PA6" s="1"/>
      <c r="PB6" s="1"/>
      <c r="PC6" s="1"/>
      <c r="PD6" s="1"/>
      <c r="PE6" s="1"/>
      <c r="PF6" s="1"/>
      <c r="PH6" s="1"/>
      <c r="PQ6" s="1"/>
      <c r="PR6" s="302" t="s">
        <v>487</v>
      </c>
      <c r="PS6" s="85">
        <v>250</v>
      </c>
      <c r="PT6" s="94" t="s">
        <v>488</v>
      </c>
      <c r="PU6" s="85">
        <f>PS6*0.8*0.85</f>
        <v>170</v>
      </c>
      <c r="PV6" s="2"/>
      <c r="PW6" s="2"/>
      <c r="PX6" s="94" t="s">
        <v>489</v>
      </c>
      <c r="PY6" s="304">
        <f>PP29</f>
        <v>9.0540728604552516</v>
      </c>
      <c r="PZ6" s="6"/>
      <c r="QA6" s="8"/>
      <c r="QB6" s="6"/>
      <c r="QC6" s="6"/>
      <c r="QD6" s="1"/>
      <c r="QE6" s="1"/>
      <c r="QF6" s="1"/>
      <c r="QG6" s="1"/>
      <c r="QH6" s="1"/>
      <c r="QI6" s="1"/>
      <c r="QJ6" s="2"/>
      <c r="QK6" s="2"/>
      <c r="QL6" s="4" t="s">
        <v>490</v>
      </c>
      <c r="QM6" s="53">
        <f>QK5</f>
        <v>27.436181235622602</v>
      </c>
      <c r="QN6" s="86" t="s">
        <v>491</v>
      </c>
      <c r="QO6" s="4">
        <f>QE9</f>
        <v>-0.075990196113922603</v>
      </c>
      <c r="QP6" s="303" t="s">
        <v>84</v>
      </c>
      <c r="QQ6" s="7">
        <f>QM6/(QO6)</f>
        <v>-361.04895945380855</v>
      </c>
      <c r="QR6" s="6"/>
      <c r="QS6" s="8"/>
      <c r="QT6" s="6"/>
      <c r="QU6" s="6"/>
      <c r="QV6" s="1"/>
      <c r="QW6" s="1"/>
      <c r="QX6" s="1"/>
      <c r="QY6" s="1"/>
      <c r="QZ6" s="1"/>
      <c r="RA6" s="1"/>
      <c r="RB6" s="2"/>
      <c r="RC6" s="2"/>
      <c r="RD6" s="4" t="s">
        <v>490</v>
      </c>
      <c r="RE6" s="53">
        <f>RC5</f>
        <v>32.442760925279082</v>
      </c>
      <c r="RF6" s="86" t="s">
        <v>491</v>
      </c>
      <c r="RG6" s="4">
        <f>QW9</f>
        <v>26.938858422132142</v>
      </c>
      <c r="RH6" s="303" t="s">
        <v>84</v>
      </c>
      <c r="RI6" s="7">
        <f>RE6/(RG6)</f>
        <v>1.2043109034874731</v>
      </c>
      <c r="RK6" s="1"/>
      <c r="RL6" s="1"/>
      <c r="RM6" s="1"/>
      <c r="RN6" s="1"/>
      <c r="RO6" s="1"/>
      <c r="RP6" s="1"/>
      <c r="RQ6" s="1"/>
      <c r="RT6" s="40" t="s">
        <v>494</v>
      </c>
      <c r="RU6" s="40"/>
      <c r="RV6" s="40"/>
      <c r="RW6" s="40"/>
      <c r="RX6" s="40"/>
      <c r="RY6" s="40"/>
      <c r="RZ6" s="40"/>
      <c r="SB6" s="305"/>
      <c r="SC6" s="6">
        <f>SD5-SE8</f>
        <v>80</v>
      </c>
      <c r="SD6" s="2"/>
      <c r="SE6" s="2"/>
      <c r="SG6" s="6" t="s">
        <v>495</v>
      </c>
      <c r="SH6" s="6">
        <f>SH5/(1*2.86)</f>
        <v>-3.9701222131711926</v>
      </c>
      <c r="SJ6" s="24">
        <f>SH6*1000/10000</f>
        <v>-0.39701222131711927</v>
      </c>
      <c r="SK6" s="1"/>
      <c r="SL6" s="46" t="s">
        <v>39</v>
      </c>
      <c r="SM6" s="7">
        <f>JF41/(JN30*JK41)</f>
        <v>4.4684975989227054</v>
      </c>
      <c r="SN6" s="24"/>
      <c r="SO6" s="6"/>
      <c r="SP6" s="6"/>
      <c r="SQ6" s="6"/>
      <c r="SR6" s="6"/>
      <c r="SS6" s="6"/>
      <c r="ST6" s="24"/>
      <c r="SU6" s="24"/>
      <c r="SV6" s="6"/>
      <c r="SW6" s="24"/>
      <c r="SX6" s="24"/>
      <c r="SY6" s="24"/>
      <c r="SZ6" s="24"/>
      <c r="TA6" s="24"/>
      <c r="TB6" s="6"/>
      <c r="TC6" s="24"/>
      <c r="TD6" s="24"/>
      <c r="TE6" s="1"/>
      <c r="TH6" s="43"/>
      <c r="TI6" s="43"/>
      <c r="TJ6" s="43"/>
      <c r="TK6" s="43"/>
      <c r="TL6" s="43"/>
      <c r="TM6" s="43"/>
      <c r="TN6" s="43"/>
      <c r="TR6" s="85"/>
      <c r="TS6" s="252"/>
      <c r="TT6" s="6">
        <v>100</v>
      </c>
      <c r="TU6" s="252"/>
      <c r="TW6" s="6" t="s">
        <v>473</v>
      </c>
      <c r="TX6" s="252">
        <f>3</f>
        <v>3</v>
      </c>
      <c r="TZ6" s="6">
        <f>TX6*1000</f>
        <v>3000</v>
      </c>
      <c r="UA6" s="1"/>
      <c r="UB6" s="2"/>
      <c r="UC6" s="2"/>
      <c r="UD6" s="4" t="s">
        <v>490</v>
      </c>
      <c r="UE6" s="53">
        <f>UH5</f>
        <v>-0.38791113732153715</v>
      </c>
      <c r="UF6" s="86" t="s">
        <v>491</v>
      </c>
      <c r="UG6" s="44">
        <f>UC5</f>
        <v>55.206786208531312</v>
      </c>
      <c r="UH6" s="303" t="s">
        <v>84</v>
      </c>
      <c r="UI6" s="7">
        <f>UE6/(UG6)</f>
        <v>-0.0070265118468640685</v>
      </c>
      <c r="UK6" s="1"/>
      <c r="UL6" s="1"/>
      <c r="UM6" s="1"/>
      <c r="UN6" s="1"/>
      <c r="UO6" s="1"/>
      <c r="UP6" s="1"/>
      <c r="UQ6" s="1"/>
      <c r="US6" s="24"/>
      <c r="UT6" s="46" t="s">
        <v>496</v>
      </c>
      <c r="UU6" s="24"/>
      <c r="UV6" s="24"/>
      <c r="UW6" s="24"/>
      <c r="UX6" s="24"/>
      <c r="UY6" s="24"/>
      <c r="UZ6" s="24"/>
      <c r="VA6" s="24"/>
      <c r="VB6" s="6"/>
      <c r="VC6" s="8"/>
      <c r="VD6" s="6"/>
      <c r="VE6" s="6"/>
      <c r="VF6" s="1"/>
      <c r="VG6" s="1"/>
      <c r="VH6" s="1"/>
      <c r="VI6" s="1"/>
      <c r="VJ6" s="1"/>
      <c r="VK6" s="46"/>
      <c r="VL6" s="24"/>
      <c r="VM6" s="24"/>
      <c r="VN6" s="24"/>
      <c r="VO6" s="24"/>
      <c r="VP6" s="24"/>
      <c r="VQ6" s="24"/>
      <c r="VR6" s="24"/>
      <c r="VS6" s="24"/>
      <c r="VT6" s="24"/>
      <c r="VU6" s="43"/>
      <c r="VV6" s="43"/>
      <c r="VW6" s="43"/>
      <c r="VX6" s="43"/>
      <c r="VY6" s="43"/>
      <c r="VZ6" s="43"/>
      <c r="WA6" s="43"/>
      <c r="WB6" s="24"/>
      <c r="WC6" s="24"/>
      <c r="WD6" s="24"/>
      <c r="WE6" s="24"/>
      <c r="WF6" s="24"/>
      <c r="WG6" s="24"/>
      <c r="WH6" s="24"/>
      <c r="WI6" s="24"/>
      <c r="WJ6" s="24"/>
      <c r="WK6" s="24"/>
      <c r="WL6" s="24"/>
      <c r="WM6" s="54" t="s">
        <v>497</v>
      </c>
      <c r="WN6" s="54"/>
      <c r="WO6" s="54"/>
      <c r="WP6" s="54"/>
      <c r="WQ6" s="54"/>
      <c r="WR6" s="54"/>
      <c r="WS6" s="54"/>
      <c r="WV6" s="54" t="s">
        <v>498</v>
      </c>
      <c r="WW6" s="54"/>
      <c r="WX6" s="54"/>
      <c r="WY6" s="54"/>
      <c r="WZ6" s="54"/>
      <c r="XA6" s="54"/>
      <c r="XB6" s="54"/>
      <c r="XD6" s="24"/>
      <c r="XE6" s="54" t="s">
        <v>499</v>
      </c>
      <c r="XF6" s="54"/>
      <c r="XG6" s="54"/>
      <c r="XH6" s="54"/>
      <c r="XI6" s="54"/>
      <c r="XJ6" s="54"/>
      <c r="XK6" s="54"/>
      <c r="XL6" s="24"/>
      <c r="XM6" s="24"/>
      <c r="XN6" s="24"/>
      <c r="XO6" s="24"/>
      <c r="XP6" s="24"/>
      <c r="XQ6" s="24"/>
      <c r="XR6" s="24"/>
      <c r="XS6" s="24"/>
      <c r="XT6" s="24"/>
      <c r="XU6" s="24"/>
      <c r="XV6" s="24"/>
      <c r="XW6" s="24"/>
      <c r="XX6" s="24"/>
      <c r="XY6" s="24"/>
      <c r="XZ6" s="24"/>
      <c r="YA6" s="24"/>
      <c r="YB6" s="24"/>
      <c r="YC6" s="24"/>
      <c r="YD6" s="24"/>
      <c r="YE6" s="24"/>
      <c r="YF6" s="306"/>
      <c r="YG6" s="43"/>
      <c r="YH6" s="43"/>
      <c r="YI6" s="43"/>
      <c r="YJ6" s="43"/>
      <c r="YK6" s="43"/>
      <c r="YL6" s="43"/>
      <c r="YM6" s="24"/>
      <c r="YN6" s="24"/>
      <c r="YO6" s="24"/>
      <c r="YP6" s="24"/>
      <c r="YQ6" s="24"/>
      <c r="YR6" s="24"/>
      <c r="YS6" s="24"/>
      <c r="YT6" s="24"/>
      <c r="YU6" s="24"/>
      <c r="YV6" s="1"/>
      <c r="ZG6" s="7"/>
      <c r="ZH6" s="43"/>
      <c r="ZI6" s="43"/>
      <c r="ZJ6" s="43"/>
      <c r="ZK6" s="43"/>
      <c r="ZL6" s="43"/>
      <c r="ZM6" s="43"/>
      <c r="ZN6" s="43"/>
      <c r="ZO6" s="51"/>
      <c r="ZQ6" s="8"/>
      <c r="ZR6" s="46"/>
      <c r="ZS6" s="24"/>
      <c r="ZT6" s="6"/>
      <c r="ZU6" s="71"/>
      <c r="ZV6" s="51"/>
      <c r="ZW6" s="24"/>
      <c r="ZX6" s="24"/>
      <c r="ZY6" s="24"/>
      <c r="ZZ6" s="1"/>
      <c r="AAB6" s="50"/>
      <c r="AAC6" s="50"/>
      <c r="AAD6" s="50"/>
      <c r="AAE6" s="50"/>
      <c r="AAH6" s="42"/>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row>
    <row r="7" ht="16.5" customHeight="1">
      <c r="B7" s="56" t="s">
        <v>500</v>
      </c>
      <c r="C7" s="56"/>
      <c r="D7" s="56"/>
      <c r="E7" s="56"/>
      <c r="F7" s="56"/>
      <c r="G7" s="56"/>
      <c r="H7" s="56"/>
      <c r="K7" s="40"/>
      <c r="L7" s="40"/>
      <c r="M7" s="40"/>
      <c r="N7" s="40"/>
      <c r="O7" s="40"/>
      <c r="P7" s="40"/>
      <c r="Q7" s="40"/>
      <c r="R7" s="3"/>
      <c r="S7" s="3"/>
      <c r="T7" s="40"/>
      <c r="U7" s="40"/>
      <c r="V7" s="40"/>
      <c r="W7" s="40"/>
      <c r="X7" s="40"/>
      <c r="Y7" s="40"/>
      <c r="Z7" s="40"/>
      <c r="AA7" s="3"/>
      <c r="AB7" s="3"/>
      <c r="AC7" s="3"/>
      <c r="AD7" s="3"/>
      <c r="AE7" s="3"/>
      <c r="AF7" s="3"/>
      <c r="AG7" s="3"/>
      <c r="AH7" s="3"/>
      <c r="AI7" s="3"/>
      <c r="AJ7" s="3"/>
      <c r="AK7" s="3"/>
      <c r="AL7" s="40"/>
      <c r="AM7" s="40"/>
      <c r="AN7" s="40"/>
      <c r="AO7" s="40"/>
      <c r="AP7" s="40"/>
      <c r="AQ7" s="40"/>
      <c r="AR7" s="40"/>
      <c r="AS7" s="3"/>
      <c r="AT7" s="1"/>
      <c r="AU7" s="1" t="s">
        <v>501</v>
      </c>
      <c r="AV7" s="1"/>
      <c r="AW7" s="1"/>
      <c r="AX7" s="1"/>
      <c r="AY7" s="1"/>
      <c r="AZ7" s="45">
        <f t="shared" si="86"/>
        <v>73.599999999999994</v>
      </c>
      <c r="BA7" s="45"/>
      <c r="BB7" s="1"/>
      <c r="BC7" s="1"/>
      <c r="BD7" s="1"/>
      <c r="BE7" s="1"/>
      <c r="BF7" s="1"/>
      <c r="BG7" s="1"/>
      <c r="BH7" s="1"/>
      <c r="BI7" s="1"/>
      <c r="BJ7" s="1"/>
      <c r="BK7" s="1"/>
      <c r="BL7" s="4"/>
      <c r="BM7" s="4"/>
      <c r="BN7" s="4"/>
      <c r="BO7" s="4"/>
      <c r="BP7" s="1"/>
      <c r="BQ7" s="4"/>
      <c r="BR7" s="4"/>
      <c r="BS7" s="4"/>
      <c r="BT7" s="4"/>
      <c r="BU7" s="4"/>
      <c r="BV7" s="1"/>
      <c r="BW7" s="4"/>
      <c r="BX7" s="4"/>
      <c r="BY7" s="4"/>
      <c r="BZ7" s="1"/>
      <c r="CA7" s="4"/>
      <c r="CB7" s="4"/>
      <c r="CC7" s="4"/>
      <c r="CD7" s="4"/>
      <c r="CE7" s="1"/>
      <c r="CF7" s="1"/>
      <c r="CG7" s="46"/>
      <c r="CH7" s="7"/>
      <c r="CI7" s="58"/>
      <c r="CJ7" s="32"/>
      <c r="CK7" s="59" t="s">
        <v>48</v>
      </c>
      <c r="CL7" s="60"/>
      <c r="CM7" s="61" t="s">
        <v>49</v>
      </c>
      <c r="CN7" s="62">
        <v>3</v>
      </c>
      <c r="CO7" s="58"/>
      <c r="CP7" s="32"/>
      <c r="CQ7" s="59" t="s">
        <v>48</v>
      </c>
      <c r="CR7" s="60"/>
      <c r="CS7" s="24"/>
      <c r="CT7" s="24"/>
      <c r="CU7" s="24"/>
      <c r="CV7" s="6"/>
      <c r="CW7" s="8"/>
      <c r="CX7" s="63"/>
      <c r="CY7" s="63"/>
      <c r="CZ7" s="1"/>
      <c r="DA7" s="1"/>
      <c r="DB7" s="1"/>
      <c r="DC7" s="40"/>
      <c r="DD7" s="40"/>
      <c r="DE7" s="40"/>
      <c r="DF7" s="40"/>
      <c r="DG7" s="40"/>
      <c r="DH7" s="40"/>
      <c r="DI7" s="40"/>
      <c r="DJ7" s="1"/>
      <c r="DK7" s="1"/>
      <c r="DM7" s="302" t="s">
        <v>487</v>
      </c>
      <c r="DN7" s="85">
        <v>200</v>
      </c>
      <c r="DO7" s="94" t="s">
        <v>488</v>
      </c>
      <c r="DP7" s="85">
        <f>DN7*0.8*0.85</f>
        <v>136</v>
      </c>
      <c r="DQ7" s="2"/>
      <c r="DR7" s="2"/>
      <c r="DS7" s="94" t="s">
        <v>489</v>
      </c>
      <c r="DT7" s="304">
        <f>CH42</f>
        <v>0.61026433571171801</v>
      </c>
      <c r="DX7" s="1"/>
      <c r="DY7" s="46"/>
      <c r="DZ7" s="7"/>
      <c r="EA7" s="58"/>
      <c r="EB7" s="32"/>
      <c r="EC7" s="59" t="s">
        <v>48</v>
      </c>
      <c r="ED7" s="60"/>
      <c r="EE7" s="61" t="s">
        <v>49</v>
      </c>
      <c r="EF7" s="62">
        <v>3</v>
      </c>
      <c r="EG7" s="58"/>
      <c r="EH7" s="32"/>
      <c r="EI7" s="59" t="s">
        <v>48</v>
      </c>
      <c r="EJ7" s="60"/>
      <c r="EK7" s="24"/>
      <c r="EL7" s="24"/>
      <c r="EM7" s="58"/>
      <c r="EN7" s="32"/>
      <c r="EO7" s="59" t="s">
        <v>48</v>
      </c>
      <c r="EP7" s="60"/>
      <c r="EQ7" s="24"/>
      <c r="ER7" s="7"/>
      <c r="ES7" s="24"/>
      <c r="ET7" s="24"/>
      <c r="EU7" s="6"/>
      <c r="EV7" s="7"/>
      <c r="EW7" s="6"/>
      <c r="FA7" s="43"/>
      <c r="FB7" s="43"/>
      <c r="FC7" s="43"/>
      <c r="FD7" s="43"/>
      <c r="FE7" s="43"/>
      <c r="FF7" s="43"/>
      <c r="FG7" s="43"/>
      <c r="FH7" s="51"/>
      <c r="FM7" s="46"/>
      <c r="FN7" s="7"/>
      <c r="FO7" s="58"/>
      <c r="FP7" s="32"/>
      <c r="FQ7" s="59" t="s">
        <v>48</v>
      </c>
      <c r="FR7" s="60"/>
      <c r="FS7" s="61" t="s">
        <v>49</v>
      </c>
      <c r="FT7" s="62">
        <v>3</v>
      </c>
      <c r="FU7" s="58"/>
      <c r="FV7" s="32"/>
      <c r="FW7" s="59" t="s">
        <v>48</v>
      </c>
      <c r="FX7" s="60"/>
      <c r="FY7" s="24"/>
      <c r="FZ7" s="24"/>
      <c r="GA7" s="24"/>
      <c r="GB7" s="6"/>
      <c r="GC7" s="8"/>
      <c r="GD7" s="63"/>
      <c r="GE7" s="63"/>
      <c r="GF7" s="1"/>
      <c r="GH7" s="43"/>
      <c r="GI7" s="43"/>
      <c r="GJ7" s="43"/>
      <c r="GK7" s="43"/>
      <c r="GL7" s="43"/>
      <c r="GM7" s="43"/>
      <c r="GN7" s="43"/>
      <c r="GO7" s="51"/>
      <c r="GT7" s="1"/>
      <c r="HC7" s="71"/>
      <c r="HD7" s="302" t="s">
        <v>502</v>
      </c>
      <c r="HE7" s="85">
        <v>4200</v>
      </c>
      <c r="HF7" s="94" t="s">
        <v>503</v>
      </c>
      <c r="HG7" s="85">
        <f>0.75*(HG6/HE7)*(4800/(6000+HE7))</f>
        <v>0.011428571428571429</v>
      </c>
      <c r="HH7" s="2"/>
      <c r="HI7" s="2"/>
      <c r="HJ7" s="2"/>
      <c r="HK7" s="20">
        <f t="shared" ref="HK7:HK9" si="87">HG71</f>
        <v>0.16852420976582666</v>
      </c>
      <c r="HL7" s="6"/>
      <c r="HM7" s="8"/>
      <c r="HN7" s="6"/>
      <c r="HO7" s="6"/>
      <c r="HP7" s="1"/>
      <c r="HQ7" s="1"/>
      <c r="HR7" s="1"/>
      <c r="HS7" s="1"/>
      <c r="HT7" s="1"/>
      <c r="HV7" s="1"/>
      <c r="IE7" s="71"/>
      <c r="IF7" s="302" t="s">
        <v>502</v>
      </c>
      <c r="IG7" s="85">
        <v>4200</v>
      </c>
      <c r="IH7" s="94" t="s">
        <v>503</v>
      </c>
      <c r="II7" s="85">
        <f>0.75*(II6/IG7)*(4800/(6000+IG7))</f>
        <v>0.011428571428571429</v>
      </c>
      <c r="IJ7" s="2"/>
      <c r="IK7" s="2"/>
      <c r="IL7" s="2"/>
      <c r="IM7" s="20">
        <f t="shared" ref="IM7:IM9" si="88">II71</f>
        <v>0.1008694186151307</v>
      </c>
      <c r="IN7" s="6"/>
      <c r="IO7" s="8"/>
      <c r="IP7" s="6"/>
      <c r="IQ7" s="6"/>
      <c r="IR7" s="1"/>
      <c r="IS7" s="1"/>
      <c r="IT7" s="1"/>
      <c r="IU7" s="1"/>
      <c r="IV7" s="1"/>
      <c r="IW7" s="1"/>
      <c r="IX7" s="2"/>
      <c r="IY7" s="2"/>
      <c r="IZ7" s="4" t="s">
        <v>504</v>
      </c>
      <c r="JA7" s="53">
        <f>JA6</f>
        <v>0.49619080540724614</v>
      </c>
      <c r="JB7" s="86" t="s">
        <v>491</v>
      </c>
      <c r="JC7" s="4">
        <f>JC6</f>
        <v>48.194541765869154</v>
      </c>
      <c r="JD7" s="303" t="s">
        <v>84</v>
      </c>
      <c r="JE7" s="7">
        <f>JE6</f>
        <v>0.010295580935653652</v>
      </c>
      <c r="JF7" s="1"/>
      <c r="JG7" s="2"/>
      <c r="JH7" s="2"/>
      <c r="JI7" s="4" t="s">
        <v>504</v>
      </c>
      <c r="JJ7" s="53">
        <f>JJ6</f>
        <v>2.0400840933738515</v>
      </c>
      <c r="JK7" s="86" t="s">
        <v>491</v>
      </c>
      <c r="JL7" s="4">
        <f>JL6</f>
        <v>38.81275306117459</v>
      </c>
      <c r="JM7" s="303" t="s">
        <v>84</v>
      </c>
      <c r="JN7" s="7">
        <f>JN6</f>
        <v>0.052562210419816909</v>
      </c>
      <c r="KN7" s="4" t="s">
        <v>62</v>
      </c>
      <c r="KO7" s="307">
        <v>28963093.75740099</v>
      </c>
      <c r="KP7" s="307">
        <v>28963093.75740099</v>
      </c>
      <c r="KQ7" s="1"/>
      <c r="KR7" s="4">
        <v>1</v>
      </c>
      <c r="KS7" s="307">
        <v>13111059.802538594</v>
      </c>
      <c r="KT7" s="307">
        <v>13111059.802538594</v>
      </c>
      <c r="KU7" s="4" t="str">
        <f t="shared" si="77"/>
        <v>C</v>
      </c>
      <c r="KV7" s="4">
        <f t="shared" si="77"/>
        <v>28963093.75740099</v>
      </c>
      <c r="KW7" s="112">
        <v>3.6657103884894542</v>
      </c>
      <c r="KX7" s="1">
        <v>0.88413768942507498</v>
      </c>
      <c r="KY7" s="297">
        <f t="shared" si="78"/>
        <v>0.24119136421723855</v>
      </c>
      <c r="KZ7" s="112">
        <f t="shared" si="79"/>
        <v>4.5498480779145289</v>
      </c>
      <c r="LA7" s="1">
        <v>60</v>
      </c>
      <c r="LB7" s="1" t="str">
        <f t="shared" si="80"/>
        <v>pasa</v>
      </c>
      <c r="LC7" s="1"/>
      <c r="LD7" s="4">
        <f t="shared" si="81"/>
        <v>3</v>
      </c>
      <c r="LE7" s="298">
        <f t="shared" si="81"/>
        <v>472925.28118974465</v>
      </c>
      <c r="LF7" s="44">
        <v>0.17403032671698285</v>
      </c>
      <c r="LG7" s="4">
        <v>0.004047721897779381</v>
      </c>
      <c r="LH7" s="299">
        <f t="shared" si="83"/>
        <v>0.023258715731551756</v>
      </c>
      <c r="LI7" s="44">
        <f t="shared" si="84"/>
        <v>0.17807804861476223</v>
      </c>
      <c r="LJ7" s="4">
        <v>13.5</v>
      </c>
      <c r="LK7" s="4" t="str">
        <f t="shared" si="85"/>
        <v>pasa</v>
      </c>
      <c r="LM7" s="1"/>
      <c r="LV7" s="1"/>
      <c r="LW7" s="302" t="s">
        <v>502</v>
      </c>
      <c r="LX7" s="85">
        <v>4200</v>
      </c>
      <c r="LY7" s="94" t="s">
        <v>503</v>
      </c>
      <c r="LZ7" s="85">
        <f>0.75*(LZ6/LX7)*(4800/(6000+LX7))</f>
        <v>0.011428571428571429</v>
      </c>
      <c r="MA7" s="2"/>
      <c r="MB7" s="2"/>
      <c r="MC7" s="2"/>
      <c r="MD7" s="20">
        <f t="shared" ref="MD7:MD9" si="89">LX70</f>
        <v>0.035139387551333244</v>
      </c>
      <c r="ME7" s="6"/>
      <c r="MF7" s="8"/>
      <c r="MG7" s="6"/>
      <c r="MH7" s="6"/>
      <c r="MI7" s="1"/>
      <c r="MJ7" s="1"/>
      <c r="MK7" s="1"/>
      <c r="ML7" s="1"/>
      <c r="MM7" s="1"/>
      <c r="MN7" s="1"/>
      <c r="MO7" s="2"/>
      <c r="MP7" s="2"/>
      <c r="MQ7" s="4" t="s">
        <v>504</v>
      </c>
      <c r="MR7" s="53">
        <f>MR6</f>
        <v>25.258368046169583</v>
      </c>
      <c r="MS7" s="86" t="s">
        <v>491</v>
      </c>
      <c r="MT7" s="4">
        <f>MT6</f>
        <v>-2.0802045110871519</v>
      </c>
      <c r="MU7" s="303" t="s">
        <v>84</v>
      </c>
      <c r="MV7" s="7">
        <f>MV6</f>
        <v>-12.142252317763271</v>
      </c>
      <c r="MW7" s="1"/>
      <c r="NF7" s="1"/>
      <c r="NG7" s="302" t="s">
        <v>502</v>
      </c>
      <c r="NH7" s="85">
        <v>4200</v>
      </c>
      <c r="NI7" s="94" t="s">
        <v>503</v>
      </c>
      <c r="NJ7" s="85">
        <f>0.75*(NJ6/NH7)*(4800/(6000+NH7))</f>
        <v>0.011428571428571429</v>
      </c>
      <c r="NK7" s="2"/>
      <c r="NL7" s="2"/>
      <c r="NM7" s="2"/>
      <c r="NN7" s="20">
        <f t="shared" ref="NN7:NN9" si="90">NH70</f>
        <v>0.02941254056441215</v>
      </c>
      <c r="NO7" s="6"/>
      <c r="NP7" s="8"/>
      <c r="NQ7" s="6"/>
      <c r="NR7" s="6"/>
      <c r="NS7" s="1"/>
      <c r="NT7" s="1"/>
      <c r="NU7" s="1"/>
      <c r="NV7" s="1"/>
      <c r="NW7" s="1"/>
      <c r="NX7" s="1"/>
      <c r="NY7" s="2"/>
      <c r="NZ7" s="2"/>
      <c r="OA7" s="4" t="s">
        <v>504</v>
      </c>
      <c r="OB7" s="53">
        <f>OB6</f>
        <v>12.475200362119544</v>
      </c>
      <c r="OC7" s="86" t="s">
        <v>491</v>
      </c>
      <c r="OD7" s="4">
        <f>OD6</f>
        <v>-4.6881876015476243</v>
      </c>
      <c r="OE7" s="303" t="s">
        <v>84</v>
      </c>
      <c r="OF7" s="7">
        <f>OF6</f>
        <v>-2.6609857416971407</v>
      </c>
      <c r="OG7" s="6"/>
      <c r="OH7" s="8"/>
      <c r="OI7" s="6"/>
      <c r="OJ7" s="6"/>
      <c r="OK7" s="1"/>
      <c r="OL7" s="1"/>
      <c r="OM7" s="1"/>
      <c r="ON7" s="1"/>
      <c r="OO7" s="1"/>
      <c r="OP7" s="1"/>
      <c r="OQ7" s="2"/>
      <c r="OR7" s="2"/>
      <c r="OS7" s="4" t="s">
        <v>504</v>
      </c>
      <c r="OT7" s="53">
        <f>OT6</f>
        <v>25.258368046169583</v>
      </c>
      <c r="OU7" s="86" t="s">
        <v>491</v>
      </c>
      <c r="OV7" s="4">
        <f>OV6</f>
        <v>-2.0802045110871519</v>
      </c>
      <c r="OW7" s="303" t="s">
        <v>84</v>
      </c>
      <c r="OX7" s="7">
        <f>OX6</f>
        <v>-12.142252317763271</v>
      </c>
      <c r="OZ7" s="252"/>
      <c r="PA7" s="252">
        <f>OR26</f>
        <v>100</v>
      </c>
      <c r="PB7" s="252"/>
      <c r="PC7" s="1"/>
      <c r="PD7" s="252"/>
      <c r="PE7" s="252">
        <f>PA7</f>
        <v>100</v>
      </c>
      <c r="PF7" s="252"/>
      <c r="PH7" s="1"/>
      <c r="PQ7" s="1"/>
      <c r="PR7" s="302" t="s">
        <v>502</v>
      </c>
      <c r="PS7" s="85">
        <v>4200</v>
      </c>
      <c r="PT7" s="94" t="s">
        <v>503</v>
      </c>
      <c r="PU7" s="85">
        <f>0.75*(PU6/PS7)*(4800/(6000+PS7))</f>
        <v>0.014285714285714287</v>
      </c>
      <c r="PV7" s="2"/>
      <c r="PW7" s="2"/>
      <c r="PX7" s="2"/>
      <c r="PY7" s="20">
        <f t="shared" ref="PY7:PY9" si="91">PS70</f>
        <v>0.10268245533373786</v>
      </c>
      <c r="PZ7" s="6"/>
      <c r="QA7" s="8"/>
      <c r="QB7" s="6"/>
      <c r="QC7" s="6"/>
      <c r="QD7" s="1"/>
      <c r="QE7" s="1"/>
      <c r="QF7" s="1"/>
      <c r="QG7" s="1"/>
      <c r="QH7" s="1"/>
      <c r="QI7" s="1"/>
      <c r="QJ7" s="2"/>
      <c r="QK7" s="2"/>
      <c r="QL7" s="4" t="s">
        <v>504</v>
      </c>
      <c r="QM7" s="53">
        <f>QM6</f>
        <v>27.436181235622602</v>
      </c>
      <c r="QN7" s="86" t="s">
        <v>491</v>
      </c>
      <c r="QO7" s="4">
        <f>QO6</f>
        <v>-0.075990196113922603</v>
      </c>
      <c r="QP7" s="303" t="s">
        <v>84</v>
      </c>
      <c r="QQ7" s="7">
        <f>QQ6</f>
        <v>-361.04895945380855</v>
      </c>
      <c r="QR7" s="6"/>
      <c r="QS7" s="8"/>
      <c r="QT7" s="6"/>
      <c r="QU7" s="6"/>
      <c r="QV7" s="1"/>
      <c r="QW7" s="1"/>
      <c r="QX7" s="1"/>
      <c r="QY7" s="1"/>
      <c r="QZ7" s="1"/>
      <c r="RA7" s="1"/>
      <c r="RB7" s="2"/>
      <c r="RC7" s="2"/>
      <c r="RD7" s="4" t="s">
        <v>504</v>
      </c>
      <c r="RE7" s="53">
        <f>RE6</f>
        <v>32.442760925279082</v>
      </c>
      <c r="RF7" s="86" t="s">
        <v>491</v>
      </c>
      <c r="RG7" s="4">
        <f>RG6</f>
        <v>26.938858422132142</v>
      </c>
      <c r="RH7" s="303" t="s">
        <v>84</v>
      </c>
      <c r="RI7" s="7">
        <f>RI6</f>
        <v>1.2043109034874731</v>
      </c>
      <c r="RK7" s="252"/>
      <c r="RL7" s="252">
        <f>RC26</f>
        <v>100</v>
      </c>
      <c r="RM7" s="252"/>
      <c r="RN7" s="1"/>
      <c r="RO7" s="252"/>
      <c r="RP7" s="252">
        <f>RL7</f>
        <v>100</v>
      </c>
      <c r="RQ7" s="252"/>
      <c r="RT7" s="40"/>
      <c r="RU7" s="40"/>
      <c r="RV7" s="40"/>
      <c r="RW7" s="40"/>
      <c r="RX7" s="40"/>
      <c r="RY7" s="40"/>
      <c r="RZ7" s="40"/>
      <c r="SB7" s="2"/>
      <c r="SC7" s="2"/>
      <c r="SD7" s="2"/>
      <c r="SE7" s="2"/>
      <c r="SG7" s="6" t="s">
        <v>505</v>
      </c>
      <c r="SH7" s="6">
        <f>SH5/SH6</f>
        <v>2.8599999999999999</v>
      </c>
      <c r="SI7" s="6" t="s">
        <v>169</v>
      </c>
      <c r="SK7" s="1"/>
      <c r="SL7" s="46"/>
      <c r="SM7" s="7"/>
      <c r="SN7" s="58"/>
      <c r="SO7" s="32"/>
      <c r="SP7" s="59" t="s">
        <v>48</v>
      </c>
      <c r="SQ7" s="60"/>
      <c r="SR7" s="61" t="s">
        <v>49</v>
      </c>
      <c r="SS7" s="62">
        <v>3</v>
      </c>
      <c r="ST7" s="58"/>
      <c r="SU7" s="32"/>
      <c r="SV7" s="59" t="s">
        <v>48</v>
      </c>
      <c r="SW7" s="60"/>
      <c r="SX7" s="24"/>
      <c r="SY7" s="24"/>
      <c r="SZ7" s="24"/>
      <c r="TA7" s="6"/>
      <c r="TB7" s="8"/>
      <c r="TC7" s="63"/>
      <c r="TD7" s="63"/>
      <c r="TE7" s="1"/>
      <c r="TH7" s="43"/>
      <c r="TI7" s="43"/>
      <c r="TJ7" s="43"/>
      <c r="TK7" s="43"/>
      <c r="TL7" s="43"/>
      <c r="TM7" s="43"/>
      <c r="TN7" s="43"/>
      <c r="TR7" s="305"/>
      <c r="TS7" s="6">
        <f>TT6-TU9</f>
        <v>80</v>
      </c>
      <c r="TT7" s="2"/>
      <c r="TU7" s="2"/>
      <c r="TW7" s="6" t="s">
        <v>495</v>
      </c>
      <c r="TX7" s="6">
        <f>TX6/(1*2.86)</f>
        <v>1.048951048951049</v>
      </c>
      <c r="TZ7" s="24">
        <f>TX7*1000/10000</f>
        <v>0.1048951048951049</v>
      </c>
      <c r="UA7" s="1"/>
      <c r="UB7" s="2"/>
      <c r="UC7" s="2"/>
      <c r="UD7" s="4" t="s">
        <v>504</v>
      </c>
      <c r="UE7" s="53">
        <f>UH5</f>
        <v>-0.38791113732153715</v>
      </c>
      <c r="UF7" s="86" t="s">
        <v>491</v>
      </c>
      <c r="UG7" s="4">
        <f>UG6</f>
        <v>55.206786208531312</v>
      </c>
      <c r="UH7" s="303" t="s">
        <v>84</v>
      </c>
      <c r="UI7" s="7">
        <f>UI6</f>
        <v>-0.0070265118468640685</v>
      </c>
      <c r="UK7" s="252"/>
      <c r="UL7" s="252">
        <f>UC26</f>
        <v>100</v>
      </c>
      <c r="UM7" s="252"/>
      <c r="UN7" s="1"/>
      <c r="UO7" s="252"/>
      <c r="UP7" s="252">
        <f>UL7</f>
        <v>100</v>
      </c>
      <c r="UQ7" s="252"/>
      <c r="UT7" s="8" t="s">
        <v>506</v>
      </c>
      <c r="UU7" s="6">
        <f>SM6</f>
        <v>4.4684975989227054</v>
      </c>
      <c r="UV7" s="6" t="s">
        <v>266</v>
      </c>
      <c r="VB7" s="6"/>
      <c r="VC7" s="8"/>
      <c r="VD7" s="6"/>
      <c r="VF7" s="1"/>
      <c r="VG7" s="6">
        <f>VC16*VD17/VE14</f>
        <v>3.6774191909210061</v>
      </c>
      <c r="VH7" s="1"/>
      <c r="VI7" s="1"/>
      <c r="VJ7" s="1"/>
      <c r="VU7" s="43"/>
      <c r="VV7" s="43"/>
      <c r="VW7" s="43"/>
      <c r="VX7" s="43"/>
      <c r="VY7" s="43"/>
      <c r="VZ7" s="43"/>
      <c r="WA7" s="43"/>
      <c r="WM7" s="40"/>
      <c r="WN7" s="40"/>
      <c r="WO7" s="40"/>
      <c r="WP7" s="40"/>
      <c r="WQ7" s="40"/>
      <c r="WR7" s="40"/>
      <c r="WS7" s="40"/>
      <c r="WV7" s="40"/>
      <c r="WW7" s="40"/>
      <c r="WX7" s="40"/>
      <c r="WY7" s="40"/>
      <c r="WZ7" s="40"/>
      <c r="XA7" s="40"/>
      <c r="XB7" s="40"/>
      <c r="XE7" s="40"/>
      <c r="XF7" s="40"/>
      <c r="XG7" s="40"/>
      <c r="XH7" s="40"/>
      <c r="XI7" s="40"/>
      <c r="XJ7" s="40"/>
      <c r="XK7" s="40"/>
      <c r="YV7" s="1"/>
      <c r="ZG7" s="71"/>
      <c r="ZH7" s="43"/>
      <c r="ZI7" s="43"/>
      <c r="ZJ7" s="43"/>
      <c r="ZK7" s="43"/>
      <c r="ZL7" s="43"/>
      <c r="ZM7" s="43"/>
      <c r="ZN7" s="43"/>
      <c r="ZO7" s="51"/>
      <c r="ZQ7" s="8"/>
      <c r="ZR7" s="46"/>
      <c r="ZS7" s="24"/>
      <c r="ZT7" s="6"/>
      <c r="ZU7" s="71"/>
      <c r="ZV7" s="51"/>
      <c r="ZW7" s="24"/>
      <c r="ZX7" s="24"/>
      <c r="ZY7" s="24"/>
      <c r="ZZ7" s="1"/>
      <c r="AAB7" s="57"/>
      <c r="AAC7" s="57"/>
      <c r="AAD7" s="57"/>
      <c r="AAE7" s="57"/>
      <c r="AAH7" s="42"/>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row>
    <row r="8" ht="16.5" customHeight="1">
      <c r="B8" s="56"/>
      <c r="C8" s="56"/>
      <c r="D8" s="56"/>
      <c r="E8" s="56"/>
      <c r="F8" s="56"/>
      <c r="G8" s="56"/>
      <c r="H8" s="56"/>
      <c r="K8" s="40"/>
      <c r="L8" s="40"/>
      <c r="M8" s="40"/>
      <c r="N8" s="40"/>
      <c r="O8" s="40"/>
      <c r="P8" s="40"/>
      <c r="Q8" s="40"/>
      <c r="R8" s="3"/>
      <c r="S8" s="3"/>
      <c r="T8" s="40"/>
      <c r="U8" s="40"/>
      <c r="V8" s="40"/>
      <c r="W8" s="40"/>
      <c r="X8" s="40"/>
      <c r="Y8" s="40"/>
      <c r="Z8" s="40"/>
      <c r="AA8" s="3"/>
      <c r="AB8" s="3"/>
      <c r="AC8" s="3"/>
      <c r="AD8" s="3"/>
      <c r="AE8" s="3"/>
      <c r="AF8" s="3"/>
      <c r="AG8" s="3"/>
      <c r="AH8" s="3"/>
      <c r="AI8" s="3"/>
      <c r="AJ8" s="3"/>
      <c r="AK8" s="3"/>
      <c r="AL8" s="40" t="s">
        <v>507</v>
      </c>
      <c r="AM8" s="40"/>
      <c r="AN8" s="40"/>
      <c r="AO8" s="40"/>
      <c r="AP8" s="40"/>
      <c r="AQ8" s="40"/>
      <c r="AR8" s="40"/>
      <c r="AS8" s="3"/>
      <c r="AT8" s="1"/>
      <c r="AU8" s="1" t="s">
        <v>38</v>
      </c>
      <c r="AV8" s="1"/>
      <c r="AW8" s="1"/>
      <c r="AX8" s="1"/>
      <c r="AY8" s="1"/>
      <c r="AZ8" s="45">
        <f>AQ39</f>
        <v>1304.67776</v>
      </c>
      <c r="BA8" s="3"/>
      <c r="BB8" s="1"/>
      <c r="BC8" s="1"/>
      <c r="BD8" s="1"/>
      <c r="BE8" s="1"/>
      <c r="BF8" s="1"/>
      <c r="BG8" s="1"/>
      <c r="BH8" s="1"/>
      <c r="BI8" s="1"/>
      <c r="BJ8" s="1"/>
      <c r="BK8" s="1"/>
      <c r="BL8" s="4"/>
      <c r="BM8" s="4"/>
      <c r="BN8" s="4"/>
      <c r="BO8" s="4"/>
      <c r="BP8" s="1"/>
      <c r="BQ8" s="4"/>
      <c r="BR8" s="4"/>
      <c r="BS8" s="4"/>
      <c r="BT8" s="4"/>
      <c r="BU8" s="4"/>
      <c r="BV8" s="1"/>
      <c r="BW8" s="4"/>
      <c r="BX8" s="4"/>
      <c r="BY8" s="4"/>
      <c r="BZ8" s="1"/>
      <c r="CA8" s="4"/>
      <c r="CB8" s="4"/>
      <c r="CC8" s="4"/>
      <c r="CD8" s="4"/>
      <c r="CE8" s="1"/>
      <c r="CF8" s="1"/>
      <c r="CG8" s="46"/>
      <c r="CH8" s="7"/>
      <c r="CI8" s="58"/>
      <c r="CJ8" s="67"/>
      <c r="CK8" s="67"/>
      <c r="CL8" s="68" t="s">
        <v>61</v>
      </c>
      <c r="CM8" s="69" t="s">
        <v>62</v>
      </c>
      <c r="CN8" s="70" t="s">
        <v>63</v>
      </c>
      <c r="CO8" s="58"/>
      <c r="CP8" s="67"/>
      <c r="CQ8" s="67"/>
      <c r="CR8" s="68" t="s">
        <v>61</v>
      </c>
      <c r="CS8" s="69" t="s">
        <v>62</v>
      </c>
      <c r="CT8" s="70" t="s">
        <v>63</v>
      </c>
      <c r="CU8" s="24"/>
      <c r="CV8" s="6"/>
      <c r="CW8" s="6"/>
      <c r="CX8" s="71"/>
      <c r="CY8" s="71"/>
      <c r="CZ8" s="1"/>
      <c r="DA8" s="1"/>
      <c r="DB8" s="1"/>
      <c r="DC8" s="40"/>
      <c r="DD8" s="40"/>
      <c r="DE8" s="40"/>
      <c r="DF8" s="40"/>
      <c r="DG8" s="40"/>
      <c r="DH8" s="40"/>
      <c r="DI8" s="40"/>
      <c r="DJ8" s="1"/>
      <c r="DK8" s="1"/>
      <c r="DM8" s="302" t="s">
        <v>502</v>
      </c>
      <c r="DN8" s="85">
        <v>6000</v>
      </c>
      <c r="DO8" s="308" t="s">
        <v>503</v>
      </c>
      <c r="DP8" s="85">
        <f>0.75*(DP7/DN8)*(4800/(6000+DN8))</f>
        <v>0.0068000000000000005</v>
      </c>
      <c r="DQ8" s="2"/>
      <c r="DR8" s="2"/>
      <c r="DS8" s="2"/>
      <c r="DT8" s="20">
        <f t="shared" ref="DT8:DT10" si="92">DN69</f>
        <v>0.045231207634312216</v>
      </c>
      <c r="DX8" s="1"/>
      <c r="DY8" s="46"/>
      <c r="DZ8" s="7"/>
      <c r="EA8" s="58"/>
      <c r="EB8" s="67"/>
      <c r="EC8" s="67"/>
      <c r="ED8" s="68" t="s">
        <v>61</v>
      </c>
      <c r="EE8" s="69" t="s">
        <v>62</v>
      </c>
      <c r="EF8" s="70" t="s">
        <v>63</v>
      </c>
      <c r="EG8" s="58"/>
      <c r="EH8" s="67"/>
      <c r="EI8" s="67"/>
      <c r="EJ8" s="68" t="s">
        <v>61</v>
      </c>
      <c r="EK8" s="69" t="s">
        <v>62</v>
      </c>
      <c r="EL8" s="70" t="s">
        <v>63</v>
      </c>
      <c r="EM8" s="58"/>
      <c r="EN8" s="67"/>
      <c r="EO8" s="67"/>
      <c r="EP8" s="68" t="s">
        <v>61</v>
      </c>
      <c r="EQ8" s="69" t="s">
        <v>62</v>
      </c>
      <c r="ER8" s="70" t="s">
        <v>63</v>
      </c>
      <c r="ES8" s="24"/>
      <c r="ET8" s="24"/>
      <c r="EU8" s="6"/>
      <c r="EV8" s="7"/>
      <c r="EW8" s="6"/>
      <c r="FA8" s="36" t="s">
        <v>429</v>
      </c>
      <c r="FB8" s="36"/>
      <c r="FC8" s="36"/>
      <c r="FD8" s="36"/>
      <c r="FE8" s="43"/>
      <c r="FF8" s="43"/>
      <c r="FG8" s="43"/>
      <c r="FH8" s="51"/>
      <c r="FM8" s="46"/>
      <c r="FN8" s="7"/>
      <c r="FO8" s="58"/>
      <c r="FP8" s="67"/>
      <c r="FQ8" s="67"/>
      <c r="FR8" s="68" t="s">
        <v>61</v>
      </c>
      <c r="FS8" s="69" t="s">
        <v>62</v>
      </c>
      <c r="FT8" s="70" t="s">
        <v>63</v>
      </c>
      <c r="FU8" s="58"/>
      <c r="FV8" s="67"/>
      <c r="FW8" s="67"/>
      <c r="FX8" s="68" t="s">
        <v>61</v>
      </c>
      <c r="FY8" s="69" t="s">
        <v>62</v>
      </c>
      <c r="FZ8" s="70" t="s">
        <v>63</v>
      </c>
      <c r="GA8" s="24"/>
      <c r="GB8" s="6"/>
      <c r="GC8" s="6"/>
      <c r="GD8" s="71"/>
      <c r="GE8" s="71"/>
      <c r="GF8" s="1"/>
      <c r="GH8" s="36" t="s">
        <v>429</v>
      </c>
      <c r="GI8" s="36"/>
      <c r="GJ8" s="36"/>
      <c r="GK8" s="36"/>
      <c r="GL8" s="43"/>
      <c r="GM8" s="43"/>
      <c r="GN8" s="43"/>
      <c r="GO8" s="51"/>
      <c r="GT8" s="1"/>
      <c r="GV8" s="8" t="s">
        <v>165</v>
      </c>
      <c r="GW8" s="251">
        <v>5.3799999999999999</v>
      </c>
      <c r="HC8" s="7"/>
      <c r="HD8" s="302" t="s">
        <v>508</v>
      </c>
      <c r="HE8" s="85">
        <v>0.80000000000000004</v>
      </c>
      <c r="HF8" s="94" t="s">
        <v>509</v>
      </c>
      <c r="HG8" s="85">
        <f>0.8*(SQRT(HG6))/HE7</f>
        <v>0.0022213150075601146</v>
      </c>
      <c r="HH8" s="2"/>
      <c r="HI8" s="2"/>
      <c r="HJ8" s="2"/>
      <c r="HK8" s="20">
        <f t="shared" si="87"/>
        <v>0.16852420976582666</v>
      </c>
      <c r="HL8" s="6"/>
      <c r="HM8" s="8"/>
      <c r="HN8" s="6"/>
      <c r="HO8" s="6"/>
      <c r="HP8" s="1"/>
      <c r="HQ8" s="1"/>
      <c r="HR8" s="1"/>
      <c r="HS8" s="1"/>
      <c r="HT8" s="1"/>
      <c r="HV8" s="1"/>
      <c r="HX8" s="8" t="s">
        <v>165</v>
      </c>
      <c r="HY8" s="251">
        <v>4.2000000000000002</v>
      </c>
      <c r="IE8" s="7"/>
      <c r="IF8" s="302" t="s">
        <v>508</v>
      </c>
      <c r="IG8" s="85">
        <v>0.80000000000000004</v>
      </c>
      <c r="IH8" s="94" t="s">
        <v>509</v>
      </c>
      <c r="II8" s="85">
        <f>0.8*(SQRT(II6))/IG7</f>
        <v>0.0022213150075601146</v>
      </c>
      <c r="IJ8" s="2"/>
      <c r="IK8" s="2"/>
      <c r="IL8" s="2"/>
      <c r="IM8" s="20">
        <f t="shared" si="88"/>
        <v>0.1008694186151307</v>
      </c>
      <c r="IN8" s="6"/>
      <c r="IO8" s="8"/>
      <c r="IP8" s="6"/>
      <c r="IQ8" s="6"/>
      <c r="IR8" s="1"/>
      <c r="IS8" s="1"/>
      <c r="IT8" s="1"/>
      <c r="IU8" s="1"/>
      <c r="IV8" s="1"/>
      <c r="IW8" s="1"/>
      <c r="IX8" s="2"/>
      <c r="IY8" s="2"/>
      <c r="IZ8" s="6" t="s">
        <v>510</v>
      </c>
      <c r="JA8" s="1">
        <f>0.8*(JB5^0.5)</f>
        <v>11.313708498984761</v>
      </c>
      <c r="JB8" s="1"/>
      <c r="JC8" s="1"/>
      <c r="JF8" s="1"/>
      <c r="JG8" s="2"/>
      <c r="JH8" s="2"/>
      <c r="JI8" s="6" t="s">
        <v>510</v>
      </c>
      <c r="JJ8" s="1">
        <f>JA8</f>
        <v>11.313708498984761</v>
      </c>
      <c r="JK8" s="1"/>
      <c r="JL8" s="1"/>
      <c r="JM8" s="6"/>
      <c r="JN8" s="6"/>
      <c r="KN8" s="4" t="s">
        <v>63</v>
      </c>
      <c r="KO8" s="307">
        <v>21064591.387936059</v>
      </c>
      <c r="KP8" s="307">
        <v>21064591.387936059</v>
      </c>
      <c r="KQ8" s="1"/>
      <c r="KR8" s="4">
        <v>2</v>
      </c>
      <c r="KS8" s="307">
        <v>472925.28118974465</v>
      </c>
      <c r="KT8" s="307">
        <v>472925.28118974465</v>
      </c>
      <c r="KU8" s="4">
        <f t="shared" si="77"/>
        <v>0</v>
      </c>
      <c r="KV8" s="4">
        <f t="shared" si="77"/>
        <v>0</v>
      </c>
      <c r="KW8" s="112">
        <v>0</v>
      </c>
      <c r="KX8" s="1">
        <v>0</v>
      </c>
      <c r="KY8" s="297" t="str">
        <f t="shared" si="78"/>
        <v/>
      </c>
      <c r="KZ8" s="112">
        <f t="shared" si="79"/>
        <v>0</v>
      </c>
      <c r="LA8" s="1">
        <v>0</v>
      </c>
      <c r="LB8" s="1" t="str">
        <f t="shared" si="80"/>
        <v/>
      </c>
      <c r="LC8" s="1"/>
      <c r="LD8" s="4">
        <f t="shared" si="81"/>
        <v>4</v>
      </c>
      <c r="LE8" s="298">
        <f t="shared" si="81"/>
        <v>13111059.802538594</v>
      </c>
      <c r="LF8" s="44">
        <v>4.8246987670050805</v>
      </c>
      <c r="LG8" s="4">
        <v>0.37954529530657916</v>
      </c>
      <c r="LH8" s="299">
        <f t="shared" si="83"/>
        <v>0.078667148693757918</v>
      </c>
      <c r="LI8" s="44">
        <f t="shared" si="84"/>
        <v>5.2042440623116599</v>
      </c>
      <c r="LJ8" s="4">
        <v>40</v>
      </c>
      <c r="LK8" s="4" t="str">
        <f t="shared" si="85"/>
        <v>pasa</v>
      </c>
      <c r="LM8" s="1"/>
      <c r="LO8" s="8" t="s">
        <v>165</v>
      </c>
      <c r="LP8" s="251">
        <v>3.5800000000000001</v>
      </c>
      <c r="LW8" s="302" t="s">
        <v>508</v>
      </c>
      <c r="LX8" s="85">
        <v>0.80000000000000004</v>
      </c>
      <c r="LY8" s="94" t="s">
        <v>509</v>
      </c>
      <c r="LZ8" s="85">
        <f>0.8*(SQRT(LZ6))/LX7</f>
        <v>0.0022213150075601146</v>
      </c>
      <c r="MA8" s="2"/>
      <c r="MB8" s="2"/>
      <c r="MC8" s="2"/>
      <c r="MD8" s="20">
        <f t="shared" si="89"/>
        <v>0.035139387551333244</v>
      </c>
      <c r="ME8" s="6"/>
      <c r="MF8" s="8"/>
      <c r="MG8" s="6"/>
      <c r="MH8" s="6"/>
      <c r="MI8" s="1"/>
      <c r="MJ8" s="1"/>
      <c r="MK8" s="1"/>
      <c r="ML8" s="1"/>
      <c r="MM8" s="1"/>
      <c r="MN8" s="1"/>
      <c r="MO8" s="2"/>
      <c r="MP8" s="2"/>
      <c r="MQ8" s="6" t="s">
        <v>510</v>
      </c>
      <c r="MR8" s="1">
        <f>0.85*((MS5)^0.5)</f>
        <v>12.020815280171307</v>
      </c>
      <c r="MS8" s="1"/>
      <c r="MT8" s="1"/>
      <c r="MW8" s="1"/>
      <c r="MY8" s="8" t="s">
        <v>165</v>
      </c>
      <c r="MZ8" s="251">
        <v>3.5800000000000001</v>
      </c>
      <c r="NG8" s="302" t="s">
        <v>508</v>
      </c>
      <c r="NH8" s="85">
        <v>0.80000000000000004</v>
      </c>
      <c r="NI8" s="94" t="s">
        <v>509</v>
      </c>
      <c r="NJ8" s="85">
        <f>0.8*(SQRT(NJ6))/NH7</f>
        <v>0.0022213150075601146</v>
      </c>
      <c r="NK8" s="2"/>
      <c r="NL8" s="2"/>
      <c r="NM8" s="2"/>
      <c r="NN8" s="20">
        <f t="shared" si="90"/>
        <v>0.02941254056441215</v>
      </c>
      <c r="NO8" s="6"/>
      <c r="NP8" s="8"/>
      <c r="NQ8" s="6"/>
      <c r="NR8" s="6"/>
      <c r="NS8" s="1"/>
      <c r="NT8" s="1"/>
      <c r="NU8" s="1"/>
      <c r="NV8" s="1"/>
      <c r="NW8" s="1"/>
      <c r="NX8" s="1"/>
      <c r="NY8" s="2"/>
      <c r="NZ8" s="2"/>
      <c r="OA8" s="6" t="s">
        <v>510</v>
      </c>
      <c r="OB8" s="1">
        <f>0.85*((OC5)^0.5)</f>
        <v>12.020815280171307</v>
      </c>
      <c r="OC8" s="1"/>
      <c r="OD8" s="1"/>
      <c r="OG8" s="6"/>
      <c r="OH8" s="8"/>
      <c r="OI8" s="6"/>
      <c r="OJ8" s="6"/>
      <c r="OK8" s="1"/>
      <c r="OL8" s="1"/>
      <c r="OM8" s="1"/>
      <c r="ON8" s="1"/>
      <c r="OO8" s="1"/>
      <c r="OP8" s="1"/>
      <c r="OQ8" s="2"/>
      <c r="OR8" s="2"/>
      <c r="OS8" s="6" t="s">
        <v>510</v>
      </c>
      <c r="OT8" s="1">
        <f>0.85*((OU5)^0.5)</f>
        <v>12.020815280171307</v>
      </c>
      <c r="OU8" s="1"/>
      <c r="OV8" s="1"/>
      <c r="OZ8" s="252">
        <f>OQ27</f>
        <v>80</v>
      </c>
      <c r="PC8" s="40"/>
      <c r="PH8" s="1"/>
      <c r="PJ8" s="8" t="s">
        <v>165</v>
      </c>
      <c r="PK8" s="251">
        <v>1.6000000000000001</v>
      </c>
      <c r="PR8" s="302" t="s">
        <v>508</v>
      </c>
      <c r="PS8" s="85">
        <v>0.80000000000000004</v>
      </c>
      <c r="PT8" s="94" t="s">
        <v>509</v>
      </c>
      <c r="PU8" s="85">
        <f>0.8*(SQRT(PU6))/PS7</f>
        <v>0.0024835056781724379</v>
      </c>
      <c r="PV8" s="2"/>
      <c r="PW8" s="2"/>
      <c r="PX8" s="2"/>
      <c r="PY8" s="20">
        <f t="shared" si="91"/>
        <v>0.10268245533373786</v>
      </c>
      <c r="PZ8" s="6"/>
      <c r="QA8" s="8"/>
      <c r="QB8" s="6"/>
      <c r="QC8" s="6"/>
      <c r="QD8" s="1"/>
      <c r="QE8" s="1"/>
      <c r="QF8" s="1"/>
      <c r="QG8" s="1"/>
      <c r="QH8" s="1"/>
      <c r="QI8" s="1"/>
      <c r="QJ8" s="2"/>
      <c r="QK8" s="2"/>
      <c r="QL8" s="6" t="s">
        <v>510</v>
      </c>
      <c r="QM8" s="1">
        <f>0.85*((QN5)^0.5)</f>
        <v>12.020815280171307</v>
      </c>
      <c r="QN8" s="1"/>
      <c r="QO8" s="1"/>
      <c r="QR8" s="6"/>
      <c r="QS8" s="8"/>
      <c r="QT8" s="6"/>
      <c r="QU8" s="6"/>
      <c r="QV8" s="1"/>
      <c r="QW8" s="1"/>
      <c r="QX8" s="1"/>
      <c r="QY8" s="1"/>
      <c r="QZ8" s="1"/>
      <c r="RA8" s="1"/>
      <c r="RB8" s="2"/>
      <c r="RC8" s="2"/>
      <c r="RD8" s="6" t="s">
        <v>510</v>
      </c>
      <c r="RE8" s="1">
        <f>0.85*((RF5)^0.5)</f>
        <v>12.020815280171307</v>
      </c>
      <c r="RF8" s="1"/>
      <c r="RG8" s="1"/>
      <c r="RK8" s="252">
        <f>RB27</f>
        <v>80</v>
      </c>
      <c r="RN8" s="40"/>
      <c r="RT8" s="40"/>
      <c r="RU8" s="40"/>
      <c r="RV8" s="40"/>
      <c r="RW8" s="40"/>
      <c r="RX8" s="40"/>
      <c r="RY8" s="40"/>
      <c r="RZ8" s="40"/>
      <c r="SB8" s="2"/>
      <c r="SC8" s="2"/>
      <c r="SE8" s="85">
        <v>20</v>
      </c>
      <c r="SK8" s="1"/>
      <c r="SL8" s="46" t="s">
        <v>511</v>
      </c>
      <c r="SM8" s="7">
        <v>0.69999999999999996</v>
      </c>
      <c r="SN8" s="58"/>
      <c r="SO8" s="67"/>
      <c r="SP8" s="67"/>
      <c r="SQ8" s="68" t="s">
        <v>61</v>
      </c>
      <c r="SR8" s="69" t="s">
        <v>62</v>
      </c>
      <c r="SS8" s="70" t="s">
        <v>63</v>
      </c>
      <c r="ST8" s="58"/>
      <c r="SU8" s="67"/>
      <c r="SV8" s="67"/>
      <c r="SW8" s="68" t="s">
        <v>61</v>
      </c>
      <c r="SX8" s="69" t="s">
        <v>62</v>
      </c>
      <c r="SY8" s="70" t="s">
        <v>63</v>
      </c>
      <c r="SZ8" s="24"/>
      <c r="TA8" s="6"/>
      <c r="TB8" s="6"/>
      <c r="TC8" s="71"/>
      <c r="TD8" s="71"/>
      <c r="TE8" s="1"/>
      <c r="TG8" s="36" t="s">
        <v>429</v>
      </c>
      <c r="TH8" s="36"/>
      <c r="TI8" s="36"/>
      <c r="TJ8" s="36"/>
      <c r="TK8" s="43"/>
      <c r="TL8" s="43"/>
      <c r="TM8" s="43"/>
      <c r="TN8" s="51"/>
      <c r="TR8" s="2"/>
      <c r="TS8" s="2"/>
      <c r="TT8" s="2"/>
      <c r="TU8" s="2"/>
      <c r="TW8" s="6" t="s">
        <v>505</v>
      </c>
      <c r="TX8" s="6">
        <f>TX6/TX7</f>
        <v>2.8599999999999999</v>
      </c>
      <c r="TY8" s="6" t="s">
        <v>169</v>
      </c>
      <c r="UA8" s="1"/>
      <c r="UB8" s="2"/>
      <c r="UC8" s="2"/>
      <c r="UD8" s="6" t="s">
        <v>510</v>
      </c>
      <c r="UE8" s="1">
        <f>0.85*((UF5)^0.5)</f>
        <v>12.020815280171307</v>
      </c>
      <c r="UF8" s="1"/>
      <c r="UG8" s="1"/>
      <c r="UK8" s="252">
        <v>40</v>
      </c>
      <c r="UN8" s="40"/>
      <c r="UU8" s="8"/>
      <c r="UW8" s="1"/>
      <c r="UY8" s="1"/>
      <c r="UZ8" s="281"/>
      <c r="VA8" s="1"/>
      <c r="VB8" s="6"/>
      <c r="VC8" s="8"/>
      <c r="VD8" s="6"/>
      <c r="VE8" s="6"/>
      <c r="VF8" s="1"/>
      <c r="VG8" s="4">
        <f>VH15+VG7</f>
        <v>0</v>
      </c>
      <c r="VH8" s="1">
        <f>VI88</f>
        <v>2.7068481295895337</v>
      </c>
      <c r="VI8" s="1"/>
      <c r="VJ8" s="1"/>
      <c r="VU8" s="43"/>
      <c r="VV8" s="43"/>
      <c r="VW8" s="43"/>
      <c r="VX8" s="43"/>
      <c r="VY8" s="43"/>
      <c r="VZ8" s="43"/>
      <c r="WA8" s="43"/>
      <c r="WM8" s="83" t="s">
        <v>512</v>
      </c>
      <c r="WN8" s="36"/>
      <c r="WO8" s="36"/>
      <c r="WP8" s="36"/>
      <c r="WQ8" s="36"/>
      <c r="WR8" s="36"/>
      <c r="WS8" s="36"/>
      <c r="WV8" s="40"/>
      <c r="WW8" s="40"/>
      <c r="WX8" s="40"/>
      <c r="WY8" s="40"/>
      <c r="WZ8" s="40"/>
      <c r="XA8" s="40"/>
      <c r="XB8" s="40"/>
      <c r="XE8" s="40"/>
      <c r="XF8" s="40"/>
      <c r="XG8" s="40"/>
      <c r="XH8" s="40"/>
      <c r="XI8" s="40"/>
      <c r="XJ8" s="40"/>
      <c r="XK8" s="40"/>
      <c r="YV8" s="40"/>
      <c r="ZG8" s="7"/>
      <c r="ZH8" s="36" t="s">
        <v>513</v>
      </c>
      <c r="ZI8" s="36"/>
      <c r="ZJ8" s="36"/>
      <c r="ZK8" s="36"/>
      <c r="ZL8" s="43"/>
      <c r="ZM8" s="43"/>
      <c r="ZN8" s="43"/>
      <c r="ZO8" s="51"/>
      <c r="ZQ8" s="8"/>
      <c r="ZR8" s="46"/>
      <c r="ZS8" s="24"/>
      <c r="ZT8" s="6"/>
      <c r="ZU8" s="71"/>
      <c r="ZV8" s="51"/>
      <c r="ZW8" s="24"/>
      <c r="ZX8" s="24"/>
      <c r="ZY8" s="24"/>
      <c r="ZZ8" s="1"/>
      <c r="AAB8" s="50"/>
      <c r="AAC8" s="50"/>
      <c r="AAD8" s="50"/>
      <c r="AAE8" s="50"/>
      <c r="AAH8" s="42"/>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row>
    <row r="9" ht="16.5" customHeight="1">
      <c r="B9" s="56"/>
      <c r="C9" s="56"/>
      <c r="D9" s="56"/>
      <c r="E9" s="56"/>
      <c r="F9" s="56"/>
      <c r="G9" s="56"/>
      <c r="H9" s="56"/>
      <c r="K9" s="40"/>
      <c r="L9" s="40"/>
      <c r="M9" s="40"/>
      <c r="N9" s="40"/>
      <c r="O9" s="40"/>
      <c r="P9" s="40"/>
      <c r="Q9" s="40"/>
      <c r="R9" s="3"/>
      <c r="S9" s="3"/>
      <c r="T9" s="40"/>
      <c r="U9" s="40"/>
      <c r="V9" s="40"/>
      <c r="W9" s="40"/>
      <c r="X9" s="40"/>
      <c r="Y9" s="40"/>
      <c r="Z9" s="40"/>
      <c r="AA9" s="3"/>
      <c r="AB9" s="3"/>
      <c r="AC9" s="3"/>
      <c r="AD9" s="3"/>
      <c r="AE9" s="3"/>
      <c r="AF9" s="3"/>
      <c r="AG9" s="3"/>
      <c r="AH9" s="3"/>
      <c r="AI9" s="3"/>
      <c r="AJ9" s="3"/>
      <c r="AK9" s="3"/>
      <c r="AL9" s="40"/>
      <c r="AM9" s="40"/>
      <c r="AN9" s="40"/>
      <c r="AO9" s="40"/>
      <c r="AP9" s="40"/>
      <c r="AQ9" s="40"/>
      <c r="AR9" s="40"/>
      <c r="AS9" s="3"/>
      <c r="AT9" s="1"/>
      <c r="AU9" s="1" t="s">
        <v>514</v>
      </c>
      <c r="AV9" s="1"/>
      <c r="AW9" s="1"/>
      <c r="AX9" s="1"/>
      <c r="AY9" s="1"/>
      <c r="AZ9" s="45">
        <v>215</v>
      </c>
      <c r="BA9" s="3"/>
      <c r="BB9" s="1"/>
      <c r="BC9" s="1"/>
      <c r="BD9" s="1"/>
      <c r="BE9" s="1"/>
      <c r="BF9" s="1"/>
      <c r="BG9" s="1"/>
      <c r="BH9" s="1"/>
      <c r="BI9" s="1"/>
      <c r="BJ9" s="1"/>
      <c r="BK9" s="1"/>
      <c r="BL9" s="4"/>
      <c r="BM9" s="4"/>
      <c r="BN9" s="4"/>
      <c r="BO9" s="4"/>
      <c r="BP9" s="1"/>
      <c r="BQ9" s="4"/>
      <c r="BR9" s="4"/>
      <c r="BS9" s="4"/>
      <c r="BT9" s="4"/>
      <c r="BU9" s="4"/>
      <c r="BV9" s="1"/>
      <c r="BW9" s="4"/>
      <c r="BX9" s="4"/>
      <c r="BY9" s="4"/>
      <c r="BZ9" s="1"/>
      <c r="CA9" s="4"/>
      <c r="CB9" s="4"/>
      <c r="CC9" s="4"/>
      <c r="CD9" s="4"/>
      <c r="CE9" s="1"/>
      <c r="CF9" s="1"/>
      <c r="CG9" s="6"/>
      <c r="CH9" s="46"/>
      <c r="CI9" s="58"/>
      <c r="CJ9" s="32"/>
      <c r="CK9" s="73" t="s">
        <v>71</v>
      </c>
      <c r="CL9" s="77">
        <f>CH6</f>
        <v>0.46766000000000002</v>
      </c>
      <c r="CM9" s="75">
        <f>-1*(IF(CM24=0,0,IF(CL9=0,0,CL9*CM24*CM24/12)))</f>
        <v>-0.26142583716666662</v>
      </c>
      <c r="CN9" s="75">
        <f>CM9*-1</f>
        <v>0.26142583716666662</v>
      </c>
      <c r="CO9" s="58"/>
      <c r="CP9" s="32"/>
      <c r="CQ9" s="73" t="s">
        <v>71</v>
      </c>
      <c r="CR9" s="77">
        <f>CL9</f>
        <v>0.46766000000000002</v>
      </c>
      <c r="CS9" s="75">
        <f>-1*(IF(CS24=0,0,IF(CR9=0,0,CR9*CS24*CS24/12)))</f>
        <v>-0.42440144999999996</v>
      </c>
      <c r="CT9" s="76">
        <f>CS9*-1</f>
        <v>0.42440144999999996</v>
      </c>
      <c r="CU9" s="24"/>
      <c r="CV9" s="6"/>
      <c r="CW9" s="71"/>
      <c r="CX9" s="51"/>
      <c r="CY9" s="51"/>
      <c r="CZ9" s="1"/>
      <c r="DA9" s="1"/>
      <c r="DB9" s="1"/>
      <c r="DC9" s="40"/>
      <c r="DD9" s="40"/>
      <c r="DE9" s="40"/>
      <c r="DF9" s="40"/>
      <c r="DG9" s="40"/>
      <c r="DH9" s="40"/>
      <c r="DI9" s="40"/>
      <c r="DJ9" s="1"/>
      <c r="DK9" s="1"/>
      <c r="DM9" s="302" t="s">
        <v>508</v>
      </c>
      <c r="DN9" s="85">
        <v>0.80000000000000004</v>
      </c>
      <c r="DO9" s="308" t="s">
        <v>509</v>
      </c>
      <c r="DP9" s="85">
        <f>0.8*(SQRT(DP7))/DN8</f>
        <v>0.0015549205052920803</v>
      </c>
      <c r="DQ9" s="2"/>
      <c r="DR9" s="2"/>
      <c r="DS9" s="2"/>
      <c r="DT9" s="20">
        <f t="shared" si="92"/>
        <v>0.045231207634312216</v>
      </c>
      <c r="DX9" s="1"/>
      <c r="DY9" s="6"/>
      <c r="DZ9" s="46"/>
      <c r="EA9" s="58"/>
      <c r="EB9" s="32"/>
      <c r="EC9" s="73" t="s">
        <v>71</v>
      </c>
      <c r="ED9" s="77">
        <f>DZ6</f>
        <v>0.46766000000000002</v>
      </c>
      <c r="EE9" s="75">
        <f>-1*(IF(EE24=0,0,IF(ED9=0,0,ED9*EE24*EE24/12)))</f>
        <v>-0.39906986666666672</v>
      </c>
      <c r="EF9" s="75">
        <f>EE9*-1</f>
        <v>0.39906986666666672</v>
      </c>
      <c r="EG9" s="58"/>
      <c r="EH9" s="32"/>
      <c r="EI9" s="73" t="s">
        <v>71</v>
      </c>
      <c r="EJ9" s="77">
        <f>ED9</f>
        <v>0.46766000000000002</v>
      </c>
      <c r="EK9" s="75">
        <f>-1*(IF(EK24=0,0,IF(EJ9=0,0,EJ9*EK24*EK24/12)))</f>
        <v>-0.26142583716666662</v>
      </c>
      <c r="EL9" s="76">
        <f>EK9*-1</f>
        <v>0.26142583716666662</v>
      </c>
      <c r="EM9" s="58"/>
      <c r="EN9" s="32"/>
      <c r="EO9" s="73" t="s">
        <v>71</v>
      </c>
      <c r="EP9" s="77">
        <f>EJ9</f>
        <v>0.46766000000000002</v>
      </c>
      <c r="EQ9" s="75">
        <f>-1*(IF(EQ24=0,0,IF(EP9=0,0,EP9*EQ24*EQ24/12)))</f>
        <v>-0.42440144999999996</v>
      </c>
      <c r="ER9" s="76">
        <f>EQ9*-1</f>
        <v>0.42440144999999996</v>
      </c>
      <c r="ES9" s="24"/>
      <c r="ET9" s="24"/>
      <c r="EU9" s="6"/>
      <c r="EV9" s="7"/>
      <c r="EW9" s="6"/>
      <c r="FA9" s="294" t="s">
        <v>471</v>
      </c>
      <c r="FB9" s="295"/>
      <c r="FC9" s="295"/>
      <c r="FD9" s="295"/>
      <c r="FE9" s="295"/>
      <c r="FF9" s="295"/>
      <c r="FG9" s="295"/>
      <c r="FH9" s="296"/>
      <c r="FM9" s="6"/>
      <c r="FN9" s="46"/>
      <c r="FO9" s="58"/>
      <c r="FP9" s="32"/>
      <c r="FQ9" s="73" t="s">
        <v>71</v>
      </c>
      <c r="FR9" s="77">
        <f>FN6</f>
        <v>0.46766000000000002</v>
      </c>
      <c r="FS9" s="75">
        <f>-1*(IF(FS24=0,0,IF(FR9=0,0,FR9*FS24*FS24/12)))</f>
        <v>-0.5050728000000001</v>
      </c>
      <c r="FT9" s="75">
        <f>FS9*-1</f>
        <v>0.5050728000000001</v>
      </c>
      <c r="FU9" s="58"/>
      <c r="FV9" s="32"/>
      <c r="FW9" s="73" t="s">
        <v>71</v>
      </c>
      <c r="FX9" s="77">
        <f>FR9</f>
        <v>0.46766000000000002</v>
      </c>
      <c r="FY9" s="75">
        <f>-1*(IF(FY24=0,0,IF(FX9=0,0,FX9*FY24*FY24/12)))</f>
        <v>-0.68746020000000019</v>
      </c>
      <c r="FZ9" s="76">
        <f>FY9*-1</f>
        <v>0.68746020000000019</v>
      </c>
      <c r="GA9" s="24"/>
      <c r="GB9" s="6"/>
      <c r="GC9" s="71"/>
      <c r="GD9" s="51"/>
      <c r="GE9" s="51"/>
      <c r="GF9" s="1"/>
      <c r="GH9" s="294" t="s">
        <v>471</v>
      </c>
      <c r="GI9" s="295"/>
      <c r="GJ9" s="295"/>
      <c r="GK9" s="295"/>
      <c r="GL9" s="295"/>
      <c r="GM9" s="295"/>
      <c r="GN9" s="295"/>
      <c r="GO9" s="296"/>
      <c r="GT9" s="3" t="s">
        <v>515</v>
      </c>
      <c r="GU9" s="309">
        <f>-GX5*GW8/2</f>
        <v>-9.0335036172848913</v>
      </c>
      <c r="HA9" s="8" t="s">
        <v>515</v>
      </c>
      <c r="HB9" s="310">
        <f>GU9</f>
        <v>-9.0335036172848913</v>
      </c>
      <c r="HC9" s="71"/>
      <c r="HD9" s="302" t="s">
        <v>516</v>
      </c>
      <c r="HE9" s="85">
        <v>2400</v>
      </c>
      <c r="HF9" s="94" t="s">
        <v>517</v>
      </c>
      <c r="HG9" s="85">
        <f>HG7*HE7/HG6</f>
        <v>0.35294117647058826</v>
      </c>
      <c r="HH9" s="85">
        <f>HG9*(1-(0.5*HG9))</f>
        <v>0.29065743944636679</v>
      </c>
      <c r="HI9" s="2"/>
      <c r="HJ9" s="94" t="s">
        <v>518</v>
      </c>
      <c r="HK9" s="20">
        <f t="shared" si="87"/>
        <v>0.16852420976582666</v>
      </c>
      <c r="HL9" s="6"/>
      <c r="HM9" s="8"/>
      <c r="HN9" s="6"/>
      <c r="HO9" s="1">
        <v>0</v>
      </c>
      <c r="HP9" s="1"/>
      <c r="HQ9" s="1">
        <f>HR23-(HO23*HL15)</f>
        <v>0.49619080540724614</v>
      </c>
      <c r="HR9" s="281">
        <v>-2.7402911666835168</v>
      </c>
      <c r="HS9" s="1"/>
      <c r="HT9" s="1"/>
      <c r="HV9" s="3" t="s">
        <v>515</v>
      </c>
      <c r="HW9" s="309">
        <f>-HZ5*HY8/2</f>
        <v>-4.9980000000000002</v>
      </c>
      <c r="IC9" s="8" t="s">
        <v>515</v>
      </c>
      <c r="ID9" s="310">
        <f>HW9</f>
        <v>-4.9980000000000002</v>
      </c>
      <c r="IE9" s="71"/>
      <c r="IF9" s="302" t="s">
        <v>516</v>
      </c>
      <c r="IG9" s="85">
        <v>2400</v>
      </c>
      <c r="IH9" s="94" t="s">
        <v>517</v>
      </c>
      <c r="II9" s="85">
        <f>II7*IG7/II6</f>
        <v>0.35294117647058826</v>
      </c>
      <c r="IJ9" s="85">
        <f>II9*(1-(0.5*II9))</f>
        <v>0.29065743944636679</v>
      </c>
      <c r="IK9" s="2"/>
      <c r="IL9" s="94" t="s">
        <v>518</v>
      </c>
      <c r="IM9" s="20">
        <f t="shared" si="88"/>
        <v>0.1008694186151307</v>
      </c>
      <c r="IN9" s="6"/>
      <c r="IO9" s="8"/>
      <c r="IP9" s="6"/>
      <c r="IQ9" s="1">
        <v>0</v>
      </c>
      <c r="IR9" s="1"/>
      <c r="IS9" s="1">
        <f>IT23-(IQ23*IN15)</f>
        <v>-0.20309442919089288</v>
      </c>
      <c r="IT9" s="281">
        <f>IN10</f>
        <v>-1.7718384912620508</v>
      </c>
      <c r="IU9" s="1"/>
      <c r="IV9" s="1"/>
      <c r="IW9" s="1"/>
      <c r="IX9" s="2"/>
      <c r="IY9" s="2"/>
      <c r="IZ9" s="6" t="s">
        <v>519</v>
      </c>
      <c r="JA9" s="6">
        <f>HN32/(HN33)</f>
        <v>0.83333333333333337</v>
      </c>
      <c r="JC9" s="1"/>
      <c r="JF9" s="1"/>
      <c r="JG9" s="2"/>
      <c r="JH9" s="2"/>
      <c r="JI9" s="6" t="s">
        <v>519</v>
      </c>
      <c r="JJ9" s="6">
        <f>JA27/(JB27)</f>
        <v>0.83333333333333337</v>
      </c>
      <c r="JL9" s="1"/>
      <c r="JM9" s="6"/>
      <c r="JN9" s="6"/>
      <c r="KN9" s="4" t="s">
        <v>385</v>
      </c>
      <c r="KO9" s="307">
        <v>28963093.75740099</v>
      </c>
      <c r="KP9" s="307">
        <v>28963093.75740099</v>
      </c>
      <c r="KQ9" s="1"/>
      <c r="KR9" s="4">
        <v>3</v>
      </c>
      <c r="KS9" s="307">
        <v>472925.28118974465</v>
      </c>
      <c r="KT9" s="307">
        <v>472925.28118974465</v>
      </c>
      <c r="KU9" s="4">
        <f t="shared" si="77"/>
        <v>0</v>
      </c>
      <c r="KV9" s="4">
        <f t="shared" si="77"/>
        <v>0</v>
      </c>
      <c r="KW9" s="112">
        <v>0</v>
      </c>
      <c r="KX9" s="1">
        <v>0</v>
      </c>
      <c r="KY9" s="297" t="str">
        <f t="shared" si="78"/>
        <v/>
      </c>
      <c r="KZ9" s="112">
        <f t="shared" si="79"/>
        <v>0</v>
      </c>
      <c r="LA9" s="1">
        <v>0</v>
      </c>
      <c r="LB9" s="1" t="str">
        <f t="shared" si="80"/>
        <v/>
      </c>
      <c r="LC9" s="1"/>
      <c r="LD9" s="4">
        <f t="shared" si="81"/>
        <v>0</v>
      </c>
      <c r="LE9" s="298">
        <f t="shared" si="81"/>
        <v>0</v>
      </c>
      <c r="LF9" s="44">
        <v>0</v>
      </c>
      <c r="LG9" s="4">
        <v>0</v>
      </c>
      <c r="LH9" s="299" t="str">
        <f t="shared" si="83"/>
        <v/>
      </c>
      <c r="LI9" s="44">
        <f t="shared" si="84"/>
        <v>0</v>
      </c>
      <c r="LJ9" s="4">
        <v>0</v>
      </c>
      <c r="LK9" s="4" t="str">
        <f t="shared" si="85"/>
        <v/>
      </c>
      <c r="LM9" s="3" t="s">
        <v>515</v>
      </c>
      <c r="LN9" s="309">
        <f>-LQ5*LP8/2</f>
        <v>-6.0111418122453362</v>
      </c>
      <c r="LT9" s="8" t="s">
        <v>515</v>
      </c>
      <c r="LU9" s="310">
        <f>LN9</f>
        <v>-6.0111418122453362</v>
      </c>
      <c r="LV9" s="1"/>
      <c r="LW9" s="302" t="s">
        <v>516</v>
      </c>
      <c r="LX9" s="85">
        <v>2400</v>
      </c>
      <c r="LY9" s="94" t="s">
        <v>517</v>
      </c>
      <c r="LZ9" s="85">
        <f>LZ7*LX7/LZ6</f>
        <v>0.35294117647058826</v>
      </c>
      <c r="MA9" s="85">
        <f>LZ9*(1-(0.5*LZ9))</f>
        <v>0.29065743944636679</v>
      </c>
      <c r="MB9" s="2"/>
      <c r="MC9" s="94" t="s">
        <v>518</v>
      </c>
      <c r="MD9" s="20">
        <f t="shared" si="89"/>
        <v>0.035139387551333244</v>
      </c>
      <c r="ME9" s="6"/>
      <c r="MF9" s="8"/>
      <c r="MG9" s="6"/>
      <c r="MH9" s="1">
        <v>0</v>
      </c>
      <c r="MI9" s="1"/>
      <c r="MJ9" s="112">
        <f>ME10</f>
        <v>-2.0802045110871519</v>
      </c>
      <c r="MK9" s="281">
        <v>0</v>
      </c>
      <c r="ML9" s="1"/>
      <c r="MM9" s="1"/>
      <c r="MN9" s="1"/>
      <c r="MO9" s="2"/>
      <c r="MP9" s="2"/>
      <c r="MQ9" s="6" t="s">
        <v>520</v>
      </c>
      <c r="MR9" s="1"/>
      <c r="MS9" s="1">
        <f>MP5*1000/(0.9*(0.85*((200)^0.5))*MG32*MG33)</f>
        <v>2.594097796245769</v>
      </c>
      <c r="MT9" s="1"/>
      <c r="MW9" s="3" t="s">
        <v>515</v>
      </c>
      <c r="MX9" s="309">
        <f>-NA5*MZ8/2</f>
        <v>-6.0111418122453362</v>
      </c>
      <c r="ND9" s="8" t="s">
        <v>515</v>
      </c>
      <c r="NE9" s="310">
        <f>MX9</f>
        <v>-6.0111418122453362</v>
      </c>
      <c r="NF9" s="1"/>
      <c r="NG9" s="302" t="s">
        <v>516</v>
      </c>
      <c r="NH9" s="85">
        <v>2400</v>
      </c>
      <c r="NI9" s="94" t="s">
        <v>517</v>
      </c>
      <c r="NJ9" s="85">
        <f>NJ7*NH7/NJ6</f>
        <v>0.35294117647058826</v>
      </c>
      <c r="NK9" s="85">
        <f>NJ9*(1-(0.5*NJ9))</f>
        <v>0.29065743944636679</v>
      </c>
      <c r="NL9" s="2"/>
      <c r="NM9" s="94" t="s">
        <v>518</v>
      </c>
      <c r="NN9" s="20">
        <f t="shared" si="90"/>
        <v>0.02941254056441215</v>
      </c>
      <c r="NO9" s="6"/>
      <c r="NP9" s="8"/>
      <c r="NQ9" s="6"/>
      <c r="NR9" s="1">
        <v>0</v>
      </c>
      <c r="NS9" s="1"/>
      <c r="NT9" s="112">
        <f>NO10</f>
        <v>-4.6881876015476243</v>
      </c>
      <c r="NU9" s="281">
        <v>0</v>
      </c>
      <c r="NV9" s="1"/>
      <c r="NW9" s="1"/>
      <c r="NX9" s="1"/>
      <c r="NY9" s="2"/>
      <c r="NZ9" s="2"/>
      <c r="OA9" s="6" t="s">
        <v>520</v>
      </c>
      <c r="OB9" s="1"/>
      <c r="OC9" s="1">
        <f>NZ5*1000/(0.9*(0.85*((200)^0.5))*NQ32*NQ33)</f>
        <v>1.2812343896464202</v>
      </c>
      <c r="OD9" s="1"/>
      <c r="OG9" s="6"/>
      <c r="OH9" s="8"/>
      <c r="OI9" s="6"/>
      <c r="OJ9" s="1">
        <v>0</v>
      </c>
      <c r="OK9" s="1"/>
      <c r="OL9" s="1">
        <f>OM23-(OJ23*OG15)</f>
        <v>0</v>
      </c>
      <c r="OM9" s="281">
        <f>OG10</f>
        <v>-2.0802045110871519</v>
      </c>
      <c r="ON9" s="1"/>
      <c r="OO9" s="1"/>
      <c r="OP9" s="1"/>
      <c r="OQ9" s="2"/>
      <c r="OR9" s="2"/>
      <c r="OS9" s="6" t="s">
        <v>520</v>
      </c>
      <c r="OT9" s="1"/>
      <c r="OU9" s="1">
        <f>OR5*1000/(0.9*(0.85*((200)^0.5))*OI32*OI33)</f>
        <v>1.2287831666427327</v>
      </c>
      <c r="OV9" s="1"/>
      <c r="OY9" s="2">
        <v>1</v>
      </c>
      <c r="PB9" s="2"/>
      <c r="PC9" s="101">
        <v>2</v>
      </c>
      <c r="PF9" s="2"/>
      <c r="PH9" s="3" t="s">
        <v>515</v>
      </c>
      <c r="PI9" s="309">
        <f>-PL5*PK8/2</f>
        <v>-2.0272696176129781</v>
      </c>
      <c r="PO9" s="8" t="s">
        <v>515</v>
      </c>
      <c r="PP9" s="310">
        <f>PI9</f>
        <v>-2.0272696176129781</v>
      </c>
      <c r="PQ9" s="1"/>
      <c r="PR9" s="302" t="s">
        <v>516</v>
      </c>
      <c r="PS9" s="85">
        <v>2400</v>
      </c>
      <c r="PT9" s="94" t="s">
        <v>517</v>
      </c>
      <c r="PU9" s="85">
        <f>PU7*PS7/PU6</f>
        <v>0.35294117647058826</v>
      </c>
      <c r="PV9" s="85">
        <f>PU9*(1-(0.5*PU9))</f>
        <v>0.29065743944636679</v>
      </c>
      <c r="PW9" s="2"/>
      <c r="PX9" s="94" t="s">
        <v>518</v>
      </c>
      <c r="PY9" s="20">
        <f t="shared" si="91"/>
        <v>0.10268245533373786</v>
      </c>
      <c r="PZ9" s="6"/>
      <c r="QA9" s="8"/>
      <c r="QB9" s="6"/>
      <c r="QC9" s="1">
        <v>0</v>
      </c>
      <c r="QD9" s="1"/>
      <c r="QE9" s="1">
        <f>QF20-(QC20*PZ15)</f>
        <v>-0.075990196113922603</v>
      </c>
      <c r="QF9" s="281">
        <v>0</v>
      </c>
      <c r="QG9" s="1"/>
      <c r="QH9" s="1"/>
      <c r="QI9" s="1"/>
      <c r="QJ9" s="2"/>
      <c r="QK9" s="2"/>
      <c r="QL9" s="6" t="s">
        <v>520</v>
      </c>
      <c r="QM9" s="1"/>
      <c r="QN9" s="1">
        <f>QK5*1000/(0.9*(0.85*((200)^0.5))*QB29*QB30)</f>
        <v>1.3347306365030513</v>
      </c>
      <c r="QO9" s="1"/>
      <c r="QR9" s="6"/>
      <c r="QS9" s="8"/>
      <c r="QT9" s="6"/>
      <c r="QU9" s="1">
        <v>0</v>
      </c>
      <c r="QV9" s="1"/>
      <c r="QW9" s="1">
        <f>QX23-(QU23*QR15)</f>
        <v>26.938858422132142</v>
      </c>
      <c r="QX9" s="281">
        <f>QR10</f>
        <v>-8.583137892991811</v>
      </c>
      <c r="QY9" s="1"/>
      <c r="QZ9" s="1"/>
      <c r="RA9" s="1"/>
      <c r="RB9" s="2"/>
      <c r="RC9" s="2"/>
      <c r="RD9" s="6" t="s">
        <v>520</v>
      </c>
      <c r="RE9" s="1"/>
      <c r="RF9" s="1">
        <f>RC5*1000/(0.9*(0.85*((200)^0.5))*QT32*QT33)</f>
        <v>1.5782935156985751</v>
      </c>
      <c r="RG9" s="1"/>
      <c r="RJ9" s="2">
        <v>1</v>
      </c>
      <c r="RM9" s="2"/>
      <c r="RN9" s="101">
        <v>2</v>
      </c>
      <c r="RQ9" s="2"/>
      <c r="RT9" s="40"/>
      <c r="RU9" s="40"/>
      <c r="RV9" s="40"/>
      <c r="RW9" s="40"/>
      <c r="RX9" s="40"/>
      <c r="RY9" s="40"/>
      <c r="RZ9" s="40"/>
      <c r="SB9" s="2"/>
      <c r="SC9" s="2"/>
      <c r="SD9" s="2"/>
      <c r="SE9" s="2"/>
      <c r="SG9" s="6" t="s">
        <v>521</v>
      </c>
      <c r="SH9" s="6">
        <f>ABS(SJ6*SC6*SC6*SB11/2)</f>
        <v>374695.92961760837</v>
      </c>
      <c r="SK9" s="1"/>
      <c r="SL9" s="6"/>
      <c r="SM9" s="46"/>
      <c r="SN9" s="58"/>
      <c r="SO9" s="32"/>
      <c r="SP9" s="73" t="s">
        <v>71</v>
      </c>
      <c r="SQ9" s="77">
        <f>SM6</f>
        <v>4.4684975989227054</v>
      </c>
      <c r="SR9" s="75">
        <f>-1*(IF(SR24=0,0,IF(SQ9=0,0,SQ9*SR24*SR24/12)))</f>
        <v>-4.8259774068365227</v>
      </c>
      <c r="SS9" s="75">
        <f>SR9*-1</f>
        <v>4.8259774068365227</v>
      </c>
      <c r="ST9" s="58"/>
      <c r="SU9" s="32"/>
      <c r="SV9" s="73" t="s">
        <v>71</v>
      </c>
      <c r="SW9" s="77">
        <f>SQ9</f>
        <v>4.4684975989227054</v>
      </c>
      <c r="SX9" s="75">
        <f>-1*(IF(SX24=0,0,IF(SW9=0,0,SW9*SX24*SX24/12)))</f>
        <v>-6.5686914704163764</v>
      </c>
      <c r="SY9" s="76">
        <f>SX9*-1</f>
        <v>6.5686914704163764</v>
      </c>
      <c r="SZ9" s="24"/>
      <c r="TA9" s="6"/>
      <c r="TB9" s="71"/>
      <c r="TC9" s="51"/>
      <c r="TD9" s="51"/>
      <c r="TE9" s="1"/>
      <c r="TG9" s="294" t="s">
        <v>471</v>
      </c>
      <c r="TH9" s="295"/>
      <c r="TI9" s="295"/>
      <c r="TJ9" s="295"/>
      <c r="TK9" s="295"/>
      <c r="TL9" s="295"/>
      <c r="TM9" s="295"/>
      <c r="TN9" s="296"/>
      <c r="TR9" s="2"/>
      <c r="TS9" s="2"/>
      <c r="TU9" s="85">
        <v>20</v>
      </c>
      <c r="UA9" s="1"/>
      <c r="UB9" s="2"/>
      <c r="UC9" s="2"/>
      <c r="UD9" s="6" t="s">
        <v>520</v>
      </c>
      <c r="UE9" s="1"/>
      <c r="UF9" s="1">
        <f>UC5*1000/(0.9*(0.85*((200)^0.5))*UB14*UB15)</f>
        <v>5.669875511338919</v>
      </c>
      <c r="UG9" s="1"/>
      <c r="UJ9" s="2">
        <v>1</v>
      </c>
      <c r="UM9" s="2"/>
      <c r="UN9" s="101">
        <v>2</v>
      </c>
      <c r="UQ9" s="2"/>
      <c r="UT9" s="282"/>
      <c r="UU9" s="8"/>
      <c r="UW9" s="1"/>
      <c r="UX9" s="40" t="s">
        <v>522</v>
      </c>
      <c r="UY9" s="40"/>
      <c r="UZ9" s="40"/>
      <c r="VA9" s="1"/>
      <c r="VU9" s="43"/>
      <c r="VV9" s="43"/>
      <c r="VW9" s="43"/>
      <c r="VX9" s="43"/>
      <c r="VY9" s="43"/>
      <c r="VZ9" s="43"/>
      <c r="WA9" s="43"/>
      <c r="WM9" s="54" t="s">
        <v>523</v>
      </c>
      <c r="WN9" s="54"/>
      <c r="WO9" s="54"/>
      <c r="WP9" s="54"/>
      <c r="WQ9" s="54"/>
      <c r="WR9" s="54"/>
      <c r="WS9" s="54"/>
      <c r="WU9" s="1"/>
      <c r="WV9" s="54" t="s">
        <v>524</v>
      </c>
      <c r="WW9" s="54"/>
      <c r="WX9" s="54"/>
      <c r="WY9" s="54"/>
      <c r="WZ9" s="54"/>
      <c r="XA9" s="54"/>
      <c r="XB9" s="54"/>
      <c r="XC9" s="1"/>
      <c r="XE9" s="40"/>
      <c r="XF9" s="40"/>
      <c r="XG9" s="40"/>
      <c r="XH9" s="40"/>
      <c r="XI9" s="40"/>
      <c r="XJ9" s="40"/>
      <c r="XK9" s="40"/>
      <c r="YV9" s="40"/>
      <c r="ZG9" s="71"/>
      <c r="ZH9" s="294" t="s">
        <v>471</v>
      </c>
      <c r="ZI9" s="295"/>
      <c r="ZJ9" s="295"/>
      <c r="ZK9" s="295"/>
      <c r="ZL9" s="295"/>
      <c r="ZM9" s="295"/>
      <c r="ZN9" s="295"/>
      <c r="ZO9" s="296"/>
      <c r="ZQ9" s="8"/>
      <c r="ZR9" s="46"/>
      <c r="ZS9" s="24"/>
      <c r="ZT9" s="6"/>
      <c r="ZU9" s="71"/>
      <c r="ZV9" s="51"/>
      <c r="ZW9" s="24"/>
      <c r="ZX9" s="24"/>
      <c r="ZY9" s="24"/>
      <c r="ZZ9" s="1"/>
      <c r="AAB9" s="50"/>
      <c r="AAC9" s="50"/>
      <c r="AAD9" s="50"/>
      <c r="AAE9" s="50"/>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row>
    <row r="10" ht="16.5" customHeight="1">
      <c r="B10" s="56"/>
      <c r="C10" s="56"/>
      <c r="D10" s="56"/>
      <c r="E10" s="56"/>
      <c r="F10" s="56"/>
      <c r="G10" s="56"/>
      <c r="H10" s="56"/>
      <c r="K10" s="40"/>
      <c r="L10" s="40"/>
      <c r="M10" s="40"/>
      <c r="N10" s="40"/>
      <c r="O10" s="40"/>
      <c r="P10" s="40"/>
      <c r="Q10" s="40"/>
      <c r="R10" s="3"/>
      <c r="S10" s="3"/>
      <c r="T10" s="40"/>
      <c r="U10" s="40"/>
      <c r="V10" s="40"/>
      <c r="W10" s="40"/>
      <c r="X10" s="40"/>
      <c r="Y10" s="40"/>
      <c r="Z10" s="40"/>
      <c r="AA10" s="3"/>
      <c r="AB10" s="3"/>
      <c r="AC10" s="3"/>
      <c r="AD10" s="3"/>
      <c r="AE10" s="3"/>
      <c r="AF10" s="3"/>
      <c r="AG10" s="3"/>
      <c r="AH10" s="3"/>
      <c r="AI10" s="3"/>
      <c r="AJ10" s="3"/>
      <c r="AK10" s="3"/>
      <c r="AL10" s="40"/>
      <c r="AM10" s="40"/>
      <c r="AN10" s="40"/>
      <c r="AO10" s="40"/>
      <c r="AP10" s="40"/>
      <c r="AQ10" s="40"/>
      <c r="AR10" s="40"/>
      <c r="AS10" s="3"/>
      <c r="AT10" s="1"/>
      <c r="AU10" s="65" t="s">
        <v>59</v>
      </c>
      <c r="AV10" s="65"/>
      <c r="AW10" s="65"/>
      <c r="AX10" s="65"/>
      <c r="AY10" s="65"/>
      <c r="AZ10" s="66"/>
      <c r="BA10" s="66"/>
      <c r="BB10" s="1"/>
      <c r="BC10" s="1"/>
      <c r="BD10" s="1"/>
      <c r="BE10" s="1"/>
      <c r="BF10" s="1"/>
      <c r="BG10" s="1"/>
      <c r="BH10" s="1"/>
      <c r="BI10" s="1"/>
      <c r="BJ10" s="1"/>
      <c r="BK10" s="1"/>
      <c r="BL10" s="4"/>
      <c r="BM10" s="4"/>
      <c r="BN10" s="4"/>
      <c r="BO10" s="4"/>
      <c r="BP10" s="1"/>
      <c r="BQ10" s="4"/>
      <c r="BR10" s="4"/>
      <c r="BS10" s="4"/>
      <c r="BT10" s="4"/>
      <c r="BU10" s="4"/>
      <c r="BV10" s="1"/>
      <c r="BW10" s="4"/>
      <c r="BX10" s="4"/>
      <c r="BY10" s="4"/>
      <c r="BZ10" s="1"/>
      <c r="CA10" s="4"/>
      <c r="CB10" s="4"/>
      <c r="CC10" s="4"/>
      <c r="CD10" s="4"/>
      <c r="CE10" s="1"/>
      <c r="CF10" s="1"/>
      <c r="CG10" s="71"/>
      <c r="CH10" s="7"/>
      <c r="CI10" s="80"/>
      <c r="CJ10" s="67"/>
      <c r="CK10" s="73" t="s">
        <v>78</v>
      </c>
      <c r="CL10" s="82"/>
      <c r="CM10" s="75">
        <f>-1*(IF(CM24=0,0,IF(CL10=0,0,CL10*CM24*CM24/12)))</f>
        <v>0</v>
      </c>
      <c r="CN10" s="76">
        <f>CM10*-1</f>
        <v>0</v>
      </c>
      <c r="CO10" s="80"/>
      <c r="CP10" s="67"/>
      <c r="CQ10" s="73" t="s">
        <v>78</v>
      </c>
      <c r="CR10" s="82"/>
      <c r="CS10" s="75">
        <f>-1*(IF(CS24=0,0,IF(CR10=0,0,CR10*CS24*CS24/12)))</f>
        <v>0</v>
      </c>
      <c r="CT10" s="76">
        <f>CS10*-1</f>
        <v>0</v>
      </c>
      <c r="CU10" s="24"/>
      <c r="CV10" s="6"/>
      <c r="CW10" s="71"/>
      <c r="CX10" s="51"/>
      <c r="CY10" s="51"/>
      <c r="CZ10" s="1"/>
      <c r="DA10" s="1"/>
      <c r="DB10" s="1"/>
      <c r="DC10" s="40"/>
      <c r="DD10" s="40"/>
      <c r="DE10" s="40"/>
      <c r="DF10" s="40"/>
      <c r="DG10" s="40"/>
      <c r="DH10" s="40"/>
      <c r="DI10" s="40"/>
      <c r="DJ10" s="1"/>
      <c r="DK10" s="1"/>
      <c r="DM10" s="302" t="s">
        <v>516</v>
      </c>
      <c r="DN10" s="85">
        <v>2400</v>
      </c>
      <c r="DO10" s="308" t="s">
        <v>517</v>
      </c>
      <c r="DP10" s="85">
        <f>DP8*DN8/DP7</f>
        <v>0.30000000000000004</v>
      </c>
      <c r="DQ10" s="85">
        <f t="shared" ref="DQ10:DQ11" si="93">DP10*(1-(0.5*DP10))</f>
        <v>0.255</v>
      </c>
      <c r="DR10" s="2"/>
      <c r="DS10" s="94" t="s">
        <v>518</v>
      </c>
      <c r="DT10" s="20">
        <f t="shared" si="92"/>
        <v>0.045231207634312216</v>
      </c>
      <c r="DX10" s="1"/>
      <c r="DY10" s="71"/>
      <c r="DZ10" s="7"/>
      <c r="EA10" s="80"/>
      <c r="EB10" s="67"/>
      <c r="EC10" s="73" t="s">
        <v>78</v>
      </c>
      <c r="ED10" s="82"/>
      <c r="EE10" s="75">
        <f>-1*(IF(EE24=0,0,IF(ED10=0,0,ED10*EE24*EE24/12)))</f>
        <v>0</v>
      </c>
      <c r="EF10" s="76">
        <f>EE10*-1</f>
        <v>0</v>
      </c>
      <c r="EG10" s="80"/>
      <c r="EH10" s="67"/>
      <c r="EI10" s="73" t="s">
        <v>78</v>
      </c>
      <c r="EJ10" s="82"/>
      <c r="EK10" s="75">
        <f>-1*(IF(EK24=0,0,IF(EJ10=0,0,EJ10*EK24*EK24/12)))</f>
        <v>0</v>
      </c>
      <c r="EL10" s="76">
        <f>EK10*-1</f>
        <v>0</v>
      </c>
      <c r="EM10" s="80"/>
      <c r="EN10" s="67"/>
      <c r="EO10" s="73" t="s">
        <v>78</v>
      </c>
      <c r="EP10" s="82">
        <f>EJ10</f>
        <v>0</v>
      </c>
      <c r="EQ10" s="75">
        <f>-1*(IF(EQ24=0,0,IF(EP10=0,0,EP10*EQ24*EQ24/12)))</f>
        <v>0</v>
      </c>
      <c r="ER10" s="76">
        <f>EQ10*-1</f>
        <v>0</v>
      </c>
      <c r="ES10" s="24"/>
      <c r="ET10" s="24"/>
      <c r="EU10" s="6"/>
      <c r="EV10" s="7"/>
      <c r="EW10" s="6"/>
      <c r="FA10" s="302" t="s">
        <v>487</v>
      </c>
      <c r="FB10" s="85">
        <f t="shared" ref="FB10:FB12" si="94">DN7</f>
        <v>200</v>
      </c>
      <c r="FC10" s="94" t="s">
        <v>488</v>
      </c>
      <c r="FD10" s="85">
        <f>FB10*0.8*0.85</f>
        <v>136</v>
      </c>
      <c r="FE10" s="2"/>
      <c r="FF10" s="2"/>
      <c r="FG10" s="94" t="s">
        <v>489</v>
      </c>
      <c r="FH10" s="304">
        <f>EG42</f>
        <v>0.42469735779089079</v>
      </c>
      <c r="FM10" s="71"/>
      <c r="FN10" s="7"/>
      <c r="FO10" s="80"/>
      <c r="FP10" s="67"/>
      <c r="FQ10" s="73" t="s">
        <v>78</v>
      </c>
      <c r="FR10" s="82"/>
      <c r="FS10" s="75">
        <f>-1*(IF(FS24=0,0,IF(FR10=0,0,FR10*FS24*FS24/12)))</f>
        <v>0</v>
      </c>
      <c r="FT10" s="76">
        <f>FS10*-1</f>
        <v>0</v>
      </c>
      <c r="FU10" s="80"/>
      <c r="FV10" s="67"/>
      <c r="FW10" s="73" t="s">
        <v>78</v>
      </c>
      <c r="FX10" s="82"/>
      <c r="FY10" s="75">
        <f>-1*(IF(FY24=0,0,IF(FX10=0,0,FX10*FY24*FY24/12)))</f>
        <v>0</v>
      </c>
      <c r="FZ10" s="76">
        <f>FY10*-1</f>
        <v>0</v>
      </c>
      <c r="GA10" s="24"/>
      <c r="GB10" s="6"/>
      <c r="GC10" s="71"/>
      <c r="GD10" s="51"/>
      <c r="GE10" s="51"/>
      <c r="GF10" s="1"/>
      <c r="GH10" s="302" t="s">
        <v>487</v>
      </c>
      <c r="GI10" s="85">
        <v>200</v>
      </c>
      <c r="GJ10" s="94" t="s">
        <v>488</v>
      </c>
      <c r="GK10" s="85">
        <f>GI10*0.8*0.85</f>
        <v>136</v>
      </c>
      <c r="GL10" s="2"/>
      <c r="GM10" s="2"/>
      <c r="GN10" s="94" t="s">
        <v>489</v>
      </c>
      <c r="GO10" s="304">
        <f>FN42</f>
        <v>0.63605112348001036</v>
      </c>
      <c r="GT10" s="3" t="s">
        <v>525</v>
      </c>
      <c r="GU10" s="183">
        <f>(GU5+HB5)/GW8</f>
        <v>0.85370504502440914</v>
      </c>
      <c r="HA10" s="8" t="str">
        <f>GT10</f>
        <v>RDM=</v>
      </c>
      <c r="HB10" s="5">
        <f>GU10*-1</f>
        <v>-0.85370504502440914</v>
      </c>
      <c r="HC10" s="7"/>
      <c r="HD10" s="302"/>
      <c r="HE10" s="85"/>
      <c r="HF10" s="94" t="s">
        <v>526</v>
      </c>
      <c r="HG10" s="85">
        <f>HG8*HE7/HG6</f>
        <v>0.068599434057003542</v>
      </c>
      <c r="HH10" s="85">
        <f>HG10*(1-(0.5*HG10))</f>
        <v>0.066246492880532956</v>
      </c>
      <c r="HI10" s="2"/>
      <c r="HJ10" s="94" t="s">
        <v>527</v>
      </c>
      <c r="HK10" s="20">
        <f>HK9*HG6/HE7</f>
        <v>0.0054569744114648629</v>
      </c>
      <c r="HL10" s="281">
        <v>-1.7718384912620508</v>
      </c>
      <c r="HM10" s="8"/>
      <c r="HN10" s="6"/>
      <c r="HO10" s="1"/>
      <c r="HP10" s="1"/>
      <c r="HR10" s="6"/>
      <c r="HS10" s="1"/>
      <c r="HT10" s="1"/>
      <c r="HV10" s="3" t="s">
        <v>525</v>
      </c>
      <c r="HW10" s="183">
        <f>(HW5+ID5)/HY8</f>
        <v>-0.24325326617090806</v>
      </c>
      <c r="IC10" s="8" t="str">
        <f>HV10</f>
        <v>RDM=</v>
      </c>
      <c r="ID10" s="5">
        <f>HW10*-1</f>
        <v>0.24325326617090806</v>
      </c>
      <c r="IE10" s="7"/>
      <c r="IF10" s="302"/>
      <c r="IG10" s="85"/>
      <c r="IH10" s="94" t="s">
        <v>526</v>
      </c>
      <c r="II10" s="85">
        <f>II8*IG7/II6</f>
        <v>0.068599434057003542</v>
      </c>
      <c r="IJ10" s="85">
        <f>II10*(1-(0.5*II10))</f>
        <v>0.066246492880532956</v>
      </c>
      <c r="IK10" s="2"/>
      <c r="IL10" s="94" t="s">
        <v>527</v>
      </c>
      <c r="IM10" s="20">
        <f>IM9*II6/IG7</f>
        <v>0.0032662478408708989</v>
      </c>
      <c r="IN10" s="281">
        <v>-1.7718384912620508</v>
      </c>
      <c r="IO10" s="8"/>
      <c r="IP10" s="6"/>
      <c r="IQ10" s="1"/>
      <c r="IR10" s="1"/>
      <c r="IT10" s="6"/>
      <c r="IU10" s="1"/>
      <c r="IV10" s="1"/>
      <c r="IW10" s="1"/>
      <c r="IX10" s="2"/>
      <c r="IY10" s="2"/>
      <c r="IZ10" s="6" t="s">
        <v>520</v>
      </c>
      <c r="JA10" s="1"/>
      <c r="JB10" s="1">
        <f>IY5*1000/(0.9*(0.85*((200)^0.5))*HN32*HN33)</f>
        <v>5.9396404878125253</v>
      </c>
      <c r="JC10" s="1"/>
      <c r="JF10" s="1"/>
      <c r="JG10" s="2"/>
      <c r="JH10" s="2"/>
      <c r="JI10" s="6" t="s">
        <v>520</v>
      </c>
      <c r="JJ10" s="1"/>
      <c r="JK10" s="1">
        <f>JH5*1000/(0.9*(0.85*((200)^0.5))*JA27*JB27)</f>
        <v>5.9396404878125253</v>
      </c>
      <c r="JL10" s="1"/>
      <c r="JM10" s="6"/>
      <c r="JN10" s="6"/>
      <c r="KN10" s="4">
        <v>0</v>
      </c>
      <c r="KO10" s="307">
        <v>0</v>
      </c>
      <c r="KP10" s="307">
        <v>0</v>
      </c>
      <c r="KQ10" s="1"/>
      <c r="KR10" s="4">
        <v>4</v>
      </c>
      <c r="KS10" s="307">
        <v>13111059.802538594</v>
      </c>
      <c r="KT10" s="307">
        <v>13111059.802538594</v>
      </c>
      <c r="KU10" s="4">
        <f t="shared" si="77"/>
        <v>0</v>
      </c>
      <c r="KV10" s="4">
        <f t="shared" si="77"/>
        <v>0</v>
      </c>
      <c r="KW10" s="112">
        <v>0</v>
      </c>
      <c r="KX10" s="1">
        <v>0</v>
      </c>
      <c r="KY10" s="297" t="str">
        <f t="shared" si="78"/>
        <v/>
      </c>
      <c r="KZ10" s="112">
        <f t="shared" si="79"/>
        <v>0</v>
      </c>
      <c r="LA10" s="1">
        <v>0</v>
      </c>
      <c r="LB10" s="1" t="str">
        <f t="shared" si="80"/>
        <v/>
      </c>
      <c r="LC10" s="1"/>
      <c r="LD10" s="4">
        <f t="shared" si="81"/>
        <v>0</v>
      </c>
      <c r="LE10" s="298">
        <f t="shared" si="81"/>
        <v>0</v>
      </c>
      <c r="LF10" s="44">
        <v>0</v>
      </c>
      <c r="LG10" s="4">
        <v>0</v>
      </c>
      <c r="LH10" s="299" t="str">
        <f t="shared" si="83"/>
        <v/>
      </c>
      <c r="LI10" s="44">
        <f t="shared" si="84"/>
        <v>0</v>
      </c>
      <c r="LJ10" s="4">
        <v>0</v>
      </c>
      <c r="LK10" s="4" t="str">
        <f t="shared" si="85"/>
        <v/>
      </c>
      <c r="LM10" s="3" t="s">
        <v>525</v>
      </c>
      <c r="LN10" s="183">
        <f>(LN5+LU5)/LP8</f>
        <v>0.69971769237998982</v>
      </c>
      <c r="LT10" s="8" t="str">
        <f>LM10</f>
        <v>RDM=</v>
      </c>
      <c r="LU10" s="5">
        <f>LN10*-1</f>
        <v>-0.69971769237998982</v>
      </c>
      <c r="LV10" s="1"/>
      <c r="LW10" s="302" t="s">
        <v>528</v>
      </c>
      <c r="LX10" s="85">
        <v>5</v>
      </c>
      <c r="LY10" s="94" t="s">
        <v>526</v>
      </c>
      <c r="LZ10" s="85">
        <f>LZ8*LX7/LZ6</f>
        <v>0.068599434057003542</v>
      </c>
      <c r="MA10" s="85">
        <f>LZ10*(1-(0.5*LZ10))</f>
        <v>0.066246492880532956</v>
      </c>
      <c r="MB10" s="2"/>
      <c r="MC10" s="94" t="s">
        <v>527</v>
      </c>
      <c r="MD10" s="20">
        <f>MD9*LZ6/LX7</f>
        <v>0.0011378468349955528</v>
      </c>
      <c r="ME10" s="281">
        <v>-2.0802045110871519</v>
      </c>
      <c r="MF10" s="8"/>
      <c r="MG10" s="6"/>
      <c r="MH10" s="1"/>
      <c r="MI10" s="1"/>
      <c r="MK10" s="6"/>
      <c r="ML10" s="1"/>
      <c r="MM10" s="1"/>
      <c r="MN10" s="1"/>
      <c r="MO10" s="2"/>
      <c r="MP10" s="2"/>
      <c r="MR10" s="1"/>
      <c r="MS10" s="1"/>
      <c r="MT10" s="1"/>
      <c r="MW10" s="3" t="s">
        <v>525</v>
      </c>
      <c r="MX10" s="183">
        <f>(MX5+NE5)/MZ8</f>
        <v>0.50864633118984759</v>
      </c>
      <c r="ND10" s="8" t="str">
        <f>MW10</f>
        <v>RDM=</v>
      </c>
      <c r="NE10" s="5">
        <f>MX10*-1</f>
        <v>-0.50864633118984759</v>
      </c>
      <c r="NF10" s="1"/>
      <c r="NG10" s="302" t="s">
        <v>528</v>
      </c>
      <c r="NH10" s="85">
        <v>5</v>
      </c>
      <c r="NI10" s="94" t="s">
        <v>526</v>
      </c>
      <c r="NJ10" s="85">
        <f>NJ8*NH7/NJ6</f>
        <v>0.068599434057003542</v>
      </c>
      <c r="NK10" s="85">
        <f>NJ10*(1-(0.5*NJ10))</f>
        <v>0.066246492880532956</v>
      </c>
      <c r="NL10" s="2"/>
      <c r="NM10" s="94" t="s">
        <v>527</v>
      </c>
      <c r="NN10" s="20">
        <f>NN9*NJ6/NH7</f>
        <v>0.00095240607541906004</v>
      </c>
      <c r="NO10" s="281">
        <v>-4.6881876015476243</v>
      </c>
      <c r="NP10" s="8"/>
      <c r="NQ10" s="6"/>
      <c r="NR10" s="1"/>
      <c r="NS10" s="1"/>
      <c r="NU10" s="6"/>
      <c r="NV10" s="1"/>
      <c r="NW10" s="1"/>
      <c r="NX10" s="1"/>
      <c r="NY10" s="2"/>
      <c r="NZ10" s="2"/>
      <c r="OB10" s="1"/>
      <c r="OC10" s="1"/>
      <c r="OD10" s="1"/>
      <c r="OG10" s="281">
        <f>ME10</f>
        <v>-2.0802045110871519</v>
      </c>
      <c r="OH10" s="8"/>
      <c r="OI10" s="6"/>
      <c r="OJ10" s="1"/>
      <c r="OK10" s="1"/>
      <c r="OM10" s="6"/>
      <c r="ON10" s="1"/>
      <c r="OO10" s="1"/>
      <c r="OP10" s="1"/>
      <c r="OQ10" s="2"/>
      <c r="OR10" s="2"/>
      <c r="OT10" s="1"/>
      <c r="OU10" s="1"/>
      <c r="OV10" s="1"/>
      <c r="PB10" s="85">
        <f>OS29</f>
        <v>20</v>
      </c>
      <c r="PC10" s="40"/>
      <c r="PF10" s="85">
        <f>PB10</f>
        <v>20</v>
      </c>
      <c r="PH10" s="3" t="s">
        <v>525</v>
      </c>
      <c r="PI10" s="183">
        <f>(PI5+PP5)/PK8</f>
        <v>10.811989187766857</v>
      </c>
      <c r="PO10" s="8" t="str">
        <f>PH10</f>
        <v>RDM=</v>
      </c>
      <c r="PP10" s="5">
        <f>PI10*-1</f>
        <v>-10.811989187766857</v>
      </c>
      <c r="PQ10" s="1"/>
      <c r="PR10" s="302" t="s">
        <v>528</v>
      </c>
      <c r="PS10" s="85">
        <v>5</v>
      </c>
      <c r="PT10" s="94" t="s">
        <v>526</v>
      </c>
      <c r="PU10" s="85">
        <f>PU8*PS7/PU6</f>
        <v>0.061357199107789646</v>
      </c>
      <c r="PV10" s="85">
        <f>PU10*(1-(0.5*PU10))</f>
        <v>0.059474846166613173</v>
      </c>
      <c r="PW10" s="2"/>
      <c r="PX10" s="94" t="s">
        <v>527</v>
      </c>
      <c r="PY10" s="20">
        <f>PY9*PU6/PS7</f>
        <v>0.0041561946206512945</v>
      </c>
      <c r="PZ10" s="281">
        <v>0.050660130742615064</v>
      </c>
      <c r="QA10" s="8"/>
      <c r="QB10" s="6"/>
      <c r="QC10" s="1"/>
      <c r="QD10" s="1"/>
      <c r="QF10" s="6"/>
      <c r="QG10" s="1"/>
      <c r="QH10" s="1"/>
      <c r="QI10" s="1"/>
      <c r="QJ10" s="2"/>
      <c r="QK10" s="2"/>
      <c r="QM10" s="1"/>
      <c r="QN10" s="1"/>
      <c r="QO10" s="1"/>
      <c r="QR10" s="281">
        <v>-8.583137892991811</v>
      </c>
      <c r="QS10" s="8"/>
      <c r="QT10" s="6"/>
      <c r="QU10" s="1"/>
      <c r="QV10" s="1"/>
      <c r="QX10" s="6"/>
      <c r="QY10" s="1"/>
      <c r="QZ10" s="1"/>
      <c r="RA10" s="1"/>
      <c r="RB10" s="2"/>
      <c r="RC10" s="2"/>
      <c r="RE10" s="1"/>
      <c r="RF10" s="1"/>
      <c r="RG10" s="1"/>
      <c r="RM10" s="85">
        <f>RD29</f>
        <v>20</v>
      </c>
      <c r="RN10" s="40"/>
      <c r="RQ10" s="85">
        <f>RM10</f>
        <v>20</v>
      </c>
      <c r="RT10" s="40"/>
      <c r="RU10" s="40"/>
      <c r="RV10" s="40"/>
      <c r="RW10" s="40"/>
      <c r="RX10" s="40"/>
      <c r="RY10" s="40"/>
      <c r="RZ10" s="40"/>
      <c r="SB10" s="2"/>
      <c r="SC10" s="2"/>
      <c r="SD10" s="2"/>
      <c r="SE10" s="2"/>
      <c r="SG10" s="173" t="s">
        <v>529</v>
      </c>
      <c r="SH10" s="85"/>
      <c r="SK10" s="1"/>
      <c r="SL10" s="71" t="s">
        <v>530</v>
      </c>
      <c r="SM10" s="7">
        <f>SN42*100</f>
        <v>845.88659573575273</v>
      </c>
      <c r="SN10" s="80"/>
      <c r="SO10" s="67"/>
      <c r="SP10" s="73" t="s">
        <v>78</v>
      </c>
      <c r="SQ10" s="82"/>
      <c r="SR10" s="75">
        <f>-1*(IF(SR24=0,0,IF(SQ10=0,0,SQ10*SR24*SR24/12)))</f>
        <v>0</v>
      </c>
      <c r="SS10" s="76">
        <f>SR10*-1</f>
        <v>0</v>
      </c>
      <c r="ST10" s="80"/>
      <c r="SU10" s="67"/>
      <c r="SV10" s="73" t="s">
        <v>78</v>
      </c>
      <c r="SW10" s="82"/>
      <c r="SX10" s="75">
        <f>-1*(IF(SX24=0,0,IF(SW10=0,0,SW10*SX24*SX24/12)))</f>
        <v>0</v>
      </c>
      <c r="SY10" s="76">
        <f>SX10*-1</f>
        <v>0</v>
      </c>
      <c r="SZ10" s="24"/>
      <c r="TA10" s="6"/>
      <c r="TB10" s="71"/>
      <c r="TC10" s="51"/>
      <c r="TD10" s="51"/>
      <c r="TE10" s="1"/>
      <c r="TG10" s="302" t="s">
        <v>487</v>
      </c>
      <c r="TH10" s="85">
        <v>250</v>
      </c>
      <c r="TI10" s="94" t="s">
        <v>488</v>
      </c>
      <c r="TJ10" s="85">
        <f>TH10*0.8*0.85</f>
        <v>170</v>
      </c>
      <c r="TK10" s="2"/>
      <c r="TL10" s="2"/>
      <c r="TM10" s="94" t="s">
        <v>489</v>
      </c>
      <c r="TN10" s="304">
        <f>SM42</f>
        <v>6.0774770518379118</v>
      </c>
      <c r="TR10" s="2"/>
      <c r="TS10" s="2"/>
      <c r="TT10" s="2"/>
      <c r="TU10" s="2"/>
      <c r="TW10" s="6" t="s">
        <v>521</v>
      </c>
      <c r="TX10" s="6">
        <f>ABS(TZ7*TS7*TS7*TR12/2)</f>
        <v>33566.433566433567</v>
      </c>
      <c r="UA10" s="1"/>
      <c r="UB10" s="2"/>
      <c r="UC10" s="2"/>
      <c r="UE10" s="1"/>
      <c r="UF10" s="1"/>
      <c r="UG10" s="1"/>
      <c r="UM10" s="85">
        <f>UD29</f>
        <v>20</v>
      </c>
      <c r="UN10" s="40"/>
      <c r="UQ10" s="85">
        <f>UM10</f>
        <v>20</v>
      </c>
      <c r="UU10" s="8"/>
      <c r="UW10" s="1"/>
      <c r="UX10" s="40"/>
      <c r="UY10" s="40"/>
      <c r="UZ10" s="40"/>
      <c r="VA10" s="1"/>
      <c r="VU10" s="43"/>
      <c r="VV10" s="43"/>
      <c r="VW10" s="43"/>
      <c r="VX10" s="43"/>
      <c r="VY10" s="43"/>
      <c r="VZ10" s="43"/>
      <c r="WA10" s="43"/>
      <c r="WM10" s="40"/>
      <c r="WN10" s="40"/>
      <c r="WO10" s="40"/>
      <c r="WP10" s="40"/>
      <c r="WQ10" s="40"/>
      <c r="WR10" s="40"/>
      <c r="WS10" s="40"/>
      <c r="WU10" s="1"/>
      <c r="WV10" s="40"/>
      <c r="WW10" s="40"/>
      <c r="WX10" s="40"/>
      <c r="WY10" s="40"/>
      <c r="WZ10" s="40"/>
      <c r="XA10" s="40"/>
      <c r="XB10" s="40"/>
      <c r="XC10" s="1"/>
      <c r="XE10" s="48" t="s">
        <v>141</v>
      </c>
      <c r="XF10" s="17"/>
      <c r="XG10" s="14"/>
      <c r="XH10" s="17"/>
      <c r="XI10" s="9"/>
      <c r="XJ10" s="9"/>
      <c r="XK10" s="9"/>
      <c r="YF10" s="43"/>
      <c r="YG10" s="43"/>
      <c r="YH10" s="43"/>
      <c r="YI10" s="43"/>
      <c r="YJ10" s="43"/>
      <c r="YK10" s="43"/>
      <c r="YL10" s="43"/>
      <c r="YV10" s="40"/>
      <c r="ZG10" s="7"/>
      <c r="ZH10" s="302" t="s">
        <v>487</v>
      </c>
      <c r="ZI10" s="85">
        <v>200</v>
      </c>
      <c r="ZJ10" s="94" t="s">
        <v>488</v>
      </c>
      <c r="ZK10" s="85">
        <f>ZI10*0.8*0.85</f>
        <v>136</v>
      </c>
      <c r="ZL10" s="2"/>
      <c r="ZM10" s="2"/>
      <c r="ZN10" s="94" t="s">
        <v>489</v>
      </c>
      <c r="ZO10" s="304">
        <v>0.63900000000000001</v>
      </c>
      <c r="ZQ10" s="8"/>
      <c r="ZR10" s="46"/>
      <c r="ZS10" s="24"/>
      <c r="ZT10" s="6"/>
      <c r="ZU10" s="71"/>
      <c r="ZV10" s="51"/>
      <c r="ZW10" s="24"/>
      <c r="ZX10" s="24"/>
      <c r="ZY10" s="24"/>
      <c r="ZZ10" s="1"/>
      <c r="AAB10" s="78"/>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row>
    <row r="11" ht="15" customHeight="1">
      <c r="B11" s="85"/>
      <c r="C11" s="85"/>
      <c r="D11" s="85"/>
      <c r="E11" s="85"/>
      <c r="F11" s="85"/>
      <c r="G11" s="85"/>
      <c r="H11" s="85"/>
      <c r="K11" s="40"/>
      <c r="L11" s="40"/>
      <c r="M11" s="40"/>
      <c r="N11" s="40"/>
      <c r="O11" s="40"/>
      <c r="P11" s="40"/>
      <c r="Q11" s="40"/>
      <c r="R11" s="3"/>
      <c r="S11" s="3"/>
      <c r="T11" s="40"/>
      <c r="U11" s="40"/>
      <c r="V11" s="40"/>
      <c r="W11" s="40"/>
      <c r="X11" s="40"/>
      <c r="Y11" s="40"/>
      <c r="Z11" s="40"/>
      <c r="AA11" s="3"/>
      <c r="AB11" s="3"/>
      <c r="AC11" s="3"/>
      <c r="AD11" s="3"/>
      <c r="AE11" s="3"/>
      <c r="AF11" s="3"/>
      <c r="AG11" s="3"/>
      <c r="AH11" s="3"/>
      <c r="AI11" s="3"/>
      <c r="AJ11" s="3"/>
      <c r="AK11" s="3"/>
      <c r="AL11" s="40"/>
      <c r="AM11" s="40"/>
      <c r="AN11" s="40"/>
      <c r="AO11" s="40"/>
      <c r="AP11" s="40"/>
      <c r="AQ11" s="40"/>
      <c r="AR11" s="40"/>
      <c r="AS11" s="3"/>
      <c r="AT11" s="1"/>
      <c r="AU11" s="1" t="s">
        <v>68</v>
      </c>
      <c r="AV11" s="1"/>
      <c r="AW11" s="1"/>
      <c r="AY11" s="1"/>
      <c r="AZ11" s="3">
        <v>100</v>
      </c>
      <c r="BA11" s="1" t="s">
        <v>69</v>
      </c>
      <c r="BB11" s="1"/>
      <c r="BC11" s="1"/>
      <c r="BD11" s="1"/>
      <c r="BE11" s="1"/>
      <c r="BF11" s="1"/>
      <c r="BG11" s="1"/>
      <c r="BH11" s="1"/>
      <c r="BI11" s="1"/>
      <c r="BJ11" s="1"/>
      <c r="BK11" s="1"/>
      <c r="BL11" s="4"/>
      <c r="BM11" s="4"/>
      <c r="BN11" s="1"/>
      <c r="BO11" s="1"/>
      <c r="BP11" s="1"/>
      <c r="BQ11" s="4"/>
      <c r="BR11" s="4"/>
      <c r="BS11" s="1"/>
      <c r="BT11" s="1"/>
      <c r="BU11" s="1"/>
      <c r="BV11" s="1"/>
      <c r="BW11" s="4"/>
      <c r="BX11" s="1"/>
      <c r="BY11" s="1"/>
      <c r="BZ11" s="1"/>
      <c r="CA11" s="4"/>
      <c r="CB11" s="4"/>
      <c r="CC11" s="1"/>
      <c r="CD11" s="1"/>
      <c r="CE11" s="1"/>
      <c r="CF11" s="1"/>
      <c r="CG11" s="8"/>
      <c r="CH11" s="46"/>
      <c r="CI11" s="80"/>
      <c r="CJ11" s="67"/>
      <c r="CK11" s="68" t="s">
        <v>91</v>
      </c>
      <c r="CL11" s="82"/>
      <c r="CM11" s="75">
        <f>-1*(IF(CM24=0,0,IF(CL11=0,0,IF(CL12=0,0,IF(CL11=(CM24/2),CL12*CM24/8,CL12*CL11*((CM24-CL11)*(CM24-CL11))/(CM24*CM24))))))</f>
        <v>0</v>
      </c>
      <c r="CN11" s="75">
        <f>IF(CM24=0,0,IF(CL11=0,0,IF(CL12=0,0,IF(CL11=(CM24/2),CM11*-1,CL12*(CL11*CL11)*(CM24-CL11)/(CM24*CM24)))))</f>
        <v>0</v>
      </c>
      <c r="CO11" s="80"/>
      <c r="CP11" s="67"/>
      <c r="CQ11" s="68" t="s">
        <v>91</v>
      </c>
      <c r="CR11" s="82"/>
      <c r="CS11" s="75">
        <f>-1*(IF(CS24=0,0,IF(CR11=0,0,IF(CR12=0,0,IF(CR11=(CS24/2),CR12*CS24/8,CR12*CR11*((CS24-CR11)*(CS24-CR11))/(CS24*CS24))))))</f>
        <v>0</v>
      </c>
      <c r="CT11" s="76">
        <f>IF(CS24=0,0,IF(CR11=0,0,IF(CR12=0,0,IF(CR11=(CS24/2),CS11*-1,CR12*(CR11*CR11)*(CS24-CR11)/(CS24*CS24)))))</f>
        <v>0</v>
      </c>
      <c r="CU11" s="24"/>
      <c r="CV11" s="6"/>
      <c r="CW11" s="71"/>
      <c r="CX11" s="51"/>
      <c r="CY11" s="51"/>
      <c r="CZ11" s="1"/>
      <c r="DA11" s="1"/>
      <c r="DB11" s="1"/>
      <c r="DC11" s="40"/>
      <c r="DD11" s="40"/>
      <c r="DE11" s="40"/>
      <c r="DF11" s="40"/>
      <c r="DG11" s="40"/>
      <c r="DH11" s="40"/>
      <c r="DI11" s="40"/>
      <c r="DJ11" s="1"/>
      <c r="DK11" s="1"/>
      <c r="DM11" s="302"/>
      <c r="DN11" s="85"/>
      <c r="DO11" s="308" t="s">
        <v>526</v>
      </c>
      <c r="DP11" s="85">
        <f>DP9*DN8/DP7</f>
        <v>0.068599434057003542</v>
      </c>
      <c r="DQ11" s="85">
        <f t="shared" si="93"/>
        <v>0.066246492880532956</v>
      </c>
      <c r="DR11" s="2"/>
      <c r="DS11" s="94" t="s">
        <v>527</v>
      </c>
      <c r="DT11" s="20">
        <f>DT10*DP7/DN8</f>
        <v>0.0010252407063777436</v>
      </c>
      <c r="DX11" s="1"/>
      <c r="DY11" s="8"/>
      <c r="DZ11" s="46"/>
      <c r="EA11" s="80"/>
      <c r="EB11" s="67"/>
      <c r="EC11" s="68" t="s">
        <v>91</v>
      </c>
      <c r="ED11" s="82"/>
      <c r="EE11" s="75">
        <f>-1*(IF(EE24=0,0,IF(ED11=0,0,IF(ED12=0,0,IF(ED11=(EE24/2),ED12*EE24/8,ED12*ED11*((EE24-ED11)*(EE24-ED11))/(EE24*EE24))))))</f>
        <v>0</v>
      </c>
      <c r="EF11" s="75">
        <f>IF(EE24=0,0,IF(ED11=0,0,IF(ED12=0,0,IF(ED11=(EE24/2),EE11*-1,ED12*(ED11*ED11)*(EE24-ED11)/(EE24*EE24)))))</f>
        <v>0</v>
      </c>
      <c r="EG11" s="80"/>
      <c r="EH11" s="67"/>
      <c r="EI11" s="68" t="s">
        <v>91</v>
      </c>
      <c r="EJ11" s="82"/>
      <c r="EK11" s="75">
        <f>-1*(IF(EK24=0,0,IF(EJ11=0,0,IF(EJ12=0,0,IF(EJ11=(EK24/2),EJ12*EK24/8,EJ12*EJ11*((EK24-EJ11)*(EK24-EJ11))/(EK24*EK24))))))</f>
        <v>0</v>
      </c>
      <c r="EL11" s="76">
        <f>IF(EK24=0,0,IF(EJ11=0,0,IF(EJ12=0,0,IF(EJ11=(EK24/2),EK11*-1,EJ12*(EJ11*EJ11)*(EK24-EJ11)/(EK24*EK24)))))</f>
        <v>0</v>
      </c>
      <c r="EM11" s="80"/>
      <c r="EN11" s="67"/>
      <c r="EO11" s="68" t="s">
        <v>91</v>
      </c>
      <c r="EP11" s="82"/>
      <c r="EQ11" s="75">
        <f>-1*(IF(EQ24=0,0,IF(EP11=0,0,IF(EP12=0,0,IF(EP11=(EQ24/2),EP12*EQ24/8,EP12*EP11*((EQ24-EP11)*(EQ24-EP11))/(EQ24*EQ24))))))</f>
        <v>0</v>
      </c>
      <c r="ER11" s="76">
        <f>IF(EQ24=0,0,IF(EP11=0,0,IF(EP12=0,0,IF(EP11=(EQ24/2),EQ11*-1,EP12*(EP11*EP11)*(EQ24-EP11)/(EQ24*EQ24)))))</f>
        <v>0</v>
      </c>
      <c r="ES11" s="24"/>
      <c r="ET11" s="24"/>
      <c r="EU11" s="6"/>
      <c r="EV11" s="7"/>
      <c r="EW11" s="6"/>
      <c r="FA11" s="302" t="s">
        <v>502</v>
      </c>
      <c r="FB11" s="85">
        <f t="shared" si="94"/>
        <v>6000</v>
      </c>
      <c r="FC11" s="308" t="s">
        <v>503</v>
      </c>
      <c r="FD11" s="85">
        <f>0.75*(FD10/FB11)*(4800/(6000+FB11))</f>
        <v>0.0068000000000000005</v>
      </c>
      <c r="FE11" s="2"/>
      <c r="FF11" s="2"/>
      <c r="FG11" s="2"/>
      <c r="FH11" s="20">
        <f t="shared" ref="FH11:FH13" si="95">FC69</f>
        <v>0.047189737915738626</v>
      </c>
      <c r="FM11" s="8"/>
      <c r="FN11" s="46"/>
      <c r="FO11" s="80"/>
      <c r="FP11" s="67"/>
      <c r="FQ11" s="68" t="s">
        <v>91</v>
      </c>
      <c r="FR11" s="82"/>
      <c r="FS11" s="75">
        <f>-1*(IF(FS24=0,0,IF(FR11=0,0,IF(FR12=0,0,IF(FR11=(FS24/2),FR12*FS24/8,FR12*FR11*((FS24-FR11)*(FS24-FR11))/(FS24*FS24))))))</f>
        <v>0</v>
      </c>
      <c r="FT11" s="75">
        <f>IF(FS24=0,0,IF(FR11=0,0,IF(FR12=0,0,IF(FR11=(FS24/2),FS11*-1,FR12*(FR11*FR11)*(FS24-FR11)/(FS24*FS24)))))</f>
        <v>0</v>
      </c>
      <c r="FU11" s="80"/>
      <c r="FV11" s="67"/>
      <c r="FW11" s="68" t="s">
        <v>91</v>
      </c>
      <c r="FX11" s="82"/>
      <c r="FY11" s="75">
        <f>-1*(IF(FY24=0,0,IF(FX11=0,0,IF(FX12=0,0,IF(FX11=(FY24/2),FX12*FY24/8,FX12*FX11*((FY24-FX11)*(FY24-FX11))/(FY24*FY24))))))</f>
        <v>0</v>
      </c>
      <c r="FZ11" s="76">
        <f>IF(FY24=0,0,IF(FX11=0,0,IF(FX12=0,0,IF(FX11=(FY24/2),FY11*-1,FX12*(FX11*FX11)*(FY24-FX11)/(FY24*FY24)))))</f>
        <v>0</v>
      </c>
      <c r="GA11" s="24"/>
      <c r="GB11" s="6"/>
      <c r="GC11" s="71"/>
      <c r="GD11" s="51"/>
      <c r="GE11" s="51"/>
      <c r="GF11" s="1"/>
      <c r="GH11" s="302" t="s">
        <v>502</v>
      </c>
      <c r="GI11" s="85">
        <v>4200</v>
      </c>
      <c r="GJ11" s="308" t="s">
        <v>503</v>
      </c>
      <c r="GK11" s="85">
        <f>0.75*(GK10/GI11)*(4800/(6000+GI11))</f>
        <v>0.011428571428571429</v>
      </c>
      <c r="GL11" s="2"/>
      <c r="GM11" s="2"/>
      <c r="GN11" s="2"/>
      <c r="GO11" s="20">
        <f t="shared" ref="GO11:GO13" si="96">GJ69</f>
        <v>0.047189737915738626</v>
      </c>
      <c r="GT11" s="3" t="s">
        <v>531</v>
      </c>
      <c r="GU11" s="251">
        <f>GU9+GU10</f>
        <v>-8.1797985722604825</v>
      </c>
      <c r="HA11" s="3" t="s">
        <v>531</v>
      </c>
      <c r="HB11" s="251">
        <f>HB9+HB10</f>
        <v>-9.8872086623093001</v>
      </c>
      <c r="HC11" s="71"/>
      <c r="HD11" s="302" t="s">
        <v>532</v>
      </c>
      <c r="HE11" s="85">
        <f t="shared" ref="HE11:HE12" si="97">GV34</f>
        <v>35</v>
      </c>
      <c r="HF11" s="94" t="s">
        <v>533</v>
      </c>
      <c r="HG11" s="2">
        <f>SQRT((HE13)/(HE8*HG6*HE12*HH9))</f>
        <v>25.985618662982283</v>
      </c>
      <c r="HH11" s="2" t="str">
        <f>IF(HG11&lt;HE11,"pasa el peralte con ro max","no pasa el peralte")</f>
        <v xml:space="preserve">pasa el peralte con ro max</v>
      </c>
      <c r="HI11" s="2"/>
      <c r="HJ11" s="94" t="s">
        <v>534</v>
      </c>
      <c r="HK11" s="20">
        <f>IF(HK10&lt;HG8,HG8*HE11*HE12,IF(HK10&gt;HG7,"peralte no pasa",HK10*HE12*HE11))</f>
        <v>4.774852610031755</v>
      </c>
      <c r="HL11" s="6" t="s">
        <v>210</v>
      </c>
      <c r="HM11" s="8"/>
      <c r="HN11" s="6"/>
      <c r="HO11" s="1"/>
      <c r="HP11" s="1"/>
      <c r="HR11" s="6"/>
      <c r="HS11" s="1"/>
      <c r="HT11" s="1"/>
      <c r="HV11" s="3" t="s">
        <v>531</v>
      </c>
      <c r="HW11" s="251">
        <f>HW9+HW10</f>
        <v>-5.2412532661709079</v>
      </c>
      <c r="IC11" s="3" t="s">
        <v>531</v>
      </c>
      <c r="ID11" s="251">
        <f>ID9+ID10</f>
        <v>-4.7547467338290925</v>
      </c>
      <c r="IE11" s="71"/>
      <c r="IF11" s="302" t="s">
        <v>532</v>
      </c>
      <c r="IG11" s="85">
        <f t="shared" ref="IG11:IG12" si="98">HX34</f>
        <v>30</v>
      </c>
      <c r="IH11" s="94" t="s">
        <v>533</v>
      </c>
      <c r="II11" s="2">
        <f>SQRT((IG13)/(IG8*II6*IG12*IJ9))</f>
        <v>17.823471369649148</v>
      </c>
      <c r="IJ11" s="2" t="str">
        <f>IF(II11&lt;IG11,"pasa el peralte con ro max","no pasa el peralte")</f>
        <v xml:space="preserve">pasa el peralte con ro max</v>
      </c>
      <c r="IK11" s="2"/>
      <c r="IL11" s="94" t="s">
        <v>534</v>
      </c>
      <c r="IM11" s="20">
        <f>IF(IM10&lt;II8,II8*IG11*IG12,IF(IM10&gt;II7,"peralte no pasa",IM10*IG12*IG11))</f>
        <v>1.9597487045225395</v>
      </c>
      <c r="IN11" s="6" t="s">
        <v>210</v>
      </c>
      <c r="IO11" s="8"/>
      <c r="IP11" s="6"/>
      <c r="IQ11" s="1"/>
      <c r="IR11" s="1"/>
      <c r="IT11" s="6"/>
      <c r="IU11" s="1"/>
      <c r="IV11" s="1"/>
      <c r="IW11" s="1"/>
      <c r="IX11" s="2"/>
      <c r="IY11" s="2"/>
      <c r="IZ11" s="6" t="s">
        <v>535</v>
      </c>
      <c r="JA11" s="1"/>
      <c r="JB11" s="1">
        <f>HN34/(0.9*HN32*HN32*HN33*JA8)</f>
        <v>1.4353173825092669</v>
      </c>
      <c r="JC11" s="1"/>
      <c r="JF11" s="1"/>
      <c r="JG11" s="2"/>
      <c r="JH11" s="2"/>
      <c r="JI11" s="6" t="s">
        <v>535</v>
      </c>
      <c r="JJ11" s="1"/>
      <c r="JK11" s="1">
        <f>JB31*100000/(0.9*JA27*JA27*JB27*JJ8)</f>
        <v>1.0685609604558963</v>
      </c>
      <c r="JL11" s="1"/>
      <c r="JM11" s="6"/>
      <c r="JN11" s="6"/>
      <c r="KN11" s="4">
        <v>0</v>
      </c>
      <c r="KO11" s="307">
        <v>0</v>
      </c>
      <c r="KP11" s="307">
        <v>0</v>
      </c>
      <c r="KQ11" s="1"/>
      <c r="KR11" s="4">
        <v>0</v>
      </c>
      <c r="KS11" s="307">
        <v>0</v>
      </c>
      <c r="KT11" s="307">
        <v>0</v>
      </c>
      <c r="KU11" s="4">
        <f t="shared" si="77"/>
        <v>0</v>
      </c>
      <c r="KV11" s="4">
        <f t="shared" si="77"/>
        <v>0</v>
      </c>
      <c r="KW11" s="112">
        <v>0</v>
      </c>
      <c r="KX11" s="1">
        <v>0</v>
      </c>
      <c r="KY11" s="297" t="str">
        <f t="shared" si="78"/>
        <v/>
      </c>
      <c r="KZ11" s="112">
        <f t="shared" si="79"/>
        <v>0</v>
      </c>
      <c r="LA11" s="1">
        <v>0</v>
      </c>
      <c r="LB11" s="1" t="str">
        <f t="shared" si="80"/>
        <v/>
      </c>
      <c r="LC11" s="1"/>
      <c r="LD11" s="4">
        <f t="shared" si="81"/>
        <v>0</v>
      </c>
      <c r="LE11" s="298">
        <f t="shared" si="81"/>
        <v>0</v>
      </c>
      <c r="LF11" s="44">
        <v>0</v>
      </c>
      <c r="LG11" s="4">
        <v>0</v>
      </c>
      <c r="LH11" s="299" t="str">
        <f t="shared" si="83"/>
        <v/>
      </c>
      <c r="LI11" s="44">
        <f t="shared" si="84"/>
        <v>0</v>
      </c>
      <c r="LJ11" s="4">
        <v>0</v>
      </c>
      <c r="LK11" s="4" t="str">
        <f t="shared" si="85"/>
        <v/>
      </c>
      <c r="LM11" s="3" t="s">
        <v>531</v>
      </c>
      <c r="LN11" s="251">
        <f>LN9+LN10</f>
        <v>-5.3114241198653467</v>
      </c>
      <c r="LT11" s="3" t="s">
        <v>531</v>
      </c>
      <c r="LU11" s="251">
        <f>LU9+LU10</f>
        <v>-6.7108595046253257</v>
      </c>
      <c r="LV11" s="1"/>
      <c r="LW11" s="311" t="s">
        <v>532</v>
      </c>
      <c r="LX11" s="312">
        <f t="shared" ref="LX11:LX12" si="99">LO34</f>
        <v>45</v>
      </c>
      <c r="LY11" s="94" t="s">
        <v>533</v>
      </c>
      <c r="LZ11" s="2">
        <f>SQRT((LX13)/(LX8*LZ6*LX12*MA9))</f>
        <v>16.449247034562166</v>
      </c>
      <c r="MA11" s="2" t="str">
        <f>IF(LZ11&lt;LX11,"pasa el peralte con ro max","no pasa el peralte")</f>
        <v xml:space="preserve">pasa el peralte con ro max</v>
      </c>
      <c r="MB11" s="2"/>
      <c r="MC11" s="94" t="s">
        <v>534</v>
      </c>
      <c r="MD11" s="20">
        <f>IF(MD10&lt;LZ8,LZ8*LX11*LX12,IF(MD10&gt;LZ7,"peralte no pasa",MD10*LX12*LX11))</f>
        <v>2.9987752602061546</v>
      </c>
      <c r="ME11" s="6" t="s">
        <v>210</v>
      </c>
      <c r="MF11" s="8"/>
      <c r="MG11" s="6"/>
      <c r="MH11" s="1"/>
      <c r="MI11" s="1"/>
      <c r="MK11" s="6"/>
      <c r="ML11" s="1"/>
      <c r="MM11" s="1"/>
      <c r="MN11" s="1"/>
      <c r="MO11" s="2"/>
      <c r="MP11" s="2"/>
      <c r="MQ11" s="6" t="s">
        <v>535</v>
      </c>
      <c r="MR11" s="1"/>
      <c r="MS11" s="1">
        <f>MG34/(0.9*MG32*MG32*MG33*MR8)</f>
        <v>0.82069038464234612</v>
      </c>
      <c r="MT11" s="1"/>
      <c r="MW11" s="3" t="s">
        <v>531</v>
      </c>
      <c r="MX11" s="251">
        <f>MX9+MX10</f>
        <v>-5.5024954810554885</v>
      </c>
      <c r="ND11" s="3" t="s">
        <v>531</v>
      </c>
      <c r="NE11" s="251">
        <f>NE9+NE10</f>
        <v>-6.5197881434351839</v>
      </c>
      <c r="NF11" s="1"/>
      <c r="NG11" s="311" t="s">
        <v>532</v>
      </c>
      <c r="NH11" s="312">
        <f t="shared" ref="NH11:NH12" si="100">MY34</f>
        <v>45</v>
      </c>
      <c r="NI11" s="94" t="s">
        <v>533</v>
      </c>
      <c r="NJ11" s="2">
        <f>SQRT((NH13)/(NH8*NJ6*NH12*NK9))</f>
        <v>15.071177419211278</v>
      </c>
      <c r="NK11" s="2" t="str">
        <f>IF(NJ11&lt;NH11,"pasa el peralte con ro max","no pasa el peralte")</f>
        <v xml:space="preserve">pasa el peralte con ro max</v>
      </c>
      <c r="NL11" s="2"/>
      <c r="NM11" s="94" t="s">
        <v>534</v>
      </c>
      <c r="NN11" s="20">
        <f>IF(NN10&lt;NJ8,NJ8*NH11*NH12,IF(NN10&gt;NJ7,"peralte no pasa",NN10*NH12*NH11))</f>
        <v>2.9987752602061546</v>
      </c>
      <c r="NO11" s="6" t="s">
        <v>210</v>
      </c>
      <c r="NP11" s="8"/>
      <c r="NQ11" s="6"/>
      <c r="NR11" s="1"/>
      <c r="NS11" s="1"/>
      <c r="NU11" s="6"/>
      <c r="NV11" s="1"/>
      <c r="NW11" s="1"/>
      <c r="NX11" s="1"/>
      <c r="NY11" s="2"/>
      <c r="NZ11" s="2"/>
      <c r="OA11" s="6" t="s">
        <v>535</v>
      </c>
      <c r="OB11" s="1"/>
      <c r="OC11" s="1">
        <f>NQ34/(0.9*NQ32*NQ32*NQ33*OB8)</f>
        <v>2.2701869622389306</v>
      </c>
      <c r="OD11" s="1"/>
      <c r="OG11" s="6" t="s">
        <v>210</v>
      </c>
      <c r="OH11" s="8"/>
      <c r="OI11" s="6"/>
      <c r="OJ11" s="1"/>
      <c r="OK11" s="1"/>
      <c r="OM11" s="6"/>
      <c r="ON11" s="1"/>
      <c r="OO11" s="1"/>
      <c r="OP11" s="1"/>
      <c r="OQ11" s="2"/>
      <c r="OR11" s="2"/>
      <c r="OS11" s="6" t="s">
        <v>535</v>
      </c>
      <c r="OT11" s="1"/>
      <c r="OU11" s="1">
        <f>OI34/(0.9*OI32*OI32*OI33*OT8)</f>
        <v>0.12276255061132048</v>
      </c>
      <c r="OV11" s="1"/>
      <c r="PC11" s="40"/>
      <c r="PH11" s="3" t="s">
        <v>531</v>
      </c>
      <c r="PI11" s="251">
        <f>PI9+PI10</f>
        <v>8.7847195701538787</v>
      </c>
      <c r="PO11" s="3" t="s">
        <v>531</v>
      </c>
      <c r="PP11" s="251">
        <f>PP9+PP10</f>
        <v>-12.839258805379835</v>
      </c>
      <c r="PQ11" s="1"/>
      <c r="PR11" s="311" t="s">
        <v>532</v>
      </c>
      <c r="PS11" s="312">
        <f t="shared" ref="PS11:PS12" si="101">PJ34</f>
        <v>45</v>
      </c>
      <c r="PT11" s="94" t="s">
        <v>533</v>
      </c>
      <c r="PU11" s="2">
        <f>SQRT((PS13)/(PS8*PU6*PS12*PV9))</f>
        <v>27.63129180555887</v>
      </c>
      <c r="PV11" s="2" t="str">
        <f>IF(PU11&lt;PS11,"pasa el peralte con ro max","no pasa el peralte")</f>
        <v xml:space="preserve">pasa el peralte con ro max</v>
      </c>
      <c r="PW11" s="2"/>
      <c r="PX11" s="94" t="s">
        <v>534</v>
      </c>
      <c r="PY11" s="20">
        <f>IF(PY10&lt;PU8,PU8*PS11*PS12,IF(PY10&gt;PU7,"peralte no pasa",PY10*PS12*PS11))</f>
        <v>5.6108627378792475</v>
      </c>
      <c r="PZ11" s="6" t="s">
        <v>210</v>
      </c>
      <c r="QA11" s="8"/>
      <c r="QB11" s="6"/>
      <c r="QC11" s="1"/>
      <c r="QD11" s="1"/>
      <c r="QF11" s="6"/>
      <c r="QG11" s="1"/>
      <c r="QH11" s="1"/>
      <c r="QI11" s="1"/>
      <c r="QJ11" s="2"/>
      <c r="QK11" s="2"/>
      <c r="QL11" s="6" t="s">
        <v>535</v>
      </c>
      <c r="QM11" s="1"/>
      <c r="QN11" s="1">
        <f>QB31/(0.9*QB29*QB29*QB30*QM8)</f>
        <v>0.0025942550275306576</v>
      </c>
      <c r="QO11" s="1"/>
      <c r="QR11" s="6" t="s">
        <v>210</v>
      </c>
      <c r="QS11" s="8"/>
      <c r="QT11" s="6"/>
      <c r="QU11" s="1"/>
      <c r="QV11" s="1"/>
      <c r="QX11" s="6"/>
      <c r="QY11" s="1"/>
      <c r="QZ11" s="1"/>
      <c r="RA11" s="1"/>
      <c r="RB11" s="2"/>
      <c r="RC11" s="2"/>
      <c r="RD11" s="6" t="s">
        <v>535</v>
      </c>
      <c r="RE11" s="1"/>
      <c r="RF11" s="1">
        <f>QT34/(0.9*QT32*QT32*QT33*RE8)</f>
        <v>0.45983740318804522</v>
      </c>
      <c r="RG11" s="1"/>
      <c r="RN11" s="40"/>
      <c r="RT11" s="40"/>
      <c r="RU11" s="40"/>
      <c r="RV11" s="40"/>
      <c r="RW11" s="40"/>
      <c r="RX11" s="40"/>
      <c r="RY11" s="40"/>
      <c r="RZ11" s="40"/>
      <c r="SB11" s="2">
        <f>RJ13</f>
        <v>294.93419022980981</v>
      </c>
      <c r="SC11" s="2"/>
      <c r="SD11" s="2"/>
      <c r="SE11" s="2"/>
      <c r="SG11" s="313">
        <v>5</v>
      </c>
      <c r="SH11" s="254" t="s">
        <v>536</v>
      </c>
      <c r="SI11" s="255" t="s">
        <v>537</v>
      </c>
      <c r="SJ11" s="254" t="s">
        <v>538</v>
      </c>
      <c r="SK11" s="1"/>
      <c r="SL11" s="8" t="s">
        <v>539</v>
      </c>
      <c r="SM11" s="46">
        <f>SM10/2.31</f>
        <v>366.18467347868085</v>
      </c>
      <c r="SN11" s="80"/>
      <c r="SO11" s="67"/>
      <c r="SP11" s="68" t="s">
        <v>91</v>
      </c>
      <c r="SQ11" s="82"/>
      <c r="SR11" s="75">
        <f>-1*(IF(SR24=0,0,IF(SQ11=0,0,IF(SQ12=0,0,IF(SQ11=(SR24/2),SQ12*SR24/8,SQ12*SQ11*((SR24-SQ11)*(SR24-SQ11))/(SR24*SR24))))))</f>
        <v>0</v>
      </c>
      <c r="SS11" s="75">
        <f>IF(SR24=0,0,IF(SQ11=0,0,IF(SQ12=0,0,IF(SQ11=(SR24/2),SR11*-1,SQ12*(SQ11*SQ11)*(SR24-SQ11)/(SR24*SR24)))))</f>
        <v>0</v>
      </c>
      <c r="ST11" s="80"/>
      <c r="SU11" s="67"/>
      <c r="SV11" s="68" t="s">
        <v>91</v>
      </c>
      <c r="SW11" s="82"/>
      <c r="SX11" s="75">
        <f>-1*(IF(SX24=0,0,IF(SW11=0,0,IF(SW12=0,0,IF(SW11=(SX24/2),SW12*SX24/8,SW12*SW11*((SX24-SW11)*(SX24-SW11))/(SX24*SX24))))))</f>
        <v>0</v>
      </c>
      <c r="SY11" s="76">
        <f>IF(SX24=0,0,IF(SW11=0,0,IF(SW12=0,0,IF(SW11=(SX24/2),SX11*-1,SW12*(SW11*SW11)*(SX24-SW11)/(SX24*SX24)))))</f>
        <v>0</v>
      </c>
      <c r="SZ11" s="24"/>
      <c r="TA11" s="6"/>
      <c r="TB11" s="71"/>
      <c r="TC11" s="51"/>
      <c r="TD11" s="51"/>
      <c r="TE11" s="1"/>
      <c r="TG11" s="302" t="s">
        <v>502</v>
      </c>
      <c r="TH11" s="85">
        <v>4200</v>
      </c>
      <c r="TI11" s="308" t="s">
        <v>503</v>
      </c>
      <c r="TJ11" s="85">
        <f>0.75*(TJ10/TH11)*(4800/(6000+TH11))</f>
        <v>0.014285714285714287</v>
      </c>
      <c r="TK11" s="2"/>
      <c r="TL11" s="2"/>
      <c r="TM11" s="2"/>
      <c r="TN11" s="20">
        <f t="shared" ref="TN11:TN13" si="102">TH69</f>
        <v>0.065714514267481039</v>
      </c>
      <c r="TR11" s="2"/>
      <c r="TS11" s="2"/>
      <c r="TT11" s="2"/>
      <c r="TU11" s="2"/>
      <c r="TW11" s="173" t="s">
        <v>529</v>
      </c>
      <c r="TX11" s="85"/>
      <c r="UA11" s="1"/>
      <c r="UB11" s="2"/>
      <c r="UC11" s="2"/>
      <c r="UD11" s="6" t="s">
        <v>535</v>
      </c>
      <c r="UE11" s="1"/>
      <c r="UF11" s="1">
        <f>UH5*100000/(0.9*UB14*UB14*UB15*UE8)</f>
        <v>-0.13279815816889132</v>
      </c>
      <c r="UG11" s="1"/>
      <c r="UN11" s="40"/>
      <c r="UT11" s="71"/>
      <c r="UU11" s="8"/>
      <c r="UV11" s="53"/>
      <c r="UW11" s="1"/>
      <c r="UX11" s="40"/>
      <c r="UY11" s="40"/>
      <c r="UZ11" s="40"/>
      <c r="VA11" s="1"/>
      <c r="VK11" s="254"/>
      <c r="VL11" s="254"/>
      <c r="VM11" s="254"/>
      <c r="VN11" s="254"/>
      <c r="VO11" s="254"/>
      <c r="VP11" s="254"/>
      <c r="VQ11" s="254"/>
      <c r="VR11" s="254"/>
      <c r="VS11" s="254"/>
      <c r="VT11" s="254"/>
      <c r="VU11" s="43"/>
      <c r="VV11" s="43"/>
      <c r="VW11" s="43"/>
      <c r="VX11" s="43"/>
      <c r="VY11" s="43"/>
      <c r="VZ11" s="43"/>
      <c r="WA11" s="43"/>
      <c r="WB11" s="254"/>
      <c r="WC11" s="254"/>
      <c r="WD11" s="254"/>
      <c r="WE11" s="254"/>
      <c r="WF11" s="254"/>
      <c r="WG11" s="254"/>
      <c r="WH11" s="254"/>
      <c r="WI11" s="254"/>
      <c r="WJ11" s="254"/>
      <c r="WK11" s="254"/>
      <c r="WL11" s="254"/>
      <c r="WM11" s="83" t="s">
        <v>540</v>
      </c>
      <c r="WN11" s="36"/>
      <c r="WO11" s="36"/>
      <c r="WP11" s="36"/>
      <c r="WQ11" s="36"/>
      <c r="WR11" s="36"/>
      <c r="WS11" s="36"/>
      <c r="WU11" s="1"/>
      <c r="WV11" s="117" t="s">
        <v>541</v>
      </c>
      <c r="XC11" s="1"/>
      <c r="XD11" s="254"/>
      <c r="XE11" s="54" t="s">
        <v>157</v>
      </c>
      <c r="XF11" s="54"/>
      <c r="XG11" s="54"/>
      <c r="XH11" s="54"/>
      <c r="XI11" s="54"/>
      <c r="XJ11" s="54"/>
      <c r="XK11" s="54"/>
      <c r="XL11" s="254"/>
      <c r="XM11" s="254"/>
      <c r="XU11" s="254"/>
      <c r="XV11" s="254"/>
      <c r="XW11" s="254"/>
      <c r="XX11" s="254"/>
      <c r="XY11" s="254" t="s">
        <v>542</v>
      </c>
      <c r="XZ11" s="254"/>
      <c r="YA11" s="254"/>
      <c r="YB11" s="254"/>
      <c r="YC11" s="254"/>
      <c r="YD11" s="254"/>
      <c r="YE11" s="254"/>
      <c r="YF11" s="43"/>
      <c r="YG11" s="43"/>
      <c r="YH11" s="43"/>
      <c r="YI11" s="43"/>
      <c r="YJ11" s="43"/>
      <c r="YK11" s="43"/>
      <c r="YL11" s="43"/>
      <c r="YM11" s="254"/>
      <c r="YN11" s="254"/>
      <c r="YO11" s="254"/>
      <c r="YP11" s="254"/>
      <c r="YQ11" s="254"/>
      <c r="YR11" s="254"/>
      <c r="YS11" s="254"/>
      <c r="YT11" s="254"/>
      <c r="YU11" s="254"/>
      <c r="YV11" s="1"/>
      <c r="ZG11" s="71"/>
      <c r="ZH11" s="302" t="s">
        <v>502</v>
      </c>
      <c r="ZI11" s="85">
        <v>4200</v>
      </c>
      <c r="ZJ11" s="94" t="s">
        <v>503</v>
      </c>
      <c r="ZK11" s="85">
        <f>0.75*(ZK10/ZI11)*(4800/(6000+ZI11))</f>
        <v>0.011428571428571429</v>
      </c>
      <c r="ZL11" s="2"/>
      <c r="ZM11" s="2"/>
      <c r="ZN11" s="2"/>
      <c r="ZO11" s="20">
        <f t="shared" ref="ZO11:ZO13" si="103">ZI68</f>
        <v>0.053644762631855226</v>
      </c>
      <c r="ZQ11" s="8"/>
      <c r="ZR11" s="46"/>
      <c r="ZS11" s="24"/>
      <c r="ZT11" s="6"/>
      <c r="ZU11" s="71"/>
      <c r="ZV11" s="51"/>
      <c r="ZW11" s="24"/>
      <c r="ZX11" s="24"/>
      <c r="ZY11" s="24"/>
      <c r="ZZ11" s="1"/>
      <c r="AAB11" s="78"/>
      <c r="AAD11" s="4"/>
      <c r="AAF11" s="4"/>
      <c r="AAH11" s="86"/>
      <c r="AAI11" s="87"/>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row>
    <row r="12" ht="15" customHeight="1">
      <c r="B12" s="85"/>
      <c r="C12" s="85"/>
      <c r="D12" s="85"/>
      <c r="E12" s="85"/>
      <c r="F12" s="85"/>
      <c r="G12" s="85"/>
      <c r="H12" s="85"/>
      <c r="R12" s="3"/>
      <c r="S12" s="3"/>
      <c r="T12" s="3"/>
      <c r="U12" s="3"/>
      <c r="V12" s="3"/>
      <c r="W12" s="3"/>
      <c r="X12" s="3"/>
      <c r="Y12" s="3"/>
      <c r="Z12" s="3"/>
      <c r="AA12" s="3"/>
      <c r="AB12" s="3"/>
      <c r="AC12" s="3"/>
      <c r="AD12" s="3"/>
      <c r="AE12" s="3"/>
      <c r="AF12" s="3"/>
      <c r="AG12" s="3"/>
      <c r="AH12" s="3"/>
      <c r="AI12" s="3"/>
      <c r="AJ12" s="3"/>
      <c r="AK12" s="3"/>
      <c r="AL12" s="40" t="s">
        <v>543</v>
      </c>
      <c r="AM12" s="40"/>
      <c r="AN12" s="40"/>
      <c r="AO12" s="40"/>
      <c r="AP12" s="40"/>
      <c r="AQ12" s="40"/>
      <c r="AR12" s="40"/>
      <c r="AS12" s="3"/>
      <c r="AT12" s="1"/>
      <c r="AU12" s="1" t="s">
        <v>75</v>
      </c>
      <c r="AV12" s="1"/>
      <c r="AW12" s="1" t="s">
        <v>76</v>
      </c>
      <c r="AX12" s="1"/>
      <c r="AY12" s="1"/>
      <c r="AZ12" s="45">
        <f>AZ9+100</f>
        <v>315</v>
      </c>
      <c r="BA12" s="1" t="s">
        <v>69</v>
      </c>
      <c r="BB12" s="1"/>
      <c r="BC12" s="1"/>
      <c r="BD12" s="1"/>
      <c r="BE12" s="1"/>
      <c r="BF12" s="1"/>
      <c r="BG12" s="1"/>
      <c r="BH12" s="1"/>
      <c r="BI12" s="1"/>
      <c r="BJ12" s="1"/>
      <c r="BK12" s="1"/>
      <c r="BL12" s="4"/>
      <c r="BM12" s="4"/>
      <c r="BN12" s="1"/>
      <c r="BO12" s="1"/>
      <c r="BP12" s="1"/>
      <c r="BQ12" s="4"/>
      <c r="BR12" s="4"/>
      <c r="BS12" s="1"/>
      <c r="BT12" s="1"/>
      <c r="BU12" s="1"/>
      <c r="BV12" s="1"/>
      <c r="BW12" s="4"/>
      <c r="BX12" s="1"/>
      <c r="BY12" s="1"/>
      <c r="BZ12" s="1"/>
      <c r="CA12" s="4"/>
      <c r="CB12" s="4"/>
      <c r="CC12" s="1"/>
      <c r="CD12" s="1"/>
      <c r="CE12" s="1"/>
      <c r="CF12" s="1"/>
      <c r="CG12" s="8"/>
      <c r="CH12" s="46"/>
      <c r="CI12" s="96"/>
      <c r="CJ12" s="17"/>
      <c r="CK12" s="16" t="s">
        <v>99</v>
      </c>
      <c r="CL12" s="98"/>
      <c r="CM12" s="75"/>
      <c r="CN12" s="75"/>
      <c r="CO12" s="96"/>
      <c r="CP12" s="17"/>
      <c r="CQ12" s="16" t="s">
        <v>99</v>
      </c>
      <c r="CR12" s="98"/>
      <c r="CS12" s="75"/>
      <c r="CT12" s="76"/>
      <c r="CU12" s="24"/>
      <c r="CV12" s="6"/>
      <c r="CW12" s="71"/>
      <c r="CX12" s="51"/>
      <c r="CY12" s="51"/>
      <c r="CZ12" s="1"/>
      <c r="DA12" s="1"/>
      <c r="DB12" s="1"/>
      <c r="DC12" s="43"/>
      <c r="DD12" s="89"/>
      <c r="DE12" s="89"/>
      <c r="DF12" s="89">
        <v>67</v>
      </c>
      <c r="DG12" s="89"/>
      <c r="DH12" s="89"/>
      <c r="DI12" s="89"/>
      <c r="DJ12" s="1">
        <f>67/2.54</f>
        <v>26.377952755905511</v>
      </c>
      <c r="DK12" s="1"/>
      <c r="DM12" s="311" t="s">
        <v>532</v>
      </c>
      <c r="DN12" s="312">
        <f>DE38</f>
        <v>12.974155315026122</v>
      </c>
      <c r="DO12" s="94" t="s">
        <v>533</v>
      </c>
      <c r="DP12" s="2">
        <f>SQRT((DN14)/(DN9*DP7*DN13*DQ10))</f>
        <v>5.7297682407467576</v>
      </c>
      <c r="DQ12" s="2" t="str">
        <f>IF(DP12&lt;DN12,"pasa el peralte con ro max","no pasa el peralte")</f>
        <v xml:space="preserve">pasa el peralte con ro max</v>
      </c>
      <c r="DR12" s="2"/>
      <c r="DS12" s="94" t="s">
        <v>534</v>
      </c>
      <c r="DT12" s="20">
        <f>IF(DT11&lt;DP9,DP9*DN12*DN13,IF(DT11&gt;DP8,"peralte no pasa",DT11*DN13*DN12))</f>
        <v>1.3516432692579492</v>
      </c>
      <c r="DX12" s="1"/>
      <c r="DY12" s="8"/>
      <c r="DZ12" s="46"/>
      <c r="EA12" s="96"/>
      <c r="EB12" s="17"/>
      <c r="EC12" s="16" t="s">
        <v>99</v>
      </c>
      <c r="ED12" s="98"/>
      <c r="EE12" s="75"/>
      <c r="EF12" s="75"/>
      <c r="EG12" s="96"/>
      <c r="EH12" s="17"/>
      <c r="EI12" s="16" t="s">
        <v>99</v>
      </c>
      <c r="EJ12" s="98"/>
      <c r="EK12" s="75"/>
      <c r="EL12" s="76"/>
      <c r="EM12" s="96"/>
      <c r="EN12" s="17"/>
      <c r="EO12" s="16" t="s">
        <v>99</v>
      </c>
      <c r="EP12" s="98">
        <f>3*2.65*CP6</f>
        <v>0</v>
      </c>
      <c r="EQ12" s="75"/>
      <c r="ER12" s="76"/>
      <c r="ES12" s="24"/>
      <c r="ET12" s="24"/>
      <c r="EU12" s="6"/>
      <c r="EV12" s="7"/>
      <c r="EW12" s="6"/>
      <c r="FA12" s="302" t="s">
        <v>508</v>
      </c>
      <c r="FB12" s="85">
        <f t="shared" si="94"/>
        <v>0.80000000000000004</v>
      </c>
      <c r="FC12" s="308" t="s">
        <v>509</v>
      </c>
      <c r="FD12" s="85">
        <f>0.8*(SQRT(FD10))/FB11</f>
        <v>0.0015549205052920803</v>
      </c>
      <c r="FE12" s="2"/>
      <c r="FF12" s="2"/>
      <c r="FG12" s="2"/>
      <c r="FH12" s="20">
        <f t="shared" si="95"/>
        <v>0.047189737915738626</v>
      </c>
      <c r="FM12" s="8"/>
      <c r="FN12" s="46"/>
      <c r="FO12" s="96"/>
      <c r="FP12" s="17"/>
      <c r="FQ12" s="16" t="s">
        <v>99</v>
      </c>
      <c r="FR12" s="98"/>
      <c r="FS12" s="75"/>
      <c r="FT12" s="75"/>
      <c r="FU12" s="96"/>
      <c r="FV12" s="17"/>
      <c r="FW12" s="16" t="s">
        <v>99</v>
      </c>
      <c r="FX12" s="98"/>
      <c r="FY12" s="75"/>
      <c r="FZ12" s="76"/>
      <c r="GA12" s="24"/>
      <c r="GB12" s="6"/>
      <c r="GC12" s="71"/>
      <c r="GD12" s="51"/>
      <c r="GE12" s="51"/>
      <c r="GF12" s="1"/>
      <c r="GH12" s="302" t="s">
        <v>508</v>
      </c>
      <c r="GI12" s="85">
        <v>0.80000000000000004</v>
      </c>
      <c r="GJ12" s="308" t="s">
        <v>509</v>
      </c>
      <c r="GK12" s="85">
        <f>0.8*(SQRT(GK10))/GI11</f>
        <v>0.0022213150075601146</v>
      </c>
      <c r="GL12" s="2"/>
      <c r="GM12" s="2"/>
      <c r="GN12" s="2"/>
      <c r="GO12" s="20">
        <f t="shared" si="96"/>
        <v>0.047189737915738626</v>
      </c>
      <c r="GT12" s="1"/>
      <c r="HC12" s="7"/>
      <c r="HD12" s="302" t="s">
        <v>544</v>
      </c>
      <c r="HE12" s="85">
        <f t="shared" si="97"/>
        <v>25</v>
      </c>
      <c r="HF12" s="94" t="s">
        <v>545</v>
      </c>
      <c r="HG12" s="2">
        <f>SQRT((HE13)/(HE8*HG6*HE12*HH10))</f>
        <v>54.430501637179397</v>
      </c>
      <c r="HH12" s="2" t="str">
        <f>IF(HG12&lt;HE11,"pasa el peralte con ro min","no pasa el peralte")</f>
        <v xml:space="preserve">no pasa el peralte</v>
      </c>
      <c r="HI12" s="2"/>
      <c r="HJ12" s="94" t="s">
        <v>546</v>
      </c>
      <c r="HK12" s="187">
        <f>IF(HD16=HD17,HG17,IF(HD16=HD18,HG18,IF(HD16=HD19,HG19,IF(HD16=HD20,HG20,IF(HD16=HD21,HG21,IF(HD16=HD22,HG22,"escribe as"))))))</f>
        <v>1.2667716600000001</v>
      </c>
      <c r="HL12" s="146">
        <f>HL10+HL8</f>
        <v>-1.7718384912620508</v>
      </c>
      <c r="HM12" s="8"/>
      <c r="HN12" s="53"/>
      <c r="HO12" s="1"/>
      <c r="HP12" s="1"/>
      <c r="HR12" s="6"/>
      <c r="HS12" s="1"/>
      <c r="HT12" s="1"/>
      <c r="HV12" s="1"/>
      <c r="IE12" s="7"/>
      <c r="IF12" s="302" t="s">
        <v>544</v>
      </c>
      <c r="IG12" s="85">
        <f t="shared" si="98"/>
        <v>20</v>
      </c>
      <c r="IH12" s="94" t="s">
        <v>545</v>
      </c>
      <c r="II12" s="2">
        <f>SQRT((IG13)/(IG8*II6*IG12*IJ10))</f>
        <v>37.33374602883395</v>
      </c>
      <c r="IJ12" s="2" t="str">
        <f>IF(II12&lt;IG11,"pasa el peralte con ro min","no pasa el peralte")</f>
        <v xml:space="preserve">no pasa el peralte</v>
      </c>
      <c r="IK12" s="2"/>
      <c r="IL12" s="94" t="s">
        <v>546</v>
      </c>
      <c r="IM12" s="187">
        <f>IF(IF16=IF17,II17,IF(IF16=IF18,II18,IF(IF16=IF19,II19,IF(IF16=IF20,II20,IF(IF16=IF21,II21,IF(IF16=IF22,II22,"escribe as"))))))</f>
        <v>1.2667716600000001</v>
      </c>
      <c r="IN12" s="146">
        <f>IN10+IN8</f>
        <v>-1.7718384912620508</v>
      </c>
      <c r="IO12" s="8"/>
      <c r="IP12" s="53"/>
      <c r="IQ12" s="1"/>
      <c r="IR12" s="1"/>
      <c r="IT12" s="6"/>
      <c r="IU12" s="1"/>
      <c r="IV12" s="1"/>
      <c r="IW12" s="1"/>
      <c r="IX12" s="2"/>
      <c r="IY12" s="2"/>
      <c r="JA12" s="1"/>
      <c r="JB12" s="1"/>
      <c r="JC12" s="1"/>
      <c r="JF12" s="1"/>
      <c r="JG12" s="2"/>
      <c r="JH12" s="2"/>
      <c r="JI12" s="6"/>
      <c r="JJ12" s="1"/>
      <c r="JK12" s="1"/>
      <c r="JL12" s="1"/>
      <c r="JM12" s="6"/>
      <c r="JN12" s="6"/>
      <c r="KN12" s="4">
        <v>0</v>
      </c>
      <c r="KO12" s="307">
        <v>0</v>
      </c>
      <c r="KP12" s="307">
        <v>0</v>
      </c>
      <c r="KQ12" s="1"/>
      <c r="KR12" s="4">
        <v>0</v>
      </c>
      <c r="KS12" s="307">
        <v>0</v>
      </c>
      <c r="KT12" s="307">
        <v>0</v>
      </c>
      <c r="KU12" s="4">
        <f t="shared" si="77"/>
        <v>0</v>
      </c>
      <c r="KV12" s="4">
        <f t="shared" si="77"/>
        <v>0</v>
      </c>
      <c r="KW12" s="112">
        <v>0</v>
      </c>
      <c r="KX12" s="1">
        <v>0</v>
      </c>
      <c r="KY12" s="297" t="str">
        <f t="shared" si="78"/>
        <v/>
      </c>
      <c r="KZ12" s="112">
        <f t="shared" si="79"/>
        <v>0</v>
      </c>
      <c r="LA12" s="1">
        <v>0</v>
      </c>
      <c r="LB12" s="1" t="str">
        <f t="shared" si="80"/>
        <v/>
      </c>
      <c r="LD12" s="4">
        <f t="shared" si="81"/>
        <v>0</v>
      </c>
      <c r="LE12" s="298">
        <f t="shared" si="81"/>
        <v>0</v>
      </c>
      <c r="LF12" s="44">
        <v>0</v>
      </c>
      <c r="LG12" s="4">
        <v>0</v>
      </c>
      <c r="LH12" s="299" t="str">
        <f t="shared" si="83"/>
        <v/>
      </c>
      <c r="LI12" s="44">
        <f t="shared" si="84"/>
        <v>0</v>
      </c>
      <c r="LJ12" s="4">
        <v>0</v>
      </c>
      <c r="LK12" s="4" t="str">
        <f t="shared" si="85"/>
        <v/>
      </c>
      <c r="LM12" s="1"/>
      <c r="LV12" s="1"/>
      <c r="LW12" s="311" t="s">
        <v>544</v>
      </c>
      <c r="LX12" s="312">
        <f t="shared" si="99"/>
        <v>30</v>
      </c>
      <c r="LY12" s="94" t="s">
        <v>545</v>
      </c>
      <c r="LZ12" s="2">
        <f>SQRT((LX13)/(LX8*LZ6*LX12*MA10))</f>
        <v>34.455241541759349</v>
      </c>
      <c r="MA12" s="2" t="str">
        <f>IF(LZ12&lt;LX11,"pasa el peralte con ro min","no pasa el peralte")</f>
        <v xml:space="preserve">pasa el peralte con ro min</v>
      </c>
      <c r="MB12" s="2"/>
      <c r="MC12" s="94" t="s">
        <v>546</v>
      </c>
      <c r="MD12" s="187">
        <f>IF(LW16=LW17,LZ17,IF(LW16=LW18,LZ18,IF(LW16=LW19,LZ19,IF(LW16=LW20,LZ20,IF(LW16=LW21,LZ21,IF(LW16=LW22,LZ22,"escribe as"))))))</f>
        <v>1.2667716600000001</v>
      </c>
      <c r="ME12" s="146">
        <f>ME10+ME8</f>
        <v>-2.0802045110871519</v>
      </c>
      <c r="MF12" s="8"/>
      <c r="MG12" s="53"/>
      <c r="MH12" s="1"/>
      <c r="MI12" s="1"/>
      <c r="MK12" s="6"/>
      <c r="ML12" s="1"/>
      <c r="MM12" s="1"/>
      <c r="MN12" s="1"/>
      <c r="MO12" s="2"/>
      <c r="MP12" s="2"/>
      <c r="MR12" s="1"/>
      <c r="MS12" s="1"/>
      <c r="MT12" s="1"/>
      <c r="MW12" s="1"/>
      <c r="NF12" s="1"/>
      <c r="NG12" s="311" t="s">
        <v>544</v>
      </c>
      <c r="NH12" s="312">
        <f t="shared" si="100"/>
        <v>30</v>
      </c>
      <c r="NI12" s="94" t="s">
        <v>545</v>
      </c>
      <c r="NJ12" s="2">
        <f>SQRT((NH13)/(NH8*NJ6*NH12*NK10))</f>
        <v>31.56868257899902</v>
      </c>
      <c r="NK12" s="2" t="str">
        <f>IF(NJ12&lt;NH11,"pasa el peralte con ro min","no pasa el peralte")</f>
        <v xml:space="preserve">pasa el peralte con ro min</v>
      </c>
      <c r="NL12" s="2"/>
      <c r="NM12" s="94" t="s">
        <v>546</v>
      </c>
      <c r="NN12" s="187">
        <f>IF(NG16=NG17,NJ17,IF(NG16=NG18,NJ18,IF(NG16=NG19,NJ19,IF(NG16=NG20,NJ20,IF(NG16=NG21,NJ21,IF(NG16=NG22,NJ22,"escribe as"))))))</f>
        <v>1.2667716600000001</v>
      </c>
      <c r="NO12" s="146">
        <f>NO10+NO8</f>
        <v>-4.6881876015476243</v>
      </c>
      <c r="NP12" s="8"/>
      <c r="NQ12" s="53"/>
      <c r="NR12" s="1"/>
      <c r="NS12" s="1"/>
      <c r="NU12" s="6"/>
      <c r="NV12" s="1"/>
      <c r="NW12" s="1"/>
      <c r="NX12" s="1"/>
      <c r="NY12" s="2"/>
      <c r="NZ12" s="2"/>
      <c r="OB12" s="1"/>
      <c r="OC12" s="1"/>
      <c r="OD12" s="1"/>
      <c r="OG12" s="146">
        <f>OG10+OG8</f>
        <v>-2.0802045110871519</v>
      </c>
      <c r="OH12" s="8"/>
      <c r="OI12" s="53"/>
      <c r="OJ12" s="1"/>
      <c r="OK12" s="1"/>
      <c r="OM12" s="6"/>
      <c r="ON12" s="1"/>
      <c r="OO12" s="1"/>
      <c r="OP12" s="1"/>
      <c r="OQ12" s="2"/>
      <c r="OR12" s="2"/>
      <c r="OT12" s="1"/>
      <c r="OU12" s="1"/>
      <c r="OV12" s="1"/>
      <c r="PC12" s="51"/>
      <c r="PH12" s="1"/>
      <c r="PQ12" s="1"/>
      <c r="PR12" s="311" t="s">
        <v>544</v>
      </c>
      <c r="PS12" s="312">
        <f t="shared" si="101"/>
        <v>30</v>
      </c>
      <c r="PT12" s="94" t="s">
        <v>545</v>
      </c>
      <c r="PU12" s="2">
        <f>SQRT((PS13)/(PS8*PU6*PS12*PV10))</f>
        <v>61.083687587048992</v>
      </c>
      <c r="PV12" s="2" t="str">
        <f>IF(PU12&lt;PS11,"pasa el peralte con ro min","no pasa el peralte")</f>
        <v xml:space="preserve">no pasa el peralte</v>
      </c>
      <c r="PW12" s="2"/>
      <c r="PX12" s="94" t="s">
        <v>546</v>
      </c>
      <c r="PY12" s="187">
        <f>IF(PR16=PR17,PU17,IF(PR16=PR18,PU18,IF(PR16=PR19,PU19,IF(PR16=PR20,PU20,IF(PR16=PR21,PU21,IF(PR16=PR22,PU22,"escribe as"))))))</f>
        <v>1.2667716600000001</v>
      </c>
      <c r="PZ12" s="146">
        <f>PZ10+PZ8</f>
        <v>0.050660130742615064</v>
      </c>
      <c r="QA12" s="8"/>
      <c r="QB12" s="53"/>
      <c r="QC12" s="1"/>
      <c r="QD12" s="1"/>
      <c r="QF12" s="6"/>
      <c r="QG12" s="1"/>
      <c r="QH12" s="1"/>
      <c r="QI12" s="1"/>
      <c r="QJ12" s="2"/>
      <c r="QK12" s="2"/>
      <c r="QM12" s="1"/>
      <c r="QN12" s="1"/>
      <c r="QO12" s="1"/>
      <c r="QR12" s="146">
        <f>QR10+QR8</f>
        <v>-8.583137892991811</v>
      </c>
      <c r="QS12" s="8"/>
      <c r="QT12" s="53"/>
      <c r="QU12" s="1"/>
      <c r="QV12" s="1"/>
      <c r="QX12" s="6"/>
      <c r="QY12" s="1"/>
      <c r="QZ12" s="1"/>
      <c r="RA12" s="1"/>
      <c r="RB12" s="2"/>
      <c r="RC12" s="2"/>
      <c r="RE12" s="1"/>
      <c r="RF12" s="1"/>
      <c r="RG12" s="1"/>
      <c r="RN12" s="51"/>
      <c r="RT12" s="40"/>
      <c r="RU12" s="40"/>
      <c r="RV12" s="40"/>
      <c r="RW12" s="40"/>
      <c r="RX12" s="40"/>
      <c r="RY12" s="40"/>
      <c r="RZ12" s="40"/>
      <c r="SB12" s="85"/>
      <c r="SC12" s="2"/>
      <c r="SD12" s="2"/>
      <c r="SE12" s="173">
        <v>100</v>
      </c>
      <c r="SG12" s="2">
        <v>2</v>
      </c>
      <c r="SH12" s="85" t="s">
        <v>547</v>
      </c>
      <c r="SI12" s="85">
        <f>2.54*0.25</f>
        <v>0.63500000000000001</v>
      </c>
      <c r="SJ12" s="2">
        <f t="shared" ref="SJ12:SJ17" si="104">3.1416*((SI12/2)^2)</f>
        <v>0.31669291500000002</v>
      </c>
      <c r="SK12" s="1"/>
      <c r="SL12" s="8" t="s">
        <v>110</v>
      </c>
      <c r="SM12" s="46">
        <f>SM10/(2.53*0.9)</f>
        <v>371.49169773199509</v>
      </c>
      <c r="SN12" s="96"/>
      <c r="SO12" s="17"/>
      <c r="SP12" s="16" t="s">
        <v>99</v>
      </c>
      <c r="SQ12" s="98"/>
      <c r="SR12" s="75"/>
      <c r="SS12" s="75"/>
      <c r="ST12" s="96"/>
      <c r="SU12" s="17"/>
      <c r="SV12" s="16" t="s">
        <v>99</v>
      </c>
      <c r="SW12" s="98"/>
      <c r="SX12" s="75"/>
      <c r="SY12" s="76"/>
      <c r="SZ12" s="24"/>
      <c r="TA12" s="6"/>
      <c r="TB12" s="71"/>
      <c r="TC12" s="51"/>
      <c r="TD12" s="51"/>
      <c r="TE12" s="1"/>
      <c r="TG12" s="302" t="s">
        <v>508</v>
      </c>
      <c r="TH12" s="85">
        <v>0.80000000000000004</v>
      </c>
      <c r="TI12" s="308" t="s">
        <v>509</v>
      </c>
      <c r="TJ12" s="85">
        <f>0.8*(SQRT(TJ10))/TH11</f>
        <v>0.0024835056781724379</v>
      </c>
      <c r="TK12" s="2"/>
      <c r="TL12" s="2"/>
      <c r="TM12" s="2"/>
      <c r="TN12" s="20">
        <f t="shared" si="102"/>
        <v>0.065714514267481039</v>
      </c>
      <c r="TR12" s="2">
        <f>100</f>
        <v>100</v>
      </c>
      <c r="TS12" s="2"/>
      <c r="TT12" s="2"/>
      <c r="TU12" s="2"/>
      <c r="TW12" s="313">
        <v>5</v>
      </c>
      <c r="TX12" s="254" t="s">
        <v>536</v>
      </c>
      <c r="TY12" s="255" t="s">
        <v>537</v>
      </c>
      <c r="TZ12" s="254" t="s">
        <v>538</v>
      </c>
      <c r="UA12" s="1"/>
      <c r="UB12" s="2"/>
      <c r="UC12" s="2"/>
      <c r="UE12" s="1"/>
      <c r="UF12" s="1"/>
      <c r="UG12" s="1"/>
      <c r="UN12" s="51"/>
      <c r="UT12" s="71"/>
      <c r="UU12" s="8"/>
      <c r="UV12" s="7"/>
      <c r="UW12" s="1"/>
      <c r="UX12" s="40"/>
      <c r="UY12" s="40"/>
      <c r="UZ12" s="40"/>
      <c r="VA12" s="1"/>
      <c r="VK12" s="2"/>
      <c r="VL12" s="2"/>
      <c r="VM12" s="2"/>
      <c r="VN12" s="2"/>
      <c r="VO12" s="2"/>
      <c r="VP12" s="2"/>
      <c r="VQ12" s="2"/>
      <c r="VR12" s="2"/>
      <c r="VS12" s="2"/>
      <c r="VT12" s="2"/>
      <c r="VU12" s="43"/>
      <c r="VV12" s="43"/>
      <c r="VW12" s="43"/>
      <c r="VX12" s="43"/>
      <c r="VY12" s="43"/>
      <c r="VZ12" s="43"/>
      <c r="WA12" s="43"/>
      <c r="WB12" s="2"/>
      <c r="WC12" s="2"/>
      <c r="WD12" s="2"/>
      <c r="WE12" s="2"/>
      <c r="WF12" s="2"/>
      <c r="WG12" s="2"/>
      <c r="WH12" s="2"/>
      <c r="WI12" s="2"/>
      <c r="WJ12" s="2"/>
      <c r="WK12" s="2"/>
      <c r="WL12" s="2"/>
      <c r="WM12" s="54" t="s">
        <v>548</v>
      </c>
      <c r="WN12" s="54"/>
      <c r="WO12" s="54"/>
      <c r="WP12" s="54"/>
      <c r="WQ12" s="54"/>
      <c r="WR12" s="54"/>
      <c r="WS12" s="54"/>
      <c r="WT12" s="1"/>
      <c r="WU12" s="1"/>
      <c r="WV12" s="54" t="s">
        <v>549</v>
      </c>
      <c r="WW12" s="54"/>
      <c r="WX12" s="54"/>
      <c r="WY12" s="54"/>
      <c r="WZ12" s="54"/>
      <c r="XA12" s="54"/>
      <c r="XB12" s="54"/>
      <c r="XC12" s="1"/>
      <c r="XD12" s="2"/>
      <c r="XE12" s="40"/>
      <c r="XF12" s="40"/>
      <c r="XG12" s="40"/>
      <c r="XH12" s="40"/>
      <c r="XI12" s="40"/>
      <c r="XJ12" s="40"/>
      <c r="XK12" s="40"/>
      <c r="XL12" s="2"/>
      <c r="XM12" s="2"/>
      <c r="XU12" s="2"/>
      <c r="XV12" s="2"/>
      <c r="XW12" s="85" t="s">
        <v>550</v>
      </c>
      <c r="XX12" s="85"/>
      <c r="XY12" s="85" t="s">
        <v>551</v>
      </c>
      <c r="XZ12" s="2"/>
      <c r="YB12" s="314" t="s">
        <v>552</v>
      </c>
      <c r="YC12" s="88"/>
      <c r="YD12" s="2"/>
      <c r="YE12" s="2"/>
      <c r="YF12" s="43"/>
      <c r="YG12" s="43"/>
      <c r="YH12" s="43"/>
      <c r="YI12" s="43"/>
      <c r="YJ12" s="43"/>
      <c r="YK12" s="43"/>
      <c r="YL12" s="43"/>
      <c r="YM12" s="2"/>
      <c r="YN12" s="2"/>
      <c r="YO12" s="2"/>
      <c r="YP12" s="2"/>
      <c r="YQ12" s="2"/>
      <c r="YR12" s="2"/>
      <c r="YS12" s="2"/>
      <c r="YT12" s="2"/>
      <c r="YU12" s="2"/>
      <c r="YV12" s="1"/>
      <c r="ZG12" s="7"/>
      <c r="ZH12" s="302" t="s">
        <v>508</v>
      </c>
      <c r="ZI12" s="85">
        <v>0.80000000000000004</v>
      </c>
      <c r="ZJ12" s="94" t="s">
        <v>509</v>
      </c>
      <c r="ZK12" s="85">
        <f>0.8*(SQRT(ZK10))/ZI11</f>
        <v>0.0022213150075601146</v>
      </c>
      <c r="ZL12" s="2"/>
      <c r="ZM12" s="2"/>
      <c r="ZN12" s="2"/>
      <c r="ZO12" s="20">
        <f t="shared" si="103"/>
        <v>0.053644762631855226</v>
      </c>
      <c r="ZQ12" s="71"/>
      <c r="ZR12" s="7"/>
      <c r="ZS12" s="24"/>
      <c r="ZT12" s="6"/>
      <c r="ZU12" s="71"/>
      <c r="ZV12" s="51"/>
      <c r="ZW12" s="24"/>
      <c r="ZX12" s="24"/>
      <c r="ZY12" s="24"/>
      <c r="ZZ12" s="1"/>
      <c r="AAI12" s="87"/>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row>
    <row r="13" ht="15" customHeight="1">
      <c r="B13" s="85"/>
      <c r="C13" s="85"/>
      <c r="D13" s="85"/>
      <c r="E13" s="85"/>
      <c r="F13" s="85"/>
      <c r="G13" s="85"/>
      <c r="H13" s="85"/>
      <c r="R13" s="3"/>
      <c r="S13" s="3"/>
      <c r="T13" s="3"/>
      <c r="U13" s="3"/>
      <c r="V13" s="3"/>
      <c r="W13" s="3"/>
      <c r="X13" s="3"/>
      <c r="Y13" s="3"/>
      <c r="Z13" s="3"/>
      <c r="AA13" s="3"/>
      <c r="AB13" s="3"/>
      <c r="AC13" s="3"/>
      <c r="AD13" s="3"/>
      <c r="AE13" s="3"/>
      <c r="AF13" s="3"/>
      <c r="AG13" s="3"/>
      <c r="AH13" s="3"/>
      <c r="AI13" s="3"/>
      <c r="AJ13" s="3"/>
      <c r="AK13" s="3"/>
      <c r="AL13" s="40"/>
      <c r="AM13" s="40"/>
      <c r="AN13" s="40"/>
      <c r="AO13" s="40"/>
      <c r="AP13" s="40"/>
      <c r="AQ13" s="40"/>
      <c r="AR13" s="40"/>
      <c r="AS13" s="3"/>
      <c r="AT13" s="1"/>
      <c r="AU13" s="1" t="s">
        <v>89</v>
      </c>
      <c r="AV13" s="1"/>
      <c r="AW13" s="1"/>
      <c r="AX13" s="1"/>
      <c r="AY13" s="1"/>
      <c r="AZ13" s="3">
        <v>50</v>
      </c>
      <c r="BA13" s="1" t="s">
        <v>69</v>
      </c>
      <c r="BL13" s="4"/>
      <c r="BM13" s="4"/>
      <c r="BN13" s="1"/>
      <c r="BO13" s="1"/>
      <c r="BP13" s="1"/>
      <c r="BQ13" s="4"/>
      <c r="BR13" s="4"/>
      <c r="BS13" s="1"/>
      <c r="BT13" s="1"/>
      <c r="BU13" s="1"/>
      <c r="BV13" s="1"/>
      <c r="BW13" s="4"/>
      <c r="BX13" s="1"/>
      <c r="BY13" s="1"/>
      <c r="BZ13" s="1"/>
      <c r="CA13" s="4"/>
      <c r="CB13" s="4"/>
      <c r="CC13" s="1"/>
      <c r="CD13" s="1"/>
      <c r="CE13" s="1"/>
      <c r="CF13" s="1"/>
      <c r="CG13" s="71"/>
      <c r="CH13" s="7"/>
      <c r="CI13" s="80"/>
      <c r="CJ13" s="67"/>
      <c r="CK13" s="68" t="s">
        <v>91</v>
      </c>
      <c r="CL13" s="82"/>
      <c r="CM13" s="75">
        <f>-1*(IF(CM24=0,0,IF(CL13=0,0,IF(CL14=0,0,IF(CL13=(CM24/2),CL14*CM24/8,CL14*CL13*((CM24-CL13)*(CM24-CL13))/(CM24*CM24))))))</f>
        <v>0</v>
      </c>
      <c r="CN13" s="75">
        <f>IF(CM24=0,0,IF(CL13=0,0,IF(CL14=0,0,IF(CL13=(CM24/2),CM13*-1,CL14*(CL13*CL13)*(CM24-CL13)/(CM24*CM24)))))</f>
        <v>0</v>
      </c>
      <c r="CO13" s="80"/>
      <c r="CP13" s="67"/>
      <c r="CQ13" s="68" t="s">
        <v>91</v>
      </c>
      <c r="CR13" s="82"/>
      <c r="CS13" s="75">
        <f>-1*(IF(CS24=0,0,IF(CR13=0,0,IF(CR14=0,0,IF(CR13=(CS24/2),CR14*CS24/8,CR14*CR13*((CS24-CR13)*(CS24-CR13))/(CS24*CS24))))))</f>
        <v>0</v>
      </c>
      <c r="CT13" s="76">
        <f>IF(CS24=0,0,IF(CR13=0,0,IF(CR14=0,0,IF(CR13=(CS24/2),CS13*-1,CR14*(CR13*CR13)*(CS24-CR13)/(CS24*CS24)))))</f>
        <v>0</v>
      </c>
      <c r="CU13" s="24"/>
      <c r="CV13" s="6"/>
      <c r="CW13" s="71"/>
      <c r="CX13" s="51"/>
      <c r="CY13" s="51"/>
      <c r="CZ13" s="1"/>
      <c r="DA13" s="1"/>
      <c r="DB13" s="1"/>
      <c r="DD13" s="122"/>
      <c r="DE13" s="315"/>
      <c r="DF13" s="315"/>
      <c r="DG13" s="315"/>
      <c r="DH13" s="123"/>
      <c r="DI13" s="4"/>
      <c r="DJ13" s="1"/>
      <c r="DK13" s="1"/>
      <c r="DM13" s="311" t="s">
        <v>544</v>
      </c>
      <c r="DN13" s="312">
        <v>67</v>
      </c>
      <c r="DO13" s="94" t="s">
        <v>545</v>
      </c>
      <c r="DP13" s="2">
        <f>SQRT((DN14)/(DN9*DP7*DN13*DQ11))</f>
        <v>11.241537157957465</v>
      </c>
      <c r="DQ13" s="2" t="str">
        <f>IF(DP13&lt;DN12,"pasa el peralte con ro min","no pasa el peralte")</f>
        <v xml:space="preserve">pasa el peralte con ro min</v>
      </c>
      <c r="DR13" s="2"/>
      <c r="DS13" s="94" t="s">
        <v>546</v>
      </c>
      <c r="DT13" s="187">
        <f>IF(DM17=DM18,DP18,IF(DM17=DM19,DP19,IF(DM17=DM20,DP20,IF(DM17=DM21,DP21,IF(DM17=DM22,DP22,IF(DM17=DM23,DP23,"escribe as"))))))</f>
        <v>0.49483267968749994</v>
      </c>
      <c r="DX13" s="1"/>
      <c r="DY13" s="71"/>
      <c r="DZ13" s="7"/>
      <c r="EA13" s="80"/>
      <c r="EB13" s="67"/>
      <c r="EC13" s="68" t="s">
        <v>91</v>
      </c>
      <c r="ED13" s="82"/>
      <c r="EE13" s="75">
        <f>-1*(IF(EE24=0,0,IF(ED13=0,0,IF(ED14=0,0,IF(ED13=(EE24/2),ED14*EE24/8,ED14*ED13*((EE24-ED13)*(EE24-ED13))/(EE24*EE24))))))</f>
        <v>0</v>
      </c>
      <c r="EF13" s="75">
        <f>IF(EE24=0,0,IF(ED13=0,0,IF(ED14=0,0,IF(ED13=(EE24/2),EE13*-1,ED14*(ED13*ED13)*(EE24-ED13)/(EE24*EE24)))))</f>
        <v>0</v>
      </c>
      <c r="EG13" s="80"/>
      <c r="EH13" s="67"/>
      <c r="EI13" s="68" t="s">
        <v>91</v>
      </c>
      <c r="EJ13" s="82"/>
      <c r="EK13" s="75">
        <f>-1*(IF(EK24=0,0,IF(EJ13=0,0,IF(EJ14=0,0,IF(EJ13=(EK24/2),EJ14*EK24/8,EJ14*EJ13*((EK24-EJ13)*(EK24-EJ13))/(EK24*EK24))))))</f>
        <v>0</v>
      </c>
      <c r="EL13" s="76">
        <f>IF(EK24=0,0,IF(EJ13=0,0,IF(EJ14=0,0,IF(EJ13=(EK24/2),EK13*-1,EJ14*(EJ13*EJ13)*(EK24-EJ13)/(EK24*EK24)))))</f>
        <v>0</v>
      </c>
      <c r="EM13" s="80"/>
      <c r="EN13" s="67"/>
      <c r="EO13" s="68" t="s">
        <v>91</v>
      </c>
      <c r="EP13" s="82"/>
      <c r="EQ13" s="75">
        <f>-1*(IF(EQ24=0,0,IF(EP13=0,0,IF(EP14=0,0,IF(EP13=(EQ24/2),EP14*EQ24/8,EP14*EP13*((EQ24-EP13)*(EQ24-EP13))/(EQ24*EQ24))))))</f>
        <v>0</v>
      </c>
      <c r="ER13" s="76">
        <f>IF(EQ24=0,0,IF(EP13=0,0,IF(EP14=0,0,IF(EP13=(EQ24/2),EQ13*-1,EP14*(EP13*EP13)*(EQ24-EP13)/(EQ24*EQ24)))))</f>
        <v>0</v>
      </c>
      <c r="ES13" s="24"/>
      <c r="ET13" s="24"/>
      <c r="EU13" s="6"/>
      <c r="EV13" s="7"/>
      <c r="EW13" s="6"/>
      <c r="FA13" s="302" t="s">
        <v>516</v>
      </c>
      <c r="FB13" s="85">
        <f>DN10</f>
        <v>2400</v>
      </c>
      <c r="FC13" s="308" t="s">
        <v>517</v>
      </c>
      <c r="FD13" s="85">
        <f>FD11*FB11/FD10</f>
        <v>0.30000000000000004</v>
      </c>
      <c r="FE13" s="85">
        <f t="shared" ref="FE13:FE14" si="105">FD13*(1-(0.5*FD13))</f>
        <v>0.255</v>
      </c>
      <c r="FF13" s="2"/>
      <c r="FG13" s="94" t="s">
        <v>518</v>
      </c>
      <c r="FH13" s="20">
        <f t="shared" si="95"/>
        <v>0.047189737915738626</v>
      </c>
      <c r="FM13" s="71"/>
      <c r="FN13" s="7"/>
      <c r="FO13" s="80"/>
      <c r="FP13" s="67"/>
      <c r="FQ13" s="68" t="s">
        <v>91</v>
      </c>
      <c r="FR13" s="82"/>
      <c r="FS13" s="75">
        <f>-1*(IF(FS24=0,0,IF(FR13=0,0,IF(FR14=0,0,IF(FR13=(FS24/2),FR14*FS24/8,FR14*FR13*((FS24-FR13)*(FS24-FR13))/(FS24*FS24))))))</f>
        <v>0</v>
      </c>
      <c r="FT13" s="75">
        <f>IF(FS24=0,0,IF(FR13=0,0,IF(FR14=0,0,IF(FR13=(FS24/2),FS13*-1,FR14*(FR13*FR13)*(FS24-FR13)/(FS24*FS24)))))</f>
        <v>0</v>
      </c>
      <c r="FU13" s="80"/>
      <c r="FV13" s="67"/>
      <c r="FW13" s="68" t="s">
        <v>91</v>
      </c>
      <c r="FX13" s="82"/>
      <c r="FY13" s="75">
        <f>-1*(IF(FY24=0,0,IF(FX13=0,0,IF(FX14=0,0,IF(FX13=(FY24/2),FX14*FY24/8,FX14*FX13*((FY24-FX13)*(FY24-FX13))/(FY24*FY24))))))</f>
        <v>0</v>
      </c>
      <c r="FZ13" s="76">
        <f>IF(FY24=0,0,IF(FX13=0,0,IF(FX14=0,0,IF(FX13=(FY24/2),FY13*-1,FX14*(FX13*FX13)*(FY24-FX13)/(FY24*FY24)))))</f>
        <v>0</v>
      </c>
      <c r="GA13" s="24"/>
      <c r="GB13" s="6"/>
      <c r="GC13" s="71"/>
      <c r="GD13" s="51"/>
      <c r="GE13" s="51"/>
      <c r="GF13" s="1"/>
      <c r="GH13" s="302" t="s">
        <v>516</v>
      </c>
      <c r="GI13" s="85">
        <v>2400</v>
      </c>
      <c r="GJ13" s="308" t="s">
        <v>517</v>
      </c>
      <c r="GK13" s="85">
        <f>GK11*GI11/GK10</f>
        <v>0.35294117647058826</v>
      </c>
      <c r="GL13" s="85">
        <f t="shared" ref="GL13:GL14" si="106">GK13*(1-(0.5*GK13))</f>
        <v>0.29065743944636679</v>
      </c>
      <c r="GM13" s="2"/>
      <c r="GN13" s="94" t="s">
        <v>518</v>
      </c>
      <c r="GO13" s="20">
        <f t="shared" si="96"/>
        <v>0.047189737915738626</v>
      </c>
      <c r="GT13" s="1"/>
      <c r="HC13" s="71"/>
      <c r="HD13" s="316" t="s">
        <v>553</v>
      </c>
      <c r="HE13" s="317">
        <f>ABS(HK6*100000)</f>
        <v>533846.58534613077</v>
      </c>
      <c r="HF13" s="318"/>
      <c r="HG13" s="10"/>
      <c r="HH13" s="10"/>
      <c r="HI13" s="10"/>
      <c r="HJ13" s="318" t="s">
        <v>554</v>
      </c>
      <c r="HK13" s="223">
        <f>ROUNDUP((HK11/HK12),0)</f>
        <v>4</v>
      </c>
      <c r="HL13" s="24" t="s">
        <v>555</v>
      </c>
      <c r="HM13" s="8"/>
      <c r="HN13" s="7"/>
      <c r="HO13" s="1"/>
      <c r="HP13" s="1"/>
      <c r="HR13" s="6"/>
      <c r="HS13" s="1"/>
      <c r="HT13" s="1"/>
      <c r="HV13" s="1"/>
      <c r="IE13" s="71"/>
      <c r="IF13" s="316" t="s">
        <v>553</v>
      </c>
      <c r="IG13" s="317">
        <f>ABS(IM6*100000)</f>
        <v>200920.80986228739</v>
      </c>
      <c r="IH13" s="318"/>
      <c r="II13" s="10"/>
      <c r="IJ13" s="10"/>
      <c r="IK13" s="10"/>
      <c r="IL13" s="318" t="s">
        <v>554</v>
      </c>
      <c r="IM13" s="223">
        <f>ROUNDUP((IM11/IM12),0)</f>
        <v>2</v>
      </c>
      <c r="IN13" s="24" t="s">
        <v>555</v>
      </c>
      <c r="IO13" s="8"/>
      <c r="IP13" s="7"/>
      <c r="IQ13" s="1"/>
      <c r="IR13" s="1"/>
      <c r="IT13" s="6"/>
      <c r="IU13" s="1"/>
      <c r="IV13" s="1"/>
      <c r="IW13" s="1"/>
      <c r="IX13" s="2"/>
      <c r="IY13" s="2"/>
      <c r="IZ13" s="6" t="s">
        <v>556</v>
      </c>
      <c r="JA13" s="1">
        <v>1.2</v>
      </c>
      <c r="JB13" s="1"/>
      <c r="JC13" s="1" t="s">
        <v>557</v>
      </c>
      <c r="JF13" s="1"/>
      <c r="JG13" s="2"/>
      <c r="JH13" s="2"/>
      <c r="JI13" s="6" t="s">
        <v>556</v>
      </c>
      <c r="JJ13" s="1">
        <v>1.8</v>
      </c>
      <c r="JK13" s="1"/>
      <c r="JL13" s="1" t="s">
        <v>557</v>
      </c>
      <c r="JM13" s="6"/>
      <c r="JN13" s="6"/>
      <c r="KN13" s="4">
        <v>0</v>
      </c>
      <c r="KO13" s="307">
        <v>0</v>
      </c>
      <c r="KP13" s="307">
        <v>0</v>
      </c>
      <c r="KQ13" s="1"/>
      <c r="KR13" s="4">
        <v>0</v>
      </c>
      <c r="KS13" s="307">
        <v>0</v>
      </c>
      <c r="KT13" s="307">
        <v>0</v>
      </c>
      <c r="KU13" s="4">
        <f t="shared" si="77"/>
        <v>0</v>
      </c>
      <c r="KV13" s="4">
        <f t="shared" si="77"/>
        <v>0</v>
      </c>
      <c r="KW13" s="112">
        <v>0</v>
      </c>
      <c r="KX13" s="1">
        <v>0</v>
      </c>
      <c r="KY13" s="297" t="str">
        <f t="shared" si="78"/>
        <v/>
      </c>
      <c r="KZ13" s="112">
        <f t="shared" si="79"/>
        <v>0</v>
      </c>
      <c r="LA13" s="1">
        <v>0</v>
      </c>
      <c r="LB13" s="1" t="str">
        <f t="shared" si="80"/>
        <v/>
      </c>
      <c r="LD13" s="4">
        <f t="shared" si="81"/>
        <v>0</v>
      </c>
      <c r="LE13" s="298">
        <f t="shared" si="81"/>
        <v>0</v>
      </c>
      <c r="LF13" s="44">
        <v>0</v>
      </c>
      <c r="LG13" s="4">
        <v>0</v>
      </c>
      <c r="LH13" s="299" t="str">
        <f t="shared" si="83"/>
        <v/>
      </c>
      <c r="LI13" s="44">
        <f t="shared" si="84"/>
        <v>0</v>
      </c>
      <c r="LJ13" s="4">
        <v>0</v>
      </c>
      <c r="LK13" s="4" t="str">
        <f t="shared" si="85"/>
        <v/>
      </c>
      <c r="LM13" s="1"/>
      <c r="LV13" s="1"/>
      <c r="LW13" s="316" t="s">
        <v>553</v>
      </c>
      <c r="LX13" s="317">
        <f>ABS(MD6*100000)</f>
        <v>256698.68219113848</v>
      </c>
      <c r="LY13" s="318"/>
      <c r="LZ13" s="10"/>
      <c r="MA13" s="10"/>
      <c r="MB13" s="10"/>
      <c r="MC13" s="318" t="s">
        <v>554</v>
      </c>
      <c r="MD13" s="223">
        <f>ROUNDUP((MD11/MD12),0)</f>
        <v>3</v>
      </c>
      <c r="ME13" s="24" t="s">
        <v>555</v>
      </c>
      <c r="MF13" s="8"/>
      <c r="MG13" s="7"/>
      <c r="MH13" s="1"/>
      <c r="MI13" s="1"/>
      <c r="MK13" s="6"/>
      <c r="ML13" s="1"/>
      <c r="MM13" s="1"/>
      <c r="MN13" s="1"/>
      <c r="MO13" s="2"/>
      <c r="MP13" s="2"/>
      <c r="MQ13" s="6" t="s">
        <v>556</v>
      </c>
      <c r="MR13" s="1">
        <v>1.2</v>
      </c>
      <c r="MS13" s="1"/>
      <c r="MT13" s="1" t="s">
        <v>557</v>
      </c>
      <c r="MW13" s="1"/>
      <c r="NF13" s="1"/>
      <c r="NG13" s="316" t="s">
        <v>553</v>
      </c>
      <c r="NH13" s="317">
        <f>ABS(NN6*100000)</f>
        <v>215489.42297576915</v>
      </c>
      <c r="NI13" s="318"/>
      <c r="NJ13" s="10"/>
      <c r="NK13" s="10"/>
      <c r="NL13" s="10"/>
      <c r="NM13" s="318" t="s">
        <v>554</v>
      </c>
      <c r="NN13" s="223">
        <f>ROUNDUP((NN11/NN12),0)</f>
        <v>3</v>
      </c>
      <c r="NO13" s="24" t="s">
        <v>555</v>
      </c>
      <c r="NP13" s="8"/>
      <c r="NQ13" s="7"/>
      <c r="NR13" s="1"/>
      <c r="NS13" s="1"/>
      <c r="NU13" s="6"/>
      <c r="NV13" s="1"/>
      <c r="NW13" s="1"/>
      <c r="NX13" s="1"/>
      <c r="NY13" s="2"/>
      <c r="NZ13" s="2"/>
      <c r="OA13" s="6" t="s">
        <v>556</v>
      </c>
      <c r="OB13" s="1">
        <v>1.2</v>
      </c>
      <c r="OC13" s="1"/>
      <c r="OD13" s="1" t="s">
        <v>557</v>
      </c>
      <c r="OG13" s="24" t="s">
        <v>555</v>
      </c>
      <c r="OH13" s="8"/>
      <c r="OI13" s="7"/>
      <c r="OJ13" s="1"/>
      <c r="OK13" s="1"/>
      <c r="OM13" s="6"/>
      <c r="ON13" s="1"/>
      <c r="OO13" s="1"/>
      <c r="OP13" s="1"/>
      <c r="OQ13" s="2"/>
      <c r="OR13" s="2"/>
      <c r="OS13" s="6" t="s">
        <v>556</v>
      </c>
      <c r="OT13" s="1">
        <v>1.2</v>
      </c>
      <c r="OU13" s="1"/>
      <c r="OV13" s="1" t="s">
        <v>557</v>
      </c>
      <c r="OY13" s="2">
        <f>OP32</f>
        <v>229.62152769245074</v>
      </c>
      <c r="PB13" s="173">
        <f>OI32+OI31</f>
        <v>100</v>
      </c>
      <c r="PC13" s="51">
        <f>OY13</f>
        <v>229.62152769245074</v>
      </c>
      <c r="PF13" s="173">
        <f>PB13</f>
        <v>100</v>
      </c>
      <c r="PH13" s="1"/>
      <c r="PQ13" s="1"/>
      <c r="PR13" s="316" t="s">
        <v>553</v>
      </c>
      <c r="PS13" s="317">
        <f>ABS(PY6*100000)</f>
        <v>905407.28604552511</v>
      </c>
      <c r="PT13" s="318"/>
      <c r="PU13" s="10"/>
      <c r="PV13" s="10"/>
      <c r="PW13" s="10"/>
      <c r="PX13" s="318" t="s">
        <v>554</v>
      </c>
      <c r="PY13" s="223">
        <f>ROUNDUP((PY11/PY12),0)</f>
        <v>5</v>
      </c>
      <c r="PZ13" s="24" t="s">
        <v>555</v>
      </c>
      <c r="QA13" s="8"/>
      <c r="QB13" s="7"/>
      <c r="QC13" s="1"/>
      <c r="QD13" s="1"/>
      <c r="QF13" s="6"/>
      <c r="QG13" s="1"/>
      <c r="QH13" s="1"/>
      <c r="QI13" s="1"/>
      <c r="QJ13" s="2"/>
      <c r="QK13" s="2"/>
      <c r="QL13" s="6" t="s">
        <v>556</v>
      </c>
      <c r="QM13" s="1">
        <v>1.2</v>
      </c>
      <c r="QN13" s="1"/>
      <c r="QO13" s="1" t="s">
        <v>557</v>
      </c>
      <c r="QR13" s="24" t="s">
        <v>555</v>
      </c>
      <c r="QS13" s="8"/>
      <c r="QT13" s="7"/>
      <c r="QU13" s="1"/>
      <c r="QV13" s="1"/>
      <c r="QX13" s="6"/>
      <c r="QY13" s="1"/>
      <c r="QZ13" s="1"/>
      <c r="RA13" s="1"/>
      <c r="RB13" s="2"/>
      <c r="RC13" s="2"/>
      <c r="RD13" s="6" t="s">
        <v>556</v>
      </c>
      <c r="RE13" s="1">
        <v>1.2</v>
      </c>
      <c r="RF13" s="1"/>
      <c r="RG13" s="1" t="s">
        <v>557</v>
      </c>
      <c r="RJ13" s="2">
        <f>RA32</f>
        <v>294.93419022980981</v>
      </c>
      <c r="RM13" s="173">
        <f>QT32+QT31</f>
        <v>100</v>
      </c>
      <c r="RN13" s="51">
        <f>RJ13</f>
        <v>294.93419022980981</v>
      </c>
      <c r="RQ13" s="173">
        <f>RM13</f>
        <v>100</v>
      </c>
      <c r="RT13" s="2" t="s">
        <v>558</v>
      </c>
      <c r="SB13" s="2"/>
      <c r="SC13" s="2"/>
      <c r="SD13" s="2"/>
      <c r="SE13" s="2"/>
      <c r="SG13" s="2">
        <v>3</v>
      </c>
      <c r="SH13" s="85" t="s">
        <v>559</v>
      </c>
      <c r="SI13" s="85">
        <f>2.54*3/8</f>
        <v>0.95250000000000001</v>
      </c>
      <c r="SJ13" s="2">
        <f t="shared" si="104"/>
        <v>0.71255905875000003</v>
      </c>
      <c r="SK13" s="1"/>
      <c r="SL13" s="71"/>
      <c r="SM13" s="7"/>
      <c r="SN13" s="80"/>
      <c r="SO13" s="67"/>
      <c r="SP13" s="68" t="s">
        <v>91</v>
      </c>
      <c r="SQ13" s="82"/>
      <c r="SR13" s="75">
        <f>-1*(IF(SR24=0,0,IF(SQ13=0,0,IF(SQ14=0,0,IF(SQ13=(SR24/2),SQ14*SR24/8,SQ14*SQ13*((SR24-SQ13)*(SR24-SQ13))/(SR24*SR24))))))</f>
        <v>0</v>
      </c>
      <c r="SS13" s="75">
        <f>IF(SR24=0,0,IF(SQ13=0,0,IF(SQ14=0,0,IF(SQ13=(SR24/2),SR13*-1,SQ14*(SQ13*SQ13)*(SR24-SQ13)/(SR24*SR24)))))</f>
        <v>0</v>
      </c>
      <c r="ST13" s="80"/>
      <c r="SU13" s="67"/>
      <c r="SV13" s="68" t="s">
        <v>91</v>
      </c>
      <c r="SW13" s="82"/>
      <c r="SX13" s="75">
        <f>-1*(IF(SX24=0,0,IF(SW13=0,0,IF(SW14=0,0,IF(SW13=(SX24/2),SW14*SX24/8,SW14*SW13*((SX24-SW13)*(SX24-SW13))/(SX24*SX24))))))</f>
        <v>0</v>
      </c>
      <c r="SY13" s="76">
        <f>IF(SX24=0,0,IF(SW13=0,0,IF(SW14=0,0,IF(SW13=(SX24/2),SX13*-1,SW14*(SW13*SW13)*(SX24-SW13)/(SX24*SX24)))))</f>
        <v>0</v>
      </c>
      <c r="SZ13" s="24"/>
      <c r="TA13" s="6"/>
      <c r="TB13" s="71"/>
      <c r="TC13" s="51"/>
      <c r="TD13" s="51"/>
      <c r="TE13" s="1"/>
      <c r="TG13" s="302" t="s">
        <v>516</v>
      </c>
      <c r="TH13" s="85">
        <v>2400</v>
      </c>
      <c r="TI13" s="308" t="s">
        <v>517</v>
      </c>
      <c r="TJ13" s="85">
        <f>TJ11*TH11/TJ10</f>
        <v>0.35294117647058826</v>
      </c>
      <c r="TK13" s="85">
        <f t="shared" ref="TK13:TK14" si="107">TJ13*(1-(0.5*TJ13))</f>
        <v>0.29065743944636679</v>
      </c>
      <c r="TL13" s="2"/>
      <c r="TM13" s="94" t="s">
        <v>518</v>
      </c>
      <c r="TN13" s="20">
        <f t="shared" si="102"/>
        <v>0.065714514267481039</v>
      </c>
      <c r="TR13" s="85"/>
      <c r="TS13" s="2"/>
      <c r="TT13" s="2"/>
      <c r="TU13" s="173">
        <v>100</v>
      </c>
      <c r="TW13" s="2">
        <v>2</v>
      </c>
      <c r="TX13" s="85" t="s">
        <v>547</v>
      </c>
      <c r="TY13" s="85">
        <f>2.54*0.25</f>
        <v>0.63500000000000001</v>
      </c>
      <c r="TZ13" s="2">
        <f t="shared" ref="TZ13:TZ18" si="108">3.1416*((TY13/2)^2)</f>
        <v>0.31669291500000002</v>
      </c>
      <c r="UA13" s="1"/>
      <c r="UB13" s="2"/>
      <c r="UC13" s="2"/>
      <c r="UD13" s="6" t="s">
        <v>556</v>
      </c>
      <c r="UE13" s="1">
        <v>1.2</v>
      </c>
      <c r="UF13" s="1"/>
      <c r="UG13" s="1" t="s">
        <v>557</v>
      </c>
      <c r="UJ13" s="252">
        <f>UN13</f>
        <v>100</v>
      </c>
      <c r="UM13" s="173">
        <f>UM10</f>
        <v>20</v>
      </c>
      <c r="UN13" s="186">
        <f>UP7</f>
        <v>100</v>
      </c>
      <c r="UQ13" s="173">
        <f>UM13</f>
        <v>20</v>
      </c>
      <c r="UT13" s="71"/>
      <c r="UU13" s="8"/>
      <c r="UV13" s="7"/>
      <c r="UW13" s="1"/>
      <c r="UX13" s="40"/>
      <c r="UY13" s="40"/>
      <c r="UZ13" s="40"/>
      <c r="VA13" s="1"/>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40"/>
      <c r="WN13" s="40"/>
      <c r="WO13" s="40"/>
      <c r="WP13" s="40"/>
      <c r="WQ13" s="40"/>
      <c r="WR13" s="40"/>
      <c r="WS13" s="40"/>
      <c r="WT13" s="1"/>
      <c r="WU13" s="1"/>
      <c r="WV13" s="40"/>
      <c r="WW13" s="40"/>
      <c r="WX13" s="40"/>
      <c r="WY13" s="40"/>
      <c r="WZ13" s="40"/>
      <c r="XA13" s="40"/>
      <c r="XB13" s="40"/>
      <c r="XC13" s="1"/>
      <c r="XD13" s="2"/>
      <c r="XE13" s="40"/>
      <c r="XF13" s="40"/>
      <c r="XG13" s="40"/>
      <c r="XH13" s="40"/>
      <c r="XI13" s="40"/>
      <c r="XJ13" s="40"/>
      <c r="XK13" s="40"/>
      <c r="XL13" s="2"/>
      <c r="XM13" s="2"/>
      <c r="XU13" s="2"/>
      <c r="XV13" s="2"/>
      <c r="XW13" s="2"/>
      <c r="XX13" s="2"/>
      <c r="XY13" s="2"/>
      <c r="XZ13" s="2"/>
      <c r="YB13" s="43"/>
      <c r="YC13" s="43"/>
      <c r="YD13" s="2"/>
      <c r="YE13" s="2"/>
      <c r="YF13" s="2"/>
      <c r="YG13" s="2"/>
      <c r="YH13" s="2"/>
      <c r="YI13" s="2"/>
      <c r="YJ13" s="2"/>
      <c r="YK13" s="2"/>
      <c r="YL13" s="2"/>
      <c r="YM13" s="2"/>
      <c r="YN13" s="2"/>
      <c r="YO13" s="2"/>
      <c r="YP13" s="2"/>
      <c r="YQ13" s="2"/>
      <c r="YR13" s="2"/>
      <c r="YS13" s="2"/>
      <c r="YT13" s="2"/>
      <c r="YU13" s="2"/>
      <c r="YV13" s="1"/>
      <c r="ZG13" s="71"/>
      <c r="ZH13" s="302" t="s">
        <v>516</v>
      </c>
      <c r="ZI13" s="85">
        <v>2400</v>
      </c>
      <c r="ZJ13" s="94" t="s">
        <v>517</v>
      </c>
      <c r="ZK13" s="85">
        <f>ZK11*ZI11/ZK10</f>
        <v>0.35294117647058826</v>
      </c>
      <c r="ZL13" s="85">
        <f t="shared" ref="ZL13:ZL14" si="109">ZK13*(1-(0.5*ZK13))</f>
        <v>0.29065743944636679</v>
      </c>
      <c r="ZM13" s="2"/>
      <c r="ZN13" s="94" t="s">
        <v>518</v>
      </c>
      <c r="ZO13" s="20">
        <f t="shared" si="103"/>
        <v>0.053644762631855226</v>
      </c>
      <c r="ZQ13" s="71"/>
      <c r="ZR13" s="7"/>
      <c r="ZS13" s="24"/>
      <c r="ZT13" s="6"/>
      <c r="ZU13" s="71"/>
      <c r="ZV13" s="51"/>
      <c r="ZW13" s="24"/>
      <c r="ZX13" s="24"/>
      <c r="ZY13" s="24"/>
      <c r="ZZ13" s="1"/>
      <c r="AAB13" s="78"/>
      <c r="AAD13" s="4"/>
      <c r="AAF13" s="4"/>
      <c r="AAH13" s="86"/>
      <c r="AAI13" s="87"/>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row>
    <row r="14" ht="15" customHeight="1">
      <c r="B14" s="85"/>
      <c r="C14" s="85"/>
      <c r="D14" s="85"/>
      <c r="E14" s="85"/>
      <c r="F14" s="85"/>
      <c r="G14" s="85"/>
      <c r="H14" s="85"/>
      <c r="R14" s="3"/>
      <c r="S14" s="3"/>
      <c r="T14" s="3"/>
      <c r="U14" s="3"/>
      <c r="V14" s="3"/>
      <c r="W14" s="3"/>
      <c r="X14" s="3"/>
      <c r="Y14" s="3"/>
      <c r="Z14" s="3"/>
      <c r="AA14" s="3"/>
      <c r="AB14" s="3"/>
      <c r="AC14" s="3"/>
      <c r="AD14" s="3"/>
      <c r="AE14" s="3"/>
      <c r="AF14" s="3"/>
      <c r="AG14" s="3"/>
      <c r="AH14" s="3"/>
      <c r="AI14" s="3"/>
      <c r="AJ14" s="3"/>
      <c r="AK14" s="3"/>
      <c r="AL14" s="40"/>
      <c r="AM14" s="40"/>
      <c r="AN14" s="40"/>
      <c r="AO14" s="40"/>
      <c r="AP14" s="40"/>
      <c r="AQ14" s="40"/>
      <c r="AR14" s="40"/>
      <c r="AS14" s="3"/>
      <c r="AT14" s="1"/>
      <c r="AU14" s="1" t="s">
        <v>97</v>
      </c>
      <c r="AV14" s="1"/>
      <c r="AW14" s="1" t="s">
        <v>98</v>
      </c>
      <c r="AX14" s="1"/>
      <c r="AY14" s="1"/>
      <c r="AZ14" s="3">
        <v>10</v>
      </c>
      <c r="BA14" s="1" t="s">
        <v>69</v>
      </c>
      <c r="BL14" s="4"/>
      <c r="BM14" s="4"/>
      <c r="BN14" s="1"/>
      <c r="BO14" s="1"/>
      <c r="BP14" s="1"/>
      <c r="BQ14" s="4"/>
      <c r="BR14" s="4"/>
      <c r="BS14" s="1"/>
      <c r="BT14" s="1"/>
      <c r="BU14" s="1"/>
      <c r="BV14" s="1"/>
      <c r="BW14" s="4"/>
      <c r="BX14" s="1"/>
      <c r="BY14" s="1"/>
      <c r="BZ14" s="1"/>
      <c r="CA14" s="4"/>
      <c r="CB14" s="4"/>
      <c r="CC14" s="1"/>
      <c r="CD14" s="1"/>
      <c r="CE14" s="1"/>
      <c r="CF14" s="1"/>
      <c r="CG14" s="71"/>
      <c r="CH14" s="7"/>
      <c r="CI14" s="96"/>
      <c r="CJ14" s="17"/>
      <c r="CK14" s="16" t="s">
        <v>99</v>
      </c>
      <c r="CL14" s="98"/>
      <c r="CM14" s="75"/>
      <c r="CN14" s="75"/>
      <c r="CO14" s="96"/>
      <c r="CP14" s="17"/>
      <c r="CQ14" s="16" t="s">
        <v>99</v>
      </c>
      <c r="CR14" s="98"/>
      <c r="CS14" s="75"/>
      <c r="CT14" s="76"/>
      <c r="CU14" s="24"/>
      <c r="CV14" s="6"/>
      <c r="CW14" s="71"/>
      <c r="CX14" s="51"/>
      <c r="CY14" s="51"/>
      <c r="CZ14" s="1"/>
      <c r="DA14" s="1"/>
      <c r="DB14" s="1"/>
      <c r="DD14" s="289"/>
      <c r="DE14" s="12"/>
      <c r="DF14" s="4"/>
      <c r="DG14" s="12"/>
      <c r="DH14" s="152"/>
      <c r="DI14" s="4">
        <v>5</v>
      </c>
      <c r="DJ14" s="1">
        <f>12/2.54</f>
        <v>4.7244094488188972</v>
      </c>
      <c r="DK14" s="1"/>
      <c r="DM14" s="316" t="s">
        <v>553</v>
      </c>
      <c r="DN14" s="317">
        <f>ABS(DT7*100000)</f>
        <v>61026.433571171801</v>
      </c>
      <c r="DO14" s="318"/>
      <c r="DP14" s="10"/>
      <c r="DQ14" s="10"/>
      <c r="DR14" s="10"/>
      <c r="DS14" s="318" t="s">
        <v>554</v>
      </c>
      <c r="DT14" s="223">
        <f>ROUNDUP((DT12/DT13),0)</f>
        <v>3</v>
      </c>
      <c r="DX14" s="1"/>
      <c r="DY14" s="71"/>
      <c r="DZ14" s="7"/>
      <c r="EA14" s="96"/>
      <c r="EB14" s="17"/>
      <c r="EC14" s="16" t="s">
        <v>99</v>
      </c>
      <c r="ED14" s="98"/>
      <c r="EE14" s="75"/>
      <c r="EF14" s="75"/>
      <c r="EG14" s="96"/>
      <c r="EH14" s="17"/>
      <c r="EI14" s="16" t="s">
        <v>99</v>
      </c>
      <c r="EJ14" s="98"/>
      <c r="EK14" s="75"/>
      <c r="EL14" s="76"/>
      <c r="EM14" s="96"/>
      <c r="EN14" s="17"/>
      <c r="EO14" s="16" t="s">
        <v>99</v>
      </c>
      <c r="EP14" s="98"/>
      <c r="EQ14" s="75"/>
      <c r="ER14" s="76"/>
      <c r="ES14" s="24"/>
      <c r="ET14" s="24"/>
      <c r="EU14" s="6"/>
      <c r="EV14" s="7"/>
      <c r="EW14" s="6"/>
      <c r="FA14" s="302"/>
      <c r="FB14" s="85"/>
      <c r="FC14" s="308" t="s">
        <v>526</v>
      </c>
      <c r="FD14" s="85">
        <f>FD12*FB11/FD10</f>
        <v>0.068599434057003542</v>
      </c>
      <c r="FE14" s="85">
        <f t="shared" si="105"/>
        <v>0.066246492880532956</v>
      </c>
      <c r="FF14" s="2"/>
      <c r="FG14" s="94" t="s">
        <v>527</v>
      </c>
      <c r="FH14" s="20">
        <f>FH13*FD10/FB11</f>
        <v>0.001069634059423409</v>
      </c>
      <c r="FM14" s="71"/>
      <c r="FN14" s="7"/>
      <c r="FO14" s="96"/>
      <c r="FP14" s="17"/>
      <c r="FQ14" s="16" t="s">
        <v>99</v>
      </c>
      <c r="FR14" s="98"/>
      <c r="FS14" s="75"/>
      <c r="FT14" s="75"/>
      <c r="FU14" s="96"/>
      <c r="FV14" s="17"/>
      <c r="FW14" s="16" t="s">
        <v>99</v>
      </c>
      <c r="FX14" s="98"/>
      <c r="FY14" s="75"/>
      <c r="FZ14" s="76"/>
      <c r="GA14" s="24"/>
      <c r="GB14" s="6"/>
      <c r="GC14" s="71"/>
      <c r="GD14" s="51"/>
      <c r="GE14" s="51"/>
      <c r="GF14" s="1"/>
      <c r="GH14" s="302"/>
      <c r="GI14" s="85"/>
      <c r="GJ14" s="308" t="s">
        <v>526</v>
      </c>
      <c r="GK14" s="85">
        <f>GK12*GI11/GK10</f>
        <v>0.068599434057003542</v>
      </c>
      <c r="GL14" s="85">
        <f t="shared" si="106"/>
        <v>0.066246492880532956</v>
      </c>
      <c r="GM14" s="2"/>
      <c r="GN14" s="94" t="s">
        <v>527</v>
      </c>
      <c r="GO14" s="20">
        <f>GO13*GK10/GI11</f>
        <v>0.0015280486563191557</v>
      </c>
      <c r="GT14" s="1"/>
      <c r="HC14" s="7"/>
      <c r="HD14" s="3"/>
      <c r="HE14" s="4"/>
      <c r="HF14" s="4"/>
      <c r="HG14" s="4"/>
      <c r="HH14" s="2"/>
      <c r="HI14" s="2"/>
      <c r="HJ14" s="94"/>
      <c r="HK14" s="2"/>
      <c r="HL14" s="24"/>
      <c r="HM14" s="8"/>
      <c r="HN14" s="7"/>
      <c r="HO14" s="1"/>
      <c r="HP14" s="1"/>
      <c r="HR14" s="6"/>
      <c r="HS14" s="1"/>
      <c r="HT14" s="1"/>
      <c r="HV14" s="1"/>
      <c r="IE14" s="7"/>
      <c r="IF14" s="3"/>
      <c r="IG14" s="4"/>
      <c r="IH14" s="4"/>
      <c r="II14" s="4"/>
      <c r="IJ14" s="2"/>
      <c r="IK14" s="2"/>
      <c r="IL14" s="94"/>
      <c r="IM14" s="2"/>
      <c r="IN14" s="24"/>
      <c r="IO14" s="8"/>
      <c r="IP14" s="7"/>
      <c r="IQ14" s="1"/>
      <c r="IR14" s="1"/>
      <c r="IT14" s="6"/>
      <c r="IU14" s="1"/>
      <c r="IV14" s="1"/>
      <c r="IW14" s="1"/>
      <c r="IX14" s="2"/>
      <c r="IY14" s="2"/>
      <c r="IZ14" s="2"/>
      <c r="JA14" s="1"/>
      <c r="JB14" s="1"/>
      <c r="JC14" s="1"/>
      <c r="JD14" s="1"/>
      <c r="JE14" s="1"/>
      <c r="JF14" s="1"/>
      <c r="JG14" s="2"/>
      <c r="JH14" s="2"/>
      <c r="JI14" s="2"/>
      <c r="JJ14" s="1"/>
      <c r="JK14" s="1"/>
      <c r="JL14" s="1"/>
      <c r="JM14" s="1"/>
      <c r="JN14" s="1"/>
      <c r="KN14" s="4">
        <v>0</v>
      </c>
      <c r="KO14" s="307">
        <v>0</v>
      </c>
      <c r="KP14" s="307">
        <v>0</v>
      </c>
      <c r="KQ14" s="1"/>
      <c r="KR14" s="4">
        <v>0</v>
      </c>
      <c r="KS14" s="307">
        <v>0</v>
      </c>
      <c r="KT14" s="307">
        <v>0</v>
      </c>
      <c r="KU14" s="4">
        <f t="shared" si="77"/>
        <v>0</v>
      </c>
      <c r="KV14" s="4">
        <f t="shared" si="77"/>
        <v>0</v>
      </c>
      <c r="KW14" s="112">
        <v>0</v>
      </c>
      <c r="KX14" s="1">
        <v>0</v>
      </c>
      <c r="KY14" s="297" t="str">
        <f t="shared" si="78"/>
        <v/>
      </c>
      <c r="KZ14" s="112">
        <f t="shared" si="79"/>
        <v>0</v>
      </c>
      <c r="LA14" s="1">
        <v>0</v>
      </c>
      <c r="LB14" s="1" t="str">
        <f t="shared" si="80"/>
        <v/>
      </c>
      <c r="LD14" s="4">
        <f t="shared" si="81"/>
        <v>0</v>
      </c>
      <c r="LE14" s="298">
        <f t="shared" si="81"/>
        <v>0</v>
      </c>
      <c r="LF14" s="44">
        <v>0</v>
      </c>
      <c r="LG14" s="4">
        <v>0</v>
      </c>
      <c r="LH14" s="299" t="str">
        <f t="shared" si="83"/>
        <v/>
      </c>
      <c r="LI14" s="44">
        <f t="shared" si="84"/>
        <v>0</v>
      </c>
      <c r="LJ14" s="4">
        <v>0</v>
      </c>
      <c r="LK14" s="4" t="str">
        <f t="shared" si="85"/>
        <v/>
      </c>
      <c r="LM14" s="1"/>
      <c r="LV14" s="1"/>
      <c r="LW14" s="173"/>
      <c r="LX14" s="85"/>
      <c r="LY14" s="94"/>
      <c r="LZ14" s="85"/>
      <c r="MA14" s="2"/>
      <c r="MB14" s="2"/>
      <c r="MC14" s="94"/>
      <c r="MD14" s="2"/>
      <c r="ME14" s="24"/>
      <c r="MF14" s="8"/>
      <c r="MG14" s="7"/>
      <c r="MH14" s="1"/>
      <c r="MI14" s="1"/>
      <c r="MK14" s="6"/>
      <c r="ML14" s="1"/>
      <c r="MM14" s="1"/>
      <c r="MN14" s="1"/>
      <c r="MO14" s="2"/>
      <c r="MP14" s="2"/>
      <c r="MQ14" s="2"/>
      <c r="MR14" s="1"/>
      <c r="MS14" s="1"/>
      <c r="MT14" s="1"/>
      <c r="MU14" s="1"/>
      <c r="MV14" s="1"/>
      <c r="MW14" s="1"/>
      <c r="NF14" s="1"/>
      <c r="NG14" s="173"/>
      <c r="NH14" s="85"/>
      <c r="NI14" s="94"/>
      <c r="NJ14" s="85"/>
      <c r="NK14" s="2"/>
      <c r="NL14" s="2"/>
      <c r="NM14" s="94"/>
      <c r="NN14" s="2"/>
      <c r="NO14" s="24"/>
      <c r="NP14" s="8"/>
      <c r="NQ14" s="7"/>
      <c r="NR14" s="1"/>
      <c r="NS14" s="1"/>
      <c r="NU14" s="6"/>
      <c r="NV14" s="1"/>
      <c r="NW14" s="1"/>
      <c r="NX14" s="1"/>
      <c r="NY14" s="2"/>
      <c r="NZ14" s="2"/>
      <c r="OA14" s="2"/>
      <c r="OB14" s="1"/>
      <c r="OC14" s="1"/>
      <c r="OD14" s="1"/>
      <c r="OE14" s="1"/>
      <c r="OF14" s="1"/>
      <c r="OG14" s="24"/>
      <c r="OH14" s="8"/>
      <c r="OI14" s="7"/>
      <c r="OJ14" s="1"/>
      <c r="OK14" s="1"/>
      <c r="OM14" s="6"/>
      <c r="ON14" s="1"/>
      <c r="OO14" s="1"/>
      <c r="OP14" s="1"/>
      <c r="OQ14" s="2"/>
      <c r="OR14" s="2"/>
      <c r="OS14" s="2"/>
      <c r="OT14" s="1"/>
      <c r="OU14" s="1"/>
      <c r="OV14" s="1"/>
      <c r="OW14" s="1"/>
      <c r="OX14" s="1"/>
      <c r="PC14" s="85"/>
      <c r="PH14" s="1"/>
      <c r="PQ14" s="1"/>
      <c r="PR14" s="173"/>
      <c r="PS14" s="85"/>
      <c r="PT14" s="94"/>
      <c r="PU14" s="85"/>
      <c r="PV14" s="2"/>
      <c r="PW14" s="2"/>
      <c r="PX14" s="94"/>
      <c r="PY14" s="2"/>
      <c r="PZ14" s="24"/>
      <c r="QA14" s="8"/>
      <c r="QB14" s="7"/>
      <c r="QC14" s="1"/>
      <c r="QD14" s="1"/>
      <c r="QF14" s="6"/>
      <c r="QG14" s="1"/>
      <c r="QH14" s="1"/>
      <c r="QI14" s="1"/>
      <c r="QJ14" s="2"/>
      <c r="QK14" s="2"/>
      <c r="QL14" s="2"/>
      <c r="QM14" s="1"/>
      <c r="QN14" s="1"/>
      <c r="QO14" s="1"/>
      <c r="QP14" s="1"/>
      <c r="QQ14" s="1"/>
      <c r="QR14" s="24"/>
      <c r="QS14" s="8"/>
      <c r="QT14" s="7"/>
      <c r="QU14" s="1"/>
      <c r="QV14" s="1"/>
      <c r="QX14" s="6"/>
      <c r="QY14" s="1"/>
      <c r="QZ14" s="1"/>
      <c r="RA14" s="1"/>
      <c r="RB14" s="2"/>
      <c r="RC14" s="2"/>
      <c r="RD14" s="2"/>
      <c r="RE14" s="1"/>
      <c r="RF14" s="1"/>
      <c r="RG14" s="1"/>
      <c r="RH14" s="1"/>
      <c r="RI14" s="1"/>
      <c r="RN14" s="85"/>
      <c r="SB14" s="2"/>
      <c r="SC14" s="2"/>
      <c r="SD14" s="2"/>
      <c r="SE14" s="2"/>
      <c r="SG14" s="2">
        <v>4</v>
      </c>
      <c r="SH14" s="85" t="s">
        <v>560</v>
      </c>
      <c r="SI14" s="255">
        <f>SI12*2</f>
        <v>1.27</v>
      </c>
      <c r="SJ14" s="2">
        <f t="shared" si="104"/>
        <v>1.2667716600000001</v>
      </c>
      <c r="SK14" s="1"/>
      <c r="SL14" s="71" t="s">
        <v>561</v>
      </c>
      <c r="SM14" s="7">
        <v>30</v>
      </c>
      <c r="SN14" s="96"/>
      <c r="SO14" s="17"/>
      <c r="SP14" s="16" t="s">
        <v>99</v>
      </c>
      <c r="SQ14" s="98"/>
      <c r="SR14" s="75"/>
      <c r="SS14" s="75"/>
      <c r="ST14" s="96"/>
      <c r="SU14" s="17"/>
      <c r="SV14" s="16" t="s">
        <v>99</v>
      </c>
      <c r="SW14" s="98"/>
      <c r="SX14" s="75"/>
      <c r="SY14" s="76"/>
      <c r="SZ14" s="24"/>
      <c r="TA14" s="6"/>
      <c r="TB14" s="71"/>
      <c r="TC14" s="51"/>
      <c r="TD14" s="51"/>
      <c r="TE14" s="1"/>
      <c r="TG14" s="302"/>
      <c r="TH14" s="85"/>
      <c r="TI14" s="308" t="s">
        <v>526</v>
      </c>
      <c r="TJ14" s="85">
        <f>TJ12*TH11/TJ10</f>
        <v>0.061357199107789646</v>
      </c>
      <c r="TK14" s="85">
        <f t="shared" si="107"/>
        <v>0.059474846166613173</v>
      </c>
      <c r="TL14" s="2"/>
      <c r="TM14" s="94" t="s">
        <v>527</v>
      </c>
      <c r="TN14" s="20">
        <f>TN13*TJ10/TH11</f>
        <v>0.0026598731965408991</v>
      </c>
      <c r="TR14" s="2"/>
      <c r="TS14" s="2"/>
      <c r="TT14" s="2"/>
      <c r="TU14" s="2"/>
      <c r="TW14" s="2">
        <v>3</v>
      </c>
      <c r="TX14" s="85" t="s">
        <v>559</v>
      </c>
      <c r="TY14" s="85">
        <f>2.54*3/8</f>
        <v>0.95250000000000001</v>
      </c>
      <c r="TZ14" s="2">
        <f t="shared" si="108"/>
        <v>0.71255905875000003</v>
      </c>
      <c r="UA14" s="1"/>
      <c r="UB14" s="2">
        <v>30</v>
      </c>
      <c r="UC14" s="2"/>
      <c r="UD14" s="2"/>
      <c r="UE14" s="1"/>
      <c r="UF14" s="1"/>
      <c r="UG14" s="1"/>
      <c r="UH14" s="1"/>
      <c r="UI14" s="1"/>
      <c r="UN14" s="85"/>
      <c r="US14" s="6">
        <v>3</v>
      </c>
      <c r="UT14" s="93"/>
      <c r="UU14" s="319" t="s">
        <v>562</v>
      </c>
      <c r="UW14" s="1"/>
      <c r="UX14" s="40"/>
      <c r="UY14" s="40"/>
      <c r="UZ14" s="40"/>
      <c r="VA14" s="1"/>
      <c r="VE14" s="112">
        <f>US14</f>
        <v>3</v>
      </c>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83" t="s">
        <v>563</v>
      </c>
      <c r="WN14" s="36"/>
      <c r="WO14" s="36"/>
      <c r="WP14" s="36"/>
      <c r="WQ14" s="36"/>
      <c r="WR14" s="36"/>
      <c r="WS14" s="36"/>
      <c r="WT14" s="1"/>
      <c r="WU14" s="1"/>
      <c r="WV14" s="40"/>
      <c r="WW14" s="40"/>
      <c r="WX14" s="40"/>
      <c r="WY14" s="40"/>
      <c r="WZ14" s="40"/>
      <c r="XA14" s="40"/>
      <c r="XB14" s="40"/>
      <c r="XC14" s="1"/>
      <c r="XD14" s="2"/>
      <c r="XE14" s="40"/>
      <c r="XF14" s="40"/>
      <c r="XG14" s="40"/>
      <c r="XH14" s="40"/>
      <c r="XI14" s="40"/>
      <c r="XJ14" s="40"/>
      <c r="XK14" s="40"/>
      <c r="XL14" s="2"/>
      <c r="XM14" s="2"/>
      <c r="XN14" s="6" t="s">
        <v>564</v>
      </c>
      <c r="XR14" s="6" t="s">
        <v>565</v>
      </c>
      <c r="XU14" s="2"/>
      <c r="XV14" s="2"/>
      <c r="XW14" s="2"/>
      <c r="XX14" s="2"/>
      <c r="XY14" s="2"/>
      <c r="XZ14" s="2"/>
      <c r="YB14" s="43"/>
      <c r="YC14" s="43"/>
      <c r="YD14" s="2"/>
      <c r="YN14" s="2"/>
      <c r="YO14" s="2"/>
      <c r="YP14" s="2"/>
      <c r="YQ14" s="2"/>
      <c r="YR14" s="2"/>
      <c r="YS14" s="2"/>
      <c r="YT14" s="2"/>
      <c r="YU14" s="2"/>
      <c r="YV14" s="1"/>
      <c r="ZG14" s="7"/>
      <c r="ZH14" s="302"/>
      <c r="ZI14" s="85"/>
      <c r="ZJ14" s="94" t="s">
        <v>526</v>
      </c>
      <c r="ZK14" s="85">
        <f>ZK12*ZI11/ZK10</f>
        <v>0.068599434057003542</v>
      </c>
      <c r="ZL14" s="85">
        <f t="shared" si="109"/>
        <v>0.066246492880532956</v>
      </c>
      <c r="ZM14" s="2"/>
      <c r="ZN14" s="94" t="s">
        <v>527</v>
      </c>
      <c r="ZO14" s="20">
        <f>ZO13*ZK10/ZI11</f>
        <v>0.0017370685042695979</v>
      </c>
      <c r="ZQ14" s="71"/>
      <c r="ZR14" s="7"/>
      <c r="ZS14" s="24"/>
      <c r="ZT14" s="6"/>
      <c r="ZU14" s="71"/>
      <c r="ZV14" s="51"/>
      <c r="ZW14" s="24"/>
      <c r="ZX14" s="24"/>
      <c r="ZY14" s="24"/>
      <c r="ZZ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row>
    <row r="15" ht="15" customHeight="1">
      <c r="B15" s="85"/>
      <c r="C15" s="85"/>
      <c r="D15" s="85"/>
      <c r="E15" s="85"/>
      <c r="F15" s="85"/>
      <c r="G15" s="85"/>
      <c r="H15" s="85"/>
      <c r="R15" s="3"/>
      <c r="S15" s="3"/>
      <c r="T15" s="3"/>
      <c r="U15" s="3"/>
      <c r="V15" s="3"/>
      <c r="W15" s="3"/>
      <c r="X15" s="3"/>
      <c r="Y15" s="3"/>
      <c r="Z15" s="3"/>
      <c r="AA15" s="3"/>
      <c r="AB15" s="3"/>
      <c r="AC15" s="3"/>
      <c r="AD15" s="3"/>
      <c r="AE15" s="3"/>
      <c r="AF15" s="3"/>
      <c r="AG15" s="3"/>
      <c r="AH15" s="3"/>
      <c r="AI15" s="3"/>
      <c r="AJ15" s="3"/>
      <c r="AK15" s="3"/>
      <c r="AL15" s="40" t="s">
        <v>566</v>
      </c>
      <c r="AM15" s="40"/>
      <c r="AN15" s="40"/>
      <c r="AO15" s="40"/>
      <c r="AP15" s="40"/>
      <c r="AQ15" s="40"/>
      <c r="AR15" s="40"/>
      <c r="AS15" s="3"/>
      <c r="AT15" s="1"/>
      <c r="AU15" s="1" t="s">
        <v>108</v>
      </c>
      <c r="AV15" s="1"/>
      <c r="AW15" s="1"/>
      <c r="AX15" s="40"/>
      <c r="AY15" s="40"/>
      <c r="AZ15" s="101"/>
      <c r="BA15" s="1"/>
      <c r="BL15" s="4"/>
      <c r="BM15" s="4"/>
      <c r="BN15" s="1"/>
      <c r="BO15" s="1"/>
      <c r="BP15" s="1"/>
      <c r="BQ15" s="4"/>
      <c r="BR15" s="4"/>
      <c r="BS15" s="4"/>
      <c r="BT15" s="4"/>
      <c r="BU15" s="4"/>
      <c r="BV15" s="1"/>
      <c r="BW15" s="4"/>
      <c r="BX15" s="1"/>
      <c r="BY15" s="1"/>
      <c r="BZ15" s="1"/>
      <c r="CA15" s="4"/>
      <c r="CB15" s="4"/>
      <c r="CC15" s="4"/>
      <c r="CD15" s="4"/>
      <c r="CE15" s="1"/>
      <c r="CF15" s="1"/>
      <c r="CG15" s="71"/>
      <c r="CH15" s="7"/>
      <c r="CI15" s="80"/>
      <c r="CJ15" s="67"/>
      <c r="CK15" s="68" t="s">
        <v>91</v>
      </c>
      <c r="CL15" s="82"/>
      <c r="CM15" s="75">
        <f>-1*(IF(CM24=0,0,IF(CL15=0,0,IF(CL16=0,0,IF(CL15=(CM24/2),CL16*CM24/8,CL16*CL15*((CM24-CL15)*(CM24-CL15))/(CM24*CM24))))))</f>
        <v>0</v>
      </c>
      <c r="CN15" s="75">
        <f>IF(CM24=0,0,IF(CL15=0,0,IF(CL16=0,0,IF(CL15=(CM24/2),CM15*-1,CL16*(CL15*CL15)*(CM24-CL15)/(CM24*CM24)))))</f>
        <v>0</v>
      </c>
      <c r="CO15" s="80"/>
      <c r="CP15" s="67"/>
      <c r="CQ15" s="68" t="s">
        <v>91</v>
      </c>
      <c r="CR15" s="82"/>
      <c r="CS15" s="75">
        <f>-1*(IF(CS24=0,0,IF(CR15=0,0,IF(CR16=0,0,IF(CR15=(CS24/2),CR16*CS24/8,CR16*CR15*((CS24-CR15)*(CS24-CR15))/(CS24*CS24))))))</f>
        <v>0</v>
      </c>
      <c r="CT15" s="76">
        <f>IF(CS24=0,0,IF(CR15=0,0,IF(CR16=0,0,IF(CR15=(CS24/2),CS15*-1,CR16*(CR15*CR15)*(CS24-CR15)/(CS24*CS24)))))</f>
        <v>0</v>
      </c>
      <c r="CU15" s="24"/>
      <c r="CV15" s="6"/>
      <c r="CW15" s="71"/>
      <c r="CX15" s="51"/>
      <c r="CY15" s="51"/>
      <c r="CZ15" s="1"/>
      <c r="DA15" s="1"/>
      <c r="DB15" s="1"/>
      <c r="DD15" s="4"/>
      <c r="DE15" s="4"/>
      <c r="DF15" s="320"/>
      <c r="DG15" s="4"/>
      <c r="DH15" s="4"/>
      <c r="DI15" s="4"/>
      <c r="DJ15" s="1"/>
      <c r="DK15" s="1"/>
      <c r="DM15" s="173"/>
      <c r="DN15" s="85"/>
      <c r="DO15" s="94"/>
      <c r="DP15" s="85"/>
      <c r="DR15" s="6">
        <f>DT14</f>
        <v>3</v>
      </c>
      <c r="DS15" s="321" t="s">
        <v>567</v>
      </c>
      <c r="DT15" s="322" t="str">
        <f>IF(DM17=DM18,DN18,IF(DM17=DM19,DN19,IF(DM17=DM20,DN20,IF(DM17=DM21,DN21,IF(DM17=DM22,DN22,IF(DM17=DM23,DN23,"escribe as"))))))</f>
        <v>5/16"</v>
      </c>
      <c r="DX15" s="1"/>
      <c r="DY15" s="71"/>
      <c r="DZ15" s="7"/>
      <c r="EA15" s="80"/>
      <c r="EB15" s="67"/>
      <c r="EC15" s="68" t="s">
        <v>91</v>
      </c>
      <c r="ED15" s="82"/>
      <c r="EE15" s="75">
        <f>-1*(IF(EE24=0,0,IF(ED15=0,0,IF(ED16=0,0,IF(ED15=(EE24/2),ED16*EE24/8,ED16*ED15*((EE24-ED15)*(EE24-ED15))/(EE24*EE24))))))</f>
        <v>0</v>
      </c>
      <c r="EF15" s="75">
        <f>IF(EE24=0,0,IF(ED15=0,0,IF(ED16=0,0,IF(ED15=(EE24/2),EE15*-1,ED16*(ED15*ED15)*(EE24-ED15)/(EE24*EE24)))))</f>
        <v>0</v>
      </c>
      <c r="EG15" s="80"/>
      <c r="EH15" s="67"/>
      <c r="EI15" s="68" t="s">
        <v>91</v>
      </c>
      <c r="EJ15" s="82"/>
      <c r="EK15" s="75">
        <f>-1*(IF(EK24=0,0,IF(EJ15=0,0,IF(EJ16=0,0,IF(EJ15=(EK24/2),EJ16*EK24/8,EJ16*EJ15*((EK24-EJ15)*(EK24-EJ15))/(EK24*EK24))))))</f>
        <v>0</v>
      </c>
      <c r="EL15" s="76">
        <f>IF(EK24=0,0,IF(EJ15=0,0,IF(EJ16=0,0,IF(EJ15=(EK24/2),EK15*-1,EJ16*(EJ15*EJ15)*(EK24-EJ15)/(EK24*EK24)))))</f>
        <v>0</v>
      </c>
      <c r="EM15" s="80"/>
      <c r="EN15" s="67"/>
      <c r="EO15" s="68" t="s">
        <v>91</v>
      </c>
      <c r="EP15" s="82"/>
      <c r="EQ15" s="75">
        <f>-1*(IF(EQ24=0,0,IF(EP15=0,0,IF(EP16=0,0,IF(EP15=(EQ24/2),EP16*EQ24/8,EP16*EP15*((EQ24-EP15)*(EQ24-EP15))/(EQ24*EQ24))))))</f>
        <v>0</v>
      </c>
      <c r="ER15" s="76">
        <f>IF(EQ24=0,0,IF(EP15=0,0,IF(EP16=0,0,IF(EP15=(EQ24/2),EQ15*-1,EP16*(EP15*EP15)*(EQ24-EP15)/(EQ24*EQ24)))))</f>
        <v>0</v>
      </c>
      <c r="ES15" s="24"/>
      <c r="ET15" s="24"/>
      <c r="EU15" s="6"/>
      <c r="EV15" s="7"/>
      <c r="EW15" s="6"/>
      <c r="FA15" s="311" t="s">
        <v>532</v>
      </c>
      <c r="FB15" s="312">
        <f t="shared" ref="FB15:FB16" si="110">DN12</f>
        <v>12.974155315026122</v>
      </c>
      <c r="FC15" s="94" t="s">
        <v>533</v>
      </c>
      <c r="FD15" s="2">
        <f>SQRT((FB17)/(FB12*FD10*FB16*FE13))</f>
        <v>4.7798893178432378</v>
      </c>
      <c r="FE15" s="2" t="str">
        <f>IF(FD15&lt;FB15,"pasa el peralte con ro max","no pasa el peralte")</f>
        <v xml:space="preserve">pasa el peralte con ro max</v>
      </c>
      <c r="FF15" s="2"/>
      <c r="FG15" s="94" t="s">
        <v>534</v>
      </c>
      <c r="FH15" s="20">
        <f>IF(FH14&lt;FD12,FD12*FB15*FB16,IF(FH14&gt;FD11,"peralte no pasa",FH14*FB16*FB15))</f>
        <v>1.3516432692579492</v>
      </c>
      <c r="FM15" s="71"/>
      <c r="FN15" s="7"/>
      <c r="FO15" s="80"/>
      <c r="FP15" s="67"/>
      <c r="FQ15" s="68" t="s">
        <v>91</v>
      </c>
      <c r="FR15" s="82"/>
      <c r="FS15" s="75">
        <f>-1*(IF(FS24=0,0,IF(FR15=0,0,IF(FR16=0,0,IF(FR15=(FS24/2),FR16*FS24/8,FR16*FR15*((FS24-FR15)*(FS24-FR15))/(FS24*FS24))))))</f>
        <v>0</v>
      </c>
      <c r="FT15" s="75">
        <f>IF(FS24=0,0,IF(FR15=0,0,IF(FR16=0,0,IF(FR15=(FS24/2),FS15*-1,FR16*(FR15*FR15)*(FS24-FR15)/(FS24*FS24)))))</f>
        <v>0</v>
      </c>
      <c r="FU15" s="80"/>
      <c r="FV15" s="67"/>
      <c r="FW15" s="68" t="s">
        <v>91</v>
      </c>
      <c r="FX15" s="82"/>
      <c r="FY15" s="75">
        <f>-1*(IF(FY24=0,0,IF(FX15=0,0,IF(FX16=0,0,IF(FX15=(FY24/2),FX16*FY24/8,FX16*FX15*((FY24-FX15)*(FY24-FX15))/(FY24*FY24))))))</f>
        <v>0</v>
      </c>
      <c r="FZ15" s="76">
        <f>IF(FY24=0,0,IF(FX15=0,0,IF(FX16=0,0,IF(FX15=(FY24/2),FY15*-1,FX16*(FX15*FX15)*(FY24-FX15)/(FY24*FY24)))))</f>
        <v>0</v>
      </c>
      <c r="GA15" s="24"/>
      <c r="GB15" s="6"/>
      <c r="GC15" s="71"/>
      <c r="GD15" s="51"/>
      <c r="GE15" s="51"/>
      <c r="GF15" s="1"/>
      <c r="GH15" s="311" t="s">
        <v>532</v>
      </c>
      <c r="GI15" s="312">
        <f t="shared" ref="GI15:GI16" si="111">DN12</f>
        <v>12.974155315026122</v>
      </c>
      <c r="GJ15" s="94" t="s">
        <v>533</v>
      </c>
      <c r="GK15" s="2">
        <f>SQRT((GI17)/(GI12*GK10*GI16*GL13))</f>
        <v>5.4790270095412446</v>
      </c>
      <c r="GL15" s="2" t="str">
        <f>IF(GK15&lt;GI15,"pasa el peralte con ro max","no pasa el peralte")</f>
        <v xml:space="preserve">pasa el peralte con ro max</v>
      </c>
      <c r="GM15" s="2"/>
      <c r="GN15" s="94" t="s">
        <v>534</v>
      </c>
      <c r="GO15" s="20">
        <f>IF(GO14&lt;GK12,GK12*GI15*GI16,IF(GO14&gt;GK11,"peralte no pasa",GO14*GI16*GI15))</f>
        <v>1.9309189560827846</v>
      </c>
      <c r="GT15" s="1"/>
      <c r="HC15" s="71"/>
      <c r="HD15" s="173" t="s">
        <v>529</v>
      </c>
      <c r="HE15" s="85"/>
      <c r="HF15" s="2"/>
      <c r="HG15" s="2"/>
      <c r="HH15" s="4"/>
      <c r="HI15" s="4"/>
      <c r="HJ15" s="24"/>
      <c r="HK15" s="24"/>
      <c r="HL15" s="92">
        <v>3</v>
      </c>
      <c r="HM15" s="319"/>
      <c r="HN15" s="6"/>
      <c r="HO15" s="1"/>
      <c r="HP15" s="1"/>
      <c r="HR15" s="6"/>
      <c r="HS15" s="1"/>
      <c r="HT15" s="1"/>
      <c r="HV15" s="1"/>
      <c r="IE15" s="71"/>
      <c r="IF15" s="173" t="s">
        <v>529</v>
      </c>
      <c r="IG15" s="85"/>
      <c r="IH15" s="2"/>
      <c r="II15" s="2"/>
      <c r="IJ15" s="4"/>
      <c r="IK15" s="4"/>
      <c r="IL15" s="24"/>
      <c r="IM15" s="24"/>
      <c r="IN15" s="92">
        <v>3</v>
      </c>
      <c r="IO15" s="319"/>
      <c r="IP15" s="6"/>
      <c r="IQ15" s="1"/>
      <c r="IR15" s="1"/>
      <c r="IT15" s="6"/>
      <c r="IU15" s="1"/>
      <c r="IV15" s="1"/>
      <c r="IW15" s="1"/>
      <c r="IX15" s="2"/>
      <c r="IY15" s="2"/>
      <c r="IZ15" s="2" t="s">
        <v>568</v>
      </c>
      <c r="JA15" s="1">
        <f>JA13*(HN33*HN32*JA8)/JD5</f>
        <v>3.0304576336566322</v>
      </c>
      <c r="JB15" s="1"/>
      <c r="JC15" s="1"/>
      <c r="JD15" s="1"/>
      <c r="JE15" s="1"/>
      <c r="JF15" s="1"/>
      <c r="JG15" s="2"/>
      <c r="JH15" s="2"/>
      <c r="JI15" s="2" t="s">
        <v>568</v>
      </c>
      <c r="JJ15" s="1">
        <f>JJ13*(JB27*JA27*JJ8)/JM5</f>
        <v>4.5456864504849497</v>
      </c>
      <c r="JK15" s="1"/>
      <c r="JL15" s="1" t="s">
        <v>569</v>
      </c>
      <c r="JM15" s="1">
        <f>JJ13*JJ8/JM5</f>
        <v>0.0060609152673132653</v>
      </c>
      <c r="JN15" s="1" t="str">
        <f>IF(JM15&lt;HP28,IF(JM15&gt;HP29,"pasa","no pasa"),"no pasa")</f>
        <v>pasa</v>
      </c>
      <c r="KN15" s="4">
        <v>0</v>
      </c>
      <c r="KO15" s="307">
        <v>0</v>
      </c>
      <c r="KP15" s="307">
        <v>0</v>
      </c>
      <c r="KQ15" s="1"/>
      <c r="KR15" s="4">
        <v>0</v>
      </c>
      <c r="KS15" s="307">
        <v>0</v>
      </c>
      <c r="KT15" s="307">
        <v>0</v>
      </c>
      <c r="KU15" s="4">
        <f t="shared" si="77"/>
        <v>0</v>
      </c>
      <c r="KV15" s="4">
        <f t="shared" si="77"/>
        <v>0</v>
      </c>
      <c r="KW15" s="112">
        <v>0</v>
      </c>
      <c r="KX15" s="1">
        <v>0</v>
      </c>
      <c r="KY15" s="297" t="str">
        <f t="shared" si="78"/>
        <v/>
      </c>
      <c r="KZ15" s="112">
        <f t="shared" si="79"/>
        <v>0</v>
      </c>
      <c r="LA15" s="1">
        <v>0</v>
      </c>
      <c r="LB15" s="1" t="str">
        <f t="shared" si="80"/>
        <v/>
      </c>
      <c r="LE15" s="4"/>
      <c r="LF15" s="4"/>
      <c r="LG15" s="4"/>
      <c r="LH15" s="4"/>
      <c r="LM15" s="1"/>
      <c r="LV15" s="1"/>
      <c r="LW15" s="173" t="s">
        <v>529</v>
      </c>
      <c r="LX15" s="85"/>
      <c r="LY15" s="2"/>
      <c r="LZ15" s="2"/>
      <c r="MA15" s="6"/>
      <c r="MB15" s="6"/>
      <c r="MC15" s="6"/>
      <c r="ME15" s="92">
        <f>ES15</f>
        <v>0</v>
      </c>
      <c r="MF15" s="319"/>
      <c r="MG15" s="6"/>
      <c r="MH15" s="1"/>
      <c r="MI15" s="1"/>
      <c r="MK15" s="6"/>
      <c r="ML15" s="1"/>
      <c r="MM15" s="1"/>
      <c r="MN15" s="1"/>
      <c r="MO15" s="2"/>
      <c r="MP15" s="2"/>
      <c r="MQ15" s="2" t="s">
        <v>568</v>
      </c>
      <c r="MR15" s="1">
        <f>MR13*(MG33*MG32*MR8)/MU5</f>
        <v>3.0910667863297645</v>
      </c>
      <c r="MS15" s="1"/>
      <c r="MT15" s="1"/>
      <c r="MU15" s="1"/>
      <c r="MV15" s="1"/>
      <c r="MW15" s="1"/>
      <c r="NF15" s="1"/>
      <c r="NG15" s="173" t="s">
        <v>529</v>
      </c>
      <c r="NH15" s="85"/>
      <c r="NI15" s="2"/>
      <c r="NJ15" s="2"/>
      <c r="NK15" s="6"/>
      <c r="NL15" s="6"/>
      <c r="NM15" s="6"/>
      <c r="NO15" s="92">
        <v>0</v>
      </c>
      <c r="NP15" s="319"/>
      <c r="NQ15" s="6"/>
      <c r="NR15" s="1"/>
      <c r="NS15" s="1"/>
      <c r="NU15" s="6"/>
      <c r="NV15" s="1"/>
      <c r="NW15" s="1"/>
      <c r="NX15" s="1"/>
      <c r="NY15" s="2"/>
      <c r="NZ15" s="2"/>
      <c r="OA15" s="2" t="s">
        <v>568</v>
      </c>
      <c r="OB15" s="1">
        <f>OB13*(NQ33*NQ32*OB8)/OE5</f>
        <v>3.0910667863297645</v>
      </c>
      <c r="OC15" s="1"/>
      <c r="OD15" s="1"/>
      <c r="OE15" s="1"/>
      <c r="OF15" s="1"/>
      <c r="OG15" s="92">
        <f>ME15</f>
        <v>0</v>
      </c>
      <c r="OH15" s="319"/>
      <c r="OI15" s="6"/>
      <c r="OJ15" s="1"/>
      <c r="OK15" s="1"/>
      <c r="OM15" s="6"/>
      <c r="ON15" s="1"/>
      <c r="OO15" s="1"/>
      <c r="OP15" s="1"/>
      <c r="OQ15" s="2"/>
      <c r="OR15" s="2"/>
      <c r="OS15" s="2" t="s">
        <v>568</v>
      </c>
      <c r="OT15" s="1">
        <f>OT13*(OI33*OI32*OT8)/OW5</f>
        <v>6.5255854378072815</v>
      </c>
      <c r="OU15" s="1"/>
      <c r="OV15" s="1"/>
      <c r="OW15" s="1"/>
      <c r="OX15" s="1"/>
      <c r="PC15" s="305"/>
      <c r="PH15" s="1"/>
      <c r="PQ15" s="1"/>
      <c r="PR15" s="173" t="s">
        <v>529</v>
      </c>
      <c r="PS15" s="85"/>
      <c r="PT15" s="2"/>
      <c r="PU15" s="2"/>
      <c r="PV15" s="6"/>
      <c r="PW15" s="6"/>
      <c r="PX15" s="6"/>
      <c r="PZ15" s="92">
        <f>HL15</f>
        <v>3</v>
      </c>
      <c r="QA15" s="319"/>
      <c r="QB15" s="6"/>
      <c r="QC15" s="1"/>
      <c r="QD15" s="1"/>
      <c r="QF15" s="6"/>
      <c r="QG15" s="1"/>
      <c r="QH15" s="1"/>
      <c r="QI15" s="1"/>
      <c r="QJ15" s="2"/>
      <c r="QK15" s="2"/>
      <c r="QL15" s="2" t="s">
        <v>568</v>
      </c>
      <c r="QM15" s="1">
        <f>QM13*(QB30*QB29*QM8)/QP5</f>
        <v>6.5255854378072815</v>
      </c>
      <c r="QN15" s="1"/>
      <c r="QO15" s="1"/>
      <c r="QP15" s="1"/>
      <c r="QQ15" s="1"/>
      <c r="QR15" s="92">
        <f>PZ15</f>
        <v>3</v>
      </c>
      <c r="QS15" s="319"/>
      <c r="QT15" s="6"/>
      <c r="QU15" s="1"/>
      <c r="QV15" s="1"/>
      <c r="QX15" s="6"/>
      <c r="QY15" s="1"/>
      <c r="QZ15" s="1"/>
      <c r="RA15" s="1"/>
      <c r="RB15" s="2"/>
      <c r="RC15" s="2"/>
      <c r="RD15" s="2" t="s">
        <v>568</v>
      </c>
      <c r="RE15" s="1">
        <f>RE13*(QT33*QT32*RE8)/RH5</f>
        <v>6.5255854378072815</v>
      </c>
      <c r="RF15" s="1"/>
      <c r="RG15" s="1"/>
      <c r="RH15" s="1"/>
      <c r="RI15" s="1"/>
      <c r="RN15" s="305"/>
      <c r="SB15" s="24"/>
      <c r="SC15" s="2"/>
      <c r="SD15" s="2"/>
      <c r="SE15" s="2"/>
      <c r="SG15" s="2">
        <v>5</v>
      </c>
      <c r="SH15" s="85" t="s">
        <v>570</v>
      </c>
      <c r="SI15" s="85">
        <f>2.54*5/8</f>
        <v>1.5874999999999999</v>
      </c>
      <c r="SJ15" s="2">
        <f t="shared" si="104"/>
        <v>1.9793307187499998</v>
      </c>
      <c r="SK15" s="1"/>
      <c r="SL15" s="71" t="s">
        <v>291</v>
      </c>
      <c r="SM15" s="7">
        <f>SM11/(SM14)</f>
        <v>12.206155782622695</v>
      </c>
      <c r="SN15" s="80"/>
      <c r="SO15" s="67"/>
      <c r="SP15" s="68" t="s">
        <v>91</v>
      </c>
      <c r="SQ15" s="82"/>
      <c r="SR15" s="75">
        <f>-1*(IF(SR24=0,0,IF(SQ15=0,0,IF(SQ16=0,0,IF(SQ15=(SR24/2),SQ16*SR24/8,SQ16*SQ15*((SR24-SQ15)*(SR24-SQ15))/(SR24*SR24))))))</f>
        <v>0</v>
      </c>
      <c r="SS15" s="75">
        <f>IF(SR24=0,0,IF(SQ15=0,0,IF(SQ16=0,0,IF(SQ15=(SR24/2),SR15*-1,SQ16*(SQ15*SQ15)*(SR24-SQ15)/(SR24*SR24)))))</f>
        <v>0</v>
      </c>
      <c r="ST15" s="80"/>
      <c r="SU15" s="67"/>
      <c r="SV15" s="68" t="s">
        <v>91</v>
      </c>
      <c r="SW15" s="82"/>
      <c r="SX15" s="75">
        <f>-1*(IF(SX24=0,0,IF(SW15=0,0,IF(SW16=0,0,IF(SW15=(SX24/2),SW16*SX24/8,SW16*SW15*((SX24-SW15)*(SX24-SW15))/(SX24*SX24))))))</f>
        <v>0</v>
      </c>
      <c r="SY15" s="76">
        <f>IF(SX24=0,0,IF(SW15=0,0,IF(SW16=0,0,IF(SW15=(SX24/2),SX15*-1,SW16*(SW15*SW15)*(SX24-SW15)/(SX24*SX24)))))</f>
        <v>0</v>
      </c>
      <c r="SZ15" s="24"/>
      <c r="TA15" s="6"/>
      <c r="TB15" s="71"/>
      <c r="TC15" s="51"/>
      <c r="TD15" s="51"/>
      <c r="TE15" s="1"/>
      <c r="TG15" s="311" t="s">
        <v>532</v>
      </c>
      <c r="TH15" s="312">
        <v>25</v>
      </c>
      <c r="TI15" s="94" t="s">
        <v>533</v>
      </c>
      <c r="TJ15" s="2">
        <f>SQRT((TH17)/(TH12*TJ10*TH16*TK13))</f>
        <v>12.399423342560832</v>
      </c>
      <c r="TK15" s="2" t="str">
        <f>IF(TJ15&lt;TH15,"pasa el peralte con ro max","no pasa el peralte")</f>
        <v xml:space="preserve">pasa el peralte con ro max</v>
      </c>
      <c r="TL15" s="2"/>
      <c r="TM15" s="94" t="s">
        <v>534</v>
      </c>
      <c r="TN15" s="20">
        <f>IF(TN14&lt;TJ12,TJ12*TH15*TH16,IF(TN14&gt;TJ11,"peralte no pasa",TN14*TH16*TH15))</f>
        <v>6.6496829913522477</v>
      </c>
      <c r="TR15" s="2"/>
      <c r="TS15" s="2"/>
      <c r="TT15" s="2"/>
      <c r="TU15" s="2"/>
      <c r="TW15" s="2">
        <v>4</v>
      </c>
      <c r="TX15" s="85" t="s">
        <v>560</v>
      </c>
      <c r="TY15" s="255">
        <f>TY13*2</f>
        <v>1.27</v>
      </c>
      <c r="TZ15" s="2">
        <f t="shared" si="108"/>
        <v>1.2667716600000001</v>
      </c>
      <c r="UA15" s="1"/>
      <c r="UB15" s="2">
        <v>30</v>
      </c>
      <c r="UC15" s="2"/>
      <c r="UD15" s="2" t="s">
        <v>568</v>
      </c>
      <c r="UE15" s="1">
        <f>UE13*(UB15*UB14*UE8)/(ABS(UH5)*100000)</f>
        <v>0.3346766631199844</v>
      </c>
      <c r="UF15" s="1"/>
      <c r="UG15" s="1"/>
      <c r="UH15" s="1"/>
      <c r="UI15" s="1"/>
      <c r="UN15" s="305"/>
      <c r="UT15" s="71"/>
      <c r="UU15" s="8"/>
      <c r="UW15" s="1"/>
      <c r="UX15" s="40"/>
      <c r="UY15" s="40"/>
      <c r="UZ15" s="40"/>
      <c r="VA15" s="1"/>
      <c r="VD15" s="112">
        <f>VE14-VD17</f>
        <v>1.7044057009716063</v>
      </c>
      <c r="VH15" s="6">
        <f>VF22-VC16</f>
        <v>-3.6774191909210057</v>
      </c>
      <c r="VK15" s="2"/>
      <c r="VL15" s="2"/>
      <c r="VM15" s="2"/>
      <c r="VN15" s="2"/>
      <c r="VO15" s="2"/>
      <c r="VP15" s="2"/>
      <c r="VQ15" s="2"/>
      <c r="VR15" s="2"/>
      <c r="VS15" s="2"/>
      <c r="VT15" s="2"/>
      <c r="VU15" s="2"/>
      <c r="VV15" s="2"/>
      <c r="VW15" s="2"/>
      <c r="VX15" s="2"/>
      <c r="VY15" s="2"/>
      <c r="VZ15" s="2"/>
      <c r="WA15" s="2"/>
      <c r="WB15" s="2"/>
      <c r="WC15" s="2"/>
      <c r="WD15" s="2"/>
      <c r="WE15" s="2" t="s">
        <v>476</v>
      </c>
      <c r="WF15" s="2"/>
      <c r="WG15" s="2"/>
      <c r="WH15" s="2"/>
      <c r="WI15" s="2"/>
      <c r="WJ15" s="2"/>
      <c r="WK15" s="2"/>
      <c r="WL15" s="2"/>
      <c r="WM15" s="54" t="s">
        <v>571</v>
      </c>
      <c r="WN15" s="54"/>
      <c r="WO15" s="54"/>
      <c r="WP15" s="54"/>
      <c r="WQ15" s="54"/>
      <c r="WR15" s="54"/>
      <c r="WS15" s="54"/>
      <c r="WT15" s="1"/>
      <c r="WU15" s="1"/>
      <c r="WV15" s="117" t="s">
        <v>572</v>
      </c>
      <c r="WW15" s="17"/>
      <c r="WX15" s="17"/>
      <c r="WY15" s="17"/>
      <c r="WZ15" s="9"/>
      <c r="XA15" s="9"/>
      <c r="XB15" s="9"/>
      <c r="XC15" s="1"/>
      <c r="XD15" s="2"/>
      <c r="XE15" s="48" t="s">
        <v>573</v>
      </c>
      <c r="XF15" s="17"/>
      <c r="XG15" s="14"/>
      <c r="XH15" s="17"/>
      <c r="XI15" s="9"/>
      <c r="XJ15" s="9"/>
      <c r="XK15" s="9"/>
      <c r="XL15" s="2"/>
      <c r="XM15" s="2"/>
      <c r="XU15" s="2"/>
      <c r="XV15" s="2"/>
      <c r="XW15" s="2"/>
      <c r="XX15" s="2"/>
      <c r="XY15" s="2"/>
      <c r="XZ15" s="2"/>
      <c r="YA15" s="2"/>
      <c r="YB15" s="2"/>
      <c r="YC15" s="2"/>
      <c r="YD15" s="2"/>
      <c r="YN15" s="2"/>
      <c r="YO15" s="2"/>
      <c r="YP15" s="2"/>
      <c r="YQ15" s="2"/>
      <c r="YR15" s="2"/>
      <c r="YS15" s="2"/>
      <c r="YT15" s="2"/>
      <c r="YU15" s="2"/>
      <c r="YV15" s="1"/>
      <c r="ZG15" s="71"/>
      <c r="ZH15" s="311" t="s">
        <v>532</v>
      </c>
      <c r="ZI15" s="312">
        <v>10</v>
      </c>
      <c r="ZJ15" s="94" t="s">
        <v>533</v>
      </c>
      <c r="ZK15" s="2">
        <f>SQRT((ZO10*10000)/(ZI12*ZK10*ZI16*ZL13))</f>
        <v>1.4214947489978889</v>
      </c>
      <c r="ZL15" s="2" t="str">
        <f>IF(ZK15&lt;ZI15,"pasa el peralte con ro max","no pasa el peralte")</f>
        <v xml:space="preserve">pasa el peralte con ro max</v>
      </c>
      <c r="ZM15" s="2"/>
      <c r="ZN15" s="94" t="s">
        <v>534</v>
      </c>
      <c r="ZO15" s="20">
        <f>IF(ZO14&lt;ZK12,ZK12*ZI15*ZI16,IF(ZO14&gt;ZK11,"peralte no pasa",ZO14*ZI16*ZI15))</f>
        <v>2.2213150075601145</v>
      </c>
      <c r="ZQ15" s="71"/>
      <c r="ZR15" s="107"/>
      <c r="ZS15" s="24"/>
      <c r="ZT15" s="6"/>
      <c r="ZU15" s="71"/>
      <c r="ZV15" s="51"/>
      <c r="ZW15" s="24"/>
      <c r="ZX15" s="24"/>
      <c r="ZY15" s="24"/>
      <c r="ZZ15" s="1"/>
      <c r="AAB15" s="40"/>
      <c r="AAC15" s="40"/>
      <c r="AAD15" s="40"/>
      <c r="AAE15" s="40"/>
      <c r="AAF15" s="40"/>
      <c r="AAG15" s="40"/>
      <c r="AAH15" s="40"/>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row>
    <row r="16" ht="15" customHeight="1">
      <c r="B16" s="85"/>
      <c r="C16" s="85"/>
      <c r="D16" s="85"/>
      <c r="E16" s="85"/>
      <c r="F16" s="85"/>
      <c r="G16" s="85"/>
      <c r="H16" s="85"/>
      <c r="R16" s="3"/>
      <c r="S16" s="3"/>
      <c r="T16" s="3"/>
      <c r="U16" s="3"/>
      <c r="V16" s="3"/>
      <c r="W16" s="3"/>
      <c r="X16" s="3"/>
      <c r="Y16" s="3"/>
      <c r="Z16" s="3"/>
      <c r="AA16" s="3"/>
      <c r="AB16" s="3"/>
      <c r="AC16" s="40" t="s">
        <v>574</v>
      </c>
      <c r="AD16" s="40"/>
      <c r="AE16" s="40"/>
      <c r="AF16" s="40"/>
      <c r="AG16" s="40"/>
      <c r="AH16" s="40"/>
      <c r="AI16" s="40"/>
      <c r="AJ16" s="3"/>
      <c r="AK16" s="3"/>
      <c r="AL16" s="3" t="s">
        <v>575</v>
      </c>
      <c r="AM16" s="3">
        <v>2060</v>
      </c>
      <c r="AN16" s="3" t="s">
        <v>576</v>
      </c>
      <c r="AO16" s="5" t="s">
        <v>577</v>
      </c>
      <c r="AS16" s="3"/>
      <c r="AT16" s="1"/>
      <c r="AU16" s="1">
        <v>1</v>
      </c>
      <c r="AV16" s="1" t="s">
        <v>118</v>
      </c>
      <c r="AX16" s="1"/>
      <c r="AZ16" s="3">
        <f>0.9*AZ12</f>
        <v>283.5</v>
      </c>
      <c r="BA16" s="1" t="s">
        <v>69</v>
      </c>
      <c r="BL16" s="4"/>
      <c r="BM16" s="4"/>
      <c r="BN16" s="1"/>
      <c r="BO16" s="1"/>
      <c r="BP16" s="1"/>
      <c r="BQ16" s="4"/>
      <c r="BR16" s="4"/>
      <c r="BS16" s="4"/>
      <c r="BT16" s="4"/>
      <c r="BU16" s="4"/>
      <c r="BV16" s="1"/>
      <c r="BW16" s="4"/>
      <c r="BX16" s="1"/>
      <c r="BY16" s="1"/>
      <c r="BZ16" s="1"/>
      <c r="CA16" s="4"/>
      <c r="CB16" s="4"/>
      <c r="CC16" s="4"/>
      <c r="CD16" s="4"/>
      <c r="CE16" s="1"/>
      <c r="CF16" s="1"/>
      <c r="CG16" s="71"/>
      <c r="CH16" s="107"/>
      <c r="CI16" s="96"/>
      <c r="CJ16" s="17"/>
      <c r="CK16" s="16" t="s">
        <v>99</v>
      </c>
      <c r="CL16" s="98"/>
      <c r="CM16" s="75"/>
      <c r="CN16" s="75"/>
      <c r="CO16" s="96"/>
      <c r="CP16" s="17"/>
      <c r="CQ16" s="16" t="s">
        <v>99</v>
      </c>
      <c r="CR16" s="98"/>
      <c r="CS16" s="75"/>
      <c r="CT16" s="76"/>
      <c r="CU16" s="24"/>
      <c r="CV16" s="6"/>
      <c r="CW16" s="71"/>
      <c r="CX16" s="51"/>
      <c r="CY16" s="51"/>
      <c r="CZ16" s="1"/>
      <c r="DA16" s="1"/>
      <c r="DB16" s="1"/>
      <c r="DD16" s="4"/>
      <c r="DE16" s="4"/>
      <c r="DF16" s="320"/>
      <c r="DG16" s="4"/>
      <c r="DH16" s="4"/>
      <c r="DI16" s="4"/>
      <c r="DJ16" s="1">
        <f>17/2.54</f>
        <v>6.6929133858267713</v>
      </c>
      <c r="DK16" s="1"/>
      <c r="DM16" s="323" t="s">
        <v>529</v>
      </c>
      <c r="DN16" s="324"/>
      <c r="DO16" s="325"/>
      <c r="DP16" s="326"/>
      <c r="DQ16" s="327" t="s">
        <v>578</v>
      </c>
      <c r="DR16" s="328"/>
      <c r="DS16" s="329"/>
      <c r="DT16" s="330">
        <f>IF(DQ17=DQ18,DT18,IF(DQ17=DQ19,DT19,IF(DQ17=DQ20,DT20,IF(DQ17=DQ21,DT21,IF(DQ17=DQ22,DT22,IF(DQ17=DQ23,DT23,"escribe as"))))))</f>
        <v>0.79569094893749992</v>
      </c>
      <c r="DX16" s="1"/>
      <c r="DY16" s="71"/>
      <c r="DZ16" s="107"/>
      <c r="EA16" s="96"/>
      <c r="EB16" s="17"/>
      <c r="EC16" s="16" t="s">
        <v>99</v>
      </c>
      <c r="ED16" s="98"/>
      <c r="EE16" s="75"/>
      <c r="EF16" s="75"/>
      <c r="EG16" s="96"/>
      <c r="EH16" s="17"/>
      <c r="EI16" s="16" t="s">
        <v>99</v>
      </c>
      <c r="EJ16" s="98"/>
      <c r="EK16" s="75"/>
      <c r="EL16" s="76"/>
      <c r="EM16" s="96"/>
      <c r="EN16" s="17"/>
      <c r="EO16" s="16" t="s">
        <v>99</v>
      </c>
      <c r="EP16" s="98"/>
      <c r="EQ16" s="75"/>
      <c r="ER16" s="76"/>
      <c r="ES16" s="24"/>
      <c r="ET16" s="24"/>
      <c r="EU16" s="6"/>
      <c r="EV16" s="7"/>
      <c r="EW16" s="6"/>
      <c r="FA16" s="311" t="s">
        <v>544</v>
      </c>
      <c r="FB16" s="312">
        <f t="shared" si="110"/>
        <v>67</v>
      </c>
      <c r="FC16" s="94" t="s">
        <v>545</v>
      </c>
      <c r="FD16" s="2">
        <f>SQRT((FB17)/(FB12*FD10*FB16*FE14))</f>
        <v>9.3779191617802127</v>
      </c>
      <c r="FE16" s="2" t="str">
        <f>IF(FD16&lt;FB15,"pasa el peralte con ro min","no pasa el peralte")</f>
        <v xml:space="preserve">pasa el peralte con ro min</v>
      </c>
      <c r="FF16" s="2"/>
      <c r="FG16" s="94" t="s">
        <v>546</v>
      </c>
      <c r="FH16" s="187">
        <f>IF(FA20=FA21,FD21,IF(FA20=FA22,FD22,IF(FA20=FA23,FD23,IF(FA20=FA24,FD24,IF(FA20=FA25,FD25,IF(FA20=FA26,FD26,"escribe as"))))))</f>
        <v>0.49483267968749994</v>
      </c>
      <c r="FM16" s="71"/>
      <c r="FN16" s="107"/>
      <c r="FO16" s="96"/>
      <c r="FP16" s="17"/>
      <c r="FQ16" s="16" t="s">
        <v>99</v>
      </c>
      <c r="FR16" s="98"/>
      <c r="FS16" s="75"/>
      <c r="FT16" s="75"/>
      <c r="FU16" s="96"/>
      <c r="FV16" s="17"/>
      <c r="FW16" s="16" t="s">
        <v>99</v>
      </c>
      <c r="FX16" s="98"/>
      <c r="FY16" s="75"/>
      <c r="FZ16" s="76"/>
      <c r="GA16" s="24"/>
      <c r="GB16" s="6"/>
      <c r="GC16" s="71"/>
      <c r="GD16" s="51"/>
      <c r="GE16" s="51"/>
      <c r="GF16" s="1"/>
      <c r="GH16" s="311" t="s">
        <v>544</v>
      </c>
      <c r="GI16" s="312">
        <f t="shared" si="111"/>
        <v>67</v>
      </c>
      <c r="GJ16" s="94" t="s">
        <v>545</v>
      </c>
      <c r="GK16" s="2">
        <f>SQRT((GI17)/(GI12*GK10*GI16*GL14))</f>
        <v>11.476586048644737</v>
      </c>
      <c r="GL16" s="2" t="str">
        <f>IF(GK16&lt;GI15,"pasa el peralte con ro min","no pasa el peralte")</f>
        <v xml:space="preserve">pasa el peralte con ro min</v>
      </c>
      <c r="GM16" s="2"/>
      <c r="GN16" s="94" t="s">
        <v>546</v>
      </c>
      <c r="GO16" s="187">
        <f>IF(GH20=GH21,GK21,IF(GH20=GH22,GK22,IF(GH20=GH23,GK23,IF(GH20=GH24,GK24,IF(GH20=GH25,GK25,IF(GH20=GH26,GK26,"escribe as"))))))</f>
        <v>0.71255905875000003</v>
      </c>
      <c r="GT16" s="1"/>
      <c r="GV16" s="6">
        <f>GU11*GY16/2</f>
        <v>-9.9621087908916106</v>
      </c>
      <c r="GX16" s="8" t="s">
        <v>579</v>
      </c>
      <c r="GY16" s="183">
        <f>ABS(GU11/GX5)</f>
        <v>2.4357834005045893</v>
      </c>
      <c r="HC16" s="7"/>
      <c r="HD16" s="313">
        <v>4</v>
      </c>
      <c r="HE16" s="254" t="s">
        <v>536</v>
      </c>
      <c r="HF16" s="255" t="s">
        <v>537</v>
      </c>
      <c r="HG16" s="254" t="s">
        <v>538</v>
      </c>
      <c r="HH16" s="1"/>
      <c r="HI16" s="51"/>
      <c r="HJ16" s="24"/>
      <c r="HK16" s="24"/>
      <c r="HL16" s="24"/>
      <c r="HM16" s="8"/>
      <c r="HN16" s="6"/>
      <c r="HO16" s="1"/>
      <c r="HP16" s="1"/>
      <c r="HR16" s="6"/>
      <c r="HS16" s="1"/>
      <c r="HT16" s="1"/>
      <c r="HV16" s="1"/>
      <c r="HX16" s="6">
        <f>HW11*IA16/2</f>
        <v>-5.7711629832242046</v>
      </c>
      <c r="HZ16" s="8" t="s">
        <v>579</v>
      </c>
      <c r="IA16" s="183">
        <f>ABS(HW11/HZ5)</f>
        <v>2.2022072546936591</v>
      </c>
      <c r="IE16" s="7"/>
      <c r="IF16" s="313">
        <v>4</v>
      </c>
      <c r="IG16" s="254" t="s">
        <v>536</v>
      </c>
      <c r="IH16" s="255" t="s">
        <v>537</v>
      </c>
      <c r="II16" s="254" t="s">
        <v>538</v>
      </c>
      <c r="IJ16" s="1"/>
      <c r="IK16" s="51"/>
      <c r="IL16" s="24"/>
      <c r="IM16" s="24"/>
      <c r="IN16" s="24"/>
      <c r="IO16" s="8"/>
      <c r="IP16" s="6"/>
      <c r="IQ16" s="1"/>
      <c r="IR16" s="1"/>
      <c r="IT16" s="6"/>
      <c r="IU16" s="1"/>
      <c r="IV16" s="1"/>
      <c r="IW16" s="1"/>
      <c r="IX16" s="94"/>
      <c r="IY16" s="85"/>
      <c r="IZ16" s="94"/>
      <c r="JA16" s="2"/>
      <c r="JB16" s="2"/>
      <c r="JC16" s="2"/>
      <c r="JF16" s="1"/>
      <c r="JG16" s="94"/>
      <c r="JH16" s="85"/>
      <c r="JI16" s="94"/>
      <c r="JJ16" s="2"/>
      <c r="JK16" s="2"/>
      <c r="JL16" s="2"/>
      <c r="JM16" s="6"/>
      <c r="JN16" s="6"/>
      <c r="KN16" s="4">
        <v>0</v>
      </c>
      <c r="KO16" s="307">
        <v>0</v>
      </c>
      <c r="KP16" s="307">
        <v>0</v>
      </c>
      <c r="KQ16" s="1"/>
      <c r="KR16" s="4">
        <v>0</v>
      </c>
      <c r="KS16" s="307">
        <v>0</v>
      </c>
      <c r="KT16" s="307">
        <v>0</v>
      </c>
      <c r="KU16" s="4">
        <f t="shared" si="77"/>
        <v>0</v>
      </c>
      <c r="KV16" s="4">
        <f t="shared" si="77"/>
        <v>0</v>
      </c>
      <c r="KW16" s="112">
        <v>0</v>
      </c>
      <c r="KX16" s="1">
        <v>0</v>
      </c>
      <c r="KY16" s="297" t="str">
        <f t="shared" si="78"/>
        <v/>
      </c>
      <c r="KZ16" s="112">
        <f t="shared" si="79"/>
        <v>0</v>
      </c>
      <c r="LA16" s="1">
        <v>0</v>
      </c>
      <c r="LB16" s="1" t="str">
        <f t="shared" si="80"/>
        <v/>
      </c>
      <c r="LD16" s="4" t="str">
        <f t="shared" ref="LD16:LD26" si="112">LD4</f>
        <v>Marco</v>
      </c>
      <c r="LE16" s="4" t="s">
        <v>493</v>
      </c>
      <c r="LF16" s="4" t="s">
        <v>433</v>
      </c>
      <c r="LG16" s="4" t="s">
        <v>434</v>
      </c>
      <c r="LH16" s="4" t="s">
        <v>435</v>
      </c>
      <c r="LI16" s="4" t="s">
        <v>436</v>
      </c>
      <c r="LJ16" s="4" t="s">
        <v>437</v>
      </c>
      <c r="LM16" s="1"/>
      <c r="LO16" s="6">
        <f>LN11*LR16/2</f>
        <v>-4.2003746078054922</v>
      </c>
      <c r="LQ16" s="8" t="s">
        <v>579</v>
      </c>
      <c r="LR16" s="183">
        <f>ABS(LN11/LQ5)</f>
        <v>1.5816378105056985</v>
      </c>
      <c r="LV16" s="1"/>
      <c r="LW16" s="313">
        <v>4</v>
      </c>
      <c r="LX16" s="254" t="s">
        <v>536</v>
      </c>
      <c r="LY16" s="255" t="s">
        <v>537</v>
      </c>
      <c r="LZ16" s="254" t="s">
        <v>538</v>
      </c>
      <c r="MA16" s="6"/>
      <c r="MB16" s="6"/>
      <c r="MC16" s="6"/>
      <c r="ME16" s="24"/>
      <c r="MF16" s="8"/>
      <c r="MG16" s="6"/>
      <c r="MH16" s="1"/>
      <c r="MI16" s="1"/>
      <c r="MK16" s="6"/>
      <c r="ML16" s="1"/>
      <c r="MM16" s="1"/>
      <c r="MN16" s="1"/>
      <c r="MO16" s="94"/>
      <c r="MP16" s="85"/>
      <c r="MQ16" s="94"/>
      <c r="MR16" s="2"/>
      <c r="MS16" s="2"/>
      <c r="MT16" s="2"/>
      <c r="MW16" s="1"/>
      <c r="MY16" s="6">
        <f>MX11*NB16/2</f>
        <v>-4.5080160194083447</v>
      </c>
      <c r="NA16" s="8" t="s">
        <v>579</v>
      </c>
      <c r="NB16" s="183">
        <f>ABS(MX11/NA5)</f>
        <v>1.6385351100892198</v>
      </c>
      <c r="NF16" s="1"/>
      <c r="NG16" s="313">
        <v>4</v>
      </c>
      <c r="NH16" s="254" t="s">
        <v>536</v>
      </c>
      <c r="NI16" s="255" t="s">
        <v>537</v>
      </c>
      <c r="NJ16" s="254" t="s">
        <v>538</v>
      </c>
      <c r="NK16" s="6"/>
      <c r="NL16" s="6"/>
      <c r="NM16" s="6"/>
      <c r="NO16" s="24"/>
      <c r="NP16" s="8"/>
      <c r="NQ16" s="6"/>
      <c r="NR16" s="1"/>
      <c r="NS16" s="1"/>
      <c r="NU16" s="6"/>
      <c r="NV16" s="1"/>
      <c r="NW16" s="1"/>
      <c r="NX16" s="1"/>
      <c r="NY16" s="94"/>
      <c r="NZ16" s="85"/>
      <c r="OA16" s="94"/>
      <c r="OB16" s="2"/>
      <c r="OC16" s="2"/>
      <c r="OD16" s="2"/>
      <c r="OG16" s="24"/>
      <c r="OH16" s="8"/>
      <c r="OI16" s="6"/>
      <c r="OJ16" s="1"/>
      <c r="OK16" s="1"/>
      <c r="OM16" s="6"/>
      <c r="ON16" s="1"/>
      <c r="OO16" s="1"/>
      <c r="OP16" s="1"/>
      <c r="OQ16" s="94"/>
      <c r="OR16" s="85"/>
      <c r="OS16" s="94"/>
      <c r="OT16" s="2"/>
      <c r="OU16" s="2"/>
      <c r="OV16" s="2"/>
      <c r="PC16" s="2"/>
      <c r="PH16" s="1"/>
      <c r="PJ16" s="6">
        <f>PI11*PM16/2</f>
        <v>15.226647162425371</v>
      </c>
      <c r="PL16" s="8" t="s">
        <v>579</v>
      </c>
      <c r="PM16" s="183">
        <f>ABS(PI11/PL5)</f>
        <v>3.4666211119949617</v>
      </c>
      <c r="PQ16" s="1"/>
      <c r="PR16" s="313">
        <v>4</v>
      </c>
      <c r="PS16" s="254" t="s">
        <v>536</v>
      </c>
      <c r="PT16" s="255" t="s">
        <v>537</v>
      </c>
      <c r="PU16" s="254" t="s">
        <v>538</v>
      </c>
      <c r="PV16" s="6"/>
      <c r="PW16" s="6"/>
      <c r="PX16" s="6"/>
      <c r="PZ16" s="24"/>
      <c r="QA16" s="40"/>
      <c r="QB16" s="40"/>
      <c r="QC16" s="1"/>
      <c r="QD16" s="1"/>
      <c r="QF16" s="6"/>
      <c r="QG16" s="1"/>
      <c r="QH16" s="1"/>
      <c r="QI16" s="1"/>
      <c r="QJ16" s="94"/>
      <c r="QK16" s="85"/>
      <c r="QL16" s="94"/>
      <c r="QM16" s="2"/>
      <c r="QN16" s="2"/>
      <c r="QO16" s="2"/>
      <c r="QR16" s="24"/>
      <c r="QS16" s="8"/>
      <c r="QT16" s="6"/>
      <c r="QU16" s="1"/>
      <c r="QV16" s="1"/>
      <c r="QX16" s="6"/>
      <c r="QY16" s="1"/>
      <c r="QZ16" s="1"/>
      <c r="RA16" s="1"/>
      <c r="RB16" s="94"/>
      <c r="RC16" s="85"/>
      <c r="RD16" s="94"/>
      <c r="RE16" s="2"/>
      <c r="RF16" s="2"/>
      <c r="RG16" s="2"/>
      <c r="RN16" s="2"/>
      <c r="SB16" s="24"/>
      <c r="SC16" s="2"/>
      <c r="SD16" s="2"/>
      <c r="SE16" s="2"/>
      <c r="SG16" s="2">
        <v>6</v>
      </c>
      <c r="SH16" s="85" t="s">
        <v>580</v>
      </c>
      <c r="SI16" s="85">
        <f>2.54*0.75</f>
        <v>1.905</v>
      </c>
      <c r="SJ16" s="2">
        <f t="shared" si="104"/>
        <v>2.8502362350000001</v>
      </c>
      <c r="SK16" s="1"/>
      <c r="SL16" s="71"/>
      <c r="SM16" s="107"/>
      <c r="SN16" s="96"/>
      <c r="SO16" s="17"/>
      <c r="SP16" s="16" t="s">
        <v>99</v>
      </c>
      <c r="SQ16" s="98"/>
      <c r="SR16" s="75"/>
      <c r="SS16" s="75"/>
      <c r="ST16" s="96"/>
      <c r="SU16" s="17"/>
      <c r="SV16" s="16" t="s">
        <v>99</v>
      </c>
      <c r="SW16" s="98"/>
      <c r="SX16" s="75"/>
      <c r="SY16" s="76"/>
      <c r="SZ16" s="24"/>
      <c r="TA16" s="6"/>
      <c r="TB16" s="71"/>
      <c r="TC16" s="51"/>
      <c r="TD16" s="51"/>
      <c r="TE16" s="1"/>
      <c r="TG16" s="311" t="s">
        <v>544</v>
      </c>
      <c r="TH16" s="312">
        <v>100</v>
      </c>
      <c r="TI16" s="94" t="s">
        <v>545</v>
      </c>
      <c r="TJ16" s="2">
        <f>SQRT((TH17)/(TH12*TJ10*TH16*TK14))</f>
        <v>27.411042055014384</v>
      </c>
      <c r="TK16" s="2" t="str">
        <f>IF(TJ16&lt;TH15,"pasa el peralte con ro min","no pasa el peralte")</f>
        <v xml:space="preserve">no pasa el peralte</v>
      </c>
      <c r="TL16" s="2"/>
      <c r="TM16" s="94" t="s">
        <v>546</v>
      </c>
      <c r="TN16" s="187">
        <f>IF(TG20=TG21,TJ21,IF(TG20=TG22,TJ22,IF(TG20=TG23,TJ23,IF(TG20=TG24,TJ24,IF(TG20=TG25,TJ25,IF(TG20=TG26,TJ26,"escribe as"))))))</f>
        <v>1.2667716600000001</v>
      </c>
      <c r="TR16" s="24"/>
      <c r="TS16" s="2"/>
      <c r="TT16" s="2"/>
      <c r="TU16" s="2"/>
      <c r="TW16" s="2">
        <v>5</v>
      </c>
      <c r="TX16" s="85" t="s">
        <v>570</v>
      </c>
      <c r="TY16" s="85">
        <f>2.54*5/8</f>
        <v>1.5874999999999999</v>
      </c>
      <c r="TZ16" s="2">
        <f t="shared" si="108"/>
        <v>1.9793307187499998</v>
      </c>
      <c r="UA16" s="1"/>
      <c r="UB16" s="94"/>
      <c r="UC16" s="85"/>
      <c r="UD16" s="94"/>
      <c r="UE16" s="2"/>
      <c r="UF16" s="2"/>
      <c r="UG16" s="2"/>
      <c r="UN16" s="2"/>
      <c r="US16" s="8" t="s">
        <v>581</v>
      </c>
      <c r="UT16" s="71"/>
      <c r="UU16" s="8">
        <f>US14/2</f>
        <v>1.5</v>
      </c>
      <c r="UW16" s="1"/>
      <c r="UX16" s="40"/>
      <c r="UY16" s="40"/>
      <c r="UZ16" s="40"/>
      <c r="VA16" s="1"/>
      <c r="VC16" s="1">
        <f>UY38</f>
        <v>8.5152100322118205</v>
      </c>
      <c r="VJ16" s="6">
        <f>VH22+(VF22*VD17)</f>
        <v>2.7068481295895355</v>
      </c>
      <c r="VK16" s="2"/>
      <c r="VL16" s="2"/>
      <c r="VM16" s="2"/>
      <c r="VN16" s="2"/>
      <c r="VO16" s="2"/>
      <c r="VP16" s="2"/>
      <c r="VQ16" s="2"/>
      <c r="VR16" s="2"/>
      <c r="VS16" s="2"/>
      <c r="VT16" s="2"/>
      <c r="VU16" s="2"/>
      <c r="VV16" s="2"/>
      <c r="VW16" s="2"/>
      <c r="VX16" s="2"/>
      <c r="VY16" s="2"/>
      <c r="VZ16" s="2"/>
      <c r="WA16" s="2"/>
      <c r="WB16" s="2"/>
      <c r="WC16" s="2"/>
      <c r="WD16" s="2"/>
      <c r="WE16" s="2"/>
      <c r="WF16" s="2"/>
      <c r="WG16" s="2"/>
      <c r="WH16" s="2"/>
      <c r="WI16" s="2" t="s">
        <v>582</v>
      </c>
      <c r="WJ16" s="2"/>
      <c r="WK16" s="2"/>
      <c r="WL16" s="2"/>
      <c r="WM16" s="40"/>
      <c r="WN16" s="40"/>
      <c r="WO16" s="40"/>
      <c r="WP16" s="40"/>
      <c r="WQ16" s="40"/>
      <c r="WR16" s="40"/>
      <c r="WS16" s="40"/>
      <c r="WT16" s="1"/>
      <c r="WU16" s="1"/>
      <c r="WV16" s="54" t="str">
        <f>QA45</f>
        <v xml:space="preserve">Columnas de 30 x 30 armadas con 8 varillas #5 y Estribos #3 @ 20 al centro y @ 10 en los Extremos 1/4 L</v>
      </c>
      <c r="WW16" s="54"/>
      <c r="WX16" s="54"/>
      <c r="WY16" s="54"/>
      <c r="WZ16" s="54"/>
      <c r="XA16" s="54"/>
      <c r="XB16" s="54"/>
      <c r="XC16" s="1"/>
      <c r="XD16" s="2"/>
      <c r="XE16" s="54" t="s">
        <v>583</v>
      </c>
      <c r="XF16" s="54"/>
      <c r="XG16" s="54"/>
      <c r="XH16" s="54"/>
      <c r="XI16" s="54"/>
      <c r="XJ16" s="54"/>
      <c r="XK16" s="54"/>
      <c r="XL16" s="2"/>
      <c r="XU16" s="2"/>
      <c r="XV16" s="2"/>
      <c r="XW16" s="2"/>
      <c r="XX16" s="2"/>
      <c r="XY16" s="2"/>
      <c r="XZ16" s="2"/>
      <c r="YA16" s="2"/>
      <c r="YB16" s="2"/>
      <c r="YC16" s="2"/>
      <c r="YD16" s="2"/>
      <c r="YN16" s="2"/>
      <c r="YO16" s="2"/>
      <c r="YP16" s="2"/>
      <c r="YQ16" s="2"/>
      <c r="YR16" s="2"/>
      <c r="YS16" s="2"/>
      <c r="YT16" s="2"/>
      <c r="YU16" s="2"/>
      <c r="YV16" s="1"/>
      <c r="ZG16" s="7"/>
      <c r="ZH16" s="311" t="s">
        <v>544</v>
      </c>
      <c r="ZI16" s="312">
        <v>100</v>
      </c>
      <c r="ZJ16" s="94" t="s">
        <v>545</v>
      </c>
      <c r="ZK16" s="2">
        <f>SQRT((ZO10*10000)/(ZI12*ZK10*ZI16*ZL14))</f>
        <v>2.9775189602390517</v>
      </c>
      <c r="ZL16" s="2" t="str">
        <f>IF(ZK16&lt;ZI15,"pasa el peralte con ro min","no pasa el peralte")</f>
        <v xml:space="preserve">pasa el peralte con ro min</v>
      </c>
      <c r="ZM16" s="2"/>
      <c r="ZN16" s="94" t="s">
        <v>546</v>
      </c>
      <c r="ZO16" s="187">
        <f>IF(ZH20=ZH21,ZK21,IF(ZH20=ZH22,ZK22,IF(ZH20=ZH23,ZK23,IF(ZH20=ZH24,ZK24,IF(ZH20=ZH25,ZK25,IF(ZH20=ZH26,ZK26,"escribe as"))))))</f>
        <v>0.71255905875000003</v>
      </c>
      <c r="ZQ16" s="46"/>
      <c r="ZR16" s="7"/>
      <c r="ZS16" s="24"/>
      <c r="ZT16" s="6"/>
      <c r="ZU16" s="71"/>
      <c r="ZV16" s="51"/>
      <c r="ZW16" s="24"/>
      <c r="ZX16" s="24"/>
      <c r="ZY16" s="24"/>
      <c r="ZZ16" s="1"/>
      <c r="AAB16" s="40"/>
      <c r="AAC16" s="40"/>
      <c r="AAD16" s="40"/>
      <c r="AAE16" s="40"/>
      <c r="AAF16" s="40"/>
      <c r="AAG16" s="40"/>
      <c r="AAH16" s="40"/>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row>
    <row r="17" ht="15" customHeight="1">
      <c r="B17" s="85"/>
      <c r="C17" s="85"/>
      <c r="D17" s="85"/>
      <c r="E17" s="85"/>
      <c r="F17" s="85"/>
      <c r="G17" s="85"/>
      <c r="H17" s="85"/>
      <c r="R17" s="3"/>
      <c r="S17" s="3"/>
      <c r="T17" s="3"/>
      <c r="U17" s="3"/>
      <c r="V17" s="3"/>
      <c r="W17" s="3"/>
      <c r="X17" s="3"/>
      <c r="Y17" s="3"/>
      <c r="Z17" s="3"/>
      <c r="AA17" s="3"/>
      <c r="AB17" s="3"/>
      <c r="AC17" s="40"/>
      <c r="AD17" s="40"/>
      <c r="AE17" s="40"/>
      <c r="AF17" s="40"/>
      <c r="AG17" s="40"/>
      <c r="AH17" s="40"/>
      <c r="AI17" s="40"/>
      <c r="AJ17" s="3"/>
      <c r="AK17" s="3"/>
      <c r="AL17" s="3" t="s">
        <v>584</v>
      </c>
      <c r="AM17" s="3">
        <v>1939</v>
      </c>
      <c r="AN17" s="3" t="s">
        <v>576</v>
      </c>
      <c r="AO17" s="5" t="s">
        <v>585</v>
      </c>
      <c r="AS17" s="3"/>
      <c r="AT17" s="1"/>
      <c r="AU17" s="1">
        <v>2</v>
      </c>
      <c r="AV17" s="1" t="s">
        <v>126</v>
      </c>
      <c r="AX17" s="1"/>
      <c r="AZ17" s="3">
        <f>1.4*AZ12</f>
        <v>441</v>
      </c>
      <c r="BA17" s="1" t="s">
        <v>69</v>
      </c>
      <c r="BL17" s="4"/>
      <c r="BM17" s="4"/>
      <c r="BN17" s="1"/>
      <c r="BO17" s="1"/>
      <c r="BP17" s="1"/>
      <c r="BQ17" s="4"/>
      <c r="BR17" s="4"/>
      <c r="BS17" s="4"/>
      <c r="BT17" s="4"/>
      <c r="BU17" s="4"/>
      <c r="BV17" s="1"/>
      <c r="BW17" s="4"/>
      <c r="BX17" s="1"/>
      <c r="BY17" s="1"/>
      <c r="BZ17" s="1"/>
      <c r="CA17" s="4"/>
      <c r="CB17" s="4"/>
      <c r="CC17" s="4"/>
      <c r="CD17" s="4"/>
      <c r="CE17" s="1"/>
      <c r="CF17" s="1"/>
      <c r="CG17" s="46"/>
      <c r="CH17" s="7"/>
      <c r="CI17" s="80"/>
      <c r="CJ17" s="67"/>
      <c r="CK17" s="68" t="s">
        <v>91</v>
      </c>
      <c r="CL17" s="82"/>
      <c r="CM17" s="75">
        <f>-1*(IF(CM24=0,0,IF(CL17=0,0,IF(CL18=0,0,IF(CL17=(CM24/2),CL18*CM24/8,CL18*CL17*((CM24-CL17)*(CM24-CL17))/(CM24*CM24))))))</f>
        <v>0</v>
      </c>
      <c r="CN17" s="75">
        <f>IF(CM24=0,0,IF(CL17=0,0,IF(CL18=0,0,IF(CL17=(CM24/2),CM17*-1,CL18*(CL17*CL17)*(CM24-CL17)/(CM24*CM24)))))</f>
        <v>0</v>
      </c>
      <c r="CO17" s="80"/>
      <c r="CP17" s="67"/>
      <c r="CQ17" s="68" t="s">
        <v>91</v>
      </c>
      <c r="CR17" s="82"/>
      <c r="CS17" s="75">
        <f>-1*(IF(CS24=0,0,IF(CR17=0,0,IF(CR18=0,0,IF(CR17=(CS24/2),CR18*CS24/8,CR18*CR17*((CS24-CR17)*(CS24-CR17))/(CS24*CS24))))))</f>
        <v>0</v>
      </c>
      <c r="CT17" s="76">
        <f>IF(CS24=0,0,IF(CR17=0,0,IF(CR18=0,0,IF(CR17=(CS24/2),CS17*-1,CR18*(CR17*CR17)*(CS24-CR17)/(CS24*CS24)))))</f>
        <v>0</v>
      </c>
      <c r="CU17" s="24"/>
      <c r="CV17" s="6"/>
      <c r="CW17" s="71"/>
      <c r="CX17" s="51"/>
      <c r="CY17" s="51"/>
      <c r="CZ17" s="1"/>
      <c r="DA17" s="1"/>
      <c r="DB17" s="1"/>
      <c r="DC17" s="1"/>
      <c r="DD17" s="4"/>
      <c r="DE17" s="4"/>
      <c r="DF17" s="320"/>
      <c r="DG17" s="4"/>
      <c r="DH17" s="4"/>
      <c r="DI17" s="4"/>
      <c r="DJ17" s="1"/>
      <c r="DK17" s="1"/>
      <c r="DM17" s="331">
        <v>4</v>
      </c>
      <c r="DN17" s="332" t="s">
        <v>536</v>
      </c>
      <c r="DO17" s="333" t="s">
        <v>537</v>
      </c>
      <c r="DP17" s="334" t="s">
        <v>538</v>
      </c>
      <c r="DQ17" s="335">
        <v>4</v>
      </c>
      <c r="DR17" s="336" t="s">
        <v>536</v>
      </c>
      <c r="DS17" s="337" t="s">
        <v>537</v>
      </c>
      <c r="DT17" s="338" t="s">
        <v>538</v>
      </c>
      <c r="DX17" s="1"/>
      <c r="DY17" s="46"/>
      <c r="DZ17" s="7"/>
      <c r="EA17" s="80"/>
      <c r="EB17" s="67"/>
      <c r="EC17" s="68" t="s">
        <v>91</v>
      </c>
      <c r="ED17" s="82"/>
      <c r="EE17" s="75">
        <f>-1*(IF(EE24=0,0,IF(ED17=0,0,IF(ED18=0,0,IF(ED17=(EE24/2),ED18*EE24/8,ED18*ED17*((EE24-ED17)*(EE24-ED17))/(EE24*EE24))))))</f>
        <v>0</v>
      </c>
      <c r="EF17" s="75">
        <f>IF(EE24=0,0,IF(ED17=0,0,IF(ED18=0,0,IF(ED17=(EE24/2),EE17*-1,ED18*(ED17*ED17)*(EE24-ED17)/(EE24*EE24)))))</f>
        <v>0</v>
      </c>
      <c r="EG17" s="80"/>
      <c r="EH17" s="67"/>
      <c r="EI17" s="68" t="s">
        <v>91</v>
      </c>
      <c r="EJ17" s="82"/>
      <c r="EK17" s="75">
        <f>-1*(IF(EK24=0,0,IF(EJ17=0,0,IF(EJ18=0,0,IF(EJ17=(EK24/2),EJ18*EK24/8,EJ18*EJ17*((EK24-EJ17)*(EK24-EJ17))/(EK24*EK24))))))</f>
        <v>0</v>
      </c>
      <c r="EL17" s="76">
        <f>IF(EK24=0,0,IF(EJ17=0,0,IF(EJ18=0,0,IF(EJ17=(EK24/2),EK17*-1,EJ18*(EJ17*EJ17)*(EK24-EJ17)/(EK24*EK24)))))</f>
        <v>0</v>
      </c>
      <c r="EM17" s="80"/>
      <c r="EN17" s="67"/>
      <c r="EO17" s="68" t="s">
        <v>91</v>
      </c>
      <c r="EP17" s="82"/>
      <c r="EQ17" s="75">
        <f>-1*(IF(EQ24=0,0,IF(EP17=0,0,IF(EP18=0,0,IF(EP17=(EQ24/2),EP18*EQ24/8,EP18*EP17*((EQ24-EP17)*(EQ24-EP17))/(EQ24*EQ24))))))</f>
        <v>0</v>
      </c>
      <c r="ER17" s="76">
        <f>IF(EQ24=0,0,IF(EP17=0,0,IF(EP18=0,0,IF(EP17=(EQ24/2),EQ17*-1,EP18*(EP17*EP17)*(EQ24-EP17)/(EQ24*EQ24)))))</f>
        <v>0</v>
      </c>
      <c r="ES17" s="24"/>
      <c r="ET17" s="24"/>
      <c r="EU17" s="6"/>
      <c r="EV17" s="7"/>
      <c r="EW17" s="6"/>
      <c r="FA17" s="316" t="s">
        <v>553</v>
      </c>
      <c r="FB17" s="317">
        <f>ABS(FH10*100000)</f>
        <v>42469.735779089082</v>
      </c>
      <c r="FC17" s="318"/>
      <c r="FD17" s="10"/>
      <c r="FE17" s="10"/>
      <c r="FF17" s="10"/>
      <c r="FG17" s="318" t="s">
        <v>554</v>
      </c>
      <c r="FH17" s="223">
        <f>ROUNDUP((FH15/FH16),0)</f>
        <v>3</v>
      </c>
      <c r="FM17" s="46"/>
      <c r="FN17" s="7"/>
      <c r="FO17" s="80"/>
      <c r="FP17" s="67"/>
      <c r="FQ17" s="68" t="s">
        <v>91</v>
      </c>
      <c r="FR17" s="82"/>
      <c r="FS17" s="75">
        <f>-1*(IF(FS24=0,0,IF(FR17=0,0,IF(FR18=0,0,IF(FR17=(FS24/2),FR18*FS24/8,FR18*FR17*((FS24-FR17)*(FS24-FR17))/(FS24*FS24))))))</f>
        <v>0</v>
      </c>
      <c r="FT17" s="75">
        <f>IF(FS24=0,0,IF(FR17=0,0,IF(FR18=0,0,IF(FR17=(FS24/2),FS17*-1,FR18*(FR17*FR17)*(FS24-FR17)/(FS24*FS24)))))</f>
        <v>0</v>
      </c>
      <c r="FU17" s="80"/>
      <c r="FV17" s="67"/>
      <c r="FW17" s="68" t="s">
        <v>91</v>
      </c>
      <c r="FX17" s="82"/>
      <c r="FY17" s="75">
        <f>-1*(IF(FY24=0,0,IF(FX17=0,0,IF(FX18=0,0,IF(FX17=(FY24/2),FX18*FY24/8,FX18*FX17*((FY24-FX17)*(FY24-FX17))/(FY24*FY24))))))</f>
        <v>0</v>
      </c>
      <c r="FZ17" s="76">
        <f>IF(FY24=0,0,IF(FX17=0,0,IF(FX18=0,0,IF(FX17=(FY24/2),FY17*-1,FX18*(FX17*FX17)*(FY24-FX17)/(FY24*FY24)))))</f>
        <v>0</v>
      </c>
      <c r="GA17" s="24"/>
      <c r="GB17" s="6"/>
      <c r="GC17" s="71"/>
      <c r="GD17" s="51"/>
      <c r="GE17" s="51"/>
      <c r="GF17" s="1"/>
      <c r="GH17" s="316" t="s">
        <v>553</v>
      </c>
      <c r="GI17" s="317">
        <f>ABS(GO10*100000)</f>
        <v>63605.112348001036</v>
      </c>
      <c r="GJ17" s="318"/>
      <c r="GK17" s="10"/>
      <c r="GL17" s="10"/>
      <c r="GM17" s="10"/>
      <c r="GN17" s="318" t="s">
        <v>554</v>
      </c>
      <c r="GO17" s="223">
        <f>ROUNDUP((GO15/GO16),0)</f>
        <v>3</v>
      </c>
      <c r="GT17" s="1"/>
      <c r="HC17" s="339"/>
      <c r="HD17" s="2">
        <v>2</v>
      </c>
      <c r="HE17" s="85" t="s">
        <v>547</v>
      </c>
      <c r="HF17" s="85">
        <f>2.54*0.25</f>
        <v>0.63500000000000001</v>
      </c>
      <c r="HG17" s="2">
        <f t="shared" ref="HG17:HG22" si="113">3.1416*((HF17/2)^2)</f>
        <v>0.31669291500000002</v>
      </c>
      <c r="HH17" s="1"/>
      <c r="HI17" s="7"/>
      <c r="HJ17" s="24"/>
      <c r="HK17" s="24"/>
      <c r="HL17" s="24"/>
      <c r="HM17" s="8"/>
      <c r="HN17" s="6"/>
      <c r="HO17" s="1"/>
      <c r="HP17" s="1"/>
      <c r="HR17" s="6"/>
      <c r="HS17" s="1"/>
      <c r="HT17" s="1"/>
      <c r="HV17" s="1"/>
      <c r="IE17" s="339"/>
      <c r="IF17" s="2">
        <v>2</v>
      </c>
      <c r="IG17" s="85" t="s">
        <v>547</v>
      </c>
      <c r="IH17" s="85">
        <f>2.54*0.25</f>
        <v>0.63500000000000001</v>
      </c>
      <c r="II17" s="2">
        <f t="shared" ref="II17:II22" si="114">3.1416*((IH17/2)^2)</f>
        <v>0.31669291500000002</v>
      </c>
      <c r="IJ17" s="1"/>
      <c r="IK17" s="7"/>
      <c r="IL17" s="24"/>
      <c r="IM17" s="24"/>
      <c r="IN17" s="24"/>
      <c r="IO17" s="8"/>
      <c r="IP17" s="6"/>
      <c r="IQ17" s="1"/>
      <c r="IR17" s="1"/>
      <c r="IT17" s="6"/>
      <c r="IU17" s="1"/>
      <c r="IV17" s="1"/>
      <c r="IW17" s="1"/>
      <c r="IX17" s="173" t="s">
        <v>529</v>
      </c>
      <c r="IY17" s="85"/>
      <c r="IZ17" s="2"/>
      <c r="JA17" s="2"/>
      <c r="JB17" s="4"/>
      <c r="JC17" s="4"/>
      <c r="JD17" s="24"/>
      <c r="JF17" s="1"/>
      <c r="JG17" s="173" t="s">
        <v>529</v>
      </c>
      <c r="JH17" s="85"/>
      <c r="JI17" s="2"/>
      <c r="JJ17" s="2"/>
      <c r="JK17" s="4"/>
      <c r="JL17" s="4"/>
      <c r="JM17" s="24"/>
      <c r="JN17" s="6"/>
      <c r="KN17" s="4">
        <v>0</v>
      </c>
      <c r="KO17" s="307">
        <v>0</v>
      </c>
      <c r="KP17" s="307">
        <v>0</v>
      </c>
      <c r="KQ17" s="1"/>
      <c r="KR17" s="4"/>
      <c r="KS17" s="4"/>
      <c r="KT17" s="307"/>
      <c r="KU17" s="4">
        <f t="shared" si="77"/>
        <v>0</v>
      </c>
      <c r="KV17" s="4">
        <f t="shared" si="77"/>
        <v>0</v>
      </c>
      <c r="KW17" s="112">
        <v>0</v>
      </c>
      <c r="KX17" s="1">
        <v>0</v>
      </c>
      <c r="KY17" s="297" t="str">
        <f t="shared" si="78"/>
        <v/>
      </c>
      <c r="KZ17" s="112">
        <f t="shared" si="79"/>
        <v>0</v>
      </c>
      <c r="LA17" s="1">
        <v>0</v>
      </c>
      <c r="LB17" s="1" t="str">
        <f t="shared" si="80"/>
        <v/>
      </c>
      <c r="LD17" s="4">
        <f t="shared" si="112"/>
        <v>1</v>
      </c>
      <c r="LE17" s="298">
        <f t="shared" ref="LE17:LE26" si="115">KT7</f>
        <v>13111059.802538594</v>
      </c>
      <c r="LF17" s="44">
        <v>4.3422288903045727</v>
      </c>
      <c r="LG17" s="4">
        <v>0.34185252617055101</v>
      </c>
      <c r="LH17" s="299">
        <f t="shared" ref="LH17:LH26" si="116">IF(LF17=0,"",LG17/LF17)</f>
        <v>0.078727431189508937</v>
      </c>
      <c r="LI17" s="44">
        <f t="shared" ref="LI17:LI26" si="117">LG17+LF17</f>
        <v>4.6840814164751237</v>
      </c>
      <c r="LJ17" s="4">
        <v>40</v>
      </c>
      <c r="LK17" s="4" t="str">
        <f t="shared" ref="LK17:LK26" si="118">IF(LI17=0,"",IF(LJ17&gt;LI17,"pasa","no pasa"))</f>
        <v>pasa</v>
      </c>
      <c r="LM17" s="1"/>
      <c r="LU17" s="112">
        <f>LU20+LU11</f>
        <v>0</v>
      </c>
      <c r="LV17" s="1"/>
      <c r="LW17" s="2">
        <v>2</v>
      </c>
      <c r="LX17" s="85" t="s">
        <v>547</v>
      </c>
      <c r="LY17" s="85">
        <f>2.54*0.25</f>
        <v>0.63500000000000001</v>
      </c>
      <c r="LZ17" s="2">
        <f t="shared" ref="LZ17:LZ22" si="119">3.1416*((LY17/2)^2)</f>
        <v>0.31669291500000002</v>
      </c>
      <c r="MA17" s="6"/>
      <c r="MB17" s="6"/>
      <c r="MC17" s="6"/>
      <c r="ME17" s="24"/>
      <c r="MF17" s="8"/>
      <c r="MG17" s="6"/>
      <c r="MH17" s="1"/>
      <c r="MI17" s="1"/>
      <c r="MK17" s="6"/>
      <c r="ML17" s="1"/>
      <c r="MM17" s="1"/>
      <c r="MN17" s="1"/>
      <c r="MO17" s="173" t="s">
        <v>529</v>
      </c>
      <c r="MP17" s="85"/>
      <c r="MQ17" s="2"/>
      <c r="MR17" s="2"/>
      <c r="MS17" s="4"/>
      <c r="MT17" s="4"/>
      <c r="MU17" s="24"/>
      <c r="MW17" s="1"/>
      <c r="NE17" s="112">
        <f>NE20+NE11</f>
        <v>0</v>
      </c>
      <c r="NF17" s="1"/>
      <c r="NG17" s="2">
        <v>2</v>
      </c>
      <c r="NH17" s="85" t="s">
        <v>547</v>
      </c>
      <c r="NI17" s="85">
        <f>2.54*0.25</f>
        <v>0.63500000000000001</v>
      </c>
      <c r="NJ17" s="2">
        <f t="shared" ref="NJ17:NJ22" si="120">3.1416*((NI17/2)^2)</f>
        <v>0.31669291500000002</v>
      </c>
      <c r="NK17" s="6"/>
      <c r="NL17" s="6"/>
      <c r="NM17" s="6"/>
      <c r="NO17" s="24"/>
      <c r="NP17" s="8"/>
      <c r="NQ17" s="6"/>
      <c r="NR17" s="1"/>
      <c r="NS17" s="1"/>
      <c r="NU17" s="6"/>
      <c r="NV17" s="1"/>
      <c r="NW17" s="1"/>
      <c r="NX17" s="1"/>
      <c r="NY17" s="173" t="s">
        <v>529</v>
      </c>
      <c r="NZ17" s="85"/>
      <c r="OA17" s="2"/>
      <c r="OB17" s="2"/>
      <c r="OC17" s="4"/>
      <c r="OD17" s="4"/>
      <c r="OE17" s="24"/>
      <c r="OG17" s="24"/>
      <c r="OH17" s="8"/>
      <c r="OI17" s="6"/>
      <c r="OJ17" s="1"/>
      <c r="OK17" s="1"/>
      <c r="OM17" s="6"/>
      <c r="ON17" s="1"/>
      <c r="OO17" s="1"/>
      <c r="OP17" s="1"/>
      <c r="OQ17" s="173" t="s">
        <v>529</v>
      </c>
      <c r="OR17" s="85"/>
      <c r="OS17" s="2"/>
      <c r="OT17" s="2"/>
      <c r="OU17" s="4"/>
      <c r="OV17" s="4"/>
      <c r="OW17" s="24"/>
      <c r="PC17" s="2"/>
      <c r="PH17" s="1"/>
      <c r="PP17" s="112">
        <f>PP20+PP11</f>
        <v>0</v>
      </c>
      <c r="PQ17" s="1"/>
      <c r="PR17" s="2">
        <v>2</v>
      </c>
      <c r="PS17" s="85" t="s">
        <v>547</v>
      </c>
      <c r="PT17" s="85">
        <f>2.54*0.25</f>
        <v>0.63500000000000001</v>
      </c>
      <c r="PU17" s="2">
        <f t="shared" ref="PU17:PU22" si="121">3.1416*((PT17/2)^2)</f>
        <v>0.31669291500000002</v>
      </c>
      <c r="PV17" s="6"/>
      <c r="PW17" s="6"/>
      <c r="PX17" s="6"/>
      <c r="PZ17" s="24"/>
      <c r="QA17" s="8"/>
      <c r="QB17" s="6"/>
      <c r="QC17" s="1"/>
      <c r="QD17" s="40"/>
      <c r="QF17" s="40"/>
      <c r="QG17" s="1"/>
      <c r="QH17" s="40"/>
      <c r="QI17" s="1"/>
      <c r="QJ17" s="173" t="s">
        <v>529</v>
      </c>
      <c r="QK17" s="85"/>
      <c r="QL17" s="2"/>
      <c r="QM17" s="2"/>
      <c r="QN17" s="4"/>
      <c r="QO17" s="4"/>
      <c r="QP17" s="24"/>
      <c r="QR17" s="24"/>
      <c r="QS17" s="8"/>
      <c r="QT17" s="6"/>
      <c r="QU17" s="1"/>
      <c r="QV17" s="1"/>
      <c r="QX17" s="6"/>
      <c r="QY17" s="1"/>
      <c r="QZ17" s="1"/>
      <c r="RA17" s="1"/>
      <c r="RB17" s="173" t="s">
        <v>529</v>
      </c>
      <c r="RC17" s="85"/>
      <c r="RD17" s="2"/>
      <c r="RE17" s="2"/>
      <c r="RF17" s="4"/>
      <c r="RG17" s="4"/>
      <c r="RH17" s="24"/>
      <c r="RN17" s="2"/>
      <c r="SB17" s="24"/>
      <c r="SG17" s="2">
        <v>8</v>
      </c>
      <c r="SH17" s="85" t="s">
        <v>586</v>
      </c>
      <c r="SI17" s="85">
        <v>2.54</v>
      </c>
      <c r="SJ17" s="2">
        <f t="shared" si="104"/>
        <v>5.0670866400000003</v>
      </c>
      <c r="SK17" s="1"/>
      <c r="SL17" s="46" t="s">
        <v>587</v>
      </c>
      <c r="SM17" s="7">
        <v>4.1799999999999997</v>
      </c>
      <c r="SN17" s="80"/>
      <c r="SO17" s="67"/>
      <c r="SP17" s="68" t="s">
        <v>91</v>
      </c>
      <c r="SQ17" s="82"/>
      <c r="SR17" s="75">
        <f>-1*(IF(SR24=0,0,IF(SQ17=0,0,IF(SQ18=0,0,IF(SQ17=(SR24/2),SQ18*SR24/8,SQ18*SQ17*((SR24-SQ17)*(SR24-SQ17))/(SR24*SR24))))))</f>
        <v>0</v>
      </c>
      <c r="SS17" s="75">
        <f>IF(SR24=0,0,IF(SQ17=0,0,IF(SQ18=0,0,IF(SQ17=(SR24/2),SR17*-1,SQ18*(SQ17*SQ17)*(SR24-SQ17)/(SR24*SR24)))))</f>
        <v>0</v>
      </c>
      <c r="ST17" s="80"/>
      <c r="SU17" s="67"/>
      <c r="SV17" s="68" t="s">
        <v>91</v>
      </c>
      <c r="SW17" s="82"/>
      <c r="SX17" s="75">
        <f>-1*(IF(SX24=0,0,IF(SW17=0,0,IF(SW18=0,0,IF(SW17=(SX24/2),SW18*SX24/8,SW18*SW17*((SX24-SW17)*(SX24-SW17))/(SX24*SX24))))))</f>
        <v>0</v>
      </c>
      <c r="SY17" s="76">
        <f>IF(SX24=0,0,IF(SW17=0,0,IF(SW18=0,0,IF(SW17=(SX24/2),SX17*-1,SW18*(SW17*SW17)*(SX24-SW17)/(SX24*SX24)))))</f>
        <v>0</v>
      </c>
      <c r="SZ17" s="24"/>
      <c r="TA17" s="6"/>
      <c r="TB17" s="71"/>
      <c r="TC17" s="51"/>
      <c r="TD17" s="51"/>
      <c r="TE17" s="1"/>
      <c r="TG17" s="316" t="s">
        <v>553</v>
      </c>
      <c r="TH17" s="317">
        <f>ABS(TN10*100000)</f>
        <v>607747.70518379123</v>
      </c>
      <c r="TI17" s="318"/>
      <c r="TJ17" s="10"/>
      <c r="TK17" s="10"/>
      <c r="TL17" s="10"/>
      <c r="TM17" s="318" t="s">
        <v>554</v>
      </c>
      <c r="TN17" s="223">
        <f>ROUNDUP((TN15/TN16),0)</f>
        <v>6</v>
      </c>
      <c r="TR17" s="24"/>
      <c r="TS17" s="2"/>
      <c r="TT17" s="2"/>
      <c r="TU17" s="2"/>
      <c r="TW17" s="2">
        <v>6</v>
      </c>
      <c r="TX17" s="85" t="s">
        <v>580</v>
      </c>
      <c r="TY17" s="85">
        <f>2.54*0.75</f>
        <v>1.905</v>
      </c>
      <c r="TZ17" s="2">
        <f t="shared" si="108"/>
        <v>2.8502362350000001</v>
      </c>
      <c r="UA17" s="1"/>
      <c r="UB17" s="173" t="s">
        <v>529</v>
      </c>
      <c r="UC17" s="85"/>
      <c r="UD17" s="2"/>
      <c r="UE17" s="2"/>
      <c r="UF17" s="4"/>
      <c r="UG17" s="4"/>
      <c r="UH17" s="24"/>
      <c r="UN17" s="2"/>
      <c r="US17" s="8" t="s">
        <v>409</v>
      </c>
      <c r="UT17" s="71"/>
      <c r="UU17" s="40"/>
      <c r="UV17" s="40"/>
      <c r="UW17" s="1"/>
      <c r="UX17" s="40"/>
      <c r="UY17" s="40"/>
      <c r="UZ17" s="40"/>
      <c r="VA17" s="1"/>
      <c r="VD17" s="112">
        <f>VA40</f>
        <v>1.2955942990283937</v>
      </c>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83" t="s">
        <v>588</v>
      </c>
      <c r="WN17" s="36"/>
      <c r="WO17" s="36"/>
      <c r="WP17" s="36"/>
      <c r="WQ17" s="36"/>
      <c r="WR17" s="36"/>
      <c r="WS17" s="36"/>
      <c r="WT17" s="1"/>
      <c r="WV17" s="40"/>
      <c r="WW17" s="40"/>
      <c r="WX17" s="40"/>
      <c r="WY17" s="40"/>
      <c r="WZ17" s="40"/>
      <c r="XA17" s="40"/>
      <c r="XB17" s="40"/>
      <c r="XD17" s="2"/>
      <c r="XE17" s="40"/>
      <c r="XF17" s="40"/>
      <c r="XG17" s="40"/>
      <c r="XH17" s="40"/>
      <c r="XI17" s="40"/>
      <c r="XJ17" s="40"/>
      <c r="XK17" s="40"/>
      <c r="XL17" s="2"/>
      <c r="XU17" s="2"/>
      <c r="XV17" s="2"/>
      <c r="XW17" s="2"/>
      <c r="XX17" s="2"/>
      <c r="XY17" s="88"/>
      <c r="XZ17" s="314" t="s">
        <v>589</v>
      </c>
      <c r="YA17" s="314"/>
      <c r="YB17" s="314"/>
      <c r="YC17" s="314"/>
      <c r="YN17" s="2"/>
      <c r="YO17" s="2"/>
      <c r="YP17" s="2"/>
      <c r="YQ17" s="2"/>
      <c r="YR17" s="2"/>
      <c r="YS17" s="2"/>
      <c r="YT17" s="2"/>
      <c r="YU17" s="2"/>
      <c r="YV17" s="1"/>
      <c r="ZG17" s="339"/>
      <c r="ZH17" s="316" t="s">
        <v>553</v>
      </c>
      <c r="ZI17" s="317">
        <f>ABS(ZO10*100000)</f>
        <v>63900</v>
      </c>
      <c r="ZJ17" s="318"/>
      <c r="ZK17" s="10"/>
      <c r="ZL17" s="10"/>
      <c r="ZM17" s="10"/>
      <c r="ZN17" s="318" t="s">
        <v>554</v>
      </c>
      <c r="ZO17" s="223">
        <f>ROUNDUP((ZO15/ZO16),0)</f>
        <v>4</v>
      </c>
      <c r="ZQ17" s="46"/>
      <c r="ZR17" s="7"/>
      <c r="ZS17" s="24"/>
      <c r="ZT17" s="6"/>
      <c r="ZU17" s="71"/>
      <c r="ZV17" s="51"/>
      <c r="ZW17" s="24"/>
      <c r="ZX17" s="24"/>
      <c r="ZY17" s="24"/>
      <c r="ZZ17" s="1"/>
      <c r="AAB17" s="88"/>
      <c r="AAC17" s="88"/>
      <c r="AAD17" s="89"/>
      <c r="AAE17" s="88"/>
      <c r="AAF17" s="89"/>
      <c r="AAG17" s="88"/>
      <c r="AAH17" s="89"/>
      <c r="AAI17" s="43"/>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row>
    <row r="18" ht="15" customHeight="1">
      <c r="B18" s="85"/>
      <c r="C18" s="85"/>
      <c r="D18" s="85"/>
      <c r="E18" s="85"/>
      <c r="F18" s="85"/>
      <c r="G18" s="85"/>
      <c r="H18" s="85"/>
      <c r="R18" s="3"/>
      <c r="S18" s="3"/>
      <c r="T18" s="3"/>
      <c r="U18" s="3"/>
      <c r="V18" s="3"/>
      <c r="W18" s="3"/>
      <c r="X18" s="3"/>
      <c r="Y18" s="3"/>
      <c r="Z18" s="3"/>
      <c r="AA18" s="3"/>
      <c r="AB18" s="3"/>
      <c r="AC18" s="40"/>
      <c r="AD18" s="40"/>
      <c r="AE18" s="40"/>
      <c r="AF18" s="40"/>
      <c r="AG18" s="40"/>
      <c r="AH18" s="40"/>
      <c r="AI18" s="40"/>
      <c r="AJ18" s="3"/>
      <c r="AK18" s="3"/>
      <c r="AL18" s="3" t="s">
        <v>590</v>
      </c>
      <c r="AM18" s="3">
        <f>AM16-AM17</f>
        <v>121</v>
      </c>
      <c r="AN18" s="340">
        <f>AM18/AM17</f>
        <v>0.062403300670448685</v>
      </c>
      <c r="AS18" s="3"/>
      <c r="AU18" s="1">
        <v>3</v>
      </c>
      <c r="AV18" s="1" t="s">
        <v>131</v>
      </c>
      <c r="AX18" s="40"/>
      <c r="AY18" s="40"/>
      <c r="AZ18" s="101">
        <f>(1.2*AZ12)+(1.6*AZ13)</f>
        <v>458</v>
      </c>
      <c r="BA18" s="1" t="s">
        <v>69</v>
      </c>
      <c r="BL18" s="4"/>
      <c r="BM18" s="4"/>
      <c r="BN18" s="1"/>
      <c r="BO18" s="1"/>
      <c r="BP18" s="1"/>
      <c r="BQ18" s="4"/>
      <c r="BR18" s="4"/>
      <c r="BS18" s="4"/>
      <c r="BT18" s="4"/>
      <c r="BU18" s="4"/>
      <c r="BW18" s="4"/>
      <c r="BX18" s="1"/>
      <c r="BY18" s="1"/>
      <c r="BZ18" s="1"/>
      <c r="CA18" s="4"/>
      <c r="CB18" s="4"/>
      <c r="CC18" s="4"/>
      <c r="CD18" s="4"/>
      <c r="CG18" s="46"/>
      <c r="CH18" s="7"/>
      <c r="CI18" s="96"/>
      <c r="CJ18" s="17"/>
      <c r="CK18" s="16" t="s">
        <v>99</v>
      </c>
      <c r="CL18" s="98"/>
      <c r="CM18" s="75"/>
      <c r="CN18" s="75"/>
      <c r="CO18" s="96"/>
      <c r="CP18" s="17"/>
      <c r="CQ18" s="16" t="s">
        <v>99</v>
      </c>
      <c r="CR18" s="98"/>
      <c r="CS18" s="75"/>
      <c r="CT18" s="76"/>
      <c r="CU18" s="24"/>
      <c r="CV18" s="6"/>
      <c r="CW18" s="71"/>
      <c r="CX18" s="51"/>
      <c r="CY18" s="51"/>
      <c r="DB18" s="1"/>
      <c r="DC18" s="1" t="s">
        <v>591</v>
      </c>
      <c r="DD18" s="4"/>
      <c r="DE18" s="4"/>
      <c r="DF18" s="320"/>
      <c r="DG18" s="4"/>
      <c r="DH18" s="4"/>
      <c r="DI18" s="4">
        <v>20</v>
      </c>
      <c r="DJ18" s="1"/>
      <c r="DK18" s="1"/>
      <c r="DL18" s="88"/>
      <c r="DM18" s="341">
        <v>2</v>
      </c>
      <c r="DN18" s="342" t="s">
        <v>592</v>
      </c>
      <c r="DO18" s="342">
        <f>2.54*3/16</f>
        <v>0.47625000000000001</v>
      </c>
      <c r="DP18" s="343">
        <f t="shared" ref="DP18:DP20" si="122">3.1416*((DO18/2)^2)</f>
        <v>0.17813976468750001</v>
      </c>
      <c r="DQ18" s="344">
        <v>2</v>
      </c>
      <c r="DR18" s="345" t="s">
        <v>593</v>
      </c>
      <c r="DS18" s="345">
        <f>2.54*2/16</f>
        <v>0.3175</v>
      </c>
      <c r="DT18" s="346">
        <f>(DN13/15)*3.1416*((DS18/2)^2)</f>
        <v>0.35364042174999999</v>
      </c>
      <c r="DY18" s="46"/>
      <c r="DZ18" s="7"/>
      <c r="EA18" s="96"/>
      <c r="EB18" s="17"/>
      <c r="EC18" s="16" t="s">
        <v>99</v>
      </c>
      <c r="ED18" s="98"/>
      <c r="EE18" s="75"/>
      <c r="EF18" s="75"/>
      <c r="EG18" s="96"/>
      <c r="EH18" s="17"/>
      <c r="EI18" s="16" t="s">
        <v>99</v>
      </c>
      <c r="EJ18" s="98"/>
      <c r="EK18" s="75"/>
      <c r="EL18" s="76"/>
      <c r="EM18" s="96"/>
      <c r="EN18" s="17"/>
      <c r="EO18" s="16" t="s">
        <v>99</v>
      </c>
      <c r="EP18" s="98"/>
      <c r="EQ18" s="75"/>
      <c r="ER18" s="76"/>
      <c r="ES18" s="24"/>
      <c r="ET18" s="24"/>
      <c r="EU18" s="6"/>
      <c r="EV18" s="7"/>
      <c r="EW18" s="6"/>
      <c r="EX18" s="88"/>
      <c r="EY18" s="88"/>
      <c r="EZ18" s="88"/>
      <c r="FA18" s="173"/>
      <c r="FB18" s="85"/>
      <c r="FC18" s="94"/>
      <c r="FD18" s="85"/>
      <c r="FE18" s="321"/>
      <c r="FF18" s="6">
        <f>FH17</f>
        <v>3</v>
      </c>
      <c r="FG18" s="321" t="s">
        <v>567</v>
      </c>
      <c r="FH18" s="322" t="str">
        <f>IF(FA20=FA21,FB21,IF(FA20=FA22,FB22,IF(FA20=FA23,FB23,IF(FA20=FA24,FB24,IF(FA20=FA25,FB25,IF(FA20=FA26,FB26,"escribe as"))))))</f>
        <v>5/16"</v>
      </c>
      <c r="FM18" s="46"/>
      <c r="FN18" s="7"/>
      <c r="FO18" s="96"/>
      <c r="FP18" s="17"/>
      <c r="FQ18" s="16" t="s">
        <v>99</v>
      </c>
      <c r="FR18" s="98"/>
      <c r="FS18" s="75"/>
      <c r="FT18" s="75"/>
      <c r="FU18" s="96"/>
      <c r="FV18" s="17"/>
      <c r="FW18" s="16" t="s">
        <v>99</v>
      </c>
      <c r="FX18" s="98"/>
      <c r="FY18" s="75"/>
      <c r="FZ18" s="76"/>
      <c r="GA18" s="24"/>
      <c r="GB18" s="6"/>
      <c r="GC18" s="71"/>
      <c r="GD18" s="51"/>
      <c r="GE18" s="51"/>
      <c r="GG18" s="88"/>
      <c r="GH18" s="173"/>
      <c r="GI18" s="85"/>
      <c r="GJ18" s="94"/>
      <c r="GK18" s="85"/>
      <c r="GL18" s="321" t="s">
        <v>594</v>
      </c>
      <c r="GM18" s="347">
        <f>GH20</f>
        <v>3</v>
      </c>
      <c r="GN18" s="321" t="s">
        <v>334</v>
      </c>
      <c r="GO18" s="347">
        <f>(GI16-20)/GO17</f>
        <v>15.666666666666666</v>
      </c>
      <c r="GZ18" s="6">
        <f>HB11*(GW8-GY16)/2</f>
        <v>-14.555041933122927</v>
      </c>
      <c r="HC18" s="348"/>
      <c r="HD18" s="2">
        <v>3</v>
      </c>
      <c r="HE18" s="85" t="s">
        <v>559</v>
      </c>
      <c r="HF18" s="85">
        <f>2.54*3/8</f>
        <v>0.95250000000000001</v>
      </c>
      <c r="HG18" s="2">
        <f t="shared" si="113"/>
        <v>0.71255905875000003</v>
      </c>
      <c r="HH18" s="1"/>
      <c r="HI18" s="7"/>
      <c r="HJ18" s="24"/>
      <c r="HK18" s="24"/>
      <c r="HL18" s="24"/>
      <c r="HM18" s="40"/>
      <c r="HN18" s="40"/>
      <c r="HO18" s="1"/>
      <c r="HP18" s="1"/>
      <c r="HR18" s="6"/>
      <c r="HS18" s="1"/>
      <c r="HT18" s="1"/>
      <c r="IB18" s="6">
        <f>ID11*(HY8-IA16)/2</f>
        <v>-4.7494992653063903</v>
      </c>
      <c r="IE18" s="348"/>
      <c r="IF18" s="2">
        <v>3</v>
      </c>
      <c r="IG18" s="85" t="s">
        <v>559</v>
      </c>
      <c r="IH18" s="85">
        <f>2.54*3/8</f>
        <v>0.95250000000000001</v>
      </c>
      <c r="II18" s="2">
        <f t="shared" si="114"/>
        <v>0.71255905875000003</v>
      </c>
      <c r="IJ18" s="1"/>
      <c r="IK18" s="7"/>
      <c r="IL18" s="24"/>
      <c r="IM18" s="24"/>
      <c r="IN18" s="24"/>
      <c r="IO18" s="40"/>
      <c r="IP18" s="40"/>
      <c r="IQ18" s="1"/>
      <c r="IR18" s="1"/>
      <c r="IT18" s="6"/>
      <c r="IU18" s="1"/>
      <c r="IV18" s="1"/>
      <c r="IW18" s="1"/>
      <c r="IX18" s="313">
        <v>5</v>
      </c>
      <c r="IY18" s="254" t="s">
        <v>536</v>
      </c>
      <c r="IZ18" s="255" t="s">
        <v>537</v>
      </c>
      <c r="JA18" s="254" t="s">
        <v>538</v>
      </c>
      <c r="JC18" s="51" t="s">
        <v>595</v>
      </c>
      <c r="JE18" s="2"/>
      <c r="JG18" s="313">
        <v>5</v>
      </c>
      <c r="JH18" s="254" t="s">
        <v>536</v>
      </c>
      <c r="JI18" s="255" t="s">
        <v>537</v>
      </c>
      <c r="JJ18" s="254" t="s">
        <v>538</v>
      </c>
      <c r="JK18" s="6"/>
      <c r="JL18" s="51" t="s">
        <v>595</v>
      </c>
      <c r="JM18" s="6"/>
      <c r="JN18" s="2"/>
      <c r="KN18" s="4">
        <v>0</v>
      </c>
      <c r="KO18" s="307">
        <v>0</v>
      </c>
      <c r="KP18" s="307">
        <v>0</v>
      </c>
      <c r="KU18" s="4">
        <f t="shared" si="77"/>
        <v>0</v>
      </c>
      <c r="KV18" s="4">
        <f t="shared" si="77"/>
        <v>0</v>
      </c>
      <c r="KW18" s="112">
        <v>0</v>
      </c>
      <c r="KX18" s="1">
        <v>0</v>
      </c>
      <c r="KY18" s="297" t="str">
        <f t="shared" si="78"/>
        <v/>
      </c>
      <c r="KZ18" s="112">
        <f t="shared" si="79"/>
        <v>0</v>
      </c>
      <c r="LA18" s="1">
        <v>0</v>
      </c>
      <c r="LB18" s="1" t="str">
        <f t="shared" si="80"/>
        <v/>
      </c>
      <c r="LD18" s="4">
        <f t="shared" si="112"/>
        <v>2</v>
      </c>
      <c r="LE18" s="298">
        <f t="shared" si="115"/>
        <v>472925.28118974465</v>
      </c>
      <c r="LF18" s="44">
        <v>0.15662729404528455</v>
      </c>
      <c r="LG18" s="4">
        <v>0.0033811893133717267</v>
      </c>
      <c r="LH18" s="299">
        <f t="shared" si="116"/>
        <v>0.021587484697233851</v>
      </c>
      <c r="LI18" s="44">
        <f t="shared" si="117"/>
        <v>0.16000848335865628</v>
      </c>
      <c r="LJ18" s="4">
        <v>13.5</v>
      </c>
      <c r="LK18" s="4" t="str">
        <f t="shared" si="118"/>
        <v>pasa</v>
      </c>
      <c r="LS18" s="6">
        <f>LU11*(LP8-LR16)/2</f>
        <v>-6.7053639465258552</v>
      </c>
      <c r="LV18" s="1"/>
      <c r="LW18" s="2">
        <v>3</v>
      </c>
      <c r="LX18" s="85" t="s">
        <v>559</v>
      </c>
      <c r="LY18" s="85">
        <f>2.54*3/8</f>
        <v>0.95250000000000001</v>
      </c>
      <c r="LZ18" s="2">
        <f t="shared" si="119"/>
        <v>0.71255905875000003</v>
      </c>
      <c r="MA18" s="6"/>
      <c r="MB18" s="6"/>
      <c r="MC18" s="6"/>
      <c r="ME18" s="24"/>
      <c r="MF18" s="40"/>
      <c r="MG18" s="40"/>
      <c r="MH18" s="1"/>
      <c r="MI18" s="1"/>
      <c r="MK18" s="6"/>
      <c r="ML18" s="1"/>
      <c r="MM18" s="1"/>
      <c r="MN18" s="1"/>
      <c r="MO18" s="313">
        <v>5</v>
      </c>
      <c r="MP18" s="254" t="s">
        <v>536</v>
      </c>
      <c r="MQ18" s="255" t="s">
        <v>537</v>
      </c>
      <c r="MR18" s="254" t="s">
        <v>538</v>
      </c>
      <c r="MT18" s="51" t="s">
        <v>595</v>
      </c>
      <c r="MV18" s="2"/>
      <c r="NC18" s="6">
        <f>NE11*(MZ8-NB16)/2</f>
        <v>-6.3289698850680001</v>
      </c>
      <c r="NF18" s="1"/>
      <c r="NG18" s="2">
        <v>3</v>
      </c>
      <c r="NH18" s="85" t="s">
        <v>559</v>
      </c>
      <c r="NI18" s="85">
        <f>2.54*3/8</f>
        <v>0.95250000000000001</v>
      </c>
      <c r="NJ18" s="2">
        <f t="shared" si="120"/>
        <v>0.71255905875000003</v>
      </c>
      <c r="NK18" s="6"/>
      <c r="NL18" s="6"/>
      <c r="NM18" s="6"/>
      <c r="NO18" s="24"/>
      <c r="NP18" s="40"/>
      <c r="NQ18" s="40"/>
      <c r="NR18" s="1"/>
      <c r="NS18" s="1"/>
      <c r="NU18" s="6"/>
      <c r="NV18" s="1"/>
      <c r="NW18" s="1"/>
      <c r="NX18" s="1"/>
      <c r="NY18" s="313">
        <v>5</v>
      </c>
      <c r="NZ18" s="254" t="s">
        <v>536</v>
      </c>
      <c r="OA18" s="255" t="s">
        <v>537</v>
      </c>
      <c r="OB18" s="254" t="s">
        <v>538</v>
      </c>
      <c r="OD18" s="51" t="s">
        <v>595</v>
      </c>
      <c r="OF18" s="2"/>
      <c r="OG18" s="24"/>
      <c r="OH18" s="40"/>
      <c r="OI18" s="40"/>
      <c r="OJ18" s="1"/>
      <c r="OK18" s="1"/>
      <c r="OM18" s="6"/>
      <c r="ON18" s="1"/>
      <c r="OO18" s="1"/>
      <c r="OP18" s="1"/>
      <c r="OQ18" s="313">
        <v>5</v>
      </c>
      <c r="OR18" s="254" t="s">
        <v>536</v>
      </c>
      <c r="OS18" s="255" t="s">
        <v>537</v>
      </c>
      <c r="OT18" s="254" t="s">
        <v>538</v>
      </c>
      <c r="OV18" s="51" t="s">
        <v>595</v>
      </c>
      <c r="OX18" s="2"/>
      <c r="OZ18" s="2">
        <f>OZ8*PA7</f>
        <v>8000</v>
      </c>
      <c r="PC18" s="2"/>
      <c r="PD18" s="2">
        <f>(PE7*PC13)-(PF10*PF13)</f>
        <v>20962.152769245073</v>
      </c>
      <c r="PN18" s="6">
        <f>PP11*(PK8-PM16)/2</f>
        <v>11.983015774244604</v>
      </c>
      <c r="PQ18" s="1"/>
      <c r="PR18" s="2">
        <v>3</v>
      </c>
      <c r="PS18" s="85" t="s">
        <v>559</v>
      </c>
      <c r="PT18" s="85">
        <f>2.54*3/8</f>
        <v>0.95250000000000001</v>
      </c>
      <c r="PU18" s="2">
        <f t="shared" si="121"/>
        <v>0.71255905875000003</v>
      </c>
      <c r="PV18" s="6"/>
      <c r="PW18" s="6"/>
      <c r="PX18" s="6"/>
      <c r="PZ18" s="24"/>
      <c r="QA18" s="8"/>
      <c r="QB18" s="7"/>
      <c r="QC18" s="1"/>
      <c r="QD18" s="40"/>
      <c r="QF18" s="40"/>
      <c r="QG18" s="1"/>
      <c r="QH18" s="40"/>
      <c r="QI18" s="1"/>
      <c r="QJ18" s="313">
        <v>5</v>
      </c>
      <c r="QK18" s="254" t="s">
        <v>536</v>
      </c>
      <c r="QL18" s="255" t="s">
        <v>537</v>
      </c>
      <c r="QM18" s="254" t="s">
        <v>538</v>
      </c>
      <c r="QO18" s="51" t="s">
        <v>595</v>
      </c>
      <c r="QQ18" s="2"/>
      <c r="QR18" s="24"/>
      <c r="QS18" s="40"/>
      <c r="QT18" s="40"/>
      <c r="QU18" s="1"/>
      <c r="QV18" s="1"/>
      <c r="QX18" s="6"/>
      <c r="QY18" s="1"/>
      <c r="QZ18" s="1"/>
      <c r="RA18" s="1"/>
      <c r="RB18" s="313">
        <v>5</v>
      </c>
      <c r="RC18" s="254" t="s">
        <v>536</v>
      </c>
      <c r="RD18" s="255" t="s">
        <v>537</v>
      </c>
      <c r="RE18" s="254" t="s">
        <v>538</v>
      </c>
      <c r="RG18" s="51" t="s">
        <v>595</v>
      </c>
      <c r="RI18" s="2"/>
      <c r="RK18" s="2">
        <f>RK8*RL7</f>
        <v>8000</v>
      </c>
      <c r="RN18" s="2"/>
      <c r="RO18" s="2">
        <f>(RP7*RN13)-(RQ10*RQ13)</f>
        <v>27493.419022980983</v>
      </c>
      <c r="SB18" s="24"/>
      <c r="SC18" s="294" t="s">
        <v>467</v>
      </c>
      <c r="SD18" s="295"/>
      <c r="SE18" s="295"/>
      <c r="SF18" s="295"/>
      <c r="SG18" s="295"/>
      <c r="SH18" s="295"/>
      <c r="SI18" s="295"/>
      <c r="SJ18" s="296"/>
      <c r="SL18" s="46"/>
      <c r="SM18" s="7">
        <f>SM15/SM17</f>
        <v>2.920132962349927</v>
      </c>
      <c r="SN18" s="96"/>
      <c r="SO18" s="17"/>
      <c r="SP18" s="16" t="s">
        <v>99</v>
      </c>
      <c r="SQ18" s="98"/>
      <c r="SR18" s="75"/>
      <c r="SS18" s="75"/>
      <c r="ST18" s="96"/>
      <c r="SU18" s="17"/>
      <c r="SV18" s="16" t="s">
        <v>99</v>
      </c>
      <c r="SW18" s="98"/>
      <c r="SX18" s="75"/>
      <c r="SY18" s="76"/>
      <c r="SZ18" s="24"/>
      <c r="TA18" s="6"/>
      <c r="TB18" s="71"/>
      <c r="TC18" s="51"/>
      <c r="TD18" s="51"/>
      <c r="TF18" s="88"/>
      <c r="TG18" s="173"/>
      <c r="TH18" s="85"/>
      <c r="TI18" s="94"/>
      <c r="TJ18" s="85"/>
      <c r="TK18" s="321" t="s">
        <v>594</v>
      </c>
      <c r="TL18" s="347">
        <f>TG20</f>
        <v>4</v>
      </c>
      <c r="TM18" s="321" t="s">
        <v>334</v>
      </c>
      <c r="TN18" s="347">
        <f>(TH16-20)/TN17</f>
        <v>13.333333333333334</v>
      </c>
      <c r="TR18" s="24"/>
      <c r="TW18" s="2">
        <v>8</v>
      </c>
      <c r="TX18" s="85" t="s">
        <v>586</v>
      </c>
      <c r="TY18" s="85">
        <v>2.54</v>
      </c>
      <c r="TZ18" s="2">
        <f t="shared" si="108"/>
        <v>5.0670866400000003</v>
      </c>
      <c r="UA18" s="1"/>
      <c r="UB18" s="313">
        <v>5</v>
      </c>
      <c r="UC18" s="254" t="s">
        <v>536</v>
      </c>
      <c r="UD18" s="255" t="s">
        <v>537</v>
      </c>
      <c r="UE18" s="254" t="s">
        <v>538</v>
      </c>
      <c r="UG18" s="51" t="s">
        <v>595</v>
      </c>
      <c r="UI18" s="2"/>
      <c r="UK18" s="2">
        <f>UK8*UL7</f>
        <v>4000</v>
      </c>
      <c r="UN18" s="2"/>
      <c r="UO18" s="2">
        <f>(UP7*UN13)-(UQ10*UQ13)</f>
        <v>9600</v>
      </c>
      <c r="UT18" s="71" t="s">
        <v>596</v>
      </c>
      <c r="UU18" s="40">
        <f>US14/3</f>
        <v>1</v>
      </c>
      <c r="UV18" s="40"/>
      <c r="UW18" s="1"/>
      <c r="UX18" s="40"/>
      <c r="UY18" s="40"/>
      <c r="UZ18" s="40"/>
      <c r="VA18" s="1"/>
      <c r="VK18" s="85"/>
      <c r="VL18" s="85"/>
      <c r="VM18" s="85"/>
      <c r="VN18" s="85"/>
      <c r="VO18" s="85"/>
      <c r="VP18" s="85"/>
      <c r="VQ18" s="85"/>
      <c r="VR18" s="85"/>
      <c r="VS18" s="85"/>
      <c r="VT18" s="85"/>
      <c r="VU18" s="85"/>
      <c r="VV18" s="85"/>
      <c r="VW18" s="85"/>
      <c r="VX18" s="85"/>
      <c r="VY18" s="85"/>
      <c r="VZ18" s="85"/>
      <c r="WA18" s="85"/>
      <c r="WB18" s="85"/>
      <c r="WC18" s="85"/>
      <c r="WD18" s="85"/>
      <c r="WE18" s="85"/>
      <c r="WF18" s="85"/>
      <c r="WG18" s="85"/>
      <c r="WH18" s="85"/>
      <c r="WI18" s="85"/>
      <c r="WJ18" s="349" t="s">
        <v>597</v>
      </c>
      <c r="WK18" s="349"/>
      <c r="WL18" s="85"/>
      <c r="WM18" s="54" t="s">
        <v>598</v>
      </c>
      <c r="WN18" s="54"/>
      <c r="WO18" s="54"/>
      <c r="WP18" s="54"/>
      <c r="WQ18" s="54"/>
      <c r="WR18" s="54"/>
      <c r="WS18" s="54"/>
      <c r="WT18" s="1"/>
      <c r="WU18" s="1"/>
      <c r="WV18" s="99" t="s">
        <v>102</v>
      </c>
      <c r="WW18" s="99"/>
      <c r="WX18" s="99"/>
      <c r="WY18" s="99"/>
      <c r="WZ18" s="99"/>
      <c r="XA18" s="99"/>
      <c r="XB18" s="99"/>
      <c r="XC18" s="1"/>
      <c r="XD18" s="2"/>
      <c r="XE18" s="40"/>
      <c r="XF18" s="40"/>
      <c r="XG18" s="40"/>
      <c r="XH18" s="40"/>
      <c r="XI18" s="40"/>
      <c r="XJ18" s="40"/>
      <c r="XK18" s="40"/>
      <c r="XL18" s="2"/>
      <c r="XU18" s="85"/>
      <c r="XV18" s="85"/>
      <c r="XW18" s="85"/>
      <c r="XX18" s="85"/>
      <c r="XY18" s="43"/>
      <c r="XZ18" s="43"/>
      <c r="YA18" s="43"/>
      <c r="YB18" s="43"/>
      <c r="YC18" s="43"/>
      <c r="YF18" s="7" t="s">
        <v>599</v>
      </c>
      <c r="YN18" s="85"/>
      <c r="YO18" s="85"/>
      <c r="YP18" s="85"/>
      <c r="YQ18" s="85"/>
      <c r="YR18" s="85"/>
      <c r="YS18" s="85"/>
      <c r="YT18" s="85"/>
      <c r="YU18" s="85"/>
      <c r="YV18" s="1"/>
      <c r="ZG18" s="348"/>
      <c r="ZH18" s="173"/>
      <c r="ZI18" s="85"/>
      <c r="ZJ18" s="94"/>
      <c r="ZK18" s="85"/>
      <c r="ZL18" s="2" t="s">
        <v>594</v>
      </c>
      <c r="ZM18" s="2">
        <f>ZH20</f>
        <v>3</v>
      </c>
      <c r="ZN18" s="94" t="s">
        <v>334</v>
      </c>
      <c r="ZO18" s="2">
        <f>(ZI16-20)/ZO17</f>
        <v>20</v>
      </c>
      <c r="ZQ18" s="46"/>
      <c r="ZR18" s="7"/>
      <c r="ZS18" s="24"/>
      <c r="ZT18" s="6"/>
      <c r="ZU18" s="71"/>
      <c r="ZV18" s="51"/>
      <c r="ZW18" s="24"/>
      <c r="ZX18" s="24"/>
      <c r="ZY18" s="24"/>
      <c r="ZZ18" s="1"/>
      <c r="AAB18" s="111"/>
      <c r="AAC18" s="88"/>
      <c r="AAD18" s="89"/>
      <c r="AAE18" s="88"/>
      <c r="AAF18" s="89"/>
      <c r="AAG18" s="88"/>
      <c r="AAH18" s="89"/>
      <c r="AAI18" s="43"/>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row>
    <row r="19" ht="15" customHeight="1">
      <c r="B19" s="85"/>
      <c r="C19" s="85"/>
      <c r="D19" s="85"/>
      <c r="E19" s="85"/>
      <c r="F19" s="85"/>
      <c r="G19" s="85"/>
      <c r="H19" s="85"/>
      <c r="K19" s="1" t="s">
        <v>600</v>
      </c>
      <c r="R19" s="3"/>
      <c r="S19" s="3"/>
      <c r="T19" s="3"/>
      <c r="U19" s="3"/>
      <c r="V19" s="3"/>
      <c r="W19" s="3"/>
      <c r="X19" s="3"/>
      <c r="Y19" s="3"/>
      <c r="Z19" s="3"/>
      <c r="AA19" s="3"/>
      <c r="AB19" s="3"/>
      <c r="AC19" s="40"/>
      <c r="AD19" s="40"/>
      <c r="AE19" s="40"/>
      <c r="AF19" s="40"/>
      <c r="AG19" s="40"/>
      <c r="AH19" s="40"/>
      <c r="AI19" s="40"/>
      <c r="AJ19" s="3"/>
      <c r="AK19" s="3"/>
      <c r="AL19" s="40" t="s">
        <v>601</v>
      </c>
      <c r="AM19" s="40"/>
      <c r="AN19" s="40"/>
      <c r="AO19" s="40"/>
      <c r="AP19" s="40"/>
      <c r="AQ19" s="40"/>
      <c r="AR19" s="40"/>
      <c r="AS19" s="3"/>
      <c r="AU19" s="1">
        <v>4</v>
      </c>
      <c r="AV19" s="1" t="s">
        <v>134</v>
      </c>
      <c r="AX19" s="40"/>
      <c r="AY19" s="40"/>
      <c r="AZ19" s="101">
        <f>(1.2*AZ12)+(1.6*AZ11)+(0.5*AZ14)</f>
        <v>543</v>
      </c>
      <c r="BA19" s="1" t="s">
        <v>69</v>
      </c>
      <c r="CG19" s="46"/>
      <c r="CH19" s="7"/>
      <c r="CI19" s="80"/>
      <c r="CJ19" s="67"/>
      <c r="CK19" s="68" t="s">
        <v>91</v>
      </c>
      <c r="CL19" s="82"/>
      <c r="CM19" s="75">
        <f>-1*(IF(CM24=0,0,IF(CL19=0,0,IF(CL20=0,0,IF(CL19=(CM24/2),CL20*CM24/8,CL20*CL19*((CM24-CL19)*(CM24-CL19))/(CM24*CM24))))))</f>
        <v>0</v>
      </c>
      <c r="CN19" s="75">
        <f>IF(CM24=0,0,IF(CL19=0,0,IF(CL20=0,0,IF(CL19=(CM24/2),CM19*-1,CL20*(CL19*CL19)*(CM24-CL19)/(CM24*CM24)))))</f>
        <v>0</v>
      </c>
      <c r="CO19" s="80"/>
      <c r="CP19" s="67"/>
      <c r="CQ19" s="68" t="s">
        <v>91</v>
      </c>
      <c r="CR19" s="82"/>
      <c r="CS19" s="75">
        <f>-1*(IF(CS24=0,0,IF(CR19=0,0,IF(CR20=0,0,IF(CR19=(CS24/2),CR20*CS24/8,CR20*CR19*((CS24-CR19)*(CS24-CR19))/(CS24*CS24))))))</f>
        <v>0</v>
      </c>
      <c r="CT19" s="76">
        <f>IF(CS24=0,0,IF(CR19=0,0,IF(CR20=0,0,IF(CR19=(CS24/2),CS19*-1,CR20*(CR19*CR19)*(CS24-CR19)/(CS24*CS24)))))</f>
        <v>0</v>
      </c>
      <c r="CU19" s="24"/>
      <c r="CV19" s="6"/>
      <c r="CW19" s="71"/>
      <c r="CX19" s="51"/>
      <c r="CY19" s="51"/>
      <c r="DB19" s="1"/>
      <c r="DC19" s="1">
        <f>2450*DE26/(10000*0.67)</f>
        <v>210.26119402985074</v>
      </c>
      <c r="DD19" s="4"/>
      <c r="DE19" s="4"/>
      <c r="DF19" s="350"/>
      <c r="DG19" s="4"/>
      <c r="DH19" s="4"/>
      <c r="DI19" s="4"/>
      <c r="DJ19" s="1"/>
      <c r="DK19" s="1"/>
      <c r="DL19" s="88"/>
      <c r="DM19" s="341">
        <v>3</v>
      </c>
      <c r="DN19" s="342" t="s">
        <v>602</v>
      </c>
      <c r="DO19" s="342">
        <f>2.54*1/4</f>
        <v>0.63500000000000001</v>
      </c>
      <c r="DP19" s="343">
        <f t="shared" si="122"/>
        <v>0.31669291500000002</v>
      </c>
      <c r="DQ19" s="344">
        <v>3</v>
      </c>
      <c r="DR19" s="345" t="s">
        <v>603</v>
      </c>
      <c r="DS19" s="345">
        <f>2.54*5/32</f>
        <v>0.39687499999999998</v>
      </c>
      <c r="DT19" s="346">
        <f>(DN13/15)*3.1416*((DS19/2)^2)</f>
        <v>0.55256315898437491</v>
      </c>
      <c r="DY19" s="46"/>
      <c r="DZ19" s="7"/>
      <c r="EA19" s="80"/>
      <c r="EB19" s="67"/>
      <c r="EC19" s="68" t="s">
        <v>91</v>
      </c>
      <c r="ED19" s="82"/>
      <c r="EE19" s="75">
        <f>-1*(IF(EE24=0,0,IF(ED19=0,0,IF(ED20=0,0,IF(ED19=(EE24/2),ED20*EE24/8,ED20*ED19*((EE24-ED19)*(EE24-ED19))/(EE24*EE24))))))</f>
        <v>0</v>
      </c>
      <c r="EF19" s="75">
        <f>IF(EE24=0,0,IF(ED19=0,0,IF(ED20=0,0,IF(ED19=(EE24/2),EE19*-1,ED20*(ED19*ED19)*(EE24-ED19)/(EE24*EE24)))))</f>
        <v>0</v>
      </c>
      <c r="EG19" s="80"/>
      <c r="EH19" s="67"/>
      <c r="EI19" s="68" t="s">
        <v>91</v>
      </c>
      <c r="EJ19" s="82"/>
      <c r="EK19" s="75">
        <f>-1*(IF(EK24=0,0,IF(EJ19=0,0,IF(EJ20=0,0,IF(EJ19=(EK24/2),EJ20*EK24/8,EJ20*EJ19*((EK24-EJ19)*(EK24-EJ19))/(EK24*EK24))))))</f>
        <v>0</v>
      </c>
      <c r="EL19" s="76">
        <f>IF(EK24=0,0,IF(EJ19=0,0,IF(EJ20=0,0,IF(EJ19=(EK24/2),EK19*-1,EJ20*(EJ19*EJ19)*(EK24-EJ19)/(EK24*EK24)))))</f>
        <v>0</v>
      </c>
      <c r="EM19" s="80"/>
      <c r="EN19" s="67"/>
      <c r="EO19" s="68" t="s">
        <v>91</v>
      </c>
      <c r="EP19" s="82"/>
      <c r="EQ19" s="75">
        <f>-1*(IF(EQ24=0,0,IF(EP19=0,0,IF(EP20=0,0,IF(EP19=(EQ24/2),EP20*EQ24/8,EP20*EP19*((EQ24-EP19)*(EQ24-EP19))/(EQ24*EQ24))))))</f>
        <v>0</v>
      </c>
      <c r="ER19" s="76">
        <f>IF(EQ24=0,0,IF(EP19=0,0,IF(EP20=0,0,IF(EP19=(EQ24/2),EQ19*-1,EP20*(EP19*EP19)*(EQ24-EP19)/(EQ24*EQ24)))))</f>
        <v>0</v>
      </c>
      <c r="ES19" s="24"/>
      <c r="ET19" s="24"/>
      <c r="EU19" s="6"/>
      <c r="EV19" s="7"/>
      <c r="EW19" s="6"/>
      <c r="EX19" s="88"/>
      <c r="EY19" s="88"/>
      <c r="EZ19" s="88"/>
      <c r="FA19" s="323" t="s">
        <v>529</v>
      </c>
      <c r="FB19" s="324"/>
      <c r="FC19" s="325"/>
      <c r="FD19" s="326"/>
      <c r="FE19" s="327" t="s">
        <v>578</v>
      </c>
      <c r="FF19" s="328"/>
      <c r="FG19" s="329"/>
      <c r="FH19" s="330">
        <f>IF(FE20=FE21,FH21,IF(FE20=FE22,FH22,IF(FE20=FE23,FH23,IF(FE20=FE24,FH24,IF(FE20=FE25,FH25,IF(FE20=FE26,FH26,"escribe as"))))))</f>
        <v>0.79569094893749992</v>
      </c>
      <c r="FM19" s="46"/>
      <c r="FN19" s="7"/>
      <c r="FO19" s="80"/>
      <c r="FP19" s="67"/>
      <c r="FQ19" s="68" t="s">
        <v>91</v>
      </c>
      <c r="FR19" s="82"/>
      <c r="FS19" s="75">
        <f>-1*(IF(FS24=0,0,IF(FR19=0,0,IF(FR20=0,0,IF(FR19=(FS24/2),FR20*FS24/8,FR20*FR19*((FS24-FR19)*(FS24-FR19))/(FS24*FS24))))))</f>
        <v>0</v>
      </c>
      <c r="FT19" s="75">
        <f>IF(FS24=0,0,IF(FR19=0,0,IF(FR20=0,0,IF(FR19=(FS24/2),FS19*-1,FR20*(FR19*FR19)*(FS24-FR19)/(FS24*FS24)))))</f>
        <v>0</v>
      </c>
      <c r="FU19" s="80"/>
      <c r="FV19" s="67"/>
      <c r="FW19" s="68" t="s">
        <v>91</v>
      </c>
      <c r="FX19" s="82"/>
      <c r="FY19" s="75">
        <f>-1*(IF(FY24=0,0,IF(FX19=0,0,IF(FX20=0,0,IF(FX19=(FY24/2),FX20*FY24/8,FX20*FX19*((FY24-FX19)*(FY24-FX19))/(FY24*FY24))))))</f>
        <v>0</v>
      </c>
      <c r="FZ19" s="76">
        <f>IF(FY24=0,0,IF(FX19=0,0,IF(FX20=0,0,IF(FX19=(FY24/2),FY19*-1,FX20*(FX19*FX19)*(FY24-FX19)/(FY24*FY24)))))</f>
        <v>0</v>
      </c>
      <c r="GA19" s="24"/>
      <c r="GB19" s="6"/>
      <c r="GC19" s="71"/>
      <c r="GD19" s="51"/>
      <c r="GE19" s="51"/>
      <c r="GG19" s="88"/>
      <c r="GH19" s="173" t="s">
        <v>529</v>
      </c>
      <c r="GI19" s="85"/>
      <c r="GJ19" s="2"/>
      <c r="GK19" s="2"/>
      <c r="GL19" s="88"/>
      <c r="GM19" s="91"/>
      <c r="GN19" s="92"/>
      <c r="GO19" s="51"/>
      <c r="GT19" s="88"/>
      <c r="HC19" s="348"/>
      <c r="HD19" s="2">
        <v>4</v>
      </c>
      <c r="HE19" s="85" t="s">
        <v>560</v>
      </c>
      <c r="HF19" s="255">
        <f>HF17*2</f>
        <v>1.27</v>
      </c>
      <c r="HG19" s="2">
        <f t="shared" si="113"/>
        <v>1.2667716600000001</v>
      </c>
      <c r="HH19" s="1"/>
      <c r="HI19" s="7"/>
      <c r="HJ19" s="24"/>
      <c r="HK19" s="24"/>
      <c r="HL19" s="24"/>
      <c r="HM19" s="40"/>
      <c r="HN19" s="40"/>
      <c r="HO19" s="1"/>
      <c r="HP19" s="1"/>
      <c r="HR19" s="6"/>
      <c r="HS19" s="1"/>
      <c r="HT19" s="1"/>
      <c r="HV19" s="88"/>
      <c r="IE19" s="348"/>
      <c r="IF19" s="2">
        <v>4</v>
      </c>
      <c r="IG19" s="85" t="s">
        <v>560</v>
      </c>
      <c r="IH19" s="255">
        <f>IH17*2</f>
        <v>1.27</v>
      </c>
      <c r="II19" s="2">
        <f t="shared" si="114"/>
        <v>1.2667716600000001</v>
      </c>
      <c r="IJ19" s="1"/>
      <c r="IK19" s="7"/>
      <c r="IL19" s="24"/>
      <c r="IM19" s="24"/>
      <c r="IN19" s="24"/>
      <c r="IO19" s="40"/>
      <c r="IP19" s="40"/>
      <c r="IQ19" s="1"/>
      <c r="IR19" s="1"/>
      <c r="IT19" s="6"/>
      <c r="IU19" s="1"/>
      <c r="IV19" s="1"/>
      <c r="IW19" s="1"/>
      <c r="IX19" s="2">
        <v>2</v>
      </c>
      <c r="IY19" s="85" t="s">
        <v>547</v>
      </c>
      <c r="IZ19" s="85">
        <f>2.54*0.25</f>
        <v>0.63500000000000001</v>
      </c>
      <c r="JA19" s="2">
        <f t="shared" ref="JA19:JA24" si="123">3.1416*((IZ19/2)^2)</f>
        <v>0.31669291500000002</v>
      </c>
      <c r="JB19" s="94" t="s">
        <v>546</v>
      </c>
      <c r="JC19" s="85">
        <f>IF(IX18=IX19,JA19,IF(IX18=IX20,JA20,IF(IX18=IX21,JA21,IF(IX18=IX22,JA22,IF(IX18=IX23,JA23,IF(IX18=IX24,JA24,"escribe as"))))))</f>
        <v>1.9793307187499998</v>
      </c>
      <c r="JE19" s="24"/>
      <c r="JG19" s="2">
        <v>2</v>
      </c>
      <c r="JH19" s="85" t="s">
        <v>547</v>
      </c>
      <c r="JI19" s="85">
        <f>2.54*0.25</f>
        <v>0.63500000000000001</v>
      </c>
      <c r="JJ19" s="2">
        <f t="shared" ref="JJ19:JJ24" si="124">3.1416*((JI19/2)^2)</f>
        <v>0.31669291500000002</v>
      </c>
      <c r="JK19" s="94" t="s">
        <v>546</v>
      </c>
      <c r="JL19" s="85">
        <f>IF(JG18=JG19,JJ19,IF(JG18=JG20,JJ20,IF(JG18=JG21,JJ21,IF(JG18=JG22,JJ22,IF(JG18=JG23,JJ23,IF(JG18=JG24,JJ24,"escribe as"))))))</f>
        <v>1.9793307187499998</v>
      </c>
      <c r="JM19" s="6"/>
      <c r="JN19" s="24"/>
      <c r="KN19" s="4">
        <v>0</v>
      </c>
      <c r="KO19" s="307">
        <v>0</v>
      </c>
      <c r="KP19" s="307">
        <v>0</v>
      </c>
      <c r="KU19" s="4">
        <f t="shared" si="77"/>
        <v>0</v>
      </c>
      <c r="KV19" s="4">
        <f t="shared" si="77"/>
        <v>0</v>
      </c>
      <c r="KW19" s="112">
        <v>0</v>
      </c>
      <c r="KX19" s="1">
        <v>0</v>
      </c>
      <c r="KY19" s="297" t="str">
        <f>IF(KW19=0,"",KX19/KW19)</f>
        <v/>
      </c>
      <c r="KZ19" s="112">
        <f t="shared" si="79"/>
        <v>0</v>
      </c>
      <c r="LA19" s="1">
        <v>0</v>
      </c>
      <c r="LB19" s="1" t="str">
        <f t="shared" si="80"/>
        <v/>
      </c>
      <c r="LC19" s="104"/>
      <c r="LD19" s="4">
        <f t="shared" si="112"/>
        <v>3</v>
      </c>
      <c r="LE19" s="298">
        <f t="shared" si="115"/>
        <v>472925.28118974465</v>
      </c>
      <c r="LF19" s="44">
        <v>0.15662729404528455</v>
      </c>
      <c r="LG19" s="4">
        <v>0.0036429497080014426</v>
      </c>
      <c r="LH19" s="299">
        <f t="shared" si="116"/>
        <v>0.023258715731551756</v>
      </c>
      <c r="LI19" s="44">
        <f t="shared" si="117"/>
        <v>0.160270243753286</v>
      </c>
      <c r="LJ19" s="4">
        <v>13.5</v>
      </c>
      <c r="LK19" s="4" t="str">
        <f t="shared" si="118"/>
        <v>pasa</v>
      </c>
      <c r="LM19" s="88"/>
      <c r="LV19" s="1"/>
      <c r="LW19" s="2">
        <v>4</v>
      </c>
      <c r="LX19" s="85" t="s">
        <v>560</v>
      </c>
      <c r="LY19" s="255">
        <f>LY17*2</f>
        <v>1.27</v>
      </c>
      <c r="LZ19" s="2">
        <f t="shared" si="119"/>
        <v>1.2667716600000001</v>
      </c>
      <c r="MA19" s="6"/>
      <c r="MB19" s="6"/>
      <c r="MC19" s="6"/>
      <c r="ME19" s="24"/>
      <c r="MF19" s="40"/>
      <c r="MG19" s="40"/>
      <c r="MH19" s="1"/>
      <c r="MI19" s="1"/>
      <c r="MK19" s="6"/>
      <c r="ML19" s="1"/>
      <c r="MM19" s="1"/>
      <c r="MN19" s="1"/>
      <c r="MO19" s="2">
        <v>2</v>
      </c>
      <c r="MP19" s="85" t="s">
        <v>547</v>
      </c>
      <c r="MQ19" s="85">
        <f>2.54*0.25</f>
        <v>0.63500000000000001</v>
      </c>
      <c r="MR19" s="2">
        <f t="shared" ref="MR19:MR24" si="125">3.1416*((MQ19/2)^2)</f>
        <v>0.31669291500000002</v>
      </c>
      <c r="MS19" s="94" t="s">
        <v>546</v>
      </c>
      <c r="MT19" s="85">
        <f>IF(MO18=MO19,MR19,IF(MO18=MO20,MR20,IF(MO18=MO21,MR21,IF(MO18=MO22,MR22,IF(MO18=MO23,MR23,IF(MO18=MO24,MR24,"escribe as"))))))</f>
        <v>1.9793307187499998</v>
      </c>
      <c r="MV19" s="24"/>
      <c r="MW19" s="88"/>
      <c r="NF19" s="1"/>
      <c r="NG19" s="2">
        <v>4</v>
      </c>
      <c r="NH19" s="85" t="s">
        <v>560</v>
      </c>
      <c r="NI19" s="255">
        <f>NI17*2</f>
        <v>1.27</v>
      </c>
      <c r="NJ19" s="2">
        <f t="shared" si="120"/>
        <v>1.2667716600000001</v>
      </c>
      <c r="NK19" s="6"/>
      <c r="NL19" s="6"/>
      <c r="NM19" s="6"/>
      <c r="NO19" s="24"/>
      <c r="NP19" s="40"/>
      <c r="NQ19" s="40"/>
      <c r="NR19" s="1"/>
      <c r="NS19" s="1"/>
      <c r="NU19" s="6"/>
      <c r="NV19" s="1"/>
      <c r="NW19" s="1"/>
      <c r="NX19" s="1"/>
      <c r="NY19" s="2">
        <v>2</v>
      </c>
      <c r="NZ19" s="85" t="s">
        <v>547</v>
      </c>
      <c r="OA19" s="85">
        <f>2.54*0.25</f>
        <v>0.63500000000000001</v>
      </c>
      <c r="OB19" s="2">
        <f t="shared" ref="OB19:OB24" si="126">3.1416*((OA19/2)^2)</f>
        <v>0.31669291500000002</v>
      </c>
      <c r="OC19" s="94" t="s">
        <v>546</v>
      </c>
      <c r="OD19" s="85">
        <f>IF(NY18=NY19,OB19,IF(NY18=NY20,OB20,IF(NY18=NY21,OB21,IF(NY18=NY22,OB22,IF(NY18=NY23,OB23,IF(NY18=NY24,OB24,"escribe as"))))))</f>
        <v>1.9793307187499998</v>
      </c>
      <c r="OF19" s="24"/>
      <c r="OG19" s="24"/>
      <c r="OH19" s="40"/>
      <c r="OI19" s="40"/>
      <c r="OJ19" s="1"/>
      <c r="OK19" s="1"/>
      <c r="OM19" s="6"/>
      <c r="ON19" s="1"/>
      <c r="OO19" s="1"/>
      <c r="OP19" s="1"/>
      <c r="OQ19" s="2">
        <v>2</v>
      </c>
      <c r="OR19" s="85" t="s">
        <v>547</v>
      </c>
      <c r="OS19" s="85">
        <f>2.54*0.25</f>
        <v>0.63500000000000001</v>
      </c>
      <c r="OT19" s="2">
        <f t="shared" ref="OT19:OT24" si="127">3.1416*((OS19/2)^2)</f>
        <v>0.31669291500000002</v>
      </c>
      <c r="OU19" s="94" t="s">
        <v>546</v>
      </c>
      <c r="OV19" s="85">
        <f>IF(OQ18=OQ19,OT19,IF(OQ18=OQ20,OT20,IF(OQ18=OQ21,OT21,IF(OQ18=OQ22,OT22,IF(OQ18=OQ23,OT23,IF(OQ18=OQ24,OT24,"escribe as"))))))</f>
        <v>1.9793307187499998</v>
      </c>
      <c r="OX19" s="24"/>
      <c r="OZ19" s="1"/>
      <c r="PA19" s="1"/>
      <c r="PB19" s="1"/>
      <c r="PC19" s="1"/>
      <c r="PD19" s="1"/>
      <c r="PE19" s="1"/>
      <c r="PF19" s="1"/>
      <c r="PH19" s="88"/>
      <c r="PQ19" s="1"/>
      <c r="PR19" s="2">
        <v>4</v>
      </c>
      <c r="PS19" s="85" t="s">
        <v>560</v>
      </c>
      <c r="PT19" s="255">
        <f>PT17*2</f>
        <v>1.27</v>
      </c>
      <c r="PU19" s="2">
        <f t="shared" si="121"/>
        <v>1.2667716600000001</v>
      </c>
      <c r="PV19" s="6"/>
      <c r="PW19" s="6"/>
      <c r="PX19" s="6"/>
      <c r="PZ19" s="24"/>
      <c r="QA19" s="8"/>
      <c r="QB19" s="24"/>
      <c r="QC19" s="1"/>
      <c r="QD19" s="40"/>
      <c r="QF19" s="40"/>
      <c r="QG19" s="1"/>
      <c r="QH19" s="40"/>
      <c r="QI19" s="1"/>
      <c r="QJ19" s="2">
        <v>2</v>
      </c>
      <c r="QK19" s="85" t="s">
        <v>547</v>
      </c>
      <c r="QL19" s="85">
        <f>2.54*0.25</f>
        <v>0.63500000000000001</v>
      </c>
      <c r="QM19" s="2">
        <f t="shared" ref="QM19:QM24" si="128">3.1416*((QL19/2)^2)</f>
        <v>0.31669291500000002</v>
      </c>
      <c r="QN19" s="94" t="s">
        <v>546</v>
      </c>
      <c r="QO19" s="85">
        <f>IF(QJ18=QJ19,QM19,IF(QJ18=QJ20,QM20,IF(QJ18=QJ21,QM21,IF(QJ18=QJ22,QM22,IF(QJ18=QJ23,QM23,IF(QJ18=QJ24,QM24,"escribe as"))))))</f>
        <v>1.9793307187499998</v>
      </c>
      <c r="QQ19" s="24"/>
      <c r="QR19" s="24"/>
      <c r="QS19" s="40"/>
      <c r="QT19" s="40"/>
      <c r="QU19" s="1"/>
      <c r="QV19" s="1"/>
      <c r="QX19" s="6"/>
      <c r="QY19" s="1"/>
      <c r="QZ19" s="1"/>
      <c r="RA19" s="1"/>
      <c r="RB19" s="2">
        <v>2</v>
      </c>
      <c r="RC19" s="85" t="s">
        <v>547</v>
      </c>
      <c r="RD19" s="85">
        <f>2.54*0.25</f>
        <v>0.63500000000000001</v>
      </c>
      <c r="RE19" s="2">
        <f t="shared" ref="RE19:RE24" si="129">3.1416*((RD19/2)^2)</f>
        <v>0.31669291500000002</v>
      </c>
      <c r="RF19" s="94" t="s">
        <v>546</v>
      </c>
      <c r="RG19" s="85">
        <f>IF(RB18=RB19,RE19,IF(RB18=RB20,RE20,IF(RB18=RB21,RE21,IF(RB18=RB22,RE22,IF(RB18=RB23,RE23,IF(RB18=RB24,RE24,"escribe as"))))))</f>
        <v>1.9793307187499998</v>
      </c>
      <c r="RI19" s="24"/>
      <c r="RK19" s="1"/>
      <c r="RL19" s="1"/>
      <c r="RM19" s="1"/>
      <c r="RN19" s="1"/>
      <c r="RO19" s="1"/>
      <c r="RP19" s="1"/>
      <c r="RQ19" s="1"/>
      <c r="SB19" s="24"/>
      <c r="SC19" s="302" t="s">
        <v>487</v>
      </c>
      <c r="SD19" s="85">
        <v>200</v>
      </c>
      <c r="SE19" s="94" t="s">
        <v>488</v>
      </c>
      <c r="SF19" s="85">
        <f>SD19*0.8*0.85</f>
        <v>136</v>
      </c>
      <c r="SG19" s="2"/>
      <c r="SH19" s="2"/>
      <c r="SI19" s="94" t="s">
        <v>489</v>
      </c>
      <c r="SJ19" s="304">
        <f>SH9</f>
        <v>374695.92961760837</v>
      </c>
      <c r="SL19" s="46" t="s">
        <v>604</v>
      </c>
      <c r="SM19" s="7">
        <f>ROUNDUP(SM18,0)</f>
        <v>3</v>
      </c>
      <c r="SN19" s="80"/>
      <c r="SO19" s="67"/>
      <c r="SP19" s="68" t="s">
        <v>91</v>
      </c>
      <c r="SQ19" s="82"/>
      <c r="SR19" s="75">
        <f>-1*(IF(SR24=0,0,IF(SQ19=0,0,IF(SQ20=0,0,IF(SQ19=(SR24/2),SQ20*SR24/8,SQ20*SQ19*((SR24-SQ19)*(SR24-SQ19))/(SR24*SR24))))))</f>
        <v>0</v>
      </c>
      <c r="SS19" s="75">
        <f>IF(SR24=0,0,IF(SQ19=0,0,IF(SQ20=0,0,IF(SQ19=(SR24/2),SR19*-1,SQ20*(SQ19*SQ19)*(SR24-SQ19)/(SR24*SR24)))))</f>
        <v>0</v>
      </c>
      <c r="ST19" s="80"/>
      <c r="SU19" s="67"/>
      <c r="SV19" s="68" t="s">
        <v>91</v>
      </c>
      <c r="SW19" s="82"/>
      <c r="SX19" s="75">
        <f>-1*(IF(SX24=0,0,IF(SW19=0,0,IF(SW20=0,0,IF(SW19=(SX24/2),SW20*SX24/8,SW20*SW19*((SX24-SW19)*(SX24-SW19))/(SX24*SX24))))))</f>
        <v>0</v>
      </c>
      <c r="SY19" s="76">
        <f>IF(SX24=0,0,IF(SW19=0,0,IF(SW20=0,0,IF(SW19=(SX24/2),SX19*-1,SW20*(SW19*SW19)*(SX24-SW19)/(SX24*SX24)))))</f>
        <v>0</v>
      </c>
      <c r="SZ19" s="24"/>
      <c r="TA19" s="6"/>
      <c r="TB19" s="71"/>
      <c r="TC19" s="51"/>
      <c r="TD19" s="51"/>
      <c r="TF19" s="88"/>
      <c r="TG19" s="173" t="s">
        <v>529</v>
      </c>
      <c r="TH19" s="85"/>
      <c r="TI19" s="2"/>
      <c r="TJ19" s="2"/>
      <c r="TK19" s="88"/>
      <c r="TL19" s="91"/>
      <c r="TM19" s="92"/>
      <c r="TN19" s="51"/>
      <c r="TR19" s="24"/>
      <c r="TS19" s="294" t="s">
        <v>467</v>
      </c>
      <c r="TT19" s="295"/>
      <c r="TU19" s="295"/>
      <c r="TV19" s="295"/>
      <c r="TW19" s="295"/>
      <c r="TX19" s="295"/>
      <c r="TY19" s="295"/>
      <c r="TZ19" s="296"/>
      <c r="UA19" s="1"/>
      <c r="UB19" s="2">
        <v>2</v>
      </c>
      <c r="UC19" s="85" t="s">
        <v>547</v>
      </c>
      <c r="UD19" s="85">
        <f>2.54*0.25</f>
        <v>0.63500000000000001</v>
      </c>
      <c r="UE19" s="2">
        <f t="shared" ref="UE19:UE24" si="130">3.1416*((UD19/2)^2)</f>
        <v>0.31669291500000002</v>
      </c>
      <c r="UF19" s="94" t="s">
        <v>546</v>
      </c>
      <c r="UG19" s="85">
        <f>IF(UB18=UB19,UE19,IF(UB18=UB20,UE20,IF(UB18=UB21,UE21,IF(UB18=UB22,UE22,IF(UB18=UB23,UE23,IF(UB18=UB24,UE24,"escribe as"))))))</f>
        <v>1.9793307187499998</v>
      </c>
      <c r="UI19" s="24"/>
      <c r="UK19" s="1"/>
      <c r="UL19" s="1"/>
      <c r="UM19" s="1"/>
      <c r="UN19" s="1"/>
      <c r="UO19" s="1"/>
      <c r="UP19" s="1"/>
      <c r="UQ19" s="1"/>
      <c r="UT19" s="71"/>
      <c r="UU19" s="8"/>
      <c r="UW19" s="40"/>
      <c r="UX19" s="40"/>
      <c r="UY19" s="40"/>
      <c r="UZ19" s="40"/>
      <c r="VA19" s="40"/>
      <c r="VK19" s="305"/>
      <c r="VL19" s="305"/>
      <c r="VM19" s="305"/>
      <c r="VN19" s="305"/>
      <c r="VO19" s="305"/>
      <c r="VP19" s="305"/>
      <c r="VQ19" s="305"/>
      <c r="VR19" s="305"/>
      <c r="VS19" s="305"/>
      <c r="VT19" s="305"/>
      <c r="VU19" s="305"/>
      <c r="VV19" s="305"/>
      <c r="VW19" s="305"/>
      <c r="VX19" s="305"/>
      <c r="VY19" s="305"/>
      <c r="VZ19" s="305"/>
      <c r="WA19" s="305"/>
      <c r="WB19" s="305"/>
      <c r="WC19" s="305"/>
      <c r="WD19" s="305"/>
      <c r="WE19" s="305"/>
      <c r="WF19" s="305"/>
      <c r="WG19" s="305"/>
      <c r="WH19" s="305"/>
      <c r="WI19" s="305"/>
      <c r="WJ19" s="305"/>
      <c r="WK19" s="305"/>
      <c r="WL19" s="305"/>
      <c r="WM19" s="40"/>
      <c r="WN19" s="40"/>
      <c r="WO19" s="40"/>
      <c r="WP19" s="40"/>
      <c r="WQ19" s="40"/>
      <c r="WR19" s="40"/>
      <c r="WS19" s="40"/>
      <c r="WT19" s="1"/>
      <c r="WU19" s="113"/>
      <c r="WV19" s="54" t="s">
        <v>605</v>
      </c>
      <c r="WW19" s="54"/>
      <c r="WX19" s="54"/>
      <c r="WY19" s="54"/>
      <c r="WZ19" s="54"/>
      <c r="XA19" s="54"/>
      <c r="XB19" s="54"/>
      <c r="XC19" s="113"/>
      <c r="XD19" s="2"/>
      <c r="XE19" s="40"/>
      <c r="XF19" s="40"/>
      <c r="XG19" s="40"/>
      <c r="XH19" s="40"/>
      <c r="XI19" s="40"/>
      <c r="XJ19" s="40"/>
      <c r="XK19" s="40"/>
      <c r="XL19" s="2"/>
      <c r="XU19" s="305"/>
      <c r="XV19" s="305"/>
      <c r="XW19" s="305"/>
      <c r="XX19" s="305"/>
      <c r="XY19" s="43"/>
      <c r="XZ19" s="43"/>
      <c r="YA19" s="43"/>
      <c r="YB19" s="43"/>
      <c r="YC19" s="43"/>
      <c r="YF19" s="351"/>
      <c r="YN19" s="305"/>
      <c r="YO19" s="305"/>
      <c r="YP19" s="305"/>
      <c r="YQ19" s="305"/>
      <c r="YR19" s="305"/>
      <c r="YS19" s="305"/>
      <c r="YT19" s="305"/>
      <c r="YU19" s="305"/>
      <c r="YV19" s="1"/>
      <c r="ZG19" s="348"/>
      <c r="ZH19" s="173" t="s">
        <v>529</v>
      </c>
      <c r="ZI19" s="85"/>
      <c r="ZJ19" s="2"/>
      <c r="ZK19" s="2"/>
      <c r="ZL19" s="88"/>
      <c r="ZM19" s="91"/>
      <c r="ZN19" s="92"/>
      <c r="ZO19" s="51"/>
      <c r="ZQ19" s="46"/>
      <c r="ZR19" s="7"/>
      <c r="ZS19" s="24"/>
      <c r="ZT19" s="6"/>
      <c r="ZU19" s="71"/>
      <c r="ZV19" s="51"/>
      <c r="ZW19" s="24"/>
      <c r="ZX19" s="24"/>
      <c r="ZY19" s="24"/>
      <c r="ZZ19" s="1"/>
      <c r="AAB19" s="88"/>
      <c r="AAC19" s="88"/>
      <c r="AAD19" s="88"/>
      <c r="AAE19" s="88"/>
      <c r="AAF19" s="88"/>
      <c r="AAG19" s="88"/>
      <c r="AAH19" s="88"/>
      <c r="AAI19" s="43"/>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row>
    <row r="20" ht="15" customHeight="1">
      <c r="B20" s="85"/>
      <c r="C20" s="85"/>
      <c r="D20" s="85"/>
      <c r="E20" s="85"/>
      <c r="F20" s="85"/>
      <c r="G20" s="85"/>
      <c r="H20" s="85"/>
      <c r="R20" s="3"/>
      <c r="S20" s="3"/>
      <c r="T20" s="3"/>
      <c r="U20" s="3"/>
      <c r="V20" s="3"/>
      <c r="W20" s="3"/>
      <c r="X20" s="3"/>
      <c r="Y20" s="3"/>
      <c r="Z20" s="3"/>
      <c r="AA20" s="3"/>
      <c r="AB20" s="3"/>
      <c r="AC20" s="40"/>
      <c r="AD20" s="40"/>
      <c r="AE20" s="40"/>
      <c r="AF20" s="40"/>
      <c r="AG20" s="40"/>
      <c r="AH20" s="40"/>
      <c r="AI20" s="40"/>
      <c r="AJ20" s="3"/>
      <c r="AK20" s="3"/>
      <c r="AL20" s="3" t="s">
        <v>575</v>
      </c>
      <c r="AM20" s="57">
        <f>AM16+AM18</f>
        <v>2181</v>
      </c>
      <c r="AN20" s="3" t="s">
        <v>576</v>
      </c>
      <c r="AO20" s="5" t="s">
        <v>606</v>
      </c>
      <c r="AS20" s="3"/>
      <c r="AU20" s="1" t="s">
        <v>140</v>
      </c>
      <c r="AW20" s="112"/>
      <c r="AZ20" s="3">
        <f>MAX(AZ16:AZ19)</f>
        <v>543</v>
      </c>
      <c r="BA20" s="1" t="s">
        <v>69</v>
      </c>
      <c r="BB20" s="1">
        <f>AZ20/AZ32</f>
        <v>0.77793696275071633</v>
      </c>
      <c r="CG20" s="46" t="s">
        <v>607</v>
      </c>
      <c r="CH20" s="7">
        <f>2.45*0.67*0.15*0.3</f>
        <v>0.073867500000000003</v>
      </c>
      <c r="CI20" s="96"/>
      <c r="CJ20" s="17"/>
      <c r="CK20" s="16" t="s">
        <v>99</v>
      </c>
      <c r="CL20" s="98"/>
      <c r="CM20" s="75"/>
      <c r="CN20" s="75"/>
      <c r="CO20" s="96"/>
      <c r="CP20" s="17"/>
      <c r="CQ20" s="16" t="s">
        <v>99</v>
      </c>
      <c r="CR20" s="98"/>
      <c r="CS20" s="75"/>
      <c r="CT20" s="76"/>
      <c r="CU20" s="24"/>
      <c r="CV20" s="6"/>
      <c r="CW20" s="71"/>
      <c r="CX20" s="51"/>
      <c r="CY20" s="51"/>
      <c r="DB20" s="1"/>
      <c r="DC20" s="1"/>
      <c r="DD20" s="4"/>
      <c r="DE20" s="4"/>
      <c r="DF20" s="4">
        <v>12</v>
      </c>
      <c r="DG20" s="4"/>
      <c r="DH20" s="4"/>
      <c r="DI20" s="4"/>
      <c r="DJ20" s="1"/>
      <c r="DK20" s="1"/>
      <c r="DL20" s="88"/>
      <c r="DM20" s="341">
        <v>4</v>
      </c>
      <c r="DN20" s="342" t="s">
        <v>608</v>
      </c>
      <c r="DO20" s="333">
        <f>2.54*5/16</f>
        <v>0.79374999999999996</v>
      </c>
      <c r="DP20" s="343">
        <f t="shared" si="122"/>
        <v>0.49483267968749994</v>
      </c>
      <c r="DQ20" s="344">
        <v>4</v>
      </c>
      <c r="DR20" s="345" t="s">
        <v>609</v>
      </c>
      <c r="DS20" s="337">
        <f>2.54*3/16</f>
        <v>0.47625000000000001</v>
      </c>
      <c r="DT20" s="346">
        <f>(DN13/15)*3.1416*((DS20/2)^2)</f>
        <v>0.79569094893749992</v>
      </c>
      <c r="DY20" s="46"/>
      <c r="DZ20" s="7"/>
      <c r="EA20" s="96"/>
      <c r="EB20" s="17"/>
      <c r="EC20" s="16" t="s">
        <v>99</v>
      </c>
      <c r="ED20" s="98"/>
      <c r="EE20" s="75"/>
      <c r="EF20" s="75"/>
      <c r="EG20" s="96"/>
      <c r="EH20" s="17"/>
      <c r="EI20" s="16" t="s">
        <v>99</v>
      </c>
      <c r="EJ20" s="98"/>
      <c r="EK20" s="75"/>
      <c r="EL20" s="76"/>
      <c r="EM20" s="96"/>
      <c r="EN20" s="17"/>
      <c r="EO20" s="16" t="s">
        <v>99</v>
      </c>
      <c r="EP20" s="98"/>
      <c r="EQ20" s="75"/>
      <c r="ER20" s="76"/>
      <c r="ES20" s="24"/>
      <c r="ET20" s="24"/>
      <c r="EU20" s="6"/>
      <c r="EV20" s="7"/>
      <c r="EW20" s="6"/>
      <c r="EX20" s="88"/>
      <c r="EY20" s="88"/>
      <c r="EZ20" s="88"/>
      <c r="FA20" s="331">
        <v>4</v>
      </c>
      <c r="FB20" s="332" t="s">
        <v>536</v>
      </c>
      <c r="FC20" s="333" t="s">
        <v>537</v>
      </c>
      <c r="FD20" s="334" t="s">
        <v>538</v>
      </c>
      <c r="FE20" s="335">
        <v>4</v>
      </c>
      <c r="FF20" s="336" t="s">
        <v>536</v>
      </c>
      <c r="FG20" s="337" t="s">
        <v>537</v>
      </c>
      <c r="FH20" s="338" t="s">
        <v>538</v>
      </c>
      <c r="FI20" s="88"/>
      <c r="FM20" s="46"/>
      <c r="FN20" s="7"/>
      <c r="FO20" s="96"/>
      <c r="FP20" s="17"/>
      <c r="FQ20" s="16" t="s">
        <v>99</v>
      </c>
      <c r="FR20" s="98"/>
      <c r="FS20" s="75"/>
      <c r="FT20" s="75"/>
      <c r="FU20" s="96"/>
      <c r="FV20" s="17"/>
      <c r="FW20" s="16" t="s">
        <v>99</v>
      </c>
      <c r="FX20" s="98"/>
      <c r="FY20" s="75"/>
      <c r="FZ20" s="76"/>
      <c r="GA20" s="24"/>
      <c r="GB20" s="6"/>
      <c r="GC20" s="71"/>
      <c r="GD20" s="51"/>
      <c r="GE20" s="51"/>
      <c r="GG20" s="88"/>
      <c r="GH20" s="313">
        <v>3</v>
      </c>
      <c r="GI20" s="254" t="s">
        <v>536</v>
      </c>
      <c r="GJ20" s="255" t="s">
        <v>537</v>
      </c>
      <c r="GK20" s="254" t="s">
        <v>538</v>
      </c>
      <c r="GL20" s="88"/>
      <c r="GM20" s="114"/>
      <c r="GN20" s="24"/>
      <c r="GO20" s="51"/>
      <c r="GT20" s="88"/>
      <c r="HC20" s="348"/>
      <c r="HD20" s="2">
        <v>5</v>
      </c>
      <c r="HE20" s="85" t="s">
        <v>570</v>
      </c>
      <c r="HF20" s="85">
        <f>2.54*5/8</f>
        <v>1.5874999999999999</v>
      </c>
      <c r="HG20" s="2">
        <f t="shared" si="113"/>
        <v>1.9793307187499998</v>
      </c>
      <c r="HH20" s="1"/>
      <c r="HI20" s="7"/>
      <c r="HJ20" s="24"/>
      <c r="HK20" s="24"/>
      <c r="HL20" s="24"/>
      <c r="HM20" s="8"/>
      <c r="HN20" s="6"/>
      <c r="HO20" s="1"/>
      <c r="HP20" s="40"/>
      <c r="HR20" s="40"/>
      <c r="HS20" s="1"/>
      <c r="HT20" s="40"/>
      <c r="HV20" s="88"/>
      <c r="IE20" s="348"/>
      <c r="IF20" s="2">
        <v>5</v>
      </c>
      <c r="IG20" s="85" t="s">
        <v>570</v>
      </c>
      <c r="IH20" s="85">
        <f>2.54*5/8</f>
        <v>1.5874999999999999</v>
      </c>
      <c r="II20" s="2">
        <f t="shared" si="114"/>
        <v>1.9793307187499998</v>
      </c>
      <c r="IJ20" s="1"/>
      <c r="IK20" s="7"/>
      <c r="IL20" s="24"/>
      <c r="IM20" s="24"/>
      <c r="IN20" s="24"/>
      <c r="IO20" s="8"/>
      <c r="IP20" s="6"/>
      <c r="IQ20" s="1"/>
      <c r="IR20" s="40"/>
      <c r="IT20" s="40"/>
      <c r="IU20" s="1"/>
      <c r="IV20" s="40"/>
      <c r="IW20" s="40"/>
      <c r="IX20" s="2">
        <v>3</v>
      </c>
      <c r="IY20" s="85" t="s">
        <v>559</v>
      </c>
      <c r="IZ20" s="85">
        <f>2.54*3/8</f>
        <v>0.95250000000000001</v>
      </c>
      <c r="JA20" s="2">
        <f t="shared" si="123"/>
        <v>0.71255905875000003</v>
      </c>
      <c r="JB20" s="94"/>
      <c r="JC20" s="2">
        <f>ROUNDUP((JA15/JC19),0)</f>
        <v>2</v>
      </c>
      <c r="JD20" s="6" t="s">
        <v>610</v>
      </c>
      <c r="JE20" s="24">
        <f>IX18</f>
        <v>5</v>
      </c>
      <c r="JG20" s="2">
        <v>3</v>
      </c>
      <c r="JH20" s="85" t="s">
        <v>559</v>
      </c>
      <c r="JI20" s="85">
        <f>2.54*3/8</f>
        <v>0.95250000000000001</v>
      </c>
      <c r="JJ20" s="2">
        <f t="shared" si="124"/>
        <v>0.71255905875000003</v>
      </c>
      <c r="JK20" s="94"/>
      <c r="JL20" s="2">
        <f>ROUNDUP((JJ15/JL19),0)</f>
        <v>3</v>
      </c>
      <c r="JM20" s="6" t="s">
        <v>610</v>
      </c>
      <c r="JN20" s="24">
        <f>JG18</f>
        <v>5</v>
      </c>
      <c r="KN20" s="4">
        <v>0</v>
      </c>
      <c r="KO20" s="307">
        <v>0</v>
      </c>
      <c r="KP20" s="307">
        <v>0</v>
      </c>
      <c r="KU20" s="4">
        <f t="shared" si="77"/>
        <v>0</v>
      </c>
      <c r="KV20" s="4">
        <f t="shared" si="77"/>
        <v>0</v>
      </c>
      <c r="KW20" s="112">
        <v>0</v>
      </c>
      <c r="KX20" s="1">
        <v>0</v>
      </c>
      <c r="KY20" s="297" t="str">
        <f t="shared" si="78"/>
        <v/>
      </c>
      <c r="KZ20" s="112">
        <f t="shared" si="79"/>
        <v>0</v>
      </c>
      <c r="LA20" s="1">
        <v>0</v>
      </c>
      <c r="LB20" s="1" t="str">
        <f t="shared" si="80"/>
        <v/>
      </c>
      <c r="LD20" s="4">
        <f t="shared" si="112"/>
        <v>4</v>
      </c>
      <c r="LE20" s="298">
        <f t="shared" si="115"/>
        <v>13111059.802538594</v>
      </c>
      <c r="LF20" s="44">
        <v>4.3422288903045727</v>
      </c>
      <c r="LG20" s="4">
        <v>0.34159076577592123</v>
      </c>
      <c r="LH20" s="299">
        <f t="shared" si="116"/>
        <v>0.078667148693757918</v>
      </c>
      <c r="LI20" s="44">
        <f t="shared" si="117"/>
        <v>4.6838196560804937</v>
      </c>
      <c r="LJ20" s="4">
        <v>40</v>
      </c>
      <c r="LK20" s="4" t="str">
        <f t="shared" si="118"/>
        <v>pasa</v>
      </c>
      <c r="LM20" s="88"/>
      <c r="LU20" s="1">
        <f>LN11+(LQ5*LP8)</f>
        <v>6.7108595046253257</v>
      </c>
      <c r="LV20" s="1"/>
      <c r="LW20" s="2">
        <v>5</v>
      </c>
      <c r="LX20" s="85" t="s">
        <v>570</v>
      </c>
      <c r="LY20" s="85">
        <f>2.54*5/8</f>
        <v>1.5874999999999999</v>
      </c>
      <c r="LZ20" s="2">
        <f t="shared" si="119"/>
        <v>1.9793307187499998</v>
      </c>
      <c r="MA20" s="6"/>
      <c r="MB20" s="6"/>
      <c r="MC20" s="6"/>
      <c r="ME20" s="24"/>
      <c r="MF20" s="8"/>
      <c r="MG20" s="6"/>
      <c r="MH20" s="1"/>
      <c r="MI20" s="40"/>
      <c r="MK20" s="40"/>
      <c r="ML20" s="1"/>
      <c r="MM20" s="40"/>
      <c r="MN20" s="40"/>
      <c r="MO20" s="2">
        <v>3</v>
      </c>
      <c r="MP20" s="85" t="s">
        <v>559</v>
      </c>
      <c r="MQ20" s="85">
        <f>2.54*3/8</f>
        <v>0.95250000000000001</v>
      </c>
      <c r="MR20" s="2">
        <f t="shared" si="125"/>
        <v>0.71255905875000003</v>
      </c>
      <c r="MS20" s="94"/>
      <c r="MT20" s="2">
        <f>ROUNDUP((MR15/MT19),0)</f>
        <v>2</v>
      </c>
      <c r="MU20" s="6" t="s">
        <v>610</v>
      </c>
      <c r="MV20" s="24">
        <f>MO18</f>
        <v>5</v>
      </c>
      <c r="MW20" s="88"/>
      <c r="NE20" s="1">
        <f>MX11+(NA5*MZ8)</f>
        <v>6.5197881434351839</v>
      </c>
      <c r="NF20" s="1"/>
      <c r="NG20" s="2">
        <v>5</v>
      </c>
      <c r="NH20" s="85" t="s">
        <v>570</v>
      </c>
      <c r="NI20" s="85">
        <f>2.54*5/8</f>
        <v>1.5874999999999999</v>
      </c>
      <c r="NJ20" s="2">
        <f t="shared" si="120"/>
        <v>1.9793307187499998</v>
      </c>
      <c r="NK20" s="6"/>
      <c r="NL20" s="6"/>
      <c r="NM20" s="6"/>
      <c r="NO20" s="24"/>
      <c r="NP20" s="8"/>
      <c r="NQ20" s="6"/>
      <c r="NR20" s="1"/>
      <c r="NS20" s="40"/>
      <c r="NU20" s="40"/>
      <c r="NV20" s="1"/>
      <c r="NW20" s="40"/>
      <c r="NX20" s="40"/>
      <c r="NY20" s="2">
        <v>3</v>
      </c>
      <c r="NZ20" s="85" t="s">
        <v>559</v>
      </c>
      <c r="OA20" s="85">
        <f>2.54*3/8</f>
        <v>0.95250000000000001</v>
      </c>
      <c r="OB20" s="2">
        <f t="shared" si="126"/>
        <v>0.71255905875000003</v>
      </c>
      <c r="OC20" s="94"/>
      <c r="OD20" s="2">
        <f>ROUNDUP((OB15/OD19),0)</f>
        <v>2</v>
      </c>
      <c r="OE20" s="6" t="s">
        <v>610</v>
      </c>
      <c r="OF20" s="24">
        <f>NY18</f>
        <v>5</v>
      </c>
      <c r="OG20" s="24"/>
      <c r="OH20" s="8"/>
      <c r="OI20" s="6"/>
      <c r="OJ20" s="1"/>
      <c r="OK20" s="40"/>
      <c r="OM20" s="40"/>
      <c r="ON20" s="1"/>
      <c r="OO20" s="40"/>
      <c r="OP20" s="40"/>
      <c r="OQ20" s="2">
        <v>3</v>
      </c>
      <c r="OR20" s="85" t="s">
        <v>559</v>
      </c>
      <c r="OS20" s="85">
        <f>2.54*3/8</f>
        <v>0.95250000000000001</v>
      </c>
      <c r="OT20" s="2">
        <f t="shared" si="127"/>
        <v>0.71255905875000003</v>
      </c>
      <c r="OU20" s="94"/>
      <c r="OV20" s="2">
        <f>ROUNDUP((OT15/OV19),0)</f>
        <v>4</v>
      </c>
      <c r="OW20" s="6" t="s">
        <v>610</v>
      </c>
      <c r="OX20" s="24">
        <f>OQ18</f>
        <v>5</v>
      </c>
      <c r="OZ20" s="40" t="s">
        <v>611</v>
      </c>
      <c r="PA20" s="40">
        <f>OZ18*OX27</f>
        <v>8800</v>
      </c>
      <c r="PB20" s="40"/>
      <c r="PC20" s="40"/>
      <c r="PD20" s="40" t="s">
        <v>612</v>
      </c>
      <c r="PE20" s="40">
        <f>PD18*OX27</f>
        <v>23058.36804616958</v>
      </c>
      <c r="PF20" s="40"/>
      <c r="PH20" s="88"/>
      <c r="PP20" s="1">
        <f>PI11+(PL5*PK8)</f>
        <v>12.839258805379835</v>
      </c>
      <c r="PQ20" s="1"/>
      <c r="PR20" s="2">
        <v>5</v>
      </c>
      <c r="PS20" s="85" t="s">
        <v>570</v>
      </c>
      <c r="PT20" s="85">
        <f>2.54*5/8</f>
        <v>1.5874999999999999</v>
      </c>
      <c r="PU20" s="2">
        <f t="shared" si="121"/>
        <v>1.9793307187499998</v>
      </c>
      <c r="PV20" s="6"/>
      <c r="PW20" s="6"/>
      <c r="PX20" s="6"/>
      <c r="PZ20" s="281">
        <v>0.025330065371307532</v>
      </c>
      <c r="QA20" s="8"/>
      <c r="QB20" s="6"/>
      <c r="QC20" s="1">
        <f>PZ22</f>
        <v>0.025330065371307532</v>
      </c>
      <c r="QD20" s="40"/>
      <c r="QF20" s="352">
        <v>0</v>
      </c>
      <c r="QG20" s="1"/>
      <c r="QH20" s="40"/>
      <c r="QI20" s="40"/>
      <c r="QJ20" s="2">
        <v>3</v>
      </c>
      <c r="QK20" s="85" t="s">
        <v>559</v>
      </c>
      <c r="QL20" s="85">
        <f>2.54*3/8</f>
        <v>0.95250000000000001</v>
      </c>
      <c r="QM20" s="2">
        <f t="shared" si="128"/>
        <v>0.71255905875000003</v>
      </c>
      <c r="QN20" s="94"/>
      <c r="QO20" s="2">
        <f>ROUNDUP((QM15/QO19),0)</f>
        <v>4</v>
      </c>
      <c r="QP20" s="6" t="s">
        <v>610</v>
      </c>
      <c r="QQ20" s="24">
        <f>QJ18</f>
        <v>5</v>
      </c>
      <c r="QR20" s="24"/>
      <c r="QS20" s="8"/>
      <c r="QT20" s="6"/>
      <c r="QU20" s="1"/>
      <c r="QV20" s="40"/>
      <c r="QX20" s="40"/>
      <c r="QY20" s="1"/>
      <c r="QZ20" s="40"/>
      <c r="RA20" s="40"/>
      <c r="RB20" s="2">
        <v>3</v>
      </c>
      <c r="RC20" s="85" t="s">
        <v>559</v>
      </c>
      <c r="RD20" s="85">
        <f>2.54*3/8</f>
        <v>0.95250000000000001</v>
      </c>
      <c r="RE20" s="2">
        <f t="shared" si="129"/>
        <v>0.71255905875000003</v>
      </c>
      <c r="RF20" s="94"/>
      <c r="RG20" s="2">
        <f>ROUNDUP((RE15/RG19),0)</f>
        <v>4</v>
      </c>
      <c r="RH20" s="6" t="s">
        <v>610</v>
      </c>
      <c r="RI20" s="24">
        <f>RB18</f>
        <v>5</v>
      </c>
      <c r="RK20" s="40" t="s">
        <v>611</v>
      </c>
      <c r="RL20" s="40">
        <f>RK18*RI27</f>
        <v>8800</v>
      </c>
      <c r="RM20" s="40"/>
      <c r="RN20" s="40"/>
      <c r="RO20" s="40" t="s">
        <v>612</v>
      </c>
      <c r="RP20" s="40">
        <f>RO18*RI27</f>
        <v>30242.760925279083</v>
      </c>
      <c r="RQ20" s="40"/>
      <c r="SB20" s="24"/>
      <c r="SC20" s="302" t="s">
        <v>502</v>
      </c>
      <c r="SD20" s="85">
        <v>4200</v>
      </c>
      <c r="SE20" s="94" t="s">
        <v>503</v>
      </c>
      <c r="SF20" s="85">
        <f>0.75*(SF19/SD20)*(4800/(6000+SD20))</f>
        <v>0.011428571428571429</v>
      </c>
      <c r="SG20" s="2"/>
      <c r="SH20" s="2"/>
      <c r="SI20" s="2"/>
      <c r="SJ20" s="20">
        <f t="shared" ref="SJ20:SJ22" si="131">SG69</f>
        <v>0</v>
      </c>
      <c r="SL20" s="46"/>
      <c r="SM20" s="7"/>
      <c r="SN20" s="96"/>
      <c r="SO20" s="17"/>
      <c r="SP20" s="16" t="s">
        <v>99</v>
      </c>
      <c r="SQ20" s="98"/>
      <c r="SR20" s="75"/>
      <c r="SS20" s="75"/>
      <c r="ST20" s="96"/>
      <c r="SU20" s="17"/>
      <c r="SV20" s="16" t="s">
        <v>99</v>
      </c>
      <c r="SW20" s="98"/>
      <c r="SX20" s="75"/>
      <c r="SY20" s="76"/>
      <c r="SZ20" s="24"/>
      <c r="TA20" s="6"/>
      <c r="TB20" s="71"/>
      <c r="TC20" s="51"/>
      <c r="TD20" s="51"/>
      <c r="TF20" s="88"/>
      <c r="TG20" s="313">
        <v>4</v>
      </c>
      <c r="TH20" s="254" t="s">
        <v>536</v>
      </c>
      <c r="TI20" s="255" t="s">
        <v>537</v>
      </c>
      <c r="TJ20" s="254" t="s">
        <v>538</v>
      </c>
      <c r="TK20" s="88"/>
      <c r="TL20" s="114"/>
      <c r="TM20" s="24"/>
      <c r="TN20" s="51"/>
      <c r="TR20" s="24"/>
      <c r="TS20" s="302" t="s">
        <v>487</v>
      </c>
      <c r="TT20" s="85">
        <v>250</v>
      </c>
      <c r="TU20" s="94" t="s">
        <v>488</v>
      </c>
      <c r="TV20" s="85">
        <f>TT20*0.8*0.85</f>
        <v>170</v>
      </c>
      <c r="TW20" s="2"/>
      <c r="TX20" s="2"/>
      <c r="TY20" s="94" t="s">
        <v>489</v>
      </c>
      <c r="TZ20" s="304">
        <f>TX10</f>
        <v>33566.433566433567</v>
      </c>
      <c r="UA20" s="40"/>
      <c r="UB20" s="2">
        <v>3</v>
      </c>
      <c r="UC20" s="85" t="s">
        <v>559</v>
      </c>
      <c r="UD20" s="85">
        <f>2.54*3/8</f>
        <v>0.95250000000000001</v>
      </c>
      <c r="UE20" s="2">
        <f t="shared" si="130"/>
        <v>0.71255905875000003</v>
      </c>
      <c r="UF20" s="94"/>
      <c r="UG20" s="2">
        <f>ROUNDUP((UE15/UG19),0)</f>
        <v>1</v>
      </c>
      <c r="UH20" s="6" t="s">
        <v>610</v>
      </c>
      <c r="UI20" s="24">
        <f>UB18</f>
        <v>5</v>
      </c>
      <c r="UK20" s="40" t="s">
        <v>611</v>
      </c>
      <c r="UL20" s="40">
        <f>UK18*UI27</f>
        <v>4400</v>
      </c>
      <c r="UM20" s="40"/>
      <c r="UN20" s="40"/>
      <c r="UO20" s="40" t="s">
        <v>612</v>
      </c>
      <c r="UP20" s="40">
        <f>UO18*UI27</f>
        <v>10560</v>
      </c>
      <c r="UQ20" s="40"/>
      <c r="UT20" s="71"/>
      <c r="UU20" s="8"/>
      <c r="UV20" s="7"/>
      <c r="UW20" s="40"/>
      <c r="UX20" s="40"/>
      <c r="UY20" s="40"/>
      <c r="UZ20" s="40"/>
      <c r="VA20" s="40"/>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353" t="s">
        <v>613</v>
      </c>
      <c r="WK20" s="353"/>
      <c r="WL20" s="2"/>
      <c r="WM20" s="40"/>
      <c r="WN20" s="40"/>
      <c r="WO20" s="40"/>
      <c r="WP20" s="40"/>
      <c r="WQ20" s="40"/>
      <c r="WR20" s="40"/>
      <c r="WS20" s="40"/>
      <c r="WU20" s="113"/>
      <c r="WV20" s="40"/>
      <c r="WW20" s="40"/>
      <c r="WX20" s="40"/>
      <c r="WY20" s="40"/>
      <c r="WZ20" s="40"/>
      <c r="XA20" s="40"/>
      <c r="XB20" s="40"/>
      <c r="XC20" s="113"/>
      <c r="XD20" s="2"/>
      <c r="XE20" s="40"/>
      <c r="XF20" s="40"/>
      <c r="XG20" s="40"/>
      <c r="XH20" s="40"/>
      <c r="XI20" s="40"/>
      <c r="XJ20" s="40"/>
      <c r="XK20" s="40"/>
      <c r="XL20" s="2"/>
      <c r="XT20" s="2"/>
      <c r="XU20" s="2"/>
      <c r="XV20" s="2"/>
      <c r="XW20" s="2"/>
      <c r="XX20" s="2"/>
      <c r="XY20" s="2"/>
      <c r="XZ20" s="2"/>
      <c r="YA20" s="2"/>
      <c r="YB20" s="2"/>
      <c r="YC20" s="2"/>
      <c r="YD20" s="2"/>
      <c r="YF20" s="351"/>
      <c r="YN20" s="2"/>
      <c r="YO20" s="2"/>
      <c r="YP20" s="2"/>
      <c r="YQ20" s="2"/>
      <c r="YR20" s="2"/>
      <c r="YS20" s="2"/>
      <c r="YT20" s="2"/>
      <c r="YU20" s="2"/>
      <c r="YV20" s="1"/>
      <c r="ZG20" s="348"/>
      <c r="ZH20" s="313">
        <v>3</v>
      </c>
      <c r="ZI20" s="254" t="s">
        <v>536</v>
      </c>
      <c r="ZJ20" s="255" t="s">
        <v>537</v>
      </c>
      <c r="ZK20" s="254" t="s">
        <v>538</v>
      </c>
      <c r="ZL20" s="88"/>
      <c r="ZM20" s="114"/>
      <c r="ZN20" s="24"/>
      <c r="ZO20" s="51"/>
      <c r="ZQ20" s="46"/>
      <c r="ZR20" s="7"/>
      <c r="ZS20" s="24"/>
      <c r="ZT20" s="6"/>
      <c r="ZU20" s="71"/>
      <c r="ZV20" s="51"/>
      <c r="ZW20" s="24"/>
      <c r="ZX20" s="24"/>
      <c r="ZY20" s="24"/>
      <c r="ZZ20" s="1"/>
      <c r="AAB20" s="88"/>
      <c r="AAC20" s="88"/>
      <c r="AAD20" s="88"/>
      <c r="AAE20" s="88"/>
      <c r="AAF20" s="88"/>
      <c r="AAG20" s="88"/>
      <c r="AAH20" s="88"/>
      <c r="AAI20" s="43"/>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row>
    <row r="21" ht="15" customHeight="1">
      <c r="B21" s="85"/>
      <c r="C21" s="85"/>
      <c r="D21" s="85"/>
      <c r="E21" s="85"/>
      <c r="F21" s="85"/>
      <c r="G21" s="85"/>
      <c r="H21" s="85"/>
      <c r="K21" s="110"/>
      <c r="R21" s="3"/>
      <c r="S21" s="3"/>
      <c r="T21" s="3"/>
      <c r="U21" s="3"/>
      <c r="V21" s="3"/>
      <c r="W21" s="3"/>
      <c r="X21" s="3"/>
      <c r="Y21" s="3"/>
      <c r="Z21" s="3"/>
      <c r="AA21" s="3"/>
      <c r="AB21" s="3"/>
      <c r="AC21" s="40"/>
      <c r="AD21" s="40"/>
      <c r="AE21" s="40"/>
      <c r="AF21" s="40"/>
      <c r="AG21" s="40"/>
      <c r="AH21" s="40"/>
      <c r="AI21" s="40"/>
      <c r="AJ21" s="3"/>
      <c r="AK21" s="3"/>
      <c r="AL21" s="3" t="s">
        <v>584</v>
      </c>
      <c r="AM21" s="57">
        <f>AM17-AM18</f>
        <v>1818</v>
      </c>
      <c r="AN21" s="3" t="s">
        <v>576</v>
      </c>
      <c r="AO21" s="5" t="s">
        <v>614</v>
      </c>
      <c r="AS21" s="3"/>
      <c r="AU21" s="1" t="s">
        <v>153</v>
      </c>
      <c r="AX21" s="78"/>
      <c r="AZ21" s="3">
        <f>AZ20*AZ6</f>
        <v>39964.799999999996</v>
      </c>
      <c r="BD21" s="40" t="s">
        <v>615</v>
      </c>
      <c r="BE21" s="40"/>
      <c r="BF21" s="40"/>
      <c r="BG21" s="40"/>
      <c r="BH21" s="40"/>
      <c r="BI21" s="40"/>
      <c r="BJ21" s="40"/>
      <c r="BM21" s="1" t="s">
        <v>616</v>
      </c>
      <c r="BW21" s="1" t="s">
        <v>616</v>
      </c>
      <c r="CG21" s="46" t="s">
        <v>617</v>
      </c>
      <c r="CH21" s="7"/>
      <c r="CI21" s="80"/>
      <c r="CJ21" s="67"/>
      <c r="CK21" s="68" t="s">
        <v>91</v>
      </c>
      <c r="CL21" s="82"/>
      <c r="CM21" s="75">
        <f>-1*(IF(CM24=0,0,IF(CL21=0,0,IF(CL22=0,0,IF(CL21=(CM24/2),CL22*CM24/8,CL22*CL21*((CM24-CL21)*(CM24-CL21))/(CM24*CM24))))))</f>
        <v>0</v>
      </c>
      <c r="CN21" s="75">
        <f>IF(CM24=0,0,IF(CL21=0,0,IF(CL22=0,0,IF(CL21=(CM24/2),CM21*-1,CL22*(CL21*CL21)*(CM24-CL21)/(CM24*CM24)))))</f>
        <v>0</v>
      </c>
      <c r="CO21" s="80"/>
      <c r="CP21" s="67"/>
      <c r="CQ21" s="68" t="s">
        <v>91</v>
      </c>
      <c r="CR21" s="82"/>
      <c r="CS21" s="75">
        <f>-1*(IF(CS24=0,0,IF(CR21=0,0,IF(CR22=0,0,IF(CR21=(CS24/2),CR22*CS24/8,CR22*CR21*((CS24-CR21)*(CS24-CR21))/(CS24*CS24))))))</f>
        <v>0</v>
      </c>
      <c r="CT21" s="76">
        <f>IF(CS24=0,0,IF(CR21=0,0,IF(CR22=0,0,IF(CR21=(CS24/2),CS21*-1,CR22*(CR21*CR21)*(CS24-CR21)/(CS24*CS24)))))</f>
        <v>0</v>
      </c>
      <c r="CU21" s="24"/>
      <c r="CV21" s="6"/>
      <c r="CW21" s="71"/>
      <c r="CX21" s="51"/>
      <c r="CY21" s="51"/>
      <c r="DB21" s="1"/>
      <c r="DD21" s="1" t="s">
        <v>618</v>
      </c>
      <c r="DE21" s="1"/>
      <c r="DF21" s="1"/>
      <c r="DG21" s="1"/>
      <c r="DH21" s="1"/>
      <c r="DI21" s="1"/>
      <c r="DJ21" s="1"/>
      <c r="DK21" s="1"/>
      <c r="DL21" s="88"/>
      <c r="DM21" s="341"/>
      <c r="DN21" s="342"/>
      <c r="DO21" s="342"/>
      <c r="DP21" s="343"/>
      <c r="DQ21" s="344"/>
      <c r="DR21" s="345"/>
      <c r="DS21" s="345"/>
      <c r="DT21" s="346"/>
      <c r="DY21" s="46"/>
      <c r="DZ21" s="7"/>
      <c r="EA21" s="80"/>
      <c r="EB21" s="67"/>
      <c r="EC21" s="68" t="s">
        <v>91</v>
      </c>
      <c r="ED21" s="82"/>
      <c r="EE21" s="75">
        <f>-1*(IF(EE24=0,0,IF(ED21=0,0,IF(ED22=0,0,IF(ED21=(EE24/2),ED22*EE24/8,ED22*ED21*((EE24-ED21)*(EE24-ED21))/(EE24*EE24))))))</f>
        <v>0</v>
      </c>
      <c r="EF21" s="75">
        <f>IF(EE24=0,0,IF(ED21=0,0,IF(ED22=0,0,IF(ED21=(EE24/2),EE21*-1,ED22*(ED21*ED21)*(EE24-ED21)/(EE24*EE24)))))</f>
        <v>0</v>
      </c>
      <c r="EG21" s="80"/>
      <c r="EH21" s="67"/>
      <c r="EI21" s="68" t="s">
        <v>91</v>
      </c>
      <c r="EJ21" s="82"/>
      <c r="EK21" s="75">
        <f>-1*(IF(EK24=0,0,IF(EJ21=0,0,IF(EJ22=0,0,IF(EJ21=(EK24/2),EJ22*EK24/8,EJ22*EJ21*((EK24-EJ21)*(EK24-EJ21))/(EK24*EK24))))))</f>
        <v>0</v>
      </c>
      <c r="EL21" s="76">
        <f>IF(EK24=0,0,IF(EJ21=0,0,IF(EJ22=0,0,IF(EJ21=(EK24/2),EK21*-1,EJ22*(EJ21*EJ21)*(EK24-EJ21)/(EK24*EK24)))))</f>
        <v>0</v>
      </c>
      <c r="EM21" s="80"/>
      <c r="EN21" s="67"/>
      <c r="EO21" s="68" t="s">
        <v>91</v>
      </c>
      <c r="EP21" s="82"/>
      <c r="EQ21" s="75">
        <f>-1*(IF(EQ24=0,0,IF(EP21=0,0,IF(EP22=0,0,IF(EP21=(EQ24/2),EP22*EQ24/8,EP22*EP21*((EQ24-EP21)*(EQ24-EP21))/(EQ24*EQ24))))))</f>
        <v>0</v>
      </c>
      <c r="ER21" s="76">
        <f>IF(EQ24=0,0,IF(EP21=0,0,IF(EP22=0,0,IF(EP21=(EQ24/2),EQ21*-1,EP22*(EP21*EP21)*(EQ24-EP21)/(EQ24*EQ24)))))</f>
        <v>0</v>
      </c>
      <c r="ES21" s="24"/>
      <c r="ET21" s="24"/>
      <c r="EU21" s="6"/>
      <c r="EV21" s="7"/>
      <c r="EW21" s="6"/>
      <c r="EX21" s="88"/>
      <c r="EY21" s="88"/>
      <c r="EZ21" s="88"/>
      <c r="FA21" s="341">
        <v>2</v>
      </c>
      <c r="FB21" s="342" t="s">
        <v>592</v>
      </c>
      <c r="FC21" s="342">
        <f>2.54*3/16</f>
        <v>0.47625000000000001</v>
      </c>
      <c r="FD21" s="343">
        <f t="shared" ref="FD21:FD23" si="132">3.1416*((FC21/2)^2)</f>
        <v>0.17813976468750001</v>
      </c>
      <c r="FE21" s="344">
        <v>2</v>
      </c>
      <c r="FF21" s="345" t="s">
        <v>593</v>
      </c>
      <c r="FG21" s="345">
        <f>2.54*2/16</f>
        <v>0.3175</v>
      </c>
      <c r="FH21" s="346">
        <f>(FB16/15)*3.1416*((FG21/2)^2)</f>
        <v>0.35364042174999999</v>
      </c>
      <c r="FI21" s="88"/>
      <c r="FM21" s="46"/>
      <c r="FN21" s="7"/>
      <c r="FO21" s="80"/>
      <c r="FP21" s="67"/>
      <c r="FQ21" s="68" t="s">
        <v>91</v>
      </c>
      <c r="FR21" s="82"/>
      <c r="FS21" s="75">
        <f>-1*(IF(FS24=0,0,IF(FR21=0,0,IF(FR22=0,0,IF(FR21=(FS24/2),FR22*FS24/8,FR22*FR21*((FS24-FR21)*(FS24-FR21))/(FS24*FS24))))))</f>
        <v>0</v>
      </c>
      <c r="FT21" s="75">
        <f>IF(FS24=0,0,IF(FR21=0,0,IF(FR22=0,0,IF(FR21=(FS24/2),FS21*-1,FR22*(FR21*FR21)*(FS24-FR21)/(FS24*FS24)))))</f>
        <v>0</v>
      </c>
      <c r="FU21" s="80"/>
      <c r="FV21" s="67"/>
      <c r="FW21" s="68" t="s">
        <v>91</v>
      </c>
      <c r="FX21" s="82"/>
      <c r="FY21" s="75">
        <f>-1*(IF(FY24=0,0,IF(FX21=0,0,IF(FX22=0,0,IF(FX21=(FY24/2),FX22*FY24/8,FX22*FX21*((FY24-FX21)*(FY24-FX21))/(FY24*FY24))))))</f>
        <v>0</v>
      </c>
      <c r="FZ21" s="76">
        <f>IF(FY24=0,0,IF(FX21=0,0,IF(FX22=0,0,IF(FX21=(FY24/2),FY21*-1,FX22*(FX21*FX21)*(FY24-FX21)/(FY24*FY24)))))</f>
        <v>0</v>
      </c>
      <c r="GA21" s="24"/>
      <c r="GB21" s="6"/>
      <c r="GC21" s="71"/>
      <c r="GD21" s="51"/>
      <c r="GE21" s="51"/>
      <c r="GG21" s="88"/>
      <c r="GH21" s="2">
        <v>2</v>
      </c>
      <c r="GI21" s="85" t="s">
        <v>547</v>
      </c>
      <c r="GJ21" s="85">
        <f>2.54*0.25</f>
        <v>0.63500000000000001</v>
      </c>
      <c r="GK21" s="2">
        <f t="shared" ref="GK21:GK26" si="133">3.1416*((GJ21/2)^2)</f>
        <v>0.31669291500000002</v>
      </c>
      <c r="GL21" s="88"/>
      <c r="GM21" s="24"/>
      <c r="GN21" s="24"/>
      <c r="GO21" s="51"/>
      <c r="GT21" s="6">
        <f>GU5</f>
        <v>-4.6236429374303034</v>
      </c>
      <c r="HB21" s="5">
        <f>GX26+GZ18</f>
        <v>-9.2165760796616212</v>
      </c>
      <c r="HC21" s="348"/>
      <c r="HD21" s="2">
        <v>6</v>
      </c>
      <c r="HE21" s="85" t="s">
        <v>580</v>
      </c>
      <c r="HF21" s="85">
        <f>2.54*0.75</f>
        <v>1.905</v>
      </c>
      <c r="HG21" s="2">
        <f t="shared" si="113"/>
        <v>2.8502362350000001</v>
      </c>
      <c r="HH21" s="1"/>
      <c r="HI21" s="6"/>
      <c r="HJ21" s="24"/>
      <c r="HK21" s="24"/>
      <c r="HL21" s="24"/>
      <c r="HM21" s="8"/>
      <c r="HN21" s="7"/>
      <c r="HO21" s="1"/>
      <c r="HP21" s="40"/>
      <c r="HR21" s="40"/>
      <c r="HS21" s="1"/>
      <c r="HT21" s="40"/>
      <c r="HV21" s="6">
        <f>HW5</f>
        <v>-3.7619548846013307</v>
      </c>
      <c r="ID21" s="5">
        <f>HZ26+IB18</f>
        <v>-2.7402911666835164</v>
      </c>
      <c r="IE21" s="348"/>
      <c r="IF21" s="2">
        <v>6</v>
      </c>
      <c r="IG21" s="85" t="s">
        <v>580</v>
      </c>
      <c r="IH21" s="85">
        <f>2.54*0.75</f>
        <v>1.905</v>
      </c>
      <c r="II21" s="2">
        <f t="shared" si="114"/>
        <v>2.8502362350000001</v>
      </c>
      <c r="IJ21" s="1"/>
      <c r="IK21" s="6"/>
      <c r="IL21" s="24"/>
      <c r="IM21" s="24"/>
      <c r="IN21" s="24"/>
      <c r="IO21" s="8"/>
      <c r="IP21" s="7"/>
      <c r="IQ21" s="1"/>
      <c r="IR21" s="40"/>
      <c r="IT21" s="40"/>
      <c r="IU21" s="1"/>
      <c r="IV21" s="40"/>
      <c r="IW21" s="40"/>
      <c r="IX21" s="2">
        <v>4</v>
      </c>
      <c r="IY21" s="85" t="s">
        <v>560</v>
      </c>
      <c r="IZ21" s="255">
        <f>IZ19*2</f>
        <v>1.27</v>
      </c>
      <c r="JA21" s="2">
        <f t="shared" si="123"/>
        <v>1.2667716600000001</v>
      </c>
      <c r="JB21" s="1"/>
      <c r="JC21" s="7"/>
      <c r="JD21" s="24"/>
      <c r="JE21" s="24"/>
      <c r="JG21" s="2">
        <v>4</v>
      </c>
      <c r="JH21" s="85" t="s">
        <v>560</v>
      </c>
      <c r="JI21" s="255">
        <f>JI19*2</f>
        <v>1.27</v>
      </c>
      <c r="JJ21" s="2">
        <f t="shared" si="124"/>
        <v>1.2667716600000001</v>
      </c>
      <c r="JK21" s="1"/>
      <c r="JL21" s="7"/>
      <c r="JM21" s="24"/>
      <c r="JN21" s="24"/>
      <c r="KN21" s="4">
        <v>0</v>
      </c>
      <c r="KO21" s="307">
        <v>0</v>
      </c>
      <c r="KP21" s="307">
        <v>0</v>
      </c>
      <c r="KU21" s="4">
        <f t="shared" ref="KU21:KV24" si="134">KN23</f>
        <v>0</v>
      </c>
      <c r="KV21" s="4">
        <f t="shared" si="134"/>
        <v>0</v>
      </c>
      <c r="KW21" s="112">
        <v>0</v>
      </c>
      <c r="KX21" s="1">
        <v>0</v>
      </c>
      <c r="KY21" s="297" t="str">
        <f t="shared" si="78"/>
        <v/>
      </c>
      <c r="KZ21" s="112">
        <f t="shared" si="79"/>
        <v>0</v>
      </c>
      <c r="LA21" s="1">
        <v>0</v>
      </c>
      <c r="LB21" s="1" t="str">
        <f t="shared" si="80"/>
        <v/>
      </c>
      <c r="LD21" s="4">
        <f t="shared" si="112"/>
        <v>0</v>
      </c>
      <c r="LE21" s="298">
        <f t="shared" si="115"/>
        <v>0</v>
      </c>
      <c r="LF21" s="44">
        <v>0</v>
      </c>
      <c r="LG21" s="4">
        <v>0</v>
      </c>
      <c r="LH21" s="299" t="str">
        <f t="shared" si="116"/>
        <v/>
      </c>
      <c r="LI21" s="44">
        <f t="shared" si="117"/>
        <v>0</v>
      </c>
      <c r="LJ21" s="4">
        <v>0</v>
      </c>
      <c r="LK21" s="4" t="str">
        <f t="shared" si="118"/>
        <v/>
      </c>
      <c r="LM21" s="6">
        <f>LN5</f>
        <v>-1.6333877858941075</v>
      </c>
      <c r="LU21" s="5">
        <f>LQ26+LS18</f>
        <v>-4.13837712461447</v>
      </c>
      <c r="LV21" s="1"/>
      <c r="LW21" s="2">
        <v>6</v>
      </c>
      <c r="LX21" s="85" t="s">
        <v>580</v>
      </c>
      <c r="LY21" s="85">
        <f>2.54*0.75</f>
        <v>1.905</v>
      </c>
      <c r="LZ21" s="2">
        <f t="shared" si="119"/>
        <v>2.8502362350000001</v>
      </c>
      <c r="MA21" s="6"/>
      <c r="MB21" s="6"/>
      <c r="MC21" s="6"/>
      <c r="ME21" s="24"/>
      <c r="MF21" s="8"/>
      <c r="MG21" s="7"/>
      <c r="MH21" s="1"/>
      <c r="MI21" s="40"/>
      <c r="MK21" s="40"/>
      <c r="ML21" s="1"/>
      <c r="MM21" s="40"/>
      <c r="MN21" s="40"/>
      <c r="MO21" s="2">
        <v>4</v>
      </c>
      <c r="MP21" s="85" t="s">
        <v>560</v>
      </c>
      <c r="MQ21" s="255">
        <f>MQ19*2</f>
        <v>1.27</v>
      </c>
      <c r="MR21" s="2">
        <f t="shared" si="125"/>
        <v>1.2667716600000001</v>
      </c>
      <c r="MS21" s="1"/>
      <c r="MT21" s="7"/>
      <c r="MU21" s="24"/>
      <c r="MV21" s="24"/>
      <c r="MW21" s="6">
        <f>MX5</f>
        <v>-2.3531217896506531</v>
      </c>
      <c r="NE21" s="5">
        <f>NA26+NC18</f>
        <v>-4.1740756553103084</v>
      </c>
      <c r="NF21" s="1"/>
      <c r="NG21" s="2">
        <v>6</v>
      </c>
      <c r="NH21" s="85" t="s">
        <v>580</v>
      </c>
      <c r="NI21" s="85">
        <f>2.54*0.75</f>
        <v>1.905</v>
      </c>
      <c r="NJ21" s="2">
        <f t="shared" si="120"/>
        <v>2.8502362350000001</v>
      </c>
      <c r="NK21" s="6"/>
      <c r="NL21" s="6"/>
      <c r="NM21" s="6"/>
      <c r="NO21" s="24"/>
      <c r="NP21" s="8"/>
      <c r="NQ21" s="7"/>
      <c r="NR21" s="1"/>
      <c r="NS21" s="40"/>
      <c r="NU21" s="40"/>
      <c r="NV21" s="1"/>
      <c r="NW21" s="40"/>
      <c r="NX21" s="40"/>
      <c r="NY21" s="2">
        <v>4</v>
      </c>
      <c r="NZ21" s="85" t="s">
        <v>560</v>
      </c>
      <c r="OA21" s="255">
        <f>OA19*2</f>
        <v>1.27</v>
      </c>
      <c r="OB21" s="2">
        <f t="shared" si="126"/>
        <v>1.2667716600000001</v>
      </c>
      <c r="OC21" s="1"/>
      <c r="OD21" s="7"/>
      <c r="OE21" s="24"/>
      <c r="OF21" s="24"/>
      <c r="OG21" s="24"/>
      <c r="OH21" s="8"/>
      <c r="OI21" s="7"/>
      <c r="OJ21" s="1"/>
      <c r="OK21" s="40"/>
      <c r="OM21" s="40"/>
      <c r="ON21" s="1"/>
      <c r="OO21" s="40"/>
      <c r="OP21" s="40"/>
      <c r="OQ21" s="2">
        <v>4</v>
      </c>
      <c r="OR21" s="85" t="s">
        <v>560</v>
      </c>
      <c r="OS21" s="255">
        <f>OS19*2</f>
        <v>1.27</v>
      </c>
      <c r="OT21" s="2">
        <f t="shared" si="127"/>
        <v>1.2667716600000001</v>
      </c>
      <c r="OU21" s="1"/>
      <c r="OV21" s="7"/>
      <c r="OW21" s="24"/>
      <c r="OX21" s="24"/>
      <c r="OZ21" s="40" t="s">
        <v>619</v>
      </c>
      <c r="PA21" s="40">
        <f>PA7*OR45</f>
        <v>2000</v>
      </c>
      <c r="PB21" s="40"/>
      <c r="PC21" s="40"/>
      <c r="PD21" s="40" t="s">
        <v>619</v>
      </c>
      <c r="PE21" s="40">
        <f>OR45*(PF10+PF13+PF10)</f>
        <v>2800</v>
      </c>
      <c r="PF21" s="40"/>
      <c r="PH21" s="6">
        <f>PI5</f>
        <v>8.24510983997172</v>
      </c>
      <c r="PP21" s="5">
        <f>PL26+PN18</f>
        <v>5.0014784517909536</v>
      </c>
      <c r="PQ21" s="1"/>
      <c r="PR21" s="2">
        <v>6</v>
      </c>
      <c r="PS21" s="85" t="s">
        <v>580</v>
      </c>
      <c r="PT21" s="85">
        <f>2.54*0.75</f>
        <v>1.905</v>
      </c>
      <c r="PU21" s="2">
        <f t="shared" si="121"/>
        <v>2.8502362350000001</v>
      </c>
      <c r="PV21" s="6"/>
      <c r="PW21" s="6"/>
      <c r="PX21" s="6"/>
      <c r="PZ21" s="1">
        <f>PZ8*(-1)</f>
        <v>0</v>
      </c>
      <c r="QF21" s="24"/>
      <c r="QG21" s="24"/>
      <c r="QH21" s="51"/>
      <c r="QI21" s="40"/>
      <c r="QJ21" s="2">
        <v>4</v>
      </c>
      <c r="QK21" s="85" t="s">
        <v>560</v>
      </c>
      <c r="QL21" s="255">
        <f>QL19*2</f>
        <v>1.27</v>
      </c>
      <c r="QM21" s="2">
        <f t="shared" si="128"/>
        <v>1.2667716600000001</v>
      </c>
      <c r="QN21" s="1"/>
      <c r="QO21" s="7"/>
      <c r="QP21" s="24"/>
      <c r="QQ21" s="24"/>
      <c r="QR21" s="24"/>
      <c r="QS21" s="8"/>
      <c r="QT21" s="7"/>
      <c r="QU21" s="1"/>
      <c r="QV21" s="40"/>
      <c r="QX21" s="40"/>
      <c r="QY21" s="1"/>
      <c r="QZ21" s="40"/>
      <c r="RA21" s="40"/>
      <c r="RB21" s="2">
        <v>4</v>
      </c>
      <c r="RC21" s="85" t="s">
        <v>560</v>
      </c>
      <c r="RD21" s="255">
        <f>RD19*2</f>
        <v>1.27</v>
      </c>
      <c r="RE21" s="2">
        <f t="shared" si="129"/>
        <v>1.2667716600000001</v>
      </c>
      <c r="RF21" s="1"/>
      <c r="RG21" s="7"/>
      <c r="RH21" s="24"/>
      <c r="RI21" s="24"/>
      <c r="RK21" s="40" t="s">
        <v>619</v>
      </c>
      <c r="RL21" s="40">
        <f>RL7*RC45</f>
        <v>2000</v>
      </c>
      <c r="RM21" s="40"/>
      <c r="RN21" s="40"/>
      <c r="RO21" s="40" t="s">
        <v>619</v>
      </c>
      <c r="RP21" s="40">
        <f>RC45*(RQ10+RQ13+RQ10)</f>
        <v>2800</v>
      </c>
      <c r="RQ21" s="40"/>
      <c r="SB21" s="24"/>
      <c r="SC21" s="302" t="s">
        <v>508</v>
      </c>
      <c r="SD21" s="85">
        <v>0.80000000000000004</v>
      </c>
      <c r="SE21" s="94" t="s">
        <v>509</v>
      </c>
      <c r="SF21" s="85">
        <f>0.8*(SQRT(SF19))/SD20</f>
        <v>0.0022213150075601146</v>
      </c>
      <c r="SG21" s="2"/>
      <c r="SH21" s="2"/>
      <c r="SI21" s="2"/>
      <c r="SJ21" s="20">
        <f t="shared" si="131"/>
        <v>0</v>
      </c>
      <c r="SL21" s="46" t="s">
        <v>417</v>
      </c>
      <c r="SM21" s="7"/>
      <c r="SN21" s="80"/>
      <c r="SO21" s="67"/>
      <c r="SP21" s="68" t="s">
        <v>91</v>
      </c>
      <c r="SQ21" s="82"/>
      <c r="SR21" s="75">
        <f>-1*(IF(SR24=0,0,IF(SQ21=0,0,IF(SQ22=0,0,IF(SQ21=(SR24/2),SQ22*SR24/8,SQ22*SQ21*((SR24-SQ21)*(SR24-SQ21))/(SR24*SR24))))))</f>
        <v>0</v>
      </c>
      <c r="SS21" s="75">
        <f>IF(SR24=0,0,IF(SQ21=0,0,IF(SQ22=0,0,IF(SQ21=(SR24/2),SR21*-1,SQ22*(SQ21*SQ21)*(SR24-SQ21)/(SR24*SR24)))))</f>
        <v>0</v>
      </c>
      <c r="ST21" s="80"/>
      <c r="SU21" s="67"/>
      <c r="SV21" s="68" t="s">
        <v>91</v>
      </c>
      <c r="SW21" s="82"/>
      <c r="SX21" s="75">
        <f>-1*(IF(SX24=0,0,IF(SW21=0,0,IF(SW22=0,0,IF(SW21=(SX24/2),SW22*SX24/8,SW22*SW21*((SX24-SW21)*(SX24-SW21))/(SX24*SX24))))))</f>
        <v>0</v>
      </c>
      <c r="SY21" s="76">
        <f>IF(SX24=0,0,IF(SW21=0,0,IF(SW22=0,0,IF(SW21=(SX24/2),SX21*-1,SW22*(SW21*SW21)*(SX24-SW21)/(SX24*SX24)))))</f>
        <v>0</v>
      </c>
      <c r="SZ21" s="24"/>
      <c r="TA21" s="6"/>
      <c r="TB21" s="71"/>
      <c r="TC21" s="51"/>
      <c r="TD21" s="51"/>
      <c r="TF21" s="88"/>
      <c r="TG21" s="2">
        <v>2</v>
      </c>
      <c r="TH21" s="85" t="s">
        <v>547</v>
      </c>
      <c r="TI21" s="85">
        <f>2.54*0.25</f>
        <v>0.63500000000000001</v>
      </c>
      <c r="TJ21" s="2">
        <f t="shared" ref="TJ21:TJ26" si="135">3.1416*((TI21/2)^2)</f>
        <v>0.31669291500000002</v>
      </c>
      <c r="TK21" s="88"/>
      <c r="TL21" s="24"/>
      <c r="TM21" s="24"/>
      <c r="TN21" s="51"/>
      <c r="TR21" s="24"/>
      <c r="TS21" s="302" t="s">
        <v>502</v>
      </c>
      <c r="TT21" s="85">
        <v>4200</v>
      </c>
      <c r="TU21" s="94" t="s">
        <v>503</v>
      </c>
      <c r="TV21" s="85">
        <f>0.75*(TV20/TT21)*(4800/(6000+TT21))</f>
        <v>0.014285714285714287</v>
      </c>
      <c r="TW21" s="2"/>
      <c r="TX21" s="2"/>
      <c r="TY21" s="2"/>
      <c r="TZ21" s="20">
        <f t="shared" ref="TZ21:TZ23" si="136">TW70</f>
        <v>0</v>
      </c>
      <c r="UA21" s="40"/>
      <c r="UB21" s="2">
        <v>4</v>
      </c>
      <c r="UC21" s="85" t="s">
        <v>560</v>
      </c>
      <c r="UD21" s="255">
        <f>UD19*2</f>
        <v>1.27</v>
      </c>
      <c r="UE21" s="2">
        <f t="shared" si="130"/>
        <v>1.2667716600000001</v>
      </c>
      <c r="UF21" s="1"/>
      <c r="UG21" s="7"/>
      <c r="UH21" s="24"/>
      <c r="UI21" s="24"/>
      <c r="UK21" s="40" t="s">
        <v>619</v>
      </c>
      <c r="UL21" s="40">
        <f>UL7*UC45</f>
        <v>2000</v>
      </c>
      <c r="UM21" s="40"/>
      <c r="UN21" s="40"/>
      <c r="UO21" s="40" t="s">
        <v>619</v>
      </c>
      <c r="UP21" s="40">
        <f>UC45*(UQ10+UQ13+UQ10)</f>
        <v>1200</v>
      </c>
      <c r="UQ21" s="40"/>
      <c r="UT21" s="71"/>
      <c r="UU21" s="8"/>
      <c r="UV21" s="24"/>
      <c r="UW21" s="40"/>
      <c r="UX21" s="40"/>
      <c r="UY21" s="40"/>
      <c r="UZ21" s="40"/>
      <c r="VA21" s="40"/>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40"/>
      <c r="WN21" s="40"/>
      <c r="WO21" s="40"/>
      <c r="WP21" s="40"/>
      <c r="WQ21" s="40"/>
      <c r="WR21" s="40"/>
      <c r="WS21" s="40"/>
      <c r="WU21" s="113"/>
      <c r="WV21" s="40"/>
      <c r="WW21" s="40"/>
      <c r="WX21" s="40"/>
      <c r="WY21" s="40"/>
      <c r="WZ21" s="40"/>
      <c r="XA21" s="40"/>
      <c r="XB21" s="40"/>
      <c r="XC21" s="113"/>
      <c r="XD21" s="2"/>
      <c r="XE21" s="40"/>
      <c r="XF21" s="40"/>
      <c r="XG21" s="40"/>
      <c r="XH21" s="40"/>
      <c r="XI21" s="40"/>
      <c r="XJ21" s="40"/>
      <c r="XK21" s="40"/>
      <c r="XL21" s="2"/>
      <c r="XT21" s="2"/>
      <c r="XU21" s="2"/>
      <c r="XV21" s="2"/>
      <c r="XW21" s="85" t="s">
        <v>620</v>
      </c>
      <c r="XX21" s="2"/>
      <c r="XY21" s="2"/>
      <c r="XZ21" s="85" t="s">
        <v>621</v>
      </c>
      <c r="YA21" s="85"/>
      <c r="YB21" s="85"/>
      <c r="YC21" s="85"/>
      <c r="YD21" s="2"/>
      <c r="YF21" s="351"/>
      <c r="YN21" s="2"/>
      <c r="YO21" s="2"/>
      <c r="YP21" s="2"/>
      <c r="YQ21" s="2"/>
      <c r="YR21" s="2"/>
      <c r="YS21" s="2"/>
      <c r="YT21" s="2"/>
      <c r="YU21" s="2"/>
      <c r="YV21" s="1"/>
      <c r="ZE21" s="113"/>
      <c r="ZF21" s="113"/>
      <c r="ZG21" s="348"/>
      <c r="ZH21" s="2">
        <v>2</v>
      </c>
      <c r="ZI21" s="85" t="s">
        <v>547</v>
      </c>
      <c r="ZJ21" s="85">
        <f>2.54*0.25</f>
        <v>0.63500000000000001</v>
      </c>
      <c r="ZK21" s="2">
        <f t="shared" ref="ZK21:ZK26" si="137">3.1416*((ZJ21/2)^2)</f>
        <v>0.31669291500000002</v>
      </c>
      <c r="ZL21" s="88"/>
      <c r="ZM21" s="24"/>
      <c r="ZN21" s="24"/>
      <c r="ZO21" s="51"/>
      <c r="ZQ21" s="71"/>
      <c r="ZR21" s="63"/>
      <c r="ZS21" s="24"/>
      <c r="ZT21" s="6"/>
      <c r="ZU21" s="71"/>
      <c r="ZV21" s="51"/>
      <c r="ZW21" s="24"/>
      <c r="ZX21" s="24"/>
      <c r="ZY21" s="24"/>
      <c r="ZZ21" s="1"/>
      <c r="AAB21" s="88"/>
      <c r="AAC21" s="88"/>
      <c r="AAD21" s="88"/>
      <c r="AAE21" s="88"/>
      <c r="AAF21" s="88"/>
      <c r="AAG21" s="88"/>
      <c r="AAH21" s="88"/>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row>
    <row r="22" ht="15" customHeight="1">
      <c r="B22" s="85"/>
      <c r="C22" s="85"/>
      <c r="D22" s="85"/>
      <c r="E22" s="85"/>
      <c r="F22" s="85"/>
      <c r="G22" s="85"/>
      <c r="H22" s="85"/>
      <c r="K22" s="78"/>
      <c r="AC22" s="40"/>
      <c r="AD22" s="40"/>
      <c r="AE22" s="40"/>
      <c r="AF22" s="40"/>
      <c r="AG22" s="40"/>
      <c r="AH22" s="40"/>
      <c r="AI22" s="40"/>
      <c r="AK22" s="3"/>
      <c r="AS22" s="3"/>
      <c r="AU22" s="110" t="s">
        <v>171</v>
      </c>
      <c r="AV22" s="110"/>
      <c r="AW22" s="110"/>
      <c r="AX22" s="110"/>
      <c r="AY22" s="110"/>
      <c r="AZ22" s="57">
        <f>AZ21/1000</f>
        <v>39.964799999999997</v>
      </c>
      <c r="BD22" s="40"/>
      <c r="BE22" s="40"/>
      <c r="BF22" s="40"/>
      <c r="BG22" s="40"/>
      <c r="BH22" s="40"/>
      <c r="BI22" s="40"/>
      <c r="BJ22" s="40"/>
      <c r="BM22" s="1" t="s">
        <v>622</v>
      </c>
      <c r="BW22" s="1" t="s">
        <v>622</v>
      </c>
      <c r="CG22" s="124" t="s">
        <v>182</v>
      </c>
      <c r="CH22" s="60">
        <v>3.2000000000000002</v>
      </c>
      <c r="CI22" s="96"/>
      <c r="CJ22" s="17"/>
      <c r="CK22" s="16" t="s">
        <v>99</v>
      </c>
      <c r="CL22" s="98"/>
      <c r="CM22" s="125"/>
      <c r="CN22" s="75"/>
      <c r="CO22" s="96"/>
      <c r="CP22" s="17"/>
      <c r="CQ22" s="16" t="s">
        <v>99</v>
      </c>
      <c r="CR22" s="98"/>
      <c r="CS22" s="125"/>
      <c r="CT22" s="76"/>
      <c r="CU22" s="24"/>
      <c r="CV22" s="6"/>
      <c r="CW22" s="71"/>
      <c r="CX22" s="51"/>
      <c r="CY22" s="51"/>
      <c r="DB22" s="1"/>
      <c r="DD22" s="354" t="s">
        <v>623</v>
      </c>
      <c r="DE22" s="355" t="s">
        <v>619</v>
      </c>
      <c r="DF22" s="355" t="s">
        <v>21</v>
      </c>
      <c r="DG22" s="355" t="s">
        <v>624</v>
      </c>
      <c r="DH22" s="355" t="s">
        <v>625</v>
      </c>
      <c r="DI22" s="356" t="s">
        <v>626</v>
      </c>
      <c r="DJ22" s="1"/>
      <c r="DM22" s="341"/>
      <c r="DN22" s="342"/>
      <c r="DO22" s="342"/>
      <c r="DP22" s="343"/>
      <c r="DQ22" s="344"/>
      <c r="DR22" s="345"/>
      <c r="DS22" s="345"/>
      <c r="DT22" s="346"/>
      <c r="DY22" s="124" t="s">
        <v>182</v>
      </c>
      <c r="DZ22" s="60"/>
      <c r="EA22" s="96"/>
      <c r="EB22" s="17"/>
      <c r="EC22" s="16" t="s">
        <v>99</v>
      </c>
      <c r="ED22" s="98"/>
      <c r="EE22" s="125"/>
      <c r="EF22" s="75"/>
      <c r="EG22" s="96"/>
      <c r="EH22" s="17"/>
      <c r="EI22" s="16" t="s">
        <v>99</v>
      </c>
      <c r="EJ22" s="98"/>
      <c r="EK22" s="125"/>
      <c r="EL22" s="76"/>
      <c r="EM22" s="96"/>
      <c r="EN22" s="17"/>
      <c r="EO22" s="16" t="s">
        <v>99</v>
      </c>
      <c r="EP22" s="98"/>
      <c r="EQ22" s="125"/>
      <c r="ER22" s="76"/>
      <c r="ES22" s="24"/>
      <c r="ET22" s="24"/>
      <c r="EU22" s="6"/>
      <c r="EV22" s="126" t="s">
        <v>183</v>
      </c>
      <c r="EW22" s="33"/>
      <c r="FA22" s="341">
        <v>3</v>
      </c>
      <c r="FB22" s="342" t="s">
        <v>602</v>
      </c>
      <c r="FC22" s="342">
        <f>2.54*1/4</f>
        <v>0.63500000000000001</v>
      </c>
      <c r="FD22" s="343">
        <f t="shared" si="132"/>
        <v>0.31669291500000002</v>
      </c>
      <c r="FE22" s="344">
        <v>3</v>
      </c>
      <c r="FF22" s="345" t="s">
        <v>603</v>
      </c>
      <c r="FG22" s="345">
        <f>2.54*5/32</f>
        <v>0.39687499999999998</v>
      </c>
      <c r="FH22" s="346">
        <f>(FB16/15)*3.1416*((FG22/2)^2)</f>
        <v>0.55256315898437491</v>
      </c>
      <c r="FI22" s="1"/>
      <c r="FM22" s="124" t="s">
        <v>182</v>
      </c>
      <c r="FN22" s="60"/>
      <c r="FO22" s="96"/>
      <c r="FP22" s="17"/>
      <c r="FQ22" s="16" t="s">
        <v>99</v>
      </c>
      <c r="FR22" s="98"/>
      <c r="FS22" s="125"/>
      <c r="FT22" s="75"/>
      <c r="FU22" s="96"/>
      <c r="FV22" s="17"/>
      <c r="FW22" s="16" t="s">
        <v>99</v>
      </c>
      <c r="FX22" s="98"/>
      <c r="FY22" s="125"/>
      <c r="FZ22" s="76"/>
      <c r="GA22" s="24"/>
      <c r="GB22" s="6"/>
      <c r="GC22" s="71"/>
      <c r="GD22" s="51"/>
      <c r="GE22" s="51"/>
      <c r="GH22" s="2">
        <v>3</v>
      </c>
      <c r="GI22" s="85" t="s">
        <v>559</v>
      </c>
      <c r="GJ22" s="85">
        <f>2.54*3/8</f>
        <v>0.95250000000000001</v>
      </c>
      <c r="GK22" s="2">
        <f t="shared" si="133"/>
        <v>0.71255905875000003</v>
      </c>
      <c r="GM22" s="114"/>
      <c r="GN22" s="24"/>
      <c r="GO22" s="51"/>
      <c r="GT22" s="88"/>
      <c r="HC22" s="348"/>
      <c r="HD22" s="2">
        <v>8</v>
      </c>
      <c r="HE22" s="85" t="s">
        <v>586</v>
      </c>
      <c r="HF22" s="85">
        <v>2.54</v>
      </c>
      <c r="HG22" s="2">
        <f t="shared" si="113"/>
        <v>5.0670866400000003</v>
      </c>
      <c r="HH22" s="1"/>
      <c r="HI22" s="6"/>
      <c r="HJ22" s="24"/>
      <c r="HK22" s="24"/>
      <c r="HL22" s="24"/>
      <c r="HM22" s="8"/>
      <c r="HN22" s="24"/>
      <c r="HO22" s="1"/>
      <c r="HP22" s="40"/>
      <c r="HR22" s="40"/>
      <c r="HS22" s="1"/>
      <c r="HT22" s="40"/>
      <c r="HV22" s="88"/>
      <c r="IE22" s="348"/>
      <c r="IF22" s="2">
        <v>8</v>
      </c>
      <c r="IG22" s="85" t="s">
        <v>586</v>
      </c>
      <c r="IH22" s="85">
        <v>2.54</v>
      </c>
      <c r="II22" s="2">
        <f t="shared" si="114"/>
        <v>5.0670866400000003</v>
      </c>
      <c r="IJ22" s="1"/>
      <c r="IK22" s="6"/>
      <c r="IL22" s="24"/>
      <c r="IM22" s="24"/>
      <c r="IN22" s="24"/>
      <c r="IO22" s="8"/>
      <c r="IP22" s="24"/>
      <c r="IQ22" s="1"/>
      <c r="IR22" s="40"/>
      <c r="IT22" s="40"/>
      <c r="IU22" s="1"/>
      <c r="IV22" s="40"/>
      <c r="IW22" s="40"/>
      <c r="IX22" s="2">
        <v>5</v>
      </c>
      <c r="IY22" s="85" t="s">
        <v>570</v>
      </c>
      <c r="IZ22" s="85">
        <f>2.54*5/8</f>
        <v>1.5874999999999999</v>
      </c>
      <c r="JA22" s="2">
        <f t="shared" si="123"/>
        <v>1.9793307187499998</v>
      </c>
      <c r="JB22" s="1"/>
      <c r="JC22" s="7"/>
      <c r="JD22" s="24" t="s">
        <v>627</v>
      </c>
      <c r="JE22" s="24"/>
      <c r="JG22" s="2">
        <v>5</v>
      </c>
      <c r="JH22" s="85" t="s">
        <v>570</v>
      </c>
      <c r="JI22" s="85">
        <f>2.54*5/8</f>
        <v>1.5874999999999999</v>
      </c>
      <c r="JJ22" s="2">
        <f t="shared" si="124"/>
        <v>1.9793307187499998</v>
      </c>
      <c r="JK22" s="1"/>
      <c r="JL22" s="7"/>
      <c r="JM22" s="24" t="s">
        <v>627</v>
      </c>
      <c r="JN22" s="24"/>
      <c r="KN22" s="4">
        <v>0</v>
      </c>
      <c r="KO22" s="307">
        <v>0</v>
      </c>
      <c r="KP22" s="307">
        <v>0</v>
      </c>
      <c r="KU22" s="4">
        <f t="shared" si="134"/>
        <v>0</v>
      </c>
      <c r="KV22" s="4">
        <f t="shared" si="134"/>
        <v>0</v>
      </c>
      <c r="KW22" s="112">
        <v>0</v>
      </c>
      <c r="KX22" s="1">
        <v>0</v>
      </c>
      <c r="KY22" s="297" t="str">
        <f t="shared" si="78"/>
        <v/>
      </c>
      <c r="KZ22" s="112">
        <f t="shared" si="79"/>
        <v>0</v>
      </c>
      <c r="LA22" s="1">
        <v>0</v>
      </c>
      <c r="LB22" s="1" t="str">
        <f t="shared" si="80"/>
        <v/>
      </c>
      <c r="LD22" s="4">
        <f t="shared" si="112"/>
        <v>0</v>
      </c>
      <c r="LE22" s="298">
        <f t="shared" si="115"/>
        <v>0</v>
      </c>
      <c r="LF22" s="44">
        <v>0</v>
      </c>
      <c r="LG22" s="4">
        <v>0</v>
      </c>
      <c r="LH22" s="299" t="str">
        <f t="shared" si="116"/>
        <v/>
      </c>
      <c r="LI22" s="44">
        <f t="shared" si="117"/>
        <v>0</v>
      </c>
      <c r="LJ22" s="4">
        <v>0</v>
      </c>
      <c r="LK22" s="4" t="str">
        <f t="shared" si="118"/>
        <v/>
      </c>
      <c r="LM22" s="88"/>
      <c r="LV22" s="1"/>
      <c r="LW22" s="2">
        <v>8</v>
      </c>
      <c r="LX22" s="85" t="s">
        <v>586</v>
      </c>
      <c r="LY22" s="85">
        <v>2.54</v>
      </c>
      <c r="LZ22" s="2">
        <f t="shared" si="119"/>
        <v>5.0670866400000003</v>
      </c>
      <c r="MA22" s="6"/>
      <c r="MB22" s="6"/>
      <c r="MC22" s="6"/>
      <c r="ME22" s="24"/>
      <c r="MF22" s="8"/>
      <c r="MG22" s="24"/>
      <c r="MH22" s="1"/>
      <c r="MI22" s="40"/>
      <c r="MK22" s="40"/>
      <c r="ML22" s="1"/>
      <c r="MM22" s="40"/>
      <c r="MN22" s="40"/>
      <c r="MO22" s="2">
        <v>5</v>
      </c>
      <c r="MP22" s="85" t="s">
        <v>570</v>
      </c>
      <c r="MQ22" s="85">
        <f>2.54*5/8</f>
        <v>1.5874999999999999</v>
      </c>
      <c r="MR22" s="2">
        <f t="shared" si="125"/>
        <v>1.9793307187499998</v>
      </c>
      <c r="MS22" s="1"/>
      <c r="MT22" s="7"/>
      <c r="MU22" s="24" t="s">
        <v>627</v>
      </c>
      <c r="MV22" s="24"/>
      <c r="MW22" s="88"/>
      <c r="NF22" s="1"/>
      <c r="NG22" s="2">
        <v>8</v>
      </c>
      <c r="NH22" s="85" t="s">
        <v>586</v>
      </c>
      <c r="NI22" s="85">
        <v>2.54</v>
      </c>
      <c r="NJ22" s="2">
        <f t="shared" si="120"/>
        <v>5.0670866400000003</v>
      </c>
      <c r="NK22" s="6"/>
      <c r="NL22" s="6"/>
      <c r="NM22" s="6"/>
      <c r="NO22" s="24"/>
      <c r="NP22" s="8"/>
      <c r="NQ22" s="24"/>
      <c r="NR22" s="1"/>
      <c r="NS22" s="40"/>
      <c r="NU22" s="40"/>
      <c r="NV22" s="1"/>
      <c r="NW22" s="40"/>
      <c r="NX22" s="40"/>
      <c r="NY22" s="2">
        <v>5</v>
      </c>
      <c r="NZ22" s="85" t="s">
        <v>570</v>
      </c>
      <c r="OA22" s="85">
        <f>2.54*5/8</f>
        <v>1.5874999999999999</v>
      </c>
      <c r="OB22" s="2">
        <f t="shared" si="126"/>
        <v>1.9793307187499998</v>
      </c>
      <c r="OC22" s="1"/>
      <c r="OD22" s="7"/>
      <c r="OE22" s="24" t="s">
        <v>627</v>
      </c>
      <c r="OF22" s="24"/>
      <c r="OG22" s="24"/>
      <c r="OH22" s="8"/>
      <c r="OI22" s="24"/>
      <c r="OJ22" s="1"/>
      <c r="OK22" s="40"/>
      <c r="OM22" s="40"/>
      <c r="ON22" s="1"/>
      <c r="OO22" s="40"/>
      <c r="OP22" s="40"/>
      <c r="OQ22" s="2">
        <v>5</v>
      </c>
      <c r="OR22" s="85" t="s">
        <v>570</v>
      </c>
      <c r="OS22" s="85">
        <f>2.54*5/8</f>
        <v>1.5874999999999999</v>
      </c>
      <c r="OT22" s="2">
        <f t="shared" si="127"/>
        <v>1.9793307187499998</v>
      </c>
      <c r="OU22" s="1"/>
      <c r="OV22" s="7"/>
      <c r="OW22" s="24" t="s">
        <v>627</v>
      </c>
      <c r="OX22" s="24"/>
      <c r="OZ22" s="40" t="s">
        <v>628</v>
      </c>
      <c r="PA22" s="40">
        <f>0.85*((GI5^0.5))*PA21</f>
        <v>0</v>
      </c>
      <c r="PB22" s="40"/>
      <c r="PC22" s="40"/>
      <c r="PD22" s="40" t="s">
        <v>628</v>
      </c>
      <c r="PE22" s="40">
        <f>0.85*((GI5^0.5))*PE21</f>
        <v>0</v>
      </c>
      <c r="PF22" s="40"/>
      <c r="PH22" s="88"/>
      <c r="PQ22" s="1"/>
      <c r="PR22" s="2">
        <v>8</v>
      </c>
      <c r="PS22" s="85" t="s">
        <v>586</v>
      </c>
      <c r="PT22" s="85">
        <v>2.54</v>
      </c>
      <c r="PU22" s="2">
        <f t="shared" si="121"/>
        <v>5.0670866400000003</v>
      </c>
      <c r="PV22" s="6"/>
      <c r="PW22" s="6"/>
      <c r="PX22" s="6"/>
      <c r="PZ22" s="259">
        <f>PZ21+PZ20</f>
        <v>0.025330065371307532</v>
      </c>
      <c r="QF22" s="24"/>
      <c r="QG22" s="24"/>
      <c r="QH22" s="51"/>
      <c r="QI22" s="40"/>
      <c r="QJ22" s="2">
        <v>5</v>
      </c>
      <c r="QK22" s="85" t="s">
        <v>570</v>
      </c>
      <c r="QL22" s="85">
        <f>2.54*5/8</f>
        <v>1.5874999999999999</v>
      </c>
      <c r="QM22" s="2">
        <f t="shared" si="128"/>
        <v>1.9793307187499998</v>
      </c>
      <c r="QN22" s="1"/>
      <c r="QO22" s="7"/>
      <c r="QP22" s="24" t="s">
        <v>627</v>
      </c>
      <c r="QQ22" s="24"/>
      <c r="QR22" s="24"/>
      <c r="QS22" s="8"/>
      <c r="QT22" s="24"/>
      <c r="QU22" s="1"/>
      <c r="QV22" s="40"/>
      <c r="QX22" s="40"/>
      <c r="QY22" s="1"/>
      <c r="QZ22" s="40"/>
      <c r="RA22" s="40"/>
      <c r="RB22" s="2">
        <v>5</v>
      </c>
      <c r="RC22" s="85" t="s">
        <v>570</v>
      </c>
      <c r="RD22" s="85">
        <f>2.54*5/8</f>
        <v>1.5874999999999999</v>
      </c>
      <c r="RE22" s="2">
        <f t="shared" si="129"/>
        <v>1.9793307187499998</v>
      </c>
      <c r="RF22" s="1"/>
      <c r="RG22" s="7"/>
      <c r="RH22" s="24" t="s">
        <v>627</v>
      </c>
      <c r="RI22" s="24"/>
      <c r="RK22" s="40" t="s">
        <v>628</v>
      </c>
      <c r="RL22" s="40">
        <f>0.85*((JB5^0.5))*RL21</f>
        <v>24041.630560342615</v>
      </c>
      <c r="RM22" s="40"/>
      <c r="RN22" s="40"/>
      <c r="RO22" s="40" t="s">
        <v>628</v>
      </c>
      <c r="RP22" s="40">
        <f>0.85*((JB5^0.5))*RP21</f>
        <v>33658.282784479663</v>
      </c>
      <c r="RQ22" s="40"/>
      <c r="SB22" s="24"/>
      <c r="SC22" s="302" t="s">
        <v>516</v>
      </c>
      <c r="SD22" s="85">
        <v>2400</v>
      </c>
      <c r="SE22" s="94" t="s">
        <v>517</v>
      </c>
      <c r="SF22" s="85">
        <f>SF20*SD20/SF19</f>
        <v>0.35294117647058826</v>
      </c>
      <c r="SG22" s="85">
        <f t="shared" ref="SG22:SG23" si="138">SF22*(1-(0.5*SF22))</f>
        <v>0.29065743944636679</v>
      </c>
      <c r="SH22" s="2"/>
      <c r="SI22" s="94" t="s">
        <v>518</v>
      </c>
      <c r="SJ22" s="20">
        <f t="shared" si="131"/>
        <v>0</v>
      </c>
      <c r="SL22" s="124" t="s">
        <v>182</v>
      </c>
      <c r="SM22" s="60"/>
      <c r="SN22" s="96"/>
      <c r="SO22" s="17"/>
      <c r="SP22" s="16" t="s">
        <v>99</v>
      </c>
      <c r="SQ22" s="98"/>
      <c r="SR22" s="125"/>
      <c r="SS22" s="75"/>
      <c r="ST22" s="96"/>
      <c r="SU22" s="17"/>
      <c r="SV22" s="16" t="s">
        <v>99</v>
      </c>
      <c r="SW22" s="98"/>
      <c r="SX22" s="125"/>
      <c r="SY22" s="76"/>
      <c r="SZ22" s="24"/>
      <c r="TA22" s="6"/>
      <c r="TB22" s="71"/>
      <c r="TC22" s="51"/>
      <c r="TD22" s="51"/>
      <c r="TG22" s="2">
        <v>3</v>
      </c>
      <c r="TH22" s="85" t="s">
        <v>559</v>
      </c>
      <c r="TI22" s="85">
        <f>2.54*3/8</f>
        <v>0.95250000000000001</v>
      </c>
      <c r="TJ22" s="2">
        <f t="shared" si="135"/>
        <v>0.71255905875000003</v>
      </c>
      <c r="TL22" s="114"/>
      <c r="TM22" s="24"/>
      <c r="TN22" s="51"/>
      <c r="TR22" s="24"/>
      <c r="TS22" s="302" t="s">
        <v>508</v>
      </c>
      <c r="TT22" s="85">
        <v>0.80000000000000004</v>
      </c>
      <c r="TU22" s="94" t="s">
        <v>509</v>
      </c>
      <c r="TV22" s="85">
        <f>0.8*(SQRT(TV20))/TT21</f>
        <v>0.0024835056781724379</v>
      </c>
      <c r="TW22" s="2"/>
      <c r="TX22" s="2"/>
      <c r="TY22" s="2"/>
      <c r="TZ22" s="20">
        <f t="shared" si="136"/>
        <v>0</v>
      </c>
      <c r="UA22" s="40"/>
      <c r="UB22" s="2">
        <v>5</v>
      </c>
      <c r="UC22" s="85" t="s">
        <v>570</v>
      </c>
      <c r="UD22" s="85">
        <f>2.54*5/8</f>
        <v>1.5874999999999999</v>
      </c>
      <c r="UE22" s="2">
        <f t="shared" si="130"/>
        <v>1.9793307187499998</v>
      </c>
      <c r="UF22" s="1"/>
      <c r="UG22" s="7"/>
      <c r="UH22" s="24" t="s">
        <v>627</v>
      </c>
      <c r="UI22" s="24"/>
      <c r="UK22" s="40" t="s">
        <v>628</v>
      </c>
      <c r="UL22" s="40">
        <f>0.85*((UC40^0.5))*UL21</f>
        <v>26879.360111431222</v>
      </c>
      <c r="UM22" s="40"/>
      <c r="UN22" s="40"/>
      <c r="UO22" s="40" t="s">
        <v>628</v>
      </c>
      <c r="UP22" s="40">
        <f>0.85*((UC40^0.5))*UP21</f>
        <v>16127.616066858733</v>
      </c>
      <c r="UQ22" s="40"/>
      <c r="UT22" s="282" t="s">
        <v>629</v>
      </c>
      <c r="UU22" s="8" t="s">
        <v>630</v>
      </c>
      <c r="UW22" s="1"/>
      <c r="UX22" s="1"/>
      <c r="UZ22" s="352"/>
      <c r="VA22" s="40"/>
      <c r="VF22" s="1">
        <f>VC16-VG7</f>
        <v>4.8377908412908148</v>
      </c>
      <c r="VH22" s="6">
        <f>VH88</f>
        <v>-3.5609661042786209</v>
      </c>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108" t="s">
        <v>197</v>
      </c>
      <c r="WK22" s="108"/>
      <c r="WL22" s="2"/>
      <c r="WM22" s="117" t="s">
        <v>631</v>
      </c>
      <c r="WN22" s="17"/>
      <c r="WO22" s="17"/>
      <c r="WP22" s="17"/>
      <c r="WQ22" s="9"/>
      <c r="WR22" s="9"/>
      <c r="WS22" s="9"/>
      <c r="WU22" s="113"/>
      <c r="WV22" s="40"/>
      <c r="WW22" s="40"/>
      <c r="WX22" s="40"/>
      <c r="WY22" s="40"/>
      <c r="WZ22" s="40"/>
      <c r="XA22" s="40"/>
      <c r="XB22" s="40"/>
      <c r="XC22" s="113"/>
      <c r="XD22" s="2"/>
      <c r="XE22" s="40"/>
      <c r="XF22" s="40"/>
      <c r="XG22" s="40"/>
      <c r="XH22" s="40"/>
      <c r="XI22" s="40"/>
      <c r="XJ22" s="40"/>
      <c r="XK22" s="40"/>
      <c r="XL22" s="2"/>
      <c r="XT22" s="2"/>
      <c r="XU22" s="2"/>
      <c r="XV22" s="2"/>
      <c r="XW22" s="2"/>
      <c r="XX22" s="2"/>
      <c r="XY22" s="2"/>
      <c r="XZ22" s="2"/>
      <c r="YA22" s="2"/>
      <c r="YB22" s="2"/>
      <c r="YC22" s="2"/>
      <c r="YD22" s="2"/>
      <c r="YN22" s="2"/>
      <c r="YO22" s="2"/>
      <c r="YP22" s="2"/>
      <c r="YQ22" s="2"/>
      <c r="YR22" s="2"/>
      <c r="YS22" s="2"/>
      <c r="YT22" s="2"/>
      <c r="YU22" s="2"/>
      <c r="YV22" s="1"/>
      <c r="ZE22" s="113"/>
      <c r="ZF22" s="113"/>
      <c r="ZG22" s="348"/>
      <c r="ZH22" s="2">
        <v>3</v>
      </c>
      <c r="ZI22" s="85" t="s">
        <v>559</v>
      </c>
      <c r="ZJ22" s="85">
        <f>2.54*3/8</f>
        <v>0.95250000000000001</v>
      </c>
      <c r="ZK22" s="2">
        <f t="shared" si="137"/>
        <v>0.71255905875000003</v>
      </c>
      <c r="ZL22" s="1"/>
      <c r="ZM22" s="114"/>
      <c r="ZN22" s="24"/>
      <c r="ZO22" s="51"/>
      <c r="ZQ22" s="71"/>
      <c r="ZR22" s="63"/>
      <c r="ZS22" s="24"/>
      <c r="ZT22" s="6"/>
      <c r="ZU22" s="71"/>
      <c r="ZV22" s="71"/>
      <c r="ZW22" s="24"/>
      <c r="ZX22" s="24"/>
      <c r="ZY22" s="24"/>
      <c r="ZZ22" s="1"/>
      <c r="AAB22" s="88"/>
      <c r="AAC22" s="88"/>
      <c r="AAD22" s="88"/>
      <c r="AAE22" s="88"/>
      <c r="AAF22" s="88"/>
      <c r="AAG22" s="88"/>
      <c r="AAH22" s="88"/>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row>
    <row r="23" ht="15" customHeight="1">
      <c r="B23" s="85"/>
      <c r="C23" s="85"/>
      <c r="D23" s="85"/>
      <c r="E23" s="85"/>
      <c r="F23" s="85"/>
      <c r="G23" s="85"/>
      <c r="H23" s="85"/>
      <c r="L23" s="1"/>
      <c r="AM23" s="3" t="s">
        <v>632</v>
      </c>
      <c r="AN23" s="3" t="s">
        <v>633</v>
      </c>
      <c r="AP23" s="3" t="s">
        <v>634</v>
      </c>
      <c r="AQ23" s="3" t="s">
        <v>635</v>
      </c>
      <c r="BD23" s="40"/>
      <c r="BE23" s="40"/>
      <c r="BF23" s="40"/>
      <c r="BG23" s="40"/>
      <c r="BH23" s="40"/>
      <c r="BI23" s="40"/>
      <c r="BJ23" s="40"/>
      <c r="CG23" s="124" t="s">
        <v>191</v>
      </c>
      <c r="CH23" s="60">
        <f>CH6*0.65</f>
        <v>0.303979</v>
      </c>
      <c r="CI23" s="129"/>
      <c r="CJ23" s="6"/>
      <c r="CK23" s="71"/>
      <c r="CL23" s="130" t="s">
        <v>192</v>
      </c>
      <c r="CM23" s="75">
        <f>SUM(CM9:CM22)</f>
        <v>-0.26142583716666662</v>
      </c>
      <c r="CN23" s="131">
        <f>SUM(CN9:CN22)</f>
        <v>0.26142583716666662</v>
      </c>
      <c r="CO23" s="96"/>
      <c r="CP23" s="17"/>
      <c r="CQ23" s="16"/>
      <c r="CR23" s="357" t="s">
        <v>192</v>
      </c>
      <c r="CS23" s="125">
        <f>SUM(CS9:CS22)</f>
        <v>-0.42440144999999996</v>
      </c>
      <c r="CT23" s="132">
        <f>SUM(CT9:CT22)</f>
        <v>0.42440144999999996</v>
      </c>
      <c r="CU23" s="24"/>
      <c r="CV23" s="6"/>
      <c r="CW23" s="71"/>
      <c r="CX23" s="71"/>
      <c r="CY23" s="71"/>
      <c r="DD23" s="18">
        <v>1</v>
      </c>
      <c r="DE23" s="1">
        <f>DF12*DI14</f>
        <v>335</v>
      </c>
      <c r="DF23" s="1">
        <f>DF12/2</f>
        <v>33.5</v>
      </c>
      <c r="DG23" s="1">
        <f>DI18+(DI14/2)</f>
        <v>22.5</v>
      </c>
      <c r="DH23" s="1">
        <f t="shared" ref="DH23:DH24" si="139">DF23*DE23</f>
        <v>11222.5</v>
      </c>
      <c r="DI23" s="133">
        <f t="shared" ref="DI23:DI24" si="140">DG23*DE23</f>
        <v>7537.5</v>
      </c>
      <c r="DM23" s="358"/>
      <c r="DN23" s="359"/>
      <c r="DO23" s="359"/>
      <c r="DP23" s="360"/>
      <c r="DQ23" s="361"/>
      <c r="DR23" s="362"/>
      <c r="DS23" s="362"/>
      <c r="DT23" s="363"/>
      <c r="DY23" s="124" t="s">
        <v>191</v>
      </c>
      <c r="DZ23" s="60"/>
      <c r="EA23" s="129"/>
      <c r="EB23" s="6"/>
      <c r="EC23" s="71"/>
      <c r="ED23" s="130" t="s">
        <v>192</v>
      </c>
      <c r="EE23" s="75">
        <f>SUM(EE9:EE22)</f>
        <v>-0.39906986666666672</v>
      </c>
      <c r="EF23" s="131">
        <f>SUM(EF9:EF22)</f>
        <v>0.39906986666666672</v>
      </c>
      <c r="EG23" s="96"/>
      <c r="EH23" s="17"/>
      <c r="EI23" s="16"/>
      <c r="EJ23" s="357" t="s">
        <v>192</v>
      </c>
      <c r="EK23" s="125">
        <f>SUM(EK9:EK22)</f>
        <v>-0.26142583716666662</v>
      </c>
      <c r="EL23" s="132">
        <f>SUM(EL9:EL22)</f>
        <v>0.26142583716666662</v>
      </c>
      <c r="EM23" s="129"/>
      <c r="EN23" s="6"/>
      <c r="EO23" s="71"/>
      <c r="EP23" s="130" t="s">
        <v>192</v>
      </c>
      <c r="EQ23" s="75">
        <f>SUM(EQ9:EQ22)</f>
        <v>-0.42440144999999996</v>
      </c>
      <c r="ER23" s="132">
        <f>SUM(ER9:ER22)</f>
        <v>0.42440144999999996</v>
      </c>
      <c r="ES23" s="6"/>
      <c r="ET23" s="24"/>
      <c r="EU23" s="6"/>
      <c r="EV23" s="126" t="s">
        <v>191</v>
      </c>
      <c r="EW23" s="33"/>
      <c r="FA23" s="341">
        <v>4</v>
      </c>
      <c r="FB23" s="342" t="s">
        <v>608</v>
      </c>
      <c r="FC23" s="333">
        <f>2.54*5/16</f>
        <v>0.79374999999999996</v>
      </c>
      <c r="FD23" s="343">
        <f t="shared" si="132"/>
        <v>0.49483267968749994</v>
      </c>
      <c r="FE23" s="344">
        <v>4</v>
      </c>
      <c r="FF23" s="345" t="s">
        <v>609</v>
      </c>
      <c r="FG23" s="337">
        <f>2.54*3/16</f>
        <v>0.47625000000000001</v>
      </c>
      <c r="FH23" s="346">
        <f>(FB16/15)*3.1416*((FG23/2)^2)</f>
        <v>0.79569094893749992</v>
      </c>
      <c r="FI23" s="1"/>
      <c r="FM23" s="124" t="s">
        <v>191</v>
      </c>
      <c r="FN23" s="60"/>
      <c r="FO23" s="129"/>
      <c r="FP23" s="6"/>
      <c r="FQ23" s="71"/>
      <c r="FR23" s="130" t="s">
        <v>192</v>
      </c>
      <c r="FS23" s="75">
        <f>SUM(FS9:FS22)</f>
        <v>-0.5050728000000001</v>
      </c>
      <c r="FT23" s="131">
        <f>SUM(FT9:FT22)</f>
        <v>0.5050728000000001</v>
      </c>
      <c r="FU23" s="96"/>
      <c r="FV23" s="17"/>
      <c r="FW23" s="16"/>
      <c r="FX23" s="357" t="s">
        <v>192</v>
      </c>
      <c r="FY23" s="125">
        <f>SUM(FY9:FY22)</f>
        <v>-0.68746020000000019</v>
      </c>
      <c r="FZ23" s="132">
        <f>SUM(FZ9:FZ22)</f>
        <v>0.68746020000000019</v>
      </c>
      <c r="GA23" s="24"/>
      <c r="GB23" s="6"/>
      <c r="GC23" s="71"/>
      <c r="GD23" s="71"/>
      <c r="GE23" s="71"/>
      <c r="GH23" s="2">
        <v>4</v>
      </c>
      <c r="GI23" s="85" t="s">
        <v>560</v>
      </c>
      <c r="GJ23" s="255">
        <f>GJ21*2</f>
        <v>1.27</v>
      </c>
      <c r="GK23" s="2">
        <f t="shared" si="133"/>
        <v>1.2667716600000001</v>
      </c>
      <c r="GM23" s="24"/>
      <c r="GN23" s="24"/>
      <c r="GO23" s="51"/>
      <c r="GT23" s="1"/>
      <c r="HC23" s="348"/>
      <c r="HD23" s="8"/>
      <c r="HE23" s="24"/>
      <c r="HF23" s="6"/>
      <c r="HL23" s="281">
        <v>-0.88591924563102542</v>
      </c>
      <c r="HM23" s="8"/>
      <c r="HN23" s="6"/>
      <c r="HO23" s="1">
        <f>HL25</f>
        <v>-0.88591924563102542</v>
      </c>
      <c r="HP23" s="40"/>
      <c r="HR23" s="352">
        <v>-2.1615669314858303</v>
      </c>
      <c r="HS23" s="1"/>
      <c r="HT23" s="40"/>
      <c r="HV23" s="1"/>
      <c r="IE23" s="348"/>
      <c r="IF23" s="8"/>
      <c r="IG23" s="24"/>
      <c r="IH23" s="6"/>
      <c r="IN23" s="281">
        <v>0.10154721459544643</v>
      </c>
      <c r="IO23" s="8"/>
      <c r="IP23" s="6"/>
      <c r="IQ23" s="1">
        <f>IN25</f>
        <v>0.10154721459544643</v>
      </c>
      <c r="IR23" s="40"/>
      <c r="IT23" s="352">
        <f>IN23</f>
        <v>0.10154721459544643</v>
      </c>
      <c r="IU23" s="1"/>
      <c r="IV23" s="40"/>
      <c r="IW23" s="40"/>
      <c r="IX23" s="2">
        <v>6</v>
      </c>
      <c r="IY23" s="85" t="s">
        <v>580</v>
      </c>
      <c r="IZ23" s="85">
        <f>2.54*0.75</f>
        <v>1.905</v>
      </c>
      <c r="JA23" s="2">
        <f t="shared" si="123"/>
        <v>2.8502362350000001</v>
      </c>
      <c r="JB23" s="1"/>
      <c r="JD23" s="24" t="s">
        <v>636</v>
      </c>
      <c r="JE23" s="24"/>
      <c r="JG23" s="2">
        <v>6</v>
      </c>
      <c r="JH23" s="85" t="s">
        <v>580</v>
      </c>
      <c r="JI23" s="85">
        <f>2.54*0.75</f>
        <v>1.905</v>
      </c>
      <c r="JJ23" s="2">
        <f t="shared" si="124"/>
        <v>2.8502362350000001</v>
      </c>
      <c r="JK23" s="1"/>
      <c r="JL23" s="6"/>
      <c r="JM23" s="24" t="s">
        <v>636</v>
      </c>
      <c r="JN23" s="24"/>
      <c r="KN23" s="4">
        <v>0</v>
      </c>
      <c r="KO23" s="307">
        <v>0</v>
      </c>
      <c r="KP23" s="307">
        <v>0</v>
      </c>
      <c r="KU23" s="4">
        <f t="shared" si="134"/>
        <v>0</v>
      </c>
      <c r="KV23" s="4">
        <f t="shared" si="134"/>
        <v>0</v>
      </c>
      <c r="KW23" s="112">
        <v>0</v>
      </c>
      <c r="KX23" s="1">
        <v>0</v>
      </c>
      <c r="KY23" s="297" t="str">
        <f t="shared" si="78"/>
        <v/>
      </c>
      <c r="KZ23" s="112">
        <f t="shared" si="79"/>
        <v>0</v>
      </c>
      <c r="LA23" s="1">
        <v>0</v>
      </c>
      <c r="LB23" s="1" t="str">
        <f t="shared" si="80"/>
        <v/>
      </c>
      <c r="LC23" s="1"/>
      <c r="LD23" s="4">
        <f t="shared" si="112"/>
        <v>0</v>
      </c>
      <c r="LE23" s="298">
        <f t="shared" si="115"/>
        <v>0</v>
      </c>
      <c r="LF23" s="44">
        <v>0</v>
      </c>
      <c r="LG23" s="4">
        <v>0</v>
      </c>
      <c r="LH23" s="299" t="str">
        <f t="shared" si="116"/>
        <v/>
      </c>
      <c r="LI23" s="44">
        <f t="shared" si="117"/>
        <v>0</v>
      </c>
      <c r="LJ23" s="4">
        <v>0</v>
      </c>
      <c r="LK23" s="4" t="str">
        <f t="shared" si="118"/>
        <v/>
      </c>
      <c r="LM23" s="1"/>
      <c r="LV23" s="1"/>
      <c r="LW23" s="6"/>
      <c r="LX23" s="6"/>
      <c r="LY23" s="6"/>
      <c r="LZ23" s="6"/>
      <c r="MA23" s="6"/>
      <c r="MB23" s="6"/>
      <c r="MC23" s="6"/>
      <c r="ME23" s="281">
        <v>-2.3972843063876068</v>
      </c>
      <c r="MF23" s="8"/>
      <c r="MG23" s="6"/>
      <c r="MH23" s="1">
        <f>ME25</f>
        <v>-2.3972843063876068</v>
      </c>
      <c r="MI23" s="40"/>
      <c r="MK23" s="352">
        <v>0</v>
      </c>
      <c r="ML23" s="1"/>
      <c r="MM23" s="40"/>
      <c r="MN23" s="40"/>
      <c r="MO23" s="2">
        <v>6</v>
      </c>
      <c r="MP23" s="85" t="s">
        <v>580</v>
      </c>
      <c r="MQ23" s="85">
        <f>2.54*0.75</f>
        <v>1.905</v>
      </c>
      <c r="MR23" s="2">
        <f t="shared" si="125"/>
        <v>2.8502362350000001</v>
      </c>
      <c r="MS23" s="1"/>
      <c r="MU23" s="24" t="s">
        <v>636</v>
      </c>
      <c r="MV23" s="24"/>
      <c r="MW23" s="1"/>
      <c r="NF23" s="1"/>
      <c r="NG23" s="6"/>
      <c r="NH23" s="6"/>
      <c r="NI23" s="6"/>
      <c r="NJ23" s="6"/>
      <c r="NK23" s="6"/>
      <c r="NL23" s="6"/>
      <c r="NM23" s="6"/>
      <c r="NO23" s="281">
        <v>-6.6313480442601627</v>
      </c>
      <c r="NP23" s="8"/>
      <c r="NQ23" s="6"/>
      <c r="NR23" s="1">
        <f>NO25</f>
        <v>-6.6313480442601627</v>
      </c>
      <c r="NS23" s="40"/>
      <c r="NU23" s="352">
        <v>0</v>
      </c>
      <c r="NV23" s="1"/>
      <c r="NW23" s="40"/>
      <c r="NX23" s="40"/>
      <c r="NY23" s="2">
        <v>6</v>
      </c>
      <c r="NZ23" s="85" t="s">
        <v>580</v>
      </c>
      <c r="OA23" s="85">
        <f>2.54*0.75</f>
        <v>1.905</v>
      </c>
      <c r="OB23" s="2">
        <f t="shared" si="126"/>
        <v>2.8502362350000001</v>
      </c>
      <c r="OC23" s="1"/>
      <c r="OE23" s="24" t="s">
        <v>636</v>
      </c>
      <c r="OF23" s="24"/>
      <c r="OG23" s="281">
        <f>ME23</f>
        <v>-2.3972843063876068</v>
      </c>
      <c r="OH23" s="8"/>
      <c r="OI23" s="6"/>
      <c r="OJ23" s="1">
        <f>OG25</f>
        <v>-2.3972843063876068</v>
      </c>
      <c r="OK23" s="40"/>
      <c r="OM23" s="352">
        <v>0</v>
      </c>
      <c r="ON23" s="1"/>
      <c r="OO23" s="40"/>
      <c r="OP23" s="40"/>
      <c r="OQ23" s="2">
        <v>6</v>
      </c>
      <c r="OR23" s="85" t="s">
        <v>580</v>
      </c>
      <c r="OS23" s="85">
        <f>2.54*0.75</f>
        <v>1.905</v>
      </c>
      <c r="OT23" s="2">
        <f t="shared" si="127"/>
        <v>2.8502362350000001</v>
      </c>
      <c r="OU23" s="1"/>
      <c r="OW23" s="24" t="s">
        <v>636</v>
      </c>
      <c r="OX23" s="24"/>
      <c r="OZ23" s="40"/>
      <c r="PA23" s="40"/>
      <c r="PB23" s="40"/>
      <c r="PC23" s="40"/>
      <c r="PD23" s="40"/>
      <c r="PE23" s="40"/>
      <c r="PF23" s="40"/>
      <c r="PH23" s="1"/>
      <c r="PQ23" s="1"/>
      <c r="PR23" s="6"/>
      <c r="PS23" s="6"/>
      <c r="PT23" s="6"/>
      <c r="PU23" s="6"/>
      <c r="PV23" s="6"/>
      <c r="PW23" s="6"/>
      <c r="PX23" s="6"/>
      <c r="PZ23" s="71"/>
      <c r="QA23" s="294" t="s">
        <v>467</v>
      </c>
      <c r="QB23" s="295"/>
      <c r="QC23" s="295"/>
      <c r="QD23" s="295"/>
      <c r="QE23" s="295"/>
      <c r="QF23" s="295"/>
      <c r="QG23" s="295"/>
      <c r="QH23" s="296"/>
      <c r="QI23" s="40"/>
      <c r="QJ23" s="2">
        <v>6</v>
      </c>
      <c r="QK23" s="85" t="s">
        <v>580</v>
      </c>
      <c r="QL23" s="85">
        <f>2.54*0.75</f>
        <v>1.905</v>
      </c>
      <c r="QM23" s="2">
        <f t="shared" si="128"/>
        <v>2.8502362350000001</v>
      </c>
      <c r="QN23" s="1"/>
      <c r="QP23" s="24" t="s">
        <v>636</v>
      </c>
      <c r="QQ23" s="24"/>
      <c r="QR23" s="281">
        <v>-8.979619474044048</v>
      </c>
      <c r="QS23" s="8"/>
      <c r="QT23" s="6"/>
      <c r="QU23" s="1">
        <f>QR25</f>
        <v>-8.979619474044048</v>
      </c>
      <c r="QV23" s="40"/>
      <c r="QX23" s="352">
        <v>0</v>
      </c>
      <c r="QY23" s="1"/>
      <c r="QZ23" s="40"/>
      <c r="RA23" s="40"/>
      <c r="RB23" s="2">
        <v>6</v>
      </c>
      <c r="RC23" s="85" t="s">
        <v>580</v>
      </c>
      <c r="RD23" s="85">
        <f>2.54*0.75</f>
        <v>1.905</v>
      </c>
      <c r="RE23" s="2">
        <f t="shared" si="129"/>
        <v>2.8502362350000001</v>
      </c>
      <c r="RF23" s="1"/>
      <c r="RH23" s="24" t="s">
        <v>636</v>
      </c>
      <c r="RI23" s="24"/>
      <c r="RK23" s="40"/>
      <c r="RL23" s="40"/>
      <c r="RM23" s="40"/>
      <c r="RN23" s="40"/>
      <c r="RO23" s="40"/>
      <c r="RP23" s="40"/>
      <c r="RQ23" s="40"/>
      <c r="SB23" s="1"/>
      <c r="SC23" s="302"/>
      <c r="SD23" s="85"/>
      <c r="SE23" s="94" t="s">
        <v>526</v>
      </c>
      <c r="SF23" s="85">
        <f>SF21*SD20/SF19</f>
        <v>0.068599434057003542</v>
      </c>
      <c r="SG23" s="85">
        <f t="shared" si="138"/>
        <v>0.066246492880532956</v>
      </c>
      <c r="SH23" s="2"/>
      <c r="SI23" s="94" t="s">
        <v>527</v>
      </c>
      <c r="SJ23" s="20">
        <f>SJ22*SF19/SD20</f>
        <v>0</v>
      </c>
      <c r="SL23" s="124" t="s">
        <v>191</v>
      </c>
      <c r="SM23" s="60"/>
      <c r="SN23" s="129"/>
      <c r="SO23" s="6"/>
      <c r="SP23" s="71"/>
      <c r="SQ23" s="130" t="s">
        <v>192</v>
      </c>
      <c r="SR23" s="75">
        <f>SUM(SR9:SR22)</f>
        <v>-4.8259774068365227</v>
      </c>
      <c r="SS23" s="131">
        <f>SUM(SS9:SS22)</f>
        <v>4.8259774068365227</v>
      </c>
      <c r="ST23" s="96"/>
      <c r="SU23" s="17"/>
      <c r="SV23" s="16"/>
      <c r="SW23" s="357" t="s">
        <v>192</v>
      </c>
      <c r="SX23" s="125">
        <f>SUM(SX9:SX22)</f>
        <v>-6.5686914704163764</v>
      </c>
      <c r="SY23" s="132">
        <f>SUM(SY9:SY22)</f>
        <v>6.5686914704163764</v>
      </c>
      <c r="SZ23" s="24"/>
      <c r="TA23" s="6"/>
      <c r="TB23" s="71"/>
      <c r="TC23" s="71"/>
      <c r="TD23" s="71"/>
      <c r="TG23" s="2">
        <v>4</v>
      </c>
      <c r="TH23" s="85" t="s">
        <v>560</v>
      </c>
      <c r="TI23" s="255">
        <f>TI21*2</f>
        <v>1.27</v>
      </c>
      <c r="TJ23" s="2">
        <f t="shared" si="135"/>
        <v>1.2667716600000001</v>
      </c>
      <c r="TL23" s="24"/>
      <c r="TM23" s="24"/>
      <c r="TN23" s="51"/>
      <c r="TR23" s="24"/>
      <c r="TS23" s="302" t="s">
        <v>516</v>
      </c>
      <c r="TT23" s="85">
        <v>2400</v>
      </c>
      <c r="TU23" s="94" t="s">
        <v>517</v>
      </c>
      <c r="TV23" s="85">
        <f>TV21*TT21/TV20</f>
        <v>0.35294117647058826</v>
      </c>
      <c r="TW23" s="85">
        <f t="shared" ref="TW23:TW24" si="141">TV23*(1-(0.5*TV23))</f>
        <v>0.29065743944636679</v>
      </c>
      <c r="TX23" s="2"/>
      <c r="TY23" s="94" t="s">
        <v>518</v>
      </c>
      <c r="TZ23" s="20">
        <f t="shared" si="136"/>
        <v>0</v>
      </c>
      <c r="UA23" s="40"/>
      <c r="UB23" s="2">
        <v>6</v>
      </c>
      <c r="UC23" s="85" t="s">
        <v>580</v>
      </c>
      <c r="UD23" s="85">
        <f>2.54*0.75</f>
        <v>1.905</v>
      </c>
      <c r="UE23" s="2">
        <f t="shared" si="130"/>
        <v>2.8502362350000001</v>
      </c>
      <c r="UF23" s="1"/>
      <c r="UH23" s="24" t="s">
        <v>636</v>
      </c>
      <c r="UI23" s="24"/>
      <c r="UK23" s="40"/>
      <c r="UL23" s="40"/>
      <c r="UM23" s="40"/>
      <c r="UN23" s="40"/>
      <c r="UO23" s="40"/>
      <c r="UP23" s="40"/>
      <c r="UQ23" s="40"/>
      <c r="UT23" s="3"/>
      <c r="UU23" s="1"/>
      <c r="UV23" s="1"/>
      <c r="UW23" s="1"/>
      <c r="UX23" s="1"/>
      <c r="UY23" s="24"/>
      <c r="UZ23" s="24"/>
      <c r="VA23" s="51"/>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54" t="s">
        <v>637</v>
      </c>
      <c r="WN23" s="54"/>
      <c r="WO23" s="54"/>
      <c r="WP23" s="54"/>
      <c r="WQ23" s="54"/>
      <c r="WR23" s="54"/>
      <c r="WS23" s="54"/>
      <c r="WT23" s="1"/>
      <c r="WU23" s="113"/>
      <c r="WV23" s="99" t="s">
        <v>638</v>
      </c>
      <c r="WW23" s="99"/>
      <c r="WX23" s="99"/>
      <c r="WY23" s="99"/>
      <c r="WZ23" s="99"/>
      <c r="XA23" s="99"/>
      <c r="XB23" s="99"/>
      <c r="XC23" s="113"/>
      <c r="XD23" s="2"/>
      <c r="XE23" s="40"/>
      <c r="XF23" s="40"/>
      <c r="XG23" s="40"/>
      <c r="XH23" s="40"/>
      <c r="XI23" s="40"/>
      <c r="XJ23" s="40"/>
      <c r="XK23" s="40"/>
      <c r="XL23" s="2"/>
      <c r="XT23" s="2"/>
      <c r="XU23" s="2"/>
      <c r="XV23" s="2"/>
      <c r="XW23" s="2"/>
      <c r="XX23" s="2"/>
      <c r="XY23" s="2"/>
      <c r="XZ23" s="2"/>
      <c r="YA23" s="2"/>
      <c r="YB23" s="2"/>
      <c r="YC23" s="2"/>
      <c r="YD23" s="2"/>
      <c r="YN23" s="2"/>
      <c r="YO23" s="2"/>
      <c r="YP23" s="2"/>
      <c r="YQ23" s="2"/>
      <c r="YR23" s="2"/>
      <c r="YS23" s="2"/>
      <c r="YT23" s="2"/>
      <c r="YU23" s="2"/>
      <c r="YV23" s="1"/>
      <c r="ZE23" s="113"/>
      <c r="ZF23" s="113"/>
      <c r="ZG23" s="348"/>
      <c r="ZH23" s="2">
        <v>4</v>
      </c>
      <c r="ZI23" s="85" t="s">
        <v>560</v>
      </c>
      <c r="ZJ23" s="255">
        <f>ZJ21*2</f>
        <v>1.27</v>
      </c>
      <c r="ZK23" s="2">
        <f t="shared" si="137"/>
        <v>1.2667716600000001</v>
      </c>
      <c r="ZL23" s="1"/>
      <c r="ZM23" s="24"/>
      <c r="ZN23" s="24"/>
      <c r="ZO23" s="51"/>
      <c r="ZQ23" s="182"/>
      <c r="ZR23" s="51"/>
      <c r="ZS23" s="51"/>
      <c r="ZT23" s="51"/>
      <c r="ZU23" s="51"/>
      <c r="ZV23" s="51"/>
      <c r="ZW23" s="51"/>
      <c r="ZX23" s="51"/>
      <c r="ZY23" s="51"/>
      <c r="ZZ23" s="1"/>
      <c r="AAB23" s="88"/>
      <c r="AAC23" s="88"/>
      <c r="AAD23" s="88"/>
      <c r="AAE23" s="88"/>
      <c r="AAF23" s="88"/>
      <c r="AAG23" s="88"/>
      <c r="AAH23" s="88"/>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row>
    <row r="24" ht="15" customHeight="1">
      <c r="B24" s="85"/>
      <c r="C24" s="85"/>
      <c r="D24" s="85"/>
      <c r="E24" s="85"/>
      <c r="F24" s="85"/>
      <c r="G24" s="85"/>
      <c r="H24" s="85"/>
      <c r="AL24" s="3" t="s">
        <v>639</v>
      </c>
      <c r="AM24" s="3">
        <v>29</v>
      </c>
      <c r="AN24" s="3">
        <v>32</v>
      </c>
      <c r="AP24" s="3">
        <v>19</v>
      </c>
      <c r="AQ24" s="3">
        <v>20</v>
      </c>
      <c r="AU24" s="65" t="s">
        <v>181</v>
      </c>
      <c r="AV24" s="9"/>
      <c r="AW24" s="9"/>
      <c r="AX24" s="9"/>
      <c r="AY24" s="9"/>
      <c r="AZ24" s="11"/>
      <c r="BA24" s="9"/>
      <c r="BD24" s="40"/>
      <c r="BE24" s="40"/>
      <c r="BF24" s="40"/>
      <c r="BG24" s="40"/>
      <c r="BH24" s="40"/>
      <c r="BI24" s="40"/>
      <c r="BJ24" s="40"/>
      <c r="CG24" s="134"/>
      <c r="CH24" s="135"/>
      <c r="CI24" s="136"/>
      <c r="CJ24" s="137"/>
      <c r="CK24" s="138">
        <f>CJ24+CI25+CJ26+CK25</f>
        <v>-0.5</v>
      </c>
      <c r="CL24" s="139"/>
      <c r="CM24" s="140">
        <v>2.5899999999999999</v>
      </c>
      <c r="CN24" s="141">
        <v>0</v>
      </c>
      <c r="CO24" s="142"/>
      <c r="CP24" s="143"/>
      <c r="CQ24" s="144">
        <f>CP24+CO25+CP26+CQ25</f>
        <v>-0.5</v>
      </c>
      <c r="CR24" s="157"/>
      <c r="CS24" s="51">
        <v>3.2999999999999998</v>
      </c>
      <c r="CT24" s="158"/>
      <c r="CU24" s="136"/>
      <c r="CV24" s="137"/>
      <c r="CW24" s="138">
        <f>CV24+CU25+CV26+CW25</f>
        <v>-0.5</v>
      </c>
      <c r="CX24" s="157"/>
      <c r="CY24" s="51"/>
      <c r="DD24" s="18">
        <v>2</v>
      </c>
      <c r="DE24" s="1">
        <f>DF20*DI18</f>
        <v>240</v>
      </c>
      <c r="DF24" s="1">
        <f>DF23</f>
        <v>33.5</v>
      </c>
      <c r="DG24" s="1">
        <f>DI18/2</f>
        <v>10</v>
      </c>
      <c r="DH24" s="1">
        <f t="shared" si="139"/>
        <v>8040</v>
      </c>
      <c r="DI24" s="133">
        <f t="shared" si="140"/>
        <v>2400</v>
      </c>
      <c r="DM24" s="1" t="s">
        <v>640</v>
      </c>
      <c r="DR24" s="24"/>
      <c r="DS24" s="24"/>
      <c r="DY24" s="134"/>
      <c r="DZ24" s="135"/>
      <c r="EA24" s="136"/>
      <c r="EB24" s="137"/>
      <c r="EC24" s="138">
        <f>EB24+EA25+EB26+EC25</f>
        <v>-0.5</v>
      </c>
      <c r="ED24" s="139"/>
      <c r="EE24" s="140">
        <v>3.2000000000000002</v>
      </c>
      <c r="EF24" s="141">
        <v>0</v>
      </c>
      <c r="EG24" s="142"/>
      <c r="EH24" s="143"/>
      <c r="EI24" s="144">
        <f>EH24+EG25+EH26+EI25</f>
        <v>-0.5</v>
      </c>
      <c r="EJ24" s="157"/>
      <c r="EK24" s="51">
        <v>2.5899999999999999</v>
      </c>
      <c r="EL24" s="158"/>
      <c r="EM24" s="136"/>
      <c r="EN24" s="137"/>
      <c r="EO24" s="138">
        <f>EN24+EM25+EN26+EO25</f>
        <v>-0.5</v>
      </c>
      <c r="EP24" s="139">
        <v>0</v>
      </c>
      <c r="EQ24" s="77">
        <v>3.2999999999999998</v>
      </c>
      <c r="ER24" s="141"/>
      <c r="ES24" s="136"/>
      <c r="ET24" s="137"/>
      <c r="EU24" s="138">
        <f>ET24+ES25+ET26+EU25</f>
        <v>-0.5</v>
      </c>
      <c r="EV24" s="145"/>
      <c r="EW24" s="6">
        <f>EW23*EW22</f>
        <v>0</v>
      </c>
      <c r="FA24" s="341"/>
      <c r="FB24" s="342"/>
      <c r="FC24" s="342"/>
      <c r="FD24" s="343"/>
      <c r="FE24" s="344"/>
      <c r="FF24" s="345"/>
      <c r="FG24" s="345"/>
      <c r="FH24" s="346"/>
      <c r="FI24" s="1"/>
      <c r="FM24" s="134"/>
      <c r="FN24" s="135"/>
      <c r="FO24" s="136"/>
      <c r="FP24" s="137"/>
      <c r="FQ24" s="138">
        <f>FP24+FO25+FP26+FQ25</f>
        <v>-0.5</v>
      </c>
      <c r="FR24" s="139"/>
      <c r="FS24" s="140">
        <v>3.6000000000000001</v>
      </c>
      <c r="FT24" s="141">
        <v>0</v>
      </c>
      <c r="FU24" s="142"/>
      <c r="FV24" s="143"/>
      <c r="FW24" s="144">
        <f>FV24+FU25+FV26+FW25</f>
        <v>-0.5</v>
      </c>
      <c r="FX24" s="157"/>
      <c r="FY24" s="51">
        <v>4.2000000000000002</v>
      </c>
      <c r="FZ24" s="158"/>
      <c r="GA24" s="136"/>
      <c r="GB24" s="137"/>
      <c r="GC24" s="138">
        <f>GB24+GA25+GB26+GC25</f>
        <v>-0.5</v>
      </c>
      <c r="GD24" s="157"/>
      <c r="GE24" s="51"/>
      <c r="GH24" s="2">
        <v>5</v>
      </c>
      <c r="GI24" s="85" t="s">
        <v>570</v>
      </c>
      <c r="GJ24" s="85">
        <f>2.54*5/8</f>
        <v>1.5874999999999999</v>
      </c>
      <c r="GK24" s="2">
        <f t="shared" si="133"/>
        <v>1.9793307187499998</v>
      </c>
      <c r="GM24" s="24"/>
      <c r="GN24" s="24"/>
      <c r="GO24" s="51"/>
      <c r="GT24" s="1"/>
      <c r="HC24" s="348"/>
      <c r="HD24" s="183" t="s">
        <v>641</v>
      </c>
      <c r="HE24" s="24"/>
      <c r="HF24" s="6"/>
      <c r="HL24" s="1">
        <f>HL8*(-1)</f>
        <v>0</v>
      </c>
      <c r="HR24" s="24"/>
      <c r="HS24" s="24"/>
      <c r="HT24" s="51"/>
      <c r="HV24" s="1"/>
      <c r="IE24" s="348"/>
      <c r="IF24" s="183" t="s">
        <v>641</v>
      </c>
      <c r="IG24" s="24"/>
      <c r="IH24" s="6"/>
      <c r="IN24" s="1">
        <f>IN8*(-1)</f>
        <v>0</v>
      </c>
      <c r="IT24" s="24"/>
      <c r="IU24" s="24"/>
      <c r="IV24" s="51"/>
      <c r="IW24" s="51"/>
      <c r="IX24" s="2">
        <v>8</v>
      </c>
      <c r="IY24" s="85" t="s">
        <v>586</v>
      </c>
      <c r="IZ24" s="85">
        <v>2.54</v>
      </c>
      <c r="JA24" s="2">
        <f t="shared" si="123"/>
        <v>5.0670866400000003</v>
      </c>
      <c r="JB24" s="1"/>
      <c r="JD24" s="24"/>
      <c r="JE24" s="24"/>
      <c r="JG24" s="2">
        <v>8</v>
      </c>
      <c r="JH24" s="85" t="s">
        <v>586</v>
      </c>
      <c r="JI24" s="85">
        <v>2.54</v>
      </c>
      <c r="JJ24" s="2">
        <f t="shared" si="124"/>
        <v>5.0670866400000003</v>
      </c>
      <c r="JK24" s="1"/>
      <c r="JL24" s="6"/>
      <c r="JM24" s="24"/>
      <c r="JN24" s="24"/>
      <c r="KN24" s="4">
        <v>0</v>
      </c>
      <c r="KO24" s="307">
        <v>0</v>
      </c>
      <c r="KP24" s="307">
        <v>0</v>
      </c>
      <c r="KU24" s="4">
        <f t="shared" si="134"/>
        <v>0</v>
      </c>
      <c r="KV24" s="4">
        <f t="shared" si="134"/>
        <v>0</v>
      </c>
      <c r="KW24" s="112">
        <v>0</v>
      </c>
      <c r="KX24" s="1">
        <v>0</v>
      </c>
      <c r="KY24" s="297" t="str">
        <f t="shared" si="78"/>
        <v/>
      </c>
      <c r="KZ24" s="112">
        <f t="shared" si="79"/>
        <v>0</v>
      </c>
      <c r="LA24" s="1">
        <v>0</v>
      </c>
      <c r="LB24" s="1" t="str">
        <f t="shared" si="80"/>
        <v/>
      </c>
      <c r="LC24" s="1"/>
      <c r="LD24" s="4">
        <f t="shared" si="112"/>
        <v>0</v>
      </c>
      <c r="LE24" s="298">
        <f t="shared" si="115"/>
        <v>0</v>
      </c>
      <c r="LF24" s="44">
        <v>0</v>
      </c>
      <c r="LG24" s="4">
        <v>0</v>
      </c>
      <c r="LH24" s="299" t="str">
        <f t="shared" si="116"/>
        <v/>
      </c>
      <c r="LI24" s="44">
        <f t="shared" si="117"/>
        <v>0</v>
      </c>
      <c r="LJ24" s="4">
        <v>0</v>
      </c>
      <c r="LK24" s="4" t="str">
        <f t="shared" si="118"/>
        <v/>
      </c>
      <c r="LM24" s="1"/>
      <c r="LV24" s="1"/>
      <c r="LW24" s="183" t="s">
        <v>641</v>
      </c>
      <c r="LX24" s="24"/>
      <c r="LY24" s="6"/>
      <c r="ME24" s="1">
        <f>ME8*(-1)</f>
        <v>0</v>
      </c>
      <c r="MK24" s="24"/>
      <c r="ML24" s="24"/>
      <c r="MM24" s="51"/>
      <c r="MN24" s="51"/>
      <c r="MO24" s="2">
        <v>8</v>
      </c>
      <c r="MP24" s="85" t="s">
        <v>586</v>
      </c>
      <c r="MQ24" s="85">
        <v>2.54</v>
      </c>
      <c r="MR24" s="2">
        <f t="shared" si="125"/>
        <v>5.0670866400000003</v>
      </c>
      <c r="MS24" s="1"/>
      <c r="MU24" s="24"/>
      <c r="MV24" s="24"/>
      <c r="MW24" s="1"/>
      <c r="NF24" s="1"/>
      <c r="NG24" s="183" t="s">
        <v>641</v>
      </c>
      <c r="NH24" s="24"/>
      <c r="NI24" s="6"/>
      <c r="NO24" s="1">
        <f>NO8*(-1)</f>
        <v>0</v>
      </c>
      <c r="NU24" s="24"/>
      <c r="NV24" s="24"/>
      <c r="NW24" s="51"/>
      <c r="NX24" s="51"/>
      <c r="NY24" s="2">
        <v>8</v>
      </c>
      <c r="NZ24" s="85" t="s">
        <v>586</v>
      </c>
      <c r="OA24" s="85">
        <v>2.54</v>
      </c>
      <c r="OB24" s="2">
        <f t="shared" si="126"/>
        <v>5.0670866400000003</v>
      </c>
      <c r="OC24" s="1"/>
      <c r="OE24" s="24"/>
      <c r="OF24" s="24"/>
      <c r="OG24" s="1">
        <f>OG8*(-1)</f>
        <v>0</v>
      </c>
      <c r="OM24" s="24"/>
      <c r="ON24" s="24"/>
      <c r="OO24" s="51"/>
      <c r="OP24" s="51"/>
      <c r="OQ24" s="2">
        <v>8</v>
      </c>
      <c r="OR24" s="85" t="s">
        <v>586</v>
      </c>
      <c r="OS24" s="85">
        <v>2.54</v>
      </c>
      <c r="OT24" s="2">
        <f t="shared" si="127"/>
        <v>5.0670866400000003</v>
      </c>
      <c r="OU24" s="1"/>
      <c r="OW24" s="24"/>
      <c r="OX24" s="24"/>
      <c r="OZ24" s="183" t="s">
        <v>641</v>
      </c>
      <c r="PA24" s="24"/>
      <c r="PB24" s="6"/>
      <c r="PC24" s="1"/>
      <c r="PD24" s="1"/>
      <c r="PE24" s="1"/>
      <c r="PF24" s="1"/>
      <c r="PG24" s="1"/>
      <c r="PH24" s="1"/>
      <c r="PQ24" s="1"/>
      <c r="PR24" s="183" t="s">
        <v>641</v>
      </c>
      <c r="PS24" s="24"/>
      <c r="PT24" s="6"/>
      <c r="PZ24" s="7"/>
      <c r="QA24" s="302" t="s">
        <v>487</v>
      </c>
      <c r="QB24" s="85">
        <v>200</v>
      </c>
      <c r="QC24" s="94" t="s">
        <v>488</v>
      </c>
      <c r="QD24" s="85">
        <f>QB24*0.8*0.85</f>
        <v>136</v>
      </c>
      <c r="QE24" s="2"/>
      <c r="QF24" s="2"/>
      <c r="QG24" s="94" t="s">
        <v>489</v>
      </c>
      <c r="QH24" s="304">
        <f>PZ10</f>
        <v>0.050660130742615064</v>
      </c>
      <c r="QI24" s="51"/>
      <c r="QJ24" s="2">
        <v>8</v>
      </c>
      <c r="QK24" s="85" t="s">
        <v>586</v>
      </c>
      <c r="QL24" s="85">
        <v>2.54</v>
      </c>
      <c r="QM24" s="2">
        <f t="shared" si="128"/>
        <v>5.0670866400000003</v>
      </c>
      <c r="QN24" s="1"/>
      <c r="QP24" s="24"/>
      <c r="QQ24" s="24"/>
      <c r="QR24" s="1">
        <f>QR8*(-1)</f>
        <v>0</v>
      </c>
      <c r="QX24" s="24"/>
      <c r="QY24" s="24"/>
      <c r="QZ24" s="51"/>
      <c r="RA24" s="51"/>
      <c r="RB24" s="2">
        <v>8</v>
      </c>
      <c r="RC24" s="85" t="s">
        <v>586</v>
      </c>
      <c r="RD24" s="85">
        <v>2.54</v>
      </c>
      <c r="RE24" s="2">
        <f t="shared" si="129"/>
        <v>5.0670866400000003</v>
      </c>
      <c r="RF24" s="1"/>
      <c r="RH24" s="24"/>
      <c r="RI24" s="24"/>
      <c r="RK24" s="183" t="s">
        <v>641</v>
      </c>
      <c r="RL24" s="24"/>
      <c r="RM24" s="6"/>
      <c r="RN24" s="1"/>
      <c r="RO24" s="1"/>
      <c r="RP24" s="1"/>
      <c r="RQ24" s="1"/>
      <c r="RR24" s="1"/>
      <c r="RS24" s="1"/>
      <c r="RT24" s="1" t="s">
        <v>642</v>
      </c>
      <c r="RU24" s="1"/>
      <c r="RV24" s="1"/>
      <c r="RW24" s="1"/>
      <c r="RX24" s="1"/>
      <c r="RY24" s="1"/>
      <c r="RZ24" s="1"/>
      <c r="SA24" s="1"/>
      <c r="SB24" s="1"/>
      <c r="SC24" s="302" t="s">
        <v>532</v>
      </c>
      <c r="SD24" s="85">
        <v>20</v>
      </c>
      <c r="SE24" s="94" t="s">
        <v>533</v>
      </c>
      <c r="SF24" s="2">
        <f>SQRT((SJ19)/(SD21*SF19*SD25*SG22))</f>
        <v>6.3382849201119082</v>
      </c>
      <c r="SG24" s="2" t="str">
        <f>IF(SF24&lt;SD24,"pasa el peralte con ro max","no pasa el peralte")</f>
        <v xml:space="preserve">pasa el peralte con ro max</v>
      </c>
      <c r="SH24" s="2"/>
      <c r="SI24" s="94" t="s">
        <v>534</v>
      </c>
      <c r="SJ24" s="20">
        <f>IF(SJ23&lt;SF21,SF21*SD24*SD25,IF(SJ23&gt;SF20,"peralte no pasa",SJ23*SD25*SD24))</f>
        <v>13.102834860001325</v>
      </c>
      <c r="SL24" s="134"/>
      <c r="SM24" s="135"/>
      <c r="SN24" s="136"/>
      <c r="SO24" s="137"/>
      <c r="SP24" s="138">
        <f>SO24+SN25+SO26+SP25</f>
        <v>-0.5</v>
      </c>
      <c r="SQ24" s="139"/>
      <c r="SR24" s="140">
        <v>3.6000000000000001</v>
      </c>
      <c r="SS24" s="141">
        <v>0</v>
      </c>
      <c r="ST24" s="142"/>
      <c r="SU24" s="143"/>
      <c r="SV24" s="144">
        <f>SU24+ST25+SU26+SV25</f>
        <v>-0.5</v>
      </c>
      <c r="SW24" s="157"/>
      <c r="SX24" s="51">
        <v>4.2000000000000002</v>
      </c>
      <c r="SY24" s="158"/>
      <c r="SZ24" s="136"/>
      <c r="TA24" s="137"/>
      <c r="TB24" s="138">
        <f>TA24+SZ25+TA26+TB25</f>
        <v>-0.5</v>
      </c>
      <c r="TC24" s="157"/>
      <c r="TD24" s="51"/>
      <c r="TG24" s="2">
        <v>5</v>
      </c>
      <c r="TH24" s="85" t="s">
        <v>570</v>
      </c>
      <c r="TI24" s="85">
        <f>2.54*5/8</f>
        <v>1.5874999999999999</v>
      </c>
      <c r="TJ24" s="2">
        <f t="shared" si="135"/>
        <v>1.9793307187499998</v>
      </c>
      <c r="TL24" s="24"/>
      <c r="TM24" s="24"/>
      <c r="TN24" s="51"/>
      <c r="TR24" s="1"/>
      <c r="TS24" s="302"/>
      <c r="TT24" s="85"/>
      <c r="TU24" s="94" t="s">
        <v>526</v>
      </c>
      <c r="TV24" s="85">
        <f>TV22*TT21/TV20</f>
        <v>0.061357199107789646</v>
      </c>
      <c r="TW24" s="85">
        <f t="shared" si="141"/>
        <v>0.059474846166613173</v>
      </c>
      <c r="TX24" s="2"/>
      <c r="TY24" s="94" t="s">
        <v>527</v>
      </c>
      <c r="TZ24" s="20">
        <f>TZ23*TV20/TT21</f>
        <v>0</v>
      </c>
      <c r="UA24" s="51"/>
      <c r="UB24" s="2">
        <v>8</v>
      </c>
      <c r="UC24" s="85" t="s">
        <v>586</v>
      </c>
      <c r="UD24" s="85">
        <v>2.54</v>
      </c>
      <c r="UE24" s="2">
        <f t="shared" si="130"/>
        <v>5.0670866400000003</v>
      </c>
      <c r="UF24" s="1"/>
      <c r="UH24" s="24"/>
      <c r="UI24" s="24"/>
      <c r="UK24" s="183" t="s">
        <v>641</v>
      </c>
      <c r="UL24" s="24"/>
      <c r="UM24" s="6"/>
      <c r="UN24" s="1"/>
      <c r="UO24" s="1"/>
      <c r="UP24" s="1"/>
      <c r="UQ24" s="1"/>
      <c r="UR24" s="1"/>
      <c r="UT24" s="3" t="s">
        <v>643</v>
      </c>
      <c r="UU24" s="1">
        <f>UU7</f>
        <v>4.4684975989227054</v>
      </c>
      <c r="UV24" s="1" t="s">
        <v>644</v>
      </c>
      <c r="UW24" s="1"/>
      <c r="UX24" s="1"/>
      <c r="UY24" s="24"/>
      <c r="UZ24" s="24"/>
      <c r="VA24" s="51"/>
      <c r="VL24" s="2"/>
      <c r="VM24" s="2"/>
      <c r="VN24" s="2"/>
      <c r="VO24" s="2"/>
      <c r="VP24" s="2"/>
      <c r="VQ24" s="2"/>
      <c r="VR24" s="2"/>
      <c r="VS24" s="2"/>
      <c r="VT24" s="2"/>
      <c r="VU24" s="2"/>
      <c r="VV24" s="2"/>
      <c r="VW24" s="2"/>
      <c r="VX24" s="2"/>
      <c r="VY24" s="2"/>
      <c r="VZ24" s="2"/>
      <c r="WA24" s="2"/>
      <c r="WB24" s="2"/>
      <c r="WC24" s="2"/>
      <c r="WD24" s="2"/>
      <c r="WE24" s="2"/>
      <c r="WF24" s="2"/>
      <c r="WG24" s="2"/>
      <c r="WH24" s="2"/>
      <c r="WI24" s="2"/>
      <c r="WJ24" s="364" t="s">
        <v>645</v>
      </c>
      <c r="WK24" s="364"/>
      <c r="WL24" s="2"/>
      <c r="WM24" s="40"/>
      <c r="WN24" s="40"/>
      <c r="WO24" s="40"/>
      <c r="WP24" s="40"/>
      <c r="WQ24" s="40"/>
      <c r="WR24" s="40"/>
      <c r="WS24" s="40"/>
      <c r="WT24" s="113"/>
      <c r="WU24" s="1"/>
      <c r="WV24" s="54" t="s">
        <v>646</v>
      </c>
      <c r="WW24" s="54"/>
      <c r="WX24" s="54"/>
      <c r="WY24" s="54"/>
      <c r="WZ24" s="54"/>
      <c r="XA24" s="54"/>
      <c r="XB24" s="54"/>
      <c r="XC24" s="1"/>
      <c r="XD24" s="2"/>
      <c r="XE24" s="40"/>
      <c r="XF24" s="40"/>
      <c r="XG24" s="40"/>
      <c r="XH24" s="40"/>
      <c r="XI24" s="40"/>
      <c r="XJ24" s="40"/>
      <c r="XK24" s="40"/>
      <c r="XL24" s="2"/>
      <c r="XN24" s="6" t="s">
        <v>647</v>
      </c>
      <c r="XR24" s="7" t="s">
        <v>648</v>
      </c>
      <c r="XS24" s="7" t="s">
        <v>649</v>
      </c>
      <c r="XT24" s="85" t="s">
        <v>650</v>
      </c>
      <c r="XU24" s="7" t="s">
        <v>651</v>
      </c>
      <c r="XV24" s="2"/>
      <c r="XW24" s="2"/>
      <c r="XX24" s="2"/>
      <c r="XY24" s="2"/>
      <c r="XZ24" s="2"/>
      <c r="YA24" s="2"/>
      <c r="YB24" s="2"/>
      <c r="YC24" s="2"/>
      <c r="YD24" s="2"/>
      <c r="YN24" s="2"/>
      <c r="YO24" s="2"/>
      <c r="YP24" s="2"/>
      <c r="YQ24" s="2"/>
      <c r="YR24" s="2"/>
      <c r="YS24" s="2"/>
      <c r="YT24" s="2"/>
      <c r="YU24" s="2"/>
      <c r="YV24" s="1"/>
      <c r="ZG24" s="348"/>
      <c r="ZH24" s="2">
        <v>5</v>
      </c>
      <c r="ZI24" s="85" t="s">
        <v>570</v>
      </c>
      <c r="ZJ24" s="85">
        <f>2.54*5/8</f>
        <v>1.5874999999999999</v>
      </c>
      <c r="ZK24" s="2">
        <f t="shared" si="137"/>
        <v>1.9793307187499998</v>
      </c>
      <c r="ZL24" s="1"/>
      <c r="ZM24" s="24"/>
      <c r="ZN24" s="24"/>
      <c r="ZO24" s="51"/>
      <c r="ZQ24" s="63"/>
      <c r="ZR24" s="365" t="s">
        <v>652</v>
      </c>
      <c r="ZS24" s="6"/>
      <c r="ZT24" s="6"/>
      <c r="ZU24" s="1"/>
      <c r="ZV24" s="1"/>
      <c r="ZW24" s="1"/>
      <c r="ZX24" s="1"/>
      <c r="ZY24" s="51"/>
      <c r="ZZ24" s="1"/>
      <c r="AAB24" s="88"/>
      <c r="AAC24" s="88"/>
      <c r="AAD24" s="88"/>
      <c r="AAE24" s="88"/>
      <c r="AAF24" s="88"/>
      <c r="AAG24" s="88"/>
      <c r="AAH24" s="88"/>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row>
    <row r="25" ht="15" customHeight="1">
      <c r="B25" s="85" t="s">
        <v>653</v>
      </c>
      <c r="C25" s="85"/>
      <c r="D25" s="85"/>
      <c r="E25" s="85"/>
      <c r="F25" s="85"/>
      <c r="G25" s="85"/>
      <c r="H25" s="85"/>
      <c r="R25" s="109"/>
      <c r="S25" s="109"/>
      <c r="T25" s="109"/>
      <c r="U25" s="109"/>
      <c r="V25" s="109"/>
      <c r="W25" s="109"/>
      <c r="X25" s="109"/>
      <c r="Y25" s="109"/>
      <c r="Z25" s="109"/>
      <c r="AA25" s="109"/>
      <c r="AB25" s="109"/>
      <c r="AC25" s="109"/>
      <c r="AD25" s="109"/>
      <c r="AE25" s="109"/>
      <c r="AF25" s="109"/>
      <c r="AG25" s="109"/>
      <c r="AH25" s="109"/>
      <c r="AI25" s="109"/>
      <c r="AJ25" s="109"/>
      <c r="AL25" s="3" t="s">
        <v>654</v>
      </c>
      <c r="AM25" s="3">
        <v>12</v>
      </c>
      <c r="AN25" s="3">
        <v>14</v>
      </c>
      <c r="AP25" s="3" t="s">
        <v>655</v>
      </c>
      <c r="AQ25" s="3" t="s">
        <v>655</v>
      </c>
      <c r="AU25" s="1" t="s">
        <v>68</v>
      </c>
      <c r="AV25" s="1"/>
      <c r="AW25" s="1"/>
      <c r="AY25" s="1"/>
      <c r="AZ25" s="3">
        <v>200</v>
      </c>
      <c r="BA25" s="1" t="s">
        <v>69</v>
      </c>
      <c r="BB25" s="1">
        <f t="shared" ref="BB25:BB26" si="142">AZ25*0.67</f>
        <v>134</v>
      </c>
      <c r="BD25" s="40"/>
      <c r="BE25" s="40"/>
      <c r="BF25" s="40"/>
      <c r="BG25" s="40"/>
      <c r="BH25" s="40"/>
      <c r="BI25" s="40"/>
      <c r="BJ25" s="40"/>
      <c r="BS25" s="104"/>
      <c r="BT25" s="104"/>
      <c r="BU25" s="104"/>
      <c r="BV25" s="104"/>
      <c r="CC25" s="104"/>
      <c r="CD25" s="104"/>
      <c r="CE25" s="104"/>
      <c r="CF25" s="104"/>
      <c r="CG25" s="63" t="s">
        <v>210</v>
      </c>
      <c r="CH25" s="135">
        <f>(CH23*CH22*CH22/2)+(CH20*CH22)</f>
        <v>1.7927484800000002</v>
      </c>
      <c r="CI25" s="154"/>
      <c r="CJ25" s="155">
        <f>CH25+CL25</f>
        <v>1.5313226428333335</v>
      </c>
      <c r="CK25" s="156">
        <f>IF(CM26=0,0,IF(CL24=3,0,IF(CN24=3,0,IF(CN24=2,-0.5,IF(CN24=1,0,-0.5)))))</f>
        <v>-0.5</v>
      </c>
      <c r="CL25" s="157">
        <f>CM23</f>
        <v>-0.26142583716666662</v>
      </c>
      <c r="CM25" s="51">
        <v>3</v>
      </c>
      <c r="CN25" s="158">
        <f>CN23</f>
        <v>0.26142583716666662</v>
      </c>
      <c r="CO25" s="159">
        <f>IF(CM26=0,0,IF(CN24=3,0,IF(CL24=3,0,IF(CL24=2,-0.5,IF(CL24=1,0,(CM26/(CM26+CS26))*(-0.5))))))</f>
        <v>-0.24432379072063179</v>
      </c>
      <c r="CP25" s="160">
        <f>IF(CM24=0,CN26+CR25,IF(CS24=0,CR26+CN25,CN25+CR25))</f>
        <v>-0.16297561283333334</v>
      </c>
      <c r="CQ25" s="161">
        <f>IF(CS26=0,0,IF(CR24=3,0,IF(CT24=3,0,IF(CT24=2,-0.5,IF(CT24=1,0,(CS26/(CS26+CM26))*(-0.5))))))</f>
        <v>-0.25567620927936818</v>
      </c>
      <c r="CR25" s="157">
        <f>CS23</f>
        <v>-0.42440144999999996</v>
      </c>
      <c r="CS25" s="51">
        <v>4</v>
      </c>
      <c r="CT25" s="158">
        <f>CT23</f>
        <v>0.42440144999999996</v>
      </c>
      <c r="CU25" s="154">
        <f>IF(CS26=0,0,IF(CT24=3,0,IF(CR24=3,0,IF(CR24=2,-0.5,IF(CR24=1,0,-0.5)))))</f>
        <v>-0.5</v>
      </c>
      <c r="CV25" s="155">
        <f>CT25+CX25</f>
        <v>0.42440144999999996</v>
      </c>
      <c r="CW25" s="156"/>
      <c r="CX25" s="157"/>
      <c r="CY25" s="51"/>
      <c r="CZ25" s="104"/>
      <c r="DA25" s="104"/>
      <c r="DD25" s="366"/>
      <c r="DE25" s="104"/>
      <c r="DF25" s="104"/>
      <c r="DG25" s="104"/>
      <c r="DH25" s="104"/>
      <c r="DI25" s="367"/>
      <c r="DM25" s="294" t="s">
        <v>467</v>
      </c>
      <c r="DN25" s="295"/>
      <c r="DO25" s="295"/>
      <c r="DP25" s="295"/>
      <c r="DQ25" s="295"/>
      <c r="DR25" s="295"/>
      <c r="DS25" s="295"/>
      <c r="DT25" s="296"/>
      <c r="DX25" s="104"/>
      <c r="DY25" s="63" t="s">
        <v>210</v>
      </c>
      <c r="DZ25" s="135"/>
      <c r="EA25" s="154"/>
      <c r="EB25" s="155">
        <f>DZ25+ED25</f>
        <v>-0.39906986666666672</v>
      </c>
      <c r="EC25" s="156">
        <f>IF(EE26=0,0,IF(ED24=3,0,IF(EF24=3,0,IF(EF24=2,-0.5,IF(EF24=1,0,-0.5)))))</f>
        <v>-0.5</v>
      </c>
      <c r="ED25" s="157">
        <f>EE23</f>
        <v>-0.39906986666666672</v>
      </c>
      <c r="EE25" s="51">
        <v>3</v>
      </c>
      <c r="EF25" s="158">
        <f>EF23</f>
        <v>0.39906986666666672</v>
      </c>
      <c r="EG25" s="159">
        <f>IF(EE26=0,0,IF(EF24=3,0,IF(ED24=3,0,IF(ED24=2,-0.5,IF(ED24=1,0,(EE26/(EE26+EK26))*(-0.5))))))</f>
        <v>-0.18886728245017015</v>
      </c>
      <c r="EH25" s="160">
        <f>IF(EE24=0,EF26+EJ25,IF(EK24=0,EJ26+EF25,EF25+EJ25))</f>
        <v>0.1376440295000001</v>
      </c>
      <c r="EI25" s="161">
        <f>IF(EK26=0,0,IF(EJ24=3,0,IF(EL24=3,0,IF(EL24=2,-0.5,IF(EL24=1,0,(EK26/(EK26+EE26))*(-0.5))))))</f>
        <v>-0.31113271754982985</v>
      </c>
      <c r="EJ25" s="157">
        <f>EK23</f>
        <v>-0.26142583716666662</v>
      </c>
      <c r="EK25" s="51">
        <v>4</v>
      </c>
      <c r="EL25" s="158">
        <f>EL23</f>
        <v>0.26142583716666662</v>
      </c>
      <c r="EM25" s="154">
        <f>IF(EK26=0,0,IF(EL24=3,0,IF(EJ24=3,0,IF(EJ24=2,-0.5,IF(EJ24=1,0,(EK26/(EK26+EQ26))*(-0.5))))))</f>
        <v>-0.35908596300326445</v>
      </c>
      <c r="EN25" s="155">
        <f>IF(EK24=0,EL26+EP25,IF(EQ24=0,EP26+EL25,EL25+EP25))</f>
        <v>-0.16297561283333334</v>
      </c>
      <c r="EO25" s="156">
        <f>IF(EQ26=0,0,IF(EP24=3,0,IF(ER24=3,0,IF(ER24=2,-0.5,IF(ER24=1,0,(EQ26/(EQ26+EK26))*(-0.5))))))</f>
        <v>-0.1409140369967356</v>
      </c>
      <c r="EP25" s="157">
        <f>EQ23</f>
        <v>-0.42440144999999996</v>
      </c>
      <c r="EQ25" s="51">
        <v>2</v>
      </c>
      <c r="ER25" s="158">
        <f>ER23</f>
        <v>0.42440144999999996</v>
      </c>
      <c r="ES25" s="154">
        <f>IF(EQ26=0,0,IF(ER24=3,0,IF(EP24=3,0,IF(EP24=2,-0.5,IF(EP24=1,0,-0.5)))))</f>
        <v>-0.5</v>
      </c>
      <c r="ET25" s="155">
        <f>ER25+EV25</f>
        <v>0.42440144999999996</v>
      </c>
      <c r="EU25" s="156"/>
      <c r="EV25" s="145">
        <v>0</v>
      </c>
      <c r="EW25" s="63"/>
      <c r="FA25" s="341"/>
      <c r="FB25" s="342"/>
      <c r="FC25" s="342"/>
      <c r="FD25" s="343"/>
      <c r="FE25" s="344"/>
      <c r="FF25" s="345"/>
      <c r="FG25" s="345"/>
      <c r="FH25" s="346"/>
      <c r="FI25" s="1"/>
      <c r="FM25" s="63" t="s">
        <v>210</v>
      </c>
      <c r="FN25" s="135"/>
      <c r="FO25" s="154"/>
      <c r="FP25" s="155">
        <f>FN25+FR25</f>
        <v>-0.5050728000000001</v>
      </c>
      <c r="FQ25" s="156">
        <f>IF(FS26=0,0,IF(FR24=3,0,IF(FT24=3,0,IF(FT24=2,-0.5,IF(FT24=1,0,-0.5)))))</f>
        <v>-0.5</v>
      </c>
      <c r="FR25" s="157">
        <f>FS23</f>
        <v>-0.5050728000000001</v>
      </c>
      <c r="FS25" s="51">
        <v>3</v>
      </c>
      <c r="FT25" s="158">
        <f>FT23</f>
        <v>0.5050728000000001</v>
      </c>
      <c r="FU25" s="159">
        <f>IF(FS26=0,0,IF(FT24=3,0,IF(FR24=3,0,IF(FR24=2,-0.5,IF(FR24=1,0,(FS26/(FS26+FY26))*(-0.5))))))</f>
        <v>-0.23333333333333334</v>
      </c>
      <c r="FV25" s="160">
        <f>IF(FS24=0,FT26+FX25,IF(FY24=0,FX26+FT25,FT25+FX25))</f>
        <v>-0.18238740000000009</v>
      </c>
      <c r="FW25" s="161">
        <f>IF(FY26=0,0,IF(FX24=3,0,IF(FZ24=3,0,IF(FZ24=2,-0.5,IF(FZ24=1,0,(FY26/(FY26+FS26))*(-0.5))))))</f>
        <v>-0.26666666666666666</v>
      </c>
      <c r="FX25" s="157">
        <f>FY23</f>
        <v>-0.68746020000000019</v>
      </c>
      <c r="FY25" s="51">
        <v>4</v>
      </c>
      <c r="FZ25" s="158">
        <f>FZ23</f>
        <v>0.68746020000000019</v>
      </c>
      <c r="GA25" s="154">
        <f>IF(FY26=0,0,IF(FZ24=3,0,IF(FX24=3,0,IF(FX24=2,-0.5,IF(FX24=1,0,-0.5)))))</f>
        <v>-0.5</v>
      </c>
      <c r="GB25" s="155">
        <f>FZ25+GD25</f>
        <v>0.68746020000000019</v>
      </c>
      <c r="GC25" s="156"/>
      <c r="GD25" s="157"/>
      <c r="GE25" s="51"/>
      <c r="GF25" s="104"/>
      <c r="GH25" s="2">
        <v>6</v>
      </c>
      <c r="GI25" s="85" t="s">
        <v>580</v>
      </c>
      <c r="GJ25" s="85">
        <f>2.54*0.75</f>
        <v>1.905</v>
      </c>
      <c r="GK25" s="2">
        <f t="shared" si="133"/>
        <v>2.8502362350000001</v>
      </c>
      <c r="GM25" s="24"/>
      <c r="GN25" s="24"/>
      <c r="GO25" s="51"/>
      <c r="GT25" s="1"/>
      <c r="HC25" s="348"/>
      <c r="HD25" s="8"/>
      <c r="HE25" s="24"/>
      <c r="HF25" s="6"/>
      <c r="HL25" s="259">
        <f>HL24+HL23</f>
        <v>-0.88591924563102542</v>
      </c>
      <c r="HR25" s="24"/>
      <c r="HS25" s="24"/>
      <c r="HT25" s="51"/>
      <c r="HV25" s="1"/>
      <c r="IE25" s="348"/>
      <c r="IF25" s="8"/>
      <c r="IG25" s="24"/>
      <c r="IH25" s="6"/>
      <c r="IN25" s="259">
        <f>IN24+IN23</f>
        <v>0.10154721459544643</v>
      </c>
      <c r="IT25" s="24"/>
      <c r="IU25" s="24"/>
      <c r="IV25" s="51"/>
      <c r="IW25" s="51"/>
      <c r="JE25" s="24"/>
      <c r="JF25" s="104"/>
      <c r="JG25" s="104"/>
      <c r="JH25" s="104"/>
      <c r="JI25" s="104"/>
      <c r="JJ25" s="104"/>
      <c r="JK25" s="104"/>
      <c r="JL25" s="104"/>
      <c r="JM25" s="104"/>
      <c r="JN25" s="104"/>
      <c r="KN25" s="368">
        <v>0</v>
      </c>
      <c r="KO25" s="307">
        <v>0</v>
      </c>
      <c r="KP25" s="307">
        <v>0</v>
      </c>
      <c r="KQ25" s="104"/>
      <c r="KR25" s="368"/>
      <c r="KS25" s="368"/>
      <c r="KT25" s="368"/>
      <c r="KU25" s="1"/>
      <c r="KV25" s="1"/>
      <c r="KW25" s="104" t="s">
        <v>656</v>
      </c>
      <c r="KX25" s="104">
        <v>0.00034505797875095112</v>
      </c>
      <c r="KZ25" s="104" t="s">
        <v>657</v>
      </c>
      <c r="LA25" s="104">
        <v>0.31964307743211462</v>
      </c>
      <c r="LB25" s="1"/>
      <c r="LC25" s="1"/>
      <c r="LD25" s="4">
        <f t="shared" si="112"/>
        <v>0</v>
      </c>
      <c r="LE25" s="298">
        <f t="shared" si="115"/>
        <v>0</v>
      </c>
      <c r="LF25" s="44">
        <v>0</v>
      </c>
      <c r="LG25" s="4">
        <v>0</v>
      </c>
      <c r="LH25" s="299" t="str">
        <f t="shared" si="116"/>
        <v/>
      </c>
      <c r="LI25" s="44">
        <f t="shared" si="117"/>
        <v>0</v>
      </c>
      <c r="LJ25" s="4">
        <v>0</v>
      </c>
      <c r="LK25" s="4" t="str">
        <f t="shared" si="118"/>
        <v/>
      </c>
      <c r="LL25" s="104"/>
      <c r="LM25" s="1"/>
      <c r="LV25" s="1"/>
      <c r="LW25" s="8"/>
      <c r="LX25" s="92">
        <f>LX11+LX10</f>
        <v>50</v>
      </c>
      <c r="LY25" s="281">
        <f>LX12</f>
        <v>30</v>
      </c>
      <c r="ME25" s="259">
        <f>ME24+ME23</f>
        <v>-2.3972843063876068</v>
      </c>
      <c r="MK25" s="24"/>
      <c r="ML25" s="24"/>
      <c r="MM25" s="51"/>
      <c r="MN25" s="51"/>
      <c r="MV25" s="24"/>
      <c r="MW25" s="1"/>
      <c r="NF25" s="1"/>
      <c r="NG25" s="8"/>
      <c r="NH25" s="92">
        <f>NH11+NH10</f>
        <v>50</v>
      </c>
      <c r="NI25" s="281">
        <f>NH12</f>
        <v>30</v>
      </c>
      <c r="NO25" s="259">
        <f>NO24+NO23</f>
        <v>-6.6313480442601627</v>
      </c>
      <c r="NU25" s="24"/>
      <c r="NV25" s="24"/>
      <c r="NW25" s="51"/>
      <c r="NX25" s="51"/>
      <c r="OF25" s="24"/>
      <c r="OG25" s="259">
        <f>OG24+OG23</f>
        <v>-2.3972843063876068</v>
      </c>
      <c r="OM25" s="24"/>
      <c r="ON25" s="24"/>
      <c r="OO25" s="51"/>
      <c r="OP25" s="51"/>
      <c r="OQ25" s="6" t="s">
        <v>658</v>
      </c>
      <c r="OX25" s="24"/>
      <c r="OZ25" s="8"/>
      <c r="PA25" s="92">
        <f>OR45</f>
        <v>20</v>
      </c>
      <c r="PB25" s="281">
        <f>PA7</f>
        <v>100</v>
      </c>
      <c r="PC25" s="1"/>
      <c r="PD25" s="1"/>
      <c r="PE25" s="1"/>
      <c r="PF25" s="1"/>
      <c r="PG25" s="1"/>
      <c r="PH25" s="1"/>
      <c r="PQ25" s="1"/>
      <c r="PR25" s="8"/>
      <c r="PS25" s="92">
        <f>PS11+PS10</f>
        <v>50</v>
      </c>
      <c r="PT25" s="281">
        <f>PS12</f>
        <v>30</v>
      </c>
      <c r="PZ25" s="71"/>
      <c r="QA25" s="302" t="s">
        <v>502</v>
      </c>
      <c r="QB25" s="85">
        <v>4200</v>
      </c>
      <c r="QC25" s="94" t="s">
        <v>503</v>
      </c>
      <c r="QD25" s="85">
        <f>0.75*(QD24/QB25)*(4800/(6000+QB25))</f>
        <v>0.011428571428571429</v>
      </c>
      <c r="QE25" s="2"/>
      <c r="QF25" s="2"/>
      <c r="QG25" s="2"/>
      <c r="QH25" s="20">
        <f t="shared" ref="QH25:QH27" si="143">QE74</f>
        <v>0.0002293545127222054</v>
      </c>
      <c r="QI25" s="51"/>
      <c r="QQ25" s="24"/>
      <c r="QR25" s="259">
        <f>QR24+QR23</f>
        <v>-8.979619474044048</v>
      </c>
      <c r="QX25" s="24"/>
      <c r="QY25" s="24"/>
      <c r="QZ25" s="51"/>
      <c r="RA25" s="51"/>
      <c r="RB25" s="6" t="s">
        <v>658</v>
      </c>
      <c r="RI25" s="24"/>
      <c r="RK25" s="8"/>
      <c r="RL25" s="92">
        <f>RC45</f>
        <v>20</v>
      </c>
      <c r="RM25" s="281">
        <f>RL7</f>
        <v>100</v>
      </c>
      <c r="RN25" s="1"/>
      <c r="RO25" s="1"/>
      <c r="RP25" s="1"/>
      <c r="RQ25" s="1"/>
      <c r="RR25" s="1"/>
      <c r="RS25" s="1"/>
      <c r="RT25" s="1"/>
      <c r="RU25" s="1"/>
      <c r="RV25" s="1"/>
      <c r="RW25" s="1"/>
      <c r="RX25" s="1"/>
      <c r="RY25" s="1"/>
      <c r="RZ25" s="1"/>
      <c r="SA25" s="1"/>
      <c r="SB25" s="1"/>
      <c r="SC25" s="302" t="s">
        <v>544</v>
      </c>
      <c r="SD25" s="85">
        <f>SB11</f>
        <v>294.93419022980981</v>
      </c>
      <c r="SE25" s="94" t="s">
        <v>545</v>
      </c>
      <c r="SF25" s="2">
        <f>SQRT((SJ19)/(SD21*SF19*SD25*SG23))</f>
        <v>13.276421554377825</v>
      </c>
      <c r="SG25" s="2" t="str">
        <f>IF(SF25&lt;SD24,"pasa el peralte con ro min","no pasa el peralte")</f>
        <v xml:space="preserve">pasa el peralte con ro min</v>
      </c>
      <c r="SH25" s="2"/>
      <c r="SI25" s="94" t="s">
        <v>546</v>
      </c>
      <c r="SJ25" s="187">
        <f>IF(SG11=SG12,SJ12,IF(SG11=SG13,SJ13,IF(SG11=SG14,SJ14,IF(SG11=SG15,SJ15,IF(SG11=SG16,SJ16,IF(SG11=SG17,SJ17,"escribe as"))))))</f>
        <v>1.9793307187499998</v>
      </c>
      <c r="SK25" s="104"/>
      <c r="SL25" s="63" t="s">
        <v>210</v>
      </c>
      <c r="SM25" s="135"/>
      <c r="SN25" s="154"/>
      <c r="SO25" s="155">
        <f>SM25+SQ25</f>
        <v>-4.8259774068365227</v>
      </c>
      <c r="SP25" s="156">
        <f>IF(SR26=0,0,IF(SQ24=3,0,IF(SS24=3,0,IF(SS24=2,-0.5,IF(SS24=1,0,-0.5)))))</f>
        <v>-0.5</v>
      </c>
      <c r="SQ25" s="157">
        <f>SR23</f>
        <v>-4.8259774068365227</v>
      </c>
      <c r="SR25" s="51">
        <v>3</v>
      </c>
      <c r="SS25" s="158">
        <f>SS23</f>
        <v>4.8259774068365227</v>
      </c>
      <c r="ST25" s="159">
        <f>IF(SR26=0,0,IF(SS24=3,0,IF(SQ24=3,0,IF(SQ24=2,-0.5,IF(SQ24=1,0,(SR26/(SR26+SX26))*(-0.5))))))</f>
        <v>-0.23333333333333334</v>
      </c>
      <c r="SU25" s="160">
        <f>IF(SR24=0,SS26+SW25,IF(SX24=0,SW26+SS25,SS25+SW25))</f>
        <v>-1.7427140635798537</v>
      </c>
      <c r="SV25" s="161">
        <f>IF(SX26=0,0,IF(SW24=3,0,IF(SY24=3,0,IF(SY24=2,-0.5,IF(SY24=1,0,(SX26/(SX26+SR26))*(-0.5))))))</f>
        <v>-0.26666666666666666</v>
      </c>
      <c r="SW25" s="157">
        <f>SX23</f>
        <v>-6.5686914704163764</v>
      </c>
      <c r="SX25" s="51">
        <v>4</v>
      </c>
      <c r="SY25" s="158">
        <f>SY23</f>
        <v>6.5686914704163764</v>
      </c>
      <c r="SZ25" s="154">
        <f>IF(SX26=0,0,IF(SY24=3,0,IF(SW24=3,0,IF(SW24=2,-0.5,IF(SW24=1,0,-0.5)))))</f>
        <v>-0.5</v>
      </c>
      <c r="TA25" s="155">
        <f>SY25+TC25</f>
        <v>6.5686914704163764</v>
      </c>
      <c r="TB25" s="156"/>
      <c r="TC25" s="157"/>
      <c r="TD25" s="51"/>
      <c r="TE25" s="104"/>
      <c r="TG25" s="2">
        <v>6</v>
      </c>
      <c r="TH25" s="85" t="s">
        <v>580</v>
      </c>
      <c r="TI25" s="85">
        <f>2.54*0.75</f>
        <v>1.905</v>
      </c>
      <c r="TJ25" s="2">
        <f t="shared" si="135"/>
        <v>2.8502362350000001</v>
      </c>
      <c r="TL25" s="24"/>
      <c r="TM25" s="24"/>
      <c r="TN25" s="51"/>
      <c r="TR25" s="1"/>
      <c r="TS25" s="302" t="s">
        <v>532</v>
      </c>
      <c r="TT25" s="85">
        <v>20</v>
      </c>
      <c r="TU25" s="94" t="s">
        <v>533</v>
      </c>
      <c r="TV25" s="2">
        <f>SQRT((TZ20)/(TT22*TV20*TT26*TW23))</f>
        <v>2.9140193018421297</v>
      </c>
      <c r="TW25" s="2" t="str">
        <f>IF(TV25&lt;TT25,"pasa el peralte con ro max","no pasa el peralte")</f>
        <v xml:space="preserve">pasa el peralte con ro max</v>
      </c>
      <c r="TX25" s="2"/>
      <c r="TY25" s="94" t="s">
        <v>534</v>
      </c>
      <c r="TZ25" s="20">
        <f>IF(TZ24&lt;TV22,TV22*TT25*TT26,IF(TZ24&gt;TV21,"peralte no pasa",TZ24*TT26*TT25))</f>
        <v>4.9670113563448766</v>
      </c>
      <c r="UA25" s="51"/>
      <c r="UB25" s="6" t="s">
        <v>658</v>
      </c>
      <c r="UI25" s="24"/>
      <c r="UK25" s="8"/>
      <c r="UL25" s="92">
        <f>UC45</f>
        <v>20</v>
      </c>
      <c r="UM25" s="281">
        <f>UL7</f>
        <v>100</v>
      </c>
      <c r="UN25" s="1"/>
      <c r="UO25" s="1"/>
      <c r="UP25" s="1"/>
      <c r="UQ25" s="1"/>
      <c r="UR25" s="1"/>
      <c r="UT25" s="8" t="s">
        <v>659</v>
      </c>
      <c r="UU25" s="6">
        <f>AM16/1000</f>
        <v>2.0600000000000001</v>
      </c>
      <c r="UW25" s="6" t="s">
        <v>660</v>
      </c>
      <c r="UX25" s="6">
        <v>3</v>
      </c>
      <c r="VB25" s="71"/>
      <c r="VC25" s="294" t="s">
        <v>467</v>
      </c>
      <c r="VD25" s="295"/>
      <c r="VE25" s="295"/>
      <c r="VF25" s="295"/>
      <c r="VG25" s="295"/>
      <c r="VH25" s="295"/>
      <c r="VI25" s="295"/>
      <c r="VJ25" s="296"/>
      <c r="VK25" s="85"/>
      <c r="VL25" s="85"/>
      <c r="VM25" s="85"/>
      <c r="VN25" s="85"/>
      <c r="VO25" s="85"/>
      <c r="VP25" s="85"/>
      <c r="VQ25" s="85"/>
      <c r="VR25" s="85"/>
      <c r="VS25" s="85"/>
      <c r="VT25" s="85"/>
      <c r="VU25" s="85"/>
      <c r="VV25" s="85"/>
      <c r="VW25" s="85"/>
      <c r="VX25" s="85"/>
      <c r="VY25" s="85"/>
      <c r="VZ25" s="85"/>
      <c r="WA25" s="85"/>
      <c r="WB25" s="85"/>
      <c r="WC25" s="85"/>
      <c r="WD25" s="85"/>
      <c r="WE25" s="85"/>
      <c r="WF25" s="85"/>
      <c r="WG25" s="85"/>
      <c r="WH25" s="85"/>
      <c r="WI25" s="85"/>
      <c r="WJ25" s="85" t="s">
        <v>661</v>
      </c>
      <c r="WK25" s="85"/>
      <c r="WL25" s="85"/>
      <c r="WM25" s="40"/>
      <c r="WN25" s="40"/>
      <c r="WO25" s="40"/>
      <c r="WP25" s="40"/>
      <c r="WQ25" s="40"/>
      <c r="WR25" s="40"/>
      <c r="WS25" s="40"/>
      <c r="WT25" s="113"/>
      <c r="WU25" s="1"/>
      <c r="WV25" s="40"/>
      <c r="WW25" s="40"/>
      <c r="WX25" s="40"/>
      <c r="WY25" s="40"/>
      <c r="WZ25" s="40"/>
      <c r="XA25" s="40"/>
      <c r="XB25" s="40"/>
      <c r="XC25" s="1"/>
      <c r="XD25" s="2"/>
      <c r="XE25" s="40"/>
      <c r="XF25" s="40"/>
      <c r="XG25" s="40"/>
      <c r="XH25" s="40"/>
      <c r="XI25" s="40"/>
      <c r="XJ25" s="40"/>
      <c r="XK25" s="40"/>
      <c r="XL25" s="2"/>
      <c r="XT25" s="85"/>
      <c r="XU25" s="85"/>
      <c r="XV25" s="85"/>
      <c r="XW25" s="85"/>
      <c r="XX25" s="85"/>
      <c r="XY25" s="85"/>
      <c r="XZ25" s="85"/>
      <c r="YA25" s="85"/>
      <c r="YB25" s="85"/>
      <c r="YC25" s="85"/>
      <c r="YD25" s="85"/>
      <c r="YE25" s="85"/>
      <c r="YF25" s="85"/>
      <c r="YG25" s="85"/>
      <c r="YH25" s="85"/>
      <c r="YI25" s="85"/>
      <c r="YJ25" s="85"/>
      <c r="YK25" s="85"/>
      <c r="YL25" s="85"/>
      <c r="YM25" s="85"/>
      <c r="YN25" s="85"/>
      <c r="YO25" s="85"/>
      <c r="YP25" s="85"/>
      <c r="YQ25" s="85"/>
      <c r="YR25" s="85"/>
      <c r="YS25" s="85"/>
      <c r="YT25" s="85"/>
      <c r="YU25" s="85"/>
      <c r="YV25" s="1"/>
      <c r="ZG25" s="348"/>
      <c r="ZH25" s="2">
        <v>6</v>
      </c>
      <c r="ZI25" s="85" t="s">
        <v>580</v>
      </c>
      <c r="ZJ25" s="85">
        <f>2.54*0.75</f>
        <v>1.905</v>
      </c>
      <c r="ZK25" s="2">
        <f t="shared" si="137"/>
        <v>2.8502362350000001</v>
      </c>
      <c r="ZL25" s="1"/>
      <c r="ZM25" s="24"/>
      <c r="ZN25" s="24"/>
      <c r="ZO25" s="51"/>
      <c r="ZQ25" s="182"/>
      <c r="ZR25" s="40" t="s">
        <v>662</v>
      </c>
      <c r="ZS25" s="113"/>
      <c r="ZT25" s="113"/>
      <c r="ZU25" s="113"/>
      <c r="ZV25" s="113"/>
      <c r="ZW25" s="113"/>
      <c r="ZX25" s="113"/>
      <c r="ZY25" s="51"/>
      <c r="ZZ25" s="1"/>
      <c r="AAB25" s="88"/>
      <c r="AAC25" s="88"/>
      <c r="AAD25" s="88"/>
      <c r="AAE25" s="88"/>
      <c r="AAF25" s="88"/>
      <c r="AAG25" s="88"/>
      <c r="AAH25" s="88"/>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row>
    <row r="26" ht="15" customHeight="1">
      <c r="B26" s="85" t="s">
        <v>663</v>
      </c>
      <c r="C26" s="85"/>
      <c r="D26" s="85"/>
      <c r="E26" s="85"/>
      <c r="F26" s="85"/>
      <c r="G26" s="85"/>
      <c r="H26" s="85"/>
      <c r="AK26" s="109"/>
      <c r="AS26" s="109"/>
      <c r="AU26" s="1" t="s">
        <v>75</v>
      </c>
      <c r="AV26" s="1"/>
      <c r="AW26" s="1" t="s">
        <v>76</v>
      </c>
      <c r="AX26" s="1"/>
      <c r="AY26" s="1"/>
      <c r="AZ26" s="45">
        <f>AZ12</f>
        <v>315</v>
      </c>
      <c r="BA26" s="1" t="s">
        <v>69</v>
      </c>
      <c r="BB26" s="1">
        <f t="shared" si="142"/>
        <v>211.05000000000001</v>
      </c>
      <c r="BD26" s="40"/>
      <c r="BE26" s="40"/>
      <c r="BF26" s="40"/>
      <c r="BG26" s="40"/>
      <c r="BH26" s="40"/>
      <c r="BI26" s="40"/>
      <c r="BJ26" s="40"/>
      <c r="BM26" s="1">
        <f>5.38/2</f>
        <v>2.6899999999999999</v>
      </c>
      <c r="CG26" s="134"/>
      <c r="CH26" s="162"/>
      <c r="CI26" s="163"/>
      <c r="CJ26" s="164"/>
      <c r="CK26" s="165"/>
      <c r="CL26" s="166"/>
      <c r="CM26" s="167">
        <f>IF(CM24=0,0,CM25/CM24)</f>
        <v>1.1583011583011584</v>
      </c>
      <c r="CN26" s="168"/>
      <c r="CO26" s="169"/>
      <c r="CP26" s="170"/>
      <c r="CQ26" s="171"/>
      <c r="CR26" s="166"/>
      <c r="CS26" s="167">
        <f>IF(CS24=0,0,CS25/CS24)</f>
        <v>1.2121212121212122</v>
      </c>
      <c r="CT26" s="168"/>
      <c r="CU26" s="163"/>
      <c r="CV26" s="164"/>
      <c r="CW26" s="165"/>
      <c r="CX26" s="166"/>
      <c r="CY26" s="51"/>
      <c r="DD26" s="18" t="s">
        <v>320</v>
      </c>
      <c r="DE26" s="1">
        <f>SUM(DE23:DE25)</f>
        <v>575</v>
      </c>
      <c r="DF26" s="1">
        <f>SUM(DF23:DF25)</f>
        <v>67</v>
      </c>
      <c r="DG26" s="1">
        <f>SUM(DG23:DG25)</f>
        <v>32.5</v>
      </c>
      <c r="DH26" s="1">
        <f>SUM(DH23:DH25)</f>
        <v>19262.5</v>
      </c>
      <c r="DI26" s="133">
        <f>SUM(DI23:DI25)</f>
        <v>9937.5</v>
      </c>
      <c r="DM26" s="302" t="s">
        <v>487</v>
      </c>
      <c r="DN26" s="85">
        <v>200</v>
      </c>
      <c r="DO26" s="94" t="s">
        <v>488</v>
      </c>
      <c r="DP26" s="85">
        <f>DN26*0.8*0.85</f>
        <v>136</v>
      </c>
      <c r="DQ26" s="2"/>
      <c r="DR26" s="2"/>
      <c r="DS26" s="94" t="s">
        <v>489</v>
      </c>
      <c r="DT26" s="187">
        <f>ABS(CG42)</f>
        <v>1.7927484800000002</v>
      </c>
      <c r="DY26" s="134"/>
      <c r="DZ26" s="162"/>
      <c r="EA26" s="163"/>
      <c r="EB26" s="164"/>
      <c r="EC26" s="165"/>
      <c r="ED26" s="166"/>
      <c r="EE26" s="167">
        <f>IF(EE24=0,0,EE25/EE24)</f>
        <v>0.9375</v>
      </c>
      <c r="EF26" s="168"/>
      <c r="EG26" s="169"/>
      <c r="EH26" s="170"/>
      <c r="EI26" s="171"/>
      <c r="EJ26" s="166"/>
      <c r="EK26" s="167">
        <f>IF(EK24=0,0,EK25/EK24)</f>
        <v>1.5444015444015444</v>
      </c>
      <c r="EL26" s="168"/>
      <c r="EM26" s="163"/>
      <c r="EN26" s="164"/>
      <c r="EO26" s="165"/>
      <c r="EP26" s="166"/>
      <c r="EQ26" s="167">
        <f>IF(EQ24=0,0,EQ25/EQ24)</f>
        <v>0.60606060606060608</v>
      </c>
      <c r="ER26" s="168"/>
      <c r="ES26" s="163"/>
      <c r="ET26" s="164"/>
      <c r="EU26" s="165"/>
      <c r="EV26" s="172"/>
      <c r="EW26" s="63"/>
      <c r="FA26" s="358"/>
      <c r="FB26" s="359"/>
      <c r="FC26" s="359"/>
      <c r="FD26" s="360"/>
      <c r="FE26" s="361"/>
      <c r="FF26" s="362"/>
      <c r="FG26" s="362"/>
      <c r="FH26" s="363"/>
      <c r="FI26" s="1"/>
      <c r="FM26" s="134"/>
      <c r="FN26" s="162"/>
      <c r="FO26" s="163"/>
      <c r="FP26" s="164"/>
      <c r="FQ26" s="165"/>
      <c r="FR26" s="166"/>
      <c r="FS26" s="167">
        <f>IF(FS24=0,0,FS25/FS24)</f>
        <v>0.83333333333333326</v>
      </c>
      <c r="FT26" s="168"/>
      <c r="FU26" s="169"/>
      <c r="FV26" s="170"/>
      <c r="FW26" s="171"/>
      <c r="FX26" s="166"/>
      <c r="FY26" s="167">
        <f>IF(FY24=0,0,FY25/FY24)</f>
        <v>0.95238095238095233</v>
      </c>
      <c r="FZ26" s="168"/>
      <c r="GA26" s="163"/>
      <c r="GB26" s="164"/>
      <c r="GC26" s="165"/>
      <c r="GD26" s="166"/>
      <c r="GE26" s="51"/>
      <c r="GH26" s="2">
        <v>8</v>
      </c>
      <c r="GI26" s="85" t="s">
        <v>586</v>
      </c>
      <c r="GJ26" s="85">
        <v>2.54</v>
      </c>
      <c r="GK26" s="2">
        <f t="shared" si="133"/>
        <v>5.0670866400000003</v>
      </c>
      <c r="GM26" s="24"/>
      <c r="GN26" s="24"/>
      <c r="GO26" s="51"/>
      <c r="GT26" s="1"/>
      <c r="GX26" s="293">
        <f>GT21-GV16</f>
        <v>5.3384658534613072</v>
      </c>
      <c r="HB26" s="6"/>
      <c r="HC26" s="348"/>
      <c r="HD26" s="3" t="s">
        <v>612</v>
      </c>
      <c r="HE26" s="6">
        <f>HE11*HE12*0.85*((HE6^0.5))</f>
        <v>10518.213370149895</v>
      </c>
      <c r="HF26" s="7" t="str">
        <f>IF(HE26&lt;HG26,"&lt;","&gt;=")</f>
        <v>&gt;=</v>
      </c>
      <c r="HG26" s="1">
        <f>MAX(ABS(GU11),ABS(HB11))*1000</f>
        <v>9887.2086623093001</v>
      </c>
      <c r="HH26" s="183" t="str">
        <f>IF(HE26&lt;HG26,"Verificar Armado","Armado por Norma")</f>
        <v xml:space="preserve">Armado por Norma</v>
      </c>
      <c r="HL26" s="71"/>
      <c r="HM26" s="294" t="s">
        <v>467</v>
      </c>
      <c r="HN26" s="295"/>
      <c r="HO26" s="295"/>
      <c r="HP26" s="295"/>
      <c r="HQ26" s="295"/>
      <c r="HR26" s="295"/>
      <c r="HS26" s="295"/>
      <c r="HT26" s="296"/>
      <c r="HV26" s="1"/>
      <c r="HZ26" s="293">
        <f>HV21-HX16</f>
        <v>2.009208098622874</v>
      </c>
      <c r="ID26" s="6"/>
      <c r="IE26" s="348"/>
      <c r="IF26" s="3" t="s">
        <v>612</v>
      </c>
      <c r="IG26" s="6">
        <f>IG11*IG12*0.85*((IG6^0.5))</f>
        <v>7212.4891681027848</v>
      </c>
      <c r="IH26" s="7" t="str">
        <f>IF(IG26&lt;II26,"&lt;","&gt;=")</f>
        <v>&gt;=</v>
      </c>
      <c r="II26" s="1">
        <f>MAX(ABS(HW11),ABS(ID11))*1000</f>
        <v>5241.2532661709083</v>
      </c>
      <c r="IJ26" s="183" t="str">
        <f>IF(IG26&lt;II26,"Verificar Armado","Armado por Norma")</f>
        <v xml:space="preserve">Armado por Norma</v>
      </c>
      <c r="IN26" s="71"/>
      <c r="IO26" s="294" t="s">
        <v>467</v>
      </c>
      <c r="IP26" s="295"/>
      <c r="IQ26" s="295"/>
      <c r="IR26" s="295"/>
      <c r="IS26" s="295"/>
      <c r="IT26" s="295"/>
      <c r="IU26" s="295"/>
      <c r="IV26" s="296"/>
      <c r="IW26" s="1"/>
      <c r="IX26" s="1" t="s">
        <v>430</v>
      </c>
      <c r="IY26" s="1"/>
      <c r="IZ26" s="1"/>
      <c r="JA26" s="1" t="s">
        <v>664</v>
      </c>
      <c r="JB26" s="1" t="s">
        <v>665</v>
      </c>
      <c r="JC26" s="24"/>
      <c r="JD26" s="24"/>
      <c r="KN26" s="4">
        <v>0</v>
      </c>
      <c r="KO26" s="307">
        <v>0</v>
      </c>
      <c r="KP26" s="307">
        <v>0</v>
      </c>
      <c r="KU26" s="1" t="s">
        <v>492</v>
      </c>
      <c r="KV26" s="4" t="str">
        <f t="shared" ref="KV26:KV46" si="144">KS6</f>
        <v xml:space="preserve">nivel 1</v>
      </c>
      <c r="KW26" s="1" t="s">
        <v>433</v>
      </c>
      <c r="KX26" s="1" t="s">
        <v>434</v>
      </c>
      <c r="KY26" s="1" t="s">
        <v>435</v>
      </c>
      <c r="KZ26" s="1" t="s">
        <v>436</v>
      </c>
      <c r="LA26" s="1" t="s">
        <v>437</v>
      </c>
      <c r="LB26" s="1"/>
      <c r="LC26" s="1"/>
      <c r="LD26" s="4">
        <f t="shared" si="112"/>
        <v>0</v>
      </c>
      <c r="LE26" s="298">
        <f t="shared" si="115"/>
        <v>0</v>
      </c>
      <c r="LF26" s="44">
        <v>0</v>
      </c>
      <c r="LG26" s="4">
        <v>0</v>
      </c>
      <c r="LH26" s="299" t="str">
        <f t="shared" si="116"/>
        <v/>
      </c>
      <c r="LI26" s="44">
        <f t="shared" si="117"/>
        <v>0</v>
      </c>
      <c r="LJ26" s="4">
        <v>0</v>
      </c>
      <c r="LK26" s="4" t="str">
        <f t="shared" si="118"/>
        <v/>
      </c>
      <c r="LM26" s="1"/>
      <c r="LQ26" s="293">
        <f>LM21-LO16</f>
        <v>2.5669868219113847</v>
      </c>
      <c r="LU26" s="6"/>
      <c r="LV26" s="1"/>
      <c r="LW26" s="3" t="s">
        <v>612</v>
      </c>
      <c r="LX26" s="6">
        <f>LX25*LY25*0.85*((LX6^0.5))</f>
        <v>18031.222920256962</v>
      </c>
      <c r="LY26" s="7" t="str">
        <f>IF(LX26&lt;LZ26,"&lt;","&gt;=")</f>
        <v>&gt;=</v>
      </c>
      <c r="LZ26" s="1">
        <f>MAX(ABS(LN11),ABS(LU11))*1000</f>
        <v>6710.8595046253258</v>
      </c>
      <c r="MA26" s="183" t="str">
        <f>IF(LX26&lt;LZ26,"Verificar Armado","Armado por Norma")</f>
        <v xml:space="preserve">Armado por Norma</v>
      </c>
      <c r="MD26" s="6"/>
      <c r="ME26" s="71"/>
      <c r="MF26" s="294" t="s">
        <v>467</v>
      </c>
      <c r="MG26" s="295"/>
      <c r="MH26" s="295"/>
      <c r="MI26" s="295"/>
      <c r="MJ26" s="295"/>
      <c r="MK26" s="295"/>
      <c r="ML26" s="295"/>
      <c r="MM26" s="296"/>
      <c r="MN26" s="85"/>
      <c r="MO26" s="252"/>
      <c r="MP26" s="6">
        <v>100</v>
      </c>
      <c r="MQ26" s="252"/>
      <c r="MS26" s="6" t="s">
        <v>473</v>
      </c>
      <c r="MT26" s="252">
        <f>MF5</f>
        <v>25.258368046169583</v>
      </c>
      <c r="MV26" s="6">
        <f>MT26*1000</f>
        <v>25258.368046169584</v>
      </c>
      <c r="MW26" s="1"/>
      <c r="NA26" s="293">
        <f>MW21-MY16</f>
        <v>2.1548942297576916</v>
      </c>
      <c r="NE26" s="6"/>
      <c r="NF26" s="1"/>
      <c r="NG26" s="3" t="s">
        <v>612</v>
      </c>
      <c r="NH26" s="6">
        <f>NH25*NI25*0.85*((NH6^0.5))</f>
        <v>18031.222920256962</v>
      </c>
      <c r="NI26" s="7" t="str">
        <f>IF(NH26&lt;NJ26,"&lt;","&gt;=")</f>
        <v>&gt;=</v>
      </c>
      <c r="NJ26" s="1">
        <f>MAX(ABS(MX11),ABS(NE11))*1000</f>
        <v>6519.7881434351839</v>
      </c>
      <c r="NK26" s="183" t="str">
        <f>IF(NH26&lt;NJ26,"Verificar Armado","Armado por Norma")</f>
        <v xml:space="preserve">Armado por Norma</v>
      </c>
      <c r="NN26" s="6"/>
      <c r="NO26" s="71"/>
      <c r="NP26" s="294" t="s">
        <v>467</v>
      </c>
      <c r="NQ26" s="295"/>
      <c r="NR26" s="295"/>
      <c r="NS26" s="295"/>
      <c r="NT26" s="295"/>
      <c r="NU26" s="295"/>
      <c r="NV26" s="295"/>
      <c r="NW26" s="296"/>
      <c r="NX26" s="85"/>
      <c r="NY26" s="252"/>
      <c r="NZ26" s="6">
        <v>100</v>
      </c>
      <c r="OA26" s="252"/>
      <c r="OC26" s="6" t="s">
        <v>473</v>
      </c>
      <c r="OD26" s="252">
        <f>NP5</f>
        <v>12.475200362119544</v>
      </c>
      <c r="OF26" s="6">
        <f>OD26*1000</f>
        <v>12475.200362119544</v>
      </c>
      <c r="OG26" s="71"/>
      <c r="OH26" s="294" t="s">
        <v>467</v>
      </c>
      <c r="OI26" s="295"/>
      <c r="OJ26" s="295"/>
      <c r="OK26" s="295"/>
      <c r="OL26" s="295"/>
      <c r="OM26" s="295"/>
      <c r="ON26" s="295"/>
      <c r="OO26" s="296"/>
      <c r="OP26" s="85"/>
      <c r="OQ26" s="252"/>
      <c r="OR26" s="6">
        <v>100</v>
      </c>
      <c r="OS26" s="252"/>
      <c r="OU26" s="6" t="s">
        <v>473</v>
      </c>
      <c r="OV26" s="252">
        <f>OH5</f>
        <v>25.258368046169583</v>
      </c>
      <c r="OX26" s="6">
        <f>OV26*1000</f>
        <v>25258.368046169584</v>
      </c>
      <c r="OY26" s="2">
        <v>1</v>
      </c>
      <c r="OZ26" s="3" t="s">
        <v>612</v>
      </c>
      <c r="PA26" s="6">
        <f>PA25*PB25*0.85*((OR40^0.5))</f>
        <v>24041.630560342615</v>
      </c>
      <c r="PB26" s="7" t="str">
        <f t="shared" ref="PB26:PB27" si="145">IF(PA26&lt;PC26,"&lt;","&gt;=")</f>
        <v>&gt;=</v>
      </c>
      <c r="PC26" s="1">
        <f>PA20</f>
        <v>8800</v>
      </c>
      <c r="PD26" s="183" t="str">
        <f t="shared" ref="PD26:PD27" si="146">IF(PA26&lt;PC26,"Verificar Armado","Armado por Norma")</f>
        <v xml:space="preserve">Armado por Norma</v>
      </c>
      <c r="PE26" s="1"/>
      <c r="PF26" s="1"/>
      <c r="PG26" s="6"/>
      <c r="PH26" s="1"/>
      <c r="PL26" s="293">
        <f>PH21-PJ16</f>
        <v>-6.9815373224536508</v>
      </c>
      <c r="PP26" s="6"/>
      <c r="PQ26" s="1"/>
      <c r="PR26" s="3" t="s">
        <v>612</v>
      </c>
      <c r="PS26" s="6">
        <f>PS25*PT25*0.85*((PS6^0.5))</f>
        <v>20159.520083573418</v>
      </c>
      <c r="PT26" s="7" t="str">
        <f>IF(PS26&lt;PU26,"&lt;","&gt;=")</f>
        <v>&gt;=</v>
      </c>
      <c r="PU26" s="1">
        <f>MAX(ABS(PI11),ABS(PP11))*1000</f>
        <v>12839.258805379835</v>
      </c>
      <c r="PV26" s="183" t="str">
        <f>IF(PS26&lt;PU26,"Verificar Armado","Armado por Norma")</f>
        <v xml:space="preserve">Armado por Norma</v>
      </c>
      <c r="PY26" s="6"/>
      <c r="PZ26" s="7"/>
      <c r="QA26" s="302" t="s">
        <v>508</v>
      </c>
      <c r="QB26" s="85">
        <v>0.80000000000000004</v>
      </c>
      <c r="QC26" s="94" t="s">
        <v>509</v>
      </c>
      <c r="QD26" s="85">
        <f>0.8*(SQRT(QD24))/QB25</f>
        <v>0.0022213150075601146</v>
      </c>
      <c r="QE26" s="2"/>
      <c r="QF26" s="2"/>
      <c r="QG26" s="2"/>
      <c r="QH26" s="20">
        <f t="shared" si="143"/>
        <v>0.0002293545127222054</v>
      </c>
      <c r="QI26" s="85"/>
      <c r="QJ26" s="252"/>
      <c r="QK26" s="6">
        <v>100</v>
      </c>
      <c r="QL26" s="252"/>
      <c r="QN26" s="6" t="s">
        <v>473</v>
      </c>
      <c r="QO26" s="252">
        <f>QA5</f>
        <v>27.436181235622602</v>
      </c>
      <c r="QQ26" s="6">
        <f>QO26*1000</f>
        <v>27436.1812356226</v>
      </c>
      <c r="QR26" s="71"/>
      <c r="QS26" s="294" t="s">
        <v>467</v>
      </c>
      <c r="QT26" s="295"/>
      <c r="QU26" s="295"/>
      <c r="QV26" s="295"/>
      <c r="QW26" s="295"/>
      <c r="QX26" s="295"/>
      <c r="QY26" s="295"/>
      <c r="QZ26" s="296"/>
      <c r="RA26" s="85"/>
      <c r="RB26" s="252"/>
      <c r="RC26" s="6">
        <v>100</v>
      </c>
      <c r="RD26" s="252"/>
      <c r="RF26" s="6" t="s">
        <v>473</v>
      </c>
      <c r="RG26" s="252">
        <f>QS5</f>
        <v>32.442760925279082</v>
      </c>
      <c r="RI26" s="6">
        <f>RG26*1000</f>
        <v>32442.760925279083</v>
      </c>
      <c r="RJ26" s="2">
        <v>1</v>
      </c>
      <c r="RK26" s="3" t="s">
        <v>612</v>
      </c>
      <c r="RL26" s="6">
        <f>RL25*RM25*0.85*((RC40^0.5))</f>
        <v>24041.630560342615</v>
      </c>
      <c r="RM26" s="7" t="str">
        <f t="shared" ref="RM26:RM27" si="147">IF(RL26&lt;RN26,"&lt;","&gt;=")</f>
        <v>&gt;=</v>
      </c>
      <c r="RN26" s="1">
        <f>RL20</f>
        <v>8800</v>
      </c>
      <c r="RO26" s="183" t="str">
        <f t="shared" ref="RO26:RO27" si="148">IF(RL26&lt;RN26,"Verificar Armado","Armado por Norma")</f>
        <v xml:space="preserve">Armado por Norma</v>
      </c>
      <c r="RP26" s="1"/>
      <c r="RQ26" s="1"/>
      <c r="RR26" s="6"/>
      <c r="RS26" s="6"/>
      <c r="RT26" s="6"/>
      <c r="RU26" s="6"/>
      <c r="RV26" s="6"/>
      <c r="RW26" s="6"/>
      <c r="RX26" s="6"/>
      <c r="RY26" s="6"/>
      <c r="RZ26" s="6"/>
      <c r="SA26" s="6"/>
      <c r="SB26" s="1"/>
      <c r="SC26" s="316" t="s">
        <v>553</v>
      </c>
      <c r="SD26" s="317">
        <f>SJ19</f>
        <v>374695.92961760837</v>
      </c>
      <c r="SE26" s="318"/>
      <c r="SF26" s="10"/>
      <c r="SG26" s="10"/>
      <c r="SH26" s="10"/>
      <c r="SI26" s="318" t="s">
        <v>554</v>
      </c>
      <c r="SJ26" s="223">
        <f>ROUNDUP((SJ24/SJ25),0)</f>
        <v>7</v>
      </c>
      <c r="SL26" s="134"/>
      <c r="SM26" s="162"/>
      <c r="SN26" s="163"/>
      <c r="SO26" s="164"/>
      <c r="SP26" s="165"/>
      <c r="SQ26" s="166"/>
      <c r="SR26" s="167">
        <f>IF(SR24=0,0,SR25/SR24)</f>
        <v>0.83333333333333326</v>
      </c>
      <c r="SS26" s="168"/>
      <c r="ST26" s="169"/>
      <c r="SU26" s="170"/>
      <c r="SV26" s="171"/>
      <c r="SW26" s="166"/>
      <c r="SX26" s="167">
        <f>IF(SX24=0,0,SX25/SX24)</f>
        <v>0.95238095238095233</v>
      </c>
      <c r="SY26" s="168"/>
      <c r="SZ26" s="163"/>
      <c r="TA26" s="164"/>
      <c r="TB26" s="165"/>
      <c r="TC26" s="166"/>
      <c r="TD26" s="51"/>
      <c r="TG26" s="2">
        <v>8</v>
      </c>
      <c r="TH26" s="85" t="s">
        <v>586</v>
      </c>
      <c r="TI26" s="85">
        <v>2.54</v>
      </c>
      <c r="TJ26" s="2">
        <f t="shared" si="135"/>
        <v>5.0670866400000003</v>
      </c>
      <c r="TL26" s="24"/>
      <c r="TM26" s="24"/>
      <c r="TN26" s="51"/>
      <c r="TR26" s="1"/>
      <c r="TS26" s="302" t="s">
        <v>544</v>
      </c>
      <c r="TT26" s="85">
        <f>TR12</f>
        <v>100</v>
      </c>
      <c r="TU26" s="94" t="s">
        <v>545</v>
      </c>
      <c r="TV26" s="2">
        <f>SQRT((TZ20)/(TT22*TV20*TT26*TW24))</f>
        <v>6.4419371308780198</v>
      </c>
      <c r="TW26" s="2" t="str">
        <f>IF(TV26&lt;TT25,"pasa el peralte con ro min","no pasa el peralte")</f>
        <v xml:space="preserve">pasa el peralte con ro min</v>
      </c>
      <c r="TX26" s="2"/>
      <c r="TY26" s="94" t="s">
        <v>546</v>
      </c>
      <c r="TZ26" s="187">
        <f>IF(TW12=TW13,TZ13,IF(TW12=TW14,TZ14,IF(TW12=TW15,TZ15,IF(TW12=TW16,TZ16,IF(TW12=TW17,TZ17,IF(TW12=TW18,TZ18,"escribe as"))))))</f>
        <v>1.9793307187499998</v>
      </c>
      <c r="UA26" s="85"/>
      <c r="UB26" s="252"/>
      <c r="UC26" s="6">
        <v>100</v>
      </c>
      <c r="UD26" s="252"/>
      <c r="UF26" s="6" t="s">
        <v>473</v>
      </c>
      <c r="UG26" s="252">
        <f>TS5</f>
        <v>0</v>
      </c>
      <c r="UI26" s="6">
        <f>UG26*1000</f>
        <v>0</v>
      </c>
      <c r="UJ26" s="2">
        <v>1</v>
      </c>
      <c r="UK26" s="3" t="s">
        <v>612</v>
      </c>
      <c r="UL26" s="6">
        <f>UL25*UM25*0.85*((UC40^0.5))</f>
        <v>26879.360111431222</v>
      </c>
      <c r="UM26" s="7" t="str">
        <f t="shared" ref="UM26:UM27" si="149">IF(UL26&lt;UN26,"&lt;","&gt;=")</f>
        <v>&gt;=</v>
      </c>
      <c r="UN26" s="1">
        <f>UL20</f>
        <v>4400</v>
      </c>
      <c r="UO26" s="183" t="str">
        <f t="shared" ref="UO26:UO27" si="150">IF(UL26&lt;UN26,"Verificar Armado","Armado por Norma")</f>
        <v xml:space="preserve">Armado por Norma</v>
      </c>
      <c r="UP26" s="1"/>
      <c r="UQ26" s="1"/>
      <c r="UR26" s="6"/>
      <c r="UT26" s="8" t="s">
        <v>666</v>
      </c>
      <c r="UU26" s="6">
        <f>AM27</f>
        <v>27</v>
      </c>
      <c r="VB26" s="7"/>
      <c r="VC26" s="302" t="s">
        <v>487</v>
      </c>
      <c r="VD26" s="85">
        <v>110</v>
      </c>
      <c r="VE26" s="94" t="s">
        <v>488</v>
      </c>
      <c r="VF26" s="85">
        <f>VD26*0.8*0.85</f>
        <v>74.799999999999997</v>
      </c>
      <c r="VG26" s="2"/>
      <c r="VH26" s="2"/>
      <c r="VI26" s="94" t="s">
        <v>489</v>
      </c>
      <c r="VJ26" s="304">
        <f>ABS(VH22)</f>
        <v>3.5609661042786209</v>
      </c>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369" t="s">
        <v>667</v>
      </c>
      <c r="WK26" s="370"/>
      <c r="WL26" s="2"/>
      <c r="WM26" s="40"/>
      <c r="WN26" s="40"/>
      <c r="WO26" s="40"/>
      <c r="WP26" s="40"/>
      <c r="WQ26" s="40"/>
      <c r="WR26" s="40"/>
      <c r="WS26" s="40"/>
      <c r="WT26" s="113"/>
      <c r="WU26" s="1"/>
      <c r="WV26" s="40"/>
      <c r="WW26" s="40"/>
      <c r="WX26" s="40"/>
      <c r="WY26" s="40"/>
      <c r="WZ26" s="40"/>
      <c r="XA26" s="40"/>
      <c r="XB26" s="40"/>
      <c r="XC26" s="1"/>
      <c r="XD26" s="2"/>
      <c r="XE26" s="40"/>
      <c r="XF26" s="40"/>
      <c r="XG26" s="40"/>
      <c r="XH26" s="40"/>
      <c r="XI26" s="40"/>
      <c r="XJ26" s="40"/>
      <c r="XK26" s="40"/>
      <c r="XL26" s="2"/>
      <c r="XM26" s="2"/>
      <c r="XN26" s="2"/>
      <c r="XO26" s="2"/>
      <c r="XP26" s="2"/>
      <c r="XQ26" s="2"/>
      <c r="XR26" s="2"/>
      <c r="XS26" s="2"/>
      <c r="XT26" s="2"/>
      <c r="XU26" s="2"/>
      <c r="XV26" s="305"/>
      <c r="XW26" s="305"/>
      <c r="XX26" s="305"/>
      <c r="XY26" s="305"/>
      <c r="XZ26" s="305"/>
      <c r="YA26" s="305"/>
      <c r="YB26" s="305"/>
      <c r="YC26" s="305"/>
      <c r="YD26" s="305"/>
      <c r="YE26" s="2"/>
      <c r="YF26" s="2"/>
      <c r="YG26" s="2"/>
      <c r="YH26" s="2"/>
      <c r="YI26" s="2"/>
      <c r="YJ26" s="2"/>
      <c r="YK26" s="2"/>
      <c r="YL26" s="2"/>
      <c r="YM26" s="2"/>
      <c r="YN26" s="2"/>
      <c r="YO26" s="2"/>
      <c r="YP26" s="2"/>
      <c r="YQ26" s="2"/>
      <c r="YR26" s="2"/>
      <c r="YS26" s="2"/>
      <c r="YT26" s="2"/>
      <c r="YU26" s="2"/>
      <c r="YV26" s="1"/>
      <c r="ZG26" s="348"/>
      <c r="ZH26" s="2">
        <v>8</v>
      </c>
      <c r="ZI26" s="85" t="s">
        <v>586</v>
      </c>
      <c r="ZJ26" s="85">
        <v>2.54</v>
      </c>
      <c r="ZK26" s="2">
        <f t="shared" si="137"/>
        <v>5.0670866400000003</v>
      </c>
      <c r="ZL26" s="1"/>
      <c r="ZM26" s="24"/>
      <c r="ZN26" s="24"/>
      <c r="ZO26" s="51"/>
      <c r="ZQ26" s="24"/>
      <c r="ZR26" s="113"/>
      <c r="ZS26" s="113"/>
      <c r="ZT26" s="113"/>
      <c r="ZU26" s="113"/>
      <c r="ZV26" s="113"/>
      <c r="ZW26" s="113"/>
      <c r="ZX26" s="113"/>
      <c r="ZY26" s="24"/>
      <c r="ZZ26" s="1"/>
      <c r="AAB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row>
    <row r="27" ht="15" customHeight="1">
      <c r="B27" s="85" t="s">
        <v>255</v>
      </c>
      <c r="C27" s="85"/>
      <c r="D27" s="85"/>
      <c r="E27" s="85"/>
      <c r="F27" s="85"/>
      <c r="G27" s="85"/>
      <c r="H27" s="85"/>
      <c r="AL27" s="3" t="s">
        <v>668</v>
      </c>
      <c r="AM27" s="3">
        <v>27</v>
      </c>
      <c r="AN27" s="3" t="s">
        <v>669</v>
      </c>
      <c r="AU27" s="1" t="s">
        <v>108</v>
      </c>
      <c r="AV27" s="1"/>
      <c r="AW27" s="1"/>
      <c r="AX27" s="40"/>
      <c r="AY27" s="40"/>
      <c r="AZ27" s="101"/>
      <c r="BA27" s="1"/>
      <c r="BD27" s="40"/>
      <c r="BE27" s="40"/>
      <c r="BF27" s="40"/>
      <c r="BG27" s="40"/>
      <c r="BH27" s="40"/>
      <c r="BI27" s="40"/>
      <c r="BJ27" s="40"/>
      <c r="CG27" s="24" t="s">
        <v>202</v>
      </c>
      <c r="CH27" s="6">
        <f>CH22*CH23</f>
        <v>0.97273280000000006</v>
      </c>
      <c r="CI27" s="24"/>
      <c r="CJ27" s="174">
        <f>CH27</f>
        <v>0.97273280000000006</v>
      </c>
      <c r="CK27" s="175">
        <f>(CJ25+CO27)*CK25</f>
        <v>-0.78557073117789578</v>
      </c>
      <c r="CL27" s="24"/>
      <c r="CM27" s="8" t="s">
        <v>223</v>
      </c>
      <c r="CN27" s="7">
        <f>CL7</f>
        <v>0</v>
      </c>
      <c r="CO27" s="176">
        <f>(CP25)*CO25</f>
        <v>0.039818819522458047</v>
      </c>
      <c r="CP27" s="177" t="s">
        <v>224</v>
      </c>
      <c r="CQ27" s="178">
        <f>(CP25)*CQ25</f>
        <v>0.041668986894208615</v>
      </c>
      <c r="CR27" s="24"/>
      <c r="CS27" s="8" t="s">
        <v>223</v>
      </c>
      <c r="CT27" s="7">
        <f>CR7</f>
        <v>0</v>
      </c>
      <c r="CU27" s="179">
        <f>(CV25+CQ27)*CU25</f>
        <v>-0.23303521844710429</v>
      </c>
      <c r="CV27" s="180">
        <f>CY24</f>
        <v>0</v>
      </c>
      <c r="CW27" s="177"/>
      <c r="CX27" s="24"/>
      <c r="CY27" s="24"/>
      <c r="DD27" s="149"/>
      <c r="DE27" s="9"/>
      <c r="DF27" s="354" t="s">
        <v>21</v>
      </c>
      <c r="DG27" s="356">
        <f>DH26/DE26</f>
        <v>33.5</v>
      </c>
      <c r="DH27" s="354" t="s">
        <v>624</v>
      </c>
      <c r="DI27" s="356">
        <f>DI26/DE26</f>
        <v>17.282608695652176</v>
      </c>
      <c r="DM27" s="302" t="s">
        <v>502</v>
      </c>
      <c r="DN27" s="85">
        <f>DN8</f>
        <v>6000</v>
      </c>
      <c r="DO27" s="308" t="s">
        <v>503</v>
      </c>
      <c r="DP27" s="85">
        <f>0.75*(DP26/DN27)*(4800/(6000+DN27))</f>
        <v>0.0068000000000000005</v>
      </c>
      <c r="DQ27" s="2"/>
      <c r="DR27" s="2"/>
      <c r="DS27" s="2"/>
      <c r="DT27" s="20">
        <f t="shared" ref="DT27:DT29" si="151">DN93</f>
        <v>0.13961501495166773</v>
      </c>
      <c r="DY27" s="24" t="s">
        <v>202</v>
      </c>
      <c r="DZ27" s="6">
        <f>DZ22*DZ23</f>
        <v>0</v>
      </c>
      <c r="EA27" s="24"/>
      <c r="EB27" s="174">
        <f>DZ27</f>
        <v>0</v>
      </c>
      <c r="EC27" s="175">
        <f>(EB25+EG27)*EC25</f>
        <v>0.21253316023191141</v>
      </c>
      <c r="ED27" s="24"/>
      <c r="EE27" s="8" t="s">
        <v>223</v>
      </c>
      <c r="EF27" s="7">
        <f>ED7</f>
        <v>0</v>
      </c>
      <c r="EG27" s="176">
        <f>(EH25)*EG25</f>
        <v>-0.02599645379715607</v>
      </c>
      <c r="EH27" s="177" t="s">
        <v>224</v>
      </c>
      <c r="EI27" s="178">
        <f>(EH25)*EI25</f>
        <v>-0.042825560952843976</v>
      </c>
      <c r="EJ27" s="24"/>
      <c r="EK27" s="8" t="s">
        <v>223</v>
      </c>
      <c r="EL27" s="7">
        <f>EJ7</f>
        <v>0</v>
      </c>
      <c r="EM27" s="179">
        <f>(EN25+EI27)*EM25</f>
        <v>0.073900312676211666</v>
      </c>
      <c r="EN27" s="177" t="s">
        <v>224</v>
      </c>
      <c r="EO27" s="181">
        <f>(EN25+EI27)*EO25</f>
        <v>0.029000274216877005</v>
      </c>
      <c r="EP27" s="24"/>
      <c r="EQ27" s="8" t="s">
        <v>223</v>
      </c>
      <c r="ER27" s="7">
        <f>EP7</f>
        <v>0</v>
      </c>
      <c r="ES27" s="179">
        <f>(ET25+EO27)*ES25</f>
        <v>-0.22670086210843848</v>
      </c>
      <c r="ET27" s="180">
        <f>EW24</f>
        <v>0</v>
      </c>
      <c r="EU27" s="177"/>
      <c r="EV27" s="24"/>
      <c r="EW27" s="6"/>
      <c r="FA27" s="1" t="s">
        <v>440</v>
      </c>
      <c r="FF27" s="24"/>
      <c r="FG27" s="24"/>
      <c r="FM27" s="24" t="s">
        <v>202</v>
      </c>
      <c r="FN27" s="6">
        <f>FN22*FN23</f>
        <v>0</v>
      </c>
      <c r="FO27" s="24"/>
      <c r="FP27" s="174">
        <f>FN27</f>
        <v>0</v>
      </c>
      <c r="FQ27" s="175">
        <f>(FP25+FU27)*FQ25</f>
        <v>0.23125787000000003</v>
      </c>
      <c r="FR27" s="24"/>
      <c r="FS27" s="8" t="s">
        <v>223</v>
      </c>
      <c r="FT27" s="7">
        <f>FR7</f>
        <v>0</v>
      </c>
      <c r="FU27" s="176">
        <f>(FV25)*FU25</f>
        <v>0.042557060000000022</v>
      </c>
      <c r="FV27" s="177" t="s">
        <v>224</v>
      </c>
      <c r="FW27" s="178">
        <f>(FV25)*FW25</f>
        <v>0.048636640000000023</v>
      </c>
      <c r="FX27" s="24"/>
      <c r="FY27" s="8" t="s">
        <v>223</v>
      </c>
      <c r="FZ27" s="7">
        <f>FX7</f>
        <v>0</v>
      </c>
      <c r="GA27" s="179">
        <f>(GB25+FW27)*GA25</f>
        <v>-0.3680484200000001</v>
      </c>
      <c r="GB27" s="180">
        <f>GE24</f>
        <v>0</v>
      </c>
      <c r="GC27" s="177"/>
      <c r="GD27" s="24"/>
      <c r="GE27" s="24"/>
      <c r="GH27" s="1" t="s">
        <v>440</v>
      </c>
      <c r="GM27" s="24"/>
      <c r="GN27" s="24"/>
      <c r="GT27" s="1"/>
      <c r="GU27" s="36" t="s">
        <v>440</v>
      </c>
      <c r="GV27" s="36"/>
      <c r="GW27" s="36"/>
      <c r="GX27" s="36"/>
      <c r="GY27" s="43"/>
      <c r="GZ27" s="43"/>
      <c r="HA27" s="43"/>
      <c r="HB27" s="51"/>
      <c r="HC27" s="2"/>
      <c r="HD27" s="2"/>
      <c r="HE27" s="2"/>
      <c r="HF27" s="6"/>
      <c r="HL27" s="7"/>
      <c r="HM27" s="302" t="s">
        <v>487</v>
      </c>
      <c r="HN27" s="85">
        <v>200</v>
      </c>
      <c r="HO27" s="94" t="s">
        <v>488</v>
      </c>
      <c r="HP27" s="85">
        <f>HN27*0.8*0.85</f>
        <v>136</v>
      </c>
      <c r="HQ27" s="2"/>
      <c r="HR27" s="2"/>
      <c r="HS27" s="94" t="s">
        <v>489</v>
      </c>
      <c r="HT27" s="304">
        <f>ABS(HR9)</f>
        <v>2.7402911666835168</v>
      </c>
      <c r="HV27" s="1"/>
      <c r="HW27" s="36" t="s">
        <v>440</v>
      </c>
      <c r="HX27" s="36"/>
      <c r="HY27" s="36"/>
      <c r="HZ27" s="36"/>
      <c r="IA27" s="43"/>
      <c r="IB27" s="43"/>
      <c r="IC27" s="43"/>
      <c r="ID27" s="51"/>
      <c r="IE27" s="2"/>
      <c r="IF27" s="2"/>
      <c r="IG27" s="2"/>
      <c r="IH27" s="6"/>
      <c r="IN27" s="7"/>
      <c r="IO27" s="302" t="s">
        <v>487</v>
      </c>
      <c r="IP27" s="85">
        <v>200</v>
      </c>
      <c r="IQ27" s="94" t="s">
        <v>488</v>
      </c>
      <c r="IR27" s="85">
        <f>IP27*0.8*0.85</f>
        <v>136</v>
      </c>
      <c r="IS27" s="2"/>
      <c r="IT27" s="2"/>
      <c r="IU27" s="94" t="s">
        <v>489</v>
      </c>
      <c r="IV27" s="304">
        <f>ABS(IT9)</f>
        <v>1.7718384912620508</v>
      </c>
      <c r="IX27" s="282">
        <v>38.81275306117459</v>
      </c>
      <c r="IZ27" s="6"/>
      <c r="JA27" s="1">
        <v>25</v>
      </c>
      <c r="JB27" s="1">
        <v>30</v>
      </c>
      <c r="JC27" s="1"/>
      <c r="JD27" s="1"/>
      <c r="JE27" s="1"/>
      <c r="JG27" s="1" t="s">
        <v>670</v>
      </c>
      <c r="JK27" s="1">
        <f>JM27/JM28</f>
        <v>0.77793696275071644</v>
      </c>
      <c r="JL27" s="3" t="s">
        <v>191</v>
      </c>
      <c r="JM27" s="5">
        <f>AZ20/1000</f>
        <v>0.54300000000000004</v>
      </c>
      <c r="JN27" s="1" t="s">
        <v>671</v>
      </c>
      <c r="KU27" s="4" t="str">
        <f t="shared" ref="KU27:KU46" si="152">KU5</f>
        <v>A</v>
      </c>
      <c r="KV27" s="371">
        <f t="shared" si="144"/>
        <v>13111059.802538594</v>
      </c>
      <c r="KW27" s="112">
        <v>3.2991393496405088</v>
      </c>
      <c r="KX27" s="1">
        <v>0.76373444819708247</v>
      </c>
      <c r="KY27" s="297">
        <f t="shared" ref="KY27:KY46" si="153">IF(KW27=0,"",KX27/KW27)</f>
        <v>0.23149505590914277</v>
      </c>
      <c r="KZ27" s="112">
        <f t="shared" ref="KZ27:KZ46" si="154">KX27+KW27</f>
        <v>4.0628737978375913</v>
      </c>
      <c r="LA27" s="1">
        <v>60</v>
      </c>
      <c r="LB27" s="1" t="str">
        <f t="shared" ref="LB27:LB46" si="155">IF(KZ27=0,"",IF(LA27&gt;KZ27,"pasa","no pasa"))</f>
        <v>pasa</v>
      </c>
      <c r="LC27" s="1"/>
      <c r="LM27" s="1"/>
      <c r="LN27" s="36" t="s">
        <v>440</v>
      </c>
      <c r="LO27" s="36"/>
      <c r="LP27" s="36"/>
      <c r="LQ27" s="36"/>
      <c r="LR27" s="43"/>
      <c r="LS27" s="43"/>
      <c r="LT27" s="43"/>
      <c r="LU27" s="51"/>
      <c r="LW27" s="94" t="s">
        <v>672</v>
      </c>
      <c r="LX27" s="187">
        <f>IF(LW33=LW34,LZ34,IF(LW33=LW35,LZ35,IF(LW33=LW36,LZ36,IF(LW33=LW37,LZ37,IF(LW33=LW38,LZ38,IF(LW33=LW39,LZ39,"escribe as"))))))</f>
        <v>1.2667716600000001</v>
      </c>
      <c r="LY27" s="6"/>
      <c r="LZ27" s="1" t="s">
        <v>673</v>
      </c>
      <c r="MA27" s="1">
        <f>LX27*MC27*LX7*0.6</f>
        <v>6384.5291664000006</v>
      </c>
      <c r="MB27" s="1" t="s">
        <v>554</v>
      </c>
      <c r="MC27" s="1">
        <v>2</v>
      </c>
      <c r="MD27" s="6"/>
      <c r="ME27" s="7"/>
      <c r="MF27" s="302" t="s">
        <v>487</v>
      </c>
      <c r="MG27" s="85">
        <v>200</v>
      </c>
      <c r="MH27" s="94" t="s">
        <v>488</v>
      </c>
      <c r="MI27" s="85">
        <f>MG27*0.8*0.85</f>
        <v>136</v>
      </c>
      <c r="MJ27" s="2"/>
      <c r="MK27" s="2"/>
      <c r="ML27" s="94" t="s">
        <v>489</v>
      </c>
      <c r="MM27" s="304">
        <f>ABS(ME25)</f>
        <v>2.3972843063876068</v>
      </c>
      <c r="MN27" s="305"/>
      <c r="MO27" s="6">
        <f>(MP26-MP29)/2</f>
        <v>40</v>
      </c>
      <c r="MP27" s="2"/>
      <c r="MQ27" s="2"/>
      <c r="MS27" s="6" t="s">
        <v>495</v>
      </c>
      <c r="MT27" s="6">
        <f>QO27</f>
        <v>11</v>
      </c>
      <c r="MV27" s="24">
        <f>MT27*1000/10000</f>
        <v>1.1000000000000001</v>
      </c>
      <c r="MW27" s="1"/>
      <c r="MX27" s="36" t="s">
        <v>440</v>
      </c>
      <c r="MY27" s="36"/>
      <c r="MZ27" s="36"/>
      <c r="NA27" s="36"/>
      <c r="NB27" s="43"/>
      <c r="NC27" s="43"/>
      <c r="ND27" s="43"/>
      <c r="NE27" s="51"/>
      <c r="NG27" s="94" t="s">
        <v>672</v>
      </c>
      <c r="NH27" s="187">
        <f>IF(NG33=NG34,NJ34,IF(NG33=NG35,NJ35,IF(NG33=NG36,NJ36,IF(NG33=NG37,NJ37,IF(NG33=NG38,NJ38,IF(NG33=NG39,NJ39,"escribe as"))))))</f>
        <v>1.2667716600000001</v>
      </c>
      <c r="NI27" s="6"/>
      <c r="NJ27" s="1" t="s">
        <v>673</v>
      </c>
      <c r="NK27" s="1">
        <f>NH27*NM27*NH7*0.6</f>
        <v>6384.5291664000006</v>
      </c>
      <c r="NL27" s="1" t="s">
        <v>554</v>
      </c>
      <c r="NM27" s="1">
        <v>2</v>
      </c>
      <c r="NN27" s="6"/>
      <c r="NO27" s="7"/>
      <c r="NP27" s="302" t="s">
        <v>487</v>
      </c>
      <c r="NQ27" s="85">
        <v>200</v>
      </c>
      <c r="NR27" s="94" t="s">
        <v>488</v>
      </c>
      <c r="NS27" s="85">
        <f>NQ27*0.8*0.85</f>
        <v>136</v>
      </c>
      <c r="NT27" s="2"/>
      <c r="NU27" s="2"/>
      <c r="NV27" s="94" t="s">
        <v>489</v>
      </c>
      <c r="NW27" s="304">
        <f>ABS(NO23)</f>
        <v>6.6313480442601627</v>
      </c>
      <c r="NX27" s="305"/>
      <c r="NY27" s="6">
        <f>(NZ26-NZ29)/2</f>
        <v>40</v>
      </c>
      <c r="NZ27" s="2"/>
      <c r="OA27" s="2"/>
      <c r="OC27" s="6" t="s">
        <v>495</v>
      </c>
      <c r="OD27" s="6">
        <f>RY27</f>
        <v>0</v>
      </c>
      <c r="OF27" s="24">
        <f>OD27*1000/10000</f>
        <v>0</v>
      </c>
      <c r="OG27" s="7"/>
      <c r="OH27" s="302" t="s">
        <v>487</v>
      </c>
      <c r="OI27" s="85">
        <v>200</v>
      </c>
      <c r="OJ27" s="94" t="s">
        <v>488</v>
      </c>
      <c r="OK27" s="85">
        <f>OI27*0.8*0.85</f>
        <v>136</v>
      </c>
      <c r="OL27" s="2"/>
      <c r="OM27" s="2"/>
      <c r="ON27" s="94" t="s">
        <v>489</v>
      </c>
      <c r="OO27" s="304">
        <f>ABS(OG23)</f>
        <v>2.3972843063876068</v>
      </c>
      <c r="OP27" s="305"/>
      <c r="OQ27" s="6">
        <f>OR26-OS29</f>
        <v>80</v>
      </c>
      <c r="OR27" s="2"/>
      <c r="OS27" s="2"/>
      <c r="OU27" s="6" t="s">
        <v>495</v>
      </c>
      <c r="OV27" s="6">
        <f>MT27</f>
        <v>11</v>
      </c>
      <c r="OX27" s="24">
        <f>OV27*1000/10000</f>
        <v>1.1000000000000001</v>
      </c>
      <c r="OY27" s="2">
        <v>2</v>
      </c>
      <c r="OZ27" s="3" t="s">
        <v>612</v>
      </c>
      <c r="PA27" s="6">
        <f>PE22</f>
        <v>0</v>
      </c>
      <c r="PB27" s="7" t="str">
        <f t="shared" si="145"/>
        <v>&lt;</v>
      </c>
      <c r="PC27" s="1">
        <f>PE20</f>
        <v>23058.36804616958</v>
      </c>
      <c r="PD27" s="183" t="str">
        <f t="shared" si="146"/>
        <v xml:space="preserve">Verificar Armado</v>
      </c>
      <c r="PE27" s="1"/>
      <c r="PF27" s="1"/>
      <c r="PG27" s="6"/>
      <c r="PH27" s="1"/>
      <c r="PI27" s="36" t="s">
        <v>440</v>
      </c>
      <c r="PJ27" s="36"/>
      <c r="PK27" s="36"/>
      <c r="PL27" s="36"/>
      <c r="PM27" s="43"/>
      <c r="PN27" s="43"/>
      <c r="PO27" s="43"/>
      <c r="PP27" s="51"/>
      <c r="PR27" s="94" t="s">
        <v>672</v>
      </c>
      <c r="PS27" s="187">
        <f>IF(PR33=PR34,PU34,IF(PR33=PR35,PU35,IF(PR33=PR36,PU36,IF(PR33=PR37,PU37,IF(PR33=PR38,PU38,IF(PR33=PR39,PU39,"escribe as"))))))</f>
        <v>1.2667716600000001</v>
      </c>
      <c r="PT27" s="6"/>
      <c r="PU27" s="1" t="s">
        <v>673</v>
      </c>
      <c r="PV27" s="1">
        <f>PS27*PX27*PS7*0.6</f>
        <v>6384.5291664000006</v>
      </c>
      <c r="PW27" s="1" t="s">
        <v>554</v>
      </c>
      <c r="PX27" s="1">
        <v>2</v>
      </c>
      <c r="PY27" s="6"/>
      <c r="PZ27" s="71"/>
      <c r="QA27" s="302" t="s">
        <v>516</v>
      </c>
      <c r="QB27" s="85">
        <v>2400</v>
      </c>
      <c r="QC27" s="94" t="s">
        <v>517</v>
      </c>
      <c r="QD27" s="85">
        <f>QD25*QB25/QD24</f>
        <v>0.35294117647058826</v>
      </c>
      <c r="QE27" s="85">
        <f t="shared" ref="QE27:QE28" si="156">QD27*(1-(0.5*QD27))</f>
        <v>0.29065743944636679</v>
      </c>
      <c r="QF27" s="2"/>
      <c r="QG27" s="94" t="s">
        <v>518</v>
      </c>
      <c r="QH27" s="20">
        <f t="shared" si="143"/>
        <v>0.0002293545127222054</v>
      </c>
      <c r="QI27" s="305"/>
      <c r="QJ27" s="6">
        <f>(QK26-QK29)/2</f>
        <v>40</v>
      </c>
      <c r="QK27" s="2"/>
      <c r="QL27" s="2"/>
      <c r="QN27" s="6" t="s">
        <v>495</v>
      </c>
      <c r="QO27" s="6">
        <f>AM33</f>
        <v>11</v>
      </c>
      <c r="QQ27" s="24">
        <f>QO27*1000/10000</f>
        <v>1.1000000000000001</v>
      </c>
      <c r="QR27" s="7"/>
      <c r="QS27" s="302" t="s">
        <v>487</v>
      </c>
      <c r="QT27" s="85">
        <v>200</v>
      </c>
      <c r="QU27" s="94" t="s">
        <v>488</v>
      </c>
      <c r="QV27" s="85">
        <f>QT27*0.8*0.85</f>
        <v>136</v>
      </c>
      <c r="QW27" s="2"/>
      <c r="QX27" s="2"/>
      <c r="QY27" s="94" t="s">
        <v>489</v>
      </c>
      <c r="QZ27" s="304">
        <f>ABS(QR23)</f>
        <v>8.979619474044048</v>
      </c>
      <c r="RA27" s="305"/>
      <c r="RB27" s="6">
        <f>RC26-RD29</f>
        <v>80</v>
      </c>
      <c r="RC27" s="2"/>
      <c r="RD27" s="2"/>
      <c r="RF27" s="6" t="s">
        <v>495</v>
      </c>
      <c r="RG27" s="6">
        <f>QO27</f>
        <v>11</v>
      </c>
      <c r="RI27" s="24">
        <f>RG27*1000/10000</f>
        <v>1.1000000000000001</v>
      </c>
      <c r="RJ27" s="2">
        <v>2</v>
      </c>
      <c r="RK27" s="3" t="s">
        <v>612</v>
      </c>
      <c r="RL27" s="6">
        <f>RP22</f>
        <v>33658.282784479663</v>
      </c>
      <c r="RM27" s="7" t="str">
        <f t="shared" si="147"/>
        <v>&gt;=</v>
      </c>
      <c r="RN27" s="1">
        <f>RP20</f>
        <v>30242.760925279083</v>
      </c>
      <c r="RO27" s="183" t="str">
        <f t="shared" si="148"/>
        <v xml:space="preserve">Armado por Norma</v>
      </c>
      <c r="RP27" s="1"/>
      <c r="RQ27" s="1"/>
      <c r="RR27" s="6"/>
      <c r="RS27" s="6"/>
      <c r="RT27" s="6"/>
      <c r="RU27" s="6"/>
      <c r="RV27" s="6"/>
      <c r="RW27" s="6"/>
      <c r="RX27" s="6"/>
      <c r="RY27" s="6"/>
      <c r="RZ27" s="6"/>
      <c r="SA27" s="6"/>
      <c r="SB27" s="1"/>
      <c r="SC27" s="3"/>
      <c r="SD27" s="4"/>
      <c r="SE27" s="4"/>
      <c r="SF27" s="4"/>
      <c r="SG27" s="2" t="s">
        <v>674</v>
      </c>
      <c r="SH27" s="2">
        <f>SB11/SJ26</f>
        <v>42.13345574711569</v>
      </c>
      <c r="SI27" s="94"/>
      <c r="SJ27" s="2"/>
      <c r="SL27" s="24" t="s">
        <v>202</v>
      </c>
      <c r="SM27" s="6">
        <f>SM22*SM23</f>
        <v>0</v>
      </c>
      <c r="SN27" s="24"/>
      <c r="SO27" s="174">
        <f>SM27</f>
        <v>0</v>
      </c>
      <c r="SP27" s="175">
        <f>(SO25+ST27)*SP25</f>
        <v>2.2096720626672783</v>
      </c>
      <c r="SQ27" s="24"/>
      <c r="SR27" s="8" t="s">
        <v>223</v>
      </c>
      <c r="SS27" s="7">
        <f>SQ7</f>
        <v>0</v>
      </c>
      <c r="ST27" s="176">
        <f>(SU25)*ST25</f>
        <v>0.40663328150196587</v>
      </c>
      <c r="SU27" s="177" t="s">
        <v>224</v>
      </c>
      <c r="SV27" s="178">
        <f>(SU25)*SV25</f>
        <v>0.46472375028796098</v>
      </c>
      <c r="SW27" s="24"/>
      <c r="SX27" s="8" t="s">
        <v>223</v>
      </c>
      <c r="SY27" s="7">
        <f>SW7</f>
        <v>0</v>
      </c>
      <c r="SZ27" s="179">
        <f>(TA25+SV27)*SZ25</f>
        <v>-3.5167076103521686</v>
      </c>
      <c r="TA27" s="180">
        <f>TD24</f>
        <v>0</v>
      </c>
      <c r="TB27" s="177"/>
      <c r="TC27" s="24"/>
      <c r="TD27" s="24"/>
      <c r="TG27" s="1" t="s">
        <v>440</v>
      </c>
      <c r="TL27" s="24"/>
      <c r="TM27" s="24"/>
      <c r="TR27" s="1"/>
      <c r="TS27" s="316" t="s">
        <v>553</v>
      </c>
      <c r="TT27" s="317">
        <f>TZ20</f>
        <v>33566.433566433567</v>
      </c>
      <c r="TU27" s="318"/>
      <c r="TV27" s="10"/>
      <c r="TW27" s="10"/>
      <c r="TX27" s="10"/>
      <c r="TY27" s="318" t="s">
        <v>554</v>
      </c>
      <c r="TZ27" s="223">
        <f>ROUNDUP((TZ25/TZ26),0)</f>
        <v>3</v>
      </c>
      <c r="UA27" s="305"/>
      <c r="UB27" s="6">
        <v>40</v>
      </c>
      <c r="UC27" s="2"/>
      <c r="UD27" s="2"/>
      <c r="UF27" s="6" t="s">
        <v>495</v>
      </c>
      <c r="UG27" s="6">
        <f>RG27</f>
        <v>11</v>
      </c>
      <c r="UI27" s="24">
        <f>UG27*1000/10000</f>
        <v>1.1000000000000001</v>
      </c>
      <c r="UJ27" s="2">
        <v>2</v>
      </c>
      <c r="UK27" s="3" t="s">
        <v>612</v>
      </c>
      <c r="UL27" s="6">
        <f>UP22</f>
        <v>16127.616066858733</v>
      </c>
      <c r="UM27" s="7" t="str">
        <f t="shared" si="149"/>
        <v>&gt;=</v>
      </c>
      <c r="UN27" s="1">
        <f>UP20</f>
        <v>10560</v>
      </c>
      <c r="UO27" s="183" t="str">
        <f t="shared" si="150"/>
        <v xml:space="preserve">Armado por Norma</v>
      </c>
      <c r="UP27" s="1"/>
      <c r="UQ27" s="1"/>
      <c r="UR27" s="6"/>
      <c r="UT27" s="8" t="s">
        <v>675</v>
      </c>
      <c r="UU27" s="6">
        <v>0</v>
      </c>
      <c r="VB27" s="71"/>
      <c r="VC27" s="302" t="s">
        <v>502</v>
      </c>
      <c r="VD27" s="85">
        <v>4200</v>
      </c>
      <c r="VE27" s="94" t="s">
        <v>503</v>
      </c>
      <c r="VF27" s="85">
        <f>0.75*(VF26/VD27)*(4800/(6000+VD27))</f>
        <v>0.006285714285714286</v>
      </c>
      <c r="VG27" s="2"/>
      <c r="VH27" s="2"/>
      <c r="VI27" s="2"/>
      <c r="VJ27" s="20">
        <f t="shared" ref="VJ27:VJ29" si="157">VG76</f>
        <v>0.15427627825058407</v>
      </c>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65" t="s">
        <v>156</v>
      </c>
      <c r="WN27" s="65"/>
      <c r="WO27" s="65"/>
      <c r="WP27" s="117"/>
      <c r="WQ27" s="65"/>
      <c r="WR27" s="65"/>
      <c r="WS27" s="65"/>
      <c r="WT27" s="1"/>
      <c r="WU27" s="1"/>
      <c r="WV27" s="40"/>
      <c r="WW27" s="40"/>
      <c r="WX27" s="40"/>
      <c r="WY27" s="40"/>
      <c r="WZ27" s="40"/>
      <c r="XA27" s="40"/>
      <c r="XB27" s="40"/>
      <c r="XC27" s="1"/>
      <c r="XD27" s="2"/>
      <c r="XE27" s="48" t="s">
        <v>198</v>
      </c>
      <c r="XF27" s="17"/>
      <c r="XG27" s="14"/>
      <c r="XH27" s="17"/>
      <c r="XI27" s="9"/>
      <c r="XJ27" s="9"/>
      <c r="XK27" s="9"/>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1"/>
      <c r="ZG27" s="2"/>
      <c r="ZH27" s="1" t="s">
        <v>440</v>
      </c>
      <c r="ZI27" s="1"/>
      <c r="ZJ27" s="1"/>
      <c r="ZK27" s="1"/>
      <c r="ZL27" s="1"/>
      <c r="ZM27" s="24"/>
      <c r="ZN27" s="24"/>
      <c r="ZO27" s="6"/>
      <c r="ZQ27" s="183"/>
      <c r="ZR27" s="113"/>
      <c r="ZS27" s="113"/>
      <c r="ZT27" s="113"/>
      <c r="ZU27" s="113"/>
      <c r="ZV27" s="113"/>
      <c r="ZW27" s="113"/>
      <c r="ZX27" s="113"/>
      <c r="ZY27" s="24"/>
      <c r="ZZ27" s="1"/>
      <c r="AAB27" s="3"/>
      <c r="AAD27" s="4"/>
      <c r="AAF27" s="4"/>
      <c r="AAH27" s="4"/>
      <c r="AAI27" s="44"/>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row>
    <row r="28" ht="15" customHeight="1">
      <c r="B28" s="85" t="s">
        <v>264</v>
      </c>
      <c r="C28" s="85"/>
      <c r="D28" s="85"/>
      <c r="E28" s="85"/>
      <c r="F28" s="85"/>
      <c r="G28" s="85"/>
      <c r="H28" s="85"/>
      <c r="AL28" s="3" t="s">
        <v>676</v>
      </c>
      <c r="AM28" s="3">
        <v>0</v>
      </c>
      <c r="AU28" s="1">
        <v>1</v>
      </c>
      <c r="AV28" s="1" t="s">
        <v>118</v>
      </c>
      <c r="AX28" s="1"/>
      <c r="AZ28" s="3">
        <f>0.9*AZ26</f>
        <v>283.5</v>
      </c>
      <c r="BA28" s="1" t="s">
        <v>69</v>
      </c>
      <c r="CG28" s="183"/>
      <c r="CH28" s="6"/>
      <c r="CI28" s="71" t="s">
        <v>232</v>
      </c>
      <c r="CJ28" s="58">
        <f>CL38+CH27</f>
        <v>2.2499804548627798</v>
      </c>
      <c r="CK28" s="184">
        <f>(CJ25+CO28)*CK25</f>
        <v>-0.91000556460938031</v>
      </c>
      <c r="CL28" s="24">
        <f>IF(CM24=0,0,IF(CN27=0,0,-1*(CN27/CM24)))</f>
        <v>0</v>
      </c>
      <c r="CM28" s="7" t="s">
        <v>233</v>
      </c>
      <c r="CN28" s="7">
        <f>IF(CM24=0,0,IF(CN27=0,0,CN27/CM24))</f>
        <v>0</v>
      </c>
      <c r="CO28" s="176">
        <f>(CP25+CK27+CU27)*CO25</f>
        <v>0.28868848638542699</v>
      </c>
      <c r="CP28" s="131">
        <f>IF(CM24=0,CR38+CN39,IF(CS24=0,CR39+CN38,CN38+CR38))</f>
        <v>0.72176167868267627</v>
      </c>
      <c r="CQ28" s="178">
        <f>(CP25+CK27+CU27)*CQ25</f>
        <v>0.30210229484373974</v>
      </c>
      <c r="CR28" s="24">
        <f>IF(CS24=0,0,IF(CT27=0,0,-1*(CT27/CS24)))</f>
        <v>0</v>
      </c>
      <c r="CS28" s="7" t="s">
        <v>233</v>
      </c>
      <c r="CT28" s="7">
        <f>IF(CS24=0,0,IF(CT27=0,0,CT27/CS24))</f>
        <v>0</v>
      </c>
      <c r="CU28" s="179">
        <f>(CV25+CQ28)*CU25</f>
        <v>-0.36325187242186985</v>
      </c>
      <c r="CV28" s="131">
        <f>CT38+CV27</f>
        <v>0.75550806645454416</v>
      </c>
      <c r="CW28" s="46" t="s">
        <v>234</v>
      </c>
      <c r="CX28" s="24"/>
      <c r="CY28" s="24"/>
      <c r="DD28" s="1" t="s">
        <v>677</v>
      </c>
      <c r="DM28" s="302" t="s">
        <v>508</v>
      </c>
      <c r="DN28" s="85">
        <v>0.80000000000000004</v>
      </c>
      <c r="DO28" s="308" t="s">
        <v>509</v>
      </c>
      <c r="DP28" s="85">
        <f>0.8*(SQRT(DP26))/DN27</f>
        <v>0.0015549205052920803</v>
      </c>
      <c r="DQ28" s="2"/>
      <c r="DR28" s="2"/>
      <c r="DS28" s="2"/>
      <c r="DT28" s="20">
        <f t="shared" si="151"/>
        <v>0.13961501495166773</v>
      </c>
      <c r="DY28" s="183"/>
      <c r="DZ28" s="6"/>
      <c r="EA28" s="71" t="s">
        <v>232</v>
      </c>
      <c r="EB28" s="58">
        <f>ED38+DZ27</f>
        <v>0.61553807569034669</v>
      </c>
      <c r="EC28" s="184">
        <f>(EB25+EG28)*EC25</f>
        <v>0.2395821160473722</v>
      </c>
      <c r="ED28" s="24">
        <f>IF(EE24=0,0,IF(EF27=0,0,-1*(EF27/EE24)))</f>
        <v>0</v>
      </c>
      <c r="EE28" s="7" t="s">
        <v>233</v>
      </c>
      <c r="EF28" s="7">
        <f>IF(EE24=0,0,IF(EF27=0,0,EF27/EE24))</f>
        <v>0</v>
      </c>
      <c r="EG28" s="176">
        <f>(EH25+EC27+EM27)*EG25</f>
        <v>-0.080094365428077699</v>
      </c>
      <c r="EH28" s="131">
        <f>IF(EE24=0,EJ38+EF39,IF(EK24=0,EJ39+EF38,EF38+EJ38))</f>
        <v>1.4544846105085165</v>
      </c>
      <c r="EI28" s="178">
        <f>(EH25+EC27+EM27)*EI25</f>
        <v>-0.13194438577598386</v>
      </c>
      <c r="EJ28" s="24">
        <f>IF(EK24=0,0,IF(EL27=0,0,-1*(EL27/EK24)))</f>
        <v>0</v>
      </c>
      <c r="EK28" s="7" t="s">
        <v>233</v>
      </c>
      <c r="EL28" s="7">
        <f>IF(EK24=0,0,IF(EL27=0,0,EL27/EK24))</f>
        <v>0</v>
      </c>
      <c r="EM28" s="179">
        <f>(EN25+EI28+ES27)*EM25</f>
        <v>0.18730672909342699</v>
      </c>
      <c r="EN28" s="131">
        <f>IF(EK24=0,EP38+EL39,IF(EQ24=0,EP39+EL38,EL38+EP38))</f>
        <v>1.563264593071175</v>
      </c>
      <c r="EO28" s="185">
        <f>(EN25+EI28+ES27)*EO25</f>
        <v>0.073503701265450902</v>
      </c>
      <c r="EP28" s="24">
        <f>IF(EQ24=0,0,IF(ER27=0,0,-1*(ER27/EQ24)))</f>
        <v>0</v>
      </c>
      <c r="EQ28" s="7" t="s">
        <v>233</v>
      </c>
      <c r="ER28" s="7">
        <f>IF(EQ24=0,0,IF(ER27=0,0,ER27/EQ24))</f>
        <v>0</v>
      </c>
      <c r="ES28" s="179">
        <f>(ET25+EO28)*ES25</f>
        <v>-0.24895257563272544</v>
      </c>
      <c r="ET28" s="131">
        <f>ER38+ET27</f>
        <v>0.61774212072996182</v>
      </c>
      <c r="EU28" s="46" t="s">
        <v>234</v>
      </c>
      <c r="EV28" s="24"/>
      <c r="EW28" s="6"/>
      <c r="FA28" s="294" t="s">
        <v>467</v>
      </c>
      <c r="FB28" s="295"/>
      <c r="FC28" s="295"/>
      <c r="FD28" s="295"/>
      <c r="FE28" s="295"/>
      <c r="FF28" s="295"/>
      <c r="FG28" s="295"/>
      <c r="FH28" s="296"/>
      <c r="FM28" s="183"/>
      <c r="FN28" s="6"/>
      <c r="FO28" s="71" t="s">
        <v>232</v>
      </c>
      <c r="FP28" s="58">
        <f>FR38+FN27</f>
        <v>0.59587678339939065</v>
      </c>
      <c r="FQ28" s="184">
        <f>(FP25+FU28)*FQ25</f>
        <v>0.21529897250000002</v>
      </c>
      <c r="FR28" s="24">
        <f>IF(FS24=0,0,IF(FT27=0,0,-1*(FT27/FS24)))</f>
        <v>0</v>
      </c>
      <c r="FS28" s="7" t="s">
        <v>233</v>
      </c>
      <c r="FT28" s="7">
        <f>IF(FS24=0,0,IF(FT27=0,0,FT27/FS24))</f>
        <v>0</v>
      </c>
      <c r="FU28" s="176">
        <f>(FV25+FQ27+GA27)*FU25</f>
        <v>0.074474855000000034</v>
      </c>
      <c r="FV28" s="131">
        <f>IF(FS24=0,FX38+FT39,IF(FY24=0,FX39+FT38,FT38+FX38))</f>
        <v>2.2805662595224616</v>
      </c>
      <c r="FW28" s="178">
        <f>(FV25+FQ27+GA27)*FW25</f>
        <v>0.085114120000000043</v>
      </c>
      <c r="FX28" s="24">
        <f>IF(FY24=0,0,IF(FZ27=0,0,-1*(FZ27/FY24)))</f>
        <v>0</v>
      </c>
      <c r="FY28" s="7" t="s">
        <v>233</v>
      </c>
      <c r="FZ28" s="7">
        <f>IF(FY24=0,0,IF(FZ27=0,0,FZ27/FY24))</f>
        <v>0</v>
      </c>
      <c r="GA28" s="179">
        <f>(GB25+FW28)*GA25</f>
        <v>-0.38628716000000013</v>
      </c>
      <c r="GB28" s="131">
        <f>FZ38+GB27</f>
        <v>0.77130495707814806</v>
      </c>
      <c r="GC28" s="46" t="s">
        <v>234</v>
      </c>
      <c r="GD28" s="24"/>
      <c r="GE28" s="24"/>
      <c r="GH28" s="294" t="s">
        <v>467</v>
      </c>
      <c r="GI28" s="295"/>
      <c r="GJ28" s="295"/>
      <c r="GK28" s="295"/>
      <c r="GL28" s="295"/>
      <c r="GM28" s="295"/>
      <c r="GN28" s="295"/>
      <c r="GO28" s="296"/>
      <c r="GT28" s="1"/>
      <c r="GU28" s="294" t="s">
        <v>471</v>
      </c>
      <c r="GV28" s="295"/>
      <c r="GW28" s="295"/>
      <c r="GX28" s="295"/>
      <c r="GY28" s="295"/>
      <c r="GZ28" s="295"/>
      <c r="HA28" s="295"/>
      <c r="HB28" s="296"/>
      <c r="HC28" s="6"/>
      <c r="HD28" s="183" t="s">
        <v>678</v>
      </c>
      <c r="HE28" s="6"/>
      <c r="HF28" s="6"/>
      <c r="HL28" s="71"/>
      <c r="HM28" s="302" t="s">
        <v>502</v>
      </c>
      <c r="HN28" s="85">
        <v>4200</v>
      </c>
      <c r="HO28" s="94" t="s">
        <v>503</v>
      </c>
      <c r="HP28" s="85">
        <f>0.75*(HP27/HN28)*(4800/(6000+HN28))</f>
        <v>0.011428571428571429</v>
      </c>
      <c r="HQ28" s="2"/>
      <c r="HR28" s="2"/>
      <c r="HS28" s="2"/>
      <c r="HT28" s="20">
        <f t="shared" ref="HT28:HT30" si="158">HQ77</f>
        <v>0.13690706219824067</v>
      </c>
      <c r="HV28" s="1"/>
      <c r="HW28" s="294" t="s">
        <v>471</v>
      </c>
      <c r="HX28" s="295"/>
      <c r="HY28" s="295"/>
      <c r="HZ28" s="295"/>
      <c r="IA28" s="295"/>
      <c r="IB28" s="295"/>
      <c r="IC28" s="295"/>
      <c r="ID28" s="296"/>
      <c r="IE28" s="6"/>
      <c r="IF28" s="183" t="s">
        <v>678</v>
      </c>
      <c r="IG28" s="6"/>
      <c r="IH28" s="6"/>
      <c r="IN28" s="71"/>
      <c r="IO28" s="302" t="s">
        <v>502</v>
      </c>
      <c r="IP28" s="85">
        <v>4200</v>
      </c>
      <c r="IQ28" s="94" t="s">
        <v>503</v>
      </c>
      <c r="IR28" s="85">
        <f>0.75*(IR27/IP28)*(4800/(6000+IP28))</f>
        <v>0.011428571428571429</v>
      </c>
      <c r="IS28" s="2"/>
      <c r="IT28" s="2"/>
      <c r="IU28" s="2"/>
      <c r="IV28" s="20">
        <f t="shared" ref="IV28:IV30" si="159">IS77</f>
        <v>0.083964577485499667</v>
      </c>
      <c r="IX28" s="8"/>
      <c r="IZ28" s="6"/>
      <c r="JA28" s="1"/>
      <c r="JB28" s="1"/>
      <c r="JC28" s="1"/>
      <c r="JD28" s="1"/>
      <c r="JE28" s="1"/>
      <c r="JL28" s="3" t="s">
        <v>191</v>
      </c>
      <c r="JM28" s="5">
        <f>AZ32/1000</f>
        <v>0.69799999999999995</v>
      </c>
      <c r="JN28" s="1" t="s">
        <v>671</v>
      </c>
      <c r="KN28" s="40" t="s">
        <v>679</v>
      </c>
      <c r="KO28" s="40"/>
      <c r="KP28" s="40"/>
      <c r="KQ28" s="40"/>
      <c r="KR28" s="40"/>
      <c r="KS28" s="40"/>
      <c r="KT28" s="40"/>
      <c r="KU28" s="4" t="str">
        <f t="shared" si="152"/>
        <v>B</v>
      </c>
      <c r="KV28" s="371">
        <f t="shared" si="144"/>
        <v>472925.28118974465</v>
      </c>
      <c r="KW28" s="112">
        <v>2.3994336694186975</v>
      </c>
      <c r="KX28" s="1">
        <v>0.031989472285485078</v>
      </c>
      <c r="KY28" s="297">
        <f t="shared" si="153"/>
        <v>0.013332092773889873</v>
      </c>
      <c r="KZ28" s="112">
        <f t="shared" si="154"/>
        <v>2.4314231417041827</v>
      </c>
      <c r="LA28" s="1">
        <v>34.899999999999999</v>
      </c>
      <c r="LB28" s="1" t="str">
        <f t="shared" si="155"/>
        <v>pasa</v>
      </c>
      <c r="LC28" s="1"/>
      <c r="LE28" s="40" t="s">
        <v>680</v>
      </c>
      <c r="LF28" s="40"/>
      <c r="LG28" s="40"/>
      <c r="LH28" s="40"/>
      <c r="LI28" s="40"/>
      <c r="LJ28" s="40"/>
      <c r="LK28" s="40"/>
      <c r="LM28" s="1"/>
      <c r="LN28" s="294" t="s">
        <v>471</v>
      </c>
      <c r="LO28" s="295"/>
      <c r="LP28" s="295"/>
      <c r="LQ28" s="295"/>
      <c r="LR28" s="295"/>
      <c r="LS28" s="295"/>
      <c r="LT28" s="295"/>
      <c r="LU28" s="296"/>
      <c r="LW28" s="94" t="s">
        <v>681</v>
      </c>
      <c r="LX28" s="187">
        <f>IF(MA33=MA34,MD34,IF(MA33=MA35,MD35,IF(MA33=MA36,MD36,IF(MA33=MA37,MD37,IF(MA33=MA38,MD38,IF(MA33=MA39,MD39,"escribe as"))))))</f>
        <v>0.71255905875000003</v>
      </c>
      <c r="LY28" s="6"/>
      <c r="LZ28" s="1" t="s">
        <v>682</v>
      </c>
      <c r="MA28" s="1">
        <f>LX27*0.8*LX7</f>
        <v>4256.3527776000001</v>
      </c>
      <c r="MC28" s="94"/>
      <c r="MD28" s="20"/>
      <c r="ME28" s="71"/>
      <c r="MF28" s="302" t="s">
        <v>502</v>
      </c>
      <c r="MG28" s="85">
        <v>4200</v>
      </c>
      <c r="MH28" s="94" t="s">
        <v>503</v>
      </c>
      <c r="MI28" s="85">
        <f>0.75*(MI27/MG28)*(4800/(6000+MG28))</f>
        <v>0.011428571428571429</v>
      </c>
      <c r="MJ28" s="2"/>
      <c r="MK28" s="2"/>
      <c r="ML28" s="2"/>
      <c r="MM28" s="20">
        <f t="shared" ref="MM28:MM30" si="160">MJ77</f>
        <v>0.078458447155492994</v>
      </c>
      <c r="MN28" s="2"/>
      <c r="MO28" s="2"/>
      <c r="MP28" s="2"/>
      <c r="MQ28" s="2"/>
      <c r="MS28" s="6" t="s">
        <v>505</v>
      </c>
      <c r="MT28" s="6">
        <f>MT26/MT27</f>
        <v>2.2962152769245074</v>
      </c>
      <c r="MU28" s="6" t="s">
        <v>169</v>
      </c>
      <c r="MW28" s="1"/>
      <c r="MX28" s="294" t="s">
        <v>471</v>
      </c>
      <c r="MY28" s="295"/>
      <c r="MZ28" s="295"/>
      <c r="NA28" s="295"/>
      <c r="NB28" s="295"/>
      <c r="NC28" s="295"/>
      <c r="ND28" s="295"/>
      <c r="NE28" s="296"/>
      <c r="NG28" s="94" t="s">
        <v>681</v>
      </c>
      <c r="NH28" s="187">
        <f>IF(NK33=NK34,NN34,IF(NK33=NK35,NN35,IF(NK33=NK36,NN36,IF(NK33=NK37,NN37,IF(NK33=NK38,NN38,IF(NK33=NK39,NN39,"escribe as"))))))</f>
        <v>0.71255905875000003</v>
      </c>
      <c r="NI28" s="6"/>
      <c r="NJ28" s="1" t="s">
        <v>682</v>
      </c>
      <c r="NK28" s="1">
        <f>NH27*0.8*NH7</f>
        <v>4256.3527776000001</v>
      </c>
      <c r="NM28" s="94"/>
      <c r="NN28" s="20"/>
      <c r="NO28" s="71"/>
      <c r="NP28" s="302" t="s">
        <v>502</v>
      </c>
      <c r="NQ28" s="85">
        <v>4200</v>
      </c>
      <c r="NR28" s="94" t="s">
        <v>503</v>
      </c>
      <c r="NS28" s="85">
        <f>0.75*(NS27/NQ28)*(4800/(6000+NQ28))</f>
        <v>0.011428571428571429</v>
      </c>
      <c r="NT28" s="2"/>
      <c r="NU28" s="2"/>
      <c r="NV28" s="2"/>
      <c r="NW28" s="20">
        <f t="shared" ref="NW28:NW30" si="161">NT77</f>
        <v>0.26007212192827728</v>
      </c>
      <c r="NX28" s="2"/>
      <c r="NY28" s="2"/>
      <c r="NZ28" s="2"/>
      <c r="OA28" s="2"/>
      <c r="OC28" s="6" t="s">
        <v>505</v>
      </c>
      <c r="OD28" s="6" t="e">
        <f>OD26/OD27</f>
        <v>#DIV/0!</v>
      </c>
      <c r="OE28" s="6" t="s">
        <v>169</v>
      </c>
      <c r="OG28" s="71"/>
      <c r="OH28" s="302" t="s">
        <v>502</v>
      </c>
      <c r="OI28" s="85">
        <v>4200</v>
      </c>
      <c r="OJ28" s="94" t="s">
        <v>503</v>
      </c>
      <c r="OK28" s="85">
        <f>0.75*(OK27/OI28)*(4800/(6000+OI28))</f>
        <v>0.011428571428571429</v>
      </c>
      <c r="OL28" s="2"/>
      <c r="OM28" s="2"/>
      <c r="ON28" s="2"/>
      <c r="OO28" s="20">
        <f t="shared" ref="OO28:OO30" si="162">OL77</f>
        <v>0.010970471911107647</v>
      </c>
      <c r="OP28" s="2"/>
      <c r="OQ28" s="2"/>
      <c r="OR28" s="2"/>
      <c r="OS28" s="2"/>
      <c r="OU28" s="6" t="s">
        <v>505</v>
      </c>
      <c r="OV28" s="6">
        <f>OV26/OV27</f>
        <v>2.2962152769245074</v>
      </c>
      <c r="OW28" s="6" t="s">
        <v>169</v>
      </c>
      <c r="OZ28" s="94" t="s">
        <v>672</v>
      </c>
      <c r="PA28" s="187">
        <f>IF(OZ34=OZ35,PC35,IF(OZ34=OZ36,PC36,IF(OZ34=OZ37,PC37,IF(OZ34=OZ38,PC38,IF(OZ34=OZ39,PC39,IF(OZ34=OZ40,PC40,"escribe as"))))))</f>
        <v>1.2667716600000001</v>
      </c>
      <c r="PB28" s="6"/>
      <c r="PC28" s="1" t="s">
        <v>673</v>
      </c>
      <c r="PD28" s="1">
        <f>PA28*PF28*PA7*0.6</f>
        <v>152.01259920000001</v>
      </c>
      <c r="PE28" s="1" t="s">
        <v>554</v>
      </c>
      <c r="PF28" s="1">
        <v>2</v>
      </c>
      <c r="PG28" s="6"/>
      <c r="PH28" s="1"/>
      <c r="PI28" s="294" t="s">
        <v>471</v>
      </c>
      <c r="PJ28" s="295"/>
      <c r="PK28" s="295"/>
      <c r="PL28" s="295"/>
      <c r="PM28" s="295"/>
      <c r="PN28" s="295"/>
      <c r="PO28" s="295"/>
      <c r="PP28" s="296"/>
      <c r="PR28" s="94" t="s">
        <v>681</v>
      </c>
      <c r="PS28" s="187">
        <f>IF(PV33=PV34,PY34,IF(PV33=PV35,PY35,IF(PV33=PV36,PY36,IF(PV33=PV37,PY37,IF(PV33=PV38,PY38,IF(PV33=PV39,PY39,"escribe as"))))))</f>
        <v>0.71255905875000003</v>
      </c>
      <c r="PT28" s="6"/>
      <c r="PU28" s="1" t="s">
        <v>682</v>
      </c>
      <c r="PV28" s="1">
        <f>PS27*0.8*PS7</f>
        <v>4256.3527776000001</v>
      </c>
      <c r="PX28" s="94"/>
      <c r="PY28" s="20"/>
      <c r="PZ28" s="7"/>
      <c r="QA28" s="302"/>
      <c r="QB28" s="85"/>
      <c r="QC28" s="94" t="s">
        <v>526</v>
      </c>
      <c r="QD28" s="85">
        <f>QD26*QB25/QD24</f>
        <v>0.068599434057003542</v>
      </c>
      <c r="QE28" s="85">
        <f t="shared" si="156"/>
        <v>0.066246492880532956</v>
      </c>
      <c r="QF28" s="2"/>
      <c r="QG28" s="94" t="s">
        <v>527</v>
      </c>
      <c r="QH28" s="20">
        <f>QH27*QD24/QB25</f>
        <v>7.4267175548142709e-06</v>
      </c>
      <c r="QI28" s="2"/>
      <c r="QJ28" s="2"/>
      <c r="QK28" s="2"/>
      <c r="QL28" s="2"/>
      <c r="QN28" s="6" t="s">
        <v>505</v>
      </c>
      <c r="QO28" s="6">
        <f>QO26/QO27</f>
        <v>2.4941982941475094</v>
      </c>
      <c r="QP28" s="6" t="s">
        <v>169</v>
      </c>
      <c r="QR28" s="71"/>
      <c r="QS28" s="302" t="s">
        <v>502</v>
      </c>
      <c r="QT28" s="85">
        <v>4200</v>
      </c>
      <c r="QU28" s="94" t="s">
        <v>503</v>
      </c>
      <c r="QV28" s="85">
        <f>0.75*(QV27/QT28)*(4800/(6000+QT28))</f>
        <v>0.011428571428571429</v>
      </c>
      <c r="QW28" s="2"/>
      <c r="QX28" s="2"/>
      <c r="QY28" s="2"/>
      <c r="QZ28" s="20">
        <f t="shared" ref="QZ28:QZ30" si="163">QW77</f>
        <v>0.042404706341939956</v>
      </c>
      <c r="RA28" s="2"/>
      <c r="RB28" s="2"/>
      <c r="RC28" s="2"/>
      <c r="RD28" s="2"/>
      <c r="RF28" s="6" t="s">
        <v>505</v>
      </c>
      <c r="RG28" s="6">
        <f>RG26/RG27</f>
        <v>2.9493419022980985</v>
      </c>
      <c r="RH28" s="6" t="s">
        <v>169</v>
      </c>
      <c r="RK28" s="94" t="s">
        <v>672</v>
      </c>
      <c r="RL28" s="187">
        <f>IF(RK34=RK35,RN35,IF(RK34=RK36,RN36,IF(RK34=RK37,RN37,IF(RK34=RK38,RN38,IF(RK34=RK39,RN39,IF(RK34=RK40,RN40,"escribe as"))))))</f>
        <v>1.2667716600000001</v>
      </c>
      <c r="RM28" s="6"/>
      <c r="RN28" s="1" t="s">
        <v>673</v>
      </c>
      <c r="RO28" s="1">
        <f>RL28*RQ28*RL7*0.6</f>
        <v>152.01259920000001</v>
      </c>
      <c r="RP28" s="1" t="s">
        <v>554</v>
      </c>
      <c r="RQ28" s="1">
        <v>2</v>
      </c>
      <c r="RR28" s="6"/>
      <c r="RS28" s="6"/>
      <c r="RT28" s="6"/>
      <c r="RU28" s="6"/>
      <c r="RV28" s="6"/>
      <c r="RW28" s="6"/>
      <c r="RX28" s="6"/>
      <c r="RY28" s="6"/>
      <c r="RZ28" s="6"/>
      <c r="SA28" s="6"/>
      <c r="SB28" s="2"/>
      <c r="SC28" s="2"/>
      <c r="SD28" s="2"/>
      <c r="SE28" s="2"/>
      <c r="SF28" s="2"/>
      <c r="SG28" s="2"/>
      <c r="SH28" s="2"/>
      <c r="SI28" s="2"/>
      <c r="SJ28" s="2"/>
      <c r="SL28" s="183"/>
      <c r="SM28" s="6"/>
      <c r="SN28" s="71" t="s">
        <v>232</v>
      </c>
      <c r="SO28" s="58">
        <f>SQ38+SM27</f>
        <v>5.6936106912585256</v>
      </c>
      <c r="SP28" s="184">
        <f>(SO25+ST28)*SP25</f>
        <v>2.0571845821040413</v>
      </c>
      <c r="SQ28" s="24">
        <f>IF(SR24=0,0,IF(SS27=0,0,-1*(SS27/SR24)))</f>
        <v>0</v>
      </c>
      <c r="SR28" s="7" t="s">
        <v>233</v>
      </c>
      <c r="SS28" s="7">
        <f>IF(SR24=0,0,IF(SS27=0,0,SS27/SR24))</f>
        <v>0</v>
      </c>
      <c r="ST28" s="176">
        <f>(SU25+SP27+SZ27)*ST25</f>
        <v>0.71160824262844025</v>
      </c>
      <c r="SU28" s="131">
        <f>IF(SR24=0,SW38+SS39,IF(SX24=0,SW39+SS38,SS38+SW38))</f>
        <v>21.790841326733641</v>
      </c>
      <c r="SV28" s="178">
        <f>(SU25+SP27+SZ27)*SV25</f>
        <v>0.81326656300393174</v>
      </c>
      <c r="SW28" s="24">
        <f>IF(SX24=0,0,IF(SY27=0,0,-1*(SY27/SX24)))</f>
        <v>0</v>
      </c>
      <c r="SX28" s="7" t="s">
        <v>233</v>
      </c>
      <c r="SY28" s="7">
        <f>IF(SX24=0,0,IF(SY27=0,0,SY27/SX24))</f>
        <v>0</v>
      </c>
      <c r="SZ28" s="179">
        <f>(TA25+SV28)*SZ25</f>
        <v>-3.6909790167101542</v>
      </c>
      <c r="TA28" s="131">
        <f>SY38+TA27</f>
        <v>7.3698292536049363</v>
      </c>
      <c r="TB28" s="46" t="s">
        <v>234</v>
      </c>
      <c r="TC28" s="24"/>
      <c r="TD28" s="24"/>
      <c r="TG28" s="294" t="s">
        <v>467</v>
      </c>
      <c r="TH28" s="295"/>
      <c r="TI28" s="295"/>
      <c r="TJ28" s="295"/>
      <c r="TK28" s="295"/>
      <c r="TL28" s="295"/>
      <c r="TM28" s="295"/>
      <c r="TN28" s="296"/>
      <c r="TR28" s="1"/>
      <c r="TS28" s="3"/>
      <c r="TT28" s="4"/>
      <c r="TU28" s="4"/>
      <c r="TV28" s="4"/>
      <c r="TW28" s="2" t="s">
        <v>674</v>
      </c>
      <c r="TX28" s="2">
        <f>TR12/TZ27</f>
        <v>33.333333333333336</v>
      </c>
      <c r="TY28" s="94"/>
      <c r="TZ28" s="2"/>
      <c r="UA28" s="2"/>
      <c r="UB28" s="2"/>
      <c r="UC28" s="2"/>
      <c r="UD28" s="2"/>
      <c r="UF28" s="6" t="s">
        <v>505</v>
      </c>
      <c r="UG28" s="6">
        <f>UG26/UG27</f>
        <v>0</v>
      </c>
      <c r="UH28" s="6" t="s">
        <v>169</v>
      </c>
      <c r="UK28" s="94" t="s">
        <v>672</v>
      </c>
      <c r="UL28" s="187">
        <f>IF(UK34=UK35,UN35,IF(UK34=UK36,UN36,IF(UK34=UK37,UN37,IF(UK34=UK38,UN38,IF(UK34=UK39,UN39,IF(UK34=UK40,UN40,"escribe as"))))))</f>
        <v>1.2667716600000001</v>
      </c>
      <c r="UM28" s="6"/>
      <c r="UN28" s="1" t="s">
        <v>673</v>
      </c>
      <c r="UO28" s="1">
        <f>UL28*UQ28*UL7*0.6</f>
        <v>152.01259920000001</v>
      </c>
      <c r="UP28" s="1" t="s">
        <v>554</v>
      </c>
      <c r="UQ28" s="1">
        <v>2</v>
      </c>
      <c r="UR28" s="6"/>
      <c r="UT28" s="183" t="s">
        <v>683</v>
      </c>
      <c r="VB28" s="7"/>
      <c r="VC28" s="302" t="s">
        <v>508</v>
      </c>
      <c r="VD28" s="85">
        <v>0.80000000000000004</v>
      </c>
      <c r="VE28" s="94" t="s">
        <v>509</v>
      </c>
      <c r="VF28" s="85">
        <f>0.8*(SQRT(VF26))/VD27</f>
        <v>0.0016473712998430214</v>
      </c>
      <c r="VG28" s="2"/>
      <c r="VH28" s="2"/>
      <c r="VI28" s="2"/>
      <c r="VJ28" s="20">
        <f t="shared" si="157"/>
        <v>0.15427627825058407</v>
      </c>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t="s">
        <v>684</v>
      </c>
      <c r="WK28" s="2"/>
      <c r="WL28" s="2"/>
      <c r="WM28" s="54" t="str">
        <f>LW41</f>
        <v xml:space="preserve">Trabe de 45 x 30 cm armada como sigue: 4 Varillas No. 4 corridas en ambos lechos Estribos No3 @ 20 cm al centro y @ 10 en 1/4 de L en cada extremo En cada union con trabe se colocaran Estribos @ 10 por 50 cm antes y despues de la misma.</v>
      </c>
      <c r="WN28" s="54"/>
      <c r="WO28" s="54"/>
      <c r="WP28" s="54"/>
      <c r="WQ28" s="54"/>
      <c r="WR28" s="54"/>
      <c r="WS28" s="54"/>
      <c r="WT28" s="1"/>
      <c r="WU28" s="1"/>
      <c r="WV28" s="83" t="s">
        <v>685</v>
      </c>
      <c r="WW28" s="36"/>
      <c r="WX28" s="36"/>
      <c r="WY28" s="36"/>
      <c r="WZ28" s="36"/>
      <c r="XA28" s="36"/>
      <c r="XB28" s="36"/>
      <c r="XC28" s="1"/>
      <c r="XD28" s="2"/>
      <c r="XE28" s="147" t="s">
        <v>203</v>
      </c>
      <c r="XF28" s="148"/>
      <c r="XG28" s="148"/>
      <c r="XH28" s="148"/>
      <c r="XI28" s="148"/>
      <c r="XJ28" s="148"/>
      <c r="XK28" s="148"/>
      <c r="XL28" s="2"/>
      <c r="XM28" s="2"/>
      <c r="XN28" s="2"/>
      <c r="XO28" s="2"/>
      <c r="XP28" s="2"/>
      <c r="XQ28" s="2"/>
      <c r="XR28" s="2"/>
      <c r="XS28" s="2"/>
      <c r="XT28" s="2"/>
      <c r="XU28" s="2"/>
      <c r="XV28" s="2"/>
      <c r="XW28" s="2"/>
      <c r="XX28" s="2"/>
      <c r="XY28" s="2"/>
      <c r="XZ28" s="2"/>
      <c r="YA28" s="2"/>
      <c r="YB28" s="2"/>
      <c r="YC28" s="2"/>
      <c r="YD28" s="2"/>
      <c r="YE28" s="2"/>
      <c r="YM28" s="2"/>
      <c r="YN28" s="2"/>
      <c r="YO28" s="2"/>
      <c r="YP28" s="2"/>
      <c r="YQ28" s="2"/>
      <c r="YR28" s="2"/>
      <c r="YS28" s="2"/>
      <c r="YT28" s="2"/>
      <c r="YU28" s="2"/>
      <c r="YV28" s="1"/>
      <c r="ZH28" s="294" t="s">
        <v>467</v>
      </c>
      <c r="ZI28" s="295"/>
      <c r="ZJ28" s="295"/>
      <c r="ZK28" s="295"/>
      <c r="ZL28" s="295"/>
      <c r="ZM28" s="295"/>
      <c r="ZN28" s="295"/>
      <c r="ZO28" s="296"/>
      <c r="ZQ28" s="183"/>
      <c r="ZR28" s="40" t="s">
        <v>686</v>
      </c>
      <c r="ZS28" s="113"/>
      <c r="ZT28" s="113"/>
      <c r="ZU28" s="113"/>
      <c r="ZV28" s="113"/>
      <c r="ZW28" s="113"/>
      <c r="ZX28" s="113"/>
      <c r="ZY28" s="24"/>
      <c r="ZZ28" s="1"/>
      <c r="AAB28" s="3"/>
      <c r="AAI28" s="44"/>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row>
    <row r="29" ht="15" customHeight="1">
      <c r="AL29" s="3" t="s">
        <v>687</v>
      </c>
      <c r="AM29" s="3">
        <v>3</v>
      </c>
      <c r="AN29" s="3" t="s">
        <v>688</v>
      </c>
      <c r="AU29" s="1">
        <v>2</v>
      </c>
      <c r="AV29" s="1" t="s">
        <v>126</v>
      </c>
      <c r="AX29" s="1"/>
      <c r="AZ29" s="3">
        <f>1.4*AZ26</f>
        <v>441</v>
      </c>
      <c r="BA29" s="1" t="s">
        <v>69</v>
      </c>
      <c r="BL29" s="1"/>
      <c r="BS29" s="1"/>
      <c r="BT29" s="1"/>
      <c r="BU29" s="1"/>
      <c r="BV29" s="1"/>
      <c r="CC29" s="1"/>
      <c r="CD29" s="1"/>
      <c r="CE29" s="1"/>
      <c r="CF29" s="1"/>
      <c r="CG29" s="183"/>
      <c r="CH29" s="6"/>
      <c r="CI29" s="24"/>
      <c r="CJ29" s="24"/>
      <c r="CK29" s="184">
        <f>(CJ25+CO29)*CK25</f>
        <v>-0.94111427296725136</v>
      </c>
      <c r="CL29" s="24"/>
      <c r="CM29" s="7" t="s">
        <v>243</v>
      </c>
      <c r="CN29" s="7"/>
      <c r="CO29" s="176">
        <f>(CP25+CK28+CU28)*CO25</f>
        <v>0.3509059031011692</v>
      </c>
      <c r="CP29" s="188"/>
      <c r="CQ29" s="178">
        <f>(CP25+CK28+CU28)*CQ25</f>
        <v>0.36721062183112246</v>
      </c>
      <c r="CR29" s="24"/>
      <c r="CS29" s="7" t="s">
        <v>243</v>
      </c>
      <c r="CT29" s="7"/>
      <c r="CU29" s="179">
        <f>(CV25+CQ29)*CU25</f>
        <v>-0.39580603591556118</v>
      </c>
      <c r="CV29" s="129"/>
      <c r="CW29" s="24"/>
      <c r="CX29" s="24"/>
      <c r="CY29" s="24"/>
      <c r="CZ29" s="1"/>
      <c r="DA29" s="1"/>
      <c r="DC29" s="354" t="s">
        <v>689</v>
      </c>
      <c r="DD29" s="355" t="s">
        <v>690</v>
      </c>
      <c r="DE29" s="355" t="s">
        <v>691</v>
      </c>
      <c r="DF29" s="355" t="s">
        <v>692</v>
      </c>
      <c r="DG29" s="355" t="s">
        <v>693</v>
      </c>
      <c r="DH29" s="356" t="s">
        <v>694</v>
      </c>
      <c r="DI29" s="372" t="s">
        <v>695</v>
      </c>
      <c r="DJ29" s="356" t="s">
        <v>696</v>
      </c>
      <c r="DK29" s="104"/>
      <c r="DM29" s="302" t="s">
        <v>516</v>
      </c>
      <c r="DN29" s="85">
        <v>2400</v>
      </c>
      <c r="DO29" s="94" t="s">
        <v>517</v>
      </c>
      <c r="DP29" s="85">
        <f>DP27*DN27/DP26</f>
        <v>0.30000000000000004</v>
      </c>
      <c r="DQ29" s="85">
        <f t="shared" ref="DQ29:DQ30" si="164">DP29*(1-(0.5*DP29))</f>
        <v>0.255</v>
      </c>
      <c r="DR29" s="2"/>
      <c r="DS29" s="94" t="s">
        <v>518</v>
      </c>
      <c r="DT29" s="20">
        <f t="shared" si="151"/>
        <v>0.13961501495166773</v>
      </c>
      <c r="DX29" s="1"/>
      <c r="DY29" s="183"/>
      <c r="DZ29" s="6"/>
      <c r="EA29" s="24"/>
      <c r="EB29" s="24"/>
      <c r="EC29" s="184">
        <f>(EB25+EG29)*EC25</f>
        <v>0.25284582827692853</v>
      </c>
      <c r="ED29" s="24"/>
      <c r="EE29" s="7" t="s">
        <v>243</v>
      </c>
      <c r="EF29" s="7"/>
      <c r="EG29" s="176">
        <f>(EH25+EC28+EM28)*EG25</f>
        <v>-0.10662178988719036</v>
      </c>
      <c r="EH29" s="188"/>
      <c r="EI29" s="178">
        <f>(EH25+EC28+EM28)*EI25</f>
        <v>-0.17564464743320934</v>
      </c>
      <c r="EJ29" s="24"/>
      <c r="EK29" s="7" t="s">
        <v>243</v>
      </c>
      <c r="EL29" s="7"/>
      <c r="EM29" s="179">
        <f>(EN25+EI29+ES28)*EM25</f>
        <v>0.21098915761344778</v>
      </c>
      <c r="EN29" s="188"/>
      <c r="EO29" s="185">
        <f>(EN25+EI29+ES28)*EO25</f>
        <v>0.082797260336186326</v>
      </c>
      <c r="EP29" s="24"/>
      <c r="EQ29" s="7" t="s">
        <v>243</v>
      </c>
      <c r="ER29" s="7"/>
      <c r="ES29" s="179">
        <f>(ET25+EO29)*ES25</f>
        <v>-0.25359935516809312</v>
      </c>
      <c r="ET29" s="129"/>
      <c r="EU29" s="24"/>
      <c r="EV29" s="24"/>
      <c r="EW29" s="6"/>
      <c r="FA29" s="302" t="s">
        <v>487</v>
      </c>
      <c r="FB29" s="85">
        <f t="shared" ref="FB29:FB35" si="165">FB10</f>
        <v>200</v>
      </c>
      <c r="FC29" s="94" t="s">
        <v>488</v>
      </c>
      <c r="FD29" s="85">
        <f>FB29*0.8*0.85</f>
        <v>136</v>
      </c>
      <c r="FE29" s="2"/>
      <c r="FF29" s="2"/>
      <c r="FG29" s="94" t="s">
        <v>489</v>
      </c>
      <c r="FH29" s="187">
        <f>DZ43</f>
        <v>0.88528038027177858</v>
      </c>
      <c r="FM29" s="183"/>
      <c r="FN29" s="6"/>
      <c r="FO29" s="24"/>
      <c r="FP29" s="24"/>
      <c r="FQ29" s="184">
        <f>(FP25+FU29)*FQ25</f>
        <v>0.21130924812500002</v>
      </c>
      <c r="FR29" s="24"/>
      <c r="FS29" s="7" t="s">
        <v>243</v>
      </c>
      <c r="FT29" s="7"/>
      <c r="FU29" s="176">
        <f>(FV25+FQ28+GA28)*FU25</f>
        <v>0.082454303750000041</v>
      </c>
      <c r="FV29" s="188"/>
      <c r="FW29" s="178">
        <f>(FV25+FQ28+GA28)*FW25</f>
        <v>0.094233490000000059</v>
      </c>
      <c r="FX29" s="24"/>
      <c r="FY29" s="7" t="s">
        <v>243</v>
      </c>
      <c r="FZ29" s="7"/>
      <c r="GA29" s="179">
        <f>(GB25+FW29)*GA25</f>
        <v>-0.39084684500000011</v>
      </c>
      <c r="GB29" s="129"/>
      <c r="GC29" s="24"/>
      <c r="GD29" s="24"/>
      <c r="GE29" s="24"/>
      <c r="GF29" s="1"/>
      <c r="GH29" s="302" t="s">
        <v>487</v>
      </c>
      <c r="GI29" s="85">
        <v>200</v>
      </c>
      <c r="GJ29" s="94" t="s">
        <v>488</v>
      </c>
      <c r="GK29" s="85">
        <f>GI29*0.8*0.85</f>
        <v>136</v>
      </c>
      <c r="GL29" s="2"/>
      <c r="GM29" s="2"/>
      <c r="GN29" s="94" t="s">
        <v>489</v>
      </c>
      <c r="GO29" s="187">
        <f>ABS(FM42)</f>
        <v>0.88528038027177858</v>
      </c>
      <c r="GT29" s="1"/>
      <c r="GU29" s="302" t="s">
        <v>487</v>
      </c>
      <c r="GV29" s="85">
        <v>200</v>
      </c>
      <c r="GW29" s="94" t="s">
        <v>488</v>
      </c>
      <c r="GX29" s="85">
        <f>GV29*0.8*0.85</f>
        <v>136</v>
      </c>
      <c r="GY29" s="2"/>
      <c r="GZ29" s="2"/>
      <c r="HA29" s="94" t="s">
        <v>489</v>
      </c>
      <c r="HB29" s="304">
        <f>ABS(HB21)</f>
        <v>9.2165760796616212</v>
      </c>
      <c r="HL29" s="7"/>
      <c r="HM29" s="302" t="s">
        <v>508</v>
      </c>
      <c r="HN29" s="85">
        <v>0.80000000000000004</v>
      </c>
      <c r="HO29" s="94" t="s">
        <v>509</v>
      </c>
      <c r="HP29" s="85">
        <f>0.8*(SQRT(HP27))/HN28</f>
        <v>0.0022213150075601146</v>
      </c>
      <c r="HQ29" s="2"/>
      <c r="HR29" s="2"/>
      <c r="HS29" s="2"/>
      <c r="HT29" s="20">
        <f t="shared" si="158"/>
        <v>0.13690706219824067</v>
      </c>
      <c r="HV29" s="1"/>
      <c r="HW29" s="302" t="s">
        <v>487</v>
      </c>
      <c r="HX29" s="85">
        <v>200</v>
      </c>
      <c r="HY29" s="94" t="s">
        <v>488</v>
      </c>
      <c r="HZ29" s="85">
        <f>HX29*0.8*0.85</f>
        <v>136</v>
      </c>
      <c r="IA29" s="2"/>
      <c r="IB29" s="2"/>
      <c r="IC29" s="94" t="s">
        <v>489</v>
      </c>
      <c r="ID29" s="304">
        <f>ABS(ID21)</f>
        <v>2.7402911666835164</v>
      </c>
      <c r="IN29" s="7"/>
      <c r="IO29" s="302" t="s">
        <v>508</v>
      </c>
      <c r="IP29" s="85">
        <v>0.80000000000000004</v>
      </c>
      <c r="IQ29" s="94" t="s">
        <v>509</v>
      </c>
      <c r="IR29" s="85">
        <f>0.8*(SQRT(IR27))/IP28</f>
        <v>0.0022213150075601146</v>
      </c>
      <c r="IS29" s="2"/>
      <c r="IT29" s="2"/>
      <c r="IU29" s="2"/>
      <c r="IV29" s="20">
        <f t="shared" si="159"/>
        <v>0.083964577485499667</v>
      </c>
      <c r="IX29" s="8"/>
      <c r="IZ29" s="6"/>
      <c r="JA29" s="1"/>
      <c r="JB29" s="1"/>
      <c r="JC29" s="1"/>
      <c r="JD29" s="1"/>
      <c r="JE29" s="1"/>
      <c r="JF29" s="3" t="str">
        <f t="shared" ref="JF29:JF32" si="166">KN6</f>
        <v>Marco</v>
      </c>
      <c r="JG29" s="1" t="s">
        <v>697</v>
      </c>
      <c r="JH29" s="1" t="s">
        <v>493</v>
      </c>
      <c r="JI29" s="1" t="s">
        <v>698</v>
      </c>
      <c r="JJ29" s="1" t="s">
        <v>699</v>
      </c>
      <c r="JL29" s="1"/>
      <c r="JM29" s="1">
        <f>JN30*JK41*JM28</f>
        <v>54.755796599999989</v>
      </c>
      <c r="JN29" s="1"/>
      <c r="KN29" s="40"/>
      <c r="KO29" s="40"/>
      <c r="KP29" s="40"/>
      <c r="KQ29" s="40"/>
      <c r="KR29" s="40"/>
      <c r="KS29" s="40"/>
      <c r="KT29" s="40"/>
      <c r="KU29" s="4" t="str">
        <f t="shared" si="152"/>
        <v>C</v>
      </c>
      <c r="KV29" s="371">
        <f t="shared" si="144"/>
        <v>472925.28118974465</v>
      </c>
      <c r="KW29" s="112">
        <v>3.2991393496405088</v>
      </c>
      <c r="KX29" s="1">
        <v>0.79572392048256746</v>
      </c>
      <c r="KY29" s="297">
        <f t="shared" si="153"/>
        <v>0.24119136421723855</v>
      </c>
      <c r="KZ29" s="112">
        <f t="shared" si="154"/>
        <v>4.094863270123076</v>
      </c>
      <c r="LA29" s="1">
        <v>60</v>
      </c>
      <c r="LB29" s="1" t="str">
        <f t="shared" si="155"/>
        <v>pasa</v>
      </c>
      <c r="LD29" s="4"/>
      <c r="LE29" s="40"/>
      <c r="LF29" s="40"/>
      <c r="LG29" s="40"/>
      <c r="LH29" s="40"/>
      <c r="LI29" s="40"/>
      <c r="LJ29" s="40"/>
      <c r="LK29" s="40"/>
      <c r="LM29" s="1"/>
      <c r="LN29" s="302" t="s">
        <v>487</v>
      </c>
      <c r="LO29" s="85">
        <v>200</v>
      </c>
      <c r="LP29" s="94" t="s">
        <v>488</v>
      </c>
      <c r="LQ29" s="85">
        <f>LO29*0.8*0.85</f>
        <v>136</v>
      </c>
      <c r="LR29" s="2"/>
      <c r="LS29" s="2"/>
      <c r="LT29" s="94" t="s">
        <v>489</v>
      </c>
      <c r="LU29" s="304">
        <f>LU5</f>
        <v>4.1383771246144709</v>
      </c>
      <c r="LZ29" s="1" t="s">
        <v>700</v>
      </c>
      <c r="MA29" s="1">
        <f>LX26</f>
        <v>18031.222920256962</v>
      </c>
      <c r="ME29" s="7"/>
      <c r="MF29" s="302" t="s">
        <v>508</v>
      </c>
      <c r="MG29" s="85">
        <v>0.80000000000000004</v>
      </c>
      <c r="MH29" s="94" t="s">
        <v>509</v>
      </c>
      <c r="MI29" s="85">
        <f>0.8*(SQRT(MI27))/MG28</f>
        <v>0.0022213150075601146</v>
      </c>
      <c r="MJ29" s="2"/>
      <c r="MK29" s="2"/>
      <c r="ML29" s="2"/>
      <c r="MM29" s="20">
        <f t="shared" si="160"/>
        <v>0.078458447155492994</v>
      </c>
      <c r="MN29" s="2"/>
      <c r="MO29" s="2"/>
      <c r="MP29" s="85">
        <v>20</v>
      </c>
      <c r="MQ29" s="2"/>
      <c r="MU29" s="6">
        <v>55</v>
      </c>
      <c r="MV29" s="6" t="s">
        <v>130</v>
      </c>
      <c r="MW29" s="1"/>
      <c r="MX29" s="302" t="s">
        <v>487</v>
      </c>
      <c r="MY29" s="85">
        <v>200</v>
      </c>
      <c r="MZ29" s="94" t="s">
        <v>488</v>
      </c>
      <c r="NA29" s="85">
        <f>MY29*0.8*0.85</f>
        <v>136</v>
      </c>
      <c r="NB29" s="2"/>
      <c r="NC29" s="2"/>
      <c r="ND29" s="94" t="s">
        <v>489</v>
      </c>
      <c r="NE29" s="304">
        <f>NE5</f>
        <v>4.1740756553103076</v>
      </c>
      <c r="NJ29" s="1" t="s">
        <v>700</v>
      </c>
      <c r="NK29" s="1">
        <f>NH26</f>
        <v>18031.222920256962</v>
      </c>
      <c r="NO29" s="7"/>
      <c r="NP29" s="302" t="s">
        <v>508</v>
      </c>
      <c r="NQ29" s="85">
        <v>0.80000000000000004</v>
      </c>
      <c r="NR29" s="94" t="s">
        <v>509</v>
      </c>
      <c r="NS29" s="85">
        <f>0.8*(SQRT(NS27))/NQ28</f>
        <v>0.0022213150075601146</v>
      </c>
      <c r="NT29" s="2"/>
      <c r="NU29" s="2"/>
      <c r="NV29" s="2"/>
      <c r="NW29" s="20">
        <f t="shared" si="161"/>
        <v>0.26007212192827728</v>
      </c>
      <c r="NX29" s="2"/>
      <c r="NY29" s="2"/>
      <c r="NZ29" s="85">
        <v>20</v>
      </c>
      <c r="OA29" s="2"/>
      <c r="OE29" s="6">
        <v>55</v>
      </c>
      <c r="OF29" s="6" t="s">
        <v>130</v>
      </c>
      <c r="OG29" s="7"/>
      <c r="OH29" s="302" t="s">
        <v>508</v>
      </c>
      <c r="OI29" s="85">
        <v>0.80000000000000004</v>
      </c>
      <c r="OJ29" s="94" t="s">
        <v>509</v>
      </c>
      <c r="OK29" s="85">
        <f>0.8*(SQRT(OK27))/OI28</f>
        <v>0.0022213150075601146</v>
      </c>
      <c r="OL29" s="2"/>
      <c r="OM29" s="2"/>
      <c r="ON29" s="2"/>
      <c r="OO29" s="20">
        <f t="shared" si="162"/>
        <v>0.010970471911107647</v>
      </c>
      <c r="OP29" s="2"/>
      <c r="OQ29" s="2"/>
      <c r="OS29" s="85">
        <v>20</v>
      </c>
      <c r="OZ29" s="94" t="s">
        <v>701</v>
      </c>
      <c r="PA29" s="187">
        <f>IF(PD34=PD35,PG35,IF(PD34=PD36,PG36,IF(PD34=PD37,PG37,IF(PD34=PD38,PG38,IF(PD34=PD39,PG39,IF(PD34=PD40,PG40,"escribe as"))))))</f>
        <v>1.2667716600000001</v>
      </c>
      <c r="PB29" s="6"/>
      <c r="PC29" s="1" t="s">
        <v>682</v>
      </c>
      <c r="PD29" s="1">
        <f>PA28*0.8*PA7</f>
        <v>101.3417328</v>
      </c>
      <c r="PE29" s="1"/>
      <c r="PF29" s="94"/>
      <c r="PG29" s="20"/>
      <c r="PH29" s="1"/>
      <c r="PI29" s="302" t="s">
        <v>487</v>
      </c>
      <c r="PJ29" s="85">
        <v>250</v>
      </c>
      <c r="PK29" s="94" t="s">
        <v>488</v>
      </c>
      <c r="PL29" s="85">
        <f>PJ29*0.8*0.85</f>
        <v>170</v>
      </c>
      <c r="PM29" s="2"/>
      <c r="PN29" s="2"/>
      <c r="PO29" s="94" t="s">
        <v>489</v>
      </c>
      <c r="PP29" s="304">
        <f>PP5</f>
        <v>9.0540728604552516</v>
      </c>
      <c r="PU29" s="1" t="s">
        <v>700</v>
      </c>
      <c r="PV29" s="1">
        <f>PS26</f>
        <v>20159.520083573418</v>
      </c>
      <c r="PZ29" s="71"/>
      <c r="QA29" s="302" t="s">
        <v>532</v>
      </c>
      <c r="QB29" s="85">
        <v>95</v>
      </c>
      <c r="QC29" s="94" t="s">
        <v>533</v>
      </c>
      <c r="QD29" s="2">
        <f>SQRT((QH24)/(QB26*QD24*QB30*QE27))</f>
        <v>0.0089497929041306937</v>
      </c>
      <c r="QE29" s="2" t="str">
        <f>IF(QD29&lt;QB29,"pasa el peralte con ro max","no pasa el peralte")</f>
        <v xml:space="preserve">pasa el peralte con ro max</v>
      </c>
      <c r="QF29" s="2"/>
      <c r="QG29" s="94" t="s">
        <v>534</v>
      </c>
      <c r="QH29" s="20">
        <f>IF(QH28&lt;QD26,QD26*QB29*QB30,IF(QH28&gt;QD25,"peralte no pasa",QH28*QB30*QB29))</f>
        <v>4.220498514364218</v>
      </c>
      <c r="QI29" s="2"/>
      <c r="QJ29" s="2"/>
      <c r="QK29" s="85">
        <v>20</v>
      </c>
      <c r="QL29" s="2"/>
      <c r="QP29" s="6">
        <v>55</v>
      </c>
      <c r="QQ29" s="6" t="s">
        <v>130</v>
      </c>
      <c r="QR29" s="7"/>
      <c r="QS29" s="302" t="s">
        <v>508</v>
      </c>
      <c r="QT29" s="85">
        <v>0.80000000000000004</v>
      </c>
      <c r="QU29" s="94" t="s">
        <v>509</v>
      </c>
      <c r="QV29" s="85">
        <f>0.8*(SQRT(QV27))/QT28</f>
        <v>0.0022213150075601146</v>
      </c>
      <c r="QW29" s="2"/>
      <c r="QX29" s="2"/>
      <c r="QY29" s="2"/>
      <c r="QZ29" s="20">
        <f t="shared" si="163"/>
        <v>0.042404706341939956</v>
      </c>
      <c r="RA29" s="2"/>
      <c r="RB29" s="2"/>
      <c r="RD29" s="85">
        <v>20</v>
      </c>
      <c r="RK29" s="94" t="s">
        <v>701</v>
      </c>
      <c r="RL29" s="187">
        <f>IF(RO34=RO35,RR35,IF(RO34=RO36,RR36,IF(RO34=RO37,RR37,IF(RO34=RO38,RR38,IF(RO34=RO39,RR39,IF(RO34=RO40,RR40,"escribe as"))))))</f>
        <v>1.2667716600000001</v>
      </c>
      <c r="RM29" s="6"/>
      <c r="RN29" s="1" t="s">
        <v>682</v>
      </c>
      <c r="RO29" s="1">
        <f>RL28*0.8*RL7</f>
        <v>101.3417328</v>
      </c>
      <c r="RP29" s="1"/>
      <c r="RQ29" s="94"/>
      <c r="RR29" s="20"/>
      <c r="RS29" s="2"/>
      <c r="RT29" s="2"/>
      <c r="RU29" s="2"/>
      <c r="RV29" s="2"/>
      <c r="RW29" s="2"/>
      <c r="RX29" s="2"/>
      <c r="RY29" s="2"/>
      <c r="RZ29" s="2"/>
      <c r="SA29" s="2"/>
      <c r="SB29" s="2"/>
      <c r="SC29" s="40" t="s">
        <v>702</v>
      </c>
      <c r="SD29" s="40"/>
      <c r="SE29" s="40"/>
      <c r="SF29" s="40"/>
      <c r="SG29" s="40"/>
      <c r="SH29" s="40"/>
      <c r="SI29" s="40"/>
      <c r="SJ29" s="2"/>
      <c r="SK29" s="1"/>
      <c r="SL29" s="183"/>
      <c r="SM29" s="6"/>
      <c r="SN29" s="24"/>
      <c r="SO29" s="24"/>
      <c r="SP29" s="184">
        <f>(SO25+ST29)*SP25</f>
        <v>2.0190627119632318</v>
      </c>
      <c r="SQ29" s="24"/>
      <c r="SR29" s="7" t="s">
        <v>243</v>
      </c>
      <c r="SS29" s="7"/>
      <c r="ST29" s="176">
        <f>(SU25+SP28+SZ28)*ST25</f>
        <v>0.78785198291005887</v>
      </c>
      <c r="SU29" s="188"/>
      <c r="SV29" s="178">
        <f>(SU25+SP28+SZ28)*SV25</f>
        <v>0.9004022661829244</v>
      </c>
      <c r="SW29" s="24"/>
      <c r="SX29" s="7" t="s">
        <v>243</v>
      </c>
      <c r="SY29" s="7"/>
      <c r="SZ29" s="179">
        <f>(TA25+SV29)*SZ25</f>
        <v>-3.7345468682996503</v>
      </c>
      <c r="TA29" s="129"/>
      <c r="TB29" s="24"/>
      <c r="TC29" s="24"/>
      <c r="TD29" s="24"/>
      <c r="TE29" s="1"/>
      <c r="TG29" s="302" t="s">
        <v>487</v>
      </c>
      <c r="TH29" s="85">
        <f>TH10</f>
        <v>250</v>
      </c>
      <c r="TI29" s="94" t="s">
        <v>488</v>
      </c>
      <c r="TJ29" s="85">
        <f>TH29*0.8*0.85</f>
        <v>170</v>
      </c>
      <c r="TK29" s="2"/>
      <c r="TL29" s="2"/>
      <c r="TM29" s="94" t="s">
        <v>489</v>
      </c>
      <c r="TN29" s="187">
        <f>ABS(SL42)</f>
        <v>8.4588659573575278</v>
      </c>
      <c r="TR29" s="2"/>
      <c r="TS29" s="2"/>
      <c r="TT29" s="2"/>
      <c r="TU29" s="2"/>
      <c r="TV29" s="2"/>
      <c r="TW29" s="2"/>
      <c r="TX29" s="2"/>
      <c r="TY29" s="2"/>
      <c r="TZ29" s="2"/>
      <c r="UA29" s="2"/>
      <c r="UB29" s="2"/>
      <c r="UD29" s="85">
        <v>20</v>
      </c>
      <c r="UK29" s="94" t="s">
        <v>701</v>
      </c>
      <c r="UL29" s="187">
        <f>IF(UO34=UO35,UR35,IF(UO34=UO36,UR36,IF(UO34=UO37,UR37,IF(UO34=UO38,UR38,IF(UO34=UO39,UR39,IF(UO34=UO40,UR40,"escribe as"))))))</f>
        <v>1.2667716600000001</v>
      </c>
      <c r="UM29" s="6"/>
      <c r="UN29" s="1" t="s">
        <v>682</v>
      </c>
      <c r="UO29" s="1">
        <f>UL28*0.8*UL7</f>
        <v>101.3417328</v>
      </c>
      <c r="UP29" s="1"/>
      <c r="UQ29" s="94"/>
      <c r="UR29" s="20"/>
      <c r="UT29" s="6" t="s">
        <v>703</v>
      </c>
      <c r="UU29" s="14">
        <v>1</v>
      </c>
      <c r="UV29" s="373" t="s">
        <v>704</v>
      </c>
      <c r="UW29" s="14" t="s">
        <v>705</v>
      </c>
      <c r="UX29" s="14">
        <f>UU26</f>
        <v>27</v>
      </c>
      <c r="UY29" s="374" t="s">
        <v>84</v>
      </c>
      <c r="UZ29" s="6">
        <f>(1-SIN(RADIANS(UX29)))/(1+SIN(RADIANS(UX30)))</f>
        <v>0.37552480594492188</v>
      </c>
      <c r="VB29" s="71"/>
      <c r="VC29" s="302" t="s">
        <v>516</v>
      </c>
      <c r="VD29" s="85">
        <v>2400</v>
      </c>
      <c r="VE29" s="94" t="s">
        <v>517</v>
      </c>
      <c r="VF29" s="85">
        <f>VF27*VD27/VF26</f>
        <v>0.35294117647058826</v>
      </c>
      <c r="VG29" s="85">
        <f t="shared" ref="VG29:VG30" si="167">VF29*(1-(0.5*VF29))</f>
        <v>0.29065743944636679</v>
      </c>
      <c r="VH29" s="2"/>
      <c r="VI29" s="94" t="s">
        <v>518</v>
      </c>
      <c r="VJ29" s="20">
        <f t="shared" si="157"/>
        <v>0.15427627825058407</v>
      </c>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t="s">
        <v>706</v>
      </c>
      <c r="WK29" s="2"/>
      <c r="WL29" s="2"/>
      <c r="WM29" s="40"/>
      <c r="WN29" s="40"/>
      <c r="WO29" s="40"/>
      <c r="WP29" s="40"/>
      <c r="WQ29" s="40"/>
      <c r="WR29" s="40"/>
      <c r="WS29" s="40"/>
      <c r="WT29" s="1"/>
      <c r="WU29" s="1"/>
      <c r="WV29" s="54" t="str">
        <f>DC5</f>
        <v xml:space="preserve">Vigueta y Bovedilla: Armadura de 18 cm con 3 varillas 5/16 en el patin (inferior) y caseton de 20 para tener 20 cm de peralte de vigueta y 5 cm en compresion. Malla electrosoldada 6-6/6-6 y bastones abase de 1 varilla 3/16 @ 15 cm. Peso propio de 215 kg/m2 separacion de 67 cm entre vigueta, ancho de 12 cm. Se armara con su sentido largo sobre "Y" en ambos edificios</v>
      </c>
      <c r="WW29" s="54"/>
      <c r="WX29" s="54"/>
      <c r="WY29" s="54"/>
      <c r="WZ29" s="54"/>
      <c r="XA29" s="54"/>
      <c r="XB29" s="54"/>
      <c r="XC29" s="1"/>
      <c r="XE29" s="40" t="s">
        <v>212</v>
      </c>
      <c r="XF29" s="40"/>
      <c r="XG29" s="40"/>
      <c r="XH29" s="40"/>
      <c r="XI29" s="40"/>
      <c r="XJ29" s="40"/>
      <c r="XK29" s="40"/>
      <c r="XL29" s="2"/>
      <c r="XM29" s="2"/>
      <c r="XN29" s="2"/>
      <c r="XO29" s="2"/>
      <c r="XP29" s="2"/>
      <c r="XQ29" s="2"/>
      <c r="XR29" s="2"/>
      <c r="XS29" s="2"/>
      <c r="XT29" s="2"/>
      <c r="XU29" s="2"/>
      <c r="XV29" s="2"/>
      <c r="XW29" s="2"/>
      <c r="XX29" s="2"/>
      <c r="XY29" s="2"/>
      <c r="XZ29" s="2"/>
      <c r="YA29" s="2"/>
      <c r="YB29" s="2"/>
      <c r="YC29" s="2"/>
      <c r="YD29" s="2"/>
      <c r="YE29" s="2"/>
      <c r="YM29" s="2"/>
      <c r="YN29" s="2"/>
      <c r="YO29" s="2"/>
      <c r="YP29" s="2"/>
      <c r="YQ29" s="2"/>
      <c r="YR29" s="2"/>
      <c r="YS29" s="2"/>
      <c r="YT29" s="2"/>
      <c r="YU29" s="2"/>
      <c r="YV29" s="1"/>
      <c r="ZH29" s="302" t="s">
        <v>487</v>
      </c>
      <c r="ZI29" s="85">
        <v>200</v>
      </c>
      <c r="ZJ29" s="94" t="s">
        <v>488</v>
      </c>
      <c r="ZK29" s="85">
        <f>ZI29*0.8*0.85</f>
        <v>136</v>
      </c>
      <c r="ZL29" s="2"/>
      <c r="ZM29" s="2"/>
      <c r="ZN29" s="94" t="s">
        <v>489</v>
      </c>
      <c r="ZO29" s="187">
        <v>0.88800000000000001</v>
      </c>
      <c r="ZQ29" s="6"/>
      <c r="ZR29" s="113"/>
      <c r="ZS29" s="113"/>
      <c r="ZT29" s="113"/>
      <c r="ZU29" s="113"/>
      <c r="ZV29" s="113"/>
      <c r="ZW29" s="113"/>
      <c r="ZX29" s="113"/>
      <c r="ZY29" s="24"/>
      <c r="ZZ29" s="1"/>
      <c r="AAB29" s="3"/>
      <c r="AAD29" s="4"/>
      <c r="AAF29" s="4"/>
      <c r="AAH29" s="4"/>
      <c r="AAI29" s="44"/>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row>
    <row r="30" ht="15" customHeight="1">
      <c r="C30" s="10"/>
      <c r="D30" s="10"/>
      <c r="E30" s="10"/>
      <c r="F30" s="10"/>
      <c r="G30" s="10"/>
      <c r="AL30" s="3" t="s">
        <v>707</v>
      </c>
      <c r="AM30" s="3">
        <v>3</v>
      </c>
      <c r="AO30" s="40"/>
      <c r="AU30" s="1">
        <v>3</v>
      </c>
      <c r="AV30" s="1" t="s">
        <v>131</v>
      </c>
      <c r="AX30" s="40"/>
      <c r="AY30" s="40"/>
      <c r="AZ30" s="101">
        <f>(1.2*AZ26)</f>
        <v>378</v>
      </c>
      <c r="BA30" s="1" t="s">
        <v>69</v>
      </c>
      <c r="BL30" s="1"/>
      <c r="BS30" s="1"/>
      <c r="BT30" s="1"/>
      <c r="BU30" s="1"/>
      <c r="BV30" s="1"/>
      <c r="CC30" s="1"/>
      <c r="CD30" s="1"/>
      <c r="CE30" s="1"/>
      <c r="CF30" s="1"/>
      <c r="CG30" s="6"/>
      <c r="CH30" s="6"/>
      <c r="CI30" s="6"/>
      <c r="CJ30" s="6"/>
      <c r="CK30" s="184">
        <f>(CJ25+CO30)*CK25</f>
        <v>-0.94889145005671915</v>
      </c>
      <c r="CL30" s="24">
        <f>IF(CM24=0,0,IF(CL11=0,0,IF(CL12=0,0,CL12*(CM24-CL11)/CM24)))</f>
        <v>0</v>
      </c>
      <c r="CM30" s="7" t="s">
        <v>253</v>
      </c>
      <c r="CN30" s="7">
        <f>IF(CM24=0,0,IF(CL11=0,0,IF(CL12=0,0,CL12*CL11/CM24)))</f>
        <v>0</v>
      </c>
      <c r="CO30" s="176">
        <f>(CP25+CK29+CU29)*CO25</f>
        <v>0.36646025728010478</v>
      </c>
      <c r="CP30" s="188"/>
      <c r="CQ30" s="178">
        <f>(CP25+CK29+CU29)*CQ25</f>
        <v>0.38348770357796819</v>
      </c>
      <c r="CR30" s="24">
        <f>IF(CS24=0,0,IF(CR11=0,0,IF(CR12=0,0,CR12*(CS24-CR11)/CS24)))</f>
        <v>0</v>
      </c>
      <c r="CS30" s="7" t="s">
        <v>253</v>
      </c>
      <c r="CT30" s="7">
        <f>IF(CS24=0,0,IF(CR11=0,0,IF(CR12=0,0,CR12*CR11/CS24)))</f>
        <v>0</v>
      </c>
      <c r="CU30" s="179">
        <f>(CV25+CQ30)*CU25</f>
        <v>-0.4039445767889841</v>
      </c>
      <c r="CV30" s="129"/>
      <c r="CW30" s="24"/>
      <c r="CX30" s="24"/>
      <c r="CY30" s="24"/>
      <c r="CZ30" s="1"/>
      <c r="DA30" s="1"/>
      <c r="DB30" s="104"/>
      <c r="DC30" s="18">
        <v>1</v>
      </c>
      <c r="DD30" s="1">
        <f>DF12*(DI14^3)/12</f>
        <v>697.91666666666663</v>
      </c>
      <c r="DE30" s="1">
        <f>ABS(DF23-DG27)</f>
        <v>0</v>
      </c>
      <c r="DF30" s="1">
        <f>ABS(DG23-DI27)</f>
        <v>5.2173913043478244</v>
      </c>
      <c r="DG30" s="1">
        <f t="shared" ref="DG30:DG31" si="168">DE23*DE30</f>
        <v>0</v>
      </c>
      <c r="DH30" s="133">
        <f t="shared" ref="DH30:DH31" si="169">DE23*DF30</f>
        <v>1747.8260869565211</v>
      </c>
      <c r="DI30" s="375">
        <f t="shared" ref="DI30:DI31" si="170">DD30+DG30</f>
        <v>697.91666666666663</v>
      </c>
      <c r="DJ30" s="367">
        <f t="shared" ref="DJ30:DJ31" si="171">DH30+DD30</f>
        <v>2445.7427536231876</v>
      </c>
      <c r="DL30" s="1"/>
      <c r="DM30" s="302"/>
      <c r="DN30" s="85"/>
      <c r="DO30" s="94" t="s">
        <v>526</v>
      </c>
      <c r="DP30" s="85">
        <f>DP28*DN27/DP26</f>
        <v>0.068599434057003542</v>
      </c>
      <c r="DQ30" s="85">
        <f t="shared" si="164"/>
        <v>0.066246492880532956</v>
      </c>
      <c r="DR30" s="2"/>
      <c r="DS30" s="94" t="s">
        <v>527</v>
      </c>
      <c r="DT30" s="20">
        <f>DT29*DP26/DN27</f>
        <v>0.003164607005571135</v>
      </c>
      <c r="DX30" s="1"/>
      <c r="DY30" s="6"/>
      <c r="DZ30" s="6"/>
      <c r="EA30" s="6"/>
      <c r="EB30" s="6"/>
      <c r="EC30" s="184">
        <f>(EB25+EG30)*EC25</f>
        <v>0.25633478687712558</v>
      </c>
      <c r="ED30" s="24">
        <f>IF(EE24=0,0,IF(ED11=0,0,IF(ED12=0,0,ED12*(EE24-ED11)/EE24)))</f>
        <v>0</v>
      </c>
      <c r="EE30" s="7" t="s">
        <v>253</v>
      </c>
      <c r="EF30" s="7">
        <f>IF(EE24=0,0,IF(ED11=0,0,IF(ED12=0,0,ED12*ED11/EE24)))</f>
        <v>0</v>
      </c>
      <c r="EG30" s="176">
        <f>(EH25+EC29+EM29)*EG25</f>
        <v>-0.11359970708758446</v>
      </c>
      <c r="EH30" s="188"/>
      <c r="EI30" s="178">
        <f>(EH25+EC29+EM29)*EI25</f>
        <v>-0.18713980060760374</v>
      </c>
      <c r="EJ30" s="24">
        <f>IF(EK24=0,0,IF(EJ11=0,0,IF(EJ12=0,0,EJ12*(EK24-EJ11)/EK24)))</f>
        <v>0</v>
      </c>
      <c r="EK30" s="7" t="s">
        <v>253</v>
      </c>
      <c r="EL30" s="7">
        <f>IF(EK24=0,0,IF(EJ11=0,0,IF(EJ12=0,0,EJ12*EJ11/EK24)))</f>
        <v>0</v>
      </c>
      <c r="EM30" s="179">
        <f>(EN25+EI30+ES29)*EM25</f>
        <v>0.21678549906526662</v>
      </c>
      <c r="EN30" s="188"/>
      <c r="EO30" s="185">
        <f>(EN25+EI30+ES29)*EO25</f>
        <v>0.085071885239248565</v>
      </c>
      <c r="EP30" s="24">
        <f>IF(EQ24=0,0,IF(EP11=0,0,IF(EP12=0,0,EP12*(EQ24-EP11)/EQ24)))</f>
        <v>0</v>
      </c>
      <c r="EQ30" s="7" t="s">
        <v>253</v>
      </c>
      <c r="ER30" s="7">
        <f>IF(EQ24=0,0,IF(EP11=0,0,IF(EP12=0,0,EP12*EP11/EQ24)))</f>
        <v>0</v>
      </c>
      <c r="ES30" s="179">
        <f>(ET25+EO30)*ES25</f>
        <v>-0.25473666761962427</v>
      </c>
      <c r="ET30" s="129"/>
      <c r="EU30" s="24"/>
      <c r="EV30" s="24"/>
      <c r="EW30" s="6"/>
      <c r="EX30" s="1"/>
      <c r="EY30" s="1"/>
      <c r="EZ30" s="1"/>
      <c r="FA30" s="302" t="s">
        <v>502</v>
      </c>
      <c r="FB30" s="85">
        <f t="shared" si="165"/>
        <v>6000</v>
      </c>
      <c r="FC30" s="308" t="s">
        <v>503</v>
      </c>
      <c r="FD30" s="85">
        <f>0.75*(FD29/FB30)*(4800/(6000+FB30))</f>
        <v>0.0068000000000000005</v>
      </c>
      <c r="FE30" s="2"/>
      <c r="FF30" s="2"/>
      <c r="FG30" s="2"/>
      <c r="FH30" s="20">
        <f t="shared" ref="FH30:FH32" si="172">FC93</f>
        <v>0.066330644115881798</v>
      </c>
      <c r="FM30" s="6">
        <f>FO46</f>
        <v>9015.6114601284808</v>
      </c>
      <c r="FN30" s="6" t="s">
        <v>708</v>
      </c>
      <c r="FO30" s="6"/>
      <c r="FP30" s="6"/>
      <c r="FQ30" s="184">
        <f>(FP25+FU30)*FQ25</f>
        <v>0.21031181703125001</v>
      </c>
      <c r="FR30" s="24">
        <f>IF(FS24=0,0,IF(FR11=0,0,IF(FR12=0,0,FR12*(FS24-FR11)/FS24)))</f>
        <v>0</v>
      </c>
      <c r="FS30" s="7" t="s">
        <v>253</v>
      </c>
      <c r="FT30" s="7">
        <f>IF(FS24=0,0,IF(FR11=0,0,IF(FR12=0,0,FR12*FR11/FS24)))</f>
        <v>0</v>
      </c>
      <c r="FU30" s="176">
        <f>(FV25+FQ29+GA29)*FU25</f>
        <v>0.084449165937500043</v>
      </c>
      <c r="FV30" s="188"/>
      <c r="FW30" s="178">
        <f>(FV25+FQ29+GA29)*FW25</f>
        <v>0.096513332500000049</v>
      </c>
      <c r="FX30" s="24">
        <f>IF(FY24=0,0,IF(FX11=0,0,IF(FX12=0,0,FX12*(FY24-FX11)/FY24)))</f>
        <v>0</v>
      </c>
      <c r="FY30" s="7" t="s">
        <v>253</v>
      </c>
      <c r="FZ30" s="7">
        <f>IF(FY24=0,0,IF(FX11=0,0,IF(FX12=0,0,FX12*FX11/FY24)))</f>
        <v>0</v>
      </c>
      <c r="GA30" s="179">
        <f>(GB25+FW30)*GA25</f>
        <v>-0.39198676625000012</v>
      </c>
      <c r="GB30" s="129"/>
      <c r="GC30" s="24"/>
      <c r="GD30" s="24"/>
      <c r="GE30" s="24"/>
      <c r="GF30" s="1"/>
      <c r="GG30" s="1"/>
      <c r="GH30" s="302" t="s">
        <v>502</v>
      </c>
      <c r="GI30" s="85">
        <v>4200</v>
      </c>
      <c r="GJ30" s="308" t="s">
        <v>503</v>
      </c>
      <c r="GK30" s="85">
        <f>0.75*(GK29/GI30)*(4800/(6000+GI30))</f>
        <v>0.011428571428571429</v>
      </c>
      <c r="GL30" s="2"/>
      <c r="GM30" s="2"/>
      <c r="GN30" s="2"/>
      <c r="GO30" s="20">
        <f t="shared" ref="GO30:GO32" si="173">GJ93</f>
        <v>0.066330644115881798</v>
      </c>
      <c r="GT30" s="1"/>
      <c r="GU30" s="302" t="s">
        <v>502</v>
      </c>
      <c r="GV30" s="85">
        <v>4200</v>
      </c>
      <c r="GW30" s="94" t="s">
        <v>503</v>
      </c>
      <c r="GX30" s="85">
        <f>0.75*(GX29/GV30)*(4800/(6000+GV30))</f>
        <v>0.011428571428571429</v>
      </c>
      <c r="GY30" s="2"/>
      <c r="GZ30" s="2"/>
      <c r="HA30" s="2"/>
      <c r="HB30" s="20">
        <f t="shared" ref="HB30:HB32" si="174">GV70</f>
        <v>0.28708164788519225</v>
      </c>
      <c r="HD30" s="1" t="s">
        <v>709</v>
      </c>
      <c r="HL30" s="71"/>
      <c r="HM30" s="302" t="s">
        <v>516</v>
      </c>
      <c r="HN30" s="85">
        <v>2400</v>
      </c>
      <c r="HO30" s="94" t="s">
        <v>517</v>
      </c>
      <c r="HP30" s="85">
        <f>HP28*HN28/HP27</f>
        <v>0.35294117647058826</v>
      </c>
      <c r="HQ30" s="85">
        <f t="shared" ref="HQ30:HQ31" si="175">HP30*(1-(0.5*HP30))</f>
        <v>0.29065743944636679</v>
      </c>
      <c r="HR30" s="2"/>
      <c r="HS30" s="94" t="s">
        <v>518</v>
      </c>
      <c r="HT30" s="20">
        <f t="shared" si="158"/>
        <v>0.13690706219824067</v>
      </c>
      <c r="HV30" s="1"/>
      <c r="HW30" s="302" t="s">
        <v>502</v>
      </c>
      <c r="HX30" s="85">
        <v>4200</v>
      </c>
      <c r="HY30" s="94" t="s">
        <v>503</v>
      </c>
      <c r="HZ30" s="85">
        <f>0.75*(HZ29/HX30)*(4800/(6000+HX30))</f>
        <v>0.011428571428571429</v>
      </c>
      <c r="IA30" s="2"/>
      <c r="IB30" s="2"/>
      <c r="IC30" s="2"/>
      <c r="ID30" s="20">
        <f t="shared" ref="ID30:ID32" si="176">HX70</f>
        <v>0.13325641192517806</v>
      </c>
      <c r="IF30" s="1" t="s">
        <v>709</v>
      </c>
      <c r="IN30" s="71"/>
      <c r="IO30" s="302" t="s">
        <v>516</v>
      </c>
      <c r="IP30" s="85">
        <v>2400</v>
      </c>
      <c r="IQ30" s="94" t="s">
        <v>517</v>
      </c>
      <c r="IR30" s="85">
        <f>IR28*IP28/IR27</f>
        <v>0.35294117647058826</v>
      </c>
      <c r="IS30" s="85">
        <f t="shared" ref="IS30:IS31" si="177">IR30*(1-(0.5*IR30))</f>
        <v>0.29065743944636679</v>
      </c>
      <c r="IT30" s="2"/>
      <c r="IU30" s="94" t="s">
        <v>518</v>
      </c>
      <c r="IV30" s="20">
        <f t="shared" si="159"/>
        <v>0.083964577485499667</v>
      </c>
      <c r="IX30" s="8"/>
      <c r="IZ30" s="6"/>
      <c r="JA30" s="1"/>
      <c r="JB30" s="1"/>
      <c r="JC30" s="1"/>
      <c r="JD30" s="1"/>
      <c r="JE30" s="1"/>
      <c r="JF30" s="3" t="str">
        <f t="shared" si="166"/>
        <v>A</v>
      </c>
      <c r="JG30" s="112">
        <f>(JL40*JM29)+JL30+JK41</f>
        <v>31.537565799999996</v>
      </c>
      <c r="JH30" s="112">
        <f t="shared" ref="JH30:JI32" si="178">JG30</f>
        <v>31.537565799999996</v>
      </c>
      <c r="JI30" s="112">
        <f t="shared" si="178"/>
        <v>31.537565799999996</v>
      </c>
      <c r="JJ30" s="112">
        <f>((JL40*JM29)+JL30+JK41)*JK27</f>
        <v>24.534238151002867</v>
      </c>
      <c r="JK30" s="3"/>
      <c r="JL30" s="4">
        <v>5.3799999999999999</v>
      </c>
      <c r="JM30" s="4">
        <v>3.25</v>
      </c>
      <c r="JN30" s="1">
        <f>JM30+JL30</f>
        <v>8.629999999999999</v>
      </c>
      <c r="KN30" s="1"/>
      <c r="KO30" s="1"/>
      <c r="KP30" s="1"/>
      <c r="KQ30" s="1"/>
      <c r="KR30" s="4"/>
      <c r="KS30" s="4"/>
      <c r="KT30" s="4"/>
      <c r="KU30" s="4">
        <f t="shared" si="152"/>
        <v>0</v>
      </c>
      <c r="KV30" s="371">
        <f t="shared" si="144"/>
        <v>13111059.802538594</v>
      </c>
      <c r="KW30" s="112">
        <v>0</v>
      </c>
      <c r="KX30" s="1">
        <v>0</v>
      </c>
      <c r="KY30" s="297" t="str">
        <f t="shared" si="153"/>
        <v/>
      </c>
      <c r="KZ30" s="112">
        <f t="shared" si="154"/>
        <v>0</v>
      </c>
      <c r="LA30" s="1">
        <v>0</v>
      </c>
      <c r="LB30" s="1" t="str">
        <f t="shared" si="155"/>
        <v/>
      </c>
      <c r="LD30" s="4"/>
      <c r="LE30" s="40"/>
      <c r="LF30" s="40"/>
      <c r="LG30" s="40"/>
      <c r="LH30" s="40"/>
      <c r="LI30" s="40"/>
      <c r="LJ30" s="40"/>
      <c r="LK30" s="40"/>
      <c r="LM30" s="1"/>
      <c r="LN30" s="302" t="s">
        <v>502</v>
      </c>
      <c r="LO30" s="85">
        <v>4200</v>
      </c>
      <c r="LP30" s="94" t="s">
        <v>503</v>
      </c>
      <c r="LQ30" s="85">
        <f>0.75*(LQ29/LO30)*(4800/(6000+LO30))</f>
        <v>0.011428571428571429</v>
      </c>
      <c r="LR30" s="2"/>
      <c r="LS30" s="2"/>
      <c r="LT30" s="2"/>
      <c r="LU30" s="20">
        <f t="shared" ref="LU30:LU32" si="179">LO70</f>
        <v>0.05729619334856275</v>
      </c>
      <c r="LZ30" s="1" t="s">
        <v>710</v>
      </c>
      <c r="MA30" s="1">
        <f>MA27+MA28+MA29</f>
        <v>28672.104864256962</v>
      </c>
      <c r="MB30" s="7" t="str">
        <f>IF(MA30&lt;MC30,"&lt;","&gt;=")</f>
        <v>&gt;=</v>
      </c>
      <c r="MC30" s="1">
        <f>LZ26</f>
        <v>6710.8595046253258</v>
      </c>
      <c r="MD30" s="183" t="str">
        <f>IF(MA30&lt;MC30,"Verificar Armado","Pasa")</f>
        <v>Pasa</v>
      </c>
      <c r="ME30" s="71"/>
      <c r="MF30" s="302" t="s">
        <v>516</v>
      </c>
      <c r="MG30" s="85">
        <v>2400</v>
      </c>
      <c r="MH30" s="94" t="s">
        <v>517</v>
      </c>
      <c r="MI30" s="85">
        <f>MI28*MG28/MI27</f>
        <v>0.35294117647058826</v>
      </c>
      <c r="MJ30" s="85">
        <f t="shared" ref="MJ30:MJ31" si="180">MI30*(1-(0.5*MI30))</f>
        <v>0.29065743944636679</v>
      </c>
      <c r="MK30" s="2"/>
      <c r="ML30" s="94" t="s">
        <v>518</v>
      </c>
      <c r="MM30" s="20">
        <f t="shared" si="160"/>
        <v>0.078458447155492994</v>
      </c>
      <c r="MN30" s="2"/>
      <c r="MO30" s="2"/>
      <c r="MP30" s="2"/>
      <c r="MQ30" s="2"/>
      <c r="MS30" s="6" t="s">
        <v>521</v>
      </c>
      <c r="MT30" s="6">
        <f>MV27*MO27*MO27*MP26/2</f>
        <v>88000</v>
      </c>
      <c r="MW30" s="1"/>
      <c r="MX30" s="302" t="s">
        <v>502</v>
      </c>
      <c r="MY30" s="85">
        <v>4200</v>
      </c>
      <c r="MZ30" s="94" t="s">
        <v>503</v>
      </c>
      <c r="NA30" s="85">
        <f>0.75*(NA29/MY30)*(4800/(6000+MY30))</f>
        <v>0.011428571428571429</v>
      </c>
      <c r="NB30" s="2"/>
      <c r="NC30" s="2"/>
      <c r="ND30" s="2"/>
      <c r="NE30" s="20">
        <f t="shared" ref="NE30:NE32" si="181">MY70</f>
        <v>0.05780560014607089</v>
      </c>
      <c r="NJ30" s="1" t="s">
        <v>710</v>
      </c>
      <c r="NK30" s="1">
        <f>NK27+NK28+NK29</f>
        <v>28672.104864256962</v>
      </c>
      <c r="NL30" s="7" t="str">
        <f>IF(NK30&lt;NM30,"&lt;","&gt;=")</f>
        <v>&gt;=</v>
      </c>
      <c r="NM30" s="1">
        <f>NJ26</f>
        <v>6519.7881434351839</v>
      </c>
      <c r="NN30" s="183" t="str">
        <f>IF(NK30&lt;NM30,"Verificar Armado","Pasa")</f>
        <v>Pasa</v>
      </c>
      <c r="NO30" s="71"/>
      <c r="NP30" s="302" t="s">
        <v>516</v>
      </c>
      <c r="NQ30" s="85">
        <v>2400</v>
      </c>
      <c r="NR30" s="94" t="s">
        <v>517</v>
      </c>
      <c r="NS30" s="85">
        <f>NS28*NQ28/NS27</f>
        <v>0.35294117647058826</v>
      </c>
      <c r="NT30" s="85">
        <f t="shared" ref="NT30:NT31" si="182">NS30*(1-(0.5*NS30))</f>
        <v>0.29065743944636679</v>
      </c>
      <c r="NU30" s="2"/>
      <c r="NV30" s="94" t="s">
        <v>518</v>
      </c>
      <c r="NW30" s="20">
        <f t="shared" si="161"/>
        <v>0.26007212192827728</v>
      </c>
      <c r="NX30" s="2"/>
      <c r="NY30" s="2"/>
      <c r="NZ30" s="2"/>
      <c r="OA30" s="2"/>
      <c r="OC30" s="6" t="s">
        <v>521</v>
      </c>
      <c r="OD30" s="6">
        <f>OF27*NY27*NY27*NZ26/2</f>
        <v>0</v>
      </c>
      <c r="OG30" s="71"/>
      <c r="OH30" s="302" t="s">
        <v>516</v>
      </c>
      <c r="OI30" s="85">
        <v>2400</v>
      </c>
      <c r="OJ30" s="94" t="s">
        <v>517</v>
      </c>
      <c r="OK30" s="85">
        <f>OK28*OI28/OK27</f>
        <v>0.35294117647058826</v>
      </c>
      <c r="OL30" s="85">
        <f t="shared" ref="OL30:OL31" si="183">OK30*(1-(0.5*OK30))</f>
        <v>0.29065743944636679</v>
      </c>
      <c r="OM30" s="2"/>
      <c r="ON30" s="94" t="s">
        <v>518</v>
      </c>
      <c r="OO30" s="20">
        <f t="shared" si="162"/>
        <v>0.010970471911107647</v>
      </c>
      <c r="OP30" s="2"/>
      <c r="OQ30" s="2"/>
      <c r="OR30" s="2"/>
      <c r="OS30" s="2"/>
      <c r="OU30" s="6" t="s">
        <v>521</v>
      </c>
      <c r="OV30" s="6">
        <f>OX27*OQ27*OQ27*OP32/2</f>
        <v>808267.77747742657</v>
      </c>
      <c r="OZ30" s="1"/>
      <c r="PA30" s="1"/>
      <c r="PB30" s="1"/>
      <c r="PC30" s="1" t="s">
        <v>700</v>
      </c>
      <c r="PD30" s="1">
        <f>PA26</f>
        <v>24041.630560342615</v>
      </c>
      <c r="PE30" s="1"/>
      <c r="PF30" s="1"/>
      <c r="PG30" s="1"/>
      <c r="PH30" s="1"/>
      <c r="PI30" s="302" t="s">
        <v>502</v>
      </c>
      <c r="PJ30" s="85">
        <v>4200</v>
      </c>
      <c r="PK30" s="94" t="s">
        <v>503</v>
      </c>
      <c r="PL30" s="85">
        <f>0.75*(PL29/PJ30)*(4800/(6000+PJ30))</f>
        <v>0.014285714285714287</v>
      </c>
      <c r="PM30" s="2"/>
      <c r="PN30" s="2"/>
      <c r="PO30" s="2"/>
      <c r="PP30" s="20">
        <f t="shared" ref="PP30:PP32" si="184">PJ70</f>
        <v>0.10268245533373786</v>
      </c>
      <c r="PU30" s="1" t="s">
        <v>710</v>
      </c>
      <c r="PV30" s="1">
        <f>PV27+PV28+PV29</f>
        <v>30800.402027573418</v>
      </c>
      <c r="PW30" s="7" t="str">
        <f>IF(PV30&lt;PX30,"&lt;","&gt;=")</f>
        <v>&gt;=</v>
      </c>
      <c r="PX30" s="1">
        <f>PU26</f>
        <v>12839.258805379835</v>
      </c>
      <c r="PY30" s="183" t="str">
        <f>IF(PV30&lt;PX30,"Verificar Armado","Pasa")</f>
        <v>Pasa</v>
      </c>
      <c r="PZ30" s="7"/>
      <c r="QA30" s="302" t="s">
        <v>544</v>
      </c>
      <c r="QB30" s="85">
        <v>20</v>
      </c>
      <c r="QC30" s="94" t="s">
        <v>545</v>
      </c>
      <c r="QD30" s="2">
        <f>SQRT((QH24)/(QB26*QD24*QB30*QE28))</f>
        <v>0.018746589166824736</v>
      </c>
      <c r="QE30" s="2" t="str">
        <f>IF(QD30&lt;QB29,"pasa el peralte con ro min","no pasa el peralte")</f>
        <v xml:space="preserve">pasa el peralte con ro min</v>
      </c>
      <c r="QF30" s="2"/>
      <c r="QG30" s="94" t="s">
        <v>546</v>
      </c>
      <c r="QH30" s="187">
        <f>IF(QA34=QA35,QD35,IF(QA34=QA36,QD36,IF(QA34=QA37,QD37,IF(QA34=QA38,QD38,IF(QA34=QA39,QD39,IF(QA34=QA40,QD40,"escribe as"))))))</f>
        <v>1.9793307187499998</v>
      </c>
      <c r="QI30" s="2"/>
      <c r="QJ30" s="2"/>
      <c r="QK30" s="2"/>
      <c r="QL30" s="2"/>
      <c r="QN30" s="6" t="s">
        <v>521</v>
      </c>
      <c r="QO30" s="6">
        <f>QQ27*QJ27*QJ27*QK26/2</f>
        <v>88000</v>
      </c>
      <c r="QR30" s="71"/>
      <c r="QS30" s="302" t="s">
        <v>516</v>
      </c>
      <c r="QT30" s="85">
        <v>2400</v>
      </c>
      <c r="QU30" s="94" t="s">
        <v>517</v>
      </c>
      <c r="QV30" s="85">
        <f>QV28*QT28/QV27</f>
        <v>0.35294117647058826</v>
      </c>
      <c r="QW30" s="85">
        <f t="shared" ref="QW30:QW31" si="185">QV30*(1-(0.5*QV30))</f>
        <v>0.29065743944636679</v>
      </c>
      <c r="QX30" s="2"/>
      <c r="QY30" s="94" t="s">
        <v>518</v>
      </c>
      <c r="QZ30" s="20">
        <f t="shared" si="163"/>
        <v>0.042404706341939956</v>
      </c>
      <c r="RA30" s="2"/>
      <c r="RB30" s="2"/>
      <c r="RC30" s="2"/>
      <c r="RD30" s="2"/>
      <c r="RF30" s="6" t="s">
        <v>521</v>
      </c>
      <c r="RG30" s="6">
        <f>RI27*RB27*RB27*RA32/2</f>
        <v>1038168.3496089305</v>
      </c>
      <c r="RK30" s="1"/>
      <c r="RL30" s="1"/>
      <c r="RM30" s="1"/>
      <c r="RN30" s="1" t="s">
        <v>700</v>
      </c>
      <c r="RO30" s="1">
        <f>RL26</f>
        <v>24041.630560342615</v>
      </c>
      <c r="RP30" s="1"/>
      <c r="RQ30" s="1"/>
      <c r="RR30" s="1"/>
      <c r="RS30" s="1"/>
      <c r="RT30" s="1"/>
      <c r="RU30" s="1"/>
      <c r="RV30" s="1"/>
      <c r="RW30" s="1"/>
      <c r="RX30" s="1"/>
      <c r="RY30" s="1"/>
      <c r="RZ30" s="1"/>
      <c r="SA30" s="1"/>
      <c r="SB30" s="2"/>
      <c r="SC30" s="40"/>
      <c r="SD30" s="40"/>
      <c r="SE30" s="40"/>
      <c r="SF30" s="40"/>
      <c r="SG30" s="40"/>
      <c r="SH30" s="40"/>
      <c r="SI30" s="40"/>
      <c r="SJ30" s="2"/>
      <c r="SK30" s="1"/>
      <c r="SL30" s="6">
        <f>SN46</f>
        <v>88000</v>
      </c>
      <c r="SM30" s="6" t="s">
        <v>708</v>
      </c>
      <c r="SN30" s="6"/>
      <c r="SO30" s="6"/>
      <c r="SP30" s="184">
        <f>(SO25+ST30)*SP25</f>
        <v>2.0095322444280295</v>
      </c>
      <c r="SQ30" s="24">
        <f>IF(SR24=0,0,IF(SQ11=0,0,IF(SQ12=0,0,SQ12*(SR24-SQ11)/SR24)))</f>
        <v>0</v>
      </c>
      <c r="SR30" s="7" t="s">
        <v>253</v>
      </c>
      <c r="SS30" s="7">
        <f>IF(SR24=0,0,IF(SQ11=0,0,IF(SQ12=0,0,SQ12*SQ11/SR24)))</f>
        <v>0</v>
      </c>
      <c r="ST30" s="176">
        <f>(SU25+SP29+SZ29)*ST25</f>
        <v>0.8069129179804635</v>
      </c>
      <c r="SU30" s="188"/>
      <c r="SV30" s="178">
        <f>(SU25+SP29+SZ29)*SV25</f>
        <v>0.9221861919776726</v>
      </c>
      <c r="SW30" s="24">
        <f>IF(SX24=0,0,IF(SW11=0,0,IF(SW12=0,0,SW12*(SX24-SW11)/SX24)))</f>
        <v>0</v>
      </c>
      <c r="SX30" s="7" t="s">
        <v>253</v>
      </c>
      <c r="SY30" s="7">
        <f>IF(SX24=0,0,IF(SW11=0,0,IF(SW12=0,0,SW12*SW11/SX24)))</f>
        <v>0</v>
      </c>
      <c r="SZ30" s="179">
        <f>(TA25+SV30)*SZ25</f>
        <v>-3.7454388311970246</v>
      </c>
      <c r="TA30" s="129"/>
      <c r="TB30" s="24"/>
      <c r="TC30" s="24"/>
      <c r="TD30" s="24"/>
      <c r="TE30" s="1"/>
      <c r="TF30" s="1"/>
      <c r="TG30" s="302" t="s">
        <v>502</v>
      </c>
      <c r="TH30" s="85">
        <v>4200</v>
      </c>
      <c r="TI30" s="308" t="s">
        <v>503</v>
      </c>
      <c r="TJ30" s="85">
        <f>0.75*(TJ29/TH30)*(4800/(6000+TH30))</f>
        <v>0.014285714285714287</v>
      </c>
      <c r="TK30" s="2"/>
      <c r="TL30" s="2"/>
      <c r="TM30" s="2"/>
      <c r="TN30" s="20">
        <f t="shared" ref="TN30:TN32" si="186">TH93</f>
        <v>0.092761033647507346</v>
      </c>
      <c r="TR30" s="2"/>
      <c r="TS30" s="2"/>
      <c r="TT30" s="2"/>
      <c r="TU30" s="2"/>
      <c r="TV30" s="2"/>
      <c r="TW30" s="2"/>
      <c r="TX30" s="2"/>
      <c r="TY30" s="2"/>
      <c r="TZ30" s="2"/>
      <c r="UA30" s="2"/>
      <c r="UB30" s="2"/>
      <c r="UC30" s="2"/>
      <c r="UD30" s="2"/>
      <c r="UF30" s="6" t="s">
        <v>521</v>
      </c>
      <c r="UG30" s="6">
        <f>UI27*UB27*UB27*UA32/2</f>
        <v>88000</v>
      </c>
      <c r="UK30" s="1"/>
      <c r="UL30" s="1"/>
      <c r="UM30" s="1"/>
      <c r="UN30" s="1" t="s">
        <v>700</v>
      </c>
      <c r="UO30" s="1">
        <f>UL26</f>
        <v>26879.360111431222</v>
      </c>
      <c r="UP30" s="1"/>
      <c r="UQ30" s="1"/>
      <c r="UR30" s="1"/>
      <c r="UT30" s="6"/>
      <c r="UU30" s="7">
        <v>1</v>
      </c>
      <c r="UV30" s="303" t="s">
        <v>384</v>
      </c>
      <c r="UW30" s="7" t="s">
        <v>705</v>
      </c>
      <c r="UX30" s="7">
        <f>UX29</f>
        <v>27</v>
      </c>
      <c r="VB30" s="7"/>
      <c r="VC30" s="302" t="s">
        <v>528</v>
      </c>
      <c r="VD30" s="85">
        <v>5</v>
      </c>
      <c r="VE30" s="94" t="s">
        <v>526</v>
      </c>
      <c r="VF30" s="85">
        <f>VF28*VD27/VF26</f>
        <v>0.092499458012576072</v>
      </c>
      <c r="VG30" s="85">
        <f t="shared" si="167"/>
        <v>0.088221383146265916</v>
      </c>
      <c r="VH30" s="2"/>
      <c r="VI30" s="94" t="s">
        <v>527</v>
      </c>
      <c r="VJ30" s="20">
        <f>VJ29*VF26/VD27</f>
        <v>0.0027475870507484971</v>
      </c>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40"/>
      <c r="WN30" s="40"/>
      <c r="WO30" s="40"/>
      <c r="WP30" s="40"/>
      <c r="WQ30" s="40"/>
      <c r="WR30" s="40"/>
      <c r="WS30" s="40"/>
      <c r="WT30" s="1"/>
      <c r="WU30" s="1"/>
      <c r="WV30" s="40"/>
      <c r="WW30" s="40"/>
      <c r="WX30" s="40"/>
      <c r="WY30" s="40"/>
      <c r="WZ30" s="40"/>
      <c r="XA30" s="40"/>
      <c r="XB30" s="40"/>
      <c r="XC30" s="1"/>
      <c r="XE30" s="40"/>
      <c r="XF30" s="40"/>
      <c r="XG30" s="40"/>
      <c r="XH30" s="40"/>
      <c r="XI30" s="40"/>
      <c r="XJ30" s="40"/>
      <c r="XK30" s="40"/>
      <c r="XL30" s="85"/>
      <c r="XM30" s="2"/>
      <c r="XN30" s="2"/>
      <c r="XO30" s="2"/>
      <c r="XP30" s="2"/>
      <c r="XQ30" s="2"/>
      <c r="XR30" s="2"/>
      <c r="XS30" s="2"/>
      <c r="XT30" s="2"/>
      <c r="XU30" s="2"/>
      <c r="XV30" s="2"/>
      <c r="XW30" s="2"/>
      <c r="XX30" s="2"/>
      <c r="XY30" s="2"/>
      <c r="XZ30" s="2"/>
      <c r="YA30" s="2"/>
      <c r="YB30" s="2"/>
      <c r="YC30" s="2"/>
      <c r="YD30" s="2"/>
      <c r="YE30" s="2"/>
      <c r="YM30" s="2"/>
      <c r="YN30" s="2"/>
      <c r="YO30" s="2"/>
      <c r="YP30" s="2"/>
      <c r="YQ30" s="2"/>
      <c r="YR30" s="2"/>
      <c r="YS30" s="2"/>
      <c r="YT30" s="2"/>
      <c r="YU30" s="2"/>
      <c r="YV30" s="1"/>
      <c r="ZH30" s="302" t="s">
        <v>502</v>
      </c>
      <c r="ZI30" s="85">
        <v>4200</v>
      </c>
      <c r="ZJ30" s="94" t="s">
        <v>503</v>
      </c>
      <c r="ZK30" s="85">
        <f>0.75*(ZK29/ZI30)*(4800/(6000+ZI30))</f>
        <v>0.011428571428571429</v>
      </c>
      <c r="ZL30" s="2"/>
      <c r="ZM30" s="2"/>
      <c r="ZN30" s="2"/>
      <c r="ZO30" s="20">
        <f t="shared" ref="ZO30:ZO32" si="187">ZI94</f>
        <v>0.075390914610767135</v>
      </c>
      <c r="ZQ30" s="6"/>
      <c r="ZR30" s="113"/>
      <c r="ZS30" s="113"/>
      <c r="ZT30" s="113"/>
      <c r="ZU30" s="113"/>
      <c r="ZV30" s="113"/>
      <c r="ZW30" s="113"/>
      <c r="ZX30" s="113"/>
      <c r="ZY30" s="24"/>
      <c r="ZZ30" s="1"/>
      <c r="AAB30" s="101"/>
      <c r="AAC30" s="88"/>
      <c r="AAD30" s="89"/>
      <c r="AAE30" s="88"/>
      <c r="AAF30" s="89"/>
      <c r="AAG30" s="88"/>
      <c r="AAH30" s="89"/>
      <c r="AAI30" s="43"/>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row>
    <row r="31" ht="15" customHeight="1">
      <c r="AL31" s="3" t="s">
        <v>711</v>
      </c>
      <c r="AM31" s="340">
        <v>0.5</v>
      </c>
      <c r="AT31" s="104"/>
      <c r="AU31" s="1">
        <v>4</v>
      </c>
      <c r="AV31" s="1" t="s">
        <v>134</v>
      </c>
      <c r="AX31" s="40"/>
      <c r="AY31" s="40"/>
      <c r="AZ31" s="101">
        <f>(1.2*AZ26)+(1.6*AZ25)</f>
        <v>698</v>
      </c>
      <c r="BA31" s="1" t="s">
        <v>69</v>
      </c>
      <c r="BL31" s="1"/>
      <c r="BS31" s="1"/>
      <c r="BT31" s="1"/>
      <c r="BU31" s="1"/>
      <c r="BV31" s="1"/>
      <c r="CC31" s="1"/>
      <c r="CD31" s="1"/>
      <c r="CE31" s="1"/>
      <c r="CF31" s="1"/>
      <c r="CG31" s="6"/>
      <c r="CH31" s="6"/>
      <c r="CI31" s="6"/>
      <c r="CJ31" s="6"/>
      <c r="CK31" s="184">
        <f>(CJ25+CO31)*CK25</f>
        <v>-0.95083574432908613</v>
      </c>
      <c r="CL31" s="24">
        <f>IF(CM24=0,0,IF(CL13=0,0,IF(CL14=0,0,CL14*(CM24-CL13)/CM24)))</f>
        <v>0</v>
      </c>
      <c r="CM31" s="7" t="s">
        <v>262</v>
      </c>
      <c r="CN31" s="7">
        <f>IF(CM24=0,0,IF(CL13=0,0,IF(CL14=0,0,CL14*CL13/CM24)))</f>
        <v>0</v>
      </c>
      <c r="CO31" s="176">
        <f>(CP25+CK30+CU30)*CO25</f>
        <v>0.37034884582483868</v>
      </c>
      <c r="CP31" s="188"/>
      <c r="CQ31" s="178">
        <f>(CP25+CK30+CU30)*CQ25</f>
        <v>0.38755697401467959</v>
      </c>
      <c r="CR31" s="24">
        <f>IF(CS24=0,0,IF(CR13=0,0,IF(CR14=0,0,CR14*(CS24-CR13)/CS24)))</f>
        <v>0</v>
      </c>
      <c r="CS31" s="7" t="s">
        <v>262</v>
      </c>
      <c r="CT31" s="7">
        <f>IF(CS24=0,0,IF(CR13=0,0,IF(CR14=0,0,CR14*CR13/CS24)))</f>
        <v>0</v>
      </c>
      <c r="CU31" s="179">
        <f>(CV25+CQ31)*CU25</f>
        <v>-0.40597921200733977</v>
      </c>
      <c r="CV31" s="129"/>
      <c r="CW31" s="24"/>
      <c r="CX31" s="24"/>
      <c r="CY31" s="24"/>
      <c r="CZ31" s="1"/>
      <c r="DA31" s="1"/>
      <c r="DC31" s="18">
        <v>2</v>
      </c>
      <c r="DD31" s="1">
        <f>DF20*(DI18^3)/12</f>
        <v>8000</v>
      </c>
      <c r="DE31" s="1">
        <f>ABS(DF24-DG27)</f>
        <v>0</v>
      </c>
      <c r="DF31" s="1">
        <f>ABS(DG24-DI27)</f>
        <v>7.2826086956521756</v>
      </c>
      <c r="DG31" s="1">
        <f t="shared" si="168"/>
        <v>0</v>
      </c>
      <c r="DH31" s="133">
        <f t="shared" si="169"/>
        <v>1747.8260869565222</v>
      </c>
      <c r="DI31" s="375">
        <f t="shared" si="170"/>
        <v>8000</v>
      </c>
      <c r="DJ31" s="367">
        <f t="shared" si="171"/>
        <v>9747.826086956522</v>
      </c>
      <c r="DM31" s="302" t="s">
        <v>532</v>
      </c>
      <c r="DN31" s="305">
        <f t="shared" ref="DN31:DN32" si="188">DN12</f>
        <v>12.974155315026122</v>
      </c>
      <c r="DO31" s="94" t="s">
        <v>533</v>
      </c>
      <c r="DP31" s="2">
        <f>SQRT((DN33)/(DN28*DP26*DN32*DQ29))</f>
        <v>9.8205936672347853</v>
      </c>
      <c r="DQ31" s="376" t="str">
        <f>IF(DP31&lt;DN31,"pasa el peralte con ro max","no pasa el peralte")</f>
        <v xml:space="preserve">pasa el peralte con ro max</v>
      </c>
      <c r="DR31" s="2"/>
      <c r="DS31" s="94" t="s">
        <v>534</v>
      </c>
      <c r="DT31" s="20">
        <f>(IF(DT30&lt;DP28,DP28*DN31*DN32,IF(DT30&gt;DP27,"peralte no pasa",DT30*DN32*DN31)))-DT16</f>
        <v>1.9552019387495758</v>
      </c>
      <c r="DX31" s="1"/>
      <c r="DY31" s="6"/>
      <c r="DZ31" s="6"/>
      <c r="EA31" s="6"/>
      <c r="EB31" s="6"/>
      <c r="EC31" s="184">
        <f>(EB25+EG31)*EC25</f>
        <v>0.25721163157090493</v>
      </c>
      <c r="ED31" s="24">
        <f>IF(EE24=0,0,IF(ED13=0,0,IF(ED14=0,0,ED14*(EE24-ED13)/EE24)))</f>
        <v>0</v>
      </c>
      <c r="EE31" s="7" t="s">
        <v>262</v>
      </c>
      <c r="EF31" s="7">
        <f>IF(EE24=0,0,IF(ED13=0,0,IF(ED14=0,0,ED14*ED13/EE24)))</f>
        <v>0</v>
      </c>
      <c r="EG31" s="176">
        <f>(EH25+EC30+EM30)*EG25</f>
        <v>-0.11535339647514312</v>
      </c>
      <c r="EH31" s="188"/>
      <c r="EI31" s="178">
        <f>(EH25+EC30+EM30)*EI25</f>
        <v>-0.19002876124605303</v>
      </c>
      <c r="EJ31" s="24">
        <f>IF(EK24=0,0,IF(EJ13=0,0,IF(EJ14=0,0,EJ14*(EK24-EJ13)/EK24)))</f>
        <v>0</v>
      </c>
      <c r="EK31" s="7" t="s">
        <v>262</v>
      </c>
      <c r="EL31" s="7">
        <f>IF(EK24=0,0,IF(EJ13=0,0,IF(EJ14=0,0,EJ14*EJ13/EK24)))</f>
        <v>0</v>
      </c>
      <c r="EM31" s="179">
        <f>(EN25+EI31+ES30)*EM25</f>
        <v>0.2182312772150963</v>
      </c>
      <c r="EN31" s="188"/>
      <c r="EO31" s="185">
        <f>(EN25+EI31+ES30)*EO25</f>
        <v>0.085639243634409001</v>
      </c>
      <c r="EP31" s="24">
        <f>IF(EQ24=0,0,IF(EP13=0,0,IF(EP14=0,0,EP14*(EQ24-EP13)/EQ24)))</f>
        <v>0</v>
      </c>
      <c r="EQ31" s="7" t="s">
        <v>262</v>
      </c>
      <c r="ER31" s="7">
        <f>IF(EQ24=0,0,IF(EP13=0,0,IF(EP14=0,0,EP14*EP13/EQ24)))</f>
        <v>0</v>
      </c>
      <c r="ES31" s="179">
        <f>(ET25+EO31)*ES25</f>
        <v>-0.25502034681720448</v>
      </c>
      <c r="ET31" s="129"/>
      <c r="EU31" s="24"/>
      <c r="EV31" s="24"/>
      <c r="EW31" s="6"/>
      <c r="FA31" s="302" t="s">
        <v>508</v>
      </c>
      <c r="FB31" s="85">
        <f t="shared" si="165"/>
        <v>0.80000000000000004</v>
      </c>
      <c r="FC31" s="308" t="s">
        <v>509</v>
      </c>
      <c r="FD31" s="85">
        <f>0.8*(SQRT(FD29))/FB30</f>
        <v>0.0015549205052920803</v>
      </c>
      <c r="FE31" s="2"/>
      <c r="FF31" s="2"/>
      <c r="FG31" s="2"/>
      <c r="FH31" s="20">
        <f t="shared" si="172"/>
        <v>0.066330644115881798</v>
      </c>
      <c r="FM31" s="6">
        <f>FM30/(0.85*2.1)</f>
        <v>5050.7627227610537</v>
      </c>
      <c r="FN31" s="6" t="s">
        <v>712</v>
      </c>
      <c r="FO31" s="6" t="s">
        <v>713</v>
      </c>
      <c r="FP31" s="6">
        <v>8.0800000000000001</v>
      </c>
      <c r="FQ31" s="184">
        <f>(FP25+FU31)*FQ25</f>
        <v>0.21006245925781253</v>
      </c>
      <c r="FR31" s="24">
        <f>IF(FS24=0,0,IF(FR13=0,0,IF(FR14=0,0,FR14*(FS24-FR13)/FS24)))</f>
        <v>0</v>
      </c>
      <c r="FS31" s="7" t="s">
        <v>262</v>
      </c>
      <c r="FT31" s="7">
        <f>IF(FS24=0,0,IF(FR13=0,0,IF(FR14=0,0,FR14*FR13/FS24)))</f>
        <v>0</v>
      </c>
      <c r="FU31" s="176">
        <f>(FV25+FQ30+GA30)*FU25</f>
        <v>0.084947881484375043</v>
      </c>
      <c r="FV31" s="188"/>
      <c r="FW31" s="178">
        <f>(FV25+FQ30+GA30)*FW25</f>
        <v>0.097083293125000053</v>
      </c>
      <c r="FX31" s="24">
        <f>IF(FY24=0,0,IF(FX13=0,0,IF(FX14=0,0,FX14*(FY24-FX13)/FY24)))</f>
        <v>0</v>
      </c>
      <c r="FY31" s="7" t="s">
        <v>262</v>
      </c>
      <c r="FZ31" s="7">
        <f>IF(FY24=0,0,IF(FX13=0,0,IF(FX14=0,0,FX14*FX13/FY24)))</f>
        <v>0</v>
      </c>
      <c r="GA31" s="179">
        <f>(GB25+FW31)*GA25</f>
        <v>-0.39227174656250013</v>
      </c>
      <c r="GB31" s="129"/>
      <c r="GC31" s="24"/>
      <c r="GD31" s="24"/>
      <c r="GE31" s="24"/>
      <c r="GF31" s="1"/>
      <c r="GH31" s="302" t="s">
        <v>508</v>
      </c>
      <c r="GI31" s="85">
        <v>0.80000000000000004</v>
      </c>
      <c r="GJ31" s="308" t="s">
        <v>509</v>
      </c>
      <c r="GK31" s="85">
        <f>0.8*(SQRT(GK29))/GI30</f>
        <v>0.0022213150075601146</v>
      </c>
      <c r="GL31" s="2"/>
      <c r="GM31" s="2"/>
      <c r="GN31" s="2"/>
      <c r="GO31" s="20">
        <f t="shared" si="173"/>
        <v>0.066330644115881798</v>
      </c>
      <c r="GT31" s="1"/>
      <c r="GU31" s="302" t="s">
        <v>508</v>
      </c>
      <c r="GV31" s="85">
        <v>0.80000000000000004</v>
      </c>
      <c r="GW31" s="94" t="s">
        <v>509</v>
      </c>
      <c r="GX31" s="85">
        <f>0.8*(SQRT(GX29))/GV30</f>
        <v>0.0022213150075601146</v>
      </c>
      <c r="GY31" s="2"/>
      <c r="GZ31" s="2"/>
      <c r="HA31" s="2"/>
      <c r="HB31" s="20">
        <f t="shared" si="174"/>
        <v>0.28708164788519225</v>
      </c>
      <c r="HD31" s="377" t="s">
        <v>714</v>
      </c>
      <c r="HE31" s="377"/>
      <c r="HF31" s="377"/>
      <c r="HG31" s="377"/>
      <c r="HH31" s="377"/>
      <c r="HI31" s="377"/>
      <c r="HJ31" s="377"/>
      <c r="HL31" s="7"/>
      <c r="HM31" s="302"/>
      <c r="HN31" s="85"/>
      <c r="HO31" s="94" t="s">
        <v>526</v>
      </c>
      <c r="HP31" s="85">
        <f>HP29*HN28/HP27</f>
        <v>0.068599434057003542</v>
      </c>
      <c r="HQ31" s="85">
        <f t="shared" si="175"/>
        <v>0.066246492880532956</v>
      </c>
      <c r="HR31" s="2"/>
      <c r="HS31" s="94" t="s">
        <v>527</v>
      </c>
      <c r="HT31" s="20">
        <f>HT30*HP27/HN28</f>
        <v>0.0044331810616573169</v>
      </c>
      <c r="HV31" s="1"/>
      <c r="HW31" s="302" t="s">
        <v>508</v>
      </c>
      <c r="HX31" s="85">
        <v>0.80000000000000004</v>
      </c>
      <c r="HY31" s="94" t="s">
        <v>509</v>
      </c>
      <c r="HZ31" s="85">
        <f>0.8*(SQRT(HZ29))/HX30</f>
        <v>0.0022213150075601146</v>
      </c>
      <c r="IA31" s="2"/>
      <c r="IB31" s="2"/>
      <c r="IC31" s="2"/>
      <c r="ID31" s="20">
        <f t="shared" si="176"/>
        <v>0.13325641192517806</v>
      </c>
      <c r="IF31" s="195" t="s">
        <v>715</v>
      </c>
      <c r="IG31" s="195"/>
      <c r="IH31" s="195"/>
      <c r="II31" s="195"/>
      <c r="IJ31" s="195"/>
      <c r="IK31" s="195"/>
      <c r="IL31" s="195"/>
      <c r="IN31" s="7"/>
      <c r="IO31" s="302"/>
      <c r="IP31" s="85"/>
      <c r="IQ31" s="94" t="s">
        <v>526</v>
      </c>
      <c r="IR31" s="85">
        <f>IR29*IP28/IR27</f>
        <v>0.068599434057003542</v>
      </c>
      <c r="IS31" s="85">
        <f t="shared" si="177"/>
        <v>0.066246492880532956</v>
      </c>
      <c r="IT31" s="2"/>
      <c r="IU31" s="94" t="s">
        <v>527</v>
      </c>
      <c r="IV31" s="20">
        <f>IV30*IR27/IP28</f>
        <v>0.0027188529852447511</v>
      </c>
      <c r="IX31" s="8"/>
      <c r="IZ31" s="1">
        <v>0</v>
      </c>
      <c r="JA31" s="1"/>
      <c r="JB31" s="1">
        <f>JC45-(IZ45*IW37)</f>
        <v>2.0400840933738515</v>
      </c>
      <c r="JC31" s="281">
        <v>-2.0400840933738515</v>
      </c>
      <c r="JD31" s="1"/>
      <c r="JE31" s="1"/>
      <c r="JF31" s="3" t="str">
        <f t="shared" si="166"/>
        <v>B</v>
      </c>
      <c r="JG31" s="112">
        <f>(JM29*JM40)+(JN30)+JK35</f>
        <v>38.597898299999997</v>
      </c>
      <c r="JH31" s="112">
        <f t="shared" si="178"/>
        <v>38.597898299999997</v>
      </c>
      <c r="JI31" s="112">
        <f t="shared" si="178"/>
        <v>38.597898299999997</v>
      </c>
      <c r="JJ31" s="112">
        <f>JI31*JK27</f>
        <v>30.026731772063041</v>
      </c>
      <c r="JK31" s="3"/>
      <c r="JL31" s="4"/>
      <c r="JM31" s="4"/>
      <c r="JN31" s="1">
        <f>(JK32/2)/JK41</f>
        <v>0.18151815181518152</v>
      </c>
      <c r="KN31" s="1" t="s">
        <v>716</v>
      </c>
      <c r="KO31" s="1"/>
      <c r="KP31" s="1"/>
      <c r="KQ31" s="1"/>
      <c r="KR31" s="4"/>
      <c r="KS31" s="4"/>
      <c r="KT31" s="4"/>
      <c r="KU31" s="4">
        <f t="shared" si="152"/>
        <v>0</v>
      </c>
      <c r="KV31" s="371">
        <f t="shared" si="144"/>
        <v>0</v>
      </c>
      <c r="KW31" s="112">
        <v>0</v>
      </c>
      <c r="KX31" s="1">
        <v>0</v>
      </c>
      <c r="KY31" s="297" t="str">
        <f t="shared" si="153"/>
        <v/>
      </c>
      <c r="KZ31" s="112">
        <f t="shared" si="154"/>
        <v>0</v>
      </c>
      <c r="LA31" s="1">
        <v>0</v>
      </c>
      <c r="LB31" s="1" t="str">
        <f t="shared" si="155"/>
        <v/>
      </c>
      <c r="LD31" s="4"/>
      <c r="LE31" s="40"/>
      <c r="LF31" s="40"/>
      <c r="LG31" s="40"/>
      <c r="LH31" s="40"/>
      <c r="LI31" s="40"/>
      <c r="LJ31" s="40"/>
      <c r="LK31" s="40"/>
      <c r="LM31" s="1"/>
      <c r="LN31" s="302" t="s">
        <v>508</v>
      </c>
      <c r="LO31" s="85">
        <v>0.80000000000000004</v>
      </c>
      <c r="LP31" s="94" t="s">
        <v>509</v>
      </c>
      <c r="LQ31" s="85">
        <f>0.8*(SQRT(LQ29))/LO30</f>
        <v>0.0022213150075601146</v>
      </c>
      <c r="LR31" s="2"/>
      <c r="LS31" s="2"/>
      <c r="LT31" s="2"/>
      <c r="LU31" s="20">
        <f t="shared" si="179"/>
        <v>0.05729619334856275</v>
      </c>
      <c r="LW31" s="377"/>
      <c r="LX31" s="377"/>
      <c r="LY31" s="377"/>
      <c r="LZ31" s="377"/>
      <c r="MA31" s="377"/>
      <c r="MB31" s="377"/>
      <c r="MC31" s="94"/>
      <c r="MD31" s="2"/>
      <c r="ME31" s="7"/>
      <c r="MF31" s="302"/>
      <c r="MG31" s="85"/>
      <c r="MH31" s="94" t="s">
        <v>526</v>
      </c>
      <c r="MI31" s="85">
        <f>MI29*MG28/MI27</f>
        <v>0.068599434057003542</v>
      </c>
      <c r="MJ31" s="85">
        <f t="shared" si="180"/>
        <v>0.066246492880532956</v>
      </c>
      <c r="MK31" s="2"/>
      <c r="ML31" s="94" t="s">
        <v>527</v>
      </c>
      <c r="MM31" s="20">
        <f>MM30*MI27/MG28</f>
        <v>0.0025405592412254875</v>
      </c>
      <c r="MN31" s="2"/>
      <c r="MO31" s="2"/>
      <c r="MP31" s="2"/>
      <c r="MQ31" s="2"/>
      <c r="MS31" s="173" t="s">
        <v>529</v>
      </c>
      <c r="MT31" s="85"/>
      <c r="MW31" s="1"/>
      <c r="MX31" s="302" t="s">
        <v>508</v>
      </c>
      <c r="MY31" s="85">
        <v>0.80000000000000004</v>
      </c>
      <c r="MZ31" s="94" t="s">
        <v>509</v>
      </c>
      <c r="NA31" s="85">
        <f>0.8*(SQRT(NA29))/MY30</f>
        <v>0.0022213150075601146</v>
      </c>
      <c r="NB31" s="2"/>
      <c r="NC31" s="2"/>
      <c r="ND31" s="2"/>
      <c r="NE31" s="20">
        <f t="shared" si="181"/>
        <v>0.05780560014607089</v>
      </c>
      <c r="NG31" s="377"/>
      <c r="NH31" s="377"/>
      <c r="NI31" s="377"/>
      <c r="NJ31" s="377"/>
      <c r="NK31" s="377"/>
      <c r="NL31" s="377"/>
      <c r="NM31" s="94"/>
      <c r="NN31" s="2"/>
      <c r="NO31" s="7"/>
      <c r="NP31" s="302"/>
      <c r="NQ31" s="85"/>
      <c r="NR31" s="94" t="s">
        <v>526</v>
      </c>
      <c r="NS31" s="85">
        <f>NS29*NQ28/NS27</f>
        <v>0.068599434057003542</v>
      </c>
      <c r="NT31" s="85">
        <f t="shared" si="182"/>
        <v>0.066246492880532956</v>
      </c>
      <c r="NU31" s="2"/>
      <c r="NV31" s="94" t="s">
        <v>527</v>
      </c>
      <c r="NW31" s="20">
        <f>NW30*NS27/NQ28</f>
        <v>0.0084213829957727887</v>
      </c>
      <c r="NX31" s="2"/>
      <c r="NY31" s="2"/>
      <c r="NZ31" s="2"/>
      <c r="OA31" s="2"/>
      <c r="OC31" s="173" t="s">
        <v>529</v>
      </c>
      <c r="OD31" s="85"/>
      <c r="OG31" s="7"/>
      <c r="OH31" s="302" t="s">
        <v>528</v>
      </c>
      <c r="OI31" s="85">
        <v>5</v>
      </c>
      <c r="OJ31" s="94" t="s">
        <v>526</v>
      </c>
      <c r="OK31" s="85">
        <f>OK29*OI28/OK27</f>
        <v>0.068599434057003542</v>
      </c>
      <c r="OL31" s="85">
        <f t="shared" si="183"/>
        <v>0.066246492880532956</v>
      </c>
      <c r="OM31" s="2"/>
      <c r="ON31" s="94" t="s">
        <v>527</v>
      </c>
      <c r="OO31" s="20">
        <f>OO30*OK27/OI28</f>
        <v>0.00035523432855015237</v>
      </c>
      <c r="OP31" s="2"/>
      <c r="OQ31" s="2"/>
      <c r="OR31" s="2"/>
      <c r="OS31" s="2"/>
      <c r="OU31" s="173" t="s">
        <v>529</v>
      </c>
      <c r="OV31" s="85"/>
      <c r="OZ31" s="1"/>
      <c r="PA31" s="1"/>
      <c r="PB31" s="1"/>
      <c r="PC31" s="1" t="s">
        <v>710</v>
      </c>
      <c r="PD31" s="1">
        <f>PD28+PD29+PD30</f>
        <v>24294.984892342614</v>
      </c>
      <c r="PE31" s="7" t="str">
        <f>IF(PD31&lt;PF31,"&lt;","&gt;=")</f>
        <v>&gt;=</v>
      </c>
      <c r="PF31" s="1">
        <f>PC26</f>
        <v>8800</v>
      </c>
      <c r="PG31" s="183" t="str">
        <f>IF(PD31&lt;PF31,"Verificar Armado","Pasa")</f>
        <v>Pasa</v>
      </c>
      <c r="PH31" s="1"/>
      <c r="PI31" s="302" t="s">
        <v>508</v>
      </c>
      <c r="PJ31" s="85">
        <v>0.80000000000000004</v>
      </c>
      <c r="PK31" s="94" t="s">
        <v>509</v>
      </c>
      <c r="PL31" s="85">
        <f>0.8*(SQRT(PL29))/PJ30</f>
        <v>0.0024835056781724379</v>
      </c>
      <c r="PM31" s="2"/>
      <c r="PN31" s="2"/>
      <c r="PO31" s="2"/>
      <c r="PP31" s="20">
        <f t="shared" si="184"/>
        <v>0.10268245533373786</v>
      </c>
      <c r="PR31" s="377"/>
      <c r="PS31" s="377"/>
      <c r="PT31" s="377"/>
      <c r="PU31" s="377"/>
      <c r="PV31" s="377"/>
      <c r="PW31" s="377"/>
      <c r="PX31" s="94"/>
      <c r="PY31" s="2"/>
      <c r="PZ31" s="71"/>
      <c r="QA31" s="316" t="s">
        <v>553</v>
      </c>
      <c r="QB31" s="317">
        <f>ABS(QH24*100000)</f>
        <v>5066.0130742615065</v>
      </c>
      <c r="QC31" s="318"/>
      <c r="QD31" s="10"/>
      <c r="QE31" s="10"/>
      <c r="QF31" s="10"/>
      <c r="QG31" s="318" t="s">
        <v>554</v>
      </c>
      <c r="QH31" s="223">
        <f>ROUNDUP((QH29/QH30),0)</f>
        <v>3</v>
      </c>
      <c r="QI31" s="2"/>
      <c r="QJ31" s="2"/>
      <c r="QK31" s="2"/>
      <c r="QL31" s="2"/>
      <c r="QN31" s="173" t="s">
        <v>529</v>
      </c>
      <c r="QO31" s="85"/>
      <c r="QR31" s="7"/>
      <c r="QS31" s="302" t="s">
        <v>528</v>
      </c>
      <c r="QT31" s="85">
        <v>5</v>
      </c>
      <c r="QU31" s="94" t="s">
        <v>526</v>
      </c>
      <c r="QV31" s="85">
        <f>QV29*QT28/QV27</f>
        <v>0.068599434057003542</v>
      </c>
      <c r="QW31" s="85">
        <f t="shared" si="185"/>
        <v>0.066246492880532956</v>
      </c>
      <c r="QX31" s="2"/>
      <c r="QY31" s="94" t="s">
        <v>527</v>
      </c>
      <c r="QZ31" s="20">
        <f>QZ30*QV27/QT28</f>
        <v>0.0013731047767866272</v>
      </c>
      <c r="RA31" s="2"/>
      <c r="RB31" s="2"/>
      <c r="RC31" s="2"/>
      <c r="RD31" s="2"/>
      <c r="RF31" s="173" t="s">
        <v>529</v>
      </c>
      <c r="RG31" s="85"/>
      <c r="RK31" s="1"/>
      <c r="RL31" s="1"/>
      <c r="RM31" s="1"/>
      <c r="RN31" s="1" t="s">
        <v>710</v>
      </c>
      <c r="RO31" s="1">
        <f>RO28+RO29+RO30</f>
        <v>24294.984892342614</v>
      </c>
      <c r="RP31" s="7" t="str">
        <f>IF(RO31&lt;RQ31,"&lt;","&gt;=")</f>
        <v>&gt;=</v>
      </c>
      <c r="RQ31" s="1">
        <f>RN26</f>
        <v>8800</v>
      </c>
      <c r="RR31" s="183" t="str">
        <f>IF(RO31&lt;RQ31,"Verificar Armado","Pasa")</f>
        <v>Pasa</v>
      </c>
      <c r="RS31" s="183"/>
      <c r="RT31" s="183"/>
      <c r="RU31" s="183"/>
      <c r="RV31" s="183"/>
      <c r="RW31" s="183"/>
      <c r="RX31" s="183"/>
      <c r="RY31" s="183"/>
      <c r="RZ31" s="183"/>
      <c r="SA31" s="183"/>
      <c r="SB31" s="2"/>
      <c r="SC31" s="40"/>
      <c r="SD31" s="40"/>
      <c r="SE31" s="40"/>
      <c r="SF31" s="40"/>
      <c r="SG31" s="40"/>
      <c r="SH31" s="40"/>
      <c r="SI31" s="40"/>
      <c r="SJ31" s="2"/>
      <c r="SK31" s="1"/>
      <c r="SL31" s="6">
        <f>SL30/(0.85*2.1)</f>
        <v>49299.719887955187</v>
      </c>
      <c r="SM31" s="6" t="s">
        <v>712</v>
      </c>
      <c r="SN31" s="6" t="s">
        <v>713</v>
      </c>
      <c r="SO31" s="6">
        <v>8.0800000000000001</v>
      </c>
      <c r="SP31" s="184">
        <f>(SO25+ST31)*SP25</f>
        <v>2.0071496275442291</v>
      </c>
      <c r="SQ31" s="24">
        <f>IF(SR24=0,0,IF(SQ13=0,0,IF(SQ14=0,0,SQ14*(SR24-SQ13)/SR24)))</f>
        <v>0</v>
      </c>
      <c r="SR31" s="7" t="s">
        <v>262</v>
      </c>
      <c r="SS31" s="7">
        <f>IF(SR24=0,0,IF(SQ13=0,0,IF(SQ14=0,0,SQ14*SQ13/SR24)))</f>
        <v>0</v>
      </c>
      <c r="ST31" s="176">
        <f>(SU25+SP30+SZ30)*ST25</f>
        <v>0.81167815174806479</v>
      </c>
      <c r="SU31" s="188"/>
      <c r="SV31" s="178">
        <f>(SU25+SP30+SZ30)*SV25</f>
        <v>0.92763217342635962</v>
      </c>
      <c r="SW31" s="24">
        <f>IF(SX24=0,0,IF(SW13=0,0,IF(SW14=0,0,SW14*(SX24-SW13)/SX24)))</f>
        <v>0</v>
      </c>
      <c r="SX31" s="7" t="s">
        <v>262</v>
      </c>
      <c r="SY31" s="7">
        <f>IF(SX24=0,0,IF(SW13=0,0,IF(SW14=0,0,SW14*SW13/SX24)))</f>
        <v>0</v>
      </c>
      <c r="SZ31" s="179">
        <f>(TA25+SV31)*SZ25</f>
        <v>-3.7481618219213679</v>
      </c>
      <c r="TA31" s="129"/>
      <c r="TB31" s="24"/>
      <c r="TC31" s="24"/>
      <c r="TD31" s="24"/>
      <c r="TE31" s="1"/>
      <c r="TG31" s="302" t="s">
        <v>508</v>
      </c>
      <c r="TH31" s="85">
        <v>0.80000000000000004</v>
      </c>
      <c r="TI31" s="308" t="s">
        <v>509</v>
      </c>
      <c r="TJ31" s="85">
        <f>0.8*(SQRT(TJ29))/TH30</f>
        <v>0.0024835056781724379</v>
      </c>
      <c r="TK31" s="2"/>
      <c r="TL31" s="2"/>
      <c r="TM31" s="2"/>
      <c r="TN31" s="20">
        <f t="shared" si="186"/>
        <v>0.092761033647507346</v>
      </c>
      <c r="TR31" s="2"/>
      <c r="TS31" s="2"/>
      <c r="TT31" s="2"/>
      <c r="TU31" s="2"/>
      <c r="TV31" s="2"/>
      <c r="TW31" s="2"/>
      <c r="TX31" s="2"/>
      <c r="TY31" s="2"/>
      <c r="TZ31" s="2"/>
      <c r="UA31" s="2"/>
      <c r="UB31" s="2"/>
      <c r="UC31" s="2"/>
      <c r="UD31" s="2"/>
      <c r="UF31" s="173" t="s">
        <v>529</v>
      </c>
      <c r="UG31" s="85"/>
      <c r="UK31" s="1"/>
      <c r="UL31" s="1"/>
      <c r="UM31" s="1"/>
      <c r="UN31" s="1" t="s">
        <v>710</v>
      </c>
      <c r="UO31" s="1">
        <f>UO28+UO29+UO30</f>
        <v>27132.714443431221</v>
      </c>
      <c r="UP31" s="7" t="str">
        <f>IF(UO31&lt;UQ31,"&lt;","&gt;=")</f>
        <v>&gt;=</v>
      </c>
      <c r="UQ31" s="1">
        <f>UN26</f>
        <v>4400</v>
      </c>
      <c r="UR31" s="183" t="str">
        <f>IF(UO31&lt;UQ31,"Verificar Armado","Pasa")</f>
        <v>Pasa</v>
      </c>
      <c r="VB31" s="71"/>
      <c r="VC31" s="302" t="s">
        <v>532</v>
      </c>
      <c r="VD31" s="85">
        <v>20</v>
      </c>
      <c r="VE31" s="94" t="s">
        <v>533</v>
      </c>
      <c r="VF31" s="2">
        <f>SQRT((VJ26)/(VD28*VF26*VD32*VG29))</f>
        <v>0.045247793504094719</v>
      </c>
      <c r="VG31" s="2" t="str">
        <f>IF(VF31&lt;VD31,"pasa el peralte con ro max","no pasa el peralte")</f>
        <v xml:space="preserve">pasa el peralte con ro max</v>
      </c>
      <c r="VH31" s="2"/>
      <c r="VI31" s="94" t="s">
        <v>534</v>
      </c>
      <c r="VJ31" s="20">
        <f>IF(VJ30&lt;VF28,VF28*VD31*VD32,IF(VJ30&gt;VF27,"peralte no pasa",VJ30*VD32*VD31))</f>
        <v>5.4951741014969944</v>
      </c>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40"/>
      <c r="WN31" s="40"/>
      <c r="WO31" s="40"/>
      <c r="WP31" s="40"/>
      <c r="WQ31" s="40"/>
      <c r="WR31" s="40"/>
      <c r="WS31" s="40"/>
      <c r="WT31" s="1"/>
      <c r="WU31" s="1"/>
      <c r="WV31" s="40"/>
      <c r="WW31" s="40"/>
      <c r="WX31" s="40"/>
      <c r="WY31" s="40"/>
      <c r="WZ31" s="40"/>
      <c r="XA31" s="40"/>
      <c r="XB31" s="40"/>
      <c r="XC31" s="1"/>
      <c r="XE31" s="40"/>
      <c r="XF31" s="40"/>
      <c r="XG31" s="40"/>
      <c r="XH31" s="40"/>
      <c r="XI31" s="40"/>
      <c r="XJ31" s="40"/>
      <c r="XK31" s="40"/>
      <c r="XL31" s="305"/>
      <c r="XM31" s="2"/>
      <c r="XN31" s="2"/>
      <c r="XO31" s="2"/>
      <c r="XP31" s="2"/>
      <c r="XQ31" s="2"/>
      <c r="XR31" s="2"/>
      <c r="XS31" s="2"/>
      <c r="XT31" s="2"/>
      <c r="XU31" s="2"/>
      <c r="XV31" s="2"/>
      <c r="XW31" s="2"/>
      <c r="XX31" s="2"/>
      <c r="XY31" s="2"/>
      <c r="XZ31" s="2"/>
      <c r="YA31" s="2"/>
      <c r="YB31" s="2"/>
      <c r="YC31" s="2"/>
      <c r="YD31" s="2"/>
      <c r="YE31" s="2"/>
      <c r="YM31" s="2"/>
      <c r="YN31" s="2"/>
      <c r="YO31" s="2"/>
      <c r="YP31" s="2"/>
      <c r="YQ31" s="2"/>
      <c r="YR31" s="2"/>
      <c r="YS31" s="2"/>
      <c r="YT31" s="2"/>
      <c r="YU31" s="2"/>
      <c r="YV31" s="1"/>
      <c r="ZH31" s="302" t="s">
        <v>508</v>
      </c>
      <c r="ZI31" s="85">
        <v>0.80000000000000004</v>
      </c>
      <c r="ZJ31" s="94" t="s">
        <v>509</v>
      </c>
      <c r="ZK31" s="85">
        <f>0.8*(SQRT(ZK29))/ZI30</f>
        <v>0.0022213150075601146</v>
      </c>
      <c r="ZL31" s="2"/>
      <c r="ZM31" s="2"/>
      <c r="ZN31" s="2"/>
      <c r="ZO31" s="20">
        <f t="shared" si="187"/>
        <v>0.075390914610767135</v>
      </c>
      <c r="ZQ31" s="6"/>
      <c r="ZR31" s="113"/>
      <c r="ZS31" s="113"/>
      <c r="ZT31" s="113"/>
      <c r="ZU31" s="113"/>
      <c r="ZV31" s="113"/>
      <c r="ZW31" s="113"/>
      <c r="ZX31" s="113"/>
      <c r="ZY31" s="24"/>
      <c r="ZZ31" s="1"/>
      <c r="AAB31" s="40"/>
      <c r="AAC31" s="40"/>
      <c r="AAD31" s="40"/>
      <c r="AAE31" s="40"/>
      <c r="AAF31" s="40"/>
      <c r="AAG31" s="40"/>
      <c r="AAH31" s="40"/>
      <c r="AAI31" s="43"/>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row>
    <row r="32" ht="15" customHeight="1">
      <c r="B32" s="21" t="s">
        <v>325</v>
      </c>
      <c r="C32" s="21"/>
      <c r="D32" s="21"/>
      <c r="K32" s="1" t="s">
        <v>717</v>
      </c>
      <c r="AC32" s="5" t="s">
        <v>718</v>
      </c>
      <c r="AU32" s="1" t="s">
        <v>140</v>
      </c>
      <c r="AW32" s="112"/>
      <c r="AZ32" s="3">
        <f>MAX(AZ28:AZ31)</f>
        <v>698</v>
      </c>
      <c r="BA32" s="1" t="s">
        <v>69</v>
      </c>
      <c r="BL32" s="1"/>
      <c r="BS32" s="1"/>
      <c r="BT32" s="1"/>
      <c r="BU32" s="1"/>
      <c r="BV32" s="1"/>
      <c r="CC32" s="1"/>
      <c r="CD32" s="1"/>
      <c r="CE32" s="1"/>
      <c r="CF32" s="1"/>
      <c r="CG32" s="6"/>
      <c r="CH32" s="6"/>
      <c r="CI32" s="6"/>
      <c r="CJ32" s="6"/>
      <c r="CK32" s="184">
        <f>(CJ25+CO32)*CK25</f>
        <v>-0.95132181789717785</v>
      </c>
      <c r="CL32" s="24">
        <f>IF(CM24=0,0,IF(CL15=0,0,IF(CL16=0,0,CL16*(CM24-CL15)/CM24)))</f>
        <v>0</v>
      </c>
      <c r="CM32" s="7" t="s">
        <v>274</v>
      </c>
      <c r="CN32" s="7">
        <f>IF(CM24=0,0,IF(CL15=0,0,IF(CL16=0,0,CL16*CL15/CM24)))</f>
        <v>0</v>
      </c>
      <c r="CO32" s="176">
        <f>(CP25+CK31+CU31)*CO25</f>
        <v>0.37132099296102217</v>
      </c>
      <c r="CP32" s="188"/>
      <c r="CQ32" s="178">
        <f>(CP25+CK31+CU31)*CQ25</f>
        <v>0.38857429162385748</v>
      </c>
      <c r="CR32" s="24">
        <f>IF(CS24=0,0,IF(CR15=0,0,IF(CR16=0,0,CR16*(CS24-CR15)/CS24)))</f>
        <v>0</v>
      </c>
      <c r="CS32" s="7" t="s">
        <v>274</v>
      </c>
      <c r="CT32" s="7">
        <f>IF(CS24=0,0,IF(CR15=0,0,IF(CR16=0,0,CR16*CR15/CS24)))</f>
        <v>0</v>
      </c>
      <c r="CU32" s="179">
        <f>(CV25+CQ32)*CU25</f>
        <v>-0.40648787081192872</v>
      </c>
      <c r="CV32" s="129"/>
      <c r="CW32" s="24"/>
      <c r="CX32" s="24"/>
      <c r="CY32" s="24"/>
      <c r="CZ32" s="1"/>
      <c r="DA32" s="1"/>
      <c r="DC32" s="18"/>
      <c r="DD32" s="104"/>
      <c r="DE32" s="1"/>
      <c r="DF32" s="104"/>
      <c r="DG32" s="1"/>
      <c r="DH32" s="133"/>
      <c r="DI32" s="375"/>
      <c r="DJ32" s="133"/>
      <c r="DM32" s="302" t="s">
        <v>544</v>
      </c>
      <c r="DN32" s="85">
        <f t="shared" si="188"/>
        <v>67</v>
      </c>
      <c r="DO32" s="94" t="s">
        <v>545</v>
      </c>
      <c r="DP32" s="2">
        <f>SQRT((DN33)/(DN28*DP26*DN32*DQ30))</f>
        <v>19.267545210351024</v>
      </c>
      <c r="DQ32" s="376" t="str">
        <f>IF(DP32&lt;DN31,"pasa el peralte con ro min","no pasa el peralte")</f>
        <v xml:space="preserve">no pasa el peralte</v>
      </c>
      <c r="DR32" s="2"/>
      <c r="DS32" s="94" t="s">
        <v>546</v>
      </c>
      <c r="DT32" s="187">
        <f>IF(DM36=DM37,DR37,IF(DM36=DM38,DR38,IF(DM36=DM39,DR39,IF(DM36=DM40,DR40,IF(DM36=DM41,DR41,IF(DM36=DM42,DR42,"escribe as"))))))</f>
        <v>0.95007874500000011</v>
      </c>
      <c r="DX32" s="1"/>
      <c r="DY32" s="6"/>
      <c r="DZ32" s="6"/>
      <c r="EA32" s="6"/>
      <c r="EB32" s="6"/>
      <c r="EC32" s="184">
        <f>(EB25+EG32)*EC25</f>
        <v>0.25743096530321946</v>
      </c>
      <c r="ED32" s="24">
        <f>IF(EE24=0,0,IF(ED15=0,0,IF(ED16=0,0,ED16*(EE24-ED15)/EE24)))</f>
        <v>0</v>
      </c>
      <c r="EE32" s="7" t="s">
        <v>274</v>
      </c>
      <c r="EF32" s="7">
        <f>IF(EE24=0,0,IF(ED15=0,0,IF(ED16=0,0,ED16*ED15/EE24)))</f>
        <v>0</v>
      </c>
      <c r="EG32" s="176">
        <f>(EH25+EC31+EM31)*EG25</f>
        <v>-0.11579206393977225</v>
      </c>
      <c r="EH32" s="188"/>
      <c r="EI32" s="178">
        <f>(EH25+EC31+EM31)*EI25</f>
        <v>-0.19075140520322842</v>
      </c>
      <c r="EJ32" s="24">
        <f>IF(EK24=0,0,IF(EJ15=0,0,IF(EJ16=0,0,EJ16*(EK24-EJ15)/EK24)))</f>
        <v>0</v>
      </c>
      <c r="EK32" s="7" t="s">
        <v>274</v>
      </c>
      <c r="EL32" s="7">
        <f>IF(EK24=0,0,IF(EJ15=0,0,IF(EJ16=0,0,EJ16*EJ15/EK24)))</f>
        <v>0</v>
      </c>
      <c r="EM32" s="179">
        <f>(EN25+EI32+ES31)*EM25</f>
        <v>0.21859263373421423</v>
      </c>
      <c r="EN32" s="188"/>
      <c r="EO32" s="185">
        <f>(EN25+EI32+ES31)*EO25</f>
        <v>0.085781048692668921</v>
      </c>
      <c r="EP32" s="24">
        <f>IF(EQ24=0,0,IF(EP15=0,0,IF(EP16=0,0,EP16*(EQ24-EP15)/EQ24)))</f>
        <v>0</v>
      </c>
      <c r="EQ32" s="7" t="s">
        <v>274</v>
      </c>
      <c r="ER32" s="7">
        <f>IF(EQ24=0,0,IF(EP15=0,0,IF(EP16=0,0,EP16*EP15/EQ24)))</f>
        <v>0</v>
      </c>
      <c r="ES32" s="179">
        <f>(ET25+EO32)*ES25</f>
        <v>-0.25509124934633443</v>
      </c>
      <c r="ET32" s="129"/>
      <c r="EU32" s="24"/>
      <c r="EV32" s="24"/>
      <c r="EW32" s="6"/>
      <c r="FA32" s="302" t="s">
        <v>516</v>
      </c>
      <c r="FB32" s="85">
        <f t="shared" si="165"/>
        <v>2400</v>
      </c>
      <c r="FC32" s="94" t="s">
        <v>517</v>
      </c>
      <c r="FD32" s="85">
        <f>FD30*FB30/FD29</f>
        <v>0.30000000000000004</v>
      </c>
      <c r="FE32" s="85">
        <f t="shared" ref="FE32:FE33" si="189">FD32*(1-(0.5*FD32))</f>
        <v>0.255</v>
      </c>
      <c r="FF32" s="2"/>
      <c r="FG32" s="94" t="s">
        <v>518</v>
      </c>
      <c r="FH32" s="20">
        <f t="shared" si="172"/>
        <v>0.066330644115881798</v>
      </c>
      <c r="FM32" s="6">
        <f>300/FP31</f>
        <v>37.128712871287128</v>
      </c>
      <c r="FN32" s="6" t="s">
        <v>719</v>
      </c>
      <c r="FO32" s="6"/>
      <c r="FP32" s="6"/>
      <c r="FQ32" s="184">
        <f>(FP25+FU32)*FQ25</f>
        <v>0.21000011981445316</v>
      </c>
      <c r="FR32" s="24">
        <f>IF(FS24=0,0,IF(FR15=0,0,IF(FR16=0,0,FR16*(FS24-FR15)/FS24)))</f>
        <v>0</v>
      </c>
      <c r="FS32" s="7" t="s">
        <v>274</v>
      </c>
      <c r="FT32" s="7">
        <f>IF(FS24=0,0,IF(FR15=0,0,IF(FR16=0,0,FR16*FR15/FS24)))</f>
        <v>0</v>
      </c>
      <c r="FU32" s="176">
        <f>(FV25+FQ31+GA31)*FU25</f>
        <v>0.0850725603710938</v>
      </c>
      <c r="FV32" s="188"/>
      <c r="FW32" s="178">
        <f>(FV25+FQ31+GA31)*FW25</f>
        <v>0.097225783281250047</v>
      </c>
      <c r="FX32" s="24">
        <f>IF(FY24=0,0,IF(FX15=0,0,IF(FX16=0,0,FX16*(FY24-FX15)/FY24)))</f>
        <v>0</v>
      </c>
      <c r="FY32" s="7" t="s">
        <v>274</v>
      </c>
      <c r="FZ32" s="7">
        <f>IF(FY24=0,0,IF(FX15=0,0,IF(FX16=0,0,FX16*FX15/FY24)))</f>
        <v>0</v>
      </c>
      <c r="GA32" s="179">
        <f>(GB25+FW32)*GA25</f>
        <v>-0.39234299164062514</v>
      </c>
      <c r="GB32" s="129"/>
      <c r="GC32" s="24"/>
      <c r="GD32" s="24"/>
      <c r="GE32" s="24"/>
      <c r="GF32" s="1"/>
      <c r="GH32" s="302" t="s">
        <v>516</v>
      </c>
      <c r="GI32" s="85">
        <v>2400</v>
      </c>
      <c r="GJ32" s="94" t="s">
        <v>517</v>
      </c>
      <c r="GK32" s="85">
        <f>GK30*GI30/GK29</f>
        <v>0.35294117647058826</v>
      </c>
      <c r="GL32" s="85">
        <f t="shared" ref="GL32:GL33" si="190">GK32*(1-(0.5*GK32))</f>
        <v>0.29065743944636679</v>
      </c>
      <c r="GM32" s="2"/>
      <c r="GN32" s="94" t="s">
        <v>518</v>
      </c>
      <c r="GO32" s="20">
        <f t="shared" si="173"/>
        <v>0.066330644115881798</v>
      </c>
      <c r="GT32" s="1"/>
      <c r="GU32" s="302" t="s">
        <v>516</v>
      </c>
      <c r="GV32" s="85">
        <v>2400</v>
      </c>
      <c r="GW32" s="94" t="s">
        <v>517</v>
      </c>
      <c r="GX32" s="85">
        <f>GX30*GV30/GX29</f>
        <v>0.35294117647058826</v>
      </c>
      <c r="GY32" s="85">
        <f t="shared" ref="GY32:GY33" si="191">GX32*(1-(0.5*GX32))</f>
        <v>0.29065743944636679</v>
      </c>
      <c r="GZ32" s="2"/>
      <c r="HA32" s="94" t="s">
        <v>518</v>
      </c>
      <c r="HB32" s="20">
        <f t="shared" si="174"/>
        <v>0.28708164788519225</v>
      </c>
      <c r="HD32" s="377"/>
      <c r="HE32" s="377"/>
      <c r="HF32" s="377"/>
      <c r="HG32" s="377"/>
      <c r="HH32" s="377"/>
      <c r="HI32" s="377"/>
      <c r="HJ32" s="377"/>
      <c r="HL32" s="71"/>
      <c r="HM32" s="302" t="s">
        <v>532</v>
      </c>
      <c r="HN32" s="85">
        <v>25</v>
      </c>
      <c r="HO32" s="94" t="s">
        <v>533</v>
      </c>
      <c r="HP32" s="2">
        <f>SQRT((HN34)/(HN29*HP27*HN33*HQ30))</f>
        <v>16.995445715239317</v>
      </c>
      <c r="HQ32" s="2" t="str">
        <f>IF(HP32&lt;HN32,"pasa el peralte con ro max","no pasa el peralte")</f>
        <v xml:space="preserve">pasa el peralte con ro max</v>
      </c>
      <c r="HR32" s="2"/>
      <c r="HS32" s="94" t="s">
        <v>534</v>
      </c>
      <c r="HT32" s="20">
        <f>IF(HT31&lt;HP29,HP29*HN32*HN33,IF(HT31&gt;HP28,"peralte no pasa",HT31*HN33*HN32))</f>
        <v>3.3248857962429881</v>
      </c>
      <c r="HV32" s="1"/>
      <c r="HW32" s="302" t="s">
        <v>516</v>
      </c>
      <c r="HX32" s="85">
        <v>2400</v>
      </c>
      <c r="HY32" s="94" t="s">
        <v>517</v>
      </c>
      <c r="HZ32" s="85">
        <f>HZ30*HX30/HZ29</f>
        <v>0.35294117647058826</v>
      </c>
      <c r="IA32" s="85">
        <f t="shared" ref="IA32:IA33" si="192">HZ32*(1-(0.5*HZ32))</f>
        <v>0.29065743944636679</v>
      </c>
      <c r="IB32" s="2"/>
      <c r="IC32" s="94" t="s">
        <v>518</v>
      </c>
      <c r="ID32" s="20">
        <f t="shared" si="176"/>
        <v>0.13325641192517806</v>
      </c>
      <c r="IF32" s="195"/>
      <c r="IG32" s="195"/>
      <c r="IH32" s="195"/>
      <c r="II32" s="195"/>
      <c r="IJ32" s="195"/>
      <c r="IK32" s="195"/>
      <c r="IL32" s="195"/>
      <c r="IN32" s="71"/>
      <c r="IO32" s="302" t="s">
        <v>532</v>
      </c>
      <c r="IP32" s="85">
        <v>25</v>
      </c>
      <c r="IQ32" s="94" t="s">
        <v>533</v>
      </c>
      <c r="IR32" s="2">
        <f>SQRT((IP34)/(IP29*IR27*IP33*IS30))</f>
        <v>13.666152708708147</v>
      </c>
      <c r="IS32" s="2" t="str">
        <f>IF(IR32&lt;IP32,"pasa el peralte con ro max","no pasa el peralte")</f>
        <v xml:space="preserve">pasa el peralte con ro max</v>
      </c>
      <c r="IT32" s="2"/>
      <c r="IU32" s="94" t="s">
        <v>534</v>
      </c>
      <c r="IV32" s="20">
        <f>IF(IV31&lt;IR29,IR29*IP32*IP33,IF(IV31&gt;IR28,"peralte no pasa",IV31*IP33*IP32))</f>
        <v>2.0391397389335633</v>
      </c>
      <c r="IW32" s="6">
        <f>ABS(JC31+JC45)/IW37</f>
        <v>1.2522685268719527</v>
      </c>
      <c r="IX32" s="8"/>
      <c r="IZ32" s="1"/>
      <c r="JA32" s="1"/>
      <c r="JB32" s="1"/>
      <c r="JC32" s="6"/>
      <c r="JD32" s="1"/>
      <c r="JE32" s="1"/>
      <c r="JF32" s="3" t="str">
        <f t="shared" si="166"/>
        <v>C</v>
      </c>
      <c r="JG32" s="112">
        <f>(JN40*JM29)+JL30+JK41</f>
        <v>24.780332499999997</v>
      </c>
      <c r="JH32" s="112">
        <f t="shared" si="178"/>
        <v>24.780332499999997</v>
      </c>
      <c r="JI32" s="112">
        <f t="shared" si="178"/>
        <v>24.780332499999997</v>
      </c>
      <c r="JJ32" s="112">
        <f>JI32*JK27</f>
        <v>19.277536601002865</v>
      </c>
      <c r="JK32" s="3">
        <v>3.2999999999999998</v>
      </c>
      <c r="JL32" s="4"/>
      <c r="JM32" s="4"/>
      <c r="JN32" s="1"/>
      <c r="KN32" s="1"/>
      <c r="KO32" s="1"/>
      <c r="KP32" s="1"/>
      <c r="KQ32" s="1"/>
      <c r="KR32" s="4"/>
      <c r="KS32" s="4"/>
      <c r="KT32" s="4"/>
      <c r="KU32" s="4">
        <f t="shared" si="152"/>
        <v>0</v>
      </c>
      <c r="KV32" s="371">
        <f t="shared" si="144"/>
        <v>0</v>
      </c>
      <c r="KW32" s="112">
        <v>0</v>
      </c>
      <c r="KX32" s="1">
        <v>0</v>
      </c>
      <c r="KY32" s="297" t="str">
        <f t="shared" si="153"/>
        <v/>
      </c>
      <c r="KZ32" s="112">
        <f t="shared" si="154"/>
        <v>0</v>
      </c>
      <c r="LA32" s="1">
        <v>0</v>
      </c>
      <c r="LB32" s="1" t="str">
        <f t="shared" si="155"/>
        <v/>
      </c>
      <c r="LD32" s="5"/>
      <c r="LE32" s="40"/>
      <c r="LF32" s="40"/>
      <c r="LG32" s="40"/>
      <c r="LH32" s="40"/>
      <c r="LI32" s="40"/>
      <c r="LJ32" s="40"/>
      <c r="LK32" s="40"/>
      <c r="LL32" s="5"/>
      <c r="LM32" s="1"/>
      <c r="LN32" s="302" t="s">
        <v>516</v>
      </c>
      <c r="LO32" s="85">
        <v>2400</v>
      </c>
      <c r="LP32" s="94" t="s">
        <v>517</v>
      </c>
      <c r="LQ32" s="85">
        <f>LQ30*LO30/LQ29</f>
        <v>0.35294117647058826</v>
      </c>
      <c r="LR32" s="85">
        <f t="shared" ref="LR32:LR33" si="193">LQ32*(1-(0.5*LQ32))</f>
        <v>0.29065743944636679</v>
      </c>
      <c r="LS32" s="2"/>
      <c r="LT32" s="94" t="s">
        <v>518</v>
      </c>
      <c r="LU32" s="20">
        <f t="shared" si="179"/>
        <v>0.05729619334856275</v>
      </c>
      <c r="LW32" s="173" t="s">
        <v>529</v>
      </c>
      <c r="LX32" s="85"/>
      <c r="LY32" s="2"/>
      <c r="LZ32" s="2"/>
      <c r="MA32" s="173" t="s">
        <v>529</v>
      </c>
      <c r="MB32" s="85"/>
      <c r="MC32" s="2"/>
      <c r="MD32" s="2"/>
      <c r="ME32" s="71"/>
      <c r="MF32" s="302" t="s">
        <v>532</v>
      </c>
      <c r="MG32" s="85">
        <v>30</v>
      </c>
      <c r="MH32" s="94" t="s">
        <v>533</v>
      </c>
      <c r="MI32" s="2">
        <f>SQRT((MM27)/(MG29*MI27*MG33*MJ30))</f>
        <v>0.050268274095028258</v>
      </c>
      <c r="MJ32" s="2" t="str">
        <f>IF(MI32&lt;MG32,"pasa el peralte con ro max","no pasa el peralte")</f>
        <v xml:space="preserve">pasa el peralte con ro max</v>
      </c>
      <c r="MK32" s="2"/>
      <c r="ML32" s="94" t="s">
        <v>534</v>
      </c>
      <c r="MM32" s="20">
        <f>IF(MM31&lt;MI29,MI29*MG32*MG33,IF(MM31&gt;MI28,"peralte no pasa",MM31*MG33*MG32))</f>
        <v>2.2865033171029387</v>
      </c>
      <c r="MN32" s="2">
        <f>MT28*10000/MP26</f>
        <v>229.62152769245074</v>
      </c>
      <c r="MO32" s="2"/>
      <c r="MP32" s="2"/>
      <c r="MQ32" s="2"/>
      <c r="MS32" s="313">
        <v>4</v>
      </c>
      <c r="MT32" s="254" t="s">
        <v>536</v>
      </c>
      <c r="MU32" s="255" t="s">
        <v>537</v>
      </c>
      <c r="MV32" s="254" t="s">
        <v>538</v>
      </c>
      <c r="MW32" s="1"/>
      <c r="MX32" s="302" t="s">
        <v>516</v>
      </c>
      <c r="MY32" s="85">
        <v>2400</v>
      </c>
      <c r="MZ32" s="94" t="s">
        <v>517</v>
      </c>
      <c r="NA32" s="85">
        <f>NA30*MY30/NA29</f>
        <v>0.35294117647058826</v>
      </c>
      <c r="NB32" s="85">
        <f t="shared" ref="NB32:NB33" si="194">NA32*(1-(0.5*NA32))</f>
        <v>0.29065743944636679</v>
      </c>
      <c r="NC32" s="2"/>
      <c r="ND32" s="94" t="s">
        <v>518</v>
      </c>
      <c r="NE32" s="20">
        <f t="shared" si="181"/>
        <v>0.05780560014607089</v>
      </c>
      <c r="NG32" s="173" t="s">
        <v>529</v>
      </c>
      <c r="NH32" s="85"/>
      <c r="NI32" s="2"/>
      <c r="NJ32" s="2"/>
      <c r="NK32" s="173" t="s">
        <v>529</v>
      </c>
      <c r="NL32" s="85"/>
      <c r="NM32" s="2"/>
      <c r="NN32" s="2"/>
      <c r="NO32" s="71"/>
      <c r="NP32" s="302" t="s">
        <v>532</v>
      </c>
      <c r="NQ32" s="85">
        <v>30</v>
      </c>
      <c r="NR32" s="94" t="s">
        <v>533</v>
      </c>
      <c r="NS32" s="2">
        <f>SQRT((NW27)/(NQ29*NS27*NQ33*NT30))</f>
        <v>0.08360555120023111</v>
      </c>
      <c r="NT32" s="2" t="str">
        <f>IF(NS32&lt;NQ32,"pasa el peralte con ro max","no pasa el peralte")</f>
        <v xml:space="preserve">pasa el peralte con ro max</v>
      </c>
      <c r="NU32" s="2"/>
      <c r="NV32" s="94" t="s">
        <v>534</v>
      </c>
      <c r="NW32" s="20">
        <f>IF(NW31&lt;NS29,NS29*NQ32*NQ33,IF(NW31&gt;NS28,"peralte no pasa",NW31*NQ33*NQ32))</f>
        <v>7.5792446961955111</v>
      </c>
      <c r="NX32" s="2">
        <f>NZ26</f>
        <v>100</v>
      </c>
      <c r="NY32" s="2"/>
      <c r="NZ32" s="2"/>
      <c r="OA32" s="2"/>
      <c r="OC32" s="313">
        <v>4</v>
      </c>
      <c r="OD32" s="254" t="s">
        <v>536</v>
      </c>
      <c r="OE32" s="255" t="s">
        <v>537</v>
      </c>
      <c r="OF32" s="254" t="s">
        <v>538</v>
      </c>
      <c r="OG32" s="71"/>
      <c r="OH32" s="302" t="s">
        <v>532</v>
      </c>
      <c r="OI32" s="85">
        <v>95</v>
      </c>
      <c r="OJ32" s="94" t="s">
        <v>533</v>
      </c>
      <c r="OK32" s="2">
        <f>SQRT((OO27)/(OI29*OK27*OI33*OL30))</f>
        <v>0.061565810891592528</v>
      </c>
      <c r="OL32" s="2" t="str">
        <f>IF(OK32&lt;OI32,"pasa el peralte con ro max","no pasa el peralte")</f>
        <v xml:space="preserve">pasa el peralte con ro max</v>
      </c>
      <c r="OM32" s="2"/>
      <c r="ON32" s="94" t="s">
        <v>534</v>
      </c>
      <c r="OO32" s="20">
        <f>IF(OO31&lt;OK29,OK29*OI32*OI33,IF(OO31&gt;OK28,"peralte no pasa",OO31*OI33*OI32))</f>
        <v>4.220498514364218</v>
      </c>
      <c r="OP32" s="2">
        <f>OV28*10000/OR26</f>
        <v>229.62152769245074</v>
      </c>
      <c r="OQ32" s="2"/>
      <c r="OR32" s="2"/>
      <c r="OS32" s="2"/>
      <c r="OU32" s="313">
        <v>4</v>
      </c>
      <c r="OV32" s="254" t="s">
        <v>536</v>
      </c>
      <c r="OW32" s="255" t="s">
        <v>537</v>
      </c>
      <c r="OX32" s="254" t="s">
        <v>538</v>
      </c>
      <c r="OZ32" s="377"/>
      <c r="PA32" s="377"/>
      <c r="PB32" s="377"/>
      <c r="PC32" s="377"/>
      <c r="PD32" s="377"/>
      <c r="PE32" s="377"/>
      <c r="PF32" s="94"/>
      <c r="PG32" s="2"/>
      <c r="PH32" s="1"/>
      <c r="PI32" s="302" t="s">
        <v>516</v>
      </c>
      <c r="PJ32" s="85">
        <v>2400</v>
      </c>
      <c r="PK32" s="94" t="s">
        <v>517</v>
      </c>
      <c r="PL32" s="85">
        <f>PL30*PJ30/PL29</f>
        <v>0.35294117647058826</v>
      </c>
      <c r="PM32" s="85">
        <f t="shared" ref="PM32:PM33" si="195">PL32*(1-(0.5*PL32))</f>
        <v>0.29065743944636679</v>
      </c>
      <c r="PN32" s="2"/>
      <c r="PO32" s="94" t="s">
        <v>518</v>
      </c>
      <c r="PP32" s="20">
        <f t="shared" si="184"/>
        <v>0.10268245533373786</v>
      </c>
      <c r="PR32" s="173" t="s">
        <v>529</v>
      </c>
      <c r="PS32" s="85"/>
      <c r="PT32" s="2"/>
      <c r="PU32" s="2"/>
      <c r="PV32" s="173" t="s">
        <v>529</v>
      </c>
      <c r="PW32" s="85"/>
      <c r="PX32" s="2"/>
      <c r="PY32" s="2"/>
      <c r="PZ32" s="7"/>
      <c r="QA32" s="3"/>
      <c r="QB32" s="4"/>
      <c r="QC32" s="4"/>
      <c r="QD32" s="4"/>
      <c r="QE32" s="2"/>
      <c r="QF32" s="2"/>
      <c r="QG32" s="94"/>
      <c r="QH32" s="2"/>
      <c r="QI32" s="2">
        <f>QO28*10000/QK26</f>
        <v>249.41982941475092</v>
      </c>
      <c r="QJ32" s="2"/>
      <c r="QK32" s="2"/>
      <c r="QL32" s="2"/>
      <c r="QN32" s="313">
        <v>4</v>
      </c>
      <c r="QO32" s="254" t="s">
        <v>536</v>
      </c>
      <c r="QP32" s="255" t="s">
        <v>537</v>
      </c>
      <c r="QQ32" s="254" t="s">
        <v>538</v>
      </c>
      <c r="QR32" s="71"/>
      <c r="QS32" s="302" t="s">
        <v>532</v>
      </c>
      <c r="QT32" s="85">
        <v>95</v>
      </c>
      <c r="QU32" s="94" t="s">
        <v>533</v>
      </c>
      <c r="QV32" s="2">
        <f>SQRT((QZ27)/(QT29*QV27*QT33*QW30))</f>
        <v>0.11915404752015027</v>
      </c>
      <c r="QW32" s="2" t="str">
        <f>IF(QV32&lt;QT32,"pasa el peralte con ro max","no pasa el peralte")</f>
        <v xml:space="preserve">pasa el peralte con ro max</v>
      </c>
      <c r="QX32" s="2"/>
      <c r="QY32" s="94" t="s">
        <v>534</v>
      </c>
      <c r="QZ32" s="20">
        <f>IF(QZ31&lt;QV29,QV29*QT32*QT33,IF(QZ31&gt;QV28,"peralte no pasa",QZ31*QT33*QT32))</f>
        <v>4.220498514364218</v>
      </c>
      <c r="RA32" s="2">
        <f>RG28*10000/RC26</f>
        <v>294.93419022980981</v>
      </c>
      <c r="RB32" s="2"/>
      <c r="RC32" s="2"/>
      <c r="RD32" s="2"/>
      <c r="RF32" s="313">
        <v>4</v>
      </c>
      <c r="RG32" s="254" t="s">
        <v>536</v>
      </c>
      <c r="RH32" s="255" t="s">
        <v>537</v>
      </c>
      <c r="RI32" s="254" t="s">
        <v>538</v>
      </c>
      <c r="RK32" s="377"/>
      <c r="RL32" s="377"/>
      <c r="RM32" s="377"/>
      <c r="RN32" s="377"/>
      <c r="RO32" s="377"/>
      <c r="RP32" s="377"/>
      <c r="RQ32" s="94"/>
      <c r="RR32" s="2"/>
      <c r="RS32" s="2"/>
      <c r="RT32" s="2"/>
      <c r="RU32" s="2"/>
      <c r="RV32" s="2"/>
      <c r="RW32" s="2"/>
      <c r="RX32" s="2"/>
      <c r="RY32" s="2"/>
      <c r="RZ32" s="2"/>
      <c r="SA32" s="2"/>
      <c r="SB32" s="2"/>
      <c r="SC32" s="40"/>
      <c r="SD32" s="40"/>
      <c r="SE32" s="40"/>
      <c r="SF32" s="40"/>
      <c r="SG32" s="40"/>
      <c r="SH32" s="40"/>
      <c r="SI32" s="40"/>
      <c r="SJ32" s="2"/>
      <c r="SK32" s="1"/>
      <c r="SL32" s="6">
        <f>300/SO31</f>
        <v>37.128712871287128</v>
      </c>
      <c r="SM32" s="6" t="s">
        <v>719</v>
      </c>
      <c r="SN32" s="6"/>
      <c r="SO32" s="6"/>
      <c r="SP32" s="184">
        <f>(SO25+ST32)*SP25</f>
        <v>2.0065539733232787</v>
      </c>
      <c r="SQ32" s="24">
        <f>IF(SR24=0,0,IF(SQ15=0,0,IF(SQ16=0,0,SQ16*(SR24-SQ15)/SR24)))</f>
        <v>0</v>
      </c>
      <c r="SR32" s="7" t="s">
        <v>274</v>
      </c>
      <c r="SS32" s="7">
        <f>IF(SR24=0,0,IF(SQ15=0,0,IF(SQ16=0,0,SQ16*SQ15/SR24)))</f>
        <v>0</v>
      </c>
      <c r="ST32" s="176">
        <f>(SU25+SP31+SZ31)*ST25</f>
        <v>0.81286946018996498</v>
      </c>
      <c r="SU32" s="188"/>
      <c r="SV32" s="178">
        <f>(SU25+SP31+SZ31)*SV25</f>
        <v>0.92899366878853129</v>
      </c>
      <c r="SW32" s="24">
        <f>IF(SX24=0,0,IF(SW15=0,0,IF(SW16=0,0,SW16*(SX24-SW15)/SX24)))</f>
        <v>0</v>
      </c>
      <c r="SX32" s="7" t="s">
        <v>274</v>
      </c>
      <c r="SY32" s="7">
        <f>IF(SX24=0,0,IF(SW15=0,0,IF(SW16=0,0,SW16*SW15/SX24)))</f>
        <v>0</v>
      </c>
      <c r="SZ32" s="179">
        <f>(TA25+SV32)*SZ25</f>
        <v>-3.7488425696024539</v>
      </c>
      <c r="TA32" s="129"/>
      <c r="TB32" s="24"/>
      <c r="TC32" s="24"/>
      <c r="TD32" s="24"/>
      <c r="TE32" s="1"/>
      <c r="TG32" s="302" t="s">
        <v>516</v>
      </c>
      <c r="TH32" s="85">
        <v>2400</v>
      </c>
      <c r="TI32" s="94" t="s">
        <v>517</v>
      </c>
      <c r="TJ32" s="85">
        <f>TJ30*TH30/TJ29</f>
        <v>0.35294117647058826</v>
      </c>
      <c r="TK32" s="85">
        <f t="shared" ref="TK32:TK33" si="196">TJ32*(1-(0.5*TJ32))</f>
        <v>0.29065743944636679</v>
      </c>
      <c r="TL32" s="2"/>
      <c r="TM32" s="94" t="s">
        <v>518</v>
      </c>
      <c r="TN32" s="20">
        <f t="shared" si="186"/>
        <v>0.092761033647507346</v>
      </c>
      <c r="TR32" s="2"/>
      <c r="TZ32" s="2"/>
      <c r="UA32" s="252">
        <f>UJ13</f>
        <v>100</v>
      </c>
      <c r="UB32" s="2"/>
      <c r="UC32" s="2"/>
      <c r="UD32" s="2"/>
      <c r="UF32" s="313">
        <v>4</v>
      </c>
      <c r="UG32" s="254" t="s">
        <v>536</v>
      </c>
      <c r="UH32" s="255" t="s">
        <v>537</v>
      </c>
      <c r="UI32" s="254" t="s">
        <v>538</v>
      </c>
      <c r="UK32" s="377"/>
      <c r="UL32" s="377"/>
      <c r="UM32" s="377"/>
      <c r="UN32" s="377"/>
      <c r="UO32" s="377"/>
      <c r="UP32" s="377"/>
      <c r="UQ32" s="94"/>
      <c r="UR32" s="2"/>
      <c r="UT32" s="8" t="s">
        <v>720</v>
      </c>
      <c r="UU32" s="6">
        <f>UZ29</f>
        <v>0.37552480594492188</v>
      </c>
      <c r="UV32" s="6">
        <f>UU25</f>
        <v>2.0600000000000001</v>
      </c>
      <c r="UW32" s="6">
        <f>UX25</f>
        <v>3</v>
      </c>
      <c r="UY32" s="374" t="s">
        <v>84</v>
      </c>
      <c r="UZ32" s="6">
        <f>UU32*UV32*UW32</f>
        <v>2.3207433007396174</v>
      </c>
      <c r="VB32" s="7"/>
      <c r="VC32" s="302" t="s">
        <v>544</v>
      </c>
      <c r="VD32" s="85">
        <v>100</v>
      </c>
      <c r="VE32" s="94" t="s">
        <v>545</v>
      </c>
      <c r="VF32" s="2">
        <f>SQRT((VJ26)/(VD28*VF26*VD32*VG30))</f>
        <v>0.082129881507553307</v>
      </c>
      <c r="VG32" s="2" t="str">
        <f>IF(VF32&lt;VD31,"pasa el peralte con ro min","no pasa el peralte")</f>
        <v xml:space="preserve">pasa el peralte con ro min</v>
      </c>
      <c r="VH32" s="2"/>
      <c r="VI32" s="94" t="s">
        <v>546</v>
      </c>
      <c r="VJ32" s="187">
        <f>IF(VC36=VC37,VF37,IF(VC36=VC38,VF38,IF(VC36=VC39,VF39,IF(VC36=VC40,VF40,IF(VC36=VC41,VF41,IF(VC36=VC42,VF42,"escribe as"))))))</f>
        <v>1.2667716600000001</v>
      </c>
      <c r="VK32" s="2"/>
      <c r="VL32" s="2"/>
      <c r="VM32" s="2"/>
      <c r="VN32" s="2"/>
      <c r="VO32" s="2"/>
      <c r="VP32" s="2"/>
      <c r="VQ32" s="2"/>
      <c r="VR32" s="2"/>
      <c r="VS32" s="2"/>
      <c r="VT32" s="2"/>
      <c r="VU32" s="2"/>
      <c r="VV32" s="2"/>
      <c r="VW32" s="2"/>
      <c r="VX32" s="2"/>
      <c r="VY32" s="2"/>
      <c r="VZ32" s="2"/>
      <c r="WA32" s="2"/>
      <c r="WB32" s="2"/>
      <c r="WC32" s="24"/>
      <c r="WD32" s="24"/>
      <c r="WE32" s="46" t="s">
        <v>477</v>
      </c>
      <c r="WF32" s="24"/>
      <c r="WG32" s="24"/>
      <c r="WH32" s="24"/>
      <c r="WI32" s="24"/>
      <c r="WJ32" s="24"/>
      <c r="WK32" s="24"/>
      <c r="WL32" s="2"/>
      <c r="WM32" s="65" t="s">
        <v>197</v>
      </c>
      <c r="WN32" s="65"/>
      <c r="WO32" s="65"/>
      <c r="WP32" s="117"/>
      <c r="WQ32" s="65"/>
      <c r="WR32" s="65"/>
      <c r="WS32" s="65"/>
      <c r="WT32" s="1"/>
      <c r="WU32" s="1"/>
      <c r="WV32" s="40"/>
      <c r="WW32" s="40"/>
      <c r="WX32" s="40"/>
      <c r="WY32" s="40"/>
      <c r="WZ32" s="40"/>
      <c r="XA32" s="40"/>
      <c r="XB32" s="40"/>
      <c r="XC32" s="1"/>
      <c r="XE32" s="40"/>
      <c r="XF32" s="40"/>
      <c r="XG32" s="40"/>
      <c r="XH32" s="40"/>
      <c r="XI32" s="40"/>
      <c r="XJ32" s="40"/>
      <c r="XK32" s="40"/>
      <c r="XL32" s="2"/>
      <c r="XM32" s="2"/>
      <c r="XN32" s="2"/>
      <c r="XO32" s="2"/>
      <c r="XP32" s="2"/>
      <c r="XQ32" s="2"/>
      <c r="XR32" s="2"/>
      <c r="XS32" s="2"/>
      <c r="XT32" s="2"/>
      <c r="XU32" s="2"/>
      <c r="XV32" s="2"/>
      <c r="XW32" s="2"/>
      <c r="XX32" s="2"/>
      <c r="XY32" s="2"/>
      <c r="YA32" s="2"/>
      <c r="YB32" s="2"/>
      <c r="YC32" s="2"/>
      <c r="YD32" s="2"/>
      <c r="YE32" s="2"/>
      <c r="YM32" s="2"/>
      <c r="YN32" s="2"/>
      <c r="YO32" s="2"/>
      <c r="YP32" s="2"/>
      <c r="YQ32" s="2"/>
      <c r="YR32" s="2"/>
      <c r="YS32" s="2"/>
      <c r="YT32" s="2"/>
      <c r="YU32" s="2"/>
      <c r="YV32" s="1"/>
      <c r="ZH32" s="302" t="s">
        <v>516</v>
      </c>
      <c r="ZI32" s="85">
        <v>2400</v>
      </c>
      <c r="ZJ32" s="94" t="s">
        <v>517</v>
      </c>
      <c r="ZK32" s="85">
        <f>ZK30*ZI30/ZK29</f>
        <v>0.35294117647058826</v>
      </c>
      <c r="ZL32" s="85">
        <f t="shared" ref="ZL32:ZL33" si="197">ZK32*(1-(0.5*ZK32))</f>
        <v>0.29065743944636679</v>
      </c>
      <c r="ZM32" s="2"/>
      <c r="ZN32" s="94" t="s">
        <v>518</v>
      </c>
      <c r="ZO32" s="20">
        <f t="shared" si="187"/>
        <v>0.075390914610767135</v>
      </c>
      <c r="ZQ32" s="6"/>
      <c r="ZR32" s="113"/>
      <c r="ZS32" s="113"/>
      <c r="ZT32" s="113"/>
      <c r="ZU32" s="113"/>
      <c r="ZV32" s="113"/>
      <c r="ZW32" s="113"/>
      <c r="ZX32" s="113"/>
      <c r="ZY32" s="24"/>
      <c r="ZZ32" s="1"/>
      <c r="AAB32" s="40"/>
      <c r="AAC32" s="40"/>
      <c r="AAD32" s="40"/>
      <c r="AAE32" s="40"/>
      <c r="AAF32" s="40"/>
      <c r="AAG32" s="40"/>
      <c r="AAH32" s="40"/>
      <c r="AAI32" s="43"/>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row>
    <row r="33" ht="15" customHeight="1">
      <c r="B33" s="21"/>
      <c r="C33" s="21"/>
      <c r="D33" s="21"/>
      <c r="E33" s="1"/>
      <c r="F33" s="1"/>
      <c r="G33" s="1"/>
      <c r="H33" s="1"/>
      <c r="AL33" s="3" t="s">
        <v>265</v>
      </c>
      <c r="AM33" s="3">
        <v>11</v>
      </c>
      <c r="AN33" s="3" t="s">
        <v>266</v>
      </c>
      <c r="AO33" s="5" t="s">
        <v>267</v>
      </c>
      <c r="AU33" s="3" t="s">
        <v>721</v>
      </c>
      <c r="AV33" s="4">
        <f>AM35*2</f>
        <v>16</v>
      </c>
      <c r="AW33" s="86" t="s">
        <v>384</v>
      </c>
      <c r="AX33" s="4">
        <f>AO35*2</f>
        <v>18.399999999999999</v>
      </c>
      <c r="AY33" s="86" t="s">
        <v>84</v>
      </c>
      <c r="AZ33" s="3">
        <f>AV33+AX33</f>
        <v>34.399999999999999</v>
      </c>
      <c r="BA33" s="1" t="s">
        <v>722</v>
      </c>
      <c r="BL33" s="1"/>
      <c r="BS33" s="1"/>
      <c r="BT33" s="1"/>
      <c r="BU33" s="1"/>
      <c r="BV33" s="1"/>
      <c r="CC33" s="1"/>
      <c r="CD33" s="1"/>
      <c r="CE33" s="1"/>
      <c r="CF33" s="1"/>
      <c r="CG33" s="6"/>
      <c r="CH33" s="6"/>
      <c r="CI33" s="6"/>
      <c r="CJ33" s="6"/>
      <c r="CK33" s="184">
        <f>(CJ25+CO33)*CK25</f>
        <v>-0.95144333628920075</v>
      </c>
      <c r="CL33" s="24">
        <f>IF(CM24=0,0,IF(CL17=0,0,IF(CL18=0,0,CL18*(CM24-CL17)/CM24)))</f>
        <v>0</v>
      </c>
      <c r="CM33" s="7" t="s">
        <v>282</v>
      </c>
      <c r="CN33" s="7">
        <f>IF(CM24=0,0,IF(CL17=0,0,IF(CL18=0,0,CL18*CL17/CM24)))</f>
        <v>0</v>
      </c>
      <c r="CO33" s="176">
        <f>(CP25+CK32+CU32)*CO25</f>
        <v>0.37156402974506803</v>
      </c>
      <c r="CP33" s="188"/>
      <c r="CQ33" s="178">
        <f>(CP25+CK32+CU32)*CQ25</f>
        <v>0.38882862102615195</v>
      </c>
      <c r="CR33" s="24">
        <f>IF(CS24=0,0,IF(CR17=0,0,IF(CR18=0,0,CR18*(CS24-CR17)/CS24)))</f>
        <v>0</v>
      </c>
      <c r="CS33" s="7" t="s">
        <v>282</v>
      </c>
      <c r="CT33" s="7">
        <f>IF(CS24=0,0,IF(CR17=0,0,IF(CR18=0,0,CR18*CR17/CS24)))</f>
        <v>0</v>
      </c>
      <c r="CU33" s="179">
        <f>(CV25+CQ33)*CU25</f>
        <v>-0.40661503551307598</v>
      </c>
      <c r="CV33" s="129"/>
      <c r="CW33" s="24"/>
      <c r="CX33" s="24"/>
      <c r="CY33" s="24"/>
      <c r="CZ33" s="1"/>
      <c r="DA33" s="1"/>
      <c r="DC33" s="18" t="s">
        <v>320</v>
      </c>
      <c r="DD33" s="1">
        <f t="shared" ref="DD33:DJ33" si="198">SUM(DD30:DD32)</f>
        <v>8697.9166666666661</v>
      </c>
      <c r="DE33" s="1">
        <f t="shared" si="198"/>
        <v>0</v>
      </c>
      <c r="DF33" s="1">
        <f t="shared" si="198"/>
        <v>12.5</v>
      </c>
      <c r="DG33" s="1">
        <f t="shared" si="198"/>
        <v>0</v>
      </c>
      <c r="DH33" s="133">
        <f t="shared" si="198"/>
        <v>3495.652173913043</v>
      </c>
      <c r="DI33" s="133">
        <f t="shared" si="198"/>
        <v>8697.9166666666661</v>
      </c>
      <c r="DJ33" s="133">
        <f t="shared" si="198"/>
        <v>12193.56884057971</v>
      </c>
      <c r="DK33" s="1"/>
      <c r="DM33" s="316" t="s">
        <v>553</v>
      </c>
      <c r="DN33" s="317">
        <f>ABS(DT26*100000)</f>
        <v>179274.84800000003</v>
      </c>
      <c r="DO33" s="318"/>
      <c r="DP33" s="10"/>
      <c r="DQ33" s="10"/>
      <c r="DR33" s="10"/>
      <c r="DS33" s="318" t="s">
        <v>554</v>
      </c>
      <c r="DT33" s="223">
        <f>ROUNDUP((DT31/DT32),0)</f>
        <v>3</v>
      </c>
      <c r="DX33" s="1"/>
      <c r="DY33" s="6"/>
      <c r="DZ33" s="6"/>
      <c r="EA33" s="6"/>
      <c r="EB33" s="6"/>
      <c r="EC33" s="184">
        <f>(EB25+EG33)*EC25</f>
        <v>0.25748580199808618</v>
      </c>
      <c r="ED33" s="24">
        <f>IF(EE24=0,0,IF(ED17=0,0,IF(ED18=0,0,ED18*(EE24-ED17)/EE24)))</f>
        <v>0</v>
      </c>
      <c r="EE33" s="7" t="s">
        <v>282</v>
      </c>
      <c r="EF33" s="7">
        <f>IF(EE24=0,0,IF(ED17=0,0,IF(ED18=0,0,ED18*ED17/EE24)))</f>
        <v>0</v>
      </c>
      <c r="EG33" s="176">
        <f>(EH25+EC32+EM32)*EG25</f>
        <v>-0.11590173732950561</v>
      </c>
      <c r="EH33" s="188"/>
      <c r="EI33" s="178">
        <f>(EH25+EC32+EM32)*EI25</f>
        <v>-0.1909320769392113</v>
      </c>
      <c r="EJ33" s="24">
        <f>IF(EK24=0,0,IF(EJ17=0,0,IF(EJ18=0,0,EJ18*(EK24-EJ17)/EK24)))</f>
        <v>0</v>
      </c>
      <c r="EK33" s="7" t="s">
        <v>282</v>
      </c>
      <c r="EL33" s="7">
        <f>IF(EK24=0,0,IF(EJ17=0,0,IF(EJ18=0,0,EJ18*EJ17/EK24)))</f>
        <v>0</v>
      </c>
      <c r="EM33" s="179">
        <f>(EN25+EI33+ES32)*EM25</f>
        <v>0.21868297052146909</v>
      </c>
      <c r="EN33" s="188"/>
      <c r="EO33" s="185">
        <f>(EN25+EI33+ES32)*EO25</f>
        <v>0.085816499037970451</v>
      </c>
      <c r="EP33" s="24">
        <f>IF(EQ24=0,0,IF(EP17=0,0,IF(EP18=0,0,EP18*(EQ24-EP17)/EQ24)))</f>
        <v>0</v>
      </c>
      <c r="EQ33" s="7" t="s">
        <v>282</v>
      </c>
      <c r="ER33" s="7">
        <f>IF(EQ24=0,0,IF(EP17=0,0,IF(EP18=0,0,EP18*EP17/EQ24)))</f>
        <v>0</v>
      </c>
      <c r="ES33" s="179">
        <f>(ET25+EO33)*ES25</f>
        <v>-0.25510897451898518</v>
      </c>
      <c r="ET33" s="129"/>
      <c r="EU33" s="24"/>
      <c r="EV33" s="24"/>
      <c r="EW33" s="6"/>
      <c r="FA33" s="302"/>
      <c r="FB33" s="85"/>
      <c r="FC33" s="94" t="s">
        <v>526</v>
      </c>
      <c r="FD33" s="85">
        <f>FD31*FB30/FD29</f>
        <v>0.068599434057003542</v>
      </c>
      <c r="FE33" s="85">
        <f t="shared" si="189"/>
        <v>0.066246492880532956</v>
      </c>
      <c r="FF33" s="2"/>
      <c r="FG33" s="94" t="s">
        <v>527</v>
      </c>
      <c r="FH33" s="20">
        <f>FH32*FD29/FB30</f>
        <v>0.0015034945999599873</v>
      </c>
      <c r="FM33" s="6"/>
      <c r="FN33" s="6"/>
      <c r="FO33" s="6"/>
      <c r="FP33" s="6"/>
      <c r="FQ33" s="184">
        <f>(FP25+FU33)*FQ25</f>
        <v>0.2099845349536133</v>
      </c>
      <c r="FR33" s="24">
        <f>IF(FS24=0,0,IF(FR17=0,0,IF(FR18=0,0,FR18*(FS24-FR17)/FS24)))</f>
        <v>0</v>
      </c>
      <c r="FS33" s="7" t="s">
        <v>282</v>
      </c>
      <c r="FT33" s="7">
        <f>IF(FS24=0,0,IF(FR17=0,0,IF(FR18=0,0,FR18*FR17/FS24)))</f>
        <v>0</v>
      </c>
      <c r="FU33" s="176">
        <f>(FV25+FQ32+GA32)*FU25</f>
        <v>0.085103730092773486</v>
      </c>
      <c r="FV33" s="188"/>
      <c r="FW33" s="178">
        <f>(FV25+FQ32+GA32)*FW25</f>
        <v>0.097261405820312549</v>
      </c>
      <c r="FX33" s="24">
        <f>IF(FY24=0,0,IF(FX17=0,0,IF(FX18=0,0,FX18*(FY24-FX17)/FY24)))</f>
        <v>0</v>
      </c>
      <c r="FY33" s="7" t="s">
        <v>282</v>
      </c>
      <c r="FZ33" s="7">
        <f>IF(FY24=0,0,IF(FX17=0,0,IF(FX18=0,0,FX18*FX17/FY24)))</f>
        <v>0</v>
      </c>
      <c r="GA33" s="179">
        <f>(GB25+FW33)*GA25</f>
        <v>-0.39236080291015635</v>
      </c>
      <c r="GB33" s="129"/>
      <c r="GC33" s="24"/>
      <c r="GD33" s="24"/>
      <c r="GE33" s="24"/>
      <c r="GF33" s="1"/>
      <c r="GH33" s="302"/>
      <c r="GI33" s="85"/>
      <c r="GJ33" s="94" t="s">
        <v>526</v>
      </c>
      <c r="GK33" s="85">
        <f>GK31*GI30/GK29</f>
        <v>0.068599434057003542</v>
      </c>
      <c r="GL33" s="85">
        <f t="shared" si="190"/>
        <v>0.066246492880532956</v>
      </c>
      <c r="GM33" s="2"/>
      <c r="GN33" s="94" t="s">
        <v>527</v>
      </c>
      <c r="GO33" s="20">
        <f>GO32*GK29/GI30</f>
        <v>0.0021478494285142678</v>
      </c>
      <c r="GT33" s="1"/>
      <c r="GU33" s="302"/>
      <c r="GV33" s="85"/>
      <c r="GW33" s="94" t="s">
        <v>526</v>
      </c>
      <c r="GX33" s="85">
        <f>GX31*GV30/GX29</f>
        <v>0.068599434057003542</v>
      </c>
      <c r="GY33" s="85">
        <f t="shared" si="191"/>
        <v>0.066246492880532956</v>
      </c>
      <c r="GZ33" s="2"/>
      <c r="HA33" s="94" t="s">
        <v>527</v>
      </c>
      <c r="HB33" s="20">
        <f>HB32*GX29/GV30</f>
        <v>0.0092959771696157489</v>
      </c>
      <c r="HD33" s="377"/>
      <c r="HE33" s="377"/>
      <c r="HF33" s="377"/>
      <c r="HG33" s="377"/>
      <c r="HH33" s="377"/>
      <c r="HI33" s="377"/>
      <c r="HJ33" s="377"/>
      <c r="HL33" s="7"/>
      <c r="HM33" s="302" t="s">
        <v>544</v>
      </c>
      <c r="HN33" s="85">
        <v>30</v>
      </c>
      <c r="HO33" s="94" t="s">
        <v>545</v>
      </c>
      <c r="HP33" s="2">
        <f>SQRT((HN34)/(HN29*HP27*HN33*HQ31))</f>
        <v>35.599330838550827</v>
      </c>
      <c r="HQ33" s="2" t="str">
        <f>IF(HP33&lt;HN32,"pasa el peralte con ro min","no pasa el peralte")</f>
        <v xml:space="preserve">no pasa el peralte</v>
      </c>
      <c r="HR33" s="2"/>
      <c r="HS33" s="94" t="s">
        <v>546</v>
      </c>
      <c r="HT33" s="187">
        <f>IF(HM37=HM38,HP38,IF(HM37=HM39,HP39,IF(HM37=HM40,HP40,IF(HM37=HM41,HP41,IF(HM37=HM42,HP42,IF(HM37=HM43,HP43,"escribe as"))))))</f>
        <v>1.9793307187499998</v>
      </c>
      <c r="HV33" s="1"/>
      <c r="HW33" s="302"/>
      <c r="HX33" s="85"/>
      <c r="HY33" s="94" t="s">
        <v>526</v>
      </c>
      <c r="HZ33" s="85">
        <f>HZ31*HX30/HZ29</f>
        <v>0.068599434057003542</v>
      </c>
      <c r="IA33" s="85">
        <f t="shared" si="192"/>
        <v>0.066246492880532956</v>
      </c>
      <c r="IB33" s="2"/>
      <c r="IC33" s="94" t="s">
        <v>527</v>
      </c>
      <c r="ID33" s="20">
        <f>ID32*HZ29/HX30</f>
        <v>0.0043149695290057664</v>
      </c>
      <c r="IF33" s="195"/>
      <c r="IG33" s="195"/>
      <c r="IH33" s="195"/>
      <c r="II33" s="195"/>
      <c r="IJ33" s="195"/>
      <c r="IK33" s="195"/>
      <c r="IL33" s="195"/>
      <c r="IN33" s="7"/>
      <c r="IO33" s="302" t="s">
        <v>544</v>
      </c>
      <c r="IP33" s="85">
        <v>30</v>
      </c>
      <c r="IQ33" s="94" t="s">
        <v>545</v>
      </c>
      <c r="IR33" s="2">
        <f>SQRT((IP34)/(IP29*IR27*IP33*IS31))</f>
        <v>28.625662410914199</v>
      </c>
      <c r="IS33" s="2" t="str">
        <f>IF(IR33&lt;IP32,"pasa el peralte con ro min","no pasa el peralte")</f>
        <v xml:space="preserve">no pasa el peralte</v>
      </c>
      <c r="IT33" s="2"/>
      <c r="IU33" s="94" t="s">
        <v>546</v>
      </c>
      <c r="IV33" s="187">
        <f>IF(IO37=IO38,IR38,IF(IO37=IO39,IR39,IF(IO37=IO40,IR40,IF(IO37=IO41,IR41,IF(IO37=IO42,IR42,IF(IO37=IO43,IR43,"escribe as"))))))</f>
        <v>1.9793307187499998</v>
      </c>
      <c r="IW33" s="6" t="s">
        <v>210</v>
      </c>
      <c r="IX33" s="8"/>
      <c r="IZ33" s="1"/>
      <c r="JA33" s="1"/>
      <c r="JB33" s="1"/>
      <c r="JC33" s="6"/>
      <c r="JD33" s="1"/>
      <c r="JE33" s="1"/>
      <c r="JF33" s="3" t="s">
        <v>555</v>
      </c>
      <c r="JG33" s="112">
        <f>SUM(JG30:JG32)</f>
        <v>94.915796599999993</v>
      </c>
      <c r="JH33" s="112">
        <f>SUM(JH30:JH32)</f>
        <v>94.915796599999993</v>
      </c>
      <c r="JI33" s="112">
        <f>SUM(JI30:JI32)</f>
        <v>94.915796599999993</v>
      </c>
      <c r="JJ33" s="112">
        <f>SUM(JJ30:JJ32)</f>
        <v>73.838506524068777</v>
      </c>
      <c r="JK33" s="3"/>
      <c r="JL33" s="4"/>
      <c r="JM33" s="4"/>
      <c r="JN33" s="1"/>
      <c r="KN33" s="1" t="s">
        <v>723</v>
      </c>
      <c r="KO33" s="1"/>
      <c r="KP33" s="1"/>
      <c r="KQ33" s="1"/>
      <c r="KR33" s="4"/>
      <c r="KS33" s="4"/>
      <c r="KT33" s="4"/>
      <c r="KU33" s="4">
        <f t="shared" si="152"/>
        <v>0</v>
      </c>
      <c r="KV33" s="371">
        <f t="shared" si="144"/>
        <v>0</v>
      </c>
      <c r="KW33" s="112">
        <v>0</v>
      </c>
      <c r="KX33" s="1">
        <v>0</v>
      </c>
      <c r="KY33" s="297" t="str">
        <f t="shared" si="153"/>
        <v/>
      </c>
      <c r="KZ33" s="112">
        <f t="shared" si="154"/>
        <v>0</v>
      </c>
      <c r="LA33" s="1">
        <v>0</v>
      </c>
      <c r="LB33" s="1" t="str">
        <f t="shared" si="155"/>
        <v/>
      </c>
      <c r="LD33" s="5"/>
      <c r="LE33" s="40"/>
      <c r="LF33" s="40"/>
      <c r="LG33" s="40"/>
      <c r="LH33" s="40"/>
      <c r="LI33" s="40"/>
      <c r="LJ33" s="40"/>
      <c r="LK33" s="40"/>
      <c r="LL33" s="5"/>
      <c r="LM33" s="1"/>
      <c r="LN33" s="302" t="s">
        <v>528</v>
      </c>
      <c r="LO33" s="85">
        <v>5</v>
      </c>
      <c r="LP33" s="94" t="s">
        <v>526</v>
      </c>
      <c r="LQ33" s="85">
        <f>LQ31*LO30/LQ29</f>
        <v>0.068599434057003542</v>
      </c>
      <c r="LR33" s="85">
        <f t="shared" si="193"/>
        <v>0.066246492880532956</v>
      </c>
      <c r="LS33" s="2"/>
      <c r="LT33" s="94" t="s">
        <v>527</v>
      </c>
      <c r="LU33" s="20">
        <f>LU32*LQ29/LO30</f>
        <v>0.001855305308429651</v>
      </c>
      <c r="LW33" s="313">
        <v>4</v>
      </c>
      <c r="LX33" s="254" t="s">
        <v>536</v>
      </c>
      <c r="LY33" s="255" t="s">
        <v>537</v>
      </c>
      <c r="LZ33" s="254" t="s">
        <v>538</v>
      </c>
      <c r="MA33" s="313">
        <v>3</v>
      </c>
      <c r="MB33" s="254" t="s">
        <v>536</v>
      </c>
      <c r="MC33" s="255" t="s">
        <v>537</v>
      </c>
      <c r="MD33" s="254" t="s">
        <v>538</v>
      </c>
      <c r="ME33" s="7"/>
      <c r="MF33" s="302" t="s">
        <v>544</v>
      </c>
      <c r="MG33" s="85">
        <v>30</v>
      </c>
      <c r="MH33" s="94" t="s">
        <v>545</v>
      </c>
      <c r="MI33" s="2">
        <f>SQRT((MM27)/(MG29*MI27*MG33*MJ31))</f>
        <v>0.10529390933167806</v>
      </c>
      <c r="MJ33" s="2" t="str">
        <f>IF(MI33&lt;MG32,"pasa el peralte con ro min","no pasa el peralte")</f>
        <v xml:space="preserve">pasa el peralte con ro min</v>
      </c>
      <c r="MK33" s="2"/>
      <c r="ML33" s="94" t="s">
        <v>546</v>
      </c>
      <c r="MM33" s="187">
        <f>IF(MF37=MF38,MI38,IF(MF37=MF39,MI39,IF(MF37=MF40,MI40,IF(MF37=MF41,MI41,IF(MF37=MF42,MI42,IF(MF37=MF43,MI43,"escribe as"))))))</f>
        <v>1.2667716600000001</v>
      </c>
      <c r="MN33" s="85"/>
      <c r="MO33" s="2"/>
      <c r="MP33" s="2"/>
      <c r="MQ33" s="2"/>
      <c r="MS33" s="2">
        <v>2</v>
      </c>
      <c r="MT33" s="85" t="s">
        <v>547</v>
      </c>
      <c r="MU33" s="85">
        <f>2.54*0.25</f>
        <v>0.63500000000000001</v>
      </c>
      <c r="MV33" s="2">
        <f t="shared" ref="MV33:MV38" si="199">3.1416*((MU33/2)^2)</f>
        <v>0.31669291500000002</v>
      </c>
      <c r="MW33" s="1"/>
      <c r="MX33" s="302" t="s">
        <v>528</v>
      </c>
      <c r="MY33" s="85">
        <v>5</v>
      </c>
      <c r="MZ33" s="94" t="s">
        <v>526</v>
      </c>
      <c r="NA33" s="85">
        <f>NA31*MY30/NA29</f>
        <v>0.068599434057003542</v>
      </c>
      <c r="NB33" s="85">
        <f t="shared" si="194"/>
        <v>0.066246492880532956</v>
      </c>
      <c r="NC33" s="2"/>
      <c r="ND33" s="94" t="s">
        <v>527</v>
      </c>
      <c r="NE33" s="20">
        <f>NE32*NA29/MY30</f>
        <v>0.0018718003856822956</v>
      </c>
      <c r="NG33" s="313">
        <v>4</v>
      </c>
      <c r="NH33" s="254" t="s">
        <v>536</v>
      </c>
      <c r="NI33" s="255" t="s">
        <v>537</v>
      </c>
      <c r="NJ33" s="254" t="s">
        <v>538</v>
      </c>
      <c r="NK33" s="313">
        <v>3</v>
      </c>
      <c r="NL33" s="254" t="s">
        <v>536</v>
      </c>
      <c r="NM33" s="255" t="s">
        <v>537</v>
      </c>
      <c r="NN33" s="254" t="s">
        <v>538</v>
      </c>
      <c r="NO33" s="7"/>
      <c r="NP33" s="302" t="s">
        <v>544</v>
      </c>
      <c r="NQ33" s="85">
        <v>30</v>
      </c>
      <c r="NR33" s="94" t="s">
        <v>545</v>
      </c>
      <c r="NS33" s="2">
        <f>SQRT((NW27)/(NQ29*NS27*NQ33*NT31))</f>
        <v>0.175123484666699</v>
      </c>
      <c r="NT33" s="2" t="str">
        <f>IF(NS33&lt;NQ32,"pasa el peralte con ro min","no pasa el peralte")</f>
        <v xml:space="preserve">pasa el peralte con ro min</v>
      </c>
      <c r="NU33" s="2"/>
      <c r="NV33" s="94" t="s">
        <v>546</v>
      </c>
      <c r="NW33" s="187">
        <f>IF(NP37=NP38,NS38,IF(NP37=NP39,NS39,IF(NP37=NP40,NS40,IF(NP37=NP41,NS41,IF(NP37=NP42,NS42,IF(NP37=NP43,NS43,"escribe as"))))))</f>
        <v>1.9793307187499998</v>
      </c>
      <c r="NX33" s="85"/>
      <c r="NY33" s="2"/>
      <c r="NZ33" s="2"/>
      <c r="OA33" s="2"/>
      <c r="OC33" s="2">
        <v>2</v>
      </c>
      <c r="OD33" s="85" t="s">
        <v>547</v>
      </c>
      <c r="OE33" s="85">
        <f>2.54*0.25</f>
        <v>0.63500000000000001</v>
      </c>
      <c r="OF33" s="2">
        <f t="shared" ref="OF33:OF38" si="200">3.1416*((OE33/2)^2)</f>
        <v>0.31669291500000002</v>
      </c>
      <c r="OG33" s="7"/>
      <c r="OH33" s="302" t="s">
        <v>544</v>
      </c>
      <c r="OI33" s="85">
        <v>20</v>
      </c>
      <c r="OJ33" s="94" t="s">
        <v>545</v>
      </c>
      <c r="OK33" s="2">
        <f>SQRT((OO27)/(OI29*OK27*OI33*OL31))</f>
        <v>0.12895817544274371</v>
      </c>
      <c r="OL33" s="2" t="str">
        <f>IF(OK33&lt;OI32,"pasa el peralte con ro min","no pasa el peralte")</f>
        <v xml:space="preserve">pasa el peralte con ro min</v>
      </c>
      <c r="OM33" s="2"/>
      <c r="ON33" s="94" t="s">
        <v>546</v>
      </c>
      <c r="OO33" s="187">
        <f>IF(OH37=OH38,OK38,IF(OH37=OH39,OK39,IF(OH37=OH40,OK40,IF(OH37=OH41,OK41,IF(OH37=OH42,OK42,IF(OH37=OH43,OK43,"escribe as"))))))</f>
        <v>1.9793307187499998</v>
      </c>
      <c r="OP33" s="85"/>
      <c r="OQ33" s="2"/>
      <c r="OR33" s="2"/>
      <c r="OS33" s="2"/>
      <c r="OU33" s="2">
        <v>2</v>
      </c>
      <c r="OV33" s="85" t="s">
        <v>547</v>
      </c>
      <c r="OW33" s="85">
        <f>2.54*0.25</f>
        <v>0.63500000000000001</v>
      </c>
      <c r="OX33" s="2">
        <f t="shared" ref="OX33:OX38" si="201">3.1416*((OW33/2)^2)</f>
        <v>0.31669291500000002</v>
      </c>
      <c r="OZ33" s="173" t="s">
        <v>529</v>
      </c>
      <c r="PA33" s="85"/>
      <c r="PB33" s="2"/>
      <c r="PC33" s="2"/>
      <c r="PD33" s="173" t="s">
        <v>529</v>
      </c>
      <c r="PE33" s="85"/>
      <c r="PF33" s="2"/>
      <c r="PG33" s="2"/>
      <c r="PH33" s="1"/>
      <c r="PI33" s="302" t="s">
        <v>528</v>
      </c>
      <c r="PJ33" s="85">
        <v>5</v>
      </c>
      <c r="PK33" s="94" t="s">
        <v>526</v>
      </c>
      <c r="PL33" s="85">
        <f>PL31*PJ30/PL29</f>
        <v>0.061357199107789646</v>
      </c>
      <c r="PM33" s="85">
        <f t="shared" si="195"/>
        <v>0.059474846166613173</v>
      </c>
      <c r="PN33" s="2"/>
      <c r="PO33" s="94" t="s">
        <v>527</v>
      </c>
      <c r="PP33" s="20">
        <f>PP32*PL29/PJ30</f>
        <v>0.0041561946206512945</v>
      </c>
      <c r="PR33" s="313">
        <v>4</v>
      </c>
      <c r="PS33" s="254" t="s">
        <v>536</v>
      </c>
      <c r="PT33" s="255" t="s">
        <v>537</v>
      </c>
      <c r="PU33" s="254" t="s">
        <v>538</v>
      </c>
      <c r="PV33" s="313">
        <v>3</v>
      </c>
      <c r="PW33" s="254" t="s">
        <v>536</v>
      </c>
      <c r="PX33" s="255" t="s">
        <v>537</v>
      </c>
      <c r="PY33" s="254" t="s">
        <v>538</v>
      </c>
      <c r="PZ33" s="71"/>
      <c r="QA33" s="173" t="s">
        <v>529</v>
      </c>
      <c r="QB33" s="85"/>
      <c r="QC33" s="2"/>
      <c r="QD33" s="2"/>
      <c r="QE33" s="4"/>
      <c r="QF33" s="4"/>
      <c r="QG33" s="24"/>
      <c r="QH33" s="24"/>
      <c r="QI33" s="85"/>
      <c r="QJ33" s="2"/>
      <c r="QK33" s="2"/>
      <c r="QL33" s="2"/>
      <c r="QN33" s="2">
        <v>2</v>
      </c>
      <c r="QO33" s="85" t="s">
        <v>547</v>
      </c>
      <c r="QP33" s="85">
        <f>2.54*0.25</f>
        <v>0.63500000000000001</v>
      </c>
      <c r="QQ33" s="2">
        <f t="shared" ref="QQ33:QQ38" si="202">3.1416*((QP33/2)^2)</f>
        <v>0.31669291500000002</v>
      </c>
      <c r="QR33" s="7"/>
      <c r="QS33" s="302" t="s">
        <v>544</v>
      </c>
      <c r="QT33" s="85">
        <v>20</v>
      </c>
      <c r="QU33" s="94" t="s">
        <v>545</v>
      </c>
      <c r="QV33" s="2">
        <f>SQRT((QZ27)/(QT29*QV27*QT33*QW31))</f>
        <v>0.24958476697193857</v>
      </c>
      <c r="QW33" s="2" t="str">
        <f>IF(QV33&lt;QT32,"pasa el peralte con ro min","no pasa el peralte")</f>
        <v xml:space="preserve">pasa el peralte con ro min</v>
      </c>
      <c r="QX33" s="2"/>
      <c r="QY33" s="94" t="s">
        <v>546</v>
      </c>
      <c r="QZ33" s="187">
        <f>IF(QS37=QS38,QV38,IF(QS37=QS39,QV39,IF(QS37=QS40,QV40,IF(QS37=QS41,QV41,IF(QS37=QS42,QV42,IF(QS37=QS43,QV43,"escribe as"))))))</f>
        <v>1.9793307187499998</v>
      </c>
      <c r="RA33" s="85"/>
      <c r="RB33" s="2"/>
      <c r="RC33" s="2"/>
      <c r="RD33" s="2"/>
      <c r="RF33" s="2">
        <v>2</v>
      </c>
      <c r="RG33" s="85" t="s">
        <v>547</v>
      </c>
      <c r="RH33" s="85">
        <f>2.54*0.25</f>
        <v>0.63500000000000001</v>
      </c>
      <c r="RI33" s="2">
        <f t="shared" ref="RI33:RI38" si="203">3.1416*((RH33/2)^2)</f>
        <v>0.31669291500000002</v>
      </c>
      <c r="RK33" s="173" t="s">
        <v>529</v>
      </c>
      <c r="RL33" s="85"/>
      <c r="RM33" s="2"/>
      <c r="RN33" s="2"/>
      <c r="RO33" s="173" t="s">
        <v>529</v>
      </c>
      <c r="RP33" s="85"/>
      <c r="RQ33" s="2"/>
      <c r="RR33" s="2"/>
      <c r="RS33" s="2"/>
      <c r="RT33" s="2"/>
      <c r="RU33" s="2"/>
      <c r="RV33" s="2"/>
      <c r="RW33" s="2"/>
      <c r="RX33" s="2"/>
      <c r="RY33" s="2"/>
      <c r="RZ33" s="2"/>
      <c r="SA33" s="2"/>
      <c r="SC33" s="40"/>
      <c r="SD33" s="40"/>
      <c r="SE33" s="40"/>
      <c r="SF33" s="40"/>
      <c r="SG33" s="40"/>
      <c r="SH33" s="40"/>
      <c r="SI33" s="40"/>
      <c r="SJ33" s="85"/>
      <c r="SK33" s="1"/>
      <c r="SL33" s="6"/>
      <c r="SM33" s="6"/>
      <c r="SN33" s="6"/>
      <c r="SO33" s="6"/>
      <c r="SP33" s="184">
        <f>(SO25+ST33)*SP25</f>
        <v>2.0064050597680412</v>
      </c>
      <c r="SQ33" s="24">
        <f>IF(SR24=0,0,IF(SQ17=0,0,IF(SQ18=0,0,SQ18*(SR24-SQ17)/SR24)))</f>
        <v>0</v>
      </c>
      <c r="SR33" s="7" t="s">
        <v>282</v>
      </c>
      <c r="SS33" s="7">
        <f>IF(SR24=0,0,IF(SQ17=0,0,IF(SQ18=0,0,SQ18*SQ17/SR24)))</f>
        <v>0</v>
      </c>
      <c r="ST33" s="176">
        <f>(SU25+SP32+SZ32)*ST25</f>
        <v>0.81316728730044008</v>
      </c>
      <c r="SU33" s="188"/>
      <c r="SV33" s="178">
        <f>(SU25+SP32+SZ32)*SV25</f>
        <v>0.92933404262907437</v>
      </c>
      <c r="SW33" s="24">
        <f>IF(SX24=0,0,IF(SW17=0,0,IF(SW18=0,0,SW18*(SX24-SW17)/SX24)))</f>
        <v>0</v>
      </c>
      <c r="SX33" s="7" t="s">
        <v>282</v>
      </c>
      <c r="SY33" s="7">
        <f>IF(SX24=0,0,IF(SW17=0,0,IF(SW18=0,0,SW18*SW17/SX24)))</f>
        <v>0</v>
      </c>
      <c r="SZ33" s="179">
        <f>(TA25+SV33)*SZ25</f>
        <v>-3.7490127565227254</v>
      </c>
      <c r="TA33" s="129"/>
      <c r="TB33" s="24"/>
      <c r="TC33" s="24"/>
      <c r="TD33" s="24"/>
      <c r="TE33" s="1"/>
      <c r="TG33" s="302"/>
      <c r="TH33" s="85"/>
      <c r="TI33" s="94" t="s">
        <v>526</v>
      </c>
      <c r="TJ33" s="85">
        <f>TJ31*TH30/TJ29</f>
        <v>0.061357199107789646</v>
      </c>
      <c r="TK33" s="85">
        <f t="shared" si="196"/>
        <v>0.059474846166613173</v>
      </c>
      <c r="TL33" s="2"/>
      <c r="TM33" s="94" t="s">
        <v>527</v>
      </c>
      <c r="TN33" s="20">
        <f>TN32*TJ29/TH30</f>
        <v>0.0037546132666848213</v>
      </c>
      <c r="TR33" s="85"/>
      <c r="TZ33" s="85"/>
      <c r="UA33" s="85"/>
      <c r="UB33" s="2"/>
      <c r="UC33" s="2"/>
      <c r="UD33" s="2"/>
      <c r="UF33" s="2">
        <v>2</v>
      </c>
      <c r="UG33" s="85" t="s">
        <v>547</v>
      </c>
      <c r="UH33" s="85">
        <f>2.54*0.25</f>
        <v>0.63500000000000001</v>
      </c>
      <c r="UI33" s="2">
        <f t="shared" ref="UI33:UI38" si="204">3.1416*((UH33/2)^2)</f>
        <v>0.31669291500000002</v>
      </c>
      <c r="UK33" s="173" t="s">
        <v>529</v>
      </c>
      <c r="UL33" s="85"/>
      <c r="UM33" s="2"/>
      <c r="UN33" s="2"/>
      <c r="UO33" s="173" t="s">
        <v>529</v>
      </c>
      <c r="UP33" s="85"/>
      <c r="UQ33" s="2"/>
      <c r="UR33" s="2"/>
      <c r="UT33" s="8" t="s">
        <v>724</v>
      </c>
      <c r="UU33" s="6">
        <f>UZ29</f>
        <v>0.37552480594492188</v>
      </c>
      <c r="UW33" s="6">
        <f>UU24</f>
        <v>4.4684975989227054</v>
      </c>
      <c r="UY33" s="374" t="s">
        <v>84</v>
      </c>
      <c r="UZ33" s="6">
        <f>UU33*UW33</f>
        <v>1.6780316937007982</v>
      </c>
      <c r="VB33" s="71"/>
      <c r="VC33" s="316" t="s">
        <v>553</v>
      </c>
      <c r="VD33" s="317">
        <f>ABS(VJ26*100000)</f>
        <v>356096.61042786209</v>
      </c>
      <c r="VE33" s="318"/>
      <c r="VF33" s="10"/>
      <c r="VG33" s="10"/>
      <c r="VH33" s="10"/>
      <c r="VI33" s="318" t="s">
        <v>554</v>
      </c>
      <c r="VJ33" s="223">
        <f>ROUNDUP((VJ31/VJ32),0)</f>
        <v>5</v>
      </c>
      <c r="VK33" s="85"/>
      <c r="VL33" s="85"/>
      <c r="VM33" s="85"/>
      <c r="VN33" s="85"/>
      <c r="VO33" s="85"/>
      <c r="VP33" s="85"/>
      <c r="VQ33" s="85"/>
      <c r="VR33" s="85"/>
      <c r="VS33" s="85"/>
      <c r="VT33" s="85"/>
      <c r="VU33" s="85"/>
      <c r="VV33" s="85"/>
      <c r="VW33" s="85"/>
      <c r="VX33" s="85"/>
      <c r="VY33" s="85"/>
      <c r="VZ33" s="85"/>
      <c r="WA33" s="85"/>
      <c r="WB33" s="85"/>
      <c r="WC33" s="24"/>
      <c r="WD33" s="24"/>
      <c r="WE33" s="24"/>
      <c r="WF33" s="24"/>
      <c r="WG33" s="24"/>
      <c r="WH33" s="24"/>
      <c r="WI33" s="24"/>
      <c r="WJ33" s="24"/>
      <c r="WK33" s="24"/>
      <c r="WL33" s="85"/>
      <c r="WM33" s="54" t="str">
        <f>NG41</f>
        <v xml:space="preserve">Trabe de 45 x 30 cm armada como sigue: 3 Varillas No. 4 corridas en ambos lechos Estribos No3 @ 20 cm al centro y @ 10 en 1/4 de L en cada extremo En cada union con trabe se colocaran Estribos @ 10 por 50 cm antes y despues de la misma.</v>
      </c>
      <c r="WN33" s="54"/>
      <c r="WO33" s="54"/>
      <c r="WP33" s="54"/>
      <c r="WQ33" s="54"/>
      <c r="WR33" s="54"/>
      <c r="WS33" s="54"/>
      <c r="WT33" s="1"/>
      <c r="WU33" s="1"/>
      <c r="WV33" s="40"/>
      <c r="WW33" s="40"/>
      <c r="WX33" s="40"/>
      <c r="WY33" s="40"/>
      <c r="WZ33" s="40"/>
      <c r="XA33" s="40"/>
      <c r="XB33" s="40"/>
      <c r="XC33" s="1"/>
      <c r="XE33" s="40"/>
      <c r="XF33" s="40"/>
      <c r="XG33" s="40"/>
      <c r="XH33" s="40"/>
      <c r="XI33" s="40"/>
      <c r="XJ33" s="40"/>
      <c r="XK33" s="40"/>
      <c r="XL33" s="2"/>
      <c r="XM33" s="85"/>
      <c r="XN33" s="173" t="s">
        <v>725</v>
      </c>
      <c r="XO33" s="85"/>
      <c r="XP33" s="85"/>
      <c r="XQ33" s="85"/>
      <c r="XR33" s="85"/>
      <c r="XS33" s="85"/>
      <c r="XT33" s="85"/>
      <c r="XU33" s="85"/>
      <c r="XV33" s="85"/>
      <c r="XW33" s="2"/>
      <c r="XX33" s="85" t="s">
        <v>726</v>
      </c>
      <c r="XY33" s="2"/>
      <c r="XZ33" s="2"/>
      <c r="YA33" s="2"/>
      <c r="YB33" s="2"/>
      <c r="YC33" s="2"/>
      <c r="YD33" s="85"/>
      <c r="YE33" s="85"/>
      <c r="YM33" s="85"/>
      <c r="YN33" s="85"/>
      <c r="YO33" s="85"/>
      <c r="YP33" s="85"/>
      <c r="YQ33" s="85"/>
      <c r="YR33" s="85"/>
      <c r="YS33" s="85"/>
      <c r="YT33" s="85"/>
      <c r="YU33" s="85"/>
      <c r="YV33" s="1"/>
      <c r="ZH33" s="302"/>
      <c r="ZI33" s="85"/>
      <c r="ZJ33" s="94" t="s">
        <v>526</v>
      </c>
      <c r="ZK33" s="85">
        <f>ZK31*ZI30/ZK29</f>
        <v>0.068599434057003542</v>
      </c>
      <c r="ZL33" s="85">
        <f t="shared" si="197"/>
        <v>0.066246492880532956</v>
      </c>
      <c r="ZM33" s="2"/>
      <c r="ZN33" s="94" t="s">
        <v>527</v>
      </c>
      <c r="ZO33" s="20">
        <f>ZO32*ZK29/ZI30</f>
        <v>0.0024412296159676979</v>
      </c>
      <c r="ZQ33" s="6"/>
      <c r="ZR33" s="40" t="s">
        <v>727</v>
      </c>
      <c r="ZS33" s="113"/>
      <c r="ZT33" s="113"/>
      <c r="ZU33" s="113"/>
      <c r="ZV33" s="113"/>
      <c r="ZW33" s="113"/>
      <c r="ZX33" s="113"/>
      <c r="ZY33" s="24"/>
      <c r="ZZ33" s="1"/>
      <c r="AAB33" s="3"/>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row>
    <row r="34" ht="15" customHeight="1">
      <c r="B34" s="40" t="s">
        <v>728</v>
      </c>
      <c r="C34" s="40"/>
      <c r="D34" s="40"/>
      <c r="E34" s="40"/>
      <c r="F34" s="40"/>
      <c r="G34" s="40"/>
      <c r="H34" s="40"/>
      <c r="AU34" s="3" t="s">
        <v>721</v>
      </c>
      <c r="AV34" s="4">
        <f>AZ33</f>
        <v>34.399999999999999</v>
      </c>
      <c r="AW34" s="4" t="s">
        <v>21</v>
      </c>
      <c r="AX34" s="4">
        <v>1</v>
      </c>
      <c r="AY34" s="86" t="s">
        <v>84</v>
      </c>
      <c r="AZ34" s="3">
        <f>AV34*AX34</f>
        <v>34.399999999999999</v>
      </c>
      <c r="BA34" s="104" t="s">
        <v>671</v>
      </c>
      <c r="BB34" s="191">
        <f>AZ34/AZ36</f>
        <v>0.4010595433517386</v>
      </c>
      <c r="BC34" s="191"/>
      <c r="BD34" s="191"/>
      <c r="BE34" s="191"/>
      <c r="BF34" s="191"/>
      <c r="BG34" s="191"/>
      <c r="BH34" s="191"/>
      <c r="BI34" s="191"/>
      <c r="BJ34" s="191"/>
      <c r="BK34" s="191"/>
      <c r="BL34" s="1"/>
      <c r="BS34" s="1"/>
      <c r="BT34" s="1"/>
      <c r="BU34" s="1"/>
      <c r="BV34" s="1"/>
      <c r="CC34" s="1"/>
      <c r="CD34" s="1"/>
      <c r="CE34" s="1"/>
      <c r="CF34" s="1"/>
      <c r="CG34" s="6"/>
      <c r="CH34" s="6"/>
      <c r="CI34" s="6"/>
      <c r="CJ34" s="6"/>
      <c r="CK34" s="184">
        <f>(CJ25+CO34)*CK25</f>
        <v>-0.95147371588720653</v>
      </c>
      <c r="CL34" s="24">
        <f>IF(CM24=0,0,IF(CL19=0,0,IF(CL20=0,0,CL20*(CM24-CL19)/CM24)))</f>
        <v>0</v>
      </c>
      <c r="CM34" s="7" t="s">
        <v>289</v>
      </c>
      <c r="CN34" s="7">
        <f>IF(CM24=0,0,IF(CL19=0,0,IF(CL20=0,0,CL20*CL19/CM24)))</f>
        <v>0</v>
      </c>
      <c r="CO34" s="176">
        <f>(CP25+CK33+CU33)*CO25</f>
        <v>0.37162478894107948</v>
      </c>
      <c r="CP34" s="188"/>
      <c r="CQ34" s="178">
        <f>(CP25+CK33+CU33)*CQ25</f>
        <v>0.38889220337672553</v>
      </c>
      <c r="CR34" s="24">
        <f>IF(CS24=0,0,IF(CR19=0,0,IF(CR20=0,0,CR20*(CS24-CR19)/CS24)))</f>
        <v>0</v>
      </c>
      <c r="CS34" s="7" t="s">
        <v>289</v>
      </c>
      <c r="CT34" s="7">
        <f>IF(CS24=0,0,IF(CR19=0,0,IF(CR20=0,0,CR20*CR19/CS24)))</f>
        <v>0</v>
      </c>
      <c r="CU34" s="179">
        <f>(CV25+CQ34)*CU25</f>
        <v>-0.40664682668836272</v>
      </c>
      <c r="CV34" s="129"/>
      <c r="CW34" s="24"/>
      <c r="CX34" s="24"/>
      <c r="CY34" s="24"/>
      <c r="CZ34" s="1"/>
      <c r="DA34" s="1"/>
      <c r="DB34" s="1"/>
      <c r="DC34" s="149"/>
      <c r="DD34" s="9"/>
      <c r="DE34" s="9"/>
      <c r="DF34" s="9"/>
      <c r="DG34" s="9"/>
      <c r="DH34" s="150"/>
      <c r="DI34" s="378"/>
      <c r="DJ34" s="150"/>
      <c r="DK34" s="1"/>
      <c r="DM34" s="3"/>
      <c r="DN34" s="4"/>
      <c r="DO34" s="4"/>
      <c r="DP34" s="4">
        <f>DQ36</f>
        <v>3</v>
      </c>
      <c r="DQ34" s="321" t="s">
        <v>567</v>
      </c>
      <c r="DR34" s="322" t="str">
        <f>IF(DM36=DM37,DN37,IF(DM36=DM38,DN38,IF(DM36=DM39,DN39,IF(DM36=DM40,DN40,IF(DM36=DM41,DN41,IF(DM36=DM42,DN42,"escribe as"))))))</f>
        <v>1/4"</v>
      </c>
      <c r="DS34" s="321" t="s">
        <v>334</v>
      </c>
      <c r="DT34" s="347">
        <f>(DN32-20)/DT33</f>
        <v>15.666666666666666</v>
      </c>
      <c r="DX34" s="1"/>
      <c r="DY34" s="6"/>
      <c r="DZ34" s="6"/>
      <c r="EA34" s="6"/>
      <c r="EB34" s="6"/>
      <c r="EC34" s="184">
        <f>(EB25+EG34)*EC25</f>
        <v>0.2574995112586122</v>
      </c>
      <c r="ED34" s="24">
        <f>IF(EE24=0,0,IF(ED19=0,0,IF(ED20=0,0,ED20*(EE24-ED19)/EE24)))</f>
        <v>0</v>
      </c>
      <c r="EE34" s="7" t="s">
        <v>289</v>
      </c>
      <c r="EF34" s="7">
        <f>IF(EE24=0,0,IF(ED19=0,0,IF(ED20=0,0,ED20*ED19/EE24)))</f>
        <v>0</v>
      </c>
      <c r="EG34" s="176">
        <f>(EH25+EC33+EM33)*EG25</f>
        <v>-0.11592915585055773</v>
      </c>
      <c r="EH34" s="188"/>
      <c r="EI34" s="178">
        <f>(EH25+EC33+EM33)*EI25</f>
        <v>-0.19097724515921993</v>
      </c>
      <c r="EJ34" s="24">
        <f>IF(EK24=0,0,IF(EJ19=0,0,IF(EJ20=0,0,EJ20*(EK24-EJ19)/EK24)))</f>
        <v>0</v>
      </c>
      <c r="EK34" s="7" t="s">
        <v>289</v>
      </c>
      <c r="EL34" s="7">
        <f>IF(EK24=0,0,IF(EJ19=0,0,IF(EJ20=0,0,EJ20*EJ19/EK24)))</f>
        <v>0</v>
      </c>
      <c r="EM34" s="179">
        <f>(EN25+EI34+ES33)*EM25</f>
        <v>0.21870555465593874</v>
      </c>
      <c r="EN34" s="188"/>
      <c r="EO34" s="185">
        <f>(EN25+EI34+ES33)*EO25</f>
        <v>0.085825361599830507</v>
      </c>
      <c r="EP34" s="24">
        <f>IF(EQ24=0,0,IF(EP19=0,0,IF(EP20=0,0,EP20*(EQ24-EP19)/EQ24)))</f>
        <v>0</v>
      </c>
      <c r="EQ34" s="7" t="s">
        <v>289</v>
      </c>
      <c r="ER34" s="7">
        <f>IF(EQ24=0,0,IF(EP19=0,0,IF(EP20=0,0,EP20*EP19/EQ24)))</f>
        <v>0</v>
      </c>
      <c r="ES34" s="179">
        <f>(ET25+EO34)*ES25</f>
        <v>-0.25511340579991526</v>
      </c>
      <c r="ET34" s="129"/>
      <c r="EU34" s="24"/>
      <c r="EV34" s="24"/>
      <c r="EW34" s="6"/>
      <c r="FA34" s="302" t="s">
        <v>532</v>
      </c>
      <c r="FB34" s="305">
        <f t="shared" si="165"/>
        <v>12.974155315026122</v>
      </c>
      <c r="FC34" s="94" t="s">
        <v>533</v>
      </c>
      <c r="FD34" s="2">
        <f>SQRT((FB36)/(FB31*FD29*FB35*FE32))</f>
        <v>6.9011025407246764</v>
      </c>
      <c r="FE34" s="2" t="str">
        <f>IF(FD34&lt;FB34,"pasa el peralte con ro max","no pasa el peralte")</f>
        <v xml:space="preserve">pasa el peralte con ro max</v>
      </c>
      <c r="FF34" s="2"/>
      <c r="FG34" s="94" t="s">
        <v>534</v>
      </c>
      <c r="FH34" s="20">
        <f>(IF(FH33&lt;FD31,FD31*FB34*FB35,IF(FH33&gt;FD30,"peralte no pasa",FH33*FB35*FB34)))-FH19</f>
        <v>0.55595232032044928</v>
      </c>
      <c r="FM34" s="6"/>
      <c r="FN34" s="6"/>
      <c r="FO34" s="6"/>
      <c r="FP34" s="6"/>
      <c r="FQ34" s="184">
        <f>(FP25+FU34)*FQ25</f>
        <v>0.20998063873840334</v>
      </c>
      <c r="FR34" s="24">
        <f>IF(FS24=0,0,IF(FR19=0,0,IF(FR20=0,0,FR20*(FS24-FR19)/FS24)))</f>
        <v>0</v>
      </c>
      <c r="FS34" s="7" t="s">
        <v>289</v>
      </c>
      <c r="FT34" s="7">
        <f>IF(FS24=0,0,IF(FR19=0,0,IF(FR20=0,0,FR20*FR19/FS24)))</f>
        <v>0</v>
      </c>
      <c r="FU34" s="176">
        <f>(FV25+FQ33+GA33)*FU25</f>
        <v>0.0851115225231934</v>
      </c>
      <c r="FV34" s="188"/>
      <c r="FW34" s="178">
        <f>(FV25+FQ33+GA33)*FW25</f>
        <v>0.097270311455078168</v>
      </c>
      <c r="FX34" s="24">
        <f>IF(FY24=0,0,IF(FX19=0,0,IF(FX20=0,0,FX20*(FY24-FX19)/FY24)))</f>
        <v>0</v>
      </c>
      <c r="FY34" s="7" t="s">
        <v>289</v>
      </c>
      <c r="FZ34" s="7">
        <f>IF(FY24=0,0,IF(FX19=0,0,IF(FX20=0,0,FX20*FX19/FY24)))</f>
        <v>0</v>
      </c>
      <c r="GA34" s="179">
        <f>(GB25+FW34)*GA25</f>
        <v>-0.39236525572753916</v>
      </c>
      <c r="GB34" s="129"/>
      <c r="GC34" s="24"/>
      <c r="GD34" s="24"/>
      <c r="GE34" s="24"/>
      <c r="GF34" s="1"/>
      <c r="GH34" s="302" t="s">
        <v>532</v>
      </c>
      <c r="GI34" s="305">
        <f t="shared" ref="GI34:GI35" si="205">GI15</f>
        <v>12.974155315026122</v>
      </c>
      <c r="GJ34" s="94" t="s">
        <v>533</v>
      </c>
      <c r="GK34" s="2">
        <f>SQRT((GI36)/(GI31*GK29*GI35*GL32))</f>
        <v>6.4639479252763392</v>
      </c>
      <c r="GL34" s="2" t="str">
        <f>IF(GK34&lt;GI34,"pasa el peralte con ro max","no pasa el peralte")</f>
        <v xml:space="preserve">pasa el peralte con ro max</v>
      </c>
      <c r="GM34" s="2"/>
      <c r="GN34" s="94" t="s">
        <v>534</v>
      </c>
      <c r="GO34" s="20">
        <f>IF(GO33&lt;GK31,GK31*GI34*GI35,IF(GO33&gt;GK30,"peralte no pasa",GO33*GI35*GI34))</f>
        <v>1.9309189560827846</v>
      </c>
      <c r="GT34" s="1"/>
      <c r="GU34" s="311" t="s">
        <v>532</v>
      </c>
      <c r="GV34" s="312">
        <v>35</v>
      </c>
      <c r="GW34" s="94" t="s">
        <v>533</v>
      </c>
      <c r="GX34" s="2">
        <f>SQRT((GV36)/(GV31*GX29*GV35*GY32))</f>
        <v>34.143625363065787</v>
      </c>
      <c r="GY34" s="2" t="str">
        <f>IF(GX34&lt;GV34,"pasa el peralte con ro max","no pasa el peralte")</f>
        <v xml:space="preserve">pasa el peralte con ro max</v>
      </c>
      <c r="GZ34" s="2"/>
      <c r="HA34" s="94" t="s">
        <v>534</v>
      </c>
      <c r="HB34" s="20">
        <f>IF(HB33&lt;GX31,GX31*GV34*GV35,IF(HB33&gt;GX30,"peralte no pasa",HB33*GV35*GV34))</f>
        <v>8.1339800234137805</v>
      </c>
      <c r="HD34" s="377"/>
      <c r="HE34" s="377"/>
      <c r="HF34" s="377"/>
      <c r="HG34" s="377"/>
      <c r="HH34" s="377"/>
      <c r="HI34" s="377"/>
      <c r="HJ34" s="377"/>
      <c r="HL34" s="71"/>
      <c r="HM34" s="316" t="s">
        <v>553</v>
      </c>
      <c r="HN34" s="317">
        <f>ABS(HT27*100000)</f>
        <v>274029.11666835169</v>
      </c>
      <c r="HO34" s="318"/>
      <c r="HP34" s="10"/>
      <c r="HQ34" s="10"/>
      <c r="HR34" s="10"/>
      <c r="HS34" s="318" t="s">
        <v>554</v>
      </c>
      <c r="HT34" s="223">
        <f>ROUNDUP((HT32/HT33),0)</f>
        <v>2</v>
      </c>
      <c r="HV34" s="1"/>
      <c r="HW34" s="311" t="s">
        <v>532</v>
      </c>
      <c r="HX34" s="312">
        <v>30</v>
      </c>
      <c r="HY34" s="94" t="s">
        <v>533</v>
      </c>
      <c r="HZ34" s="2">
        <f>SQRT((HX36)/(HX31*HZ29*HX35*IA32))</f>
        <v>20.815084976753511</v>
      </c>
      <c r="IA34" s="2" t="str">
        <f>IF(HZ34&lt;HX34,"pasa el peralte con ro max","no pasa el peralte")</f>
        <v xml:space="preserve">pasa el peralte con ro max</v>
      </c>
      <c r="IB34" s="2"/>
      <c r="IC34" s="94" t="s">
        <v>534</v>
      </c>
      <c r="ID34" s="20">
        <f>IF(ID33&lt;HZ31,HZ31*HX34*HX35,IF(ID33&gt;HZ30,"peralte no pasa",ID33*HX35*HX34))</f>
        <v>2.5889817174034597</v>
      </c>
      <c r="IF34" s="195"/>
      <c r="IG34" s="195"/>
      <c r="IH34" s="195"/>
      <c r="II34" s="195"/>
      <c r="IJ34" s="195"/>
      <c r="IK34" s="195"/>
      <c r="IL34" s="195"/>
      <c r="IN34" s="71"/>
      <c r="IO34" s="316" t="s">
        <v>553</v>
      </c>
      <c r="IP34" s="317">
        <f>ABS(IV27*100000)</f>
        <v>177183.84912620508</v>
      </c>
      <c r="IQ34" s="318"/>
      <c r="IR34" s="10"/>
      <c r="IS34" s="10"/>
      <c r="IT34" s="10"/>
      <c r="IU34" s="318" t="s">
        <v>554</v>
      </c>
      <c r="IV34" s="223">
        <f>ROUNDUP((IV32/IV33),0)</f>
        <v>2</v>
      </c>
      <c r="IW34" s="146">
        <f>IW32+IW30</f>
        <v>1.2522685268719527</v>
      </c>
      <c r="IX34" s="8"/>
      <c r="IY34" s="53"/>
      <c r="IZ34" s="1"/>
      <c r="JA34" s="1"/>
      <c r="JB34" s="1"/>
      <c r="JC34" s="6"/>
      <c r="JD34" s="1"/>
      <c r="JE34" s="1"/>
      <c r="JF34" s="3">
        <f>SUM(JG33:JJ33)</f>
        <v>358.5858963240687</v>
      </c>
      <c r="JG34" s="112"/>
      <c r="JH34" s="112"/>
      <c r="JI34" s="112"/>
      <c r="JJ34" s="112"/>
      <c r="JK34" s="3"/>
      <c r="JL34" s="4"/>
      <c r="JM34" s="4"/>
      <c r="JN34" s="1">
        <f>((JK32+JK35)/2)/JK41</f>
        <v>0.32398239823982394</v>
      </c>
      <c r="KN34" s="1"/>
      <c r="KO34" s="1"/>
      <c r="KP34" s="1"/>
      <c r="KQ34" s="1"/>
      <c r="KR34" s="4"/>
      <c r="KS34" s="4"/>
      <c r="KT34" s="4"/>
      <c r="KU34" s="4">
        <f t="shared" si="152"/>
        <v>0</v>
      </c>
      <c r="KV34" s="371">
        <f t="shared" si="144"/>
        <v>0</v>
      </c>
      <c r="KW34" s="112">
        <v>0</v>
      </c>
      <c r="KX34" s="1">
        <v>0</v>
      </c>
      <c r="KY34" s="297" t="str">
        <f t="shared" si="153"/>
        <v/>
      </c>
      <c r="KZ34" s="112">
        <f t="shared" si="154"/>
        <v>0</v>
      </c>
      <c r="LA34" s="1">
        <v>0</v>
      </c>
      <c r="LB34" s="1" t="str">
        <f t="shared" si="155"/>
        <v/>
      </c>
      <c r="LD34" s="5"/>
      <c r="LE34" s="40"/>
      <c r="LF34" s="40"/>
      <c r="LG34" s="40"/>
      <c r="LH34" s="40"/>
      <c r="LI34" s="40"/>
      <c r="LJ34" s="40"/>
      <c r="LK34" s="40"/>
      <c r="LL34" s="5"/>
      <c r="LM34" s="1"/>
      <c r="LN34" s="311" t="s">
        <v>532</v>
      </c>
      <c r="LO34" s="312">
        <v>45</v>
      </c>
      <c r="LP34" s="94" t="s">
        <v>533</v>
      </c>
      <c r="LQ34" s="2">
        <f>SQRT((LO36)/(LO31*LQ29*LO35*LR32))</f>
        <v>20.88570962543109</v>
      </c>
      <c r="LR34" s="2" t="str">
        <f>IF(LQ34&lt;LO34,"pasa el peralte con ro max","no pasa el peralte")</f>
        <v xml:space="preserve">pasa el peralte con ro max</v>
      </c>
      <c r="LS34" s="2"/>
      <c r="LT34" s="94" t="s">
        <v>534</v>
      </c>
      <c r="LU34" s="20">
        <f>IF(LU33&lt;LQ31,LQ31*LO34*LO35,IF(LU33&gt;LQ30,"peralte no pasa",LU33*LO35*LO34))</f>
        <v>2.9987752602061546</v>
      </c>
      <c r="LW34" s="2">
        <v>2</v>
      </c>
      <c r="LX34" s="85" t="s">
        <v>547</v>
      </c>
      <c r="LY34" s="85">
        <f>2.54*0.25</f>
        <v>0.63500000000000001</v>
      </c>
      <c r="LZ34" s="2">
        <f t="shared" ref="LZ34:LZ39" si="206">3.1416*((LY34/2)^2)</f>
        <v>0.31669291500000002</v>
      </c>
      <c r="MA34" s="2">
        <v>2</v>
      </c>
      <c r="MB34" s="85" t="s">
        <v>547</v>
      </c>
      <c r="MC34" s="85">
        <f>2.54*0.25</f>
        <v>0.63500000000000001</v>
      </c>
      <c r="MD34" s="2">
        <f t="shared" ref="MD34:MD39" si="207">3.1416*((MC34/2)^2)</f>
        <v>0.31669291500000002</v>
      </c>
      <c r="ME34" s="71"/>
      <c r="MF34" s="316" t="s">
        <v>553</v>
      </c>
      <c r="MG34" s="317">
        <f>ABS(MM27*100000)</f>
        <v>239728.43063876068</v>
      </c>
      <c r="MH34" s="318"/>
      <c r="MI34" s="10"/>
      <c r="MJ34" s="10"/>
      <c r="MK34" s="10"/>
      <c r="ML34" s="318" t="s">
        <v>554</v>
      </c>
      <c r="MM34" s="223">
        <f>ROUNDUP((MM32/MM33),0)</f>
        <v>2</v>
      </c>
      <c r="MN34" s="2"/>
      <c r="MO34" s="2"/>
      <c r="MP34" s="2"/>
      <c r="MQ34" s="2"/>
      <c r="MS34" s="2">
        <v>3</v>
      </c>
      <c r="MT34" s="85" t="s">
        <v>559</v>
      </c>
      <c r="MU34" s="85">
        <f>2.54*3/8</f>
        <v>0.95250000000000001</v>
      </c>
      <c r="MV34" s="2">
        <f t="shared" si="199"/>
        <v>0.71255905875000003</v>
      </c>
      <c r="MW34" s="1"/>
      <c r="MX34" s="311" t="s">
        <v>532</v>
      </c>
      <c r="MY34" s="312">
        <v>45</v>
      </c>
      <c r="MZ34" s="94" t="s">
        <v>533</v>
      </c>
      <c r="NA34" s="2">
        <f>SQRT((MY36)/(MY31*NA29*MY35*NB32))</f>
        <v>20.975598501987669</v>
      </c>
      <c r="NB34" s="2" t="str">
        <f>IF(NA34&lt;MY34,"pasa el peralte con ro max","no pasa el peralte")</f>
        <v xml:space="preserve">pasa el peralte con ro max</v>
      </c>
      <c r="NC34" s="2"/>
      <c r="ND34" s="94" t="s">
        <v>534</v>
      </c>
      <c r="NE34" s="20">
        <f>IF(NE33&lt;NA31,NA31*MY34*MY35,IF(NE33&gt;NA30,"peralte no pasa",NE33*MY35*MY34))</f>
        <v>2.9987752602061546</v>
      </c>
      <c r="NG34" s="2">
        <v>2</v>
      </c>
      <c r="NH34" s="85" t="s">
        <v>547</v>
      </c>
      <c r="NI34" s="85">
        <f>2.54*0.25</f>
        <v>0.63500000000000001</v>
      </c>
      <c r="NJ34" s="2">
        <f t="shared" ref="NJ34:NJ39" si="208">3.1416*((NI34/2)^2)</f>
        <v>0.31669291500000002</v>
      </c>
      <c r="NK34" s="2">
        <v>2</v>
      </c>
      <c r="NL34" s="85" t="s">
        <v>547</v>
      </c>
      <c r="NM34" s="85">
        <f>2.54*0.25</f>
        <v>0.63500000000000001</v>
      </c>
      <c r="NN34" s="2">
        <f t="shared" ref="NN34:NN39" si="209">3.1416*((NM34/2)^2)</f>
        <v>0.31669291500000002</v>
      </c>
      <c r="NO34" s="71"/>
      <c r="NP34" s="316" t="s">
        <v>553</v>
      </c>
      <c r="NQ34" s="317">
        <f>ABS(NW27*100000)</f>
        <v>663134.80442601629</v>
      </c>
      <c r="NR34" s="318"/>
      <c r="NS34" s="10"/>
      <c r="NT34" s="10"/>
      <c r="NU34" s="10"/>
      <c r="NV34" s="318" t="s">
        <v>554</v>
      </c>
      <c r="NW34" s="223">
        <f>ROUNDUP((NW32/NW33),0)</f>
        <v>4</v>
      </c>
      <c r="NX34" s="2"/>
      <c r="NY34" s="2"/>
      <c r="NZ34" s="2"/>
      <c r="OA34" s="2"/>
      <c r="OC34" s="2">
        <v>3</v>
      </c>
      <c r="OD34" s="85" t="s">
        <v>559</v>
      </c>
      <c r="OE34" s="85">
        <f>2.54*3/8</f>
        <v>0.95250000000000001</v>
      </c>
      <c r="OF34" s="2">
        <f t="shared" si="200"/>
        <v>0.71255905875000003</v>
      </c>
      <c r="OG34" s="71"/>
      <c r="OH34" s="316" t="s">
        <v>553</v>
      </c>
      <c r="OI34" s="317">
        <f>ABS(OO27*100000)</f>
        <v>239728.43063876068</v>
      </c>
      <c r="OJ34" s="318"/>
      <c r="OK34" s="10"/>
      <c r="OL34" s="10"/>
      <c r="OM34" s="10"/>
      <c r="ON34" s="318" t="s">
        <v>554</v>
      </c>
      <c r="OO34" s="223">
        <f>ROUNDUP((OO32/OO33),0)</f>
        <v>3</v>
      </c>
      <c r="OP34" s="2"/>
      <c r="OQ34" s="2"/>
      <c r="OR34" s="2"/>
      <c r="OS34" s="2"/>
      <c r="OU34" s="2">
        <v>3</v>
      </c>
      <c r="OV34" s="85" t="s">
        <v>559</v>
      </c>
      <c r="OW34" s="85">
        <f>2.54*3/8</f>
        <v>0.95250000000000001</v>
      </c>
      <c r="OX34" s="2">
        <f t="shared" si="201"/>
        <v>0.71255905875000003</v>
      </c>
      <c r="OZ34" s="313">
        <v>4</v>
      </c>
      <c r="PA34" s="254" t="s">
        <v>536</v>
      </c>
      <c r="PB34" s="255" t="s">
        <v>537</v>
      </c>
      <c r="PC34" s="254" t="s">
        <v>538</v>
      </c>
      <c r="PD34" s="313">
        <v>4</v>
      </c>
      <c r="PE34" s="254" t="s">
        <v>536</v>
      </c>
      <c r="PF34" s="255" t="s">
        <v>537</v>
      </c>
      <c r="PG34" s="254" t="s">
        <v>538</v>
      </c>
      <c r="PH34" s="1"/>
      <c r="PI34" s="311" t="s">
        <v>532</v>
      </c>
      <c r="PJ34" s="312">
        <v>45</v>
      </c>
      <c r="PK34" s="94" t="s">
        <v>533</v>
      </c>
      <c r="PL34" s="2">
        <f>SQRT((PJ36)/(PJ31*PL29*PJ35*PM32))</f>
        <v>27.63129180555887</v>
      </c>
      <c r="PM34" s="2" t="str">
        <f>IF(PL34&lt;PJ34,"pasa el peralte con ro max","no pasa el peralte")</f>
        <v xml:space="preserve">pasa el peralte con ro max</v>
      </c>
      <c r="PN34" s="2"/>
      <c r="PO34" s="94" t="s">
        <v>534</v>
      </c>
      <c r="PP34" s="20">
        <f>IF(PP33&lt;PL31,PL31*PJ34*PJ35,IF(PP33&gt;PL30,"peralte no pasa",PP33*PJ35*PJ34))</f>
        <v>5.6108627378792475</v>
      </c>
      <c r="PR34" s="2">
        <v>2</v>
      </c>
      <c r="PS34" s="85" t="s">
        <v>547</v>
      </c>
      <c r="PT34" s="85">
        <f>2.54*0.25</f>
        <v>0.63500000000000001</v>
      </c>
      <c r="PU34" s="2">
        <f t="shared" ref="PU34:PU39" si="210">3.1416*((PT34/2)^2)</f>
        <v>0.31669291500000002</v>
      </c>
      <c r="PV34" s="2">
        <v>2</v>
      </c>
      <c r="PW34" s="85" t="s">
        <v>547</v>
      </c>
      <c r="PX34" s="85">
        <f>2.54*0.25</f>
        <v>0.63500000000000001</v>
      </c>
      <c r="PY34" s="2">
        <f t="shared" ref="PY34:PY39" si="211">3.1416*((PX34/2)^2)</f>
        <v>0.31669291500000002</v>
      </c>
      <c r="PZ34" s="7"/>
      <c r="QA34" s="313">
        <v>5</v>
      </c>
      <c r="QB34" s="254" t="s">
        <v>536</v>
      </c>
      <c r="QC34" s="255" t="s">
        <v>537</v>
      </c>
      <c r="QD34" s="254" t="s">
        <v>538</v>
      </c>
      <c r="QF34" s="379"/>
      <c r="QG34" s="380"/>
      <c r="QH34" s="24"/>
      <c r="QI34" s="2"/>
      <c r="QJ34" s="2"/>
      <c r="QK34" s="2"/>
      <c r="QL34" s="2"/>
      <c r="QN34" s="2">
        <v>3</v>
      </c>
      <c r="QO34" s="85" t="s">
        <v>559</v>
      </c>
      <c r="QP34" s="85">
        <f>2.54*3/8</f>
        <v>0.95250000000000001</v>
      </c>
      <c r="QQ34" s="2">
        <f t="shared" si="202"/>
        <v>0.71255905875000003</v>
      </c>
      <c r="QR34" s="71"/>
      <c r="QS34" s="316" t="s">
        <v>553</v>
      </c>
      <c r="QT34" s="317">
        <f>ABS(QZ27*100000)</f>
        <v>897961.94740440475</v>
      </c>
      <c r="QU34" s="318"/>
      <c r="QV34" s="10"/>
      <c r="QW34" s="10"/>
      <c r="QX34" s="10"/>
      <c r="QY34" s="318" t="s">
        <v>554</v>
      </c>
      <c r="QZ34" s="223">
        <f>ROUNDUP((QZ32/QZ33),0)</f>
        <v>3</v>
      </c>
      <c r="RA34" s="2"/>
      <c r="RB34" s="2"/>
      <c r="RC34" s="2"/>
      <c r="RD34" s="2"/>
      <c r="RF34" s="2">
        <v>3</v>
      </c>
      <c r="RG34" s="85" t="s">
        <v>559</v>
      </c>
      <c r="RH34" s="85">
        <f>2.54*3/8</f>
        <v>0.95250000000000001</v>
      </c>
      <c r="RI34" s="2">
        <f t="shared" si="203"/>
        <v>0.71255905875000003</v>
      </c>
      <c r="RK34" s="313">
        <v>4</v>
      </c>
      <c r="RL34" s="254" t="s">
        <v>536</v>
      </c>
      <c r="RM34" s="255" t="s">
        <v>537</v>
      </c>
      <c r="RN34" s="254" t="s">
        <v>538</v>
      </c>
      <c r="RO34" s="313">
        <v>4</v>
      </c>
      <c r="RP34" s="254" t="s">
        <v>536</v>
      </c>
      <c r="RQ34" s="255" t="s">
        <v>537</v>
      </c>
      <c r="RR34" s="254" t="s">
        <v>538</v>
      </c>
      <c r="RS34" s="254"/>
      <c r="RT34" s="254"/>
      <c r="RU34" s="254"/>
      <c r="RV34" s="254"/>
      <c r="RW34" s="254"/>
      <c r="RX34" s="254"/>
      <c r="RY34" s="254"/>
      <c r="RZ34" s="254"/>
      <c r="SA34" s="254"/>
      <c r="SC34" s="40"/>
      <c r="SD34" s="40"/>
      <c r="SE34" s="40"/>
      <c r="SF34" s="40"/>
      <c r="SG34" s="40"/>
      <c r="SH34" s="40"/>
      <c r="SI34" s="40"/>
      <c r="SJ34" s="2"/>
      <c r="SK34" s="1"/>
      <c r="SL34" s="6"/>
      <c r="SM34" s="6"/>
      <c r="SN34" s="6"/>
      <c r="SO34" s="6"/>
      <c r="SP34" s="184">
        <f>(SO25+ST34)*SP25</f>
        <v>2.0063678313792321</v>
      </c>
      <c r="SQ34" s="24">
        <f>IF(SR24=0,0,IF(SQ19=0,0,IF(SQ20=0,0,SQ20*(SR24-SQ19)/SR24)))</f>
        <v>0</v>
      </c>
      <c r="SR34" s="7" t="s">
        <v>289</v>
      </c>
      <c r="SS34" s="7">
        <f>IF(SR24=0,0,IF(SQ19=0,0,IF(SQ20=0,0,SQ20*SQ19/SR24)))</f>
        <v>0</v>
      </c>
      <c r="ST34" s="176">
        <f>(SU25+SP33+SZ33)*ST25</f>
        <v>0.81324174407805883</v>
      </c>
      <c r="SU34" s="188"/>
      <c r="SV34" s="178">
        <f>(SU25+SP33+SZ33)*SV25</f>
        <v>0.92941913608921012</v>
      </c>
      <c r="SW34" s="24">
        <f>IF(SX24=0,0,IF(SW19=0,0,IF(SW20=0,0,SW20*(SX24-SW19)/SX24)))</f>
        <v>0</v>
      </c>
      <c r="SX34" s="7" t="s">
        <v>289</v>
      </c>
      <c r="SY34" s="7">
        <f>IF(SX24=0,0,IF(SW19=0,0,IF(SW20=0,0,SW20*SW19/SX24)))</f>
        <v>0</v>
      </c>
      <c r="SZ34" s="179">
        <f>(TA25+SV34)*SZ25</f>
        <v>-3.7490553032527933</v>
      </c>
      <c r="TA34" s="129"/>
      <c r="TB34" s="24"/>
      <c r="TC34" s="24"/>
      <c r="TD34" s="24"/>
      <c r="TE34" s="1"/>
      <c r="TG34" s="302" t="s">
        <v>532</v>
      </c>
      <c r="TH34" s="305">
        <f t="shared" ref="TH34:TH35" si="212">TH15</f>
        <v>25</v>
      </c>
      <c r="TI34" s="94" t="s">
        <v>533</v>
      </c>
      <c r="TJ34" s="2">
        <f>SQRT((TH36)/(TH31*TJ29*TH35*TK32))</f>
        <v>14.6283686227858</v>
      </c>
      <c r="TK34" s="2" t="str">
        <f>IF(TJ34&lt;TH34,"pasa el peralte con ro max","no pasa el peralte")</f>
        <v xml:space="preserve">pasa el peralte con ro max</v>
      </c>
      <c r="TL34" s="2"/>
      <c r="TM34" s="94" t="s">
        <v>534</v>
      </c>
      <c r="TN34" s="20">
        <f>IF(TN33&lt;TJ31,TJ31*TH34*TH35,IF(TN33&gt;TJ30,"peralte no pasa",TN33*TH35*TH34))</f>
        <v>9.386533166712054</v>
      </c>
      <c r="TR34" s="2"/>
      <c r="TZ34" s="2"/>
      <c r="UA34" s="2"/>
      <c r="UB34" s="2"/>
      <c r="UC34" s="2"/>
      <c r="UD34" s="2"/>
      <c r="UF34" s="2">
        <v>3</v>
      </c>
      <c r="UG34" s="85" t="s">
        <v>559</v>
      </c>
      <c r="UH34" s="85">
        <f>2.54*3/8</f>
        <v>0.95250000000000001</v>
      </c>
      <c r="UI34" s="2">
        <f t="shared" si="204"/>
        <v>0.71255905875000003</v>
      </c>
      <c r="UK34" s="313">
        <v>4</v>
      </c>
      <c r="UL34" s="254" t="s">
        <v>536</v>
      </c>
      <c r="UM34" s="255" t="s">
        <v>537</v>
      </c>
      <c r="UN34" s="254" t="s">
        <v>538</v>
      </c>
      <c r="UO34" s="313">
        <v>4</v>
      </c>
      <c r="UP34" s="254" t="s">
        <v>536</v>
      </c>
      <c r="UQ34" s="255" t="s">
        <v>537</v>
      </c>
      <c r="UR34" s="254" t="s">
        <v>538</v>
      </c>
      <c r="VB34" s="7"/>
      <c r="VC34" s="3"/>
      <c r="VD34" s="4"/>
      <c r="VE34" s="4"/>
      <c r="VF34" s="4"/>
      <c r="VG34" s="2" t="s">
        <v>674</v>
      </c>
      <c r="VH34" s="1"/>
      <c r="VI34" s="2">
        <f>VD32/VJ33</f>
        <v>20</v>
      </c>
      <c r="VJ34" s="2"/>
      <c r="VK34" s="2"/>
      <c r="VL34" s="2"/>
      <c r="VM34" s="2"/>
      <c r="VN34" s="2"/>
      <c r="VO34" s="2"/>
      <c r="VP34" s="2"/>
      <c r="VQ34" s="2"/>
      <c r="VR34" s="2"/>
      <c r="VS34" s="2"/>
      <c r="VT34" s="2"/>
      <c r="VU34" s="2"/>
      <c r="VV34" s="2"/>
      <c r="VW34" s="2"/>
      <c r="VX34" s="2"/>
      <c r="VY34" s="2"/>
      <c r="VZ34" s="2"/>
      <c r="WA34" s="2"/>
      <c r="WB34" s="2"/>
      <c r="WC34" s="24"/>
      <c r="WD34" s="40"/>
      <c r="WE34" s="4" t="s">
        <v>26</v>
      </c>
      <c r="WF34" s="4" t="str">
        <f>WF45</f>
        <v>2metros</v>
      </c>
      <c r="WG34" s="4" t="s">
        <v>729</v>
      </c>
      <c r="WH34" s="40"/>
      <c r="WI34" s="381" t="s">
        <v>730</v>
      </c>
      <c r="WJ34" s="381"/>
      <c r="WL34" s="2"/>
      <c r="WM34" s="40"/>
      <c r="WN34" s="40"/>
      <c r="WO34" s="40"/>
      <c r="WP34" s="40"/>
      <c r="WQ34" s="40"/>
      <c r="WR34" s="40"/>
      <c r="WS34" s="40"/>
      <c r="WT34" s="1"/>
      <c r="WU34" s="1"/>
      <c r="WV34" s="83" t="s">
        <v>731</v>
      </c>
      <c r="WW34" s="36"/>
      <c r="WX34" s="36"/>
      <c r="WY34" s="36"/>
      <c r="WZ34" s="36"/>
      <c r="XA34" s="36"/>
      <c r="XB34" s="36"/>
      <c r="XC34" s="1"/>
      <c r="XE34" s="40"/>
      <c r="XF34" s="40"/>
      <c r="XG34" s="40"/>
      <c r="XH34" s="40"/>
      <c r="XI34" s="40"/>
      <c r="XJ34" s="40"/>
      <c r="XK34" s="40"/>
      <c r="XL34" s="2"/>
      <c r="XM34" s="2"/>
      <c r="XN34" s="2"/>
      <c r="XO34" s="2"/>
      <c r="XP34" s="2"/>
      <c r="XQ34" s="2"/>
      <c r="XR34" s="2"/>
      <c r="XS34" s="2"/>
      <c r="XT34" s="2"/>
      <c r="XU34" s="2"/>
      <c r="XV34" s="2"/>
      <c r="XW34" s="2"/>
      <c r="XX34" s="2"/>
      <c r="XY34" s="2"/>
      <c r="XZ34" s="2"/>
      <c r="YA34" s="2"/>
      <c r="YB34" s="2"/>
      <c r="YC34" s="2"/>
      <c r="YD34" s="2"/>
      <c r="YE34" s="2"/>
      <c r="YM34" s="2"/>
      <c r="YN34" s="2"/>
      <c r="YO34" s="2"/>
      <c r="YP34" s="2"/>
      <c r="YQ34" s="2"/>
      <c r="YR34" s="2"/>
      <c r="YS34" s="2"/>
      <c r="YT34" s="2"/>
      <c r="YU34" s="2"/>
      <c r="YV34" s="1"/>
      <c r="ZH34" s="302" t="s">
        <v>532</v>
      </c>
      <c r="ZI34" s="85">
        <f t="shared" ref="ZI34:ZI35" si="213">ZI15</f>
        <v>10</v>
      </c>
      <c r="ZJ34" s="94" t="s">
        <v>533</v>
      </c>
      <c r="ZK34" s="2">
        <f>SQRT((ZO29)/(ZI31*ZK29*ZI35*ZL32))</f>
        <v>0.016757194616897286</v>
      </c>
      <c r="ZL34" s="2" t="str">
        <f>IF(ZK34&lt;ZI34,"pasa el peralte con ro max","no pasa el peralte")</f>
        <v xml:space="preserve">pasa el peralte con ro max</v>
      </c>
      <c r="ZM34" s="2"/>
      <c r="ZN34" s="94" t="s">
        <v>534</v>
      </c>
      <c r="ZO34" s="20">
        <f>IF(ZO33&lt;ZK31,ZK31*ZI34*ZI35,IF(ZO33&gt;ZK30,"peralte no pasa",ZO33*ZI35*ZI34))</f>
        <v>2.4412296159676981</v>
      </c>
      <c r="ZQ34" s="6"/>
      <c r="ZR34" s="113"/>
      <c r="ZS34" s="113"/>
      <c r="ZT34" s="113"/>
      <c r="ZU34" s="113"/>
      <c r="ZV34" s="113"/>
      <c r="ZW34" s="113"/>
      <c r="ZX34" s="113"/>
      <c r="ZY34" s="24"/>
      <c r="ZZ34" s="1"/>
      <c r="AAB34" s="3"/>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row>
    <row r="35" ht="15" customHeight="1">
      <c r="B35" s="40"/>
      <c r="C35" s="40"/>
      <c r="D35" s="40"/>
      <c r="E35" s="40"/>
      <c r="F35" s="40"/>
      <c r="G35" s="40"/>
      <c r="H35" s="40"/>
      <c r="AC35" s="40"/>
      <c r="AD35" s="40"/>
      <c r="AE35" s="40"/>
      <c r="AF35" s="40"/>
      <c r="AG35" s="40"/>
      <c r="AH35" s="40"/>
      <c r="AI35" s="40"/>
      <c r="AL35" s="3" t="s">
        <v>619</v>
      </c>
      <c r="AM35" s="4">
        <v>8</v>
      </c>
      <c r="AN35" s="4" t="s">
        <v>21</v>
      </c>
      <c r="AO35" s="4">
        <v>9.1999999999999993</v>
      </c>
      <c r="AP35" s="86" t="s">
        <v>84</v>
      </c>
      <c r="AQ35" s="44">
        <f t="shared" ref="AQ35:AQ38" si="214">AO35*AM35</f>
        <v>73.599999999999994</v>
      </c>
      <c r="AR35" s="4" t="s">
        <v>732</v>
      </c>
      <c r="AU35" s="1" t="s">
        <v>733</v>
      </c>
      <c r="AW35" s="1" t="str">
        <f>AU24</f>
        <v>Entrepiso</v>
      </c>
      <c r="AX35" s="78"/>
      <c r="AZ35" s="3">
        <f>AZ32*AZ6/1000</f>
        <v>51.372799999999998</v>
      </c>
      <c r="BA35" s="1" t="s">
        <v>671</v>
      </c>
      <c r="BB35" s="191">
        <f>AZ35/AZ36</f>
        <v>0.59894045664826145</v>
      </c>
      <c r="BC35" s="191"/>
      <c r="BD35" s="191"/>
      <c r="BE35" s="191"/>
      <c r="BF35" s="191"/>
      <c r="BG35" s="191"/>
      <c r="BH35" s="191"/>
      <c r="BI35" s="191"/>
      <c r="BJ35" s="191"/>
      <c r="BK35" s="191"/>
      <c r="CG35" s="6"/>
      <c r="CH35" s="6"/>
      <c r="CI35" s="6"/>
      <c r="CJ35" s="6"/>
      <c r="CK35" s="184">
        <f>(CJ25+CO35)*CK25</f>
        <v>-0.95148131078670795</v>
      </c>
      <c r="CL35" s="7">
        <f>IF(CM24=0,0,IF(CL9=0,0,CL9*CM24/2))</f>
        <v>0.60561969999999998</v>
      </c>
      <c r="CM35" s="7" t="s">
        <v>301</v>
      </c>
      <c r="CN35" s="7">
        <f t="shared" ref="CN35:CN36" si="215">CL35</f>
        <v>0.60561969999999998</v>
      </c>
      <c r="CO35" s="176">
        <f>(CP25+CK34+CU34)*CO25</f>
        <v>0.37163997874008231</v>
      </c>
      <c r="CP35" s="188"/>
      <c r="CQ35" s="178">
        <f>(CP25+CK34+CU34)*CQ25</f>
        <v>0.38890809896436895</v>
      </c>
      <c r="CR35" s="7">
        <f>IF(CS24=0,0,IF(CR9=0,0,CR9*CS24/2))</f>
        <v>0.77163899999999996</v>
      </c>
      <c r="CS35" s="7" t="s">
        <v>301</v>
      </c>
      <c r="CT35" s="7">
        <f t="shared" ref="CT35:CT36" si="216">CR35</f>
        <v>0.77163899999999996</v>
      </c>
      <c r="CU35" s="179">
        <f>(CV25+CQ35)*CU25</f>
        <v>-0.40665477448218446</v>
      </c>
      <c r="CV35" s="129"/>
      <c r="CW35" s="24"/>
      <c r="CX35" s="7"/>
      <c r="CY35" s="7"/>
      <c r="DB35" s="1"/>
      <c r="DC35" s="1"/>
      <c r="DD35" s="1"/>
      <c r="DE35" s="1"/>
      <c r="DF35" s="1"/>
      <c r="DG35" s="1"/>
      <c r="DH35" s="1"/>
      <c r="DI35" s="1"/>
      <c r="DJ35" s="1"/>
      <c r="DK35" s="1"/>
      <c r="DM35" s="173" t="s">
        <v>529</v>
      </c>
      <c r="DN35" s="85"/>
      <c r="DO35" s="2"/>
      <c r="DP35" s="2"/>
      <c r="DQ35" s="4" t="s">
        <v>734</v>
      </c>
      <c r="DR35" s="4"/>
      <c r="DS35" s="24"/>
      <c r="DT35" s="24"/>
      <c r="DY35" s="6"/>
      <c r="DZ35" s="6"/>
      <c r="EA35" s="6"/>
      <c r="EB35" s="6"/>
      <c r="EC35" s="184">
        <f>(EB25+EG35)*EC25</f>
        <v>0.25750293857605411</v>
      </c>
      <c r="ED35" s="7">
        <f>IF(EE24=0,0,IF(ED9=0,0,ED9*EE24/2))</f>
        <v>0.74825600000000003</v>
      </c>
      <c r="EE35" s="7" t="s">
        <v>301</v>
      </c>
      <c r="EF35" s="7">
        <f t="shared" ref="EF35:EF36" si="217">ED35</f>
        <v>0.74825600000000003</v>
      </c>
      <c r="EG35" s="176">
        <f>(EH25+EC34+EM34)*EG25</f>
        <v>-0.11593601048544146</v>
      </c>
      <c r="EH35" s="188"/>
      <c r="EI35" s="178">
        <f>(EH25+EC34+EM34)*EI25</f>
        <v>-0.19098853722183406</v>
      </c>
      <c r="EJ35" s="7">
        <f>IF(EK24=0,0,IF(EJ9=0,0,EJ9*EK24/2))</f>
        <v>0.60561969999999998</v>
      </c>
      <c r="EK35" s="7" t="s">
        <v>301</v>
      </c>
      <c r="EL35" s="7">
        <f t="shared" ref="EL35:EL36" si="218">EJ35</f>
        <v>0.60561969999999998</v>
      </c>
      <c r="EM35" s="179">
        <f>(EN25+EI35+ES34)*EM25</f>
        <v>0.21871120068789698</v>
      </c>
      <c r="EN35" s="188"/>
      <c r="EO35" s="185">
        <f>(EN25+EI35+ES34)*EO25</f>
        <v>0.085827577239644418</v>
      </c>
      <c r="EP35" s="7">
        <f>IF(EQ24=0,0,IF(EP9=0,0,EP9*EQ24/2))</f>
        <v>0.77163899999999996</v>
      </c>
      <c r="EQ35" s="7" t="s">
        <v>301</v>
      </c>
      <c r="ER35" s="7">
        <f t="shared" ref="ER35:ER36" si="219">EP35</f>
        <v>0.77163899999999996</v>
      </c>
      <c r="ES35" s="179">
        <f>(ET25+EO35)*ES25</f>
        <v>-0.25511451361982218</v>
      </c>
      <c r="ET35" s="129"/>
      <c r="EU35" s="24"/>
      <c r="EV35" s="24"/>
      <c r="EW35" s="6"/>
      <c r="FA35" s="302" t="s">
        <v>544</v>
      </c>
      <c r="FB35" s="85">
        <f t="shared" si="165"/>
        <v>67</v>
      </c>
      <c r="FC35" s="94" t="s">
        <v>545</v>
      </c>
      <c r="FD35" s="2">
        <f>SQRT((FB36)/(FB31*FD29*FB35*FE33))</f>
        <v>13.539640240722946</v>
      </c>
      <c r="FE35" s="2" t="str">
        <f>IF(FD35&lt;FB34,"pasa el peralte con ro min","no pasa el peralte")</f>
        <v xml:space="preserve">no pasa el peralte</v>
      </c>
      <c r="FF35" s="2"/>
      <c r="FG35" s="94" t="s">
        <v>546</v>
      </c>
      <c r="FH35" s="187">
        <f>IF(FA39=FA40,FF40,IF(FA39=FA41,FF41,IF(FA39=FA42,FF42,IF(FA39=FA43,FF43,IF(FA39=FA44,FF44,IF(FA39=FA45,FF45,"escribe as"))))))</f>
        <v>0.31669291500000002</v>
      </c>
      <c r="FM35" s="6"/>
      <c r="FN35" s="6"/>
      <c r="FO35" s="6"/>
      <c r="FP35" s="6"/>
      <c r="FQ35" s="184">
        <f>(FP25+FU35)*FQ25</f>
        <v>0.20997966468460086</v>
      </c>
      <c r="FR35" s="7">
        <f>IF(FS24=0,0,IF(FR9=0,0,FR9*FS24/2))</f>
        <v>0.84178800000000009</v>
      </c>
      <c r="FS35" s="7" t="s">
        <v>301</v>
      </c>
      <c r="FT35" s="7">
        <f t="shared" ref="FT35:FT36" si="220">FR35</f>
        <v>0.84178800000000009</v>
      </c>
      <c r="FU35" s="176">
        <f>(FV25+FQ34+GA34)*FU25</f>
        <v>0.085113470630798382</v>
      </c>
      <c r="FV35" s="188"/>
      <c r="FW35" s="178">
        <f>(FV25+FQ34+GA34)*FW25</f>
        <v>0.097272537863769576</v>
      </c>
      <c r="FX35" s="7">
        <f>IF(FY24=0,0,IF(FX9=0,0,FX9*FY24/2))</f>
        <v>0.98208600000000013</v>
      </c>
      <c r="FY35" s="7" t="s">
        <v>301</v>
      </c>
      <c r="FZ35" s="7">
        <f t="shared" ref="FZ35:FZ36" si="221">FX35</f>
        <v>0.98208600000000013</v>
      </c>
      <c r="GA35" s="179">
        <f>(GB25+FW35)*GA25</f>
        <v>-0.39236636893188487</v>
      </c>
      <c r="GB35" s="129"/>
      <c r="GC35" s="24"/>
      <c r="GD35" s="7"/>
      <c r="GE35" s="7"/>
      <c r="GH35" s="302" t="s">
        <v>544</v>
      </c>
      <c r="GI35" s="85">
        <f t="shared" si="205"/>
        <v>67</v>
      </c>
      <c r="GJ35" s="94" t="s">
        <v>545</v>
      </c>
      <c r="GK35" s="2">
        <f>SQRT((GI36)/(GI31*GK29*GI35*GL33))</f>
        <v>13.539640240722946</v>
      </c>
      <c r="GL35" s="2" t="str">
        <f>IF(GK35&lt;GI34,"pasa el peralte con ro min","no pasa el peralte")</f>
        <v xml:space="preserve">no pasa el peralte</v>
      </c>
      <c r="GM35" s="2"/>
      <c r="GN35" s="94" t="s">
        <v>546</v>
      </c>
      <c r="GO35" s="187">
        <f>IF(GH39=GH40,GK40,IF(GH39=GH41,GK41,IF(GH39=GH42,GK42,IF(GH39=GH43,GK43,IF(GH39=GH44,GK44,IF(GH39=GH45,GK45,"escribe as"))))))</f>
        <v>0.71255905875000003</v>
      </c>
      <c r="GT35" s="1"/>
      <c r="GU35" s="311" t="s">
        <v>544</v>
      </c>
      <c r="GV35" s="312">
        <v>25</v>
      </c>
      <c r="GW35" s="94" t="s">
        <v>545</v>
      </c>
      <c r="GX35" s="2">
        <f>SQRT((GV36)/(GV31*GX29*GV35*GY33))</f>
        <v>71.518584195613045</v>
      </c>
      <c r="GY35" s="2" t="str">
        <f>IF(GX35&lt;GV34,"pasa el peralte con ro min","no pasa el peralte")</f>
        <v xml:space="preserve">no pasa el peralte</v>
      </c>
      <c r="GZ35" s="2"/>
      <c r="HA35" s="94" t="s">
        <v>546</v>
      </c>
      <c r="HB35" s="187">
        <f>IF(GU39=GU40,GX40,IF(GU39=GU41,GX41,IF(GU39=GU42,GX42,IF(GU39=GU43,GX43,IF(GU39=GU44,GX44,IF(GU39=GU45,GX45,"escribe as"))))))</f>
        <v>2.8502362350000001</v>
      </c>
      <c r="HL35" s="7"/>
      <c r="HM35" s="3"/>
      <c r="HN35" s="4"/>
      <c r="HO35" s="4"/>
      <c r="HP35" s="4"/>
      <c r="HQ35" s="2"/>
      <c r="HR35" s="2"/>
      <c r="HS35" s="94"/>
      <c r="HT35" s="2"/>
      <c r="HV35" s="1"/>
      <c r="HW35" s="311" t="s">
        <v>544</v>
      </c>
      <c r="HX35" s="312">
        <v>20</v>
      </c>
      <c r="HY35" s="94" t="s">
        <v>545</v>
      </c>
      <c r="HZ35" s="2">
        <f>SQRT((HX36)/(HX31*HZ29*HX35*IA33))</f>
        <v>43.600097869487563</v>
      </c>
      <c r="IA35" s="2" t="str">
        <f>IF(HZ35&lt;HX34,"pasa el peralte con ro min","no pasa el peralte")</f>
        <v xml:space="preserve">no pasa el peralte</v>
      </c>
      <c r="IB35" s="2"/>
      <c r="IC35" s="94" t="s">
        <v>546</v>
      </c>
      <c r="ID35" s="187">
        <f>IF(HW39=HW40,HZ40,IF(HW39=HW41,HZ41,IF(HW39=HW42,HZ42,IF(HW39=HW43,HZ43,IF(HW39=HW44,HZ44,IF(HW39=HW45,HZ45,"escribe as"))))))</f>
        <v>1.2667716600000001</v>
      </c>
      <c r="IN35" s="7"/>
      <c r="IO35" s="3"/>
      <c r="IP35" s="4"/>
      <c r="IQ35" s="4"/>
      <c r="IR35" s="4"/>
      <c r="IS35" s="2"/>
      <c r="IT35" s="2"/>
      <c r="IU35" s="94"/>
      <c r="IV35" s="2"/>
      <c r="IW35" s="24" t="s">
        <v>555</v>
      </c>
      <c r="IX35" s="8"/>
      <c r="IY35" s="7"/>
      <c r="IZ35" s="1"/>
      <c r="JA35" s="1"/>
      <c r="JB35" s="1"/>
      <c r="JC35" s="6"/>
      <c r="JD35" s="1"/>
      <c r="JE35" s="1"/>
      <c r="JF35" s="3" t="str">
        <f>JF29</f>
        <v>Marco</v>
      </c>
      <c r="JG35" s="112" t="str">
        <f>JG29</f>
        <v>sótano</v>
      </c>
      <c r="JH35" s="112" t="str">
        <f>JH29</f>
        <v xml:space="preserve">nivel 2</v>
      </c>
      <c r="JI35" s="112" t="str">
        <f>JI29</f>
        <v xml:space="preserve">nivel 3</v>
      </c>
      <c r="JJ35" s="112" t="str">
        <f>JJ29</f>
        <v>azotea</v>
      </c>
      <c r="JK35" s="3">
        <v>2.5899999999999999</v>
      </c>
      <c r="JL35" s="4"/>
      <c r="JM35" s="4"/>
      <c r="KN35" s="1" t="s">
        <v>735</v>
      </c>
      <c r="KU35" s="4">
        <f t="shared" si="152"/>
        <v>0</v>
      </c>
      <c r="KV35" s="371">
        <f t="shared" si="144"/>
        <v>0</v>
      </c>
      <c r="KW35" s="112">
        <v>0</v>
      </c>
      <c r="KX35" s="1">
        <v>0</v>
      </c>
      <c r="KY35" s="297" t="str">
        <f t="shared" si="153"/>
        <v/>
      </c>
      <c r="KZ35" s="112">
        <f t="shared" si="154"/>
        <v>0</v>
      </c>
      <c r="LA35" s="1">
        <v>0</v>
      </c>
      <c r="LB35" s="1" t="str">
        <f t="shared" si="155"/>
        <v/>
      </c>
      <c r="LD35" s="5"/>
      <c r="LE35" s="40"/>
      <c r="LF35" s="40"/>
      <c r="LG35" s="4" t="s">
        <v>26</v>
      </c>
      <c r="LH35" s="4" t="str">
        <f>LH46</f>
        <v>2metros</v>
      </c>
      <c r="LI35" s="4" t="s">
        <v>729</v>
      </c>
      <c r="LJ35" s="40"/>
      <c r="LK35" s="40"/>
      <c r="LL35" s="5"/>
      <c r="LM35" s="1"/>
      <c r="LN35" s="311" t="s">
        <v>544</v>
      </c>
      <c r="LO35" s="312">
        <v>30</v>
      </c>
      <c r="LP35" s="94" t="s">
        <v>545</v>
      </c>
      <c r="LQ35" s="2">
        <f>SQRT((LO36)/(LO31*LQ29*LO35*LR33))</f>
        <v>43.748031043807039</v>
      </c>
      <c r="LR35" s="2" t="str">
        <f>IF(LQ35&lt;LO34,"pasa el peralte con ro min","no pasa el peralte")</f>
        <v xml:space="preserve">pasa el peralte con ro min</v>
      </c>
      <c r="LS35" s="2"/>
      <c r="LT35" s="94" t="s">
        <v>546</v>
      </c>
      <c r="LU35" s="187">
        <f>IF(LN39=LN40,LQ40,IF(LN39=LN41,LQ41,IF(LN39=LN42,LQ42,IF(LN39=LN43,LQ43,IF(LN39=LN44,LQ44,IF(LN39=LN45,LQ45,"escribe as"))))))</f>
        <v>1.2667716600000001</v>
      </c>
      <c r="LW35" s="2">
        <v>3</v>
      </c>
      <c r="LX35" s="85" t="s">
        <v>559</v>
      </c>
      <c r="LY35" s="85">
        <f>2.54*3/8</f>
        <v>0.95250000000000001</v>
      </c>
      <c r="LZ35" s="2">
        <f t="shared" si="206"/>
        <v>0.71255905875000003</v>
      </c>
      <c r="MA35" s="2">
        <v>3</v>
      </c>
      <c r="MB35" s="85" t="s">
        <v>559</v>
      </c>
      <c r="MC35" s="85">
        <f>2.54*3/8</f>
        <v>0.95250000000000001</v>
      </c>
      <c r="MD35" s="2">
        <f t="shared" si="207"/>
        <v>0.71255905875000003</v>
      </c>
      <c r="ME35" s="7"/>
      <c r="MF35" s="3"/>
      <c r="MG35" s="4"/>
      <c r="MH35" s="4"/>
      <c r="MI35" s="4"/>
      <c r="MJ35" s="2"/>
      <c r="MK35" s="2"/>
      <c r="ML35" s="94"/>
      <c r="MM35" s="2"/>
      <c r="MN35" s="2"/>
      <c r="MO35" s="2"/>
      <c r="MP35" s="2"/>
      <c r="MQ35" s="2"/>
      <c r="MS35" s="2">
        <v>4</v>
      </c>
      <c r="MT35" s="85" t="s">
        <v>560</v>
      </c>
      <c r="MU35" s="255">
        <f>MU33*2</f>
        <v>1.27</v>
      </c>
      <c r="MV35" s="2">
        <f t="shared" si="199"/>
        <v>1.2667716600000001</v>
      </c>
      <c r="MW35" s="1"/>
      <c r="MX35" s="311" t="s">
        <v>544</v>
      </c>
      <c r="MY35" s="312">
        <v>30</v>
      </c>
      <c r="MZ35" s="94" t="s">
        <v>545</v>
      </c>
      <c r="NA35" s="2">
        <f>SQRT((MY36)/(MY31*NA29*MY35*NB33))</f>
        <v>43.936315829558431</v>
      </c>
      <c r="NB35" s="2" t="str">
        <f>IF(NA35&lt;MY34,"pasa el peralte con ro min","no pasa el peralte")</f>
        <v xml:space="preserve">pasa el peralte con ro min</v>
      </c>
      <c r="NC35" s="2"/>
      <c r="ND35" s="94" t="s">
        <v>546</v>
      </c>
      <c r="NE35" s="187">
        <f>IF(MX39=MX40,NA40,IF(MX39=MX41,NA41,IF(MX39=MX42,NA42,IF(MX39=MX43,NA43,IF(MX39=MX44,NA44,IF(MX39=MX45,NA45,"escribe as"))))))</f>
        <v>1.2667716600000001</v>
      </c>
      <c r="NG35" s="2">
        <v>3</v>
      </c>
      <c r="NH35" s="85" t="s">
        <v>559</v>
      </c>
      <c r="NI35" s="85">
        <f>2.54*3/8</f>
        <v>0.95250000000000001</v>
      </c>
      <c r="NJ35" s="2">
        <f t="shared" si="208"/>
        <v>0.71255905875000003</v>
      </c>
      <c r="NK35" s="2">
        <v>3</v>
      </c>
      <c r="NL35" s="85" t="s">
        <v>559</v>
      </c>
      <c r="NM35" s="85">
        <f>2.54*3/8</f>
        <v>0.95250000000000001</v>
      </c>
      <c r="NN35" s="2">
        <f t="shared" si="209"/>
        <v>0.71255905875000003</v>
      </c>
      <c r="NO35" s="7"/>
      <c r="NP35" s="3"/>
      <c r="NQ35" s="4"/>
      <c r="NR35" s="4"/>
      <c r="NS35" s="4"/>
      <c r="NT35" s="2"/>
      <c r="NU35" s="2"/>
      <c r="NV35" s="94"/>
      <c r="NW35" s="2"/>
      <c r="NX35" s="2"/>
      <c r="NY35" s="2"/>
      <c r="NZ35" s="2"/>
      <c r="OA35" s="2"/>
      <c r="OC35" s="2">
        <v>4</v>
      </c>
      <c r="OD35" s="85" t="s">
        <v>560</v>
      </c>
      <c r="OE35" s="255">
        <f>OE33*2</f>
        <v>1.27</v>
      </c>
      <c r="OF35" s="2">
        <f t="shared" si="200"/>
        <v>1.2667716600000001</v>
      </c>
      <c r="OG35" s="7"/>
      <c r="OH35" s="3"/>
      <c r="OI35" s="4"/>
      <c r="OJ35" s="4"/>
      <c r="OK35" s="4"/>
      <c r="OL35" s="2"/>
      <c r="OM35" s="2"/>
      <c r="ON35" s="94"/>
      <c r="OO35" s="2"/>
      <c r="OP35" s="2"/>
      <c r="OQ35" s="2"/>
      <c r="OR35" s="2"/>
      <c r="OS35" s="2"/>
      <c r="OU35" s="2">
        <v>4</v>
      </c>
      <c r="OV35" s="85" t="s">
        <v>560</v>
      </c>
      <c r="OW35" s="255">
        <f>OW33*2</f>
        <v>1.27</v>
      </c>
      <c r="OX35" s="2">
        <f t="shared" si="201"/>
        <v>1.2667716600000001</v>
      </c>
      <c r="OZ35" s="2">
        <v>2</v>
      </c>
      <c r="PA35" s="85" t="s">
        <v>547</v>
      </c>
      <c r="PB35" s="85">
        <f>2.54*0.25</f>
        <v>0.63500000000000001</v>
      </c>
      <c r="PC35" s="2">
        <f t="shared" ref="PC35:PC40" si="222">3.1416*((PB35/2)^2)</f>
        <v>0.31669291500000002</v>
      </c>
      <c r="PD35" s="2">
        <v>2</v>
      </c>
      <c r="PE35" s="85" t="s">
        <v>547</v>
      </c>
      <c r="PF35" s="85">
        <f>2.54*0.25</f>
        <v>0.63500000000000001</v>
      </c>
      <c r="PG35" s="2">
        <f t="shared" ref="PG35:PG40" si="223">3.1416*((PF35/2)^2)</f>
        <v>0.31669291500000002</v>
      </c>
      <c r="PH35" s="1"/>
      <c r="PI35" s="311" t="s">
        <v>544</v>
      </c>
      <c r="PJ35" s="312">
        <v>30</v>
      </c>
      <c r="PK35" s="94" t="s">
        <v>545</v>
      </c>
      <c r="PL35" s="2">
        <f>SQRT((PJ36)/(PJ31*PL29*PJ35*PM33))</f>
        <v>61.083687587048992</v>
      </c>
      <c r="PM35" s="2" t="str">
        <f>IF(PL35&lt;PJ34,"pasa el peralte con ro min","no pasa el peralte")</f>
        <v xml:space="preserve">no pasa el peralte</v>
      </c>
      <c r="PN35" s="2"/>
      <c r="PO35" s="94" t="s">
        <v>546</v>
      </c>
      <c r="PP35" s="187">
        <f>IF(PI39=PI40,PL40,IF(PI39=PI41,PL41,IF(PI39=PI42,PL42,IF(PI39=PI43,PL43,IF(PI39=PI44,PL44,IF(PI39=PI45,PL45,"escribe as"))))))</f>
        <v>1.2667716600000001</v>
      </c>
      <c r="PR35" s="2">
        <v>3</v>
      </c>
      <c r="PS35" s="85" t="s">
        <v>559</v>
      </c>
      <c r="PT35" s="85">
        <f>2.54*3/8</f>
        <v>0.95250000000000001</v>
      </c>
      <c r="PU35" s="2">
        <f t="shared" si="210"/>
        <v>0.71255905875000003</v>
      </c>
      <c r="PV35" s="2">
        <v>3</v>
      </c>
      <c r="PW35" s="85" t="s">
        <v>559</v>
      </c>
      <c r="PX35" s="85">
        <f>2.54*3/8</f>
        <v>0.95250000000000001</v>
      </c>
      <c r="PY35" s="2">
        <f t="shared" si="211"/>
        <v>0.71255905875000003</v>
      </c>
      <c r="PZ35" s="339"/>
      <c r="QA35" s="2">
        <v>2</v>
      </c>
      <c r="QB35" s="85" t="s">
        <v>547</v>
      </c>
      <c r="QC35" s="85">
        <f>2.54*0.25</f>
        <v>0.63500000000000001</v>
      </c>
      <c r="QD35" s="2">
        <f t="shared" ref="QD35:QD40" si="224">3.1416*((QC35/2)^2)</f>
        <v>0.31669291500000002</v>
      </c>
      <c r="QF35" s="382"/>
      <c r="QG35" s="75"/>
      <c r="QH35" s="24"/>
      <c r="QI35" s="2"/>
      <c r="QJ35" s="2"/>
      <c r="QK35" s="2"/>
      <c r="QL35" s="2"/>
      <c r="QN35" s="2">
        <v>4</v>
      </c>
      <c r="QO35" s="85" t="s">
        <v>560</v>
      </c>
      <c r="QP35" s="255">
        <f>QP33*2</f>
        <v>1.27</v>
      </c>
      <c r="QQ35" s="2">
        <f t="shared" si="202"/>
        <v>1.2667716600000001</v>
      </c>
      <c r="QR35" s="7"/>
      <c r="QS35" s="3"/>
      <c r="QT35" s="4"/>
      <c r="QU35" s="4"/>
      <c r="QV35" s="4"/>
      <c r="QW35" s="2"/>
      <c r="QX35" s="2"/>
      <c r="QY35" s="94"/>
      <c r="QZ35" s="2"/>
      <c r="RA35" s="2"/>
      <c r="RB35" s="2"/>
      <c r="RC35" s="2"/>
      <c r="RD35" s="2"/>
      <c r="RF35" s="2">
        <v>4</v>
      </c>
      <c r="RG35" s="85" t="s">
        <v>560</v>
      </c>
      <c r="RH35" s="255">
        <f>RH33*2</f>
        <v>1.27</v>
      </c>
      <c r="RI35" s="2">
        <f t="shared" si="203"/>
        <v>1.2667716600000001</v>
      </c>
      <c r="RK35" s="2">
        <v>2</v>
      </c>
      <c r="RL35" s="85" t="s">
        <v>547</v>
      </c>
      <c r="RM35" s="85">
        <f>2.54*0.25</f>
        <v>0.63500000000000001</v>
      </c>
      <c r="RN35" s="2">
        <f t="shared" ref="RN35:RN40" si="225">3.1416*((RM35/2)^2)</f>
        <v>0.31669291500000002</v>
      </c>
      <c r="RO35" s="2">
        <v>2</v>
      </c>
      <c r="RP35" s="85" t="s">
        <v>547</v>
      </c>
      <c r="RQ35" s="85">
        <f>2.54*0.25</f>
        <v>0.63500000000000001</v>
      </c>
      <c r="RR35" s="2">
        <f t="shared" ref="RR35:RR40" si="226">3.1416*((RQ35/2)^2)</f>
        <v>0.31669291500000002</v>
      </c>
      <c r="RS35" s="2"/>
      <c r="RT35" s="2"/>
      <c r="RU35" s="2"/>
      <c r="RV35" s="2"/>
      <c r="RW35" s="2"/>
      <c r="RX35" s="2"/>
      <c r="RY35" s="2"/>
      <c r="RZ35" s="2"/>
      <c r="SA35" s="2"/>
      <c r="SC35" s="40"/>
      <c r="SD35" s="40"/>
      <c r="SE35" s="40"/>
      <c r="SF35" s="40"/>
      <c r="SG35" s="40"/>
      <c r="SH35" s="40"/>
      <c r="SI35" s="40"/>
      <c r="SJ35" s="2"/>
      <c r="SL35" s="6"/>
      <c r="SM35" s="6"/>
      <c r="SN35" s="6"/>
      <c r="SO35" s="6"/>
      <c r="SP35" s="184">
        <f>(SO25+ST35)*SP25</f>
        <v>2.0063585242820294</v>
      </c>
      <c r="SQ35" s="7">
        <f>IF(SR24=0,0,IF(SQ9=0,0,SQ9*SR24/2))</f>
        <v>8.0432956780608702</v>
      </c>
      <c r="SR35" s="7" t="s">
        <v>301</v>
      </c>
      <c r="SS35" s="7">
        <f t="shared" ref="SS35:SS36" si="227">SQ35</f>
        <v>8.0432956780608702</v>
      </c>
      <c r="ST35" s="176">
        <f>(SU25+SP34+SZ34)*ST25</f>
        <v>0.81326035827246346</v>
      </c>
      <c r="SU35" s="188"/>
      <c r="SV35" s="178">
        <f>(SU25+SP34+SZ34)*SV25</f>
        <v>0.929440409454244</v>
      </c>
      <c r="SW35" s="7">
        <f>IF(SX24=0,0,IF(SW9=0,0,SW9*SX24/2))</f>
        <v>9.383844957737681</v>
      </c>
      <c r="SX35" s="7" t="s">
        <v>301</v>
      </c>
      <c r="SY35" s="7">
        <f t="shared" ref="SY35:SY36" si="228">SW35</f>
        <v>9.383844957737681</v>
      </c>
      <c r="SZ35" s="179">
        <f>(TA25+SV35)*SZ25</f>
        <v>-3.7490659399353103</v>
      </c>
      <c r="TA35" s="129"/>
      <c r="TB35" s="24"/>
      <c r="TC35" s="7"/>
      <c r="TD35" s="7"/>
      <c r="TG35" s="302" t="s">
        <v>544</v>
      </c>
      <c r="TH35" s="85">
        <f t="shared" si="212"/>
        <v>100</v>
      </c>
      <c r="TI35" s="94" t="s">
        <v>545</v>
      </c>
      <c r="TJ35" s="2">
        <f>SQRT((TH36)/(TH31*TJ29*TH35*TK33))</f>
        <v>32.338506109318864</v>
      </c>
      <c r="TK35" s="2" t="str">
        <f>IF(TJ35&lt;TH34,"pasa el peralte con ro min","no pasa el peralte")</f>
        <v xml:space="preserve">no pasa el peralte</v>
      </c>
      <c r="TL35" s="2"/>
      <c r="TM35" s="94" t="s">
        <v>546</v>
      </c>
      <c r="TN35" s="187">
        <f>IF(TG39=TG40,TJ40,IF(TG39=TG41,TJ41,IF(TG39=TG42,TJ42,IF(TG39=TG43,TJ43,IF(TG39=TG44,TJ44,IF(TG39=TG45,TJ45,"escribe as"))))))</f>
        <v>1.2667716600000001</v>
      </c>
      <c r="TR35" s="2"/>
      <c r="TS35" s="2"/>
      <c r="TT35" s="2"/>
      <c r="TU35" s="2"/>
      <c r="TV35" s="2"/>
      <c r="TW35" s="2"/>
      <c r="TX35" s="2"/>
      <c r="TY35" s="2"/>
      <c r="TZ35" s="2"/>
      <c r="UA35" s="2"/>
      <c r="UB35" s="2"/>
      <c r="UC35" s="2"/>
      <c r="UD35" s="2"/>
      <c r="UF35" s="2">
        <v>4</v>
      </c>
      <c r="UG35" s="85" t="s">
        <v>560</v>
      </c>
      <c r="UH35" s="255">
        <f>UH33*2</f>
        <v>1.27</v>
      </c>
      <c r="UI35" s="2">
        <f t="shared" si="204"/>
        <v>1.2667716600000001</v>
      </c>
      <c r="UK35" s="2">
        <v>2</v>
      </c>
      <c r="UL35" s="85" t="s">
        <v>547</v>
      </c>
      <c r="UM35" s="85">
        <f>2.54*0.25</f>
        <v>0.63500000000000001</v>
      </c>
      <c r="UN35" s="2">
        <f t="shared" ref="UN35:UN40" si="229">3.1416*((UM35/2)^2)</f>
        <v>0.31669291500000002</v>
      </c>
      <c r="UO35" s="2">
        <v>2</v>
      </c>
      <c r="UP35" s="85" t="s">
        <v>547</v>
      </c>
      <c r="UQ35" s="85">
        <f>2.54*0.25</f>
        <v>0.63500000000000001</v>
      </c>
      <c r="UR35" s="2">
        <f t="shared" ref="UR35:UR40" si="230">3.1416*((UQ35/2)^2)</f>
        <v>0.31669291500000002</v>
      </c>
      <c r="UT35" s="8" t="s">
        <v>562</v>
      </c>
      <c r="UU35" s="6">
        <f>UZ33*US14</f>
        <v>5.0340950811023948</v>
      </c>
      <c r="UW35" s="8" t="s">
        <v>736</v>
      </c>
      <c r="UX35" s="6">
        <f>UU16</f>
        <v>1.5</v>
      </c>
      <c r="UY35" s="6" t="s">
        <v>737</v>
      </c>
      <c r="VB35" s="71"/>
      <c r="VC35" s="173" t="s">
        <v>529</v>
      </c>
      <c r="VD35" s="85"/>
      <c r="VE35" s="2"/>
      <c r="VF35" s="2"/>
      <c r="VG35" s="4"/>
      <c r="VH35" s="4"/>
      <c r="VI35" s="24"/>
      <c r="VJ35" s="24"/>
      <c r="VK35" s="2"/>
      <c r="VL35" s="2"/>
      <c r="VM35" s="2"/>
      <c r="VN35" s="2"/>
      <c r="VO35" s="2"/>
      <c r="VP35" s="2"/>
      <c r="VQ35" s="2"/>
      <c r="VR35" s="2"/>
      <c r="VS35" s="2"/>
      <c r="VT35" s="2"/>
      <c r="VU35" s="2"/>
      <c r="VV35" s="2"/>
      <c r="VW35" s="2"/>
      <c r="VX35" s="2"/>
      <c r="VY35" s="2"/>
      <c r="VZ35" s="2"/>
      <c r="WA35" s="2"/>
      <c r="WB35" s="2"/>
      <c r="WC35" s="24"/>
      <c r="WD35" s="40"/>
      <c r="WE35" s="4" t="s">
        <v>397</v>
      </c>
      <c r="WF35" s="4" t="s">
        <v>397</v>
      </c>
      <c r="WG35" s="4" t="s">
        <v>397</v>
      </c>
      <c r="WH35" s="40"/>
      <c r="WI35" s="40"/>
      <c r="WJ35" s="24"/>
      <c r="WL35" s="2"/>
      <c r="WM35" s="40"/>
      <c r="WN35" s="40"/>
      <c r="WO35" s="40"/>
      <c r="WP35" s="40"/>
      <c r="WQ35" s="40"/>
      <c r="WR35" s="40"/>
      <c r="WS35" s="40"/>
      <c r="WT35" s="1"/>
      <c r="WU35" s="1"/>
      <c r="WV35" s="54" t="str">
        <f>DM43</f>
        <v xml:space="preserve">En el tablero localizado entre los ejes: A-B y 3-4, esquina inferior izquierda la losa funcionara en voladizo. Esto invertiria los esfuerzos tornando la zona de compresion (losa) una zona de tension. Para evitar fisuras o cualquier falla en esta zona se recomienda armarla con tres varillas 1/4" Fy6000 @15  en el sentido largo para abosorver momento negativo pasada un metro como baston. </v>
      </c>
      <c r="WW35" s="54"/>
      <c r="WX35" s="54"/>
      <c r="WY35" s="54"/>
      <c r="WZ35" s="54"/>
      <c r="XA35" s="54"/>
      <c r="XB35" s="54"/>
      <c r="XC35" s="1"/>
      <c r="XE35" s="40"/>
      <c r="XF35" s="40"/>
      <c r="XG35" s="40"/>
      <c r="XH35" s="40"/>
      <c r="XI35" s="40"/>
      <c r="XJ35" s="40"/>
      <c r="XK35" s="40"/>
      <c r="XL35" s="2"/>
      <c r="XM35" s="2"/>
      <c r="XN35" s="2"/>
      <c r="XO35" s="2"/>
      <c r="XP35" s="2"/>
      <c r="XQ35" s="2"/>
      <c r="XR35" s="2"/>
      <c r="XS35" s="2"/>
      <c r="XT35" s="2"/>
      <c r="XU35" s="2"/>
      <c r="XV35" s="2"/>
      <c r="XW35" s="2"/>
      <c r="XX35" s="2"/>
      <c r="XY35" s="2"/>
      <c r="XZ35" s="2"/>
      <c r="YA35" s="2"/>
      <c r="YB35" s="2"/>
      <c r="YC35" s="2"/>
      <c r="YD35" s="2"/>
      <c r="YE35" s="2"/>
      <c r="YM35" s="2"/>
      <c r="YN35" s="2"/>
      <c r="YO35" s="2"/>
      <c r="YP35" s="2"/>
      <c r="YQ35" s="2"/>
      <c r="YR35" s="2"/>
      <c r="YS35" s="2"/>
      <c r="YT35" s="2"/>
      <c r="YU35" s="2"/>
      <c r="YV35" s="1"/>
      <c r="ZH35" s="302" t="s">
        <v>544</v>
      </c>
      <c r="ZI35" s="85">
        <f t="shared" si="213"/>
        <v>100</v>
      </c>
      <c r="ZJ35" s="94" t="s">
        <v>545</v>
      </c>
      <c r="ZK35" s="2">
        <f>SQRT((ZO29)/(ZI31*ZK29*ZI35*ZL33))</f>
        <v>0.035100280692138906</v>
      </c>
      <c r="ZL35" s="2" t="str">
        <f>IF(ZK35&lt;ZI34,"pasa el peralte con ro min","no pasa el peralte")</f>
        <v xml:space="preserve">pasa el peralte con ro min</v>
      </c>
      <c r="ZM35" s="2"/>
      <c r="ZN35" s="94" t="s">
        <v>546</v>
      </c>
      <c r="ZO35" s="187">
        <f>IF(ZH39=ZH40,ZK40,IF(ZH39=ZH41,ZK41,IF(ZH39=ZH42,ZK42,IF(ZH39=ZH43,ZK43,IF(ZH39=ZH44,ZK44,IF(ZH39=ZH45,ZK45,"escribe as"))))))</f>
        <v>0.71255905875000003</v>
      </c>
      <c r="ZQ35" s="6"/>
      <c r="ZR35" s="113"/>
      <c r="ZS35" s="113"/>
      <c r="ZT35" s="113"/>
      <c r="ZU35" s="113"/>
      <c r="ZV35" s="113"/>
      <c r="ZW35" s="113"/>
      <c r="ZX35" s="113"/>
      <c r="ZY35" s="24"/>
      <c r="ZZ35" s="1"/>
      <c r="AAB35" s="3"/>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row>
    <row r="36" ht="15" customHeight="1">
      <c r="B36" s="40"/>
      <c r="C36" s="40"/>
      <c r="D36" s="40"/>
      <c r="E36" s="40"/>
      <c r="F36" s="40"/>
      <c r="G36" s="40"/>
      <c r="H36" s="40"/>
      <c r="AC36" s="40"/>
      <c r="AD36" s="40"/>
      <c r="AE36" s="40"/>
      <c r="AF36" s="40"/>
      <c r="AG36" s="40"/>
      <c r="AH36" s="40"/>
      <c r="AI36" s="40"/>
      <c r="AL36" s="3" t="s">
        <v>738</v>
      </c>
      <c r="AM36" s="44">
        <f>AQ35</f>
        <v>73.599999999999994</v>
      </c>
      <c r="AN36" s="4" t="s">
        <v>21</v>
      </c>
      <c r="AO36" s="4">
        <f>AM33</f>
        <v>11</v>
      </c>
      <c r="AP36" s="86" t="s">
        <v>84</v>
      </c>
      <c r="AQ36" s="44">
        <f t="shared" si="214"/>
        <v>809.59999999999991</v>
      </c>
      <c r="AR36" s="4" t="s">
        <v>671</v>
      </c>
      <c r="AU36" s="1" t="s">
        <v>739</v>
      </c>
      <c r="AZ36" s="3">
        <f>AZ34+AZ35</f>
        <v>85.772799999999989</v>
      </c>
      <c r="CG36" s="6"/>
      <c r="CH36" s="6"/>
      <c r="CI36" s="6"/>
      <c r="CJ36" s="6"/>
      <c r="CK36" s="184">
        <f>(CJ25+CO36)*CK25</f>
        <v>-0.95148320951158327</v>
      </c>
      <c r="CL36" s="7">
        <f>IF(CM24=0,0,IF(CL10=0,0,CL10*CM24/2))</f>
        <v>0</v>
      </c>
      <c r="CM36" s="7" t="s">
        <v>308</v>
      </c>
      <c r="CN36" s="7">
        <f t="shared" si="215"/>
        <v>0</v>
      </c>
      <c r="CO36" s="176">
        <f>(CP25+CK35+CU35)*CO25</f>
        <v>0.37164377618983302</v>
      </c>
      <c r="CP36" s="188"/>
      <c r="CQ36" s="178">
        <f>(CP25+CK35+CU35)*CQ25</f>
        <v>0.38891207286127977</v>
      </c>
      <c r="CR36" s="7">
        <f>IF(CS24=0,0,IF(CR10=0,0,CR10*CS24/2))</f>
        <v>0</v>
      </c>
      <c r="CS36" s="7" t="s">
        <v>308</v>
      </c>
      <c r="CT36" s="7">
        <f t="shared" si="216"/>
        <v>0</v>
      </c>
      <c r="CU36" s="179">
        <f>(CV25+CQ36)*CU25</f>
        <v>-0.40665676143063989</v>
      </c>
      <c r="CV36" s="129"/>
      <c r="CW36" s="24"/>
      <c r="CX36" s="7"/>
      <c r="CY36" s="7"/>
      <c r="DB36" s="1"/>
      <c r="DC36" s="1"/>
      <c r="DD36" s="1" t="s">
        <v>740</v>
      </c>
      <c r="DJ36" s="1"/>
      <c r="DK36" s="1"/>
      <c r="DM36" s="323">
        <v>3</v>
      </c>
      <c r="DN36" s="323" t="s">
        <v>536</v>
      </c>
      <c r="DO36" s="324" t="s">
        <v>537</v>
      </c>
      <c r="DP36" s="325" t="s">
        <v>538</v>
      </c>
      <c r="DQ36" s="326">
        <v>3</v>
      </c>
      <c r="DR36" s="383" t="s">
        <v>741</v>
      </c>
      <c r="DS36" s="324"/>
      <c r="DT36" s="326"/>
      <c r="DY36" s="6"/>
      <c r="DZ36" s="6"/>
      <c r="EA36" s="6"/>
      <c r="EB36" s="6"/>
      <c r="EC36" s="184">
        <f>(EB25+EG36)*EC25</f>
        <v>0.25750379540547608</v>
      </c>
      <c r="ED36" s="7">
        <f>IF(EE24=0,0,IF(ED10=0,0,ED10*EE24/2))</f>
        <v>0</v>
      </c>
      <c r="EE36" s="7" t="s">
        <v>308</v>
      </c>
      <c r="EF36" s="7">
        <f t="shared" si="217"/>
        <v>0</v>
      </c>
      <c r="EG36" s="176">
        <f>(EH25+EC35+EM35)*EG25</f>
        <v>-0.11593772414428538</v>
      </c>
      <c r="EH36" s="188"/>
      <c r="EI36" s="178">
        <f>(EH25+EC35+EM35)*EI25</f>
        <v>-0.1909913602376902</v>
      </c>
      <c r="EJ36" s="7">
        <f>IF(EK24=0,0,IF(EJ10=0,0,EJ10*EK24/2))</f>
        <v>0</v>
      </c>
      <c r="EK36" s="7" t="s">
        <v>308</v>
      </c>
      <c r="EL36" s="7">
        <f t="shared" si="218"/>
        <v>0</v>
      </c>
      <c r="EM36" s="179">
        <f>(EN25+EI36+ES35)*EM25</f>
        <v>0.21871261219584234</v>
      </c>
      <c r="EN36" s="188"/>
      <c r="EO36" s="185">
        <f>(EN25+EI36+ES35)*EO25</f>
        <v>0.085828131149580558</v>
      </c>
      <c r="EP36" s="7">
        <f>IF(EQ24=0,0,IF(EP10=0,0,EP10*EQ24/2))</f>
        <v>0</v>
      </c>
      <c r="EQ36" s="7" t="s">
        <v>308</v>
      </c>
      <c r="ER36" s="7">
        <f t="shared" si="219"/>
        <v>0</v>
      </c>
      <c r="ES36" s="179">
        <f>(ET25+EO36)*ES25</f>
        <v>-0.25511479057479025</v>
      </c>
      <c r="ET36" s="129"/>
      <c r="EU36" s="24"/>
      <c r="EV36" s="24"/>
      <c r="EW36" s="6"/>
      <c r="FA36" s="316" t="s">
        <v>553</v>
      </c>
      <c r="FB36" s="317">
        <f>ABS(FH29*100000)</f>
        <v>88528.038027177856</v>
      </c>
      <c r="FC36" s="318"/>
      <c r="FD36" s="10"/>
      <c r="FE36" s="10"/>
      <c r="FF36" s="10"/>
      <c r="FG36" s="318" t="s">
        <v>554</v>
      </c>
      <c r="FH36" s="223">
        <f>ROUNDUP((FH34/FH35),0)</f>
        <v>2</v>
      </c>
      <c r="FM36" s="6"/>
      <c r="FN36" s="6"/>
      <c r="FO36" s="6"/>
      <c r="FP36" s="6"/>
      <c r="FQ36" s="184">
        <f>(FP25+FU36)*FQ25</f>
        <v>0.20997942117115023</v>
      </c>
      <c r="FR36" s="7">
        <f>IF(FS24=0,0,IF(FR10=0,0,FR10*FS24/2))</f>
        <v>0</v>
      </c>
      <c r="FS36" s="7" t="s">
        <v>308</v>
      </c>
      <c r="FT36" s="7">
        <f t="shared" si="220"/>
        <v>0</v>
      </c>
      <c r="FU36" s="176">
        <f>(FV25+FQ35+GA35)*FU25</f>
        <v>0.085113957657699621</v>
      </c>
      <c r="FV36" s="188"/>
      <c r="FW36" s="178">
        <f>(FV25+FQ35+GA35)*FW25</f>
        <v>0.097273094465942414</v>
      </c>
      <c r="FX36" s="7">
        <f>IF(FY24=0,0,IF(FX10=0,0,FX10*FY24/2))</f>
        <v>0</v>
      </c>
      <c r="FY36" s="7" t="s">
        <v>308</v>
      </c>
      <c r="FZ36" s="7">
        <f t="shared" si="221"/>
        <v>0</v>
      </c>
      <c r="GA36" s="179">
        <f>(GB25+FW36)*GA25</f>
        <v>-0.39236664723297132</v>
      </c>
      <c r="GB36" s="129"/>
      <c r="GC36" s="24"/>
      <c r="GD36" s="7"/>
      <c r="GE36" s="7"/>
      <c r="GH36" s="316" t="s">
        <v>553</v>
      </c>
      <c r="GI36" s="317">
        <f>ABS(GO29*100000)</f>
        <v>88528.038027177856</v>
      </c>
      <c r="GJ36" s="318"/>
      <c r="GK36" s="10"/>
      <c r="GL36" s="10"/>
      <c r="GM36" s="10"/>
      <c r="GN36" s="318" t="s">
        <v>554</v>
      </c>
      <c r="GO36" s="223">
        <f>ROUNDUP((GO34/GO35),0)</f>
        <v>3</v>
      </c>
      <c r="GT36" s="1"/>
      <c r="GU36" s="316" t="s">
        <v>553</v>
      </c>
      <c r="GV36" s="317">
        <f>ABS(HB29*100000)</f>
        <v>921657.60796616215</v>
      </c>
      <c r="GW36" s="318"/>
      <c r="GX36" s="10"/>
      <c r="GY36" s="10"/>
      <c r="GZ36" s="10"/>
      <c r="HA36" s="318" t="s">
        <v>554</v>
      </c>
      <c r="HB36" s="223">
        <f>ROUNDUP((HB34/HB35),0)</f>
        <v>3</v>
      </c>
      <c r="HL36" s="71"/>
      <c r="HM36" s="173" t="s">
        <v>529</v>
      </c>
      <c r="HN36" s="85"/>
      <c r="HO36" s="2"/>
      <c r="HP36" s="2"/>
      <c r="HQ36" s="4"/>
      <c r="HR36" s="4"/>
      <c r="HS36" s="24"/>
      <c r="HT36" s="24"/>
      <c r="HV36" s="1"/>
      <c r="HW36" s="316" t="s">
        <v>553</v>
      </c>
      <c r="HX36" s="317">
        <f>ABS(ID29*100000)</f>
        <v>274029.11666835163</v>
      </c>
      <c r="HY36" s="318"/>
      <c r="HZ36" s="10"/>
      <c r="IA36" s="10"/>
      <c r="IB36" s="10"/>
      <c r="IC36" s="318" t="s">
        <v>554</v>
      </c>
      <c r="ID36" s="223">
        <f>ROUNDUP((ID34/ID35),0)</f>
        <v>3</v>
      </c>
      <c r="IN36" s="71"/>
      <c r="IO36" s="173" t="s">
        <v>529</v>
      </c>
      <c r="IP36" s="85"/>
      <c r="IQ36" s="2"/>
      <c r="IR36" s="2"/>
      <c r="IS36" s="4"/>
      <c r="IT36" s="4"/>
      <c r="IU36" s="24"/>
      <c r="IV36" s="24"/>
      <c r="IW36" s="24"/>
      <c r="IX36" s="8"/>
      <c r="IY36" s="7"/>
      <c r="IZ36" s="1"/>
      <c r="JA36" s="1"/>
      <c r="JB36" s="1"/>
      <c r="JC36" s="6"/>
      <c r="JD36" s="1"/>
      <c r="JE36" s="1"/>
      <c r="JF36" s="3">
        <f t="shared" ref="JF36:JF38" si="231">KR7</f>
        <v>1</v>
      </c>
      <c r="JG36" s="112">
        <f>(JN31*JM29)+JN30+JK32</f>
        <v>21.869170999999998</v>
      </c>
      <c r="JH36" s="112">
        <f t="shared" ref="JH36:JI39" si="232">JG36</f>
        <v>21.869170999999998</v>
      </c>
      <c r="JI36" s="112">
        <f t="shared" si="232"/>
        <v>21.869170999999998</v>
      </c>
      <c r="JJ36" s="112">
        <f>JI36*JK27</f>
        <v>17.012836465616047</v>
      </c>
      <c r="JK36" s="3"/>
      <c r="JL36" s="4"/>
      <c r="JM36" s="4"/>
      <c r="JN36" s="1">
        <f>((JK35+JK37)/2)/JK41</f>
        <v>0.31848184818481851</v>
      </c>
      <c r="KN36" s="1"/>
      <c r="KO36" s="1"/>
      <c r="KU36" s="4">
        <f t="shared" si="152"/>
        <v>0</v>
      </c>
      <c r="KV36" s="371">
        <f t="shared" si="144"/>
        <v>0</v>
      </c>
      <c r="KW36" s="112">
        <v>0</v>
      </c>
      <c r="KX36" s="1">
        <v>0</v>
      </c>
      <c r="KY36" s="297" t="str">
        <f t="shared" si="153"/>
        <v/>
      </c>
      <c r="KZ36" s="112">
        <f t="shared" si="154"/>
        <v>0</v>
      </c>
      <c r="LA36" s="1">
        <v>0</v>
      </c>
      <c r="LB36" s="1" t="str">
        <f t="shared" si="155"/>
        <v/>
      </c>
      <c r="LC36" s="104"/>
      <c r="LD36" s="5"/>
      <c r="LE36" s="40"/>
      <c r="LF36" s="40"/>
      <c r="LG36" s="4" t="s">
        <v>397</v>
      </c>
      <c r="LH36" s="4" t="s">
        <v>397</v>
      </c>
      <c r="LI36" s="4" t="s">
        <v>397</v>
      </c>
      <c r="LJ36" s="40"/>
      <c r="LK36" s="40"/>
      <c r="LL36" s="5"/>
      <c r="LM36" s="1"/>
      <c r="LN36" s="316" t="s">
        <v>553</v>
      </c>
      <c r="LO36" s="317">
        <f>ABS(LU29*100000)</f>
        <v>413837.71246144711</v>
      </c>
      <c r="LP36" s="318"/>
      <c r="LQ36" s="10"/>
      <c r="LR36" s="10"/>
      <c r="LS36" s="10"/>
      <c r="LT36" s="318" t="s">
        <v>554</v>
      </c>
      <c r="LU36" s="223">
        <f>ROUNDUP((LU34/LU35),0)</f>
        <v>3</v>
      </c>
      <c r="LW36" s="2">
        <v>4</v>
      </c>
      <c r="LX36" s="85" t="s">
        <v>560</v>
      </c>
      <c r="LY36" s="255">
        <f>LY34*2</f>
        <v>1.27</v>
      </c>
      <c r="LZ36" s="2">
        <f t="shared" si="206"/>
        <v>1.2667716600000001</v>
      </c>
      <c r="MA36" s="2">
        <v>4</v>
      </c>
      <c r="MB36" s="85" t="s">
        <v>560</v>
      </c>
      <c r="MC36" s="255">
        <f>MC34*2</f>
        <v>1.27</v>
      </c>
      <c r="MD36" s="2">
        <f t="shared" si="207"/>
        <v>1.2667716600000001</v>
      </c>
      <c r="ME36" s="71"/>
      <c r="MF36" s="173" t="s">
        <v>529</v>
      </c>
      <c r="MG36" s="85"/>
      <c r="MH36" s="2"/>
      <c r="MI36" s="2"/>
      <c r="MJ36" s="4"/>
      <c r="MK36" s="4"/>
      <c r="ML36" s="24"/>
      <c r="MM36" s="24"/>
      <c r="MN36" s="24"/>
      <c r="MO36" s="2"/>
      <c r="MP36" s="2"/>
      <c r="MQ36" s="2"/>
      <c r="MS36" s="2">
        <v>5</v>
      </c>
      <c r="MT36" s="85" t="s">
        <v>570</v>
      </c>
      <c r="MU36" s="85">
        <f>2.54*5/8</f>
        <v>1.5874999999999999</v>
      </c>
      <c r="MV36" s="2">
        <f t="shared" si="199"/>
        <v>1.9793307187499998</v>
      </c>
      <c r="MW36" s="1"/>
      <c r="MX36" s="316" t="s">
        <v>553</v>
      </c>
      <c r="MY36" s="317">
        <f>ABS(NE29*100000)</f>
        <v>417407.56553103076</v>
      </c>
      <c r="MZ36" s="318"/>
      <c r="NA36" s="10"/>
      <c r="NB36" s="10"/>
      <c r="NC36" s="10"/>
      <c r="ND36" s="318" t="s">
        <v>554</v>
      </c>
      <c r="NE36" s="223">
        <f>ROUNDUP((NE34/NE35),0)</f>
        <v>3</v>
      </c>
      <c r="NG36" s="2">
        <v>4</v>
      </c>
      <c r="NH36" s="85" t="s">
        <v>560</v>
      </c>
      <c r="NI36" s="255">
        <f>NI34*2</f>
        <v>1.27</v>
      </c>
      <c r="NJ36" s="2">
        <f t="shared" si="208"/>
        <v>1.2667716600000001</v>
      </c>
      <c r="NK36" s="2">
        <v>4</v>
      </c>
      <c r="NL36" s="85" t="s">
        <v>560</v>
      </c>
      <c r="NM36" s="255">
        <f>NM34*2</f>
        <v>1.27</v>
      </c>
      <c r="NN36" s="2">
        <f t="shared" si="209"/>
        <v>1.2667716600000001</v>
      </c>
      <c r="NO36" s="71"/>
      <c r="NP36" s="173" t="s">
        <v>529</v>
      </c>
      <c r="NQ36" s="85"/>
      <c r="NR36" s="2"/>
      <c r="NS36" s="2"/>
      <c r="NT36" s="4"/>
      <c r="NU36" s="4"/>
      <c r="NV36" s="24"/>
      <c r="NW36" s="24"/>
      <c r="NX36" s="24"/>
      <c r="NY36" s="2"/>
      <c r="NZ36" s="2"/>
      <c r="OA36" s="2"/>
      <c r="OC36" s="2">
        <v>5</v>
      </c>
      <c r="OD36" s="85" t="s">
        <v>570</v>
      </c>
      <c r="OE36" s="85">
        <f>2.54*5/8</f>
        <v>1.5874999999999999</v>
      </c>
      <c r="OF36" s="2">
        <f t="shared" si="200"/>
        <v>1.9793307187499998</v>
      </c>
      <c r="OG36" s="71"/>
      <c r="OH36" s="173" t="s">
        <v>529</v>
      </c>
      <c r="OI36" s="85"/>
      <c r="OJ36" s="2"/>
      <c r="OK36" s="2"/>
      <c r="OL36" s="4"/>
      <c r="OM36" s="4"/>
      <c r="ON36" s="24"/>
      <c r="OO36" s="24"/>
      <c r="OP36" s="24"/>
      <c r="OQ36" s="2"/>
      <c r="OR36" s="2"/>
      <c r="OS36" s="2"/>
      <c r="OU36" s="2">
        <v>5</v>
      </c>
      <c r="OV36" s="85" t="s">
        <v>570</v>
      </c>
      <c r="OW36" s="85">
        <f>2.54*5/8</f>
        <v>1.5874999999999999</v>
      </c>
      <c r="OX36" s="2">
        <f t="shared" si="201"/>
        <v>1.9793307187499998</v>
      </c>
      <c r="OZ36" s="2">
        <v>3</v>
      </c>
      <c r="PA36" s="85" t="s">
        <v>559</v>
      </c>
      <c r="PB36" s="85">
        <f>2.54*3/8</f>
        <v>0.95250000000000001</v>
      </c>
      <c r="PC36" s="2">
        <f t="shared" si="222"/>
        <v>0.71255905875000003</v>
      </c>
      <c r="PD36" s="2">
        <v>3</v>
      </c>
      <c r="PE36" s="85" t="s">
        <v>559</v>
      </c>
      <c r="PF36" s="85">
        <f>2.54*3/8</f>
        <v>0.95250000000000001</v>
      </c>
      <c r="PG36" s="2">
        <f t="shared" si="223"/>
        <v>0.71255905875000003</v>
      </c>
      <c r="PH36" s="1"/>
      <c r="PI36" s="316" t="s">
        <v>553</v>
      </c>
      <c r="PJ36" s="317">
        <f>ABS(PP29*100000)</f>
        <v>905407.28604552511</v>
      </c>
      <c r="PK36" s="318"/>
      <c r="PL36" s="10"/>
      <c r="PM36" s="10"/>
      <c r="PN36" s="10"/>
      <c r="PO36" s="318" t="s">
        <v>554</v>
      </c>
      <c r="PP36" s="223">
        <f>ROUNDUP((PP34/PP35),0)</f>
        <v>5</v>
      </c>
      <c r="PR36" s="2">
        <v>4</v>
      </c>
      <c r="PS36" s="85" t="s">
        <v>560</v>
      </c>
      <c r="PT36" s="255">
        <f>PT34*2</f>
        <v>1.27</v>
      </c>
      <c r="PU36" s="2">
        <f t="shared" si="210"/>
        <v>1.2667716600000001</v>
      </c>
      <c r="PV36" s="2">
        <v>4</v>
      </c>
      <c r="PW36" s="85" t="s">
        <v>560</v>
      </c>
      <c r="PX36" s="255">
        <f>PX34*2</f>
        <v>1.27</v>
      </c>
      <c r="PY36" s="2">
        <f t="shared" si="211"/>
        <v>1.2667716600000001</v>
      </c>
      <c r="PZ36" s="348"/>
      <c r="QA36" s="2">
        <v>3</v>
      </c>
      <c r="QB36" s="85" t="s">
        <v>559</v>
      </c>
      <c r="QC36" s="85">
        <f>2.54*3/8</f>
        <v>0.95250000000000001</v>
      </c>
      <c r="QD36" s="2">
        <f t="shared" si="224"/>
        <v>0.71255905875000003</v>
      </c>
      <c r="QF36" s="382"/>
      <c r="QG36" s="75"/>
      <c r="QH36" s="24"/>
      <c r="QI36" s="24"/>
      <c r="QJ36" s="2"/>
      <c r="QK36" s="2"/>
      <c r="QL36" s="2"/>
      <c r="QN36" s="2">
        <v>5</v>
      </c>
      <c r="QO36" s="85" t="s">
        <v>570</v>
      </c>
      <c r="QP36" s="85">
        <f>2.54*5/8</f>
        <v>1.5874999999999999</v>
      </c>
      <c r="QQ36" s="2">
        <f t="shared" si="202"/>
        <v>1.9793307187499998</v>
      </c>
      <c r="QR36" s="71"/>
      <c r="QS36" s="173" t="s">
        <v>529</v>
      </c>
      <c r="QT36" s="85"/>
      <c r="QU36" s="2"/>
      <c r="QV36" s="2"/>
      <c r="QW36" s="4"/>
      <c r="QX36" s="4"/>
      <c r="QY36" s="24"/>
      <c r="QZ36" s="24"/>
      <c r="RA36" s="24"/>
      <c r="RB36" s="2"/>
      <c r="RC36" s="2"/>
      <c r="RD36" s="2"/>
      <c r="RF36" s="2">
        <v>5</v>
      </c>
      <c r="RG36" s="85" t="s">
        <v>570</v>
      </c>
      <c r="RH36" s="85">
        <f>2.54*5/8</f>
        <v>1.5874999999999999</v>
      </c>
      <c r="RI36" s="2">
        <f t="shared" si="203"/>
        <v>1.9793307187499998</v>
      </c>
      <c r="RK36" s="2">
        <v>3</v>
      </c>
      <c r="RL36" s="85" t="s">
        <v>559</v>
      </c>
      <c r="RM36" s="85">
        <f>2.54*3/8</f>
        <v>0.95250000000000001</v>
      </c>
      <c r="RN36" s="2">
        <f t="shared" si="225"/>
        <v>0.71255905875000003</v>
      </c>
      <c r="RO36" s="2">
        <v>3</v>
      </c>
      <c r="RP36" s="85" t="s">
        <v>559</v>
      </c>
      <c r="RQ36" s="85">
        <f>2.54*3/8</f>
        <v>0.95250000000000001</v>
      </c>
      <c r="RR36" s="2">
        <f t="shared" si="226"/>
        <v>0.71255905875000003</v>
      </c>
      <c r="RS36" s="2"/>
      <c r="RT36" s="40" t="s">
        <v>742</v>
      </c>
      <c r="RU36" s="40"/>
      <c r="RV36" s="40"/>
      <c r="RW36" s="40"/>
      <c r="RX36" s="40"/>
      <c r="RY36" s="40"/>
      <c r="RZ36" s="40"/>
      <c r="SA36" s="2"/>
      <c r="SI36" s="24"/>
      <c r="SJ36" s="24"/>
      <c r="SL36" s="6"/>
      <c r="SM36" s="6"/>
      <c r="SN36" s="6"/>
      <c r="SO36" s="6"/>
      <c r="SP36" s="184">
        <f>(SO25+ST36)*SP25</f>
        <v>2.0063561975077291</v>
      </c>
      <c r="SQ36" s="7">
        <f>IF(SR24=0,0,IF(SQ10=0,0,SQ10*SR24/2))</f>
        <v>0</v>
      </c>
      <c r="SR36" s="7" t="s">
        <v>308</v>
      </c>
      <c r="SS36" s="7">
        <f t="shared" si="227"/>
        <v>0</v>
      </c>
      <c r="ST36" s="176">
        <f>(SU25+SP35+SZ35)*ST25</f>
        <v>0.81326501182106481</v>
      </c>
      <c r="SU36" s="188"/>
      <c r="SV36" s="178">
        <f>(SU25+SP35+SZ35)*SV25</f>
        <v>0.9294457277955025</v>
      </c>
      <c r="SW36" s="7">
        <f>IF(SX24=0,0,IF(SW10=0,0,SW10*SX24/2))</f>
        <v>0</v>
      </c>
      <c r="SX36" s="7" t="s">
        <v>308</v>
      </c>
      <c r="SY36" s="7">
        <f t="shared" si="228"/>
        <v>0</v>
      </c>
      <c r="SZ36" s="179">
        <f>(TA25+SV36)*SZ25</f>
        <v>-3.7490685991059394</v>
      </c>
      <c r="TA36" s="129"/>
      <c r="TB36" s="24"/>
      <c r="TC36" s="7"/>
      <c r="TD36" s="7"/>
      <c r="TG36" s="316" t="s">
        <v>553</v>
      </c>
      <c r="TH36" s="317">
        <f>ABS(TN29*100000)</f>
        <v>845886.59573575272</v>
      </c>
      <c r="TI36" s="318"/>
      <c r="TJ36" s="10"/>
      <c r="TK36" s="10"/>
      <c r="TL36" s="10"/>
      <c r="TM36" s="318" t="s">
        <v>554</v>
      </c>
      <c r="TN36" s="223">
        <f>ROUNDUP((TN34/TN35),0)</f>
        <v>8</v>
      </c>
      <c r="TR36" s="24"/>
      <c r="TS36" s="24"/>
      <c r="TT36" s="24"/>
      <c r="TU36" s="24"/>
      <c r="TV36" s="24"/>
      <c r="TW36" s="24"/>
      <c r="TX36" s="24"/>
      <c r="TY36" s="24"/>
      <c r="TZ36" s="24"/>
      <c r="UA36" s="24"/>
      <c r="UB36" s="2"/>
      <c r="UC36" s="2"/>
      <c r="UD36" s="2"/>
      <c r="UF36" s="2">
        <v>5</v>
      </c>
      <c r="UG36" s="85" t="s">
        <v>570</v>
      </c>
      <c r="UH36" s="85">
        <f>2.54*5/8</f>
        <v>1.5874999999999999</v>
      </c>
      <c r="UI36" s="2">
        <f t="shared" si="204"/>
        <v>1.9793307187499998</v>
      </c>
      <c r="UK36" s="2">
        <v>3</v>
      </c>
      <c r="UL36" s="85" t="s">
        <v>559</v>
      </c>
      <c r="UM36" s="85">
        <f>2.54*3/8</f>
        <v>0.95250000000000001</v>
      </c>
      <c r="UN36" s="2">
        <f t="shared" si="229"/>
        <v>0.71255905875000003</v>
      </c>
      <c r="UO36" s="2">
        <v>3</v>
      </c>
      <c r="UP36" s="85" t="s">
        <v>559</v>
      </c>
      <c r="UQ36" s="85">
        <f>2.54*3/8</f>
        <v>0.95250000000000001</v>
      </c>
      <c r="UR36" s="2">
        <f t="shared" si="230"/>
        <v>0.71255905875000003</v>
      </c>
      <c r="UT36" s="8" t="s">
        <v>596</v>
      </c>
      <c r="UU36" s="6">
        <f>UZ32*US14/2</f>
        <v>3.4811149511094261</v>
      </c>
      <c r="UW36" s="8" t="s">
        <v>736</v>
      </c>
      <c r="UX36" s="6">
        <f>UU18</f>
        <v>1</v>
      </c>
      <c r="UY36" s="6" t="s">
        <v>737</v>
      </c>
      <c r="UZ36" s="6">
        <f>UU36/2</f>
        <v>1.7405574755547131</v>
      </c>
      <c r="VA36" s="6">
        <f>UZ36+UU35</f>
        <v>6.7746525566571076</v>
      </c>
      <c r="VB36" s="7"/>
      <c r="VC36" s="313">
        <v>4</v>
      </c>
      <c r="VD36" s="254" t="s">
        <v>536</v>
      </c>
      <c r="VE36" s="255" t="s">
        <v>537</v>
      </c>
      <c r="VF36" s="254" t="s">
        <v>538</v>
      </c>
      <c r="VH36" s="51"/>
      <c r="VI36" s="24"/>
      <c r="VJ36" s="24"/>
      <c r="VK36" s="24"/>
      <c r="VL36" s="24"/>
      <c r="VM36" s="24"/>
      <c r="VN36" s="24"/>
      <c r="VO36" s="24"/>
      <c r="VP36" s="24"/>
      <c r="VQ36" s="24"/>
      <c r="VR36" s="24"/>
      <c r="VS36" s="24"/>
      <c r="VT36" s="24"/>
      <c r="VU36" s="24"/>
      <c r="VV36" s="24"/>
      <c r="VW36" s="24"/>
      <c r="VX36" s="24"/>
      <c r="VY36" s="24"/>
      <c r="VZ36" s="24"/>
      <c r="WA36" s="24"/>
      <c r="WB36" s="24"/>
      <c r="WC36" s="24"/>
      <c r="WD36" s="40"/>
      <c r="WE36" s="40"/>
      <c r="WF36" s="40"/>
      <c r="WG36" s="40"/>
      <c r="WH36" s="40"/>
      <c r="WI36" s="384" t="s">
        <v>743</v>
      </c>
      <c r="WJ36" s="385"/>
      <c r="WL36" s="24"/>
      <c r="WM36" s="40"/>
      <c r="WN36" s="40"/>
      <c r="WO36" s="40"/>
      <c r="WP36" s="40"/>
      <c r="WQ36" s="40"/>
      <c r="WR36" s="40"/>
      <c r="WS36" s="40"/>
      <c r="WT36" s="1"/>
      <c r="WU36" s="1"/>
      <c r="WV36" s="40"/>
      <c r="WW36" s="40"/>
      <c r="WX36" s="40"/>
      <c r="WY36" s="40"/>
      <c r="WZ36" s="40"/>
      <c r="XA36" s="40"/>
      <c r="XB36" s="40"/>
      <c r="XC36" s="1"/>
      <c r="XD36" s="2"/>
      <c r="XE36" s="192" t="s">
        <v>304</v>
      </c>
      <c r="XF36" s="193"/>
      <c r="XG36" s="193"/>
      <c r="XH36" s="193"/>
      <c r="XI36" s="193"/>
      <c r="XJ36" s="193"/>
      <c r="XK36" s="193"/>
      <c r="XL36" s="2"/>
      <c r="XM36" s="24"/>
      <c r="XN36" s="24"/>
      <c r="XO36" s="24"/>
      <c r="XP36" s="24"/>
      <c r="XQ36" s="24"/>
      <c r="XR36" s="24"/>
      <c r="XS36" s="24"/>
      <c r="XT36" s="24"/>
      <c r="XU36" s="24"/>
      <c r="XV36" s="24"/>
      <c r="XW36" s="2"/>
      <c r="XX36" s="2"/>
      <c r="XY36" s="2"/>
      <c r="XZ36" s="2"/>
      <c r="YA36" s="2"/>
      <c r="YB36" s="2"/>
      <c r="YC36" s="2"/>
      <c r="YD36" s="24"/>
      <c r="YE36" s="24"/>
      <c r="YM36" s="24"/>
      <c r="YN36" s="24"/>
      <c r="YO36" s="24"/>
      <c r="YP36" s="24"/>
      <c r="YQ36" s="24"/>
      <c r="YR36" s="24"/>
      <c r="YS36" s="24"/>
      <c r="YT36" s="24"/>
      <c r="YU36" s="24"/>
      <c r="YV36" s="1"/>
      <c r="ZG36" s="24"/>
      <c r="ZH36" s="316" t="s">
        <v>553</v>
      </c>
      <c r="ZI36" s="317">
        <f>ABS(ZO29*100000)</f>
        <v>88800</v>
      </c>
      <c r="ZJ36" s="318"/>
      <c r="ZK36" s="10"/>
      <c r="ZL36" s="10"/>
      <c r="ZM36" s="10"/>
      <c r="ZN36" s="318" t="s">
        <v>554</v>
      </c>
      <c r="ZO36" s="223">
        <f>ROUNDUP((ZO34/ZO35),0)</f>
        <v>4</v>
      </c>
      <c r="ZQ36" s="6"/>
      <c r="ZR36" s="113"/>
      <c r="ZS36" s="113"/>
      <c r="ZT36" s="113"/>
      <c r="ZU36" s="113"/>
      <c r="ZV36" s="113"/>
      <c r="ZW36" s="113"/>
      <c r="ZX36" s="113"/>
      <c r="ZY36" s="24"/>
      <c r="ZZ36" s="1"/>
      <c r="AAB36" s="3"/>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row>
    <row r="37" ht="15" customHeight="1">
      <c r="B37" s="40"/>
      <c r="C37" s="40"/>
      <c r="D37" s="40"/>
      <c r="E37" s="40"/>
      <c r="F37" s="40"/>
      <c r="G37" s="40"/>
      <c r="H37" s="40"/>
      <c r="T37" s="40" t="s">
        <v>744</v>
      </c>
      <c r="U37" s="40"/>
      <c r="V37" s="40"/>
      <c r="W37" s="40"/>
      <c r="X37" s="40"/>
      <c r="Y37" s="40"/>
      <c r="Z37" s="40"/>
      <c r="AC37" s="40"/>
      <c r="AD37" s="40"/>
      <c r="AE37" s="40"/>
      <c r="AF37" s="40"/>
      <c r="AG37" s="40"/>
      <c r="AH37" s="40"/>
      <c r="AI37" s="40"/>
      <c r="AL37" s="105" t="s">
        <v>745</v>
      </c>
      <c r="AM37" s="44">
        <f>AM36</f>
        <v>73.599999999999994</v>
      </c>
      <c r="AN37" s="4" t="s">
        <v>21</v>
      </c>
      <c r="AO37" s="4">
        <v>3.7000000000000002</v>
      </c>
      <c r="AP37" s="86" t="s">
        <v>84</v>
      </c>
      <c r="AQ37" s="44">
        <f t="shared" si="214"/>
        <v>272.31999999999999</v>
      </c>
      <c r="AR37" s="40" t="s">
        <v>746</v>
      </c>
      <c r="AS37" s="191">
        <f>AQ36/AQ39</f>
        <v>0.62053636907246723</v>
      </c>
      <c r="AU37" s="1" t="s">
        <v>747</v>
      </c>
      <c r="AZ37" s="3">
        <f>(AQ38-AZ22)/AZ36</f>
        <v>5.3060289509028511</v>
      </c>
      <c r="CG37" s="6"/>
      <c r="CH37" s="6"/>
      <c r="CI37" s="6"/>
      <c r="CJ37" s="6"/>
      <c r="CK37" s="184">
        <f>(CJ25+CO37)*CK25</f>
        <v>-0.95148368419280205</v>
      </c>
      <c r="CL37" s="7">
        <f>IF(CM24=0,0,-1*(CK42+CO42)/CM24)</f>
        <v>0.67162795486277949</v>
      </c>
      <c r="CM37" s="7" t="s">
        <v>314</v>
      </c>
      <c r="CN37" s="7">
        <f>IF(CM24=0,0,(CK42+CO42)/CM24)</f>
        <v>-0.67162795486277949</v>
      </c>
      <c r="CO37" s="176">
        <f>(CP25+CK36+CU36)*CO25</f>
        <v>0.37164472555227068</v>
      </c>
      <c r="CP37" s="188"/>
      <c r="CQ37" s="178">
        <f>(CP25+CK36+CU36)*CQ25</f>
        <v>0.38891306633550743</v>
      </c>
      <c r="CR37" s="7">
        <f>IF(CS24=0,0,-1*(CQ42+CU42)/CS24)</f>
        <v>0.016130933545455813</v>
      </c>
      <c r="CS37" s="7" t="s">
        <v>233</v>
      </c>
      <c r="CT37" s="7">
        <f>IF(CS24=0,0,(CQ42+CU42)/CS24)</f>
        <v>-0.016130933545455813</v>
      </c>
      <c r="CU37" s="179">
        <f>(CV25+CQ37)*CU25</f>
        <v>-0.40665725816775367</v>
      </c>
      <c r="CV37" s="129"/>
      <c r="CW37" s="24"/>
      <c r="CX37" s="7"/>
      <c r="CY37" s="7"/>
      <c r="DB37" s="1"/>
      <c r="DC37" s="1"/>
      <c r="DD37" s="1" t="s">
        <v>748</v>
      </c>
      <c r="DE37" s="1">
        <v>67</v>
      </c>
      <c r="DJ37" s="1"/>
      <c r="DK37" s="1"/>
      <c r="DM37" s="331">
        <v>2</v>
      </c>
      <c r="DN37" s="331" t="s">
        <v>592</v>
      </c>
      <c r="DO37" s="332">
        <f>2.54*3/16</f>
        <v>0.47625000000000001</v>
      </c>
      <c r="DP37" s="333">
        <f t="shared" ref="DP37:DP42" si="233">3.1416*((DO37/2)^2)</f>
        <v>0.17813976468750001</v>
      </c>
      <c r="DQ37" s="334">
        <f>DP37*DQ36</f>
        <v>0.53441929406249999</v>
      </c>
      <c r="DR37" s="331">
        <f t="shared" ref="DR37:DR42" si="234">DQ37</f>
        <v>0.53441929406249999</v>
      </c>
      <c r="DS37" s="332"/>
      <c r="DT37" s="386"/>
      <c r="DY37" s="6"/>
      <c r="DZ37" s="6"/>
      <c r="EA37" s="6"/>
      <c r="EB37" s="6"/>
      <c r="EC37" s="184">
        <f>(EB25+EG37)*EC25</f>
        <v>0.25750400961283315</v>
      </c>
      <c r="ED37" s="7">
        <f>IF(EE24=0,0,-1*(EC42+EG42)/EE24)</f>
        <v>-0.13271792430965337</v>
      </c>
      <c r="EE37" s="7" t="s">
        <v>314</v>
      </c>
      <c r="EF37" s="7">
        <f>IF(EE24=0,0,(EC42+EG42)/EE24)</f>
        <v>0.13271792430965337</v>
      </c>
      <c r="EG37" s="176">
        <f>(EH25+EC36+EM36)*EG25</f>
        <v>-0.11593815255899964</v>
      </c>
      <c r="EH37" s="188"/>
      <c r="EI37" s="178">
        <f>(EH25+EC36+EM36)*EI25</f>
        <v>-0.19099206599165963</v>
      </c>
      <c r="EJ37" s="7">
        <f>IF(EK24=0,0,-1*(EI42+EM42)/EK24)</f>
        <v>-0.032109013801136843</v>
      </c>
      <c r="EK37" s="7" t="s">
        <v>233</v>
      </c>
      <c r="EL37" s="7">
        <f>IF(EK24=0,0,(EI42+EM42)/EK24)</f>
        <v>0.032109013801136843</v>
      </c>
      <c r="EM37" s="179">
        <f>(EN25+EI37+ES36)*EM25</f>
        <v>0.2187129650728275</v>
      </c>
      <c r="EN37" s="188"/>
      <c r="EO37" s="185">
        <f>(EN25+EI37+ES36)*EO25</f>
        <v>0.085828269627064122</v>
      </c>
      <c r="EP37" s="7">
        <f>IF(EQ24=0,0,-1*(EO42+ES42)/EQ24)</f>
        <v>0.15389687927003814</v>
      </c>
      <c r="EQ37" s="7" t="s">
        <v>233</v>
      </c>
      <c r="ER37" s="7">
        <f>IF(EQ24=0,0,(EO42+ES42)/EQ24)</f>
        <v>-0.15389687927003814</v>
      </c>
      <c r="ES37" s="179">
        <f>(ET25+EO37)*ES25</f>
        <v>-0.25511485981353205</v>
      </c>
      <c r="ET37" s="129"/>
      <c r="EU37" s="24"/>
      <c r="EV37" s="24"/>
      <c r="EW37" s="6"/>
      <c r="FA37" s="3"/>
      <c r="FB37" s="4"/>
      <c r="FC37" s="4"/>
      <c r="FD37" s="4">
        <f>FE39</f>
        <v>1</v>
      </c>
      <c r="FE37" s="321" t="s">
        <v>567</v>
      </c>
      <c r="FF37" s="322" t="str">
        <f>IF(FA39=FA40,FB40,IF(FA39=FA41,FB41,IF(FA39=FA42,FB42,IF(FA39=FA43,FB43,IF(FA39=FA44,FB44,IF(FA39=FA45,FB45,"escribe as"))))))</f>
        <v>1/4"</v>
      </c>
      <c r="FG37" s="321" t="s">
        <v>334</v>
      </c>
      <c r="FH37" s="347">
        <f>(FB35-20)/FH36</f>
        <v>23.5</v>
      </c>
      <c r="FM37" s="6"/>
      <c r="FN37" s="6"/>
      <c r="FO37" s="6"/>
      <c r="FP37" s="6"/>
      <c r="FQ37" s="184">
        <f>(FP25+FU37)*FQ25</f>
        <v>0.20997936029278758</v>
      </c>
      <c r="FR37" s="7">
        <f>IF(FS24=0,0,-1*(FQ42+FU42)/FS24)</f>
        <v>-0.24591121660060944</v>
      </c>
      <c r="FS37" s="7" t="s">
        <v>314</v>
      </c>
      <c r="FT37" s="7">
        <f>IF(FS24=0,0,(FQ42+FU42)/FS24)</f>
        <v>0.24591121660060944</v>
      </c>
      <c r="FU37" s="176">
        <f>(FV25+FQ36+GA36)*FU25</f>
        <v>0.085114079414424948</v>
      </c>
      <c r="FV37" s="188"/>
      <c r="FW37" s="178">
        <f>(FV25+FQ36+GA36)*FW25</f>
        <v>0.097273233616485655</v>
      </c>
      <c r="FX37" s="7">
        <f>IF(FY24=0,0,-1*(FW42+GA42)/FY24)</f>
        <v>0.21078104292185204</v>
      </c>
      <c r="FY37" s="7" t="s">
        <v>233</v>
      </c>
      <c r="FZ37" s="7">
        <f>IF(FY24=0,0,(FW42+GA42)/FY24)</f>
        <v>-0.21078104292185204</v>
      </c>
      <c r="GA37" s="179">
        <f>(GB25+FW37)*GA25</f>
        <v>-0.39236671680824292</v>
      </c>
      <c r="GB37" s="129"/>
      <c r="GC37" s="24"/>
      <c r="GD37" s="7"/>
      <c r="GE37" s="7"/>
      <c r="GH37" s="3"/>
      <c r="GI37" s="4"/>
      <c r="GJ37" s="4"/>
      <c r="GK37" s="4"/>
      <c r="GL37" s="321" t="s">
        <v>594</v>
      </c>
      <c r="GM37" s="347">
        <f>GH39</f>
        <v>3</v>
      </c>
      <c r="GN37" s="321" t="s">
        <v>334</v>
      </c>
      <c r="GO37" s="347">
        <f>(GI35-20)/GO36</f>
        <v>15.666666666666666</v>
      </c>
      <c r="GT37" s="1"/>
      <c r="GU37" s="173"/>
      <c r="GV37" s="85"/>
      <c r="GW37" s="94"/>
      <c r="GX37" s="85"/>
      <c r="GY37" s="2"/>
      <c r="GZ37" s="2"/>
      <c r="HA37" s="94"/>
      <c r="HB37" s="2"/>
      <c r="HL37" s="7"/>
      <c r="HM37" s="313">
        <v>5</v>
      </c>
      <c r="HN37" s="254" t="s">
        <v>536</v>
      </c>
      <c r="HO37" s="255" t="s">
        <v>537</v>
      </c>
      <c r="HP37" s="254" t="s">
        <v>538</v>
      </c>
      <c r="HR37" s="51"/>
      <c r="HS37" s="24"/>
      <c r="HT37" s="24"/>
      <c r="HV37" s="1"/>
      <c r="HW37" s="173"/>
      <c r="HX37" s="85"/>
      <c r="HY37" s="94"/>
      <c r="HZ37" s="85"/>
      <c r="IA37" s="2"/>
      <c r="IB37" s="2"/>
      <c r="IC37" s="94"/>
      <c r="ID37" s="2"/>
      <c r="IN37" s="7"/>
      <c r="IO37" s="313">
        <v>5</v>
      </c>
      <c r="IP37" s="254" t="s">
        <v>536</v>
      </c>
      <c r="IQ37" s="255" t="s">
        <v>537</v>
      </c>
      <c r="IR37" s="254" t="s">
        <v>538</v>
      </c>
      <c r="IT37" s="51"/>
      <c r="IU37" s="24"/>
      <c r="IV37" s="24"/>
      <c r="IW37" s="92">
        <f>HL15</f>
        <v>3</v>
      </c>
      <c r="IX37" s="319"/>
      <c r="IZ37" s="1"/>
      <c r="JA37" s="1"/>
      <c r="JB37" s="1"/>
      <c r="JC37" s="6"/>
      <c r="JD37" s="1"/>
      <c r="JE37" s="1"/>
      <c r="JF37" s="3">
        <f t="shared" si="231"/>
        <v>2</v>
      </c>
      <c r="JG37" s="112">
        <f>(JN34*JM29)+JK35+JK32+(JK35/2)</f>
        <v>24.924914299999998</v>
      </c>
      <c r="JH37" s="112">
        <f t="shared" si="232"/>
        <v>24.924914299999998</v>
      </c>
      <c r="JI37" s="112">
        <f t="shared" si="232"/>
        <v>24.924914299999998</v>
      </c>
      <c r="JJ37" s="112">
        <f>JI37*JK27</f>
        <v>19.390012127363899</v>
      </c>
      <c r="JK37" s="3">
        <v>3.2000000000000002</v>
      </c>
      <c r="JL37" s="4"/>
      <c r="JM37" s="4"/>
      <c r="KN37" s="1" t="s">
        <v>749</v>
      </c>
      <c r="KO37" s="1" t="s">
        <v>750</v>
      </c>
      <c r="KP37" s="112"/>
      <c r="KS37" s="86"/>
      <c r="KU37" s="4">
        <f t="shared" si="152"/>
        <v>0</v>
      </c>
      <c r="KV37" s="371">
        <f t="shared" si="144"/>
        <v>0</v>
      </c>
      <c r="KW37" s="112">
        <v>0</v>
      </c>
      <c r="KX37" s="1">
        <v>0</v>
      </c>
      <c r="KY37" s="297" t="str">
        <f t="shared" si="153"/>
        <v/>
      </c>
      <c r="KZ37" s="112">
        <f t="shared" si="154"/>
        <v>0</v>
      </c>
      <c r="LA37" s="1">
        <v>0</v>
      </c>
      <c r="LB37" s="1" t="str">
        <f t="shared" si="155"/>
        <v/>
      </c>
      <c r="LD37" s="5"/>
      <c r="LE37" s="40"/>
      <c r="LF37" s="40"/>
      <c r="LG37" s="40"/>
      <c r="LH37" s="40"/>
      <c r="LI37" s="40"/>
      <c r="LJ37" s="40"/>
      <c r="LK37" s="40"/>
      <c r="LL37" s="5"/>
      <c r="LM37" s="1"/>
      <c r="LN37" s="173"/>
      <c r="LO37" s="85"/>
      <c r="LP37" s="94"/>
      <c r="LQ37" s="85"/>
      <c r="LR37" s="2"/>
      <c r="LS37" s="2"/>
      <c r="LT37" s="94"/>
      <c r="LU37" s="2"/>
      <c r="LW37" s="2">
        <v>5</v>
      </c>
      <c r="LX37" s="85" t="s">
        <v>570</v>
      </c>
      <c r="LY37" s="85">
        <f>2.54*5/8</f>
        <v>1.5874999999999999</v>
      </c>
      <c r="LZ37" s="2">
        <f t="shared" si="206"/>
        <v>1.9793307187499998</v>
      </c>
      <c r="MA37" s="2">
        <v>5</v>
      </c>
      <c r="MB37" s="85" t="s">
        <v>570</v>
      </c>
      <c r="MC37" s="85">
        <f>2.54*5/8</f>
        <v>1.5874999999999999</v>
      </c>
      <c r="MD37" s="2">
        <f t="shared" si="207"/>
        <v>1.9793307187499998</v>
      </c>
      <c r="ME37" s="7"/>
      <c r="MF37" s="313">
        <v>4</v>
      </c>
      <c r="MG37" s="254" t="s">
        <v>536</v>
      </c>
      <c r="MH37" s="255" t="s">
        <v>537</v>
      </c>
      <c r="MI37" s="254" t="s">
        <v>538</v>
      </c>
      <c r="MK37" s="51"/>
      <c r="ML37" s="24"/>
      <c r="MM37" s="24"/>
      <c r="MN37" s="24"/>
      <c r="MO37" s="2"/>
      <c r="MP37" s="2"/>
      <c r="MQ37" s="2"/>
      <c r="MS37" s="2">
        <v>6</v>
      </c>
      <c r="MT37" s="85" t="s">
        <v>580</v>
      </c>
      <c r="MU37" s="85">
        <f>2.54*0.75</f>
        <v>1.905</v>
      </c>
      <c r="MV37" s="2">
        <f t="shared" si="199"/>
        <v>2.8502362350000001</v>
      </c>
      <c r="MW37" s="1"/>
      <c r="MX37" s="173"/>
      <c r="MY37" s="85"/>
      <c r="MZ37" s="94"/>
      <c r="NA37" s="85"/>
      <c r="NB37" s="2"/>
      <c r="NC37" s="2"/>
      <c r="ND37" s="94"/>
      <c r="NE37" s="2"/>
      <c r="NG37" s="2">
        <v>5</v>
      </c>
      <c r="NH37" s="85" t="s">
        <v>570</v>
      </c>
      <c r="NI37" s="85">
        <f>2.54*5/8</f>
        <v>1.5874999999999999</v>
      </c>
      <c r="NJ37" s="2">
        <f t="shared" si="208"/>
        <v>1.9793307187499998</v>
      </c>
      <c r="NK37" s="2">
        <v>5</v>
      </c>
      <c r="NL37" s="85" t="s">
        <v>570</v>
      </c>
      <c r="NM37" s="85">
        <f>2.54*5/8</f>
        <v>1.5874999999999999</v>
      </c>
      <c r="NN37" s="2">
        <f t="shared" si="209"/>
        <v>1.9793307187499998</v>
      </c>
      <c r="NO37" s="7"/>
      <c r="NP37" s="313">
        <v>5</v>
      </c>
      <c r="NQ37" s="254" t="s">
        <v>536</v>
      </c>
      <c r="NR37" s="255" t="s">
        <v>537</v>
      </c>
      <c r="NS37" s="254" t="s">
        <v>538</v>
      </c>
      <c r="NU37" s="51"/>
      <c r="NV37" s="24"/>
      <c r="NW37" s="24"/>
      <c r="NX37" s="24"/>
      <c r="NY37" s="2"/>
      <c r="NZ37" s="2"/>
      <c r="OA37" s="2"/>
      <c r="OC37" s="2">
        <v>6</v>
      </c>
      <c r="OD37" s="85" t="s">
        <v>580</v>
      </c>
      <c r="OE37" s="85">
        <f>2.54*0.75</f>
        <v>1.905</v>
      </c>
      <c r="OF37" s="2">
        <f t="shared" si="200"/>
        <v>2.8502362350000001</v>
      </c>
      <c r="OG37" s="7"/>
      <c r="OH37" s="313">
        <v>5</v>
      </c>
      <c r="OI37" s="254" t="s">
        <v>536</v>
      </c>
      <c r="OJ37" s="255" t="s">
        <v>537</v>
      </c>
      <c r="OK37" s="254" t="s">
        <v>538</v>
      </c>
      <c r="OM37" s="51"/>
      <c r="ON37" s="24"/>
      <c r="OO37" s="24"/>
      <c r="OP37" s="24"/>
      <c r="OQ37" s="2"/>
      <c r="OR37" s="2"/>
      <c r="OS37" s="2"/>
      <c r="OU37" s="2">
        <v>6</v>
      </c>
      <c r="OV37" s="85" t="s">
        <v>580</v>
      </c>
      <c r="OW37" s="85">
        <f>2.54*0.75</f>
        <v>1.905</v>
      </c>
      <c r="OX37" s="2">
        <f t="shared" si="201"/>
        <v>2.8502362350000001</v>
      </c>
      <c r="OZ37" s="2">
        <v>4</v>
      </c>
      <c r="PA37" s="85" t="s">
        <v>560</v>
      </c>
      <c r="PB37" s="255">
        <f>PB35*2</f>
        <v>1.27</v>
      </c>
      <c r="PC37" s="2">
        <f t="shared" si="222"/>
        <v>1.2667716600000001</v>
      </c>
      <c r="PD37" s="2">
        <v>4</v>
      </c>
      <c r="PE37" s="85" t="s">
        <v>560</v>
      </c>
      <c r="PF37" s="255">
        <f>PF35*2</f>
        <v>1.27</v>
      </c>
      <c r="PG37" s="2">
        <f t="shared" si="223"/>
        <v>1.2667716600000001</v>
      </c>
      <c r="PH37" s="1"/>
      <c r="PI37" s="173"/>
      <c r="PJ37" s="85"/>
      <c r="PK37" s="94"/>
      <c r="PL37" s="85"/>
      <c r="PM37" s="2"/>
      <c r="PN37" s="2"/>
      <c r="PO37" s="94"/>
      <c r="PP37" s="2"/>
      <c r="PR37" s="2">
        <v>5</v>
      </c>
      <c r="PS37" s="85" t="s">
        <v>570</v>
      </c>
      <c r="PT37" s="85">
        <f>2.54*5/8</f>
        <v>1.5874999999999999</v>
      </c>
      <c r="PU37" s="2">
        <f t="shared" si="210"/>
        <v>1.9793307187499998</v>
      </c>
      <c r="PV37" s="2">
        <v>5</v>
      </c>
      <c r="PW37" s="85" t="s">
        <v>570</v>
      </c>
      <c r="PX37" s="85">
        <f>2.54*5/8</f>
        <v>1.5874999999999999</v>
      </c>
      <c r="PY37" s="2">
        <f t="shared" si="211"/>
        <v>1.9793307187499998</v>
      </c>
      <c r="PZ37" s="348"/>
      <c r="QA37" s="2">
        <v>4</v>
      </c>
      <c r="QB37" s="85" t="s">
        <v>560</v>
      </c>
      <c r="QC37" s="255">
        <f>QC35*2</f>
        <v>1.27</v>
      </c>
      <c r="QD37" s="2">
        <f t="shared" si="224"/>
        <v>1.2667716600000001</v>
      </c>
      <c r="QF37" s="382"/>
      <c r="QG37" s="75"/>
      <c r="QH37" s="24"/>
      <c r="QI37" s="24"/>
      <c r="QJ37" s="2"/>
      <c r="QK37" s="2"/>
      <c r="QL37" s="2"/>
      <c r="QN37" s="2">
        <v>6</v>
      </c>
      <c r="QO37" s="85" t="s">
        <v>580</v>
      </c>
      <c r="QP37" s="85">
        <f>2.54*0.75</f>
        <v>1.905</v>
      </c>
      <c r="QQ37" s="2">
        <f t="shared" si="202"/>
        <v>2.8502362350000001</v>
      </c>
      <c r="QR37" s="7"/>
      <c r="QS37" s="313">
        <v>5</v>
      </c>
      <c r="QT37" s="254" t="s">
        <v>536</v>
      </c>
      <c r="QU37" s="255" t="s">
        <v>537</v>
      </c>
      <c r="QV37" s="254" t="s">
        <v>538</v>
      </c>
      <c r="QX37" s="51"/>
      <c r="QY37" s="24"/>
      <c r="QZ37" s="24"/>
      <c r="RA37" s="24"/>
      <c r="RB37" s="2"/>
      <c r="RC37" s="2"/>
      <c r="RD37" s="2"/>
      <c r="RF37" s="2">
        <v>6</v>
      </c>
      <c r="RG37" s="85" t="s">
        <v>580</v>
      </c>
      <c r="RH37" s="85">
        <f>2.54*0.75</f>
        <v>1.905</v>
      </c>
      <c r="RI37" s="2">
        <f t="shared" si="203"/>
        <v>2.8502362350000001</v>
      </c>
      <c r="RK37" s="2">
        <v>4</v>
      </c>
      <c r="RL37" s="85" t="s">
        <v>560</v>
      </c>
      <c r="RM37" s="255">
        <f>RM35*2</f>
        <v>1.27</v>
      </c>
      <c r="RN37" s="2">
        <f t="shared" si="225"/>
        <v>1.2667716600000001</v>
      </c>
      <c r="RO37" s="2">
        <v>4</v>
      </c>
      <c r="RP37" s="85" t="s">
        <v>560</v>
      </c>
      <c r="RQ37" s="255">
        <f>RQ35*2</f>
        <v>1.27</v>
      </c>
      <c r="RR37" s="2">
        <f t="shared" si="226"/>
        <v>1.2667716600000001</v>
      </c>
      <c r="RS37" s="2"/>
      <c r="RT37" s="40"/>
      <c r="RU37" s="40"/>
      <c r="RV37" s="40"/>
      <c r="RW37" s="40"/>
      <c r="RX37" s="40"/>
      <c r="RY37" s="40"/>
      <c r="RZ37" s="40"/>
      <c r="SA37" s="2"/>
      <c r="SC37" s="40"/>
      <c r="SD37" s="40"/>
      <c r="SE37" s="40"/>
      <c r="SF37" s="40"/>
      <c r="SG37" s="40"/>
      <c r="SH37" s="40"/>
      <c r="SI37" s="40"/>
      <c r="SJ37" s="24"/>
      <c r="SL37" s="6"/>
      <c r="SM37" s="6"/>
      <c r="SN37" s="6"/>
      <c r="SO37" s="6"/>
      <c r="SP37" s="184">
        <f>(SO25+ST37)*SP25</f>
        <v>2.006355615814154</v>
      </c>
      <c r="SQ37" s="7">
        <f>IF(SR24=0,0,-1*(SP42+ST42)/SR24)</f>
        <v>-2.3496849868023446</v>
      </c>
      <c r="SR37" s="7" t="s">
        <v>314</v>
      </c>
      <c r="SS37" s="7">
        <f>IF(SR24=0,0,(SP42+ST42)/SR24)</f>
        <v>2.3496849868023446</v>
      </c>
      <c r="ST37" s="176">
        <f>(SU25+SP36+SZ36)*ST25</f>
        <v>0.81326617520821498</v>
      </c>
      <c r="SU37" s="188"/>
      <c r="SV37" s="178">
        <f>(SU25+SP36+SZ36)*SV25</f>
        <v>0.92944705738081701</v>
      </c>
      <c r="SW37" s="7">
        <f>IF(SX24=0,0,-1*(SV42+SZ42)/SX24)</f>
        <v>2.0140157041327447</v>
      </c>
      <c r="SX37" s="7" t="s">
        <v>233</v>
      </c>
      <c r="SY37" s="7">
        <f>IF(SX24=0,0,(SV42+SZ42)/SX24)</f>
        <v>-2.0140157041327447</v>
      </c>
      <c r="SZ37" s="179">
        <f>(TA25+SV37)*SZ25</f>
        <v>-3.7490692638985967</v>
      </c>
      <c r="TA37" s="129"/>
      <c r="TB37" s="24"/>
      <c r="TC37" s="7"/>
      <c r="TD37" s="7"/>
      <c r="TG37" s="3"/>
      <c r="TH37" s="4"/>
      <c r="TI37" s="4"/>
      <c r="TJ37" s="4"/>
      <c r="TK37" s="321" t="s">
        <v>594</v>
      </c>
      <c r="TL37" s="347">
        <f>TG39</f>
        <v>4</v>
      </c>
      <c r="TM37" s="321" t="s">
        <v>334</v>
      </c>
      <c r="TN37" s="347">
        <f>(TH35-20)/TN36</f>
        <v>10</v>
      </c>
      <c r="TR37" s="24"/>
      <c r="TS37" s="24"/>
      <c r="TT37" s="24"/>
      <c r="TU37" s="24"/>
      <c r="TV37" s="24"/>
      <c r="TW37" s="24"/>
      <c r="TX37" s="24"/>
      <c r="TY37" s="24"/>
      <c r="TZ37" s="24"/>
      <c r="UA37" s="24"/>
      <c r="UB37" s="2"/>
      <c r="UC37" s="2"/>
      <c r="UD37" s="2"/>
      <c r="UF37" s="2">
        <v>6</v>
      </c>
      <c r="UG37" s="85" t="s">
        <v>580</v>
      </c>
      <c r="UH37" s="85">
        <f>2.54*0.75</f>
        <v>1.905</v>
      </c>
      <c r="UI37" s="2">
        <f t="shared" si="204"/>
        <v>2.8502362350000001</v>
      </c>
      <c r="UK37" s="2">
        <v>4</v>
      </c>
      <c r="UL37" s="85" t="s">
        <v>560</v>
      </c>
      <c r="UM37" s="255">
        <f>UM35*2</f>
        <v>1.27</v>
      </c>
      <c r="UN37" s="2">
        <f t="shared" si="229"/>
        <v>1.2667716600000001</v>
      </c>
      <c r="UO37" s="2">
        <v>4</v>
      </c>
      <c r="UP37" s="85" t="s">
        <v>560</v>
      </c>
      <c r="UQ37" s="255">
        <f>UQ35*2</f>
        <v>1.27</v>
      </c>
      <c r="UR37" s="2">
        <f t="shared" si="230"/>
        <v>1.2667716600000001</v>
      </c>
      <c r="VB37" s="339"/>
      <c r="VC37" s="2">
        <v>2</v>
      </c>
      <c r="VD37" s="85" t="s">
        <v>547</v>
      </c>
      <c r="VE37" s="85">
        <f>2.54*0.25</f>
        <v>0.63500000000000001</v>
      </c>
      <c r="VF37" s="2">
        <f t="shared" ref="VF37:VF42" si="235">3.1416*((VE37/2)^2)</f>
        <v>0.31669291500000002</v>
      </c>
      <c r="VH37" s="7"/>
      <c r="VI37" s="24"/>
      <c r="VJ37" s="24"/>
      <c r="VK37" s="24"/>
      <c r="VL37" s="24"/>
      <c r="VM37" s="24"/>
      <c r="VN37" s="24"/>
      <c r="VO37" s="24"/>
      <c r="VP37" s="24"/>
      <c r="VQ37" s="24"/>
      <c r="VR37" s="24"/>
      <c r="VS37" s="24"/>
      <c r="VT37" s="24"/>
      <c r="VU37" s="24"/>
      <c r="VV37" s="24"/>
      <c r="VW37" s="24"/>
      <c r="VX37" s="24"/>
      <c r="VY37" s="24"/>
      <c r="VZ37" s="24"/>
      <c r="WA37" s="24"/>
      <c r="WB37" s="24"/>
      <c r="WC37" s="24"/>
      <c r="WD37" s="40"/>
      <c r="WE37" s="40"/>
      <c r="WF37" s="40"/>
      <c r="WG37" s="40"/>
      <c r="WH37" s="40"/>
      <c r="WI37" s="40"/>
      <c r="WJ37" s="24"/>
      <c r="WL37" s="24"/>
      <c r="WM37" s="40"/>
      <c r="WN37" s="40"/>
      <c r="WO37" s="40"/>
      <c r="WP37" s="40"/>
      <c r="WQ37" s="40"/>
      <c r="WR37" s="40"/>
      <c r="WS37" s="40"/>
      <c r="WT37" s="1"/>
      <c r="WU37" s="1"/>
      <c r="WV37" s="40"/>
      <c r="WW37" s="40"/>
      <c r="WX37" s="40"/>
      <c r="WY37" s="40"/>
      <c r="WZ37" s="40"/>
      <c r="XA37" s="40"/>
      <c r="XB37" s="40"/>
      <c r="XC37" s="1"/>
      <c r="XD37" s="85"/>
      <c r="XE37" s="195" t="s">
        <v>751</v>
      </c>
      <c r="XF37" s="195"/>
      <c r="XG37" s="195"/>
      <c r="XH37" s="195"/>
      <c r="XI37" s="195"/>
      <c r="XJ37" s="195"/>
      <c r="XK37" s="195"/>
      <c r="XL37" s="85"/>
      <c r="XM37" s="24"/>
      <c r="XN37" s="24"/>
      <c r="XO37" s="24"/>
      <c r="XP37" s="24"/>
      <c r="XQ37" s="24"/>
      <c r="XR37" s="24"/>
      <c r="XS37" s="24"/>
      <c r="XT37" s="24"/>
      <c r="XU37" s="24"/>
      <c r="XV37" s="24"/>
      <c r="XW37" s="85"/>
      <c r="XX37" s="85"/>
      <c r="XY37" s="85"/>
      <c r="XZ37" s="85"/>
      <c r="YA37" s="85"/>
      <c r="YB37" s="85"/>
      <c r="YC37" s="85"/>
      <c r="YD37" s="24"/>
      <c r="YE37" s="24"/>
      <c r="YM37" s="24"/>
      <c r="YN37" s="24"/>
      <c r="YO37" s="24"/>
      <c r="YP37" s="24"/>
      <c r="YQ37" s="24"/>
      <c r="YR37" s="24"/>
      <c r="YS37" s="24"/>
      <c r="YT37" s="24"/>
      <c r="YU37" s="24"/>
      <c r="YV37" s="1"/>
      <c r="ZG37" s="24"/>
      <c r="ZH37" s="3"/>
      <c r="ZI37" s="4"/>
      <c r="ZJ37" s="4"/>
      <c r="ZK37" s="4"/>
      <c r="ZL37" s="2" t="s">
        <v>594</v>
      </c>
      <c r="ZM37" s="2">
        <f>ZH39</f>
        <v>3</v>
      </c>
      <c r="ZN37" s="94" t="s">
        <v>334</v>
      </c>
      <c r="ZO37" s="2">
        <f>(ZI35-20)/ZO36</f>
        <v>20</v>
      </c>
      <c r="ZQ37" s="6"/>
      <c r="ZR37" s="113"/>
      <c r="ZS37" s="113"/>
      <c r="ZT37" s="113"/>
      <c r="ZU37" s="113"/>
      <c r="ZV37" s="113"/>
      <c r="ZW37" s="113"/>
      <c r="ZX37" s="113"/>
      <c r="ZY37" s="24"/>
      <c r="ZZ37" s="1"/>
      <c r="AAB37" s="3"/>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row>
    <row r="38" ht="15" customHeight="1">
      <c r="B38" s="40"/>
      <c r="C38" s="40"/>
      <c r="D38" s="40"/>
      <c r="E38" s="40"/>
      <c r="F38" s="40"/>
      <c r="G38" s="40"/>
      <c r="H38" s="40"/>
      <c r="T38" s="40"/>
      <c r="U38" s="40"/>
      <c r="V38" s="40"/>
      <c r="W38" s="40"/>
      <c r="X38" s="40"/>
      <c r="Y38" s="40"/>
      <c r="Z38" s="40"/>
      <c r="AC38" s="40"/>
      <c r="AD38" s="40"/>
      <c r="AE38" s="40"/>
      <c r="AF38" s="40"/>
      <c r="AG38" s="40"/>
      <c r="AH38" s="40"/>
      <c r="AI38" s="40"/>
      <c r="AL38" s="105" t="s">
        <v>752</v>
      </c>
      <c r="AM38" s="44">
        <f>AQ37</f>
        <v>272.31999999999999</v>
      </c>
      <c r="AN38" s="4" t="s">
        <v>21</v>
      </c>
      <c r="AO38" s="4">
        <f>AM21/1000</f>
        <v>1.8180000000000001</v>
      </c>
      <c r="AP38" s="86" t="s">
        <v>84</v>
      </c>
      <c r="AQ38" s="44">
        <f t="shared" si="214"/>
        <v>495.07776000000001</v>
      </c>
      <c r="AR38" s="40" t="s">
        <v>671</v>
      </c>
      <c r="AS38" s="191">
        <f>AQ38/AQ39</f>
        <v>0.37946363092753266</v>
      </c>
      <c r="AU38" s="1" t="s">
        <v>753</v>
      </c>
      <c r="AY38" s="3" t="s">
        <v>699</v>
      </c>
      <c r="AZ38" s="3">
        <f>AZ22</f>
        <v>39.964799999999997</v>
      </c>
      <c r="CG38" s="6"/>
      <c r="CH38" s="6"/>
      <c r="CI38" s="6"/>
      <c r="CJ38" s="6"/>
      <c r="CK38" s="184">
        <f>(CJ25+CO38)*CK25</f>
        <v>-0.95148380286310674</v>
      </c>
      <c r="CL38" s="7">
        <f>SUM(CL28:CL37)</f>
        <v>1.2772476548627796</v>
      </c>
      <c r="CM38" s="7" t="s">
        <v>320</v>
      </c>
      <c r="CN38" s="7">
        <f>SUM(CN28:CN37)</f>
        <v>-0.066008254862779503</v>
      </c>
      <c r="CO38" s="176">
        <f>(CP25+CK37+CU37)*CO25</f>
        <v>0.37164496289288007</v>
      </c>
      <c r="CP38" s="188"/>
      <c r="CQ38" s="178">
        <f>(CP25+CK37+CU37)*CQ25</f>
        <v>0.38891331470406437</v>
      </c>
      <c r="CR38" s="7">
        <f>SUM(CR28:CR37)</f>
        <v>0.78776993354545577</v>
      </c>
      <c r="CS38" s="7" t="s">
        <v>320</v>
      </c>
      <c r="CT38" s="7">
        <f>SUM(CT28:CT37)</f>
        <v>0.75550806645454416</v>
      </c>
      <c r="CU38" s="179">
        <f>(CV25+CQ38)*CU25</f>
        <v>-0.40665738235203219</v>
      </c>
      <c r="CV38" s="129"/>
      <c r="CW38" s="24"/>
      <c r="CX38" s="7"/>
      <c r="CY38" s="7"/>
      <c r="DB38" s="1"/>
      <c r="DC38" s="1"/>
      <c r="DD38" s="1" t="s">
        <v>754</v>
      </c>
      <c r="DE38" s="1">
        <f>(12*DJ33/DE37)^(1/3)</f>
        <v>12.974155315026122</v>
      </c>
      <c r="DJ38" s="1"/>
      <c r="DK38" s="1"/>
      <c r="DM38" s="341">
        <v>3</v>
      </c>
      <c r="DN38" s="341" t="s">
        <v>602</v>
      </c>
      <c r="DO38" s="342">
        <f>2.54*1/4</f>
        <v>0.63500000000000001</v>
      </c>
      <c r="DP38" s="342">
        <f t="shared" si="233"/>
        <v>0.31669291500000002</v>
      </c>
      <c r="DQ38" s="343">
        <f>DP38*DQ36</f>
        <v>0.95007874500000011</v>
      </c>
      <c r="DR38" s="387">
        <f t="shared" si="234"/>
        <v>0.95007874500000011</v>
      </c>
      <c r="DS38" s="342"/>
      <c r="DT38" s="388"/>
      <c r="DY38" s="6"/>
      <c r="DZ38" s="6"/>
      <c r="EA38" s="6"/>
      <c r="EB38" s="6"/>
      <c r="EC38" s="184">
        <f>(EB25+EG38)*EC25</f>
        <v>0.2575040631646725</v>
      </c>
      <c r="ED38" s="7">
        <f>SUM(ED28:ED37)</f>
        <v>0.61553807569034669</v>
      </c>
      <c r="EE38" s="7" t="s">
        <v>320</v>
      </c>
      <c r="EF38" s="7">
        <f>SUM(EF28:EF37)</f>
        <v>0.88097392430965338</v>
      </c>
      <c r="EG38" s="176">
        <f>(EH25+EC37+EM37)*EG25</f>
        <v>-0.11593825966267826</v>
      </c>
      <c r="EH38" s="188"/>
      <c r="EI38" s="178">
        <f>(EH25+EC37+EM37)*EI25</f>
        <v>-0.19099224243015209</v>
      </c>
      <c r="EJ38" s="7">
        <f>SUM(EJ28:EJ37)</f>
        <v>0.57351068619886314</v>
      </c>
      <c r="EK38" s="7" t="s">
        <v>320</v>
      </c>
      <c r="EL38" s="7">
        <f>SUM(EL28:EL37)</f>
        <v>0.63772871380113683</v>
      </c>
      <c r="EM38" s="179">
        <f>(EN25+EI38+ES37)*EM25</f>
        <v>0.21871305329207377</v>
      </c>
      <c r="EN38" s="188"/>
      <c r="EO38" s="185">
        <f>(EN25+EI38+ES37)*EO25</f>
        <v>0.085828304246435019</v>
      </c>
      <c r="EP38" s="7">
        <f>SUM(EP28:EP37)</f>
        <v>0.92553587927003811</v>
      </c>
      <c r="EQ38" s="7" t="s">
        <v>320</v>
      </c>
      <c r="ER38" s="7">
        <f>SUM(ER28:ER37)</f>
        <v>0.61774212072996182</v>
      </c>
      <c r="ES38" s="179">
        <f>(ET25+EO38)*ES25</f>
        <v>-0.25511487712321751</v>
      </c>
      <c r="ET38" s="129"/>
      <c r="EU38" s="24"/>
      <c r="EV38" s="24"/>
      <c r="EW38" s="6"/>
      <c r="FA38" s="173" t="s">
        <v>529</v>
      </c>
      <c r="FB38" s="85"/>
      <c r="FC38" s="2"/>
      <c r="FD38" s="2"/>
      <c r="FE38" s="4"/>
      <c r="FF38" s="4"/>
      <c r="FG38" s="24"/>
      <c r="FH38" s="24"/>
      <c r="FM38" s="6"/>
      <c r="FN38" s="6"/>
      <c r="FO38" s="6"/>
      <c r="FP38" s="6"/>
      <c r="FQ38" s="184">
        <f>(FP25+FU38)*FQ25</f>
        <v>0.20997934507319693</v>
      </c>
      <c r="FR38" s="7">
        <f>SUM(FR28:FR37)</f>
        <v>0.59587678339939065</v>
      </c>
      <c r="FS38" s="7" t="s">
        <v>320</v>
      </c>
      <c r="FT38" s="7">
        <f>SUM(FT28:FT37)</f>
        <v>1.0876992166006096</v>
      </c>
      <c r="FU38" s="176">
        <f>(FV25+FQ37+GA37)*FU25</f>
        <v>0.085114109853606262</v>
      </c>
      <c r="FV38" s="188"/>
      <c r="FW38" s="178">
        <f>(FV25+FQ37+GA37)*FW25</f>
        <v>0.097273268404121455</v>
      </c>
      <c r="FX38" s="7">
        <f>SUM(FX28:FX37)</f>
        <v>1.1928670429218522</v>
      </c>
      <c r="FY38" s="7" t="s">
        <v>320</v>
      </c>
      <c r="FZ38" s="7">
        <f>SUM(FZ28:FZ37)</f>
        <v>0.77130495707814806</v>
      </c>
      <c r="GA38" s="179">
        <f>(GB25+FW38)*GA25</f>
        <v>-0.39236673420206081</v>
      </c>
      <c r="GB38" s="129"/>
      <c r="GC38" s="24"/>
      <c r="GD38" s="7"/>
      <c r="GE38" s="7"/>
      <c r="GH38" s="173" t="s">
        <v>529</v>
      </c>
      <c r="GI38" s="85"/>
      <c r="GJ38" s="2"/>
      <c r="GK38" s="2"/>
      <c r="GL38" s="4"/>
      <c r="GM38" s="4"/>
      <c r="GN38" s="24"/>
      <c r="GO38" s="24"/>
      <c r="GT38" s="1"/>
      <c r="GU38" s="173" t="s">
        <v>529</v>
      </c>
      <c r="GV38" s="85"/>
      <c r="GW38" s="2"/>
      <c r="GX38" s="2"/>
      <c r="HL38" s="339"/>
      <c r="HM38" s="2">
        <v>2</v>
      </c>
      <c r="HN38" s="85" t="s">
        <v>547</v>
      </c>
      <c r="HO38" s="85">
        <f>2.54*0.25</f>
        <v>0.63500000000000001</v>
      </c>
      <c r="HP38" s="2">
        <f t="shared" ref="HP38:HP43" si="236">3.1416*((HO38/2)^2)</f>
        <v>0.31669291500000002</v>
      </c>
      <c r="HR38" s="7"/>
      <c r="HS38" s="24"/>
      <c r="HT38" s="24"/>
      <c r="HV38" s="1"/>
      <c r="HW38" s="173" t="s">
        <v>529</v>
      </c>
      <c r="HX38" s="85"/>
      <c r="HY38" s="2"/>
      <c r="HZ38" s="2"/>
      <c r="IN38" s="339"/>
      <c r="IO38" s="2">
        <v>2</v>
      </c>
      <c r="IP38" s="85" t="s">
        <v>547</v>
      </c>
      <c r="IQ38" s="85">
        <f>2.54*0.25</f>
        <v>0.63500000000000001</v>
      </c>
      <c r="IR38" s="2">
        <f t="shared" ref="IR38:IR43" si="237">3.1416*((IQ38/2)^2)</f>
        <v>0.31669291500000002</v>
      </c>
      <c r="IT38" s="7"/>
      <c r="IU38" s="24"/>
      <c r="IV38" s="24"/>
      <c r="IW38" s="24"/>
      <c r="IX38" s="8"/>
      <c r="IZ38" s="1"/>
      <c r="JA38" s="1"/>
      <c r="JB38" s="1"/>
      <c r="JC38" s="6"/>
      <c r="JD38" s="1"/>
      <c r="JE38" s="1"/>
      <c r="JF38" s="3">
        <f t="shared" si="231"/>
        <v>3</v>
      </c>
      <c r="JG38" s="112">
        <f>(JN36*JM29)+JK37+JK35+(JK35/2)</f>
        <v>24.523727299999997</v>
      </c>
      <c r="JH38" s="112">
        <f t="shared" si="232"/>
        <v>24.523727299999997</v>
      </c>
      <c r="JI38" s="112">
        <f t="shared" si="232"/>
        <v>24.523727299999997</v>
      </c>
      <c r="JJ38" s="112">
        <f>JI38*JK27</f>
        <v>19.077913931088826</v>
      </c>
      <c r="JK38" s="3"/>
      <c r="JL38" s="4"/>
      <c r="JM38" s="4"/>
      <c r="KN38" s="1"/>
      <c r="KO38" s="1" t="s">
        <v>755</v>
      </c>
      <c r="KU38" s="4">
        <f t="shared" si="152"/>
        <v>0</v>
      </c>
      <c r="KV38" s="371">
        <f t="shared" si="144"/>
        <v>0</v>
      </c>
      <c r="KW38" s="112">
        <v>0</v>
      </c>
      <c r="KX38" s="1">
        <v>0</v>
      </c>
      <c r="KY38" s="297" t="str">
        <f t="shared" si="153"/>
        <v/>
      </c>
      <c r="KZ38" s="112">
        <f t="shared" si="154"/>
        <v>0</v>
      </c>
      <c r="LA38" s="1">
        <v>0</v>
      </c>
      <c r="LB38" s="1" t="str">
        <f t="shared" si="155"/>
        <v/>
      </c>
      <c r="LD38" s="5"/>
      <c r="LE38" s="40"/>
      <c r="LF38" s="40"/>
      <c r="LG38" s="40"/>
      <c r="LH38" s="40"/>
      <c r="LI38" s="40"/>
      <c r="LJ38" s="40"/>
      <c r="LK38" s="40"/>
      <c r="LL38" s="5"/>
      <c r="LM38" s="1"/>
      <c r="LN38" s="173" t="s">
        <v>529</v>
      </c>
      <c r="LO38" s="85"/>
      <c r="LP38" s="2"/>
      <c r="LQ38" s="2"/>
      <c r="LW38" s="2">
        <v>6</v>
      </c>
      <c r="LX38" s="85" t="s">
        <v>580</v>
      </c>
      <c r="LY38" s="85">
        <f>2.54*0.75</f>
        <v>1.905</v>
      </c>
      <c r="LZ38" s="2">
        <f t="shared" si="206"/>
        <v>2.8502362350000001</v>
      </c>
      <c r="MA38" s="2">
        <v>6</v>
      </c>
      <c r="MB38" s="85" t="s">
        <v>580</v>
      </c>
      <c r="MC38" s="85">
        <f>2.54*0.75</f>
        <v>1.905</v>
      </c>
      <c r="MD38" s="2">
        <f t="shared" si="207"/>
        <v>2.8502362350000001</v>
      </c>
      <c r="ME38" s="339"/>
      <c r="MF38" s="2">
        <v>2</v>
      </c>
      <c r="MG38" s="85" t="s">
        <v>547</v>
      </c>
      <c r="MH38" s="85">
        <f>2.54*0.25</f>
        <v>0.63500000000000001</v>
      </c>
      <c r="MI38" s="2">
        <f t="shared" ref="MI38:MI43" si="238">3.1416*((MH38/2)^2)</f>
        <v>0.31669291500000002</v>
      </c>
      <c r="MK38" s="7"/>
      <c r="ML38" s="24"/>
      <c r="MM38" s="24"/>
      <c r="MN38" s="24"/>
      <c r="MS38" s="2">
        <v>8</v>
      </c>
      <c r="MT38" s="85" t="s">
        <v>586</v>
      </c>
      <c r="MU38" s="85">
        <v>2.54</v>
      </c>
      <c r="MV38" s="2">
        <f t="shared" si="199"/>
        <v>5.0670866400000003</v>
      </c>
      <c r="MW38" s="1"/>
      <c r="MX38" s="173" t="s">
        <v>529</v>
      </c>
      <c r="MY38" s="85"/>
      <c r="MZ38" s="2"/>
      <c r="NA38" s="2"/>
      <c r="NG38" s="2">
        <v>6</v>
      </c>
      <c r="NH38" s="85" t="s">
        <v>580</v>
      </c>
      <c r="NI38" s="85">
        <f>2.54*0.75</f>
        <v>1.905</v>
      </c>
      <c r="NJ38" s="2">
        <f t="shared" si="208"/>
        <v>2.8502362350000001</v>
      </c>
      <c r="NK38" s="2">
        <v>6</v>
      </c>
      <c r="NL38" s="85" t="s">
        <v>580</v>
      </c>
      <c r="NM38" s="85">
        <f>2.54*0.75</f>
        <v>1.905</v>
      </c>
      <c r="NN38" s="2">
        <f t="shared" si="209"/>
        <v>2.8502362350000001</v>
      </c>
      <c r="NO38" s="339"/>
      <c r="NP38" s="2">
        <v>2</v>
      </c>
      <c r="NQ38" s="85" t="s">
        <v>547</v>
      </c>
      <c r="NR38" s="85">
        <f>2.54*0.25</f>
        <v>0.63500000000000001</v>
      </c>
      <c r="NS38" s="2">
        <f t="shared" ref="NS38:NS43" si="239">3.1416*((NR38/2)^2)</f>
        <v>0.31669291500000002</v>
      </c>
      <c r="NU38" s="7"/>
      <c r="NV38" s="24"/>
      <c r="NW38" s="24"/>
      <c r="NX38" s="24"/>
      <c r="OC38" s="2">
        <v>8</v>
      </c>
      <c r="OD38" s="85" t="s">
        <v>586</v>
      </c>
      <c r="OE38" s="85">
        <v>2.54</v>
      </c>
      <c r="OF38" s="2">
        <f t="shared" si="200"/>
        <v>5.0670866400000003</v>
      </c>
      <c r="OG38" s="339"/>
      <c r="OH38" s="2">
        <v>2</v>
      </c>
      <c r="OI38" s="85" t="s">
        <v>547</v>
      </c>
      <c r="OJ38" s="85">
        <f>2.54*0.25</f>
        <v>0.63500000000000001</v>
      </c>
      <c r="OK38" s="2">
        <f t="shared" ref="OK38:OK43" si="240">3.1416*((OJ38/2)^2)</f>
        <v>0.31669291500000002</v>
      </c>
      <c r="OM38" s="7"/>
      <c r="ON38" s="24"/>
      <c r="OO38" s="24"/>
      <c r="OP38" s="24"/>
      <c r="OU38" s="2">
        <v>8</v>
      </c>
      <c r="OV38" s="85" t="s">
        <v>586</v>
      </c>
      <c r="OW38" s="85">
        <v>2.54</v>
      </c>
      <c r="OX38" s="2">
        <f t="shared" si="201"/>
        <v>5.0670866400000003</v>
      </c>
      <c r="OZ38" s="2">
        <v>5</v>
      </c>
      <c r="PA38" s="85" t="s">
        <v>570</v>
      </c>
      <c r="PB38" s="85">
        <f>2.54*5/8</f>
        <v>1.5874999999999999</v>
      </c>
      <c r="PC38" s="2">
        <f t="shared" si="222"/>
        <v>1.9793307187499998</v>
      </c>
      <c r="PD38" s="2">
        <v>5</v>
      </c>
      <c r="PE38" s="85" t="s">
        <v>570</v>
      </c>
      <c r="PF38" s="85">
        <f>2.54*5/8</f>
        <v>1.5874999999999999</v>
      </c>
      <c r="PG38" s="2">
        <f t="shared" si="223"/>
        <v>1.9793307187499998</v>
      </c>
      <c r="PH38" s="1"/>
      <c r="PI38" s="173" t="s">
        <v>529</v>
      </c>
      <c r="PJ38" s="85"/>
      <c r="PK38" s="2"/>
      <c r="PL38" s="2"/>
      <c r="PR38" s="2">
        <v>6</v>
      </c>
      <c r="PS38" s="85" t="s">
        <v>580</v>
      </c>
      <c r="PT38" s="85">
        <f>2.54*0.75</f>
        <v>1.905</v>
      </c>
      <c r="PU38" s="2">
        <f t="shared" si="210"/>
        <v>2.8502362350000001</v>
      </c>
      <c r="PV38" s="2">
        <v>6</v>
      </c>
      <c r="PW38" s="85" t="s">
        <v>580</v>
      </c>
      <c r="PX38" s="85">
        <f>2.54*0.75</f>
        <v>1.905</v>
      </c>
      <c r="PY38" s="2">
        <f t="shared" si="211"/>
        <v>2.8502362350000001</v>
      </c>
      <c r="PZ38" s="348"/>
      <c r="QA38" s="2">
        <v>5</v>
      </c>
      <c r="QB38" s="85" t="s">
        <v>570</v>
      </c>
      <c r="QC38" s="85">
        <f>2.54*5/8</f>
        <v>1.5874999999999999</v>
      </c>
      <c r="QD38" s="2">
        <f t="shared" si="224"/>
        <v>1.9793307187499998</v>
      </c>
      <c r="QF38" s="382"/>
      <c r="QG38" s="75"/>
      <c r="QH38" s="24"/>
      <c r="QI38" s="24"/>
      <c r="QN38" s="2">
        <v>8</v>
      </c>
      <c r="QO38" s="85" t="s">
        <v>586</v>
      </c>
      <c r="QP38" s="85">
        <v>2.54</v>
      </c>
      <c r="QQ38" s="2">
        <f t="shared" si="202"/>
        <v>5.0670866400000003</v>
      </c>
      <c r="QR38" s="339"/>
      <c r="QS38" s="2">
        <v>2</v>
      </c>
      <c r="QT38" s="85" t="s">
        <v>547</v>
      </c>
      <c r="QU38" s="85">
        <f>2.54*0.25</f>
        <v>0.63500000000000001</v>
      </c>
      <c r="QV38" s="2">
        <f t="shared" ref="QV38:QV43" si="241">3.1416*((QU38/2)^2)</f>
        <v>0.31669291500000002</v>
      </c>
      <c r="QX38" s="7"/>
      <c r="QY38" s="24"/>
      <c r="QZ38" s="24"/>
      <c r="RA38" s="24"/>
      <c r="RF38" s="2">
        <v>8</v>
      </c>
      <c r="RG38" s="85" t="s">
        <v>586</v>
      </c>
      <c r="RH38" s="85">
        <v>2.54</v>
      </c>
      <c r="RI38" s="2">
        <f t="shared" si="203"/>
        <v>5.0670866400000003</v>
      </c>
      <c r="RK38" s="2">
        <v>5</v>
      </c>
      <c r="RL38" s="85" t="s">
        <v>570</v>
      </c>
      <c r="RM38" s="85">
        <f>2.54*5/8</f>
        <v>1.5874999999999999</v>
      </c>
      <c r="RN38" s="2">
        <f t="shared" si="225"/>
        <v>1.9793307187499998</v>
      </c>
      <c r="RO38" s="2">
        <v>5</v>
      </c>
      <c r="RP38" s="85" t="s">
        <v>570</v>
      </c>
      <c r="RQ38" s="85">
        <f>2.54*5/8</f>
        <v>1.5874999999999999</v>
      </c>
      <c r="RR38" s="2">
        <f t="shared" si="226"/>
        <v>1.9793307187499998</v>
      </c>
      <c r="RS38" s="2"/>
      <c r="RT38" s="40"/>
      <c r="RU38" s="40"/>
      <c r="RV38" s="40"/>
      <c r="RW38" s="40"/>
      <c r="RX38" s="40"/>
      <c r="RY38" s="40"/>
      <c r="RZ38" s="40"/>
      <c r="SA38" s="2"/>
      <c r="SC38" s="40"/>
      <c r="SD38" s="40"/>
      <c r="SE38" s="40"/>
      <c r="SF38" s="40"/>
      <c r="SG38" s="40"/>
      <c r="SH38" s="40"/>
      <c r="SI38" s="40"/>
      <c r="SJ38" s="24"/>
      <c r="SL38" s="6"/>
      <c r="SM38" s="6"/>
      <c r="SN38" s="6"/>
      <c r="SO38" s="6"/>
      <c r="SP38" s="184">
        <f>(SO25+ST38)*SP25</f>
        <v>2.0063554703907602</v>
      </c>
      <c r="SQ38" s="7">
        <f>SUM(SQ28:SQ37)</f>
        <v>5.6936106912585256</v>
      </c>
      <c r="SR38" s="7" t="s">
        <v>320</v>
      </c>
      <c r="SS38" s="7">
        <f>SUM(SS28:SS37)</f>
        <v>10.392980664863215</v>
      </c>
      <c r="ST38" s="176">
        <f>(SU25+SP37+SZ37)*ST25</f>
        <v>0.81326646605500252</v>
      </c>
      <c r="SU38" s="188"/>
      <c r="SV38" s="178">
        <f>(SU25+SP37+SZ37)*SV25</f>
        <v>0.92944738977714569</v>
      </c>
      <c r="SW38" s="7">
        <f>SUM(SW28:SW37)</f>
        <v>11.397860661870425</v>
      </c>
      <c r="SX38" s="7" t="s">
        <v>320</v>
      </c>
      <c r="SY38" s="7">
        <f>SUM(SY28:SY37)</f>
        <v>7.3698292536049363</v>
      </c>
      <c r="SZ38" s="179">
        <f>(TA25+SV38)*SZ25</f>
        <v>-3.7490694300967609</v>
      </c>
      <c r="TA38" s="129"/>
      <c r="TB38" s="24"/>
      <c r="TC38" s="7"/>
      <c r="TD38" s="7"/>
      <c r="TG38" s="173" t="s">
        <v>529</v>
      </c>
      <c r="TH38" s="85"/>
      <c r="TI38" s="2"/>
      <c r="TJ38" s="2"/>
      <c r="TK38" s="4"/>
      <c r="TL38" s="4"/>
      <c r="TM38" s="24"/>
      <c r="TN38" s="24"/>
      <c r="TR38" s="24"/>
      <c r="TS38" s="24"/>
      <c r="TT38" s="24"/>
      <c r="TU38" s="24"/>
      <c r="TV38" s="24"/>
      <c r="TW38" s="24"/>
      <c r="TX38" s="24"/>
      <c r="TY38" s="24"/>
      <c r="TZ38" s="24"/>
      <c r="UA38" s="24"/>
      <c r="UF38" s="2">
        <v>8</v>
      </c>
      <c r="UG38" s="85" t="s">
        <v>586</v>
      </c>
      <c r="UH38" s="85">
        <v>2.54</v>
      </c>
      <c r="UI38" s="2">
        <f t="shared" si="204"/>
        <v>5.0670866400000003</v>
      </c>
      <c r="UK38" s="2">
        <v>5</v>
      </c>
      <c r="UL38" s="85" t="s">
        <v>570</v>
      </c>
      <c r="UM38" s="85">
        <f>2.54*5/8</f>
        <v>1.5874999999999999</v>
      </c>
      <c r="UN38" s="2">
        <f t="shared" si="229"/>
        <v>1.9793307187499998</v>
      </c>
      <c r="UO38" s="2">
        <v>5</v>
      </c>
      <c r="UP38" s="85" t="s">
        <v>570</v>
      </c>
      <c r="UQ38" s="85">
        <f>2.54*5/8</f>
        <v>1.5874999999999999</v>
      </c>
      <c r="UR38" s="2">
        <f t="shared" si="230"/>
        <v>1.9793307187499998</v>
      </c>
      <c r="UT38" s="8" t="s">
        <v>581</v>
      </c>
      <c r="UU38" s="7">
        <f>UU35</f>
        <v>5.0340950811023948</v>
      </c>
      <c r="UV38" s="303" t="s">
        <v>384</v>
      </c>
      <c r="UW38" s="7">
        <f>UU36</f>
        <v>3.4811149511094261</v>
      </c>
      <c r="UX38" s="303" t="s">
        <v>84</v>
      </c>
      <c r="UY38" s="6">
        <f>UU38+UW38</f>
        <v>8.5152100322118205</v>
      </c>
      <c r="VB38" s="348"/>
      <c r="VC38" s="2">
        <v>3</v>
      </c>
      <c r="VD38" s="85" t="s">
        <v>559</v>
      </c>
      <c r="VE38" s="85">
        <f>2.54*3/8</f>
        <v>0.95250000000000001</v>
      </c>
      <c r="VF38" s="2">
        <f t="shared" si="235"/>
        <v>0.71255905875000003</v>
      </c>
      <c r="VH38" s="7"/>
      <c r="VI38" s="24"/>
      <c r="VJ38" s="24"/>
      <c r="VK38" s="24"/>
      <c r="VL38" s="24"/>
      <c r="VM38" s="24"/>
      <c r="VN38" s="24"/>
      <c r="VO38" s="24"/>
      <c r="VP38" s="24"/>
      <c r="VQ38" s="24"/>
      <c r="VR38" s="24"/>
      <c r="VS38" s="24"/>
      <c r="VT38" s="24"/>
      <c r="VU38" s="24"/>
      <c r="VV38" s="24"/>
      <c r="VW38" s="24"/>
      <c r="VX38" s="24"/>
      <c r="VY38" s="24"/>
      <c r="VZ38" s="24"/>
      <c r="WA38" s="24"/>
      <c r="WB38" s="24"/>
      <c r="WC38" s="24"/>
      <c r="WD38" s="40"/>
      <c r="WE38" s="40"/>
      <c r="WF38" s="40"/>
      <c r="WG38" s="40"/>
      <c r="WH38" s="40"/>
      <c r="WI38" s="389" t="s">
        <v>756</v>
      </c>
      <c r="WJ38" s="390"/>
      <c r="WL38" s="24"/>
      <c r="WM38" s="65" t="s">
        <v>254</v>
      </c>
      <c r="WN38" s="65"/>
      <c r="WO38" s="65"/>
      <c r="WP38" s="117"/>
      <c r="WQ38" s="65"/>
      <c r="WR38" s="65"/>
      <c r="WS38" s="65"/>
      <c r="WT38" s="1"/>
      <c r="WU38" s="1"/>
      <c r="WV38" s="40"/>
      <c r="WW38" s="40"/>
      <c r="WX38" s="40"/>
      <c r="WY38" s="40"/>
      <c r="WZ38" s="40"/>
      <c r="XA38" s="40"/>
      <c r="XB38" s="40"/>
      <c r="XC38" s="1"/>
      <c r="XD38" s="2"/>
      <c r="XE38" s="195"/>
      <c r="XF38" s="195"/>
      <c r="XG38" s="195"/>
      <c r="XH38" s="195"/>
      <c r="XI38" s="195"/>
      <c r="XJ38" s="195"/>
      <c r="XK38" s="195"/>
      <c r="XL38" s="2"/>
      <c r="XM38" s="24"/>
      <c r="XN38" s="24"/>
      <c r="XO38" s="24"/>
      <c r="XP38" s="24"/>
      <c r="XQ38" s="24"/>
      <c r="XR38" s="24"/>
      <c r="XS38" s="24"/>
      <c r="XT38" s="24"/>
      <c r="XU38" s="24"/>
      <c r="XV38" s="24"/>
      <c r="XW38" s="2"/>
      <c r="XX38" s="2"/>
      <c r="XY38" s="2"/>
      <c r="XZ38" s="2"/>
      <c r="YA38" s="2"/>
      <c r="YB38" s="2"/>
      <c r="YC38" s="2"/>
      <c r="YD38" s="24"/>
      <c r="YE38" s="24"/>
      <c r="YM38" s="24"/>
      <c r="YN38" s="24"/>
      <c r="YO38" s="24"/>
      <c r="YP38" s="24"/>
      <c r="YQ38" s="24"/>
      <c r="YR38" s="24"/>
      <c r="YS38" s="24"/>
      <c r="YT38" s="24"/>
      <c r="YU38" s="24"/>
      <c r="YV38" s="1"/>
      <c r="ZG38" s="24"/>
      <c r="ZH38" s="173" t="s">
        <v>529</v>
      </c>
      <c r="ZI38" s="85"/>
      <c r="ZJ38" s="2"/>
      <c r="ZK38" s="2"/>
      <c r="ZL38" s="4"/>
      <c r="ZM38" s="4"/>
      <c r="ZN38" s="24"/>
      <c r="ZO38" s="24"/>
      <c r="ZQ38" s="6"/>
      <c r="ZR38" s="113"/>
      <c r="ZS38" s="113"/>
      <c r="ZT38" s="113"/>
      <c r="ZU38" s="113"/>
      <c r="ZV38" s="113"/>
      <c r="ZW38" s="113"/>
      <c r="ZX38" s="113"/>
      <c r="ZY38" s="24"/>
      <c r="ZZ38" s="1"/>
      <c r="AAB38" s="3"/>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row>
    <row r="39" ht="15" customHeight="1">
      <c r="B39" s="40"/>
      <c r="C39" s="40"/>
      <c r="D39" s="40"/>
      <c r="E39" s="40"/>
      <c r="F39" s="40"/>
      <c r="G39" s="40"/>
      <c r="H39" s="40"/>
      <c r="T39" s="40"/>
      <c r="U39" s="40"/>
      <c r="V39" s="40"/>
      <c r="W39" s="40"/>
      <c r="X39" s="40"/>
      <c r="Y39" s="40"/>
      <c r="Z39" s="40"/>
      <c r="AC39" s="40"/>
      <c r="AD39" s="40"/>
      <c r="AE39" s="40"/>
      <c r="AF39" s="40"/>
      <c r="AG39" s="40"/>
      <c r="AH39" s="40"/>
      <c r="AI39" s="40"/>
      <c r="AM39" s="40"/>
      <c r="AN39" s="40"/>
      <c r="AO39" s="40"/>
      <c r="AP39" s="105" t="s">
        <v>757</v>
      </c>
      <c r="AQ39" s="219">
        <f>AQ38+AQ36</f>
        <v>1304.67776</v>
      </c>
      <c r="AR39" s="40" t="s">
        <v>671</v>
      </c>
      <c r="AU39" s="88"/>
      <c r="AV39" s="88"/>
      <c r="AW39" s="88"/>
      <c r="AX39" s="88"/>
      <c r="AY39" s="105" t="s">
        <v>493</v>
      </c>
      <c r="AZ39" s="3">
        <f>AZ36</f>
        <v>85.772799999999989</v>
      </c>
      <c r="CG39" s="6"/>
      <c r="CH39" s="6"/>
      <c r="CI39" s="6"/>
      <c r="CJ39" s="6"/>
      <c r="CK39" s="184">
        <f>(CJ25+CO39)*CK25</f>
        <v>-0.95148383253068303</v>
      </c>
      <c r="CL39" s="7"/>
      <c r="CM39" s="7" t="s">
        <v>323</v>
      </c>
      <c r="CN39" s="51"/>
      <c r="CO39" s="176">
        <f>(CP25+CK38+CU38)*CO25</f>
        <v>0.37164502222803247</v>
      </c>
      <c r="CP39" s="188"/>
      <c r="CQ39" s="178">
        <f>(CP25+CK38+CU38)*CQ25</f>
        <v>0.38891337679620364</v>
      </c>
      <c r="CR39" s="51"/>
      <c r="CS39" s="7" t="s">
        <v>323</v>
      </c>
      <c r="CT39" s="63"/>
      <c r="CU39" s="179">
        <f>(CV25+CQ39)*CU25</f>
        <v>-0.4066574133981018</v>
      </c>
      <c r="CV39" s="129"/>
      <c r="CW39" s="24"/>
      <c r="CX39" s="51"/>
      <c r="CY39" s="51"/>
      <c r="DB39" s="1"/>
      <c r="DC39" s="1"/>
      <c r="DJ39" s="1"/>
      <c r="DM39" s="341">
        <v>4</v>
      </c>
      <c r="DN39" s="341" t="s">
        <v>608</v>
      </c>
      <c r="DO39" s="342">
        <f>2.54*5/16</f>
        <v>0.79374999999999996</v>
      </c>
      <c r="DP39" s="342">
        <f t="shared" si="233"/>
        <v>0.49483267968749994</v>
      </c>
      <c r="DQ39" s="343">
        <f>DP39*DQ36</f>
        <v>1.4844980390624998</v>
      </c>
      <c r="DR39" s="387">
        <f t="shared" si="234"/>
        <v>1.4844980390624998</v>
      </c>
      <c r="DS39" s="342"/>
      <c r="DT39" s="388"/>
      <c r="DY39" s="6"/>
      <c r="DZ39" s="6"/>
      <c r="EA39" s="6"/>
      <c r="EB39" s="6"/>
      <c r="EC39" s="184">
        <f>(EB25+EG39)*EC25</f>
        <v>0.2575040765526323</v>
      </c>
      <c r="ED39" s="7"/>
      <c r="EE39" s="7" t="s">
        <v>323</v>
      </c>
      <c r="EF39" s="51"/>
      <c r="EG39" s="176">
        <f>(EH25+EC38+EM38)*EG25</f>
        <v>-0.11593828643859794</v>
      </c>
      <c r="EH39" s="188"/>
      <c r="EI39" s="178">
        <f>(EH25+EC38+EM38)*EI25</f>
        <v>-0.19099228653977524</v>
      </c>
      <c r="EJ39" s="51"/>
      <c r="EK39" s="7" t="s">
        <v>323</v>
      </c>
      <c r="EL39" s="63"/>
      <c r="EM39" s="179">
        <f>(EN25+EI39+ES38)*EM25</f>
        <v>0.21871307534688533</v>
      </c>
      <c r="EN39" s="188"/>
      <c r="EO39" s="185">
        <f>(EN25+EI39+ES38)*EO25</f>
        <v>0.085828312901277723</v>
      </c>
      <c r="EP39" s="51"/>
      <c r="EQ39" s="7" t="s">
        <v>324</v>
      </c>
      <c r="ER39" s="63"/>
      <c r="ES39" s="179">
        <f>(ET25+EO39)*ES25</f>
        <v>-0.25511488145063882</v>
      </c>
      <c r="ET39" s="129"/>
      <c r="EU39" s="24"/>
      <c r="EV39" s="24"/>
      <c r="EW39" s="6"/>
      <c r="FA39" s="323">
        <v>3</v>
      </c>
      <c r="FB39" s="323" t="s">
        <v>536</v>
      </c>
      <c r="FC39" s="324" t="s">
        <v>537</v>
      </c>
      <c r="FD39" s="325" t="s">
        <v>538</v>
      </c>
      <c r="FE39" s="326">
        <v>1</v>
      </c>
      <c r="FF39" s="383"/>
      <c r="FG39" s="324"/>
      <c r="FH39" s="326"/>
      <c r="FM39" s="6"/>
      <c r="FN39" s="6"/>
      <c r="FO39" s="6"/>
      <c r="FP39" s="6"/>
      <c r="FQ39" s="184">
        <f>(FP25+FU39)*FQ25</f>
        <v>0.20997934126829926</v>
      </c>
      <c r="FR39" s="7"/>
      <c r="FS39" s="7" t="s">
        <v>323</v>
      </c>
      <c r="FT39" s="51"/>
      <c r="FU39" s="176">
        <f>(FV25+FQ38+GA38)*FU25</f>
        <v>0.085114117463401598</v>
      </c>
      <c r="FV39" s="188"/>
      <c r="FW39" s="178">
        <f>(FV25+FQ38+GA38)*FW25</f>
        <v>0.097273277101030384</v>
      </c>
      <c r="FX39" s="51"/>
      <c r="FY39" s="7" t="s">
        <v>323</v>
      </c>
      <c r="FZ39" s="63"/>
      <c r="GA39" s="179">
        <f>(GB25+FW39)*GA25</f>
        <v>-0.39236673855051529</v>
      </c>
      <c r="GB39" s="129"/>
      <c r="GC39" s="24"/>
      <c r="GD39" s="51"/>
      <c r="GE39" s="51"/>
      <c r="GH39" s="313">
        <v>3</v>
      </c>
      <c r="GI39" s="254" t="s">
        <v>536</v>
      </c>
      <c r="GJ39" s="255" t="s">
        <v>537</v>
      </c>
      <c r="GK39" s="254" t="s">
        <v>538</v>
      </c>
      <c r="GM39" s="51"/>
      <c r="GN39" s="24"/>
      <c r="GO39" s="24"/>
      <c r="GT39" s="1"/>
      <c r="GU39" s="313">
        <v>6</v>
      </c>
      <c r="GV39" s="254" t="s">
        <v>536</v>
      </c>
      <c r="GW39" s="255" t="s">
        <v>537</v>
      </c>
      <c r="GX39" s="254" t="s">
        <v>538</v>
      </c>
      <c r="HL39" s="348"/>
      <c r="HM39" s="2">
        <v>3</v>
      </c>
      <c r="HN39" s="85" t="s">
        <v>559</v>
      </c>
      <c r="HO39" s="85">
        <f>2.54*3/8</f>
        <v>0.95250000000000001</v>
      </c>
      <c r="HP39" s="2">
        <f t="shared" si="236"/>
        <v>0.71255905875000003</v>
      </c>
      <c r="HR39" s="7"/>
      <c r="HS39" s="24"/>
      <c r="HT39" s="24"/>
      <c r="HV39" s="1"/>
      <c r="HW39" s="313">
        <v>4</v>
      </c>
      <c r="HX39" s="254" t="s">
        <v>536</v>
      </c>
      <c r="HY39" s="255" t="s">
        <v>537</v>
      </c>
      <c r="HZ39" s="254" t="s">
        <v>538</v>
      </c>
      <c r="IN39" s="348"/>
      <c r="IO39" s="2">
        <v>3</v>
      </c>
      <c r="IP39" s="85" t="s">
        <v>559</v>
      </c>
      <c r="IQ39" s="85">
        <f>2.54*3/8</f>
        <v>0.95250000000000001</v>
      </c>
      <c r="IR39" s="2">
        <f t="shared" si="237"/>
        <v>0.71255905875000003</v>
      </c>
      <c r="IT39" s="7"/>
      <c r="IU39" s="24"/>
      <c r="IV39" s="24"/>
      <c r="IW39" s="24"/>
      <c r="IX39" s="8"/>
      <c r="IZ39" s="1"/>
      <c r="JA39" s="1"/>
      <c r="JB39" s="1"/>
      <c r="JC39" s="6"/>
      <c r="JD39" s="1"/>
      <c r="JE39" s="1"/>
      <c r="JF39" s="3">
        <f>KR10</f>
        <v>4</v>
      </c>
      <c r="JG39" s="112">
        <f>(JN39*JM29)+JK37+JN30</f>
        <v>21.467983999999998</v>
      </c>
      <c r="JH39" s="112">
        <f t="shared" si="232"/>
        <v>21.467983999999998</v>
      </c>
      <c r="JI39" s="112">
        <f t="shared" si="232"/>
        <v>21.467983999999998</v>
      </c>
      <c r="JJ39" s="112">
        <f>JI39*JK27</f>
        <v>16.700738269340974</v>
      </c>
      <c r="JK39" s="3"/>
      <c r="JL39" s="4"/>
      <c r="JM39" s="4"/>
      <c r="JN39" s="1">
        <f>(JK37/2)/JK41</f>
        <v>0.17601760176017603</v>
      </c>
      <c r="KU39" s="4">
        <f t="shared" si="152"/>
        <v>0</v>
      </c>
      <c r="KV39" s="371">
        <f t="shared" si="144"/>
        <v>0</v>
      </c>
      <c r="KW39" s="112">
        <v>0</v>
      </c>
      <c r="KX39" s="1">
        <v>0</v>
      </c>
      <c r="KY39" s="297" t="str">
        <f t="shared" si="153"/>
        <v/>
      </c>
      <c r="KZ39" s="112">
        <f t="shared" si="154"/>
        <v>0</v>
      </c>
      <c r="LA39" s="1">
        <v>0</v>
      </c>
      <c r="LB39" s="1" t="str">
        <f t="shared" si="155"/>
        <v/>
      </c>
      <c r="LC39" s="104"/>
      <c r="LD39" s="5"/>
      <c r="LE39" s="40"/>
      <c r="LF39" s="40"/>
      <c r="LG39" s="40"/>
      <c r="LH39" s="40"/>
      <c r="LI39" s="40"/>
      <c r="LJ39" s="40"/>
      <c r="LK39" s="40"/>
      <c r="LL39" s="5"/>
      <c r="LM39" s="1"/>
      <c r="LN39" s="313">
        <v>4</v>
      </c>
      <c r="LO39" s="254" t="s">
        <v>536</v>
      </c>
      <c r="LP39" s="255" t="s">
        <v>537</v>
      </c>
      <c r="LQ39" s="254" t="s">
        <v>538</v>
      </c>
      <c r="LW39" s="2">
        <v>8</v>
      </c>
      <c r="LX39" s="85" t="s">
        <v>586</v>
      </c>
      <c r="LY39" s="85">
        <v>2.54</v>
      </c>
      <c r="LZ39" s="2">
        <f t="shared" si="206"/>
        <v>5.0670866400000003</v>
      </c>
      <c r="MA39" s="2">
        <v>8</v>
      </c>
      <c r="MB39" s="85" t="s">
        <v>586</v>
      </c>
      <c r="MC39" s="85">
        <v>2.54</v>
      </c>
      <c r="MD39" s="2">
        <f t="shared" si="207"/>
        <v>5.0670866400000003</v>
      </c>
      <c r="ME39" s="348"/>
      <c r="MF39" s="2">
        <v>3</v>
      </c>
      <c r="MG39" s="85" t="s">
        <v>559</v>
      </c>
      <c r="MH39" s="85">
        <f>2.54*3/8</f>
        <v>0.95250000000000001</v>
      </c>
      <c r="MI39" s="2">
        <f t="shared" si="238"/>
        <v>0.71255905875000003</v>
      </c>
      <c r="MK39" s="7"/>
      <c r="ML39" s="24"/>
      <c r="MM39" s="24"/>
      <c r="MN39" s="24"/>
      <c r="MO39" s="294" t="s">
        <v>467</v>
      </c>
      <c r="MP39" s="295"/>
      <c r="MQ39" s="295"/>
      <c r="MR39" s="295"/>
      <c r="MS39" s="295"/>
      <c r="MT39" s="295"/>
      <c r="MU39" s="295"/>
      <c r="MV39" s="296"/>
      <c r="MW39" s="1"/>
      <c r="MX39" s="313">
        <v>4</v>
      </c>
      <c r="MY39" s="254" t="s">
        <v>536</v>
      </c>
      <c r="MZ39" s="255" t="s">
        <v>537</v>
      </c>
      <c r="NA39" s="254" t="s">
        <v>538</v>
      </c>
      <c r="NG39" s="2">
        <v>8</v>
      </c>
      <c r="NH39" s="85" t="s">
        <v>586</v>
      </c>
      <c r="NI39" s="85">
        <v>2.54</v>
      </c>
      <c r="NJ39" s="2">
        <f t="shared" si="208"/>
        <v>5.0670866400000003</v>
      </c>
      <c r="NK39" s="2">
        <v>8</v>
      </c>
      <c r="NL39" s="85" t="s">
        <v>586</v>
      </c>
      <c r="NM39" s="85">
        <v>2.54</v>
      </c>
      <c r="NN39" s="2">
        <f t="shared" si="209"/>
        <v>5.0670866400000003</v>
      </c>
      <c r="NO39" s="348"/>
      <c r="NP39" s="2">
        <v>3</v>
      </c>
      <c r="NQ39" s="85" t="s">
        <v>559</v>
      </c>
      <c r="NR39" s="85">
        <f>2.54*3/8</f>
        <v>0.95250000000000001</v>
      </c>
      <c r="NS39" s="2">
        <f t="shared" si="239"/>
        <v>0.71255905875000003</v>
      </c>
      <c r="NU39" s="7"/>
      <c r="NV39" s="24"/>
      <c r="NW39" s="24"/>
      <c r="NX39" s="24"/>
      <c r="NY39" s="294" t="s">
        <v>467</v>
      </c>
      <c r="NZ39" s="295"/>
      <c r="OA39" s="295"/>
      <c r="OB39" s="295"/>
      <c r="OC39" s="295"/>
      <c r="OD39" s="295"/>
      <c r="OE39" s="295"/>
      <c r="OF39" s="296"/>
      <c r="OG39" s="348"/>
      <c r="OH39" s="2">
        <v>3</v>
      </c>
      <c r="OI39" s="85" t="s">
        <v>559</v>
      </c>
      <c r="OJ39" s="85">
        <f>2.54*3/8</f>
        <v>0.95250000000000001</v>
      </c>
      <c r="OK39" s="2">
        <f t="shared" si="240"/>
        <v>0.71255905875000003</v>
      </c>
      <c r="OM39" s="7"/>
      <c r="ON39" s="24"/>
      <c r="OO39" s="24"/>
      <c r="OP39" s="24"/>
      <c r="OQ39" s="294" t="s">
        <v>467</v>
      </c>
      <c r="OR39" s="295"/>
      <c r="OS39" s="295"/>
      <c r="OT39" s="295"/>
      <c r="OU39" s="295"/>
      <c r="OV39" s="295"/>
      <c r="OW39" s="295"/>
      <c r="OX39" s="296"/>
      <c r="OZ39" s="2">
        <v>6</v>
      </c>
      <c r="PA39" s="85" t="s">
        <v>580</v>
      </c>
      <c r="PB39" s="85">
        <f>2.54*0.75</f>
        <v>1.905</v>
      </c>
      <c r="PC39" s="2">
        <f t="shared" si="222"/>
        <v>2.8502362350000001</v>
      </c>
      <c r="PD39" s="2">
        <v>6</v>
      </c>
      <c r="PE39" s="85" t="s">
        <v>580</v>
      </c>
      <c r="PF39" s="85">
        <f>2.54*0.75</f>
        <v>1.905</v>
      </c>
      <c r="PG39" s="2">
        <f t="shared" si="223"/>
        <v>2.8502362350000001</v>
      </c>
      <c r="PH39" s="1"/>
      <c r="PI39" s="313">
        <v>4</v>
      </c>
      <c r="PJ39" s="254" t="s">
        <v>536</v>
      </c>
      <c r="PK39" s="255" t="s">
        <v>537</v>
      </c>
      <c r="PL39" s="254" t="s">
        <v>538</v>
      </c>
      <c r="PR39" s="2">
        <v>8</v>
      </c>
      <c r="PS39" s="85" t="s">
        <v>586</v>
      </c>
      <c r="PT39" s="85">
        <v>2.54</v>
      </c>
      <c r="PU39" s="2">
        <f t="shared" si="210"/>
        <v>5.0670866400000003</v>
      </c>
      <c r="PV39" s="2">
        <v>8</v>
      </c>
      <c r="PW39" s="85" t="s">
        <v>586</v>
      </c>
      <c r="PX39" s="85">
        <v>2.54</v>
      </c>
      <c r="PY39" s="2">
        <f t="shared" si="211"/>
        <v>5.0670866400000003</v>
      </c>
      <c r="PZ39" s="348"/>
      <c r="QA39" s="2">
        <v>6</v>
      </c>
      <c r="QB39" s="85" t="s">
        <v>580</v>
      </c>
      <c r="QC39" s="85">
        <f>2.54*0.75</f>
        <v>1.905</v>
      </c>
      <c r="QD39" s="2">
        <f t="shared" si="224"/>
        <v>2.8502362350000001</v>
      </c>
      <c r="QF39" s="246"/>
      <c r="QG39" s="125"/>
      <c r="QH39" s="24"/>
      <c r="QI39" s="24"/>
      <c r="QJ39" s="294" t="s">
        <v>467</v>
      </c>
      <c r="QK39" s="295"/>
      <c r="QL39" s="295"/>
      <c r="QM39" s="295"/>
      <c r="QN39" s="295"/>
      <c r="QO39" s="295"/>
      <c r="QP39" s="295"/>
      <c r="QQ39" s="296"/>
      <c r="QR39" s="348"/>
      <c r="QS39" s="2">
        <v>3</v>
      </c>
      <c r="QT39" s="85" t="s">
        <v>559</v>
      </c>
      <c r="QU39" s="85">
        <f>2.54*3/8</f>
        <v>0.95250000000000001</v>
      </c>
      <c r="QV39" s="2">
        <f t="shared" si="241"/>
        <v>0.71255905875000003</v>
      </c>
      <c r="QX39" s="7"/>
      <c r="QY39" s="24"/>
      <c r="QZ39" s="24"/>
      <c r="RA39" s="24"/>
      <c r="RB39" s="294" t="s">
        <v>467</v>
      </c>
      <c r="RC39" s="295"/>
      <c r="RD39" s="295"/>
      <c r="RE39" s="295"/>
      <c r="RF39" s="295"/>
      <c r="RG39" s="295"/>
      <c r="RH39" s="295"/>
      <c r="RI39" s="296"/>
      <c r="RK39" s="2">
        <v>6</v>
      </c>
      <c r="RL39" s="85" t="s">
        <v>580</v>
      </c>
      <c r="RM39" s="85">
        <f>2.54*0.75</f>
        <v>1.905</v>
      </c>
      <c r="RN39" s="2">
        <f t="shared" si="225"/>
        <v>2.8502362350000001</v>
      </c>
      <c r="RO39" s="2">
        <v>6</v>
      </c>
      <c r="RP39" s="85" t="s">
        <v>580</v>
      </c>
      <c r="RQ39" s="85">
        <f>2.54*0.75</f>
        <v>1.905</v>
      </c>
      <c r="RR39" s="2">
        <f t="shared" si="226"/>
        <v>2.8502362350000001</v>
      </c>
      <c r="RS39" s="2"/>
      <c r="RT39" s="40"/>
      <c r="RU39" s="40"/>
      <c r="RV39" s="40"/>
      <c r="RW39" s="40"/>
      <c r="RX39" s="40"/>
      <c r="RY39" s="40"/>
      <c r="RZ39" s="40"/>
      <c r="SA39" s="2"/>
      <c r="SC39" s="40"/>
      <c r="SD39" s="40"/>
      <c r="SE39" s="40"/>
      <c r="SF39" s="40"/>
      <c r="SG39" s="40"/>
      <c r="SH39" s="40"/>
      <c r="SI39" s="40"/>
      <c r="SJ39" s="24"/>
      <c r="SL39" s="6"/>
      <c r="SM39" s="6"/>
      <c r="SN39" s="6"/>
      <c r="SO39" s="6"/>
      <c r="SP39" s="184">
        <f>(SO25+ST39)*SP25</f>
        <v>2.0063554340349117</v>
      </c>
      <c r="SQ39" s="7"/>
      <c r="SR39" s="7" t="s">
        <v>323</v>
      </c>
      <c r="SS39" s="51"/>
      <c r="ST39" s="176">
        <f>(SU25+SP38+SZ38)*ST25</f>
        <v>0.81326653876669941</v>
      </c>
      <c r="SU39" s="188"/>
      <c r="SV39" s="178">
        <f>(SU25+SP38+SZ38)*SV25</f>
        <v>0.92944747287622775</v>
      </c>
      <c r="SW39" s="51"/>
      <c r="SX39" s="7" t="s">
        <v>323</v>
      </c>
      <c r="SY39" s="63"/>
      <c r="SZ39" s="179">
        <f>(TA25+SV39)*SZ25</f>
        <v>-3.749069471646302</v>
      </c>
      <c r="TA39" s="129"/>
      <c r="TB39" s="24"/>
      <c r="TC39" s="51"/>
      <c r="TD39" s="51"/>
      <c r="TG39" s="313">
        <f>TG20</f>
        <v>4</v>
      </c>
      <c r="TH39" s="254" t="s">
        <v>536</v>
      </c>
      <c r="TI39" s="255" t="s">
        <v>537</v>
      </c>
      <c r="TJ39" s="254" t="s">
        <v>538</v>
      </c>
      <c r="TL39" s="51"/>
      <c r="TM39" s="24"/>
      <c r="TN39" s="24"/>
      <c r="TR39" s="24"/>
      <c r="TS39" s="24"/>
      <c r="TT39" s="24"/>
      <c r="TU39" s="24"/>
      <c r="TV39" s="24"/>
      <c r="TW39" s="24"/>
      <c r="TX39" s="24"/>
      <c r="TY39" s="24"/>
      <c r="TZ39" s="24"/>
      <c r="UA39" s="24"/>
      <c r="UB39" s="294" t="s">
        <v>467</v>
      </c>
      <c r="UC39" s="295"/>
      <c r="UD39" s="295"/>
      <c r="UE39" s="295"/>
      <c r="UF39" s="295"/>
      <c r="UG39" s="295"/>
      <c r="UH39" s="295"/>
      <c r="UI39" s="296"/>
      <c r="UK39" s="2">
        <v>6</v>
      </c>
      <c r="UL39" s="85" t="s">
        <v>580</v>
      </c>
      <c r="UM39" s="85">
        <f>2.54*0.75</f>
        <v>1.905</v>
      </c>
      <c r="UN39" s="2">
        <f t="shared" si="229"/>
        <v>2.8502362350000001</v>
      </c>
      <c r="UO39" s="2">
        <v>6</v>
      </c>
      <c r="UP39" s="85" t="s">
        <v>580</v>
      </c>
      <c r="UQ39" s="85">
        <f>2.54*0.75</f>
        <v>1.905</v>
      </c>
      <c r="UR39" s="2">
        <f t="shared" si="230"/>
        <v>2.8502362350000001</v>
      </c>
      <c r="VB39" s="348"/>
      <c r="VC39" s="2">
        <v>4</v>
      </c>
      <c r="VD39" s="85" t="s">
        <v>560</v>
      </c>
      <c r="VE39" s="255">
        <f>VE37*2</f>
        <v>1.27</v>
      </c>
      <c r="VF39" s="2">
        <f t="shared" si="235"/>
        <v>1.2667716600000001</v>
      </c>
      <c r="VH39" s="7"/>
      <c r="VI39" s="24"/>
      <c r="VJ39" s="24"/>
      <c r="VK39" s="24"/>
      <c r="VL39" s="24"/>
      <c r="VM39" s="24"/>
      <c r="VN39" s="24"/>
      <c r="VO39" s="2"/>
      <c r="VP39" s="24"/>
      <c r="VQ39" s="24"/>
      <c r="VR39" s="24"/>
      <c r="VS39" s="24"/>
      <c r="VT39" s="24"/>
      <c r="VU39" s="24"/>
      <c r="VV39" s="24"/>
      <c r="VW39" s="24"/>
      <c r="VX39" s="24"/>
      <c r="VY39" s="24"/>
      <c r="VZ39" s="24"/>
      <c r="WA39" s="24"/>
      <c r="WB39" s="24"/>
      <c r="WC39" s="24"/>
      <c r="WD39" s="5"/>
      <c r="WE39" s="5"/>
      <c r="WF39" s="5"/>
      <c r="WG39" s="5"/>
      <c r="WH39" s="5"/>
      <c r="WI39" s="5"/>
      <c r="WJ39" s="24"/>
      <c r="WL39" s="24"/>
      <c r="WM39" s="120" t="str">
        <f>IF31</f>
        <v xml:space="preserve">Trabe de 45 x 30 cm armado como sigue: Armado Longitudinal A base de 2 varillas #4 corridas en ambos lechos, 1 varilla #4 al centro en el lecho inferior bastoneada en los tercios extremos para cubrir el lecho superior, estribos # 3 @20 en el centro y @ 10 en 1/4 de la L @ extremo</v>
      </c>
      <c r="WN39" s="120"/>
      <c r="WO39" s="120"/>
      <c r="WP39" s="120"/>
      <c r="WQ39" s="120"/>
      <c r="WR39" s="120"/>
      <c r="WS39" s="120"/>
      <c r="WT39" s="1"/>
      <c r="WV39" s="40"/>
      <c r="WW39" s="40"/>
      <c r="WX39" s="40"/>
      <c r="WY39" s="40"/>
      <c r="WZ39" s="40"/>
      <c r="XA39" s="40"/>
      <c r="XB39" s="40"/>
      <c r="XC39" s="1"/>
      <c r="XD39" s="2"/>
      <c r="XE39" s="195"/>
      <c r="XF39" s="195"/>
      <c r="XG39" s="195"/>
      <c r="XH39" s="195"/>
      <c r="XI39" s="195"/>
      <c r="XJ39" s="195"/>
      <c r="XK39" s="195"/>
      <c r="XL39" s="2"/>
      <c r="XM39" s="24"/>
      <c r="XN39" s="173" t="s">
        <v>758</v>
      </c>
      <c r="XO39" s="24"/>
      <c r="XP39" s="24"/>
      <c r="XQ39" s="24"/>
      <c r="XR39" s="24"/>
      <c r="XS39" s="24"/>
      <c r="XT39" s="24"/>
      <c r="XU39" s="24"/>
      <c r="XV39" s="24"/>
      <c r="XW39" s="2"/>
      <c r="XX39" s="2"/>
      <c r="XY39" s="2"/>
      <c r="XZ39" s="2"/>
      <c r="YA39" s="2"/>
      <c r="YB39" s="2"/>
      <c r="YC39" s="2"/>
      <c r="YD39" s="24"/>
      <c r="YE39" s="24"/>
      <c r="YM39" s="24"/>
      <c r="YN39" s="24"/>
      <c r="YO39" s="24"/>
      <c r="YP39" s="24"/>
      <c r="YQ39" s="24"/>
      <c r="YR39" s="24"/>
      <c r="YS39" s="24"/>
      <c r="YT39" s="24"/>
      <c r="YU39" s="24"/>
      <c r="YV39" s="1"/>
      <c r="ZG39" s="24"/>
      <c r="ZH39" s="313">
        <v>3</v>
      </c>
      <c r="ZI39" s="254" t="s">
        <v>536</v>
      </c>
      <c r="ZJ39" s="255" t="s">
        <v>537</v>
      </c>
      <c r="ZK39" s="254" t="s">
        <v>538</v>
      </c>
      <c r="ZL39" s="1"/>
      <c r="ZM39" s="51"/>
      <c r="ZN39" s="24"/>
      <c r="ZO39" s="24"/>
      <c r="ZQ39" s="183"/>
      <c r="ZR39" s="113"/>
      <c r="ZS39" s="113"/>
      <c r="ZT39" s="113"/>
      <c r="ZU39" s="113"/>
      <c r="ZV39" s="113"/>
      <c r="ZW39" s="113"/>
      <c r="ZX39" s="113"/>
      <c r="ZY39" s="24"/>
      <c r="ZZ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row>
    <row r="40" ht="15" customHeight="1">
      <c r="B40" s="40"/>
      <c r="C40" s="40"/>
      <c r="D40" s="40"/>
      <c r="E40" s="40"/>
      <c r="F40" s="40"/>
      <c r="G40" s="40"/>
      <c r="H40" s="40"/>
      <c r="T40" s="40"/>
      <c r="U40" s="40"/>
      <c r="V40" s="40"/>
      <c r="W40" s="40"/>
      <c r="X40" s="40"/>
      <c r="Y40" s="40"/>
      <c r="Z40" s="40"/>
      <c r="AC40" s="40"/>
      <c r="AD40" s="40"/>
      <c r="AE40" s="40"/>
      <c r="AF40" s="40"/>
      <c r="AG40" s="40"/>
      <c r="AH40" s="40"/>
      <c r="AI40" s="40"/>
      <c r="AL40" s="40" t="s">
        <v>759</v>
      </c>
      <c r="AM40" s="40"/>
      <c r="AN40" s="40"/>
      <c r="AO40" s="40"/>
      <c r="AP40" s="40"/>
      <c r="AQ40" s="40"/>
      <c r="AR40" s="40"/>
      <c r="AU40" s="88"/>
      <c r="AV40" s="88"/>
      <c r="AW40" s="88"/>
      <c r="AX40" s="88"/>
      <c r="AY40" s="3" t="s">
        <v>438</v>
      </c>
      <c r="AZ40" s="3">
        <f t="shared" ref="AZ40:AZ41" si="242">AZ39</f>
        <v>85.772799999999989</v>
      </c>
      <c r="BM40" s="1" t="s">
        <v>760</v>
      </c>
      <c r="BP40" s="1" t="s">
        <v>761</v>
      </c>
      <c r="BS40" s="1" t="s">
        <v>762</v>
      </c>
      <c r="BW40" s="1" t="s">
        <v>760</v>
      </c>
      <c r="BY40" s="1" t="s">
        <v>763</v>
      </c>
      <c r="CA40" s="1" t="s">
        <v>761</v>
      </c>
      <c r="CC40" s="1" t="s">
        <v>762</v>
      </c>
      <c r="CG40" s="183"/>
      <c r="CH40" s="24"/>
      <c r="CI40" s="24"/>
      <c r="CJ40" s="24"/>
      <c r="CK40" s="184">
        <f>(CJ25+CO40)*CK25</f>
        <v>-0.95148383994757713</v>
      </c>
      <c r="CL40" s="7"/>
      <c r="CM40" s="7"/>
      <c r="CN40" s="7"/>
      <c r="CO40" s="176">
        <f>(CP25+CK39+CU39)*CO25</f>
        <v>0.37164503706182062</v>
      </c>
      <c r="CP40" s="188"/>
      <c r="CQ40" s="178">
        <f>(CP25+CK39+CU39)*CQ25</f>
        <v>0.38891339231923849</v>
      </c>
      <c r="CR40" s="7"/>
      <c r="CS40" s="7"/>
      <c r="CT40" s="6"/>
      <c r="CU40" s="179">
        <f>(CV25+CQ40)*CU25</f>
        <v>-0.40665742115961923</v>
      </c>
      <c r="CV40" s="129"/>
      <c r="CW40" s="24"/>
      <c r="CX40" s="7"/>
      <c r="CY40" s="7"/>
      <c r="DM40" s="341">
        <v>5</v>
      </c>
      <c r="DN40" s="341"/>
      <c r="DO40" s="342">
        <f>2.54*5/8</f>
        <v>1.5874999999999999</v>
      </c>
      <c r="DP40" s="333">
        <f t="shared" si="233"/>
        <v>1.9793307187499998</v>
      </c>
      <c r="DQ40" s="343">
        <f>DP40*DQ36</f>
        <v>5.9379921562499991</v>
      </c>
      <c r="DR40" s="387">
        <f t="shared" si="234"/>
        <v>5.9379921562499991</v>
      </c>
      <c r="DS40" s="342"/>
      <c r="DT40" s="386"/>
      <c r="DY40" s="183"/>
      <c r="DZ40" s="24"/>
      <c r="EA40" s="24"/>
      <c r="EB40" s="24"/>
      <c r="EC40" s="184">
        <f>(EB25+EG40)*EC25</f>
        <v>0.25750407989962226</v>
      </c>
      <c r="ED40" s="7"/>
      <c r="EE40" s="7"/>
      <c r="EF40" s="7"/>
      <c r="EG40" s="176">
        <f>(EH25+EC39+EM39)*EG25</f>
        <v>-0.11593829313257785</v>
      </c>
      <c r="EH40" s="188"/>
      <c r="EI40" s="178">
        <f>(EH25+EC39+EM39)*EI25</f>
        <v>-0.19099229756718103</v>
      </c>
      <c r="EJ40" s="7"/>
      <c r="EK40" s="7"/>
      <c r="EL40" s="6"/>
      <c r="EM40" s="179">
        <f>(EN25+EI40+ES39)*EM25</f>
        <v>0.21871308086058822</v>
      </c>
      <c r="EN40" s="188"/>
      <c r="EO40" s="185">
        <f>(EN25+EI40+ES39)*EO25</f>
        <v>0.08582831506498842</v>
      </c>
      <c r="EP40" s="7"/>
      <c r="EQ40" s="7"/>
      <c r="ER40" s="6"/>
      <c r="ES40" s="179">
        <f>(ET25+EO40)*ES25</f>
        <v>-0.2551148825324942</v>
      </c>
      <c r="ET40" s="129"/>
      <c r="EU40" s="24"/>
      <c r="EV40" s="24"/>
      <c r="EW40" s="6"/>
      <c r="FA40" s="331">
        <v>2</v>
      </c>
      <c r="FB40" s="331" t="s">
        <v>592</v>
      </c>
      <c r="FC40" s="332">
        <f>2.54*3/16</f>
        <v>0.47625000000000001</v>
      </c>
      <c r="FD40" s="333">
        <f t="shared" ref="FD40:FD45" si="243">3.1416*((FC40/2)^2)</f>
        <v>0.17813976468750001</v>
      </c>
      <c r="FE40" s="334">
        <f>FD40*FE39</f>
        <v>0.17813976468750001</v>
      </c>
      <c r="FF40" s="331">
        <f t="shared" ref="FF40:FF45" si="244">FE40</f>
        <v>0.17813976468750001</v>
      </c>
      <c r="FG40" s="332"/>
      <c r="FH40" s="386"/>
      <c r="FM40" s="183"/>
      <c r="FN40" s="24"/>
      <c r="FO40" s="24"/>
      <c r="FP40" s="24"/>
      <c r="FQ40" s="184">
        <f>(FP25+FU40)*FQ25</f>
        <v>0.20997934031707483</v>
      </c>
      <c r="FR40" s="7"/>
      <c r="FS40" s="7"/>
      <c r="FT40" s="7"/>
      <c r="FU40" s="176">
        <f>(FV25+FQ39+GA39)*FU25</f>
        <v>0.085114119365850435</v>
      </c>
      <c r="FV40" s="188"/>
      <c r="FW40" s="178">
        <f>(FV25+FQ39+GA39)*FW25</f>
        <v>0.097273279275257626</v>
      </c>
      <c r="FX40" s="7"/>
      <c r="FY40" s="7"/>
      <c r="FZ40" s="6"/>
      <c r="GA40" s="179">
        <f>(GB25+FW40)*GA25</f>
        <v>-0.39236673963762891</v>
      </c>
      <c r="GB40" s="129"/>
      <c r="GC40" s="24"/>
      <c r="GD40" s="7"/>
      <c r="GE40" s="7"/>
      <c r="GH40" s="2">
        <v>2</v>
      </c>
      <c r="GI40" s="85" t="s">
        <v>547</v>
      </c>
      <c r="GJ40" s="85">
        <f>2.54*0.25</f>
        <v>0.63500000000000001</v>
      </c>
      <c r="GK40" s="2">
        <f t="shared" ref="GK40:GK45" si="245">3.1416*((GJ40/2)^2)</f>
        <v>0.31669291500000002</v>
      </c>
      <c r="GM40" s="7"/>
      <c r="GN40" s="24"/>
      <c r="GO40" s="24"/>
      <c r="GT40" s="1"/>
      <c r="GU40" s="2">
        <v>2</v>
      </c>
      <c r="GV40" s="85" t="s">
        <v>547</v>
      </c>
      <c r="GW40" s="85">
        <f>2.54*0.25</f>
        <v>0.63500000000000001</v>
      </c>
      <c r="GX40" s="2">
        <f t="shared" ref="GX40:GX45" si="246">3.1416*((GW40/2)^2)</f>
        <v>0.31669291500000002</v>
      </c>
      <c r="HL40" s="348"/>
      <c r="HM40" s="2">
        <v>4</v>
      </c>
      <c r="HN40" s="85" t="s">
        <v>560</v>
      </c>
      <c r="HO40" s="255">
        <f>HO38*2</f>
        <v>1.27</v>
      </c>
      <c r="HP40" s="2">
        <f t="shared" si="236"/>
        <v>1.2667716600000001</v>
      </c>
      <c r="HR40" s="7"/>
      <c r="HS40" s="24"/>
      <c r="HT40" s="24"/>
      <c r="HV40" s="1"/>
      <c r="HW40" s="2">
        <v>2</v>
      </c>
      <c r="HX40" s="85" t="s">
        <v>547</v>
      </c>
      <c r="HY40" s="85">
        <f>2.54*0.25</f>
        <v>0.63500000000000001</v>
      </c>
      <c r="HZ40" s="2">
        <f t="shared" ref="HZ40:HZ45" si="247">3.1416*((HY40/2)^2)</f>
        <v>0.31669291500000002</v>
      </c>
      <c r="IN40" s="348"/>
      <c r="IO40" s="2">
        <v>4</v>
      </c>
      <c r="IP40" s="85" t="s">
        <v>560</v>
      </c>
      <c r="IQ40" s="255">
        <f>IQ38*2</f>
        <v>1.27</v>
      </c>
      <c r="IR40" s="2">
        <f t="shared" si="237"/>
        <v>1.2667716600000001</v>
      </c>
      <c r="IT40" s="7"/>
      <c r="IU40" s="24"/>
      <c r="IV40" s="24"/>
      <c r="IW40" s="24"/>
      <c r="IX40" s="40"/>
      <c r="IY40" s="40"/>
      <c r="IZ40" s="1"/>
      <c r="JA40" s="1"/>
      <c r="JB40" s="1"/>
      <c r="JC40" s="6"/>
      <c r="JD40" s="1"/>
      <c r="JE40" s="1"/>
      <c r="JF40" s="3" t="s">
        <v>555</v>
      </c>
      <c r="JG40" s="112">
        <f>SUM(JG36:JG39)</f>
        <v>92.785796599999998</v>
      </c>
      <c r="JH40" s="112">
        <f>SUM(JH36:JH39)</f>
        <v>92.785796599999998</v>
      </c>
      <c r="JI40" s="112">
        <f>SUM(JI36:JI39)</f>
        <v>92.785796599999998</v>
      </c>
      <c r="JJ40" s="112">
        <f>SUM(JJ36:JJ39)</f>
        <v>72.181500793409754</v>
      </c>
      <c r="JK40" s="3"/>
      <c r="JL40" s="4">
        <f>(JL30/2)/JN30</f>
        <v>0.31170336037079954</v>
      </c>
      <c r="JM40" s="4">
        <f>(JN30/2)/JN30</f>
        <v>0.5</v>
      </c>
      <c r="JN40" s="1">
        <f>JM40-JL40</f>
        <v>0.18829663962920046</v>
      </c>
      <c r="KU40" s="4">
        <f t="shared" si="152"/>
        <v>0</v>
      </c>
      <c r="KV40" s="371">
        <f t="shared" si="144"/>
        <v>0</v>
      </c>
      <c r="KW40" s="112">
        <v>0</v>
      </c>
      <c r="KX40" s="1">
        <v>0</v>
      </c>
      <c r="KY40" s="297" t="str">
        <f t="shared" si="153"/>
        <v/>
      </c>
      <c r="KZ40" s="112">
        <f t="shared" si="154"/>
        <v>0</v>
      </c>
      <c r="LA40" s="1">
        <v>0</v>
      </c>
      <c r="LB40" s="1" t="str">
        <f t="shared" si="155"/>
        <v/>
      </c>
      <c r="LD40" s="5"/>
      <c r="LE40" s="5"/>
      <c r="LF40" s="87"/>
      <c r="LG40" s="5"/>
      <c r="LH40" s="5"/>
      <c r="LI40" s="5"/>
      <c r="LJ40" s="5"/>
      <c r="LK40" s="5"/>
      <c r="LL40" s="5"/>
      <c r="LM40" s="1"/>
      <c r="LN40" s="2">
        <v>2</v>
      </c>
      <c r="LO40" s="85" t="s">
        <v>547</v>
      </c>
      <c r="LP40" s="85">
        <f>2.54*0.25</f>
        <v>0.63500000000000001</v>
      </c>
      <c r="LQ40" s="2">
        <f t="shared" ref="LQ40:LQ45" si="248">3.1416*((LP40/2)^2)</f>
        <v>0.31669291500000002</v>
      </c>
      <c r="ME40" s="348"/>
      <c r="MF40" s="2">
        <v>4</v>
      </c>
      <c r="MG40" s="85" t="s">
        <v>560</v>
      </c>
      <c r="MH40" s="255">
        <f>MH38*2</f>
        <v>1.27</v>
      </c>
      <c r="MI40" s="2">
        <f t="shared" si="238"/>
        <v>1.2667716600000001</v>
      </c>
      <c r="MK40" s="7"/>
      <c r="ML40" s="24"/>
      <c r="MM40" s="24"/>
      <c r="MN40" s="24"/>
      <c r="MO40" s="302" t="s">
        <v>487</v>
      </c>
      <c r="MP40" s="85">
        <v>200</v>
      </c>
      <c r="MQ40" s="94" t="s">
        <v>488</v>
      </c>
      <c r="MR40" s="85">
        <f>MP40*0.8*0.85</f>
        <v>136</v>
      </c>
      <c r="MS40" s="2"/>
      <c r="MT40" s="2"/>
      <c r="MU40" s="94" t="s">
        <v>489</v>
      </c>
      <c r="MV40" s="304">
        <f>MT30</f>
        <v>88000</v>
      </c>
      <c r="MW40" s="1"/>
      <c r="MX40" s="2">
        <v>2</v>
      </c>
      <c r="MY40" s="85" t="s">
        <v>547</v>
      </c>
      <c r="MZ40" s="85">
        <f>2.54*0.25</f>
        <v>0.63500000000000001</v>
      </c>
      <c r="NA40" s="2">
        <f t="shared" ref="NA40:NA45" si="249">3.1416*((MZ40/2)^2)</f>
        <v>0.31669291500000002</v>
      </c>
      <c r="NO40" s="348"/>
      <c r="NP40" s="2">
        <v>4</v>
      </c>
      <c r="NQ40" s="85" t="s">
        <v>560</v>
      </c>
      <c r="NR40" s="255">
        <f>NR38*2</f>
        <v>1.27</v>
      </c>
      <c r="NS40" s="2">
        <f t="shared" si="239"/>
        <v>1.2667716600000001</v>
      </c>
      <c r="NU40" s="7"/>
      <c r="NV40" s="24"/>
      <c r="NW40" s="24"/>
      <c r="NX40" s="24"/>
      <c r="NY40" s="302" t="s">
        <v>487</v>
      </c>
      <c r="NZ40" s="85">
        <v>200</v>
      </c>
      <c r="OA40" s="94" t="s">
        <v>488</v>
      </c>
      <c r="OB40" s="85">
        <f>NZ40*0.8*0.85</f>
        <v>136</v>
      </c>
      <c r="OC40" s="2"/>
      <c r="OD40" s="2"/>
      <c r="OE40" s="94" t="s">
        <v>489</v>
      </c>
      <c r="OF40" s="304">
        <f>OD30</f>
        <v>0</v>
      </c>
      <c r="OG40" s="348"/>
      <c r="OH40" s="2">
        <v>4</v>
      </c>
      <c r="OI40" s="85" t="s">
        <v>560</v>
      </c>
      <c r="OJ40" s="255">
        <f>OJ38*2</f>
        <v>1.27</v>
      </c>
      <c r="OK40" s="2">
        <f t="shared" si="240"/>
        <v>1.2667716600000001</v>
      </c>
      <c r="OM40" s="7"/>
      <c r="ON40" s="24"/>
      <c r="OO40" s="24"/>
      <c r="OP40" s="24"/>
      <c r="OQ40" s="302" t="s">
        <v>487</v>
      </c>
      <c r="OR40" s="85">
        <v>200</v>
      </c>
      <c r="OS40" s="94" t="s">
        <v>488</v>
      </c>
      <c r="OT40" s="85">
        <f>OR40*0.8*0.85</f>
        <v>136</v>
      </c>
      <c r="OU40" s="2"/>
      <c r="OV40" s="2"/>
      <c r="OW40" s="94" t="s">
        <v>489</v>
      </c>
      <c r="OX40" s="304">
        <f>OV30</f>
        <v>808267.77747742657</v>
      </c>
      <c r="OZ40" s="2">
        <v>8</v>
      </c>
      <c r="PA40" s="85" t="s">
        <v>586</v>
      </c>
      <c r="PB40" s="85">
        <v>2.54</v>
      </c>
      <c r="PC40" s="2">
        <f t="shared" si="222"/>
        <v>5.0670866400000003</v>
      </c>
      <c r="PD40" s="2">
        <v>8</v>
      </c>
      <c r="PE40" s="85" t="s">
        <v>586</v>
      </c>
      <c r="PF40" s="85">
        <v>2.54</v>
      </c>
      <c r="PG40" s="2">
        <f t="shared" si="223"/>
        <v>5.0670866400000003</v>
      </c>
      <c r="PH40" s="1"/>
      <c r="PI40" s="2">
        <v>2</v>
      </c>
      <c r="PJ40" s="85" t="s">
        <v>547</v>
      </c>
      <c r="PK40" s="85">
        <f>2.54*0.25</f>
        <v>0.63500000000000001</v>
      </c>
      <c r="PL40" s="2">
        <f t="shared" ref="PL40:PL45" si="250">3.1416*((PK40/2)^2)</f>
        <v>0.31669291500000002</v>
      </c>
      <c r="PZ40" s="348"/>
      <c r="QA40" s="2">
        <v>8</v>
      </c>
      <c r="QB40" s="85" t="s">
        <v>586</v>
      </c>
      <c r="QC40" s="85">
        <v>2.54</v>
      </c>
      <c r="QD40" s="2">
        <f t="shared" si="224"/>
        <v>5.0670866400000003</v>
      </c>
      <c r="QG40" s="24"/>
      <c r="QH40" s="24"/>
      <c r="QI40" s="24"/>
      <c r="QJ40" s="302" t="s">
        <v>487</v>
      </c>
      <c r="QK40" s="85">
        <v>200</v>
      </c>
      <c r="QL40" s="94" t="s">
        <v>488</v>
      </c>
      <c r="QM40" s="85">
        <f>QK40*0.8*0.85</f>
        <v>136</v>
      </c>
      <c r="QN40" s="2"/>
      <c r="QO40" s="2"/>
      <c r="QP40" s="94" t="s">
        <v>489</v>
      </c>
      <c r="QQ40" s="304">
        <f>QO30</f>
        <v>88000</v>
      </c>
      <c r="QR40" s="348"/>
      <c r="QS40" s="2">
        <v>4</v>
      </c>
      <c r="QT40" s="85" t="s">
        <v>560</v>
      </c>
      <c r="QU40" s="255">
        <f>QU38*2</f>
        <v>1.27</v>
      </c>
      <c r="QV40" s="2">
        <f t="shared" si="241"/>
        <v>1.2667716600000001</v>
      </c>
      <c r="QX40" s="7"/>
      <c r="QY40" s="24"/>
      <c r="QZ40" s="24"/>
      <c r="RA40" s="24"/>
      <c r="RB40" s="302" t="s">
        <v>487</v>
      </c>
      <c r="RC40" s="85">
        <v>200</v>
      </c>
      <c r="RD40" s="94" t="s">
        <v>488</v>
      </c>
      <c r="RE40" s="85">
        <f>RC40*0.8*0.85</f>
        <v>136</v>
      </c>
      <c r="RF40" s="2"/>
      <c r="RG40" s="2"/>
      <c r="RH40" s="94" t="s">
        <v>489</v>
      </c>
      <c r="RI40" s="304">
        <f>RG30</f>
        <v>1038168.3496089305</v>
      </c>
      <c r="RK40" s="2">
        <v>8</v>
      </c>
      <c r="RL40" s="85" t="s">
        <v>586</v>
      </c>
      <c r="RM40" s="85">
        <v>2.54</v>
      </c>
      <c r="RN40" s="2">
        <f t="shared" si="225"/>
        <v>5.0670866400000003</v>
      </c>
      <c r="RO40" s="2">
        <v>8</v>
      </c>
      <c r="RP40" s="85" t="s">
        <v>586</v>
      </c>
      <c r="RQ40" s="85">
        <v>2.54</v>
      </c>
      <c r="RR40" s="2">
        <f t="shared" si="226"/>
        <v>5.0670866400000003</v>
      </c>
      <c r="RS40" s="2"/>
      <c r="RT40" s="40"/>
      <c r="RU40" s="40"/>
      <c r="RV40" s="40"/>
      <c r="RW40" s="40"/>
      <c r="RX40" s="40"/>
      <c r="RY40" s="40"/>
      <c r="RZ40" s="40"/>
      <c r="SA40" s="2"/>
      <c r="SC40" s="40"/>
      <c r="SD40" s="40"/>
      <c r="SE40" s="40"/>
      <c r="SF40" s="40"/>
      <c r="SG40" s="40"/>
      <c r="SH40" s="40"/>
      <c r="SI40" s="40"/>
      <c r="SJ40" s="24"/>
      <c r="SL40" s="183"/>
      <c r="SM40" s="24"/>
      <c r="SN40" s="24"/>
      <c r="SO40" s="24"/>
      <c r="SP40" s="184">
        <f>(SO25+ST40)*SP25</f>
        <v>2.0063554249459497</v>
      </c>
      <c r="SQ40" s="7"/>
      <c r="SR40" s="7"/>
      <c r="SS40" s="7"/>
      <c r="ST40" s="176">
        <f>(SU25+SP39+SZ39)*ST25</f>
        <v>0.81326655694462358</v>
      </c>
      <c r="SU40" s="188"/>
      <c r="SV40" s="178">
        <f>(SU25+SP39+SZ39)*SV25</f>
        <v>0.92944749365099844</v>
      </c>
      <c r="SW40" s="7"/>
      <c r="SX40" s="7"/>
      <c r="SY40" s="6"/>
      <c r="SZ40" s="179">
        <f>(TA25+SV40)*SZ25</f>
        <v>-3.7490694820336872</v>
      </c>
      <c r="TA40" s="129"/>
      <c r="TB40" s="24"/>
      <c r="TC40" s="7"/>
      <c r="TD40" s="7"/>
      <c r="TG40" s="2">
        <v>2</v>
      </c>
      <c r="TH40" s="85" t="s">
        <v>547</v>
      </c>
      <c r="TI40" s="85">
        <f>2.54*0.25</f>
        <v>0.63500000000000001</v>
      </c>
      <c r="TJ40" s="2">
        <f t="shared" ref="TJ40:TJ45" si="251">3.1416*((TI40/2)^2)</f>
        <v>0.31669291500000002</v>
      </c>
      <c r="TL40" s="7"/>
      <c r="TM40" s="24"/>
      <c r="TN40" s="24"/>
      <c r="TR40" s="24"/>
      <c r="TS40" s="24"/>
      <c r="TT40" s="24"/>
      <c r="TU40" s="24"/>
      <c r="TV40" s="24"/>
      <c r="TW40" s="24"/>
      <c r="TX40" s="24"/>
      <c r="TY40" s="24"/>
      <c r="TZ40" s="24"/>
      <c r="UA40" s="24"/>
      <c r="UB40" s="302" t="s">
        <v>487</v>
      </c>
      <c r="UC40" s="85">
        <v>250</v>
      </c>
      <c r="UD40" s="94" t="s">
        <v>488</v>
      </c>
      <c r="UE40" s="85">
        <f>UC40*0.8*0.85</f>
        <v>170</v>
      </c>
      <c r="UF40" s="2"/>
      <c r="UG40" s="2"/>
      <c r="UH40" s="94" t="s">
        <v>489</v>
      </c>
      <c r="UI40" s="304">
        <f>UG30</f>
        <v>88000</v>
      </c>
      <c r="UK40" s="2">
        <v>8</v>
      </c>
      <c r="UL40" s="85" t="s">
        <v>586</v>
      </c>
      <c r="UM40" s="85">
        <v>2.54</v>
      </c>
      <c r="UN40" s="2">
        <f t="shared" si="229"/>
        <v>5.0670866400000003</v>
      </c>
      <c r="UO40" s="2">
        <v>8</v>
      </c>
      <c r="UP40" s="85" t="s">
        <v>586</v>
      </c>
      <c r="UQ40" s="85">
        <v>2.54</v>
      </c>
      <c r="UR40" s="2">
        <f t="shared" si="230"/>
        <v>5.0670866400000003</v>
      </c>
      <c r="UT40" s="8" t="s">
        <v>764</v>
      </c>
      <c r="UU40" s="391">
        <f>UU35</f>
        <v>5.0340950811023948</v>
      </c>
      <c r="UV40" s="391">
        <f>UX35</f>
        <v>1.5</v>
      </c>
      <c r="UW40" s="392" t="s">
        <v>384</v>
      </c>
      <c r="UX40" s="391">
        <f>UW38</f>
        <v>3.4811149511094261</v>
      </c>
      <c r="UY40" s="391">
        <f>UX36</f>
        <v>1</v>
      </c>
      <c r="UZ40" s="303" t="s">
        <v>84</v>
      </c>
      <c r="VA40" s="53">
        <f>((UU40*UV40)+(UX40*UY40))/UW41</f>
        <v>1.2955942990283937</v>
      </c>
      <c r="VB40" s="348"/>
      <c r="VC40" s="2">
        <v>5</v>
      </c>
      <c r="VD40" s="85" t="s">
        <v>570</v>
      </c>
      <c r="VE40" s="85">
        <f>2.54*5/8</f>
        <v>1.5874999999999999</v>
      </c>
      <c r="VF40" s="2">
        <f t="shared" si="235"/>
        <v>1.9793307187499998</v>
      </c>
      <c r="VH40" s="7"/>
      <c r="VI40" s="24"/>
      <c r="VJ40" s="24"/>
      <c r="VK40" s="24"/>
      <c r="VL40" s="24"/>
      <c r="VM40" s="24"/>
      <c r="VN40" s="24"/>
      <c r="VO40" s="24"/>
      <c r="VP40" s="24"/>
      <c r="VQ40" s="24"/>
      <c r="VR40" s="24"/>
      <c r="VS40" s="24"/>
      <c r="VT40" s="24"/>
      <c r="VU40" s="24"/>
      <c r="VV40" s="24"/>
      <c r="VW40" s="24"/>
      <c r="VX40" s="24"/>
      <c r="VY40" s="24"/>
      <c r="VZ40" s="24"/>
      <c r="WA40" s="24"/>
      <c r="WB40" s="24"/>
      <c r="WC40" s="1"/>
      <c r="WD40" s="5"/>
      <c r="WE40" s="5"/>
      <c r="WF40" s="5"/>
      <c r="WG40" s="5"/>
      <c r="WH40" s="5"/>
      <c r="WI40" s="393" t="s">
        <v>765</v>
      </c>
      <c r="WJ40" s="394"/>
      <c r="WL40" s="24"/>
      <c r="WM40" s="43"/>
      <c r="WN40" s="43"/>
      <c r="WO40" s="43"/>
      <c r="WP40" s="43"/>
      <c r="WQ40" s="43"/>
      <c r="WR40" s="43"/>
      <c r="WS40" s="43"/>
      <c r="WT40" s="1"/>
      <c r="WV40" s="40"/>
      <c r="WW40" s="40"/>
      <c r="WX40" s="40"/>
      <c r="WY40" s="40"/>
      <c r="WZ40" s="40"/>
      <c r="XA40" s="40"/>
      <c r="XB40" s="40"/>
      <c r="XC40" s="1"/>
      <c r="XD40" s="2"/>
      <c r="XE40" s="195"/>
      <c r="XF40" s="195"/>
      <c r="XG40" s="195"/>
      <c r="XH40" s="195"/>
      <c r="XI40" s="195"/>
      <c r="XJ40" s="195"/>
      <c r="XK40" s="195"/>
      <c r="XL40" s="2"/>
      <c r="XM40" s="24"/>
      <c r="XN40" s="24"/>
      <c r="XO40" s="24"/>
      <c r="XP40" s="24"/>
      <c r="XQ40" s="24"/>
      <c r="XR40" s="24"/>
      <c r="XS40" s="24"/>
      <c r="XT40" s="24"/>
      <c r="XU40" s="24"/>
      <c r="XV40" s="24"/>
      <c r="XW40" s="24"/>
      <c r="XX40" s="24"/>
      <c r="XY40" s="24"/>
      <c r="XZ40" s="24"/>
      <c r="YA40" s="24"/>
      <c r="YB40" s="24"/>
      <c r="YC40" s="24"/>
      <c r="YD40" s="24"/>
      <c r="YE40" s="24"/>
      <c r="YF40" s="147" t="s">
        <v>766</v>
      </c>
      <c r="YG40" s="148"/>
      <c r="YH40" s="148"/>
      <c r="YI40" s="148"/>
      <c r="YJ40" s="148"/>
      <c r="YK40" s="148"/>
      <c r="YL40" s="148"/>
      <c r="YM40" s="24"/>
      <c r="YN40" s="24"/>
      <c r="YO40" s="24"/>
      <c r="YP40" s="24"/>
      <c r="YQ40" s="24"/>
      <c r="YR40" s="24"/>
      <c r="YS40" s="24"/>
      <c r="YT40" s="24"/>
      <c r="YU40" s="24"/>
      <c r="YV40" s="1"/>
      <c r="ZG40" s="24"/>
      <c r="ZH40" s="2">
        <v>2</v>
      </c>
      <c r="ZI40" s="85" t="s">
        <v>547</v>
      </c>
      <c r="ZJ40" s="85">
        <f>2.54*0.25</f>
        <v>0.63500000000000001</v>
      </c>
      <c r="ZK40" s="2">
        <f t="shared" ref="ZK40:ZK45" si="252">3.1416*((ZJ40/2)^2)</f>
        <v>0.31669291500000002</v>
      </c>
      <c r="ZL40" s="1"/>
      <c r="ZM40" s="7"/>
      <c r="ZN40" s="24"/>
      <c r="ZO40" s="24"/>
      <c r="ZQ40" s="183"/>
      <c r="ZR40" s="113"/>
      <c r="ZS40" s="113"/>
      <c r="ZT40" s="113"/>
      <c r="ZU40" s="113"/>
      <c r="ZV40" s="113"/>
      <c r="ZW40" s="113"/>
      <c r="ZX40" s="113"/>
      <c r="ZY40" s="24"/>
      <c r="ZZ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row>
    <row r="41" ht="15" customHeight="1">
      <c r="B41" s="40"/>
      <c r="C41" s="40"/>
      <c r="D41" s="40"/>
      <c r="E41" s="40"/>
      <c r="F41" s="40"/>
      <c r="G41" s="40"/>
      <c r="H41" s="40"/>
      <c r="T41" s="40"/>
      <c r="U41" s="40"/>
      <c r="V41" s="40"/>
      <c r="W41" s="40"/>
      <c r="X41" s="40"/>
      <c r="Y41" s="40"/>
      <c r="Z41" s="40"/>
      <c r="AC41" s="40"/>
      <c r="AD41" s="40"/>
      <c r="AE41" s="40"/>
      <c r="AF41" s="40"/>
      <c r="AG41" s="40"/>
      <c r="AH41" s="40"/>
      <c r="AI41" s="40"/>
      <c r="AL41" s="40"/>
      <c r="AM41" s="40"/>
      <c r="AN41" s="40"/>
      <c r="AO41" s="40"/>
      <c r="AP41" s="40"/>
      <c r="AQ41" s="40"/>
      <c r="AR41" s="40"/>
      <c r="AU41" s="88"/>
      <c r="AV41" s="88"/>
      <c r="AW41" s="88"/>
      <c r="AX41" s="88"/>
      <c r="AY41" s="3" t="s">
        <v>697</v>
      </c>
      <c r="AZ41" s="11">
        <f t="shared" si="242"/>
        <v>85.772799999999989</v>
      </c>
      <c r="BA41" s="3"/>
      <c r="CG41" s="183" t="s">
        <v>337</v>
      </c>
      <c r="CH41" s="24" t="s">
        <v>338</v>
      </c>
      <c r="CI41" s="24" t="s">
        <v>339</v>
      </c>
      <c r="CJ41" s="24"/>
      <c r="CK41" s="198">
        <f>(CJ25+CO41)*CK25</f>
        <v>-0.95148384180180057</v>
      </c>
      <c r="CL41" s="7"/>
      <c r="CM41" s="7"/>
      <c r="CN41" s="7"/>
      <c r="CO41" s="176">
        <f>(CP25+CK40+CU40)*CO25</f>
        <v>0.37164504077026761</v>
      </c>
      <c r="CP41" s="188"/>
      <c r="CQ41" s="199">
        <f>(CP25+CK40+CU40)*CQ25</f>
        <v>0.38891339619999715</v>
      </c>
      <c r="CR41" s="7"/>
      <c r="CS41" s="7"/>
      <c r="CT41" s="6"/>
      <c r="CU41" s="200">
        <f>(CV25+CQ41)*CU25</f>
        <v>-0.40665742309999853</v>
      </c>
      <c r="CV41" s="129"/>
      <c r="CW41" s="24"/>
      <c r="CX41" s="7"/>
      <c r="CY41" s="7"/>
      <c r="DM41" s="341">
        <v>6</v>
      </c>
      <c r="DN41" s="341"/>
      <c r="DO41" s="342">
        <f>2.54*0.75</f>
        <v>1.905</v>
      </c>
      <c r="DP41" s="342">
        <f t="shared" si="233"/>
        <v>2.8502362350000001</v>
      </c>
      <c r="DQ41" s="343">
        <f>DP41*DQ36</f>
        <v>8.5507087049999999</v>
      </c>
      <c r="DR41" s="387">
        <f t="shared" si="234"/>
        <v>8.5507087049999999</v>
      </c>
      <c r="DS41" s="342"/>
      <c r="DT41" s="388"/>
      <c r="DY41" s="183" t="s">
        <v>337</v>
      </c>
      <c r="DZ41" s="24" t="s">
        <v>338</v>
      </c>
      <c r="EA41" s="24" t="s">
        <v>339</v>
      </c>
      <c r="EB41" s="24"/>
      <c r="EC41" s="198">
        <f>(EB25+EG41)*EC25</f>
        <v>0.25750408073636977</v>
      </c>
      <c r="ED41" s="7"/>
      <c r="EE41" s="7"/>
      <c r="EF41" s="7"/>
      <c r="EG41" s="176">
        <f>(EH25+EC40+EM40)*EG25</f>
        <v>-0.11593829480607283</v>
      </c>
      <c r="EH41" s="188"/>
      <c r="EI41" s="199">
        <f>(EH25+EC40+EM40)*EI25</f>
        <v>-0.19099230032403247</v>
      </c>
      <c r="EJ41" s="7"/>
      <c r="EK41" s="7"/>
      <c r="EL41" s="6"/>
      <c r="EM41" s="200">
        <f>(EN25+EI41+ES40)*EM25</f>
        <v>0.21871308223901395</v>
      </c>
      <c r="EN41" s="188"/>
      <c r="EO41" s="201">
        <f>(EN25+EI41+ES40)*EO25</f>
        <v>0.085828315605916083</v>
      </c>
      <c r="EP41" s="7"/>
      <c r="EQ41" s="7"/>
      <c r="ER41" s="6"/>
      <c r="ES41" s="200">
        <f>(ET25+EO41)*ES25</f>
        <v>-0.25511488280295802</v>
      </c>
      <c r="ET41" s="129"/>
      <c r="EU41" s="24"/>
      <c r="EV41" s="24"/>
      <c r="EW41" s="6"/>
      <c r="FA41" s="341">
        <v>3</v>
      </c>
      <c r="FB41" s="341" t="s">
        <v>602</v>
      </c>
      <c r="FC41" s="342">
        <f>2.54*1/4</f>
        <v>0.63500000000000001</v>
      </c>
      <c r="FD41" s="342">
        <f t="shared" si="243"/>
        <v>0.31669291500000002</v>
      </c>
      <c r="FE41" s="343">
        <f>FD41*FE39</f>
        <v>0.31669291500000002</v>
      </c>
      <c r="FF41" s="387">
        <f t="shared" si="244"/>
        <v>0.31669291500000002</v>
      </c>
      <c r="FG41" s="342"/>
      <c r="FH41" s="388"/>
      <c r="FM41" s="183" t="s">
        <v>337</v>
      </c>
      <c r="FN41" s="24" t="s">
        <v>338</v>
      </c>
      <c r="FO41" s="24" t="s">
        <v>339</v>
      </c>
      <c r="FP41" s="24"/>
      <c r="FQ41" s="198">
        <f>(FP25+FU41)*FQ25</f>
        <v>0.20997934007926872</v>
      </c>
      <c r="FR41" s="7"/>
      <c r="FS41" s="7"/>
      <c r="FT41" s="7"/>
      <c r="FU41" s="176">
        <f>(FV25+FQ40+GA40)*FU25</f>
        <v>0.085114119841462638</v>
      </c>
      <c r="FV41" s="188"/>
      <c r="FW41" s="199">
        <f>(FV25+FQ40+GA40)*FW25</f>
        <v>0.097273279818814451</v>
      </c>
      <c r="FX41" s="7"/>
      <c r="FY41" s="7"/>
      <c r="FZ41" s="6"/>
      <c r="GA41" s="200">
        <f>(GB25+FW41)*GA25</f>
        <v>-0.39236673990940729</v>
      </c>
      <c r="GB41" s="129"/>
      <c r="GC41" s="24"/>
      <c r="GD41" s="7"/>
      <c r="GE41" s="7"/>
      <c r="GH41" s="2">
        <v>3</v>
      </c>
      <c r="GI41" s="85" t="s">
        <v>559</v>
      </c>
      <c r="GJ41" s="85">
        <f>2.54*3/8</f>
        <v>0.95250000000000001</v>
      </c>
      <c r="GK41" s="2">
        <f t="shared" si="245"/>
        <v>0.71255905875000003</v>
      </c>
      <c r="GM41" s="7"/>
      <c r="GN41" s="24"/>
      <c r="GO41" s="24"/>
      <c r="GT41" s="1"/>
      <c r="GU41" s="2">
        <v>3</v>
      </c>
      <c r="GV41" s="85" t="s">
        <v>559</v>
      </c>
      <c r="GW41" s="85">
        <f>2.54*3/8</f>
        <v>0.95250000000000001</v>
      </c>
      <c r="GX41" s="2">
        <f t="shared" si="246"/>
        <v>0.71255905875000003</v>
      </c>
      <c r="HL41" s="348"/>
      <c r="HM41" s="2">
        <v>5</v>
      </c>
      <c r="HN41" s="85" t="s">
        <v>570</v>
      </c>
      <c r="HO41" s="85">
        <f>2.54*5/8</f>
        <v>1.5874999999999999</v>
      </c>
      <c r="HP41" s="2">
        <f t="shared" si="236"/>
        <v>1.9793307187499998</v>
      </c>
      <c r="HR41" s="7"/>
      <c r="HS41" s="24"/>
      <c r="HT41" s="24"/>
      <c r="HV41" s="1"/>
      <c r="HW41" s="2">
        <v>3</v>
      </c>
      <c r="HX41" s="85" t="s">
        <v>559</v>
      </c>
      <c r="HY41" s="85">
        <f>2.54*3/8</f>
        <v>0.95250000000000001</v>
      </c>
      <c r="HZ41" s="2">
        <f t="shared" si="247"/>
        <v>0.71255905875000003</v>
      </c>
      <c r="IN41" s="348"/>
      <c r="IO41" s="2">
        <v>5</v>
      </c>
      <c r="IP41" s="85" t="s">
        <v>570</v>
      </c>
      <c r="IQ41" s="85">
        <f>2.54*5/8</f>
        <v>1.5874999999999999</v>
      </c>
      <c r="IR41" s="2">
        <f t="shared" si="237"/>
        <v>1.9793307187499998</v>
      </c>
      <c r="IT41" s="7"/>
      <c r="IU41" s="24"/>
      <c r="IV41" s="24"/>
      <c r="IW41" s="24"/>
      <c r="IX41" s="40"/>
      <c r="IY41" s="40"/>
      <c r="IZ41" s="1"/>
      <c r="JA41" s="1"/>
      <c r="JB41" s="1"/>
      <c r="JC41" s="6"/>
      <c r="JD41" s="1"/>
      <c r="JE41" s="1"/>
      <c r="JF41" s="3">
        <f>SUM(JG40:JJ40)</f>
        <v>350.53889059340975</v>
      </c>
      <c r="JK41" s="1">
        <f>SUM(JK31:JK39)</f>
        <v>9.0899999999999999</v>
      </c>
      <c r="KU41" s="4">
        <f t="shared" si="152"/>
        <v>0</v>
      </c>
      <c r="KV41" s="371">
        <f t="shared" si="144"/>
        <v>0</v>
      </c>
      <c r="KW41" s="112">
        <v>0</v>
      </c>
      <c r="KX41" s="1">
        <v>0</v>
      </c>
      <c r="KY41" s="297" t="str">
        <f t="shared" si="153"/>
        <v/>
      </c>
      <c r="KZ41" s="112">
        <f t="shared" si="154"/>
        <v>0</v>
      </c>
      <c r="LA41" s="1">
        <v>0</v>
      </c>
      <c r="LB41" s="1" t="str">
        <f t="shared" si="155"/>
        <v/>
      </c>
      <c r="LD41" s="5"/>
      <c r="LE41" s="5"/>
      <c r="LF41" s="5" t="str">
        <f t="shared" ref="LF41:LF43" si="253">LJ41</f>
        <v>Muro</v>
      </c>
      <c r="LG41" s="5"/>
      <c r="LH41" s="5"/>
      <c r="LI41" s="5"/>
      <c r="LJ41" s="5" t="s">
        <v>767</v>
      </c>
      <c r="LK41" s="5"/>
      <c r="LL41" s="5"/>
      <c r="LM41" s="1"/>
      <c r="LN41" s="2">
        <v>3</v>
      </c>
      <c r="LO41" s="85" t="s">
        <v>559</v>
      </c>
      <c r="LP41" s="85">
        <f>2.54*3/8</f>
        <v>0.95250000000000001</v>
      </c>
      <c r="LQ41" s="2">
        <f t="shared" si="248"/>
        <v>0.71255905875000003</v>
      </c>
      <c r="LW41" s="40" t="s">
        <v>768</v>
      </c>
      <c r="LX41" s="40"/>
      <c r="LY41" s="40"/>
      <c r="LZ41" s="40"/>
      <c r="MA41" s="40"/>
      <c r="MB41" s="40"/>
      <c r="MC41" s="40"/>
      <c r="ME41" s="348"/>
      <c r="MF41" s="2">
        <v>5</v>
      </c>
      <c r="MG41" s="85" t="s">
        <v>570</v>
      </c>
      <c r="MH41" s="85">
        <f>2.54*5/8</f>
        <v>1.5874999999999999</v>
      </c>
      <c r="MI41" s="2">
        <f t="shared" si="238"/>
        <v>1.9793307187499998</v>
      </c>
      <c r="MK41" s="7"/>
      <c r="ML41" s="24"/>
      <c r="MM41" s="24"/>
      <c r="MN41" s="24"/>
      <c r="MO41" s="302" t="s">
        <v>502</v>
      </c>
      <c r="MP41" s="85">
        <v>4200</v>
      </c>
      <c r="MQ41" s="94" t="s">
        <v>503</v>
      </c>
      <c r="MR41" s="85">
        <f>0.75*(MR40/MP41)*(4800/(6000+MP41))</f>
        <v>0.011428571428571429</v>
      </c>
      <c r="MS41" s="2"/>
      <c r="MT41" s="2"/>
      <c r="MU41" s="2"/>
      <c r="MV41" s="20">
        <f t="shared" ref="MV41:MV43" si="254">MS90</f>
        <v>0.0078896014038260381</v>
      </c>
      <c r="MW41" s="1"/>
      <c r="MX41" s="2">
        <v>3</v>
      </c>
      <c r="MY41" s="85" t="s">
        <v>559</v>
      </c>
      <c r="MZ41" s="85">
        <f>2.54*3/8</f>
        <v>0.95250000000000001</v>
      </c>
      <c r="NA41" s="2">
        <f t="shared" si="249"/>
        <v>0.71255905875000003</v>
      </c>
      <c r="NG41" s="40" t="s">
        <v>769</v>
      </c>
      <c r="NH41" s="40"/>
      <c r="NI41" s="40"/>
      <c r="NJ41" s="40"/>
      <c r="NK41" s="40"/>
      <c r="NL41" s="40"/>
      <c r="NM41" s="40"/>
      <c r="NO41" s="348"/>
      <c r="NP41" s="2">
        <v>5</v>
      </c>
      <c r="NQ41" s="85" t="s">
        <v>570</v>
      </c>
      <c r="NR41" s="85">
        <f>2.54*5/8</f>
        <v>1.5874999999999999</v>
      </c>
      <c r="NS41" s="2">
        <f t="shared" si="239"/>
        <v>1.9793307187499998</v>
      </c>
      <c r="NU41" s="7"/>
      <c r="NV41" s="24"/>
      <c r="NW41" s="24"/>
      <c r="NX41" s="24"/>
      <c r="NY41" s="302" t="s">
        <v>502</v>
      </c>
      <c r="NZ41" s="85">
        <v>4200</v>
      </c>
      <c r="OA41" s="94" t="s">
        <v>503</v>
      </c>
      <c r="OB41" s="85">
        <f>0.75*(OB40/NZ41)*(4800/(6000+NZ41))</f>
        <v>0.011428571428571429</v>
      </c>
      <c r="OC41" s="2"/>
      <c r="OD41" s="2"/>
      <c r="OE41" s="2"/>
      <c r="OF41" s="20">
        <f t="shared" ref="OF41:OF43" si="255">OC90</f>
        <v>0</v>
      </c>
      <c r="OG41" s="348"/>
      <c r="OH41" s="2">
        <v>5</v>
      </c>
      <c r="OI41" s="85" t="s">
        <v>570</v>
      </c>
      <c r="OJ41" s="85">
        <f>2.54*5/8</f>
        <v>1.5874999999999999</v>
      </c>
      <c r="OK41" s="2">
        <f t="shared" si="240"/>
        <v>1.9793307187499998</v>
      </c>
      <c r="OM41" s="7"/>
      <c r="ON41" s="24"/>
      <c r="OO41" s="24"/>
      <c r="OP41" s="24"/>
      <c r="OQ41" s="302" t="s">
        <v>502</v>
      </c>
      <c r="OR41" s="85">
        <v>4200</v>
      </c>
      <c r="OS41" s="94" t="s">
        <v>503</v>
      </c>
      <c r="OT41" s="85">
        <f>0.75*(OT40/OR41)*(4800/(6000+OR41))</f>
        <v>0.011428571428571429</v>
      </c>
      <c r="OU41" s="2"/>
      <c r="OV41" s="2"/>
      <c r="OW41" s="2"/>
      <c r="OX41" s="20">
        <f t="shared" ref="OX41:OX43" si="256">OU90</f>
        <v>0.077703189793457292</v>
      </c>
      <c r="PH41" s="1"/>
      <c r="PI41" s="2">
        <v>3</v>
      </c>
      <c r="PJ41" s="85" t="s">
        <v>559</v>
      </c>
      <c r="PK41" s="85">
        <f>2.54*3/8</f>
        <v>0.95250000000000001</v>
      </c>
      <c r="PL41" s="2">
        <f t="shared" si="250"/>
        <v>0.71255905875000003</v>
      </c>
      <c r="PR41" s="40" t="s">
        <v>770</v>
      </c>
      <c r="PS41" s="40"/>
      <c r="PT41" s="40"/>
      <c r="PU41" s="40"/>
      <c r="PV41" s="40"/>
      <c r="PW41" s="40"/>
      <c r="PX41" s="40"/>
      <c r="PZ41" s="348"/>
      <c r="QA41" s="8"/>
      <c r="QB41" s="24"/>
      <c r="QC41" s="6"/>
      <c r="QD41" s="1"/>
      <c r="QE41" s="1"/>
      <c r="QF41" s="1"/>
      <c r="QG41" s="1"/>
      <c r="QH41" s="1"/>
      <c r="QI41" s="24"/>
      <c r="QJ41" s="302" t="s">
        <v>502</v>
      </c>
      <c r="QK41" s="85">
        <v>4200</v>
      </c>
      <c r="QL41" s="94" t="s">
        <v>503</v>
      </c>
      <c r="QM41" s="85">
        <f>0.75*(QM40/QK41)*(4800/(6000+QK41))</f>
        <v>0.011428571428571429</v>
      </c>
      <c r="QN41" s="2"/>
      <c r="QO41" s="2"/>
      <c r="QP41" s="2"/>
      <c r="QQ41" s="20">
        <f t="shared" ref="QQ41:QQ43" si="257">QN90</f>
        <v>0.0072587647190971612</v>
      </c>
      <c r="QR41" s="348"/>
      <c r="QS41" s="2">
        <v>5</v>
      </c>
      <c r="QT41" s="85" t="s">
        <v>570</v>
      </c>
      <c r="QU41" s="85">
        <f>2.54*5/8</f>
        <v>1.5874999999999999</v>
      </c>
      <c r="QV41" s="2">
        <f t="shared" si="241"/>
        <v>1.9793307187499998</v>
      </c>
      <c r="QX41" s="7"/>
      <c r="QY41" s="24"/>
      <c r="QZ41" s="24"/>
      <c r="RA41" s="24"/>
      <c r="RB41" s="302" t="s">
        <v>502</v>
      </c>
      <c r="RC41" s="85">
        <v>4200</v>
      </c>
      <c r="RD41" s="94" t="s">
        <v>503</v>
      </c>
      <c r="RE41" s="85">
        <f>0.75*(RE40/RC41)*(4800/(6000+RC41))</f>
        <v>0.011428571428571429</v>
      </c>
      <c r="RF41" s="2"/>
      <c r="RG41" s="2"/>
      <c r="RH41" s="2"/>
      <c r="RI41" s="20">
        <f t="shared" ref="RI41:RI43" si="258">RF90</f>
        <v>0.077703189793457292</v>
      </c>
      <c r="RT41" s="40"/>
      <c r="RU41" s="40"/>
      <c r="RV41" s="40"/>
      <c r="RW41" s="40"/>
      <c r="RX41" s="40"/>
      <c r="RY41" s="40"/>
      <c r="RZ41" s="40"/>
      <c r="SC41" s="40"/>
      <c r="SD41" s="40"/>
      <c r="SE41" s="40"/>
      <c r="SF41" s="40"/>
      <c r="SG41" s="40"/>
      <c r="SH41" s="40"/>
      <c r="SI41" s="40"/>
      <c r="SJ41" s="24"/>
      <c r="SL41" s="183" t="s">
        <v>337</v>
      </c>
      <c r="SM41" s="24" t="s">
        <v>338</v>
      </c>
      <c r="SN41" s="24" t="s">
        <v>339</v>
      </c>
      <c r="SO41" s="24"/>
      <c r="SP41" s="198">
        <f>(SO25+ST41)*SP25</f>
        <v>2.006355422673709</v>
      </c>
      <c r="SQ41" s="7"/>
      <c r="SR41" s="7"/>
      <c r="SS41" s="7"/>
      <c r="ST41" s="176">
        <f>(SU25+SP40+SZ40)*ST25</f>
        <v>0.81326656148910459</v>
      </c>
      <c r="SU41" s="188"/>
      <c r="SV41" s="199">
        <f>(SU25+SP40+SZ40)*SV25</f>
        <v>0.92944749884469102</v>
      </c>
      <c r="SW41" s="7"/>
      <c r="SX41" s="7"/>
      <c r="SY41" s="6"/>
      <c r="SZ41" s="200">
        <f>(TA25+SV41)*SZ25</f>
        <v>-3.7490694846305335</v>
      </c>
      <c r="TA41" s="129"/>
      <c r="TB41" s="24"/>
      <c r="TC41" s="7"/>
      <c r="TD41" s="7"/>
      <c r="TG41" s="2">
        <v>3</v>
      </c>
      <c r="TH41" s="85" t="s">
        <v>559</v>
      </c>
      <c r="TI41" s="85">
        <f>2.54*3/8</f>
        <v>0.95250000000000001</v>
      </c>
      <c r="TJ41" s="2">
        <f t="shared" si="251"/>
        <v>0.71255905875000003</v>
      </c>
      <c r="TL41" s="7"/>
      <c r="TM41" s="24"/>
      <c r="TN41" s="24"/>
      <c r="TR41" s="24"/>
      <c r="TS41" s="24"/>
      <c r="TT41" s="24"/>
      <c r="TU41" s="24"/>
      <c r="TV41" s="24"/>
      <c r="TW41" s="24"/>
      <c r="TX41" s="24"/>
      <c r="TY41" s="24"/>
      <c r="TZ41" s="24"/>
      <c r="UA41" s="24"/>
      <c r="UB41" s="302" t="s">
        <v>502</v>
      </c>
      <c r="UC41" s="85">
        <v>4200</v>
      </c>
      <c r="UD41" s="94" t="s">
        <v>503</v>
      </c>
      <c r="UE41" s="85">
        <f>0.75*(UE40/UC41)*(4800/(6000+UC41))</f>
        <v>0.014285714285714287</v>
      </c>
      <c r="UF41" s="2"/>
      <c r="UG41" s="2"/>
      <c r="UH41" s="2"/>
      <c r="UI41" s="20">
        <f t="shared" ref="UI41:UI43" si="259">UF90</f>
        <v>0.014590417920944197</v>
      </c>
      <c r="UW41" s="6">
        <f>UY38</f>
        <v>8.5152100322118205</v>
      </c>
      <c r="VB41" s="348"/>
      <c r="VC41" s="2">
        <v>6</v>
      </c>
      <c r="VD41" s="85" t="s">
        <v>580</v>
      </c>
      <c r="VE41" s="85">
        <f>2.54*0.75</f>
        <v>1.905</v>
      </c>
      <c r="VF41" s="2">
        <f t="shared" si="235"/>
        <v>2.8502362350000001</v>
      </c>
      <c r="VI41" s="24"/>
      <c r="VJ41" s="24"/>
      <c r="VK41" s="24"/>
      <c r="VL41" s="24"/>
      <c r="VM41" s="24"/>
      <c r="VN41" s="24"/>
      <c r="VO41" s="24"/>
      <c r="VP41" s="24"/>
      <c r="VQ41" s="24"/>
      <c r="VR41" s="24"/>
      <c r="VS41" s="24"/>
      <c r="VT41" s="24"/>
      <c r="WB41" s="24"/>
      <c r="WC41" s="1"/>
      <c r="WD41" s="310"/>
      <c r="WE41" s="310"/>
      <c r="WF41" s="395"/>
      <c r="WG41" s="310"/>
      <c r="WH41" s="310"/>
      <c r="WI41" s="310"/>
      <c r="WJ41" s="1"/>
      <c r="WL41" s="24"/>
      <c r="WM41" s="43"/>
      <c r="WN41" s="43"/>
      <c r="WO41" s="43"/>
      <c r="WP41" s="43"/>
      <c r="WQ41" s="43"/>
      <c r="WR41" s="43"/>
      <c r="WS41" s="43"/>
      <c r="WT41" s="1"/>
      <c r="WV41" s="83" t="s">
        <v>771</v>
      </c>
      <c r="WW41" s="36"/>
      <c r="WX41" s="36"/>
      <c r="WY41" s="36"/>
      <c r="WZ41" s="36"/>
      <c r="XA41" s="36"/>
      <c r="XB41" s="36"/>
      <c r="XC41" s="1"/>
      <c r="XD41" s="2"/>
      <c r="XE41" s="195"/>
      <c r="XF41" s="195"/>
      <c r="XG41" s="195"/>
      <c r="XH41" s="195"/>
      <c r="XI41" s="195"/>
      <c r="XJ41" s="195"/>
      <c r="XK41" s="195"/>
      <c r="XL41" s="2"/>
      <c r="XM41" s="24"/>
      <c r="XN41" s="24"/>
      <c r="XO41" s="24"/>
      <c r="XP41" s="24"/>
      <c r="XQ41" s="24"/>
      <c r="XR41" s="24"/>
      <c r="XS41" s="24"/>
      <c r="XT41" s="24"/>
      <c r="XU41" s="24"/>
      <c r="XV41" s="24"/>
      <c r="XW41" s="24"/>
      <c r="XX41" s="24"/>
      <c r="XY41" s="24"/>
      <c r="XZ41" s="24"/>
      <c r="YA41" s="24"/>
      <c r="YB41" s="24"/>
      <c r="YC41" s="24"/>
      <c r="YD41" s="24"/>
      <c r="YE41" s="24"/>
      <c r="YF41" s="40" t="s">
        <v>772</v>
      </c>
      <c r="YG41" s="40"/>
      <c r="YH41" s="40"/>
      <c r="YI41" s="40"/>
      <c r="YJ41" s="40"/>
      <c r="YK41" s="40"/>
      <c r="YL41" s="40"/>
      <c r="YM41" s="24"/>
      <c r="YN41" s="24"/>
      <c r="YO41" s="24"/>
      <c r="YP41" s="24"/>
      <c r="YQ41" s="24"/>
      <c r="YR41" s="24"/>
      <c r="YS41" s="24"/>
      <c r="YT41" s="24"/>
      <c r="YU41" s="24"/>
      <c r="YV41" s="1"/>
      <c r="ZG41" s="24"/>
      <c r="ZH41" s="2">
        <v>3</v>
      </c>
      <c r="ZI41" s="85" t="s">
        <v>559</v>
      </c>
      <c r="ZJ41" s="85">
        <f>2.54*3/8</f>
        <v>0.95250000000000001</v>
      </c>
      <c r="ZK41" s="2">
        <f t="shared" si="252"/>
        <v>0.71255905875000003</v>
      </c>
      <c r="ZL41" s="1"/>
      <c r="ZM41" s="7"/>
      <c r="ZN41" s="24"/>
      <c r="ZO41" s="24"/>
      <c r="ZQ41" s="183"/>
      <c r="ZR41" s="40" t="s">
        <v>773</v>
      </c>
      <c r="ZS41" s="113"/>
      <c r="ZT41" s="113"/>
      <c r="ZU41" s="113"/>
      <c r="ZV41" s="113"/>
      <c r="ZW41" s="113"/>
      <c r="ZX41" s="113"/>
      <c r="ZY41" s="24"/>
      <c r="ZZ41" s="1"/>
      <c r="AAF41" s="40"/>
      <c r="AAG41" s="40"/>
      <c r="AAH41" s="40"/>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row>
    <row r="42" ht="15" customHeight="1">
      <c r="B42" s="40"/>
      <c r="C42" s="40"/>
      <c r="D42" s="40"/>
      <c r="E42" s="40"/>
      <c r="F42" s="40"/>
      <c r="G42" s="40"/>
      <c r="H42" s="40"/>
      <c r="T42" s="40"/>
      <c r="U42" s="40"/>
      <c r="V42" s="40"/>
      <c r="W42" s="40"/>
      <c r="X42" s="40"/>
      <c r="Y42" s="40"/>
      <c r="Z42" s="40"/>
      <c r="AL42" s="40"/>
      <c r="AM42" s="40"/>
      <c r="AN42" s="40"/>
      <c r="AO42" s="40"/>
      <c r="AP42" s="40"/>
      <c r="AQ42" s="40"/>
      <c r="AR42" s="40"/>
      <c r="AU42" s="88"/>
      <c r="AV42" s="88"/>
      <c r="AW42" s="88"/>
      <c r="AX42" s="88"/>
      <c r="AY42" s="105"/>
      <c r="AZ42" s="3">
        <f>SUM(AZ38:AZ41)</f>
        <v>297.28319999999997</v>
      </c>
      <c r="BL42" s="104"/>
      <c r="BM42" s="40" t="s">
        <v>774</v>
      </c>
      <c r="BN42" s="40"/>
      <c r="BO42" s="40"/>
      <c r="BP42" s="40"/>
      <c r="BQ42" s="40"/>
      <c r="BR42" s="40"/>
      <c r="BS42" s="40"/>
      <c r="BT42" s="40"/>
      <c r="BU42" s="104"/>
      <c r="BV42" s="104"/>
      <c r="BW42" s="40" t="s">
        <v>775</v>
      </c>
      <c r="BX42" s="40"/>
      <c r="BY42" s="40"/>
      <c r="BZ42" s="40"/>
      <c r="CA42" s="40"/>
      <c r="CB42" s="40"/>
      <c r="CC42" s="40"/>
      <c r="CD42" s="104"/>
      <c r="CE42" s="104"/>
      <c r="CF42" s="104"/>
      <c r="CG42" s="183">
        <f>MIN(CK42:CU42)</f>
        <v>-1.7927484800000002</v>
      </c>
      <c r="CH42" s="6">
        <f>MAX(CM42,CS42)</f>
        <v>0.61026433571171801</v>
      </c>
      <c r="CI42" s="24">
        <f>MAX(CH42:CH43)</f>
        <v>1.7927484800000002</v>
      </c>
      <c r="CJ42" s="75"/>
      <c r="CK42" s="204">
        <f>CL25+(2*CK41)+CO41</f>
        <v>-1.7927484800000002</v>
      </c>
      <c r="CL42" s="7"/>
      <c r="CM42" s="24">
        <f>CM53</f>
        <v>-0.048573682227612158</v>
      </c>
      <c r="CN42" s="7"/>
      <c r="CO42" s="205">
        <f>CN25+(2*CO41)+CK41</f>
        <v>0.053232076905401327</v>
      </c>
      <c r="CP42" s="188"/>
      <c r="CQ42" s="206">
        <f>CR25+(2*CQ41)+CU41</f>
        <v>-0.053232080700004181</v>
      </c>
      <c r="CR42" s="6"/>
      <c r="CS42" s="24">
        <f>CS53</f>
        <v>0.61026433571171801</v>
      </c>
      <c r="CT42" s="6"/>
      <c r="CU42" s="207">
        <f>CT25+(2*CU41)+CQ41</f>
        <v>0</v>
      </c>
      <c r="CV42" s="129"/>
      <c r="CW42" s="24"/>
      <c r="CX42" s="6"/>
      <c r="CY42" s="6"/>
      <c r="CZ42" s="104"/>
      <c r="DA42" s="104"/>
      <c r="DM42" s="358">
        <v>8</v>
      </c>
      <c r="DN42" s="358"/>
      <c r="DO42" s="359">
        <v>2.54</v>
      </c>
      <c r="DP42" s="359">
        <f t="shared" si="233"/>
        <v>5.0670866400000003</v>
      </c>
      <c r="DQ42" s="360">
        <f>DP42*DQ36</f>
        <v>15.201259920000002</v>
      </c>
      <c r="DR42" s="396">
        <f t="shared" si="234"/>
        <v>15.201259920000002</v>
      </c>
      <c r="DS42" s="359"/>
      <c r="DT42" s="397"/>
      <c r="DX42" s="104"/>
      <c r="DY42" s="183">
        <f>MIN(EC42:GS42)</f>
        <v>-0.88528038027177858</v>
      </c>
      <c r="DZ42" s="6">
        <f>MAX(EE42,EK42)</f>
        <v>0.4050882292954015</v>
      </c>
      <c r="EA42" s="24">
        <f>MAX(DZ42:DZ43)</f>
        <v>0.88528038027177858</v>
      </c>
      <c r="EB42" s="75"/>
      <c r="EC42" s="204">
        <f>ED25+(2*EC41)+EG41</f>
        <v>0</v>
      </c>
      <c r="ED42" s="7"/>
      <c r="EE42" s="24">
        <f>EE53</f>
        <v>0.4050882292954015</v>
      </c>
      <c r="EF42" s="7"/>
      <c r="EG42" s="205">
        <f>EF25+(2*EG41)+EC41</f>
        <v>0.42469735779089079</v>
      </c>
      <c r="EH42" s="188"/>
      <c r="EI42" s="206">
        <f>EJ25+(2*EI41)+EM41</f>
        <v>-0.42469735557571764</v>
      </c>
      <c r="EJ42" s="6"/>
      <c r="EK42" s="24">
        <f>EK53</f>
        <v>-0.073037488167460751</v>
      </c>
      <c r="EL42" s="6"/>
      <c r="EM42" s="207">
        <f>EL25+(2*EM41)+EI41</f>
        <v>0.50785970132066205</v>
      </c>
      <c r="EN42" s="188"/>
      <c r="EO42" s="204">
        <f>EP25+(2*EO41)+ES41</f>
        <v>-0.50785970159112581</v>
      </c>
      <c r="EP42" s="6"/>
      <c r="EQ42" s="24">
        <f>EQ53</f>
        <v>0</v>
      </c>
      <c r="ER42" s="6"/>
      <c r="ES42" s="207">
        <f>ER25+(2*ES41)+EO41</f>
        <v>0</v>
      </c>
      <c r="ET42" s="129"/>
      <c r="EU42" s="24"/>
      <c r="EV42" s="24"/>
      <c r="EW42" s="6"/>
      <c r="FA42" s="341">
        <v>4</v>
      </c>
      <c r="FB42" s="341" t="s">
        <v>608</v>
      </c>
      <c r="FC42" s="342">
        <f>2.54*5/16</f>
        <v>0.79374999999999996</v>
      </c>
      <c r="FD42" s="342">
        <f t="shared" si="243"/>
        <v>0.49483267968749994</v>
      </c>
      <c r="FE42" s="343">
        <f>FD42*FE39</f>
        <v>0.49483267968749994</v>
      </c>
      <c r="FF42" s="387">
        <f t="shared" si="244"/>
        <v>0.49483267968749994</v>
      </c>
      <c r="FG42" s="342"/>
      <c r="FH42" s="388"/>
      <c r="FM42" s="183">
        <f>MIN(FQ42:HO42)</f>
        <v>-0.88528038027177858</v>
      </c>
      <c r="FN42" s="6">
        <f>MAX(FS42,FY42)</f>
        <v>0.63605112348001036</v>
      </c>
      <c r="FO42" s="24">
        <f>MAX(FN42:FN43)</f>
        <v>0.88528038027177858</v>
      </c>
      <c r="FP42" s="75"/>
      <c r="FQ42" s="204">
        <f>FR25+(2*FQ41)+FU41</f>
        <v>0</v>
      </c>
      <c r="FR42" s="7"/>
      <c r="FS42" s="24">
        <f>FS53</f>
        <v>0.37962316746611252</v>
      </c>
      <c r="FT42" s="7"/>
      <c r="FU42" s="205">
        <f>FT25+(2*FU41)+FQ41</f>
        <v>0.88528037976219398</v>
      </c>
      <c r="FV42" s="188"/>
      <c r="FW42" s="206">
        <f>FX25+(2*FW41)+GA41</f>
        <v>-0.88528038027177858</v>
      </c>
      <c r="FX42" s="6"/>
      <c r="FY42" s="24">
        <f>FY53</f>
        <v>0.63605112348001036</v>
      </c>
      <c r="FZ42" s="6"/>
      <c r="GA42" s="207">
        <f>FZ25+(2*GA41)+FW41</f>
        <v>0</v>
      </c>
      <c r="GB42" s="129"/>
      <c r="GC42" s="24"/>
      <c r="GD42" s="6"/>
      <c r="GE42" s="6"/>
      <c r="GF42" s="104"/>
      <c r="GH42" s="2">
        <v>4</v>
      </c>
      <c r="GI42" s="85" t="s">
        <v>560</v>
      </c>
      <c r="GJ42" s="255">
        <f>GJ40*2</f>
        <v>1.27</v>
      </c>
      <c r="GK42" s="2">
        <f t="shared" si="245"/>
        <v>1.2667716600000001</v>
      </c>
      <c r="GM42" s="7"/>
      <c r="GN42" s="24"/>
      <c r="GO42" s="24"/>
      <c r="GT42" s="1"/>
      <c r="GU42" s="2">
        <v>4</v>
      </c>
      <c r="GV42" s="85" t="s">
        <v>560</v>
      </c>
      <c r="GW42" s="255">
        <f>GW40*2</f>
        <v>1.27</v>
      </c>
      <c r="GX42" s="2">
        <f t="shared" si="246"/>
        <v>1.2667716600000001</v>
      </c>
      <c r="HL42" s="348"/>
      <c r="HM42" s="2">
        <v>6</v>
      </c>
      <c r="HN42" s="85" t="s">
        <v>580</v>
      </c>
      <c r="HO42" s="85">
        <f>2.54*0.75</f>
        <v>1.905</v>
      </c>
      <c r="HP42" s="2">
        <f t="shared" si="236"/>
        <v>2.8502362350000001</v>
      </c>
      <c r="HS42" s="24"/>
      <c r="HT42" s="24"/>
      <c r="HV42" s="1"/>
      <c r="HW42" s="2">
        <v>4</v>
      </c>
      <c r="HX42" s="85" t="s">
        <v>560</v>
      </c>
      <c r="HY42" s="255">
        <f>HY40*2</f>
        <v>1.27</v>
      </c>
      <c r="HZ42" s="2">
        <f t="shared" si="247"/>
        <v>1.2667716600000001</v>
      </c>
      <c r="IN42" s="348"/>
      <c r="IO42" s="2">
        <v>6</v>
      </c>
      <c r="IP42" s="85" t="s">
        <v>580</v>
      </c>
      <c r="IQ42" s="85">
        <f>2.54*0.75</f>
        <v>1.905</v>
      </c>
      <c r="IR42" s="2">
        <f t="shared" si="237"/>
        <v>2.8502362350000001</v>
      </c>
      <c r="IU42" s="24"/>
      <c r="IV42" s="24"/>
      <c r="IW42" s="24"/>
      <c r="IX42" s="8"/>
      <c r="IZ42" s="1"/>
      <c r="JA42" s="40"/>
      <c r="JB42" s="1"/>
      <c r="JC42" s="40"/>
      <c r="JD42" s="1"/>
      <c r="JE42" s="40"/>
      <c r="JF42" s="104"/>
      <c r="JH42" s="112">
        <f>JH40+JI40+JJ40</f>
        <v>257.75309399340972</v>
      </c>
      <c r="JL42" s="104"/>
      <c r="JM42" s="104"/>
      <c r="JN42" s="104"/>
      <c r="KN42" s="104"/>
      <c r="KO42" s="104"/>
      <c r="KP42" s="104"/>
      <c r="KQ42" s="104"/>
      <c r="KR42" s="368"/>
      <c r="KS42" s="368"/>
      <c r="KT42" s="368"/>
      <c r="KU42" s="4">
        <f t="shared" si="152"/>
        <v>0</v>
      </c>
      <c r="KV42" s="371">
        <f t="shared" si="144"/>
        <v>0</v>
      </c>
      <c r="KW42" s="112">
        <v>0</v>
      </c>
      <c r="KX42" s="1">
        <v>0</v>
      </c>
      <c r="KY42" s="297" t="str">
        <f t="shared" si="153"/>
        <v/>
      </c>
      <c r="KZ42" s="112">
        <f t="shared" si="154"/>
        <v>0</v>
      </c>
      <c r="LA42" s="1">
        <v>0</v>
      </c>
      <c r="LB42" s="1" t="str">
        <f t="shared" si="155"/>
        <v/>
      </c>
      <c r="LD42" s="310"/>
      <c r="LE42" s="310"/>
      <c r="LF42" s="5" t="str">
        <f t="shared" si="253"/>
        <v xml:space="preserve">de Block</v>
      </c>
      <c r="LG42" s="310"/>
      <c r="LH42" s="395"/>
      <c r="LI42" s="310"/>
      <c r="LJ42" s="310" t="s">
        <v>776</v>
      </c>
      <c r="LK42" s="310"/>
      <c r="LL42" s="310"/>
      <c r="LM42" s="1"/>
      <c r="LN42" s="2">
        <v>4</v>
      </c>
      <c r="LO42" s="85" t="s">
        <v>560</v>
      </c>
      <c r="LP42" s="255">
        <f>LP40*2</f>
        <v>1.27</v>
      </c>
      <c r="LQ42" s="2">
        <f t="shared" si="248"/>
        <v>1.2667716600000001</v>
      </c>
      <c r="LW42" s="40"/>
      <c r="LX42" s="40"/>
      <c r="LY42" s="40"/>
      <c r="LZ42" s="40"/>
      <c r="MA42" s="40"/>
      <c r="MB42" s="40"/>
      <c r="MC42" s="40"/>
      <c r="ME42" s="348"/>
      <c r="MF42" s="2">
        <v>6</v>
      </c>
      <c r="MG42" s="85" t="s">
        <v>580</v>
      </c>
      <c r="MH42" s="85">
        <f>2.54*0.75</f>
        <v>1.905</v>
      </c>
      <c r="MI42" s="2">
        <f t="shared" si="238"/>
        <v>2.8502362350000001</v>
      </c>
      <c r="ML42" s="24"/>
      <c r="MM42" s="24"/>
      <c r="MN42" s="24"/>
      <c r="MO42" s="302" t="s">
        <v>508</v>
      </c>
      <c r="MP42" s="85">
        <v>0.80000000000000004</v>
      </c>
      <c r="MQ42" s="94" t="s">
        <v>509</v>
      </c>
      <c r="MR42" s="85">
        <f>0.8*(SQRT(MR40))/MP41</f>
        <v>0.0022213150075601146</v>
      </c>
      <c r="MS42" s="2"/>
      <c r="MT42" s="2"/>
      <c r="MU42" s="2"/>
      <c r="MV42" s="20">
        <f t="shared" si="254"/>
        <v>0.0078896014038260381</v>
      </c>
      <c r="MW42" s="1"/>
      <c r="MX42" s="2">
        <v>4</v>
      </c>
      <c r="MY42" s="85" t="s">
        <v>560</v>
      </c>
      <c r="MZ42" s="255">
        <f>MZ40*2</f>
        <v>1.27</v>
      </c>
      <c r="NA42" s="2">
        <f t="shared" si="249"/>
        <v>1.2667716600000001</v>
      </c>
      <c r="NG42" s="40"/>
      <c r="NH42" s="40"/>
      <c r="NI42" s="40"/>
      <c r="NJ42" s="40"/>
      <c r="NK42" s="40"/>
      <c r="NL42" s="40"/>
      <c r="NM42" s="40"/>
      <c r="NO42" s="348"/>
      <c r="NP42" s="2">
        <v>6</v>
      </c>
      <c r="NQ42" s="85" t="s">
        <v>580</v>
      </c>
      <c r="NR42" s="85">
        <f>2.54*0.75</f>
        <v>1.905</v>
      </c>
      <c r="NS42" s="2">
        <f t="shared" si="239"/>
        <v>2.8502362350000001</v>
      </c>
      <c r="NV42" s="24"/>
      <c r="NW42" s="24"/>
      <c r="NX42" s="24"/>
      <c r="NY42" s="302" t="s">
        <v>508</v>
      </c>
      <c r="NZ42" s="85">
        <v>0.80000000000000004</v>
      </c>
      <c r="OA42" s="94" t="s">
        <v>509</v>
      </c>
      <c r="OB42" s="85">
        <f>0.8*(SQRT(OB40))/NZ41</f>
        <v>0.0022213150075601146</v>
      </c>
      <c r="OC42" s="2"/>
      <c r="OD42" s="2"/>
      <c r="OE42" s="2"/>
      <c r="OF42" s="20">
        <f t="shared" si="255"/>
        <v>0</v>
      </c>
      <c r="OG42" s="348"/>
      <c r="OH42" s="2">
        <v>6</v>
      </c>
      <c r="OI42" s="85" t="s">
        <v>580</v>
      </c>
      <c r="OJ42" s="85">
        <f>2.54*0.75</f>
        <v>1.905</v>
      </c>
      <c r="OK42" s="2">
        <f t="shared" si="240"/>
        <v>2.8502362350000001</v>
      </c>
      <c r="ON42" s="24"/>
      <c r="OO42" s="24"/>
      <c r="OP42" s="24"/>
      <c r="OQ42" s="302" t="s">
        <v>508</v>
      </c>
      <c r="OR42" s="85">
        <v>0.80000000000000004</v>
      </c>
      <c r="OS42" s="94" t="s">
        <v>509</v>
      </c>
      <c r="OT42" s="85">
        <f>0.8*(SQRT(OT40))/OR41</f>
        <v>0.0022213150075601146</v>
      </c>
      <c r="OU42" s="2"/>
      <c r="OV42" s="2"/>
      <c r="OW42" s="2"/>
      <c r="OX42" s="20">
        <f t="shared" si="256"/>
        <v>0.077703189793457292</v>
      </c>
      <c r="PH42" s="1"/>
      <c r="PI42" s="2">
        <v>4</v>
      </c>
      <c r="PJ42" s="85" t="s">
        <v>560</v>
      </c>
      <c r="PK42" s="255">
        <f>PK40*2</f>
        <v>1.27</v>
      </c>
      <c r="PL42" s="2">
        <f t="shared" si="250"/>
        <v>1.2667716600000001</v>
      </c>
      <c r="PR42" s="40"/>
      <c r="PS42" s="40"/>
      <c r="PT42" s="40"/>
      <c r="PU42" s="40"/>
      <c r="PV42" s="40"/>
      <c r="PW42" s="40"/>
      <c r="PX42" s="40"/>
      <c r="PZ42" s="348"/>
      <c r="QA42" s="183" t="s">
        <v>641</v>
      </c>
      <c r="QB42" s="24"/>
      <c r="QC42" s="6"/>
      <c r="QD42" s="1"/>
      <c r="QE42" s="1"/>
      <c r="QF42" s="1"/>
      <c r="QG42" s="1"/>
      <c r="QH42" s="1"/>
      <c r="QI42" s="24"/>
      <c r="QJ42" s="302" t="s">
        <v>508</v>
      </c>
      <c r="QK42" s="85">
        <v>0.80000000000000004</v>
      </c>
      <c r="QL42" s="94" t="s">
        <v>509</v>
      </c>
      <c r="QM42" s="85">
        <f>0.8*(SQRT(QM40))/QK41</f>
        <v>0.0022213150075601146</v>
      </c>
      <c r="QN42" s="2"/>
      <c r="QO42" s="2"/>
      <c r="QP42" s="2"/>
      <c r="QQ42" s="20">
        <f t="shared" si="257"/>
        <v>0.0072587647190971612</v>
      </c>
      <c r="QR42" s="348"/>
      <c r="QS42" s="2">
        <v>6</v>
      </c>
      <c r="QT42" s="85" t="s">
        <v>580</v>
      </c>
      <c r="QU42" s="85">
        <f>2.54*0.75</f>
        <v>1.905</v>
      </c>
      <c r="QV42" s="2">
        <f t="shared" si="241"/>
        <v>2.8502362350000001</v>
      </c>
      <c r="QY42" s="24"/>
      <c r="QZ42" s="24"/>
      <c r="RA42" s="24"/>
      <c r="RB42" s="302" t="s">
        <v>508</v>
      </c>
      <c r="RC42" s="85">
        <v>0.80000000000000004</v>
      </c>
      <c r="RD42" s="94" t="s">
        <v>509</v>
      </c>
      <c r="RE42" s="85">
        <f>0.8*(SQRT(RE40))/RC41</f>
        <v>0.0022213150075601146</v>
      </c>
      <c r="RF42" s="2"/>
      <c r="RG42" s="2"/>
      <c r="RH42" s="2"/>
      <c r="RI42" s="20">
        <f t="shared" si="258"/>
        <v>0.077703189793457292</v>
      </c>
      <c r="RT42" s="40"/>
      <c r="RU42" s="40"/>
      <c r="RV42" s="40"/>
      <c r="RW42" s="40"/>
      <c r="RX42" s="40"/>
      <c r="RY42" s="40"/>
      <c r="RZ42" s="40"/>
      <c r="SC42" s="40"/>
      <c r="SD42" s="40"/>
      <c r="SE42" s="40"/>
      <c r="SF42" s="40"/>
      <c r="SG42" s="40"/>
      <c r="SH42" s="40"/>
      <c r="SI42" s="40"/>
      <c r="SJ42" s="24"/>
      <c r="SK42" s="104"/>
      <c r="SL42" s="183">
        <f>MIN(SP42:UN42)</f>
        <v>-8.4588659573575278</v>
      </c>
      <c r="SM42" s="6">
        <f>MAX(SR42,SX42)</f>
        <v>6.0774770518379118</v>
      </c>
      <c r="SN42" s="24">
        <f>MAX(SM42:SM43)</f>
        <v>8.4588659573575278</v>
      </c>
      <c r="SO42" s="75"/>
      <c r="SP42" s="204">
        <f>SQ25+(2*SP41)+ST41</f>
        <v>0</v>
      </c>
      <c r="SQ42" s="7"/>
      <c r="SR42" s="24">
        <f>SR53</f>
        <v>3.627304478291399</v>
      </c>
      <c r="SS42" s="7"/>
      <c r="ST42" s="205">
        <f>SS25+(2*ST41)+SP41</f>
        <v>8.4588659524884413</v>
      </c>
      <c r="SU42" s="188"/>
      <c r="SV42" s="206">
        <f>SW25+(2*SV41)+SZ41</f>
        <v>-8.4588659573575278</v>
      </c>
      <c r="SW42" s="6"/>
      <c r="SX42" s="24">
        <f>SX53</f>
        <v>6.0774770518379118</v>
      </c>
      <c r="SY42" s="6"/>
      <c r="SZ42" s="207">
        <f>SY25+(2*SZ41)+SV41</f>
        <v>0</v>
      </c>
      <c r="TA42" s="129"/>
      <c r="TB42" s="24"/>
      <c r="TC42" s="6"/>
      <c r="TD42" s="6"/>
      <c r="TE42" s="104"/>
      <c r="TG42" s="2">
        <v>4</v>
      </c>
      <c r="TH42" s="85" t="s">
        <v>560</v>
      </c>
      <c r="TI42" s="255">
        <f>TI40*2</f>
        <v>1.27</v>
      </c>
      <c r="TJ42" s="2">
        <f t="shared" si="251"/>
        <v>1.2667716600000001</v>
      </c>
      <c r="TL42" s="7"/>
      <c r="TM42" s="24"/>
      <c r="TN42" s="24"/>
      <c r="TR42" s="24"/>
      <c r="TS42" s="24"/>
      <c r="TT42" s="24"/>
      <c r="TU42" s="24"/>
      <c r="TV42" s="24"/>
      <c r="TW42" s="24"/>
      <c r="TX42" s="24"/>
      <c r="TY42" s="24"/>
      <c r="TZ42" s="24"/>
      <c r="UA42" s="24"/>
      <c r="UB42" s="302" t="s">
        <v>508</v>
      </c>
      <c r="UC42" s="85">
        <v>0.80000000000000004</v>
      </c>
      <c r="UD42" s="94" t="s">
        <v>509</v>
      </c>
      <c r="UE42" s="85">
        <f>0.8*(SQRT(UE40))/UC41</f>
        <v>0.0024835056781724379</v>
      </c>
      <c r="UF42" s="2"/>
      <c r="UG42" s="2"/>
      <c r="UH42" s="2"/>
      <c r="UI42" s="20">
        <f t="shared" si="259"/>
        <v>0.014590417920944197</v>
      </c>
      <c r="VB42" s="348"/>
      <c r="VC42" s="2">
        <v>8</v>
      </c>
      <c r="VD42" s="85" t="s">
        <v>586</v>
      </c>
      <c r="VE42" s="85">
        <v>2.54</v>
      </c>
      <c r="VF42" s="2">
        <f t="shared" si="235"/>
        <v>5.0670866400000003</v>
      </c>
      <c r="VI42" s="24"/>
      <c r="VJ42" s="24"/>
      <c r="VK42" s="24"/>
      <c r="VL42" s="24"/>
      <c r="VM42" s="24"/>
      <c r="VN42" s="24"/>
      <c r="VO42" s="24"/>
      <c r="VP42" s="24"/>
      <c r="VQ42" s="24"/>
      <c r="VR42" s="24"/>
      <c r="VS42" s="24"/>
      <c r="VT42" s="24"/>
      <c r="VU42" s="54" t="s">
        <v>777</v>
      </c>
      <c r="VV42" s="54"/>
      <c r="VW42" s="54"/>
      <c r="VX42" s="54"/>
      <c r="VY42" s="54"/>
      <c r="VZ42" s="54"/>
      <c r="WA42" s="54"/>
      <c r="WB42" s="24"/>
      <c r="WC42" s="1"/>
      <c r="WD42" s="5"/>
      <c r="WE42" s="5"/>
      <c r="WF42" s="5"/>
      <c r="WG42" s="5"/>
      <c r="WH42" s="5"/>
      <c r="WI42" s="369" t="s">
        <v>667</v>
      </c>
      <c r="WJ42" s="370"/>
      <c r="WL42" s="24"/>
      <c r="WM42" s="43"/>
      <c r="WN42" s="43"/>
      <c r="WO42" s="43"/>
      <c r="WP42" s="43"/>
      <c r="WQ42" s="43"/>
      <c r="WR42" s="43"/>
      <c r="WS42" s="43"/>
      <c r="WT42" s="1"/>
      <c r="WU42" s="1"/>
      <c r="WV42" s="54" t="s">
        <v>778</v>
      </c>
      <c r="WW42" s="54"/>
      <c r="WX42" s="54"/>
      <c r="WY42" s="54"/>
      <c r="WZ42" s="54"/>
      <c r="XA42" s="54"/>
      <c r="XB42" s="54"/>
      <c r="XC42" s="1"/>
      <c r="XD42" s="2"/>
      <c r="XE42" s="192" t="s">
        <v>330</v>
      </c>
      <c r="XF42" s="193"/>
      <c r="XG42" s="193"/>
      <c r="XH42" s="193"/>
      <c r="XI42" s="193"/>
      <c r="XJ42" s="193"/>
      <c r="XK42" s="193"/>
      <c r="XL42" s="2"/>
      <c r="XM42" s="24"/>
      <c r="XN42" s="24"/>
      <c r="XO42" s="24"/>
      <c r="XP42" s="24"/>
      <c r="XQ42" s="24"/>
      <c r="XR42" s="24"/>
      <c r="XS42" s="24"/>
      <c r="XT42" s="24"/>
      <c r="XU42" s="24"/>
      <c r="XV42" s="24"/>
      <c r="XW42" s="24"/>
      <c r="XX42" s="24"/>
      <c r="XY42" s="24"/>
      <c r="XZ42" s="24"/>
      <c r="YA42" s="24"/>
      <c r="YB42" s="24"/>
      <c r="YC42" s="24"/>
      <c r="YD42" s="24"/>
      <c r="YE42" s="24"/>
      <c r="YF42" s="40"/>
      <c r="YG42" s="40"/>
      <c r="YH42" s="40"/>
      <c r="YI42" s="40"/>
      <c r="YJ42" s="40"/>
      <c r="YK42" s="40"/>
      <c r="YL42" s="40"/>
      <c r="YM42" s="24"/>
      <c r="YN42" s="24"/>
      <c r="YO42" s="24"/>
      <c r="YP42" s="24"/>
      <c r="YQ42" s="24"/>
      <c r="YR42" s="24"/>
      <c r="YS42" s="24"/>
      <c r="YT42" s="24"/>
      <c r="YU42" s="24"/>
      <c r="YV42" s="1"/>
      <c r="ZG42" s="24"/>
      <c r="ZH42" s="2">
        <v>4</v>
      </c>
      <c r="ZI42" s="85" t="s">
        <v>560</v>
      </c>
      <c r="ZJ42" s="255">
        <f>ZJ40*2</f>
        <v>1.27</v>
      </c>
      <c r="ZK42" s="2">
        <f t="shared" si="252"/>
        <v>1.2667716600000001</v>
      </c>
      <c r="ZL42" s="1"/>
      <c r="ZM42" s="7"/>
      <c r="ZN42" s="24"/>
      <c r="ZO42" s="24"/>
      <c r="ZQ42" s="6"/>
      <c r="ZR42" s="113"/>
      <c r="ZS42" s="113"/>
      <c r="ZT42" s="113"/>
      <c r="ZU42" s="113"/>
      <c r="ZV42" s="113"/>
      <c r="ZW42" s="113"/>
      <c r="ZX42" s="113"/>
      <c r="ZY42" s="24"/>
      <c r="ZZ42" s="1"/>
      <c r="AAF42" s="40"/>
      <c r="AAG42" s="40"/>
      <c r="AAH42" s="40"/>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row>
    <row r="43" ht="15" customHeight="1">
      <c r="B43" s="40"/>
      <c r="C43" s="40"/>
      <c r="D43" s="40"/>
      <c r="E43" s="40"/>
      <c r="F43" s="40"/>
      <c r="G43" s="40"/>
      <c r="H43" s="40"/>
      <c r="T43" s="40"/>
      <c r="U43" s="40"/>
      <c r="V43" s="40"/>
      <c r="W43" s="40"/>
      <c r="X43" s="40"/>
      <c r="Y43" s="40"/>
      <c r="Z43" s="40"/>
      <c r="AL43" s="40"/>
      <c r="AM43" s="40"/>
      <c r="AN43" s="40"/>
      <c r="AO43" s="40"/>
      <c r="AP43" s="40"/>
      <c r="AQ43" s="40"/>
      <c r="AR43" s="40"/>
      <c r="AU43" s="40" t="s">
        <v>779</v>
      </c>
      <c r="AV43" s="40"/>
      <c r="AW43" s="40"/>
      <c r="AX43" s="40"/>
      <c r="AY43" s="40"/>
      <c r="AZ43" s="40"/>
      <c r="BA43" s="40"/>
      <c r="BB43" s="104"/>
      <c r="BC43" s="104"/>
      <c r="BK43" s="104"/>
      <c r="BM43" s="40"/>
      <c r="BN43" s="40"/>
      <c r="BO43" s="40"/>
      <c r="BP43" s="40"/>
      <c r="BQ43" s="40"/>
      <c r="BR43" s="40"/>
      <c r="BS43" s="40"/>
      <c r="BT43" s="40"/>
      <c r="BW43" s="40"/>
      <c r="BX43" s="40"/>
      <c r="BY43" s="40"/>
      <c r="BZ43" s="40"/>
      <c r="CA43" s="40"/>
      <c r="CB43" s="40"/>
      <c r="CC43" s="40"/>
      <c r="CG43" s="6"/>
      <c r="CH43" s="183">
        <f>CG42*-1</f>
        <v>1.7927484800000002</v>
      </c>
      <c r="CI43" s="24"/>
      <c r="CJ43" s="24"/>
      <c r="CK43" s="208"/>
      <c r="CL43" s="7"/>
      <c r="CM43" s="24"/>
      <c r="CN43" s="7"/>
      <c r="CO43" s="209"/>
      <c r="CP43" s="24"/>
      <c r="CQ43" s="210">
        <f>CO42+CQ42</f>
        <v>-3.7946028541568921e-09</v>
      </c>
      <c r="CR43" s="210"/>
      <c r="CS43" s="24"/>
      <c r="CT43" s="6"/>
      <c r="CU43" s="208"/>
      <c r="CV43" s="24"/>
      <c r="CW43" s="24"/>
      <c r="CX43" s="210"/>
      <c r="CY43" s="210"/>
      <c r="DM43" s="40" t="s">
        <v>780</v>
      </c>
      <c r="DN43" s="40"/>
      <c r="DO43" s="40"/>
      <c r="DP43" s="40"/>
      <c r="DQ43" s="40"/>
      <c r="DR43" s="40"/>
      <c r="DS43" s="40"/>
      <c r="DT43" s="40"/>
      <c r="DU43" s="40"/>
      <c r="DV43" s="40"/>
      <c r="DY43" s="6"/>
      <c r="DZ43" s="183">
        <f>DY42*-1</f>
        <v>0.88528038027177858</v>
      </c>
      <c r="EA43" s="24"/>
      <c r="EB43" s="24"/>
      <c r="EC43" s="208"/>
      <c r="ED43" s="7"/>
      <c r="EE43" s="24"/>
      <c r="EF43" s="7"/>
      <c r="EG43" s="209"/>
      <c r="EH43" s="24"/>
      <c r="EI43" s="210">
        <f>EG42+EI42</f>
        <v>2.2151731560171584e-09</v>
      </c>
      <c r="EJ43" s="210"/>
      <c r="EK43" s="24"/>
      <c r="EL43" s="6"/>
      <c r="EM43" s="208"/>
      <c r="EN43" s="24"/>
      <c r="EO43" s="210">
        <f>EM42+EO42</f>
        <v>-2.704637624972861e-10</v>
      </c>
      <c r="EP43" s="210"/>
      <c r="EQ43" s="24"/>
      <c r="ER43" s="6"/>
      <c r="ES43" s="208"/>
      <c r="ET43" s="24"/>
      <c r="EU43" s="24"/>
      <c r="EV43" s="24"/>
      <c r="EW43" s="6"/>
      <c r="FA43" s="341">
        <v>5</v>
      </c>
      <c r="FB43" s="341"/>
      <c r="FC43" s="342">
        <f>2.54*5/8</f>
        <v>1.5874999999999999</v>
      </c>
      <c r="FD43" s="333">
        <f t="shared" si="243"/>
        <v>1.9793307187499998</v>
      </c>
      <c r="FE43" s="343">
        <f>FD43*FE39</f>
        <v>1.9793307187499998</v>
      </c>
      <c r="FF43" s="387">
        <f t="shared" si="244"/>
        <v>1.9793307187499998</v>
      </c>
      <c r="FG43" s="342"/>
      <c r="FH43" s="386"/>
      <c r="FM43" s="6"/>
      <c r="FN43" s="183">
        <f>FM42*-1</f>
        <v>0.88528038027177858</v>
      </c>
      <c r="FO43" s="24"/>
      <c r="FP43" s="24"/>
      <c r="FQ43" s="208"/>
      <c r="FR43" s="7"/>
      <c r="FS43" s="24"/>
      <c r="FT43" s="7"/>
      <c r="FU43" s="209"/>
      <c r="FV43" s="24"/>
      <c r="FW43" s="210">
        <f>FU42+FW42</f>
        <v>-5.0958459674177448e-10</v>
      </c>
      <c r="FX43" s="210"/>
      <c r="FY43" s="24"/>
      <c r="FZ43" s="6"/>
      <c r="GA43" s="208"/>
      <c r="GB43" s="24"/>
      <c r="GC43" s="24"/>
      <c r="GD43" s="210"/>
      <c r="GE43" s="210"/>
      <c r="GH43" s="2">
        <v>5</v>
      </c>
      <c r="GI43" s="85" t="s">
        <v>570</v>
      </c>
      <c r="GJ43" s="85">
        <f>2.54*5/8</f>
        <v>1.5874999999999999</v>
      </c>
      <c r="GK43" s="2">
        <f t="shared" si="245"/>
        <v>1.9793307187499998</v>
      </c>
      <c r="GM43" s="7"/>
      <c r="GN43" s="24"/>
      <c r="GO43" s="24"/>
      <c r="GT43" s="1"/>
      <c r="GU43" s="2">
        <v>5</v>
      </c>
      <c r="GV43" s="85" t="s">
        <v>570</v>
      </c>
      <c r="GW43" s="85">
        <f>2.54*5/8</f>
        <v>1.5874999999999999</v>
      </c>
      <c r="GX43" s="2">
        <f t="shared" si="246"/>
        <v>1.9793307187499998</v>
      </c>
      <c r="HL43" s="348"/>
      <c r="HM43" s="2">
        <v>8</v>
      </c>
      <c r="HN43" s="85" t="s">
        <v>586</v>
      </c>
      <c r="HO43" s="85">
        <v>2.54</v>
      </c>
      <c r="HP43" s="2">
        <f t="shared" si="236"/>
        <v>5.0670866400000003</v>
      </c>
      <c r="HS43" s="24"/>
      <c r="HT43" s="24"/>
      <c r="HV43" s="1"/>
      <c r="HW43" s="2">
        <v>5</v>
      </c>
      <c r="HX43" s="85" t="s">
        <v>570</v>
      </c>
      <c r="HY43" s="85">
        <f>2.54*5/8</f>
        <v>1.5874999999999999</v>
      </c>
      <c r="HZ43" s="2">
        <f t="shared" si="247"/>
        <v>1.9793307187499998</v>
      </c>
      <c r="IN43" s="348"/>
      <c r="IO43" s="2">
        <v>8</v>
      </c>
      <c r="IP43" s="85" t="s">
        <v>586</v>
      </c>
      <c r="IQ43" s="85">
        <v>2.54</v>
      </c>
      <c r="IR43" s="2">
        <f t="shared" si="237"/>
        <v>5.0670866400000003</v>
      </c>
      <c r="IU43" s="24"/>
      <c r="IV43" s="24"/>
      <c r="IW43" s="24"/>
      <c r="IX43" s="8"/>
      <c r="IY43" s="7"/>
      <c r="IZ43" s="1"/>
      <c r="JA43" s="40"/>
      <c r="JB43" s="1"/>
      <c r="JC43" s="40"/>
      <c r="JD43" s="1"/>
      <c r="JE43" s="40"/>
      <c r="JF43" s="1"/>
      <c r="JH43" s="1">
        <f>JK41*JN30</f>
        <v>78.446699999999993</v>
      </c>
      <c r="KU43" s="4">
        <f t="shared" si="152"/>
        <v>0</v>
      </c>
      <c r="KV43" s="371">
        <f t="shared" si="144"/>
        <v>0</v>
      </c>
      <c r="KW43" s="112">
        <v>0</v>
      </c>
      <c r="KX43" s="1">
        <v>0</v>
      </c>
      <c r="KY43" s="297" t="str">
        <f t="shared" si="153"/>
        <v/>
      </c>
      <c r="KZ43" s="112">
        <f t="shared" si="154"/>
        <v>0</v>
      </c>
      <c r="LA43" s="1">
        <v>0</v>
      </c>
      <c r="LB43" s="1" t="str">
        <f t="shared" si="155"/>
        <v/>
      </c>
      <c r="LD43" s="5"/>
      <c r="LE43" s="5"/>
      <c r="LF43" s="5" t="str">
        <f t="shared" si="253"/>
        <v>Confinado</v>
      </c>
      <c r="LG43" s="5"/>
      <c r="LH43" s="5"/>
      <c r="LI43" s="5"/>
      <c r="LJ43" s="5" t="s">
        <v>781</v>
      </c>
      <c r="LK43" s="5"/>
      <c r="LL43" s="5"/>
      <c r="LM43" s="1"/>
      <c r="LN43" s="2">
        <v>5</v>
      </c>
      <c r="LO43" s="85" t="s">
        <v>570</v>
      </c>
      <c r="LP43" s="85">
        <f>2.54*5/8</f>
        <v>1.5874999999999999</v>
      </c>
      <c r="LQ43" s="2">
        <f t="shared" si="248"/>
        <v>1.9793307187499998</v>
      </c>
      <c r="LW43" s="40"/>
      <c r="LX43" s="40"/>
      <c r="LY43" s="40"/>
      <c r="LZ43" s="40"/>
      <c r="MA43" s="40"/>
      <c r="MB43" s="40"/>
      <c r="MC43" s="40"/>
      <c r="ME43" s="348"/>
      <c r="MF43" s="2">
        <v>8</v>
      </c>
      <c r="MG43" s="85" t="s">
        <v>586</v>
      </c>
      <c r="MH43" s="85">
        <v>2.54</v>
      </c>
      <c r="MI43" s="2">
        <f t="shared" si="238"/>
        <v>5.0670866400000003</v>
      </c>
      <c r="ML43" s="24"/>
      <c r="MM43" s="24"/>
      <c r="MN43" s="24"/>
      <c r="MO43" s="302" t="s">
        <v>516</v>
      </c>
      <c r="MP43" s="85">
        <v>2400</v>
      </c>
      <c r="MQ43" s="94" t="s">
        <v>517</v>
      </c>
      <c r="MR43" s="85">
        <f>MR41*MP41/MR40</f>
        <v>0.35294117647058826</v>
      </c>
      <c r="MS43" s="85">
        <f t="shared" ref="MS43:MS44" si="260">MR43*(1-(0.5*MR43))</f>
        <v>0.29065743944636679</v>
      </c>
      <c r="MT43" s="2"/>
      <c r="MU43" s="94" t="s">
        <v>518</v>
      </c>
      <c r="MV43" s="20">
        <f t="shared" si="254"/>
        <v>0.0078896014038260381</v>
      </c>
      <c r="MW43" s="1"/>
      <c r="MX43" s="2">
        <v>5</v>
      </c>
      <c r="MY43" s="85" t="s">
        <v>570</v>
      </c>
      <c r="MZ43" s="85">
        <f>2.54*5/8</f>
        <v>1.5874999999999999</v>
      </c>
      <c r="NA43" s="2">
        <f t="shared" si="249"/>
        <v>1.9793307187499998</v>
      </c>
      <c r="NG43" s="40"/>
      <c r="NH43" s="40"/>
      <c r="NI43" s="40"/>
      <c r="NJ43" s="40"/>
      <c r="NK43" s="40"/>
      <c r="NL43" s="40"/>
      <c r="NM43" s="40"/>
      <c r="NO43" s="348"/>
      <c r="NP43" s="2">
        <v>8</v>
      </c>
      <c r="NQ43" s="85" t="s">
        <v>586</v>
      </c>
      <c r="NR43" s="85">
        <v>2.54</v>
      </c>
      <c r="NS43" s="2">
        <f t="shared" si="239"/>
        <v>5.0670866400000003</v>
      </c>
      <c r="NV43" s="24"/>
      <c r="NW43" s="24"/>
      <c r="NX43" s="24"/>
      <c r="NY43" s="302" t="s">
        <v>516</v>
      </c>
      <c r="NZ43" s="85">
        <v>2400</v>
      </c>
      <c r="OA43" s="94" t="s">
        <v>517</v>
      </c>
      <c r="OB43" s="85">
        <f>OB41*NZ41/OB40</f>
        <v>0.35294117647058826</v>
      </c>
      <c r="OC43" s="85">
        <f t="shared" ref="OC43:OC44" si="261">OB43*(1-(0.5*OB43))</f>
        <v>0.29065743944636679</v>
      </c>
      <c r="OD43" s="2"/>
      <c r="OE43" s="94" t="s">
        <v>518</v>
      </c>
      <c r="OF43" s="20">
        <f t="shared" si="255"/>
        <v>0</v>
      </c>
      <c r="OG43" s="348"/>
      <c r="OH43" s="2">
        <v>8</v>
      </c>
      <c r="OI43" s="85" t="s">
        <v>586</v>
      </c>
      <c r="OJ43" s="85">
        <v>2.54</v>
      </c>
      <c r="OK43" s="2">
        <f t="shared" si="240"/>
        <v>5.0670866400000003</v>
      </c>
      <c r="ON43" s="24"/>
      <c r="OO43" s="24"/>
      <c r="OP43" s="24"/>
      <c r="OQ43" s="302" t="s">
        <v>516</v>
      </c>
      <c r="OR43" s="85">
        <v>2400</v>
      </c>
      <c r="OS43" s="94" t="s">
        <v>517</v>
      </c>
      <c r="OT43" s="85">
        <f>OT41*OR41/OT40</f>
        <v>0.35294117647058826</v>
      </c>
      <c r="OU43" s="85">
        <f t="shared" ref="OU43:OU44" si="262">OT43*(1-(0.5*OT43))</f>
        <v>0.29065743944636679</v>
      </c>
      <c r="OV43" s="2"/>
      <c r="OW43" s="94" t="s">
        <v>518</v>
      </c>
      <c r="OX43" s="20">
        <f t="shared" si="256"/>
        <v>0.077703189793457292</v>
      </c>
      <c r="PH43" s="1"/>
      <c r="PI43" s="2">
        <v>5</v>
      </c>
      <c r="PJ43" s="85" t="s">
        <v>570</v>
      </c>
      <c r="PK43" s="85">
        <f>2.54*5/8</f>
        <v>1.5874999999999999</v>
      </c>
      <c r="PL43" s="2">
        <f t="shared" si="250"/>
        <v>1.9793307187499998</v>
      </c>
      <c r="PR43" s="40"/>
      <c r="PS43" s="40"/>
      <c r="PT43" s="40"/>
      <c r="PU43" s="40"/>
      <c r="PV43" s="40"/>
      <c r="PW43" s="40"/>
      <c r="PX43" s="40"/>
      <c r="PZ43" s="348"/>
      <c r="QA43" s="3" t="s">
        <v>612</v>
      </c>
      <c r="QB43" s="6">
        <f>QB29*QB30*0.85*((QB24^0.5))</f>
        <v>22839.549032325485</v>
      </c>
      <c r="QC43" s="7" t="str">
        <f>IF(QB43&lt;QD43,"&lt;","&gt;=")</f>
        <v>&gt;=</v>
      </c>
      <c r="QD43" s="1">
        <f>MAX(ABS(PZ20),ABS(PZ10))*1000</f>
        <v>50.660130742615067</v>
      </c>
      <c r="QE43" s="183" t="str">
        <f>IF(QB43&lt;QD43,"Verificar Armado","Armado por Norma")</f>
        <v xml:space="preserve">Armado por Norma</v>
      </c>
      <c r="QF43" s="1"/>
      <c r="QG43" s="297">
        <f>QD43/QB43</f>
        <v>0.0022180880485387121</v>
      </c>
      <c r="QH43" s="1"/>
      <c r="QI43" s="24"/>
      <c r="QJ43" s="302" t="s">
        <v>516</v>
      </c>
      <c r="QK43" s="85">
        <v>2400</v>
      </c>
      <c r="QL43" s="94" t="s">
        <v>517</v>
      </c>
      <c r="QM43" s="85">
        <f>QM41*QK41/QM40</f>
        <v>0.35294117647058826</v>
      </c>
      <c r="QN43" s="85">
        <f t="shared" ref="QN43:QN44" si="263">QM43*(1-(0.5*QM43))</f>
        <v>0.29065743944636679</v>
      </c>
      <c r="QO43" s="2"/>
      <c r="QP43" s="94" t="s">
        <v>518</v>
      </c>
      <c r="QQ43" s="20">
        <f t="shared" si="257"/>
        <v>0.0072587647190971612</v>
      </c>
      <c r="QR43" s="348"/>
      <c r="QS43" s="2">
        <v>8</v>
      </c>
      <c r="QT43" s="85" t="s">
        <v>586</v>
      </c>
      <c r="QU43" s="85">
        <v>2.54</v>
      </c>
      <c r="QV43" s="2">
        <f t="shared" si="241"/>
        <v>5.0670866400000003</v>
      </c>
      <c r="QY43" s="24"/>
      <c r="QZ43" s="24"/>
      <c r="RA43" s="24"/>
      <c r="RB43" s="302" t="s">
        <v>516</v>
      </c>
      <c r="RC43" s="85">
        <v>2400</v>
      </c>
      <c r="RD43" s="94" t="s">
        <v>517</v>
      </c>
      <c r="RE43" s="85">
        <f>RE41*RC41/RE40</f>
        <v>0.35294117647058826</v>
      </c>
      <c r="RF43" s="85">
        <f t="shared" ref="RF43:RF44" si="264">RE43*(1-(0.5*RE43))</f>
        <v>0.29065743944636679</v>
      </c>
      <c r="RG43" s="2"/>
      <c r="RH43" s="94" t="s">
        <v>518</v>
      </c>
      <c r="RI43" s="20">
        <f t="shared" si="258"/>
        <v>0.077703189793457292</v>
      </c>
      <c r="SC43" s="40"/>
      <c r="SD43" s="40"/>
      <c r="SE43" s="40"/>
      <c r="SF43" s="40"/>
      <c r="SG43" s="40"/>
      <c r="SH43" s="40"/>
      <c r="SI43" s="40"/>
      <c r="SJ43" s="24"/>
      <c r="SL43" s="6"/>
      <c r="SM43" s="183">
        <f>SL42*-1</f>
        <v>8.4588659573575278</v>
      </c>
      <c r="SN43" s="24"/>
      <c r="SO43" s="24"/>
      <c r="SP43" s="208"/>
      <c r="SQ43" s="7"/>
      <c r="SR43" s="24"/>
      <c r="SS43" s="7"/>
      <c r="ST43" s="209"/>
      <c r="SU43" s="24"/>
      <c r="SV43" s="210">
        <f>ST42+SV42</f>
        <v>-4.8690864673517353e-09</v>
      </c>
      <c r="SW43" s="210"/>
      <c r="SX43" s="24"/>
      <c r="SY43" s="6"/>
      <c r="SZ43" s="208"/>
      <c r="TA43" s="24"/>
      <c r="TB43" s="24"/>
      <c r="TC43" s="210"/>
      <c r="TD43" s="210"/>
      <c r="TG43" s="2">
        <v>5</v>
      </c>
      <c r="TH43" s="85" t="s">
        <v>570</v>
      </c>
      <c r="TI43" s="85">
        <f>2.54*5/8</f>
        <v>1.5874999999999999</v>
      </c>
      <c r="TJ43" s="2">
        <f t="shared" si="251"/>
        <v>1.9793307187499998</v>
      </c>
      <c r="TL43" s="7"/>
      <c r="TM43" s="24"/>
      <c r="TN43" s="24"/>
      <c r="TR43" s="24"/>
      <c r="TS43" s="24"/>
      <c r="TT43" s="24"/>
      <c r="TU43" s="24"/>
      <c r="TV43" s="24"/>
      <c r="TW43" s="24"/>
      <c r="TX43" s="24"/>
      <c r="TY43" s="24"/>
      <c r="TZ43" s="24"/>
      <c r="UA43" s="24"/>
      <c r="UB43" s="302" t="s">
        <v>516</v>
      </c>
      <c r="UC43" s="85">
        <v>2400</v>
      </c>
      <c r="UD43" s="94" t="s">
        <v>517</v>
      </c>
      <c r="UE43" s="85">
        <f>UE41*UC41/UE40</f>
        <v>0.35294117647058826</v>
      </c>
      <c r="UF43" s="85">
        <f t="shared" ref="UF43:UF44" si="265">UE43*(1-(0.5*UE43))</f>
        <v>0.29065743944636679</v>
      </c>
      <c r="UG43" s="2"/>
      <c r="UH43" s="94" t="s">
        <v>518</v>
      </c>
      <c r="UI43" s="20">
        <f t="shared" si="259"/>
        <v>0.014590417920944197</v>
      </c>
      <c r="VB43" s="348"/>
      <c r="VC43" s="8"/>
      <c r="VD43" s="24"/>
      <c r="VE43" s="6"/>
      <c r="VF43" s="1"/>
      <c r="VG43" s="1"/>
      <c r="VH43" s="1"/>
      <c r="VI43" s="1"/>
      <c r="VJ43" s="1"/>
      <c r="VK43" s="24"/>
      <c r="VL43" s="24"/>
      <c r="VM43" s="24"/>
      <c r="VN43" s="24"/>
      <c r="VO43" s="24"/>
      <c r="VP43" s="24"/>
      <c r="VQ43" s="24"/>
      <c r="VR43" s="24"/>
      <c r="VS43" s="24"/>
      <c r="VT43" s="24"/>
      <c r="VU43" s="40"/>
      <c r="VV43" s="40"/>
      <c r="VW43" s="40"/>
      <c r="VX43" s="40"/>
      <c r="VY43" s="40"/>
      <c r="VZ43" s="40"/>
      <c r="WA43" s="40"/>
      <c r="WB43" s="24"/>
      <c r="WC43" s="1"/>
      <c r="WD43" s="5"/>
      <c r="WE43" s="5"/>
      <c r="WF43" s="5"/>
      <c r="WG43" s="5"/>
      <c r="WH43" s="5"/>
      <c r="WI43" s="5"/>
      <c r="WJ43" s="1"/>
      <c r="WL43" s="24"/>
      <c r="WM43" s="65" t="s">
        <v>303</v>
      </c>
      <c r="WN43" s="65"/>
      <c r="WO43" s="65"/>
      <c r="WP43" s="117"/>
      <c r="WQ43" s="65"/>
      <c r="WR43" s="65"/>
      <c r="WS43" s="65"/>
      <c r="WT43" s="1"/>
      <c r="WU43" s="1"/>
      <c r="WV43" s="40"/>
      <c r="WW43" s="40"/>
      <c r="WX43" s="40"/>
      <c r="WY43" s="40"/>
      <c r="WZ43" s="40"/>
      <c r="XA43" s="40"/>
      <c r="XB43" s="40"/>
      <c r="XC43" s="1"/>
      <c r="XD43" s="2"/>
      <c r="XE43" s="195" t="s">
        <v>341</v>
      </c>
      <c r="XF43" s="195"/>
      <c r="XG43" s="195"/>
      <c r="XH43" s="195"/>
      <c r="XI43" s="195"/>
      <c r="XJ43" s="195"/>
      <c r="XK43" s="195"/>
      <c r="XL43" s="2"/>
      <c r="XM43" s="24"/>
      <c r="XN43" s="24"/>
      <c r="XO43" s="24"/>
      <c r="XP43" s="24"/>
      <c r="XQ43" s="24"/>
      <c r="XR43" s="24"/>
      <c r="XS43" s="24"/>
      <c r="XT43" s="24"/>
      <c r="XU43" s="24"/>
      <c r="XV43" s="24"/>
      <c r="XW43" s="24"/>
      <c r="XX43" s="24"/>
      <c r="XY43" s="24"/>
      <c r="XZ43" s="24"/>
      <c r="YA43" s="24"/>
      <c r="YB43" s="24"/>
      <c r="YC43" s="24"/>
      <c r="YD43" s="24"/>
      <c r="YE43" s="24"/>
      <c r="YF43" s="40"/>
      <c r="YG43" s="40"/>
      <c r="YH43" s="40"/>
      <c r="YI43" s="40"/>
      <c r="YJ43" s="40"/>
      <c r="YK43" s="40"/>
      <c r="YL43" s="40"/>
      <c r="YM43" s="24"/>
      <c r="YN43" s="24"/>
      <c r="YO43" s="24"/>
      <c r="YP43" s="24"/>
      <c r="YQ43" s="24"/>
      <c r="YR43" s="24"/>
      <c r="YS43" s="24"/>
      <c r="YT43" s="24"/>
      <c r="YU43" s="24"/>
      <c r="YV43" s="1"/>
      <c r="ZG43" s="24"/>
      <c r="ZH43" s="2">
        <v>5</v>
      </c>
      <c r="ZI43" s="85" t="s">
        <v>570</v>
      </c>
      <c r="ZJ43" s="85">
        <f>2.54*5/8</f>
        <v>1.5874999999999999</v>
      </c>
      <c r="ZK43" s="2">
        <f t="shared" si="252"/>
        <v>1.9793307187499998</v>
      </c>
      <c r="ZL43" s="1"/>
      <c r="ZM43" s="7"/>
      <c r="ZN43" s="24"/>
      <c r="ZO43" s="24"/>
      <c r="ZQ43" s="183"/>
      <c r="ZR43" s="40" t="s">
        <v>782</v>
      </c>
      <c r="ZS43" s="113"/>
      <c r="ZT43" s="113"/>
      <c r="ZU43" s="113"/>
      <c r="ZV43" s="113"/>
      <c r="ZW43" s="113"/>
      <c r="ZX43" s="113"/>
      <c r="ZY43" s="24"/>
      <c r="ZZ43" s="1"/>
      <c r="AAF43" s="40"/>
      <c r="AAG43" s="40"/>
      <c r="AAH43" s="40"/>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row>
    <row r="44" ht="15" customHeight="1">
      <c r="B44" s="40"/>
      <c r="C44" s="40"/>
      <c r="D44" s="40"/>
      <c r="E44" s="40"/>
      <c r="F44" s="40"/>
      <c r="G44" s="40"/>
      <c r="H44" s="40"/>
      <c r="T44" s="40"/>
      <c r="U44" s="40"/>
      <c r="V44" s="40"/>
      <c r="W44" s="40"/>
      <c r="X44" s="40"/>
      <c r="Y44" s="40"/>
      <c r="Z44" s="40"/>
      <c r="AL44" s="40"/>
      <c r="AM44" s="40"/>
      <c r="AN44" s="40"/>
      <c r="AO44" s="40"/>
      <c r="AP44" s="40"/>
      <c r="AQ44" s="40"/>
      <c r="AR44" s="40"/>
      <c r="AU44" s="40"/>
      <c r="AV44" s="40"/>
      <c r="AW44" s="40"/>
      <c r="AX44" s="40"/>
      <c r="AY44" s="40"/>
      <c r="AZ44" s="40"/>
      <c r="BA44" s="40"/>
      <c r="BM44" s="40"/>
      <c r="BN44" s="40"/>
      <c r="BO44" s="40"/>
      <c r="BP44" s="40"/>
      <c r="BQ44" s="40"/>
      <c r="BR44" s="40"/>
      <c r="BS44" s="40"/>
      <c r="BT44" s="40"/>
      <c r="BW44" s="40"/>
      <c r="BX44" s="40"/>
      <c r="BY44" s="40"/>
      <c r="BZ44" s="40"/>
      <c r="CA44" s="40"/>
      <c r="CB44" s="40"/>
      <c r="CC44" s="40"/>
      <c r="CG44" s="6"/>
      <c r="CH44" s="6"/>
      <c r="CI44" s="6"/>
      <c r="CJ44" s="6" t="s">
        <v>355</v>
      </c>
      <c r="CK44" s="6"/>
      <c r="CL44" s="6"/>
      <c r="CM44" s="7"/>
      <c r="CN44" s="6"/>
      <c r="CO44" s="6"/>
      <c r="CP44" s="6"/>
      <c r="CQ44" s="6"/>
      <c r="CR44" s="6"/>
      <c r="CS44" s="7"/>
      <c r="CT44" s="6"/>
      <c r="CU44" s="6"/>
      <c r="CV44" s="6"/>
      <c r="CW44" s="6"/>
      <c r="CX44" s="6"/>
      <c r="CY44" s="6"/>
      <c r="CZ44" s="104"/>
      <c r="DA44" s="104"/>
      <c r="DM44" s="40"/>
      <c r="DN44" s="40"/>
      <c r="DO44" s="40"/>
      <c r="DP44" s="40"/>
      <c r="DQ44" s="40"/>
      <c r="DR44" s="40"/>
      <c r="DS44" s="40"/>
      <c r="DT44" s="40"/>
      <c r="DU44" s="40"/>
      <c r="DV44" s="40"/>
      <c r="DY44" s="6"/>
      <c r="DZ44" s="6"/>
      <c r="EA44" s="6"/>
      <c r="EB44" s="6" t="s">
        <v>355</v>
      </c>
      <c r="EC44" s="6"/>
      <c r="ED44" s="6"/>
      <c r="EE44" s="7"/>
      <c r="EF44" s="6"/>
      <c r="EG44" s="6"/>
      <c r="EH44" s="6"/>
      <c r="EI44" s="6"/>
      <c r="EJ44" s="6"/>
      <c r="EK44" s="7"/>
      <c r="EL44" s="6"/>
      <c r="EM44" s="6"/>
      <c r="EN44" s="6"/>
      <c r="EO44" s="6"/>
      <c r="EP44" s="6"/>
      <c r="EQ44" s="7"/>
      <c r="ER44" s="6"/>
      <c r="ES44" s="211"/>
      <c r="ET44" s="212" t="str">
        <f>IF(ET45&lt;0.01,IF(ET45&gt;-0.01,"Cierra de diagrama","No Cierra"),"No Cierra")</f>
        <v xml:space="preserve">Cierra de diagrama</v>
      </c>
      <c r="EU44" s="33"/>
      <c r="EV44" s="24"/>
      <c r="EW44" s="6"/>
      <c r="FA44" s="341">
        <v>6</v>
      </c>
      <c r="FB44" s="341"/>
      <c r="FC44" s="342">
        <f>2.54*0.75</f>
        <v>1.905</v>
      </c>
      <c r="FD44" s="342">
        <f t="shared" si="243"/>
        <v>2.8502362350000001</v>
      </c>
      <c r="FE44" s="343">
        <f>FD44*FE39</f>
        <v>2.8502362350000001</v>
      </c>
      <c r="FF44" s="387">
        <f t="shared" si="244"/>
        <v>2.8502362350000001</v>
      </c>
      <c r="FG44" s="342"/>
      <c r="FH44" s="388"/>
      <c r="FM44" s="6"/>
      <c r="FN44" s="6"/>
      <c r="FO44" s="6"/>
      <c r="FP44" s="6" t="s">
        <v>355</v>
      </c>
      <c r="FQ44" s="6"/>
      <c r="FR44" s="6"/>
      <c r="FS44" s="7"/>
      <c r="FT44" s="6"/>
      <c r="FU44" s="6"/>
      <c r="FV44" s="6"/>
      <c r="FW44" s="6"/>
      <c r="FX44" s="6"/>
      <c r="FY44" s="7"/>
      <c r="FZ44" s="6"/>
      <c r="GA44" s="6"/>
      <c r="GB44" s="6"/>
      <c r="GC44" s="6"/>
      <c r="GD44" s="6"/>
      <c r="GE44" s="6"/>
      <c r="GF44" s="104"/>
      <c r="GH44" s="2">
        <v>6</v>
      </c>
      <c r="GI44" s="85" t="s">
        <v>580</v>
      </c>
      <c r="GJ44" s="85">
        <f>2.54*0.75</f>
        <v>1.905</v>
      </c>
      <c r="GK44" s="2">
        <f t="shared" si="245"/>
        <v>2.8502362350000001</v>
      </c>
      <c r="GN44" s="24"/>
      <c r="GO44" s="24"/>
      <c r="GT44" s="1"/>
      <c r="GU44" s="2">
        <v>6</v>
      </c>
      <c r="GV44" s="85" t="s">
        <v>580</v>
      </c>
      <c r="GW44" s="85">
        <f>2.54*0.75</f>
        <v>1.905</v>
      </c>
      <c r="GX44" s="2">
        <f t="shared" si="246"/>
        <v>2.8502362350000001</v>
      </c>
      <c r="HL44" s="348"/>
      <c r="HM44" s="8"/>
      <c r="HN44" s="24"/>
      <c r="HO44" s="6"/>
      <c r="HP44" s="1"/>
      <c r="HQ44" s="1"/>
      <c r="HR44" s="1"/>
      <c r="HS44" s="1"/>
      <c r="HT44" s="1"/>
      <c r="HV44" s="1"/>
      <c r="HW44" s="2">
        <v>6</v>
      </c>
      <c r="HX44" s="85" t="s">
        <v>580</v>
      </c>
      <c r="HY44" s="85">
        <f>2.54*0.75</f>
        <v>1.905</v>
      </c>
      <c r="HZ44" s="2">
        <f t="shared" si="247"/>
        <v>2.8502362350000001</v>
      </c>
      <c r="IN44" s="348"/>
      <c r="IO44" s="8"/>
      <c r="IP44" s="24"/>
      <c r="IQ44" s="6"/>
      <c r="IR44" s="1"/>
      <c r="IS44" s="1"/>
      <c r="IT44" s="1"/>
      <c r="IU44" s="1"/>
      <c r="IV44" s="1"/>
      <c r="IW44" s="24"/>
      <c r="IX44" s="8"/>
      <c r="IY44" s="24"/>
      <c r="IZ44" s="1"/>
      <c r="JA44" s="40"/>
      <c r="JB44" s="1"/>
      <c r="JC44" s="40"/>
      <c r="JD44" s="1"/>
      <c r="JE44" s="40"/>
      <c r="JF44" s="1"/>
      <c r="JH44" s="1">
        <f>JH42/JH43</f>
        <v>3.2857098385707717</v>
      </c>
      <c r="KU44" s="4">
        <f t="shared" si="152"/>
        <v>0</v>
      </c>
      <c r="KV44" s="371">
        <f t="shared" si="144"/>
        <v>0</v>
      </c>
      <c r="KW44" s="112">
        <v>0</v>
      </c>
      <c r="KX44" s="1">
        <v>0</v>
      </c>
      <c r="KY44" s="297" t="str">
        <f t="shared" si="153"/>
        <v/>
      </c>
      <c r="KZ44" s="112">
        <f t="shared" si="154"/>
        <v>0</v>
      </c>
      <c r="LA44" s="1">
        <v>0</v>
      </c>
      <c r="LB44" s="1" t="str">
        <f t="shared" si="155"/>
        <v/>
      </c>
      <c r="LD44" s="5"/>
      <c r="LE44" s="5"/>
      <c r="LF44" s="5"/>
      <c r="LG44" s="5"/>
      <c r="LH44" s="5"/>
      <c r="LI44" s="5"/>
      <c r="LJ44" s="5"/>
      <c r="LK44" s="5"/>
      <c r="LL44" s="5"/>
      <c r="LM44" s="1"/>
      <c r="LN44" s="2">
        <v>6</v>
      </c>
      <c r="LO44" s="85" t="s">
        <v>580</v>
      </c>
      <c r="LP44" s="85">
        <f>2.54*0.75</f>
        <v>1.905</v>
      </c>
      <c r="LQ44" s="2">
        <f t="shared" si="248"/>
        <v>2.8502362350000001</v>
      </c>
      <c r="LW44" s="40"/>
      <c r="LX44" s="40"/>
      <c r="LY44" s="40"/>
      <c r="LZ44" s="40"/>
      <c r="MA44" s="40"/>
      <c r="MB44" s="40"/>
      <c r="MC44" s="40"/>
      <c r="ME44" s="348"/>
      <c r="MF44" s="8"/>
      <c r="MG44" s="24"/>
      <c r="MH44" s="6"/>
      <c r="MI44" s="1"/>
      <c r="MJ44" s="1"/>
      <c r="MK44" s="1"/>
      <c r="ML44" s="1"/>
      <c r="MM44" s="1"/>
      <c r="MN44" s="1"/>
      <c r="MO44" s="302"/>
      <c r="MP44" s="85"/>
      <c r="MQ44" s="94" t="s">
        <v>526</v>
      </c>
      <c r="MR44" s="85">
        <f>MR42*MP41/MR40</f>
        <v>0.068599434057003542</v>
      </c>
      <c r="MS44" s="85">
        <f t="shared" si="260"/>
        <v>0.066246492880532956</v>
      </c>
      <c r="MT44" s="2"/>
      <c r="MU44" s="94" t="s">
        <v>527</v>
      </c>
      <c r="MV44" s="20">
        <f>MV43*MR40/MP41</f>
        <v>0.00025547280736198605</v>
      </c>
      <c r="MW44" s="1"/>
      <c r="MX44" s="2">
        <v>6</v>
      </c>
      <c r="MY44" s="85" t="s">
        <v>580</v>
      </c>
      <c r="MZ44" s="85">
        <f>2.54*0.75</f>
        <v>1.905</v>
      </c>
      <c r="NA44" s="2">
        <f t="shared" si="249"/>
        <v>2.8502362350000001</v>
      </c>
      <c r="NG44" s="40"/>
      <c r="NH44" s="40"/>
      <c r="NI44" s="40"/>
      <c r="NJ44" s="40"/>
      <c r="NK44" s="40"/>
      <c r="NL44" s="40"/>
      <c r="NM44" s="40"/>
      <c r="NO44" s="348"/>
      <c r="NP44" s="8"/>
      <c r="NQ44" s="24"/>
      <c r="NR44" s="6"/>
      <c r="NS44" s="1"/>
      <c r="NT44" s="1"/>
      <c r="NU44" s="1"/>
      <c r="NV44" s="1"/>
      <c r="NW44" s="1"/>
      <c r="NX44" s="1"/>
      <c r="NY44" s="302"/>
      <c r="NZ44" s="85"/>
      <c r="OA44" s="94" t="s">
        <v>526</v>
      </c>
      <c r="OB44" s="85">
        <f>OB42*NZ41/OB40</f>
        <v>0.068599434057003542</v>
      </c>
      <c r="OC44" s="85">
        <f t="shared" si="261"/>
        <v>0.066246492880532956</v>
      </c>
      <c r="OD44" s="2"/>
      <c r="OE44" s="94" t="s">
        <v>527</v>
      </c>
      <c r="OF44" s="20">
        <f>OF43*OB40/NZ41</f>
        <v>0</v>
      </c>
      <c r="OG44" s="348"/>
      <c r="OH44" s="8"/>
      <c r="OI44" s="24"/>
      <c r="OJ44" s="6"/>
      <c r="OK44" s="1"/>
      <c r="OL44" s="1"/>
      <c r="OM44" s="1"/>
      <c r="ON44" s="1"/>
      <c r="OO44" s="1"/>
      <c r="OP44" s="1"/>
      <c r="OQ44" s="302"/>
      <c r="OR44" s="85"/>
      <c r="OS44" s="94" t="s">
        <v>526</v>
      </c>
      <c r="OT44" s="85">
        <f>OT42*OR41/OT40</f>
        <v>0.068599434057003542</v>
      </c>
      <c r="OU44" s="85">
        <f t="shared" si="262"/>
        <v>0.066246492880532956</v>
      </c>
      <c r="OV44" s="2"/>
      <c r="OW44" s="94" t="s">
        <v>527</v>
      </c>
      <c r="OX44" s="20">
        <f>OX43*OT40/OR41</f>
        <v>0.0025161032885500454</v>
      </c>
      <c r="PH44" s="1"/>
      <c r="PI44" s="2">
        <v>6</v>
      </c>
      <c r="PJ44" s="85" t="s">
        <v>580</v>
      </c>
      <c r="PK44" s="85">
        <f>2.54*0.75</f>
        <v>1.905</v>
      </c>
      <c r="PL44" s="2">
        <f t="shared" si="250"/>
        <v>2.8502362350000001</v>
      </c>
      <c r="PR44" s="40"/>
      <c r="PS44" s="40"/>
      <c r="PT44" s="40"/>
      <c r="PU44" s="40"/>
      <c r="PV44" s="40"/>
      <c r="PW44" s="40"/>
      <c r="PX44" s="40"/>
      <c r="PZ44" s="348"/>
      <c r="QG44" s="1"/>
      <c r="QH44" s="1"/>
      <c r="QI44" s="1"/>
      <c r="QJ44" s="302"/>
      <c r="QK44" s="85"/>
      <c r="QL44" s="94" t="s">
        <v>526</v>
      </c>
      <c r="QM44" s="85">
        <f>QM42*QK41/QM40</f>
        <v>0.068599434057003542</v>
      </c>
      <c r="QN44" s="85">
        <f t="shared" si="263"/>
        <v>0.066246492880532956</v>
      </c>
      <c r="QO44" s="2"/>
      <c r="QP44" s="94" t="s">
        <v>527</v>
      </c>
      <c r="QQ44" s="20">
        <f>QQ43*QM40/QK41</f>
        <v>0.00023504571471362235</v>
      </c>
      <c r="QR44" s="348"/>
      <c r="QS44" s="8"/>
      <c r="QT44" s="24"/>
      <c r="QU44" s="6"/>
      <c r="QV44" s="1"/>
      <c r="QW44" s="1"/>
      <c r="QX44" s="1"/>
      <c r="QY44" s="1"/>
      <c r="QZ44" s="1"/>
      <c r="RA44" s="1"/>
      <c r="RB44" s="302"/>
      <c r="RC44" s="85"/>
      <c r="RD44" s="94" t="s">
        <v>526</v>
      </c>
      <c r="RE44" s="85">
        <f>RE42*RC41/RE40</f>
        <v>0.068599434057003542</v>
      </c>
      <c r="RF44" s="85">
        <f t="shared" si="264"/>
        <v>0.066246492880532956</v>
      </c>
      <c r="RG44" s="2"/>
      <c r="RH44" s="94" t="s">
        <v>527</v>
      </c>
      <c r="RI44" s="20">
        <f>RI43*RE40/RC41</f>
        <v>0.0025161032885500454</v>
      </c>
      <c r="SI44" s="1"/>
      <c r="SJ44" s="1"/>
      <c r="SL44" s="6"/>
      <c r="SM44" s="6"/>
      <c r="SN44" s="6"/>
      <c r="SO44" s="6" t="s">
        <v>355</v>
      </c>
      <c r="SP44" s="6"/>
      <c r="SQ44" s="6"/>
      <c r="SR44" s="7"/>
      <c r="SS44" s="6"/>
      <c r="ST44" s="6"/>
      <c r="SU44" s="6"/>
      <c r="SV44" s="6"/>
      <c r="SW44" s="6"/>
      <c r="SX44" s="7"/>
      <c r="SY44" s="6"/>
      <c r="SZ44" s="6"/>
      <c r="TA44" s="6"/>
      <c r="TB44" s="6"/>
      <c r="TC44" s="6"/>
      <c r="TD44" s="6"/>
      <c r="TE44" s="104"/>
      <c r="TG44" s="2">
        <v>6</v>
      </c>
      <c r="TH44" s="85" t="s">
        <v>580</v>
      </c>
      <c r="TI44" s="85">
        <f>2.54*0.75</f>
        <v>1.905</v>
      </c>
      <c r="TJ44" s="2">
        <f t="shared" si="251"/>
        <v>2.8502362350000001</v>
      </c>
      <c r="TM44" s="24"/>
      <c r="TN44" s="24"/>
      <c r="TR44" s="1"/>
      <c r="TS44" s="1"/>
      <c r="TT44" s="1"/>
      <c r="TU44" s="1"/>
      <c r="TV44" s="1"/>
      <c r="TW44" s="1"/>
      <c r="TX44" s="1"/>
      <c r="TY44" s="1"/>
      <c r="TZ44" s="1"/>
      <c r="UA44" s="1"/>
      <c r="UB44" s="302"/>
      <c r="UC44" s="85"/>
      <c r="UD44" s="94" t="s">
        <v>526</v>
      </c>
      <c r="UE44" s="85">
        <f>UE42*UC41/UE40</f>
        <v>0.061357199107789646</v>
      </c>
      <c r="UF44" s="85">
        <f t="shared" si="265"/>
        <v>0.059474846166613173</v>
      </c>
      <c r="UG44" s="2"/>
      <c r="UH44" s="94" t="s">
        <v>527</v>
      </c>
      <c r="UI44" s="20">
        <f>UI43*UE40/UC41</f>
        <v>0.00059056453489536034</v>
      </c>
      <c r="VB44" s="348"/>
      <c r="VC44" s="183" t="s">
        <v>641</v>
      </c>
      <c r="VD44" s="24"/>
      <c r="VE44" s="6"/>
      <c r="VF44" s="1"/>
      <c r="VG44" s="1"/>
      <c r="VH44" s="1"/>
      <c r="VI44" s="1"/>
      <c r="VJ44" s="1"/>
      <c r="VK44" s="1"/>
      <c r="VL44" s="1"/>
      <c r="VM44" s="1"/>
      <c r="VN44" s="1"/>
      <c r="VO44" s="1"/>
      <c r="VP44" s="1"/>
      <c r="VQ44" s="1"/>
      <c r="VR44" s="1"/>
      <c r="VS44" s="1"/>
      <c r="VT44" s="1"/>
      <c r="VU44" s="40"/>
      <c r="VV44" s="40"/>
      <c r="VW44" s="40"/>
      <c r="VX44" s="40"/>
      <c r="VY44" s="40"/>
      <c r="VZ44" s="40"/>
      <c r="WA44" s="40"/>
      <c r="WB44" s="1"/>
      <c r="WC44" s="1"/>
      <c r="WD44" s="310"/>
      <c r="WE44" s="310"/>
      <c r="WF44" s="310"/>
      <c r="WG44" s="310"/>
      <c r="WH44" s="310"/>
      <c r="WI44" s="398" t="s">
        <v>783</v>
      </c>
      <c r="WJ44" s="399"/>
      <c r="WL44" s="1"/>
      <c r="WM44" s="54" t="str">
        <f>PR45</f>
        <v xml:space="preserve">Trabe de 50 x 25 cm armada como sigue: 5 Varillas No. 4 corridas en ambos lechos 2 varillas acomodadas como sigue: paquetes de 2 varillas en cada esquina y una varilla al centro. Dos varillas #4 corridas al centro de la Trabe sobre el eje neutro. Estribos No3 @ 10 en los tercios extremos del claro y @ 20 al centro.</v>
      </c>
      <c r="WN44" s="54"/>
      <c r="WO44" s="54"/>
      <c r="WP44" s="54"/>
      <c r="WQ44" s="54"/>
      <c r="WR44" s="54"/>
      <c r="WS44" s="54"/>
      <c r="WT44" s="1"/>
      <c r="WU44" s="1"/>
      <c r="WV44" s="40"/>
      <c r="WW44" s="40"/>
      <c r="WX44" s="40"/>
      <c r="WY44" s="40"/>
      <c r="WZ44" s="40"/>
      <c r="XA44" s="40"/>
      <c r="XB44" s="40"/>
      <c r="XC44" s="1"/>
      <c r="XD44" s="2"/>
      <c r="XE44" s="195"/>
      <c r="XF44" s="195"/>
      <c r="XG44" s="195"/>
      <c r="XH44" s="195"/>
      <c r="XI44" s="195"/>
      <c r="XJ44" s="195"/>
      <c r="XK44" s="195"/>
      <c r="XL44" s="2"/>
      <c r="XM44" s="1"/>
      <c r="XN44" s="1"/>
      <c r="XO44" s="1"/>
      <c r="XP44" s="1"/>
      <c r="XQ44" s="1"/>
      <c r="XR44" s="1"/>
      <c r="XS44" s="1"/>
      <c r="XT44" s="1"/>
      <c r="XU44" s="1"/>
      <c r="XV44" s="1"/>
      <c r="XW44" s="24"/>
      <c r="XX44" s="24"/>
      <c r="XY44" s="24"/>
      <c r="XZ44" s="24"/>
      <c r="YA44" s="24"/>
      <c r="YB44" s="24"/>
      <c r="YC44" s="24"/>
      <c r="YD44" s="1"/>
      <c r="YE44" s="1"/>
      <c r="YF44" s="40"/>
      <c r="YG44" s="40"/>
      <c r="YH44" s="40"/>
      <c r="YI44" s="40"/>
      <c r="YJ44" s="40"/>
      <c r="YK44" s="40"/>
      <c r="YL44" s="40"/>
      <c r="YM44" s="1"/>
      <c r="YN44" s="1"/>
      <c r="YO44" s="1"/>
      <c r="YP44" s="1"/>
      <c r="YQ44" s="1"/>
      <c r="YR44" s="1"/>
      <c r="YS44" s="1"/>
      <c r="YT44" s="1"/>
      <c r="YU44" s="1"/>
      <c r="YV44" s="40"/>
      <c r="ZG44" s="24"/>
      <c r="ZH44" s="2">
        <v>6</v>
      </c>
      <c r="ZI44" s="85" t="s">
        <v>580</v>
      </c>
      <c r="ZJ44" s="85">
        <f>2.54*0.75</f>
        <v>1.905</v>
      </c>
      <c r="ZK44" s="2">
        <f t="shared" si="252"/>
        <v>2.8502362350000001</v>
      </c>
      <c r="ZL44" s="1"/>
      <c r="ZM44" s="6"/>
      <c r="ZN44" s="24"/>
      <c r="ZO44" s="24"/>
      <c r="ZQ44" s="6"/>
      <c r="ZR44" s="113"/>
      <c r="ZS44" s="113"/>
      <c r="ZT44" s="113"/>
      <c r="ZU44" s="113"/>
      <c r="ZV44" s="113"/>
      <c r="ZW44" s="113"/>
      <c r="ZX44" s="113"/>
      <c r="ZY44" s="6"/>
      <c r="ZZ44" s="1"/>
      <c r="AAF44" s="40"/>
      <c r="AAG44" s="40"/>
      <c r="AAH44" s="40"/>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row>
    <row r="45" ht="15" customHeight="1">
      <c r="B45" s="40"/>
      <c r="C45" s="40"/>
      <c r="D45" s="40"/>
      <c r="E45" s="40"/>
      <c r="F45" s="40"/>
      <c r="G45" s="40"/>
      <c r="H45" s="40"/>
      <c r="T45" s="40"/>
      <c r="U45" s="40"/>
      <c r="V45" s="40"/>
      <c r="W45" s="40"/>
      <c r="X45" s="40"/>
      <c r="Y45" s="40"/>
      <c r="Z45" s="40"/>
      <c r="AL45" s="40"/>
      <c r="AM45" s="40"/>
      <c r="AN45" s="40"/>
      <c r="AO45" s="40"/>
      <c r="AP45" s="40"/>
      <c r="AQ45" s="40"/>
      <c r="AR45" s="40"/>
      <c r="AT45" s="1"/>
      <c r="AU45" s="40"/>
      <c r="AV45" s="40"/>
      <c r="AW45" s="40"/>
      <c r="AX45" s="40"/>
      <c r="AY45" s="40"/>
      <c r="AZ45" s="40"/>
      <c r="BA45" s="40"/>
      <c r="BL45" s="104"/>
      <c r="BM45" s="40" t="s">
        <v>784</v>
      </c>
      <c r="BN45" s="40"/>
      <c r="BO45" s="40"/>
      <c r="BP45" s="40"/>
      <c r="BQ45" s="40"/>
      <c r="BR45" s="40"/>
      <c r="BS45" s="40"/>
      <c r="BT45" s="40"/>
      <c r="BU45" s="104"/>
      <c r="BV45" s="104"/>
      <c r="BW45" s="40" t="s">
        <v>784</v>
      </c>
      <c r="BX45" s="40"/>
      <c r="BY45" s="40"/>
      <c r="BZ45" s="40"/>
      <c r="CA45" s="40"/>
      <c r="CB45" s="40"/>
      <c r="CC45" s="40"/>
      <c r="CD45" s="104"/>
      <c r="CE45" s="104"/>
      <c r="CF45" s="104"/>
      <c r="CG45" s="6" t="s">
        <v>361</v>
      </c>
      <c r="CH45" s="6" t="s">
        <v>362</v>
      </c>
      <c r="CI45" s="6" t="s">
        <v>363</v>
      </c>
      <c r="CJ45" s="7">
        <f>CJ49+CJ46</f>
        <v>1.2772476548627796</v>
      </c>
      <c r="CK45" s="7"/>
      <c r="CL45" s="7"/>
      <c r="CM45" s="7">
        <f>IF(CM48=0,0,CJ45-CK47)</f>
        <v>0</v>
      </c>
      <c r="CN45" s="7"/>
      <c r="CO45" s="7"/>
      <c r="CP45" s="7">
        <f>CP49+CP46</f>
        <v>0.78776993354545588</v>
      </c>
      <c r="CQ45" s="7"/>
      <c r="CR45" s="7"/>
      <c r="CS45" s="7">
        <f>IF(CS48=0,0,CP45-CQ47)</f>
        <v>0</v>
      </c>
      <c r="CT45" s="7"/>
      <c r="CU45" s="7"/>
      <c r="CV45" s="7">
        <f>CV49+CV46</f>
        <v>0</v>
      </c>
      <c r="CW45" s="7"/>
      <c r="CX45" s="7"/>
      <c r="CY45" s="7"/>
      <c r="DM45" s="40"/>
      <c r="DN45" s="40"/>
      <c r="DO45" s="40"/>
      <c r="DP45" s="40"/>
      <c r="DQ45" s="40"/>
      <c r="DR45" s="40"/>
      <c r="DS45" s="40"/>
      <c r="DT45" s="40"/>
      <c r="DU45" s="40"/>
      <c r="DV45" s="40"/>
      <c r="DX45" s="104"/>
      <c r="DY45" s="6" t="s">
        <v>361</v>
      </c>
      <c r="DZ45" s="6" t="s">
        <v>362</v>
      </c>
      <c r="EA45" s="6" t="s">
        <v>363</v>
      </c>
      <c r="EB45" s="7">
        <f>EB49+EB46</f>
        <v>0.61553807569034669</v>
      </c>
      <c r="EC45" s="7"/>
      <c r="ED45" s="7"/>
      <c r="EE45" s="7">
        <f>IF(EE48=0,0,EB45-EC47)</f>
        <v>0</v>
      </c>
      <c r="EF45" s="7"/>
      <c r="EG45" s="7"/>
      <c r="EH45" s="7">
        <f>EH49+EH46</f>
        <v>0.57351068619886314</v>
      </c>
      <c r="EI45" s="7"/>
      <c r="EJ45" s="7"/>
      <c r="EK45" s="7">
        <f>IF(EK48=0,0,EH45-EI47)</f>
        <v>0</v>
      </c>
      <c r="EL45" s="7"/>
      <c r="EM45" s="7"/>
      <c r="EN45" s="7"/>
      <c r="EO45" s="7">
        <f>EO49+EO46</f>
        <v>-0.14520937408143442</v>
      </c>
      <c r="EP45" s="7"/>
      <c r="EQ45" s="7"/>
      <c r="ER45" s="7">
        <f>IF(ER48=0,0,EO45-EP47)</f>
        <v>0</v>
      </c>
      <c r="ES45" s="7"/>
      <c r="ET45" s="7"/>
      <c r="EU45" s="7">
        <f>EU49+EU46</f>
        <v>0.87285700218060058</v>
      </c>
      <c r="EV45" s="6"/>
      <c r="EW45" s="6"/>
      <c r="FA45" s="358">
        <v>8</v>
      </c>
      <c r="FB45" s="358"/>
      <c r="FC45" s="359">
        <v>2.54</v>
      </c>
      <c r="FD45" s="359">
        <f t="shared" si="243"/>
        <v>5.0670866400000003</v>
      </c>
      <c r="FE45" s="360">
        <f>FD45*FE39</f>
        <v>5.0670866400000003</v>
      </c>
      <c r="FF45" s="396">
        <f t="shared" si="244"/>
        <v>5.0670866400000003</v>
      </c>
      <c r="FG45" s="359"/>
      <c r="FH45" s="397"/>
      <c r="FM45" s="6" t="s">
        <v>361</v>
      </c>
      <c r="FN45" s="6" t="s">
        <v>362</v>
      </c>
      <c r="FO45" s="6" t="s">
        <v>363</v>
      </c>
      <c r="FP45" s="7">
        <f>FP49+FP46</f>
        <v>0.59587678339939065</v>
      </c>
      <c r="FQ45" s="7"/>
      <c r="FR45" s="7"/>
      <c r="FS45" s="7">
        <f>IF(FS48=0,0,FP45-FQ47)</f>
        <v>0</v>
      </c>
      <c r="FT45" s="7"/>
      <c r="FU45" s="7"/>
      <c r="FV45" s="7">
        <f>FV49+FV46</f>
        <v>1.192867042921852</v>
      </c>
      <c r="FW45" s="7"/>
      <c r="FX45" s="7"/>
      <c r="FY45" s="7">
        <f>IF(FY48=0,0,FV45-FW47)</f>
        <v>0</v>
      </c>
      <c r="FZ45" s="7"/>
      <c r="GA45" s="7"/>
      <c r="GB45" s="7">
        <f>GB49+GB46</f>
        <v>0</v>
      </c>
      <c r="GC45" s="7"/>
      <c r="GD45" s="7"/>
      <c r="GE45" s="7"/>
      <c r="GH45" s="2">
        <v>8</v>
      </c>
      <c r="GI45" s="85" t="s">
        <v>586</v>
      </c>
      <c r="GJ45" s="85">
        <v>2.54</v>
      </c>
      <c r="GK45" s="2">
        <f t="shared" si="245"/>
        <v>5.0670866400000003</v>
      </c>
      <c r="GN45" s="24"/>
      <c r="GO45" s="24"/>
      <c r="GT45" s="1"/>
      <c r="GU45" s="2">
        <v>8</v>
      </c>
      <c r="GV45" s="85" t="s">
        <v>586</v>
      </c>
      <c r="GW45" s="85">
        <v>2.54</v>
      </c>
      <c r="GX45" s="2">
        <f t="shared" si="246"/>
        <v>5.0670866400000003</v>
      </c>
      <c r="HL45" s="348"/>
      <c r="HM45" s="183" t="s">
        <v>641</v>
      </c>
      <c r="HN45" s="24"/>
      <c r="HO45" s="6"/>
      <c r="HP45" s="1"/>
      <c r="HQ45" s="1"/>
      <c r="HR45" s="1"/>
      <c r="HS45" s="1"/>
      <c r="HT45" s="1"/>
      <c r="HV45" s="1"/>
      <c r="HW45" s="2">
        <v>8</v>
      </c>
      <c r="HX45" s="85" t="s">
        <v>586</v>
      </c>
      <c r="HY45" s="85">
        <v>2.54</v>
      </c>
      <c r="HZ45" s="2">
        <f t="shared" si="247"/>
        <v>5.0670866400000003</v>
      </c>
      <c r="IN45" s="348"/>
      <c r="IO45" s="183" t="s">
        <v>641</v>
      </c>
      <c r="IP45" s="24"/>
      <c r="IQ45" s="6"/>
      <c r="IR45" s="1"/>
      <c r="IS45" s="1"/>
      <c r="IT45" s="1"/>
      <c r="IU45" s="1"/>
      <c r="IV45" s="1"/>
      <c r="IW45" s="6">
        <f>IW32*(-1)</f>
        <v>-1.2522685268719527</v>
      </c>
      <c r="IX45" s="8"/>
      <c r="IZ45" s="1">
        <f>IW47</f>
        <v>-1.2522685268719527</v>
      </c>
      <c r="JA45" s="40"/>
      <c r="JB45" s="1"/>
      <c r="JC45" s="352">
        <v>-1.7167214872420065</v>
      </c>
      <c r="JD45" s="1"/>
      <c r="JE45" s="40"/>
      <c r="JF45" s="104"/>
      <c r="JL45" s="104"/>
      <c r="JM45" s="104"/>
      <c r="JN45" s="104"/>
      <c r="KN45" s="104"/>
      <c r="KO45" s="104"/>
      <c r="KP45" s="104"/>
      <c r="KQ45" s="104"/>
      <c r="KR45" s="368"/>
      <c r="KS45" s="368"/>
      <c r="KT45" s="368"/>
      <c r="KU45" s="4">
        <f t="shared" si="152"/>
        <v>0</v>
      </c>
      <c r="KV45" s="371">
        <f t="shared" si="144"/>
        <v>0</v>
      </c>
      <c r="KW45" s="112">
        <v>0</v>
      </c>
      <c r="KX45" s="1">
        <v>0</v>
      </c>
      <c r="KY45" s="297" t="str">
        <f t="shared" si="153"/>
        <v/>
      </c>
      <c r="KZ45" s="112">
        <f t="shared" si="154"/>
        <v>0</v>
      </c>
      <c r="LA45" s="1">
        <v>0</v>
      </c>
      <c r="LB45" s="1" t="str">
        <f t="shared" si="155"/>
        <v/>
      </c>
      <c r="LC45" s="104"/>
      <c r="LD45" s="310"/>
      <c r="LE45" s="310"/>
      <c r="LF45" s="310"/>
      <c r="LG45" s="310"/>
      <c r="LH45" s="310"/>
      <c r="LI45" s="310"/>
      <c r="LJ45" s="310"/>
      <c r="LK45" s="310"/>
      <c r="LL45" s="310"/>
      <c r="LM45" s="1"/>
      <c r="LN45" s="2">
        <v>8</v>
      </c>
      <c r="LO45" s="85" t="s">
        <v>586</v>
      </c>
      <c r="LP45" s="85">
        <v>2.54</v>
      </c>
      <c r="LQ45" s="2">
        <f t="shared" si="248"/>
        <v>5.0670866400000003</v>
      </c>
      <c r="LW45" s="40"/>
      <c r="LX45" s="40"/>
      <c r="LY45" s="40"/>
      <c r="LZ45" s="40"/>
      <c r="MA45" s="40"/>
      <c r="MB45" s="40"/>
      <c r="MC45" s="40"/>
      <c r="ME45" s="348"/>
      <c r="MF45" s="183" t="s">
        <v>641</v>
      </c>
      <c r="MG45" s="24"/>
      <c r="MH45" s="6"/>
      <c r="MI45" s="1"/>
      <c r="MJ45" s="1"/>
      <c r="MK45" s="1"/>
      <c r="ML45" s="1"/>
      <c r="MM45" s="1"/>
      <c r="MN45" s="1"/>
      <c r="MO45" s="302" t="s">
        <v>532</v>
      </c>
      <c r="MP45" s="85">
        <v>20</v>
      </c>
      <c r="MQ45" s="94" t="s">
        <v>533</v>
      </c>
      <c r="MR45" s="2">
        <f>SQRT((MV40)/(MP42*MR40*MP46*MS43))</f>
        <v>3.4812071411050125</v>
      </c>
      <c r="MS45" s="2" t="str">
        <f>IF(MR45&lt;MP45,"pasa el peralte con ro max","no pasa el peralte")</f>
        <v xml:space="preserve">pasa el peralte con ro max</v>
      </c>
      <c r="MT45" s="2"/>
      <c r="MU45" s="94" t="s">
        <v>534</v>
      </c>
      <c r="MV45" s="20">
        <f>IF(MV44&lt;MR42,MR42*MP45*MP46,IF(MV44&gt;MR41,"peralte no pasa",MV44*MP46*MP45))</f>
        <v>10.201234910442425</v>
      </c>
      <c r="MW45" s="1"/>
      <c r="MX45" s="2">
        <v>8</v>
      </c>
      <c r="MY45" s="85" t="s">
        <v>586</v>
      </c>
      <c r="MZ45" s="85">
        <v>2.54</v>
      </c>
      <c r="NA45" s="2">
        <f t="shared" si="249"/>
        <v>5.0670866400000003</v>
      </c>
      <c r="NG45" s="40"/>
      <c r="NH45" s="40"/>
      <c r="NI45" s="40"/>
      <c r="NJ45" s="40"/>
      <c r="NK45" s="40"/>
      <c r="NL45" s="40"/>
      <c r="NM45" s="40"/>
      <c r="NO45" s="348"/>
      <c r="NP45" s="183" t="s">
        <v>641</v>
      </c>
      <c r="NQ45" s="24"/>
      <c r="NR45" s="6"/>
      <c r="NS45" s="1"/>
      <c r="NT45" s="1"/>
      <c r="NU45" s="1"/>
      <c r="NV45" s="1"/>
      <c r="NW45" s="1"/>
      <c r="NX45" s="1"/>
      <c r="NY45" s="302" t="s">
        <v>532</v>
      </c>
      <c r="NZ45" s="85">
        <v>20</v>
      </c>
      <c r="OA45" s="94" t="s">
        <v>533</v>
      </c>
      <c r="OB45" s="2">
        <f>SQRT((OF40)/(NZ42*OB40*NZ46*OC43))</f>
        <v>0</v>
      </c>
      <c r="OC45" s="2" t="str">
        <f>IF(OB45&lt;NZ45,"pasa el peralte con ro max","no pasa el peralte")</f>
        <v xml:space="preserve">pasa el peralte con ro max</v>
      </c>
      <c r="OD45" s="2"/>
      <c r="OE45" s="94" t="s">
        <v>534</v>
      </c>
      <c r="OF45" s="20">
        <f>IF(OF44&lt;OB42,OB42*NZ45*NZ46,IF(OF44&gt;OB41,"peralte no pasa",OF44*NZ46*NZ45))</f>
        <v>4.4426300151202289</v>
      </c>
      <c r="OG45" s="348"/>
      <c r="OH45" s="183" t="s">
        <v>641</v>
      </c>
      <c r="OI45" s="24"/>
      <c r="OJ45" s="6"/>
      <c r="OK45" s="1"/>
      <c r="OL45" s="1"/>
      <c r="OM45" s="1"/>
      <c r="ON45" s="1"/>
      <c r="OO45" s="1"/>
      <c r="OP45" s="1"/>
      <c r="OQ45" s="302" t="s">
        <v>532</v>
      </c>
      <c r="OR45" s="85">
        <v>20</v>
      </c>
      <c r="OS45" s="94" t="s">
        <v>533</v>
      </c>
      <c r="OT45" s="2">
        <f>SQRT((OX40)/(OR42*OT40*OR46*OU43))</f>
        <v>10.550332876716439</v>
      </c>
      <c r="OU45" s="2" t="str">
        <f>IF(OT45&lt;OR45,"pasa el peralte con ro max","no pasa el peralte")</f>
        <v xml:space="preserve">pasa el peralte con ro max</v>
      </c>
      <c r="OV45" s="2"/>
      <c r="OW45" s="94" t="s">
        <v>534</v>
      </c>
      <c r="OX45" s="20">
        <f>IF(OX44&lt;OT42,OT42*OR45*OR46,IF(OX44&gt;OT41,"peralte no pasa",OX44*OR46*OR45))</f>
        <v>11.555029618977212</v>
      </c>
      <c r="PH45" s="1"/>
      <c r="PI45" s="2">
        <v>8</v>
      </c>
      <c r="PJ45" s="85" t="s">
        <v>586</v>
      </c>
      <c r="PK45" s="85">
        <v>2.54</v>
      </c>
      <c r="PL45" s="2">
        <f t="shared" si="250"/>
        <v>5.0670866400000003</v>
      </c>
      <c r="PR45" s="40" t="s">
        <v>785</v>
      </c>
      <c r="PS45" s="40"/>
      <c r="PT45" s="40"/>
      <c r="PU45" s="40"/>
      <c r="PV45" s="40"/>
      <c r="PW45" s="40"/>
      <c r="PX45" s="40"/>
      <c r="PZ45" s="2"/>
      <c r="QA45" s="195" t="s">
        <v>786</v>
      </c>
      <c r="QB45" s="195"/>
      <c r="QC45" s="195"/>
      <c r="QD45" s="195"/>
      <c r="QE45" s="195"/>
      <c r="QF45" s="195"/>
      <c r="QG45" s="195"/>
      <c r="QH45" s="1"/>
      <c r="QI45" s="1"/>
      <c r="QJ45" s="302" t="s">
        <v>532</v>
      </c>
      <c r="QK45" s="85">
        <v>20</v>
      </c>
      <c r="QL45" s="94" t="s">
        <v>533</v>
      </c>
      <c r="QM45" s="2">
        <f>SQRT((QQ40)/(QK42*QM40*QK46*QN43))</f>
        <v>3.3401862031189573</v>
      </c>
      <c r="QN45" s="2" t="str">
        <f>IF(QM45&lt;QK45,"pasa el peralte con ro max","no pasa el peralte")</f>
        <v xml:space="preserve">pasa el peralte con ro max</v>
      </c>
      <c r="QO45" s="2"/>
      <c r="QP45" s="94" t="s">
        <v>534</v>
      </c>
      <c r="QQ45" s="20">
        <f>IF(QQ44&lt;QM42,QM42*QK45*QK46,IF(QQ44&gt;QM41,"peralte no pasa",QQ44*QK46*QK45))</f>
        <v>11.080800205241397</v>
      </c>
      <c r="QR45" s="348"/>
      <c r="QS45" s="183" t="s">
        <v>641</v>
      </c>
      <c r="QT45" s="24"/>
      <c r="QU45" s="6"/>
      <c r="QV45" s="1"/>
      <c r="QW45" s="1"/>
      <c r="QX45" s="1"/>
      <c r="QY45" s="1"/>
      <c r="QZ45" s="1"/>
      <c r="RA45" s="1"/>
      <c r="RB45" s="302" t="s">
        <v>532</v>
      </c>
      <c r="RC45" s="85">
        <v>20</v>
      </c>
      <c r="RD45" s="94" t="s">
        <v>533</v>
      </c>
      <c r="RE45" s="2">
        <f>SQRT((RI40)/(RC42*RE40*RC46*RF43))</f>
        <v>10.550332876716439</v>
      </c>
      <c r="RF45" s="2" t="str">
        <f>IF(RE45&lt;RC45,"pasa el peralte con ro max","no pasa el peralte")</f>
        <v xml:space="preserve">pasa el peralte con ro max</v>
      </c>
      <c r="RG45" s="2"/>
      <c r="RH45" s="94" t="s">
        <v>534</v>
      </c>
      <c r="RI45" s="20">
        <f>IF(RI44&lt;RE42,RE42*RC45*RC46,IF(RI44&gt;RE41,"peralte no pasa",RI44*RC46*RC45))</f>
        <v>14.841697718861383</v>
      </c>
      <c r="SI45" s="1"/>
      <c r="SJ45" s="1"/>
      <c r="SK45" s="104"/>
      <c r="SL45" s="6" t="s">
        <v>361</v>
      </c>
      <c r="SM45" s="6" t="s">
        <v>362</v>
      </c>
      <c r="SN45" s="6" t="s">
        <v>363</v>
      </c>
      <c r="SO45" s="7">
        <f>SO49+SO46</f>
        <v>5.6936106912585256</v>
      </c>
      <c r="SP45" s="7"/>
      <c r="SQ45" s="7"/>
      <c r="SR45" s="7">
        <f>IF(SR48=0,0,SO45-SP47)</f>
        <v>0</v>
      </c>
      <c r="SS45" s="7"/>
      <c r="ST45" s="7"/>
      <c r="SU45" s="7">
        <f>SU49+SU46</f>
        <v>11.397860661870427</v>
      </c>
      <c r="SV45" s="7"/>
      <c r="SW45" s="7"/>
      <c r="SX45" s="7">
        <f>IF(SX48=0,0,SU45-SV47)</f>
        <v>0</v>
      </c>
      <c r="SY45" s="7"/>
      <c r="SZ45" s="7"/>
      <c r="TA45" s="7">
        <f>TA49+TA46</f>
        <v>0</v>
      </c>
      <c r="TB45" s="7"/>
      <c r="TC45" s="7"/>
      <c r="TD45" s="7"/>
      <c r="TG45" s="2">
        <v>8</v>
      </c>
      <c r="TH45" s="85" t="s">
        <v>586</v>
      </c>
      <c r="TI45" s="85">
        <v>2.54</v>
      </c>
      <c r="TJ45" s="2">
        <f t="shared" si="251"/>
        <v>5.0670866400000003</v>
      </c>
      <c r="TM45" s="24"/>
      <c r="TN45" s="24"/>
      <c r="TR45" s="1"/>
      <c r="TS45" s="1"/>
      <c r="TT45" s="1"/>
      <c r="TU45" s="1"/>
      <c r="TV45" s="1"/>
      <c r="TW45" s="1"/>
      <c r="TX45" s="1"/>
      <c r="TY45" s="1"/>
      <c r="TZ45" s="1"/>
      <c r="UA45" s="1"/>
      <c r="UB45" s="302" t="s">
        <v>532</v>
      </c>
      <c r="UC45" s="85">
        <v>20</v>
      </c>
      <c r="UD45" s="94" t="s">
        <v>533</v>
      </c>
      <c r="UE45" s="2">
        <f>SQRT((UI40)/(UC42*UE40*UC46*UF43))</f>
        <v>4.7182522995177738</v>
      </c>
      <c r="UF45" s="2" t="str">
        <f>IF(UE45&lt;UC45,"pasa el peralte con ro max","no pasa el peralte")</f>
        <v xml:space="preserve">pasa el peralte con ro max</v>
      </c>
      <c r="UG45" s="2"/>
      <c r="UH45" s="94" t="s">
        <v>534</v>
      </c>
      <c r="UI45" s="20">
        <f>IF(UI44&lt;UE42,UE42*UC45*UC46,IF(UI44&gt;UE41,"peralte no pasa",UI44*UC46*UC45))</f>
        <v>4.9670113563448766</v>
      </c>
      <c r="VB45" s="348"/>
      <c r="VC45" s="3" t="s">
        <v>612</v>
      </c>
      <c r="VD45" s="6">
        <f>VD31*VD32*0.85*((VD26^0.5))</f>
        <v>17829.750418892578</v>
      </c>
      <c r="VE45" s="7" t="str">
        <f>IF(VD45&lt;VF45,"&lt;","&gt;=")</f>
        <v>&gt;=</v>
      </c>
      <c r="VF45" s="1">
        <f>MAX(ABS(VF22),ABS(VG7))*1000</f>
        <v>4837.7908412908146</v>
      </c>
      <c r="VG45" s="183" t="str">
        <f>IF(VD45&lt;VF45,"Verificar Armado","Armado por Norma")</f>
        <v xml:space="preserve">Armado por Norma</v>
      </c>
      <c r="VH45" s="1"/>
      <c r="VI45" s="297">
        <f>VF45/VD45</f>
        <v>0.27133250480975013</v>
      </c>
      <c r="VJ45" s="1"/>
      <c r="VK45" s="1"/>
      <c r="VL45" s="1"/>
      <c r="VM45" s="1"/>
      <c r="VN45" s="1"/>
      <c r="VO45" s="1"/>
      <c r="VP45" s="1"/>
      <c r="VQ45" s="1"/>
      <c r="VR45" s="1"/>
      <c r="VS45" s="1"/>
      <c r="VT45" s="1"/>
      <c r="VU45" s="40"/>
      <c r="VV45" s="40"/>
      <c r="VW45" s="40"/>
      <c r="VX45" s="40"/>
      <c r="VY45" s="40"/>
      <c r="VZ45" s="40"/>
      <c r="WA45" s="40"/>
      <c r="WB45" s="1"/>
      <c r="WC45" s="1"/>
      <c r="WD45" s="5"/>
      <c r="WE45" s="4" t="s">
        <v>26</v>
      </c>
      <c r="WF45" s="4" t="s">
        <v>787</v>
      </c>
      <c r="WG45" s="4" t="s">
        <v>729</v>
      </c>
      <c r="WH45" s="5"/>
      <c r="WI45" s="5"/>
      <c r="WJ45" s="1"/>
      <c r="WL45" s="1"/>
      <c r="WM45" s="40"/>
      <c r="WN45" s="40"/>
      <c r="WO45" s="40"/>
      <c r="WP45" s="40"/>
      <c r="WQ45" s="40"/>
      <c r="WR45" s="40"/>
      <c r="WS45" s="40"/>
      <c r="WT45" s="1"/>
      <c r="WU45" s="1"/>
      <c r="WV45" s="40"/>
      <c r="WW45" s="40"/>
      <c r="WX45" s="40"/>
      <c r="WY45" s="40"/>
      <c r="WZ45" s="40"/>
      <c r="XA45" s="40"/>
      <c r="XB45" s="40"/>
      <c r="XC45" s="1"/>
      <c r="XD45" s="85"/>
      <c r="XE45" s="195"/>
      <c r="XF45" s="195"/>
      <c r="XG45" s="195"/>
      <c r="XH45" s="195"/>
      <c r="XI45" s="195"/>
      <c r="XJ45" s="195"/>
      <c r="XK45" s="195"/>
      <c r="XL45" s="85"/>
      <c r="XM45" s="1"/>
      <c r="XN45" s="1"/>
      <c r="XO45" s="1"/>
      <c r="XP45" s="1"/>
      <c r="XQ45" s="1"/>
      <c r="XR45" s="1"/>
      <c r="XS45" s="1"/>
      <c r="XT45" s="1"/>
      <c r="XU45" s="1"/>
      <c r="XV45" s="1"/>
      <c r="YD45" s="1"/>
      <c r="YE45" s="1"/>
      <c r="YF45" s="40"/>
      <c r="YG45" s="40"/>
      <c r="YH45" s="40"/>
      <c r="YI45" s="40"/>
      <c r="YJ45" s="40"/>
      <c r="YK45" s="40"/>
      <c r="YL45" s="40"/>
      <c r="YM45" s="1"/>
      <c r="YN45" s="1"/>
      <c r="YO45" s="1"/>
      <c r="YP45" s="1"/>
      <c r="YQ45" s="1"/>
      <c r="YR45" s="1"/>
      <c r="YS45" s="1"/>
      <c r="YT45" s="1"/>
      <c r="YU45" s="1"/>
      <c r="YV45" s="40"/>
      <c r="ZG45" s="24"/>
      <c r="ZH45" s="2">
        <v>8</v>
      </c>
      <c r="ZI45" s="85" t="s">
        <v>586</v>
      </c>
      <c r="ZJ45" s="85">
        <v>2.54</v>
      </c>
      <c r="ZK45" s="2">
        <f t="shared" si="252"/>
        <v>5.0670866400000003</v>
      </c>
      <c r="ZL45" s="1"/>
      <c r="ZM45" s="6"/>
      <c r="ZN45" s="24"/>
      <c r="ZO45" s="24"/>
      <c r="ZQ45" s="6"/>
      <c r="ZR45" s="113"/>
      <c r="ZS45" s="113"/>
      <c r="ZT45" s="113"/>
      <c r="ZU45" s="113"/>
      <c r="ZV45" s="113"/>
      <c r="ZW45" s="113"/>
      <c r="ZX45" s="113"/>
      <c r="ZY45" s="7"/>
      <c r="ZZ45" s="1"/>
      <c r="AAF45" s="40"/>
      <c r="AAG45" s="40"/>
      <c r="AAH45" s="40"/>
      <c r="AAI45" s="43"/>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row>
    <row r="46" ht="15" customHeight="1">
      <c r="B46" s="40"/>
      <c r="C46" s="40"/>
      <c r="D46" s="40"/>
      <c r="E46" s="40"/>
      <c r="F46" s="40"/>
      <c r="G46" s="40"/>
      <c r="H46" s="40"/>
      <c r="T46" s="40"/>
      <c r="U46" s="40"/>
      <c r="V46" s="40"/>
      <c r="W46" s="40"/>
      <c r="X46" s="40"/>
      <c r="Y46" s="40"/>
      <c r="Z46" s="40"/>
      <c r="AL46" s="40"/>
      <c r="AM46" s="40"/>
      <c r="AN46" s="40"/>
      <c r="AO46" s="40"/>
      <c r="AP46" s="40"/>
      <c r="AQ46" s="40"/>
      <c r="AR46" s="40"/>
      <c r="AT46" s="1"/>
      <c r="AU46" s="40"/>
      <c r="AV46" s="40"/>
      <c r="AW46" s="40"/>
      <c r="AX46" s="40"/>
      <c r="AY46" s="40"/>
      <c r="AZ46" s="40"/>
      <c r="BA46" s="40"/>
      <c r="BM46" s="40"/>
      <c r="BN46" s="40"/>
      <c r="BO46" s="40"/>
      <c r="BP46" s="40"/>
      <c r="BQ46" s="40"/>
      <c r="BR46" s="40"/>
      <c r="BS46" s="40"/>
      <c r="BT46" s="40"/>
      <c r="BW46" s="40"/>
      <c r="BX46" s="40"/>
      <c r="BY46" s="40"/>
      <c r="BZ46" s="40"/>
      <c r="CA46" s="40"/>
      <c r="CB46" s="40"/>
      <c r="CC46" s="40"/>
      <c r="CG46" s="6">
        <f>MAX(CK46:FO47)</f>
        <v>9015.6114601284808</v>
      </c>
      <c r="CH46" s="6">
        <f>MIN(CK50:FO50)</f>
        <v>0.035999999999999997</v>
      </c>
      <c r="CI46" s="6">
        <f>MAX(CG46:CG47)</f>
        <v>9015.6114601284808</v>
      </c>
      <c r="CJ46" s="222">
        <f>CJ28</f>
        <v>2.2499804548627798</v>
      </c>
      <c r="CK46" s="6"/>
      <c r="CL46" s="6"/>
      <c r="CM46" s="6"/>
      <c r="CN46" s="6"/>
      <c r="CO46" s="6"/>
      <c r="CP46" s="222">
        <f>CP28</f>
        <v>0.72176167868267627</v>
      </c>
      <c r="CQ46" s="6"/>
      <c r="CR46" s="6"/>
      <c r="CS46" s="6"/>
      <c r="CT46" s="6"/>
      <c r="CU46" s="6"/>
      <c r="CV46" s="222">
        <f>CV28</f>
        <v>0.75550806645454416</v>
      </c>
      <c r="CW46" s="6"/>
      <c r="CX46" s="6"/>
      <c r="CY46" s="6"/>
      <c r="DM46" s="40"/>
      <c r="DN46" s="40"/>
      <c r="DO46" s="40"/>
      <c r="DP46" s="40"/>
      <c r="DQ46" s="40"/>
      <c r="DR46" s="40"/>
      <c r="DS46" s="40"/>
      <c r="DT46" s="40"/>
      <c r="DU46" s="40"/>
      <c r="DV46" s="40"/>
      <c r="DY46" s="6">
        <f>MAX(EC46:GS47)</f>
        <v>9015.6114601284808</v>
      </c>
      <c r="DZ46" s="6">
        <f>MIN(EC50:GS50)</f>
        <v>0.035999999999999997</v>
      </c>
      <c r="EA46" s="6">
        <f>MAX(DY46:DY47)</f>
        <v>9015.6114601284808</v>
      </c>
      <c r="EB46" s="222">
        <f>EB28</f>
        <v>0.61553807569034669</v>
      </c>
      <c r="EC46" s="6"/>
      <c r="ED46" s="6"/>
      <c r="EE46" s="6"/>
      <c r="EF46" s="6"/>
      <c r="EG46" s="6"/>
      <c r="EH46" s="222">
        <f>EH28</f>
        <v>1.4544846105085165</v>
      </c>
      <c r="EI46" s="6"/>
      <c r="EJ46" s="6"/>
      <c r="EK46" s="6"/>
      <c r="EL46" s="6"/>
      <c r="EM46" s="6"/>
      <c r="EN46" s="6"/>
      <c r="EO46" s="222">
        <f>EO28</f>
        <v>0.073503701265450902</v>
      </c>
      <c r="EP46" s="6"/>
      <c r="EQ46" s="6"/>
      <c r="ER46" s="6"/>
      <c r="ES46" s="6"/>
      <c r="ET46" s="6"/>
      <c r="EU46" s="222">
        <f>ET28</f>
        <v>0.61774212072996182</v>
      </c>
      <c r="EV46" s="6"/>
      <c r="EW46" s="6"/>
      <c r="FG46" s="24"/>
      <c r="FH46" s="24"/>
      <c r="FM46" s="6">
        <f>MAX(FQ46:HO47)</f>
        <v>9015.6114601284808</v>
      </c>
      <c r="FN46" s="6">
        <f>MIN(FQ50:HO50)</f>
        <v>0.035999999999999997</v>
      </c>
      <c r="FO46" s="6">
        <f>MAX(FM46:FM47)</f>
        <v>9015.6114601284808</v>
      </c>
      <c r="FP46" s="222">
        <f>FP28</f>
        <v>0.59587678339939065</v>
      </c>
      <c r="FQ46" s="6"/>
      <c r="FR46" s="6"/>
      <c r="FS46" s="6"/>
      <c r="FT46" s="6"/>
      <c r="FU46" s="6"/>
      <c r="FV46" s="222">
        <f>FV28</f>
        <v>2.2805662595224616</v>
      </c>
      <c r="FW46" s="6"/>
      <c r="FX46" s="6"/>
      <c r="FY46" s="6"/>
      <c r="FZ46" s="6"/>
      <c r="GA46" s="6"/>
      <c r="GB46" s="222">
        <f>GB28</f>
        <v>0.77130495707814806</v>
      </c>
      <c r="GC46" s="6"/>
      <c r="GD46" s="6"/>
      <c r="GE46" s="6"/>
      <c r="GN46" s="24"/>
      <c r="GO46" s="24"/>
      <c r="GT46" s="1"/>
      <c r="HL46" s="348"/>
      <c r="HM46" s="3" t="s">
        <v>612</v>
      </c>
      <c r="HN46" s="6">
        <f>HN32*HN33*0.85*((HN27^0.5))</f>
        <v>9015.6114601284808</v>
      </c>
      <c r="HO46" s="7" t="str">
        <f>IF(HN46&lt;HP46,"&lt;","&gt;=")</f>
        <v>&gt;=</v>
      </c>
      <c r="HP46" s="1">
        <f>MAX(ABS(HL23),ABS(HL10))*1000</f>
        <v>1771.8384912620509</v>
      </c>
      <c r="HQ46" s="183" t="str">
        <f>IF(HN46&lt;HP46,"Verificar Armado","Armado por Norma")</f>
        <v xml:space="preserve">Armado por Norma</v>
      </c>
      <c r="HR46" s="1"/>
      <c r="HS46" s="297">
        <f>HP46/HN46</f>
        <v>0.19653004115117451</v>
      </c>
      <c r="HT46" s="1"/>
      <c r="HV46" s="1"/>
      <c r="IN46" s="348"/>
      <c r="IO46" s="3" t="s">
        <v>612</v>
      </c>
      <c r="IP46" s="6">
        <f>IP32*IP33*0.85*((IP27^0.5))</f>
        <v>9015.6114601284808</v>
      </c>
      <c r="IQ46" s="7" t="str">
        <f>IF(IP46&lt;IR46,"&lt;","&gt;=")</f>
        <v>&gt;=</v>
      </c>
      <c r="IR46" s="1">
        <f>MAX(ABS(IN23),ABS(IN10))*1000</f>
        <v>1771.8384912620509</v>
      </c>
      <c r="IS46" s="183" t="str">
        <f>IF(IP46&lt;IR46,"Verificar Armado","Armado por Norma")</f>
        <v xml:space="preserve">Armado por Norma</v>
      </c>
      <c r="IT46" s="1"/>
      <c r="IU46" s="297">
        <f>IR46/IP46</f>
        <v>0.19653004115117451</v>
      </c>
      <c r="IV46" s="1"/>
      <c r="IW46" s="1">
        <f>IW30*(-1)</f>
        <v>0</v>
      </c>
      <c r="IX46" s="1"/>
      <c r="IY46" s="1"/>
      <c r="IZ46" s="1"/>
      <c r="JA46" s="1"/>
      <c r="JB46" s="1"/>
      <c r="JC46" s="24"/>
      <c r="JD46" s="24"/>
      <c r="JE46" s="51"/>
      <c r="JF46" s="1"/>
      <c r="KU46" s="4">
        <f t="shared" si="152"/>
        <v>0</v>
      </c>
      <c r="KV46" s="371">
        <f t="shared" si="144"/>
        <v>0</v>
      </c>
      <c r="KW46" s="112">
        <v>0</v>
      </c>
      <c r="KX46" s="1">
        <v>0</v>
      </c>
      <c r="KY46" s="297" t="str">
        <f t="shared" si="153"/>
        <v/>
      </c>
      <c r="KZ46" s="112">
        <f t="shared" si="154"/>
        <v>0</v>
      </c>
      <c r="LA46" s="1">
        <v>0</v>
      </c>
      <c r="LB46" s="1" t="str">
        <f t="shared" si="155"/>
        <v/>
      </c>
      <c r="LC46" s="104"/>
      <c r="LD46" s="5"/>
      <c r="LE46" s="5"/>
      <c r="LF46" s="5"/>
      <c r="LG46" s="4" t="s">
        <v>26</v>
      </c>
      <c r="LH46" s="4" t="s">
        <v>787</v>
      </c>
      <c r="LI46" s="4" t="s">
        <v>729</v>
      </c>
      <c r="LJ46" s="5"/>
      <c r="LK46" s="5"/>
      <c r="LL46" s="5"/>
      <c r="LM46" s="1"/>
      <c r="LW46" s="40"/>
      <c r="LX46" s="40"/>
      <c r="LY46" s="40"/>
      <c r="LZ46" s="40"/>
      <c r="MA46" s="40"/>
      <c r="MB46" s="40"/>
      <c r="MC46" s="40"/>
      <c r="ME46" s="348"/>
      <c r="MF46" s="3" t="s">
        <v>612</v>
      </c>
      <c r="MG46" s="6">
        <f>MG32*MG33*0.85*((MG27^0.5))</f>
        <v>10818.733752154178</v>
      </c>
      <c r="MH46" s="7" t="str">
        <f>IF(MG46&lt;MI46,"&lt;","&gt;=")</f>
        <v>&gt;=</v>
      </c>
      <c r="MI46" s="1">
        <f>MAX(ABS(ME23),ABS(ME10))*1000</f>
        <v>2397.2843063876066</v>
      </c>
      <c r="MJ46" s="183" t="str">
        <f>IF(MG46&lt;MI46,"Verificar Armado","Armado por Norma")</f>
        <v xml:space="preserve">Armado por Norma</v>
      </c>
      <c r="MK46" s="1"/>
      <c r="ML46" s="297">
        <f>MI46/MG46</f>
        <v>0.22158640385343342</v>
      </c>
      <c r="MM46" s="1"/>
      <c r="MN46" s="1"/>
      <c r="MO46" s="302" t="s">
        <v>544</v>
      </c>
      <c r="MP46" s="85">
        <f>MN32</f>
        <v>229.62152769245074</v>
      </c>
      <c r="MQ46" s="94" t="s">
        <v>545</v>
      </c>
      <c r="MR46" s="2">
        <f>SQRT((MV40)/(MP42*MR40*MP46*MS44))</f>
        <v>7.2918737648992558</v>
      </c>
      <c r="MS46" s="2" t="str">
        <f>IF(MR46&lt;MP45,"pasa el peralte con ro min","no pasa el peralte")</f>
        <v xml:space="preserve">pasa el peralte con ro min</v>
      </c>
      <c r="MT46" s="2"/>
      <c r="MU46" s="94" t="s">
        <v>546</v>
      </c>
      <c r="MV46" s="187">
        <f>IF(MS32=MS33,MV33,IF(MS32=MS34,MV34,IF(MS32=MS35,MV35,IF(MS32=MS36,MV36,IF(MS32=MS37,MV37,IF(MS32=MS38,MV38,"escribe as"))))))</f>
        <v>1.2667716600000001</v>
      </c>
      <c r="MW46" s="1"/>
      <c r="NG46" s="40"/>
      <c r="NH46" s="40"/>
      <c r="NI46" s="40"/>
      <c r="NJ46" s="40"/>
      <c r="NK46" s="40"/>
      <c r="NL46" s="40"/>
      <c r="NM46" s="40"/>
      <c r="NO46" s="348"/>
      <c r="NP46" s="3" t="s">
        <v>612</v>
      </c>
      <c r="NQ46" s="6">
        <f>NQ32*NQ33*0.85*((NQ27^0.5))</f>
        <v>10818.733752154178</v>
      </c>
      <c r="NR46" s="7" t="str">
        <f>IF(NQ46&lt;NS46,"&lt;","&gt;=")</f>
        <v>&gt;=</v>
      </c>
      <c r="NS46" s="1">
        <f>MAX(ABS(NO23),ABS(NO10))*1000</f>
        <v>6631.3480442601631</v>
      </c>
      <c r="NT46" s="183" t="str">
        <f>IF(NQ46&lt;NS46,"Verificar Armado","Armado por Norma")</f>
        <v xml:space="preserve">Armado por Norma</v>
      </c>
      <c r="NU46" s="1"/>
      <c r="NV46" s="297">
        <f>NS46/NQ46</f>
        <v>0.61295047980451123</v>
      </c>
      <c r="NW46" s="1"/>
      <c r="NX46" s="1"/>
      <c r="NY46" s="302" t="s">
        <v>544</v>
      </c>
      <c r="NZ46" s="85">
        <f>NX32</f>
        <v>100</v>
      </c>
      <c r="OA46" s="94" t="s">
        <v>545</v>
      </c>
      <c r="OB46" s="2">
        <f>SQRT((OF40)/(NZ42*OB40*NZ46*OC44))</f>
        <v>0</v>
      </c>
      <c r="OC46" s="2" t="str">
        <f>IF(OB46&lt;NZ45,"pasa el peralte con ro min","no pasa el peralte")</f>
        <v xml:space="preserve">pasa el peralte con ro min</v>
      </c>
      <c r="OD46" s="2"/>
      <c r="OE46" s="94" t="s">
        <v>546</v>
      </c>
      <c r="OF46" s="187">
        <f>IF(OC32=OC33,OF33,IF(OC32=OC34,OF34,IF(OC32=OC35,OF35,IF(OC32=OC36,OF36,IF(OC32=OC37,OF37,IF(OC32=OC38,OF38,"escribe as"))))))</f>
        <v>1.2667716600000001</v>
      </c>
      <c r="OG46" s="348"/>
      <c r="OH46" s="3" t="s">
        <v>612</v>
      </c>
      <c r="OI46" s="6">
        <f>OI32*OI33*0.85*((OI27^0.5))</f>
        <v>22839.549032325485</v>
      </c>
      <c r="OJ46" s="7" t="str">
        <f>IF(OI46&lt;OK46,"&lt;","&gt;=")</f>
        <v>&gt;=</v>
      </c>
      <c r="OK46" s="1">
        <f>MAX(ABS(OG23),ABS(OG10))*1000</f>
        <v>2397.2843063876066</v>
      </c>
      <c r="OL46" s="183" t="str">
        <f>IF(OI46&lt;OK46,"Verificar Armado","Armado por Norma")</f>
        <v xml:space="preserve">Armado por Norma</v>
      </c>
      <c r="OM46" s="1"/>
      <c r="ON46" s="297">
        <f>OK46/OI46</f>
        <v>0.10496198077267899</v>
      </c>
      <c r="OO46" s="1"/>
      <c r="OP46" s="1"/>
      <c r="OQ46" s="302" t="s">
        <v>544</v>
      </c>
      <c r="OR46" s="85">
        <f>OP32</f>
        <v>229.62152769245074</v>
      </c>
      <c r="OS46" s="94" t="s">
        <v>545</v>
      </c>
      <c r="OT46" s="2">
        <f>SQRT((OX40)/(OR42*OT40*OR46*OU44))</f>
        <v>22.099143313334373</v>
      </c>
      <c r="OU46" s="2" t="str">
        <f>IF(OT46&lt;OR45,"pasa el peralte con ro min","no pasa el peralte")</f>
        <v xml:space="preserve">no pasa el peralte</v>
      </c>
      <c r="OV46" s="2"/>
      <c r="OW46" s="94" t="s">
        <v>546</v>
      </c>
      <c r="OX46" s="187">
        <f>IF(OU32=OU33,OX33,IF(OU32=OU34,OX34,IF(OU32=OU35,OX35,IF(OU32=OU36,OX36,IF(OU32=OU37,OX37,IF(OU32=OU38,OX38,"escribe as"))))))</f>
        <v>1.2667716600000001</v>
      </c>
      <c r="PH46" s="1"/>
      <c r="PR46" s="40"/>
      <c r="PS46" s="40"/>
      <c r="PT46" s="40"/>
      <c r="PU46" s="40"/>
      <c r="PV46" s="40"/>
      <c r="PW46" s="40"/>
      <c r="PX46" s="40"/>
      <c r="PZ46" s="6"/>
      <c r="QA46" s="195"/>
      <c r="QB46" s="195"/>
      <c r="QC46" s="195"/>
      <c r="QD46" s="195"/>
      <c r="QE46" s="195"/>
      <c r="QF46" s="195"/>
      <c r="QG46" s="195"/>
      <c r="QH46" s="1"/>
      <c r="QI46" s="1"/>
      <c r="QJ46" s="302" t="s">
        <v>544</v>
      </c>
      <c r="QK46" s="85">
        <f>QI32</f>
        <v>249.41982941475092</v>
      </c>
      <c r="QL46" s="94" t="s">
        <v>545</v>
      </c>
      <c r="QM46" s="2">
        <f>SQRT((QQ40)/(QK42*QM40*QK46*QN44))</f>
        <v>6.9964857468005706</v>
      </c>
      <c r="QN46" s="2" t="str">
        <f>IF(QM46&lt;QK45,"pasa el peralte con ro min","no pasa el peralte")</f>
        <v xml:space="preserve">pasa el peralte con ro min</v>
      </c>
      <c r="QO46" s="2"/>
      <c r="QP46" s="94" t="s">
        <v>546</v>
      </c>
      <c r="QQ46" s="187">
        <f>IF(QN32=QN33,QQ33,IF(QN32=QN34,QQ34,IF(QN32=QN35,QQ35,IF(QN32=QN36,QQ36,IF(QN32=QN37,QQ37,IF(QN32=QN38,QQ38,"escribe as"))))))</f>
        <v>1.2667716600000001</v>
      </c>
      <c r="QR46" s="348"/>
      <c r="QS46" s="3" t="s">
        <v>612</v>
      </c>
      <c r="QT46" s="6">
        <f>QT32*QT33*0.85*((QT27^0.5))</f>
        <v>22839.549032325485</v>
      </c>
      <c r="QU46" s="7" t="str">
        <f>IF(QT46&lt;QV46,"&lt;","&gt;=")</f>
        <v>&gt;=</v>
      </c>
      <c r="QV46" s="1">
        <f>MAX(ABS(QR23),ABS(QR10))*1000</f>
        <v>8979.6194740440478</v>
      </c>
      <c r="QW46" s="183" t="str">
        <f>IF(QT46&lt;QV46,"Verificar Armado","Armado por Norma")</f>
        <v xml:space="preserve">Armado por Norma</v>
      </c>
      <c r="QX46" s="1"/>
      <c r="QY46" s="297">
        <f>QV46/QT46</f>
        <v>0.39316097972577868</v>
      </c>
      <c r="QZ46" s="1"/>
      <c r="RA46" s="1"/>
      <c r="RB46" s="302" t="s">
        <v>544</v>
      </c>
      <c r="RC46" s="85">
        <f>RA32</f>
        <v>294.93419022980981</v>
      </c>
      <c r="RD46" s="94" t="s">
        <v>545</v>
      </c>
      <c r="RE46" s="2">
        <f>SQRT((RI40)/(RC42*RE40*RC46*RF44))</f>
        <v>22.09914331333437</v>
      </c>
      <c r="RF46" s="2" t="str">
        <f>IF(RE46&lt;RC45,"pasa el peralte con ro min","no pasa el peralte")</f>
        <v xml:space="preserve">no pasa el peralte</v>
      </c>
      <c r="RG46" s="2"/>
      <c r="RH46" s="94" t="s">
        <v>546</v>
      </c>
      <c r="RI46" s="187">
        <f>IF(RF32=RF33,RI33,IF(RF32=RF34,RI34,IF(RF32=RF35,RI35,IF(RF32=RF36,RI36,IF(RF32=RF37,RI37,IF(RF32=RF38,RI38,"escribe as"))))))</f>
        <v>1.2667716600000001</v>
      </c>
      <c r="SI46" s="1"/>
      <c r="SJ46" s="1"/>
      <c r="SL46" s="6">
        <f>MAX(SP46:UN47)</f>
        <v>88000</v>
      </c>
      <c r="SM46" s="6">
        <f>MIN(SP50:UN50)</f>
        <v>0.035999999999999997</v>
      </c>
      <c r="SN46" s="6">
        <f>MAX(SL46:SL47)</f>
        <v>88000</v>
      </c>
      <c r="SO46" s="222">
        <f>SO28</f>
        <v>5.6936106912585256</v>
      </c>
      <c r="SP46" s="6"/>
      <c r="SQ46" s="6"/>
      <c r="SR46" s="6"/>
      <c r="SS46" s="6"/>
      <c r="ST46" s="6"/>
      <c r="SU46" s="222">
        <f>SU28</f>
        <v>21.790841326733641</v>
      </c>
      <c r="SV46" s="6"/>
      <c r="SW46" s="6"/>
      <c r="SX46" s="6"/>
      <c r="SY46" s="6"/>
      <c r="SZ46" s="6"/>
      <c r="TA46" s="222">
        <f>TA28</f>
        <v>7.3698292536049363</v>
      </c>
      <c r="TB46" s="6"/>
      <c r="TC46" s="6"/>
      <c r="TD46" s="6"/>
      <c r="TM46" s="24"/>
      <c r="TN46" s="24"/>
      <c r="TR46" s="1"/>
      <c r="TS46" s="1"/>
      <c r="TT46" s="1"/>
      <c r="TU46" s="1"/>
      <c r="TV46" s="1"/>
      <c r="TW46" s="1"/>
      <c r="TX46" s="1"/>
      <c r="TY46" s="1"/>
      <c r="TZ46" s="1"/>
      <c r="UA46" s="1"/>
      <c r="UB46" s="302" t="s">
        <v>544</v>
      </c>
      <c r="UC46" s="85">
        <f>UA32</f>
        <v>100</v>
      </c>
      <c r="UD46" s="94" t="s">
        <v>545</v>
      </c>
      <c r="UE46" s="2">
        <f>SQRT((UI40)/(UC42*UE40*UC46*UF44))</f>
        <v>10.43050218023601</v>
      </c>
      <c r="UF46" s="2" t="str">
        <f>IF(UE46&lt;UC45,"pasa el peralte con ro min","no pasa el peralte")</f>
        <v xml:space="preserve">pasa el peralte con ro min</v>
      </c>
      <c r="UG46" s="2"/>
      <c r="UH46" s="94" t="s">
        <v>546</v>
      </c>
      <c r="UI46" s="187">
        <f>IF(UF32=UF33,UI33,IF(UF32=UF34,UI34,IF(UF32=UF35,UI35,IF(UF32=UF36,UI36,IF(UF32=UF37,UI37,IF(UF32=UF38,UI38,"escribe as"))))))</f>
        <v>1.2667716600000001</v>
      </c>
      <c r="VB46" s="348"/>
      <c r="VI46" s="1"/>
      <c r="VJ46" s="1"/>
      <c r="VK46" s="1"/>
      <c r="VL46" s="1"/>
      <c r="VM46" s="1"/>
      <c r="VN46" s="1"/>
      <c r="VO46" s="1"/>
      <c r="VP46" s="1"/>
      <c r="VQ46" s="1"/>
      <c r="VR46" s="1"/>
      <c r="VS46" s="1"/>
      <c r="VT46" s="1"/>
      <c r="VU46" s="40"/>
      <c r="VV46" s="40"/>
      <c r="VW46" s="40"/>
      <c r="VX46" s="40"/>
      <c r="VY46" s="40"/>
      <c r="VZ46" s="40"/>
      <c r="WA46" s="40"/>
      <c r="WB46" s="1"/>
      <c r="WC46" s="1"/>
      <c r="WD46" s="5"/>
      <c r="WE46" s="4" t="s">
        <v>565</v>
      </c>
      <c r="WF46" s="4" t="s">
        <v>565</v>
      </c>
      <c r="WG46" s="4" t="s">
        <v>565</v>
      </c>
      <c r="WH46" s="5"/>
      <c r="WI46" s="5"/>
      <c r="WJ46" s="1"/>
      <c r="WL46" s="1"/>
      <c r="WM46" s="40"/>
      <c r="WN46" s="40"/>
      <c r="WO46" s="40"/>
      <c r="WP46" s="40"/>
      <c r="WQ46" s="40"/>
      <c r="WR46" s="40"/>
      <c r="WS46" s="40"/>
      <c r="WT46" s="1"/>
      <c r="WU46" s="1"/>
      <c r="WV46" s="40"/>
      <c r="WW46" s="40"/>
      <c r="WX46" s="40"/>
      <c r="WY46" s="40"/>
      <c r="WZ46" s="40"/>
      <c r="XA46" s="40"/>
      <c r="XB46" s="40"/>
      <c r="XC46" s="1"/>
      <c r="XD46" s="2"/>
      <c r="XE46" s="195"/>
      <c r="XF46" s="195"/>
      <c r="XG46" s="195"/>
      <c r="XH46" s="195"/>
      <c r="XI46" s="195"/>
      <c r="XJ46" s="195"/>
      <c r="XK46" s="195"/>
      <c r="XL46" s="2"/>
      <c r="XM46" s="1"/>
      <c r="XN46" s="1"/>
      <c r="XO46" s="1"/>
      <c r="XP46" s="1"/>
      <c r="XQ46" s="1"/>
      <c r="XR46" s="1"/>
      <c r="XS46" s="1"/>
      <c r="XT46" s="1"/>
      <c r="XU46" s="1"/>
      <c r="XV46" s="1"/>
      <c r="YD46" s="1"/>
      <c r="YE46" s="1"/>
      <c r="YF46" s="40"/>
      <c r="YG46" s="40"/>
      <c r="YH46" s="40"/>
      <c r="YI46" s="40"/>
      <c r="YJ46" s="40"/>
      <c r="YK46" s="40"/>
      <c r="YL46" s="40"/>
      <c r="YM46" s="1"/>
      <c r="YN46" s="1"/>
      <c r="YO46" s="1"/>
      <c r="YP46" s="1"/>
      <c r="YQ46" s="1"/>
      <c r="YR46" s="1"/>
      <c r="YS46" s="1"/>
      <c r="YT46" s="1"/>
      <c r="YU46" s="1"/>
      <c r="YV46" s="40"/>
      <c r="ZG46" s="24"/>
      <c r="ZH46" s="1" t="s">
        <v>788</v>
      </c>
      <c r="ZI46" s="1"/>
      <c r="ZJ46" s="1"/>
      <c r="ZK46" s="1"/>
      <c r="ZL46" s="1"/>
      <c r="ZM46" s="1"/>
      <c r="ZN46" s="1"/>
      <c r="ZO46" s="24"/>
      <c r="ZQ46" s="6"/>
      <c r="ZR46" s="113"/>
      <c r="ZS46" s="113"/>
      <c r="ZT46" s="113"/>
      <c r="ZU46" s="113"/>
      <c r="ZV46" s="113"/>
      <c r="ZW46" s="113"/>
      <c r="ZX46" s="113"/>
      <c r="ZY46" s="6"/>
      <c r="ZZ46" s="1"/>
      <c r="AAF46" s="40"/>
      <c r="AAG46" s="1"/>
      <c r="AAH46" s="40"/>
      <c r="AAI46" s="40"/>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row>
    <row r="47" ht="15" customHeight="1">
      <c r="T47" s="40"/>
      <c r="U47" s="40"/>
      <c r="V47" s="40"/>
      <c r="W47" s="40"/>
      <c r="X47" s="40"/>
      <c r="Y47" s="40"/>
      <c r="Z47" s="40"/>
      <c r="AL47" s="40"/>
      <c r="AM47" s="40"/>
      <c r="AN47" s="40"/>
      <c r="AO47" s="40"/>
      <c r="AP47" s="40"/>
      <c r="AQ47" s="40"/>
      <c r="AR47" s="40"/>
      <c r="AU47" s="40"/>
      <c r="AV47" s="40"/>
      <c r="AW47" s="40"/>
      <c r="AX47" s="40"/>
      <c r="AY47" s="40"/>
      <c r="AZ47" s="40"/>
      <c r="BA47" s="40"/>
      <c r="BM47" s="40"/>
      <c r="BN47" s="40"/>
      <c r="BO47" s="40"/>
      <c r="BP47" s="40"/>
      <c r="BQ47" s="40"/>
      <c r="BR47" s="40"/>
      <c r="BS47" s="40"/>
      <c r="BT47" s="40"/>
      <c r="BW47" s="40"/>
      <c r="BX47" s="40"/>
      <c r="BY47" s="40"/>
      <c r="BZ47" s="40"/>
      <c r="CA47" s="40"/>
      <c r="CB47" s="40"/>
      <c r="CC47" s="40"/>
      <c r="CG47" s="6">
        <f>CH46*-1</f>
        <v>-0.035999999999999997</v>
      </c>
      <c r="CH47" s="6"/>
      <c r="CI47" s="6"/>
      <c r="CJ47" s="224"/>
      <c r="CK47" s="225">
        <f>CM47*CM24/2</f>
        <v>0.60561969999999998</v>
      </c>
      <c r="CL47" s="226" t="s">
        <v>191</v>
      </c>
      <c r="CM47" s="227">
        <f>CL9</f>
        <v>0.46766000000000002</v>
      </c>
      <c r="CN47" s="226"/>
      <c r="CO47" s="228">
        <f>CK47</f>
        <v>0.60561969999999998</v>
      </c>
      <c r="CP47" s="224"/>
      <c r="CQ47" s="225">
        <f>CS47*CS24/2</f>
        <v>0.77163899999999996</v>
      </c>
      <c r="CR47" s="226" t="s">
        <v>191</v>
      </c>
      <c r="CS47" s="227">
        <f>CR9</f>
        <v>0.46766000000000002</v>
      </c>
      <c r="CT47" s="226"/>
      <c r="CU47" s="228">
        <f>CQ47</f>
        <v>0.77163899999999996</v>
      </c>
      <c r="CV47" s="224"/>
      <c r="CW47" s="225">
        <f>CZ47*CZ24/2</f>
        <v>0</v>
      </c>
      <c r="CX47" s="226" t="s">
        <v>191</v>
      </c>
      <c r="CY47" s="7"/>
      <c r="DM47" s="40"/>
      <c r="DN47" s="40"/>
      <c r="DO47" s="40"/>
      <c r="DP47" s="40"/>
      <c r="DQ47" s="40"/>
      <c r="DR47" s="40"/>
      <c r="DS47" s="40"/>
      <c r="DT47" s="40"/>
      <c r="DU47" s="40"/>
      <c r="DV47" s="40"/>
      <c r="DY47" s="6">
        <f>DZ46*-1</f>
        <v>-0.035999999999999997</v>
      </c>
      <c r="DZ47" s="6"/>
      <c r="EA47" s="6"/>
      <c r="EB47" s="224"/>
      <c r="EC47" s="225">
        <f>EE47*EE24/2</f>
        <v>0.74825600000000003</v>
      </c>
      <c r="ED47" s="226" t="s">
        <v>191</v>
      </c>
      <c r="EE47" s="227">
        <f>ED9</f>
        <v>0.46766000000000002</v>
      </c>
      <c r="EF47" s="226"/>
      <c r="EG47" s="228">
        <f>EC47</f>
        <v>0.74825600000000003</v>
      </c>
      <c r="EH47" s="224"/>
      <c r="EI47" s="225">
        <f>EK47*EK24/2</f>
        <v>0.60561969999999998</v>
      </c>
      <c r="EJ47" s="226" t="s">
        <v>191</v>
      </c>
      <c r="EK47" s="227">
        <f>EJ9</f>
        <v>0.46766000000000002</v>
      </c>
      <c r="EL47" s="226"/>
      <c r="EM47" s="228">
        <f>EI47</f>
        <v>0.60561969999999998</v>
      </c>
      <c r="EN47" s="228" t="str">
        <f>EJ47</f>
        <v>w</v>
      </c>
      <c r="EO47" s="224"/>
      <c r="EP47" s="225">
        <f>ER47*ER24/2</f>
        <v>0</v>
      </c>
      <c r="EQ47" s="226" t="s">
        <v>191</v>
      </c>
      <c r="ER47" s="227">
        <f>EQ9</f>
        <v>-0.42440144999999996</v>
      </c>
      <c r="ES47" s="226"/>
      <c r="ET47" s="228">
        <f>EP47</f>
        <v>0</v>
      </c>
      <c r="EU47" s="224"/>
      <c r="EV47" s="6"/>
      <c r="EW47" s="6"/>
      <c r="FA47" s="213"/>
      <c r="FB47" s="6"/>
      <c r="FC47" s="7"/>
      <c r="FD47" s="24"/>
      <c r="FE47" s="24"/>
      <c r="FF47" s="24"/>
      <c r="FG47" s="24"/>
      <c r="FH47" s="24"/>
      <c r="FM47" s="6">
        <f>FN46*-1</f>
        <v>-0.035999999999999997</v>
      </c>
      <c r="FN47" s="6"/>
      <c r="FO47" s="6"/>
      <c r="FP47" s="224"/>
      <c r="FQ47" s="225">
        <f>FS47*FS24/2</f>
        <v>0.84178800000000009</v>
      </c>
      <c r="FR47" s="226" t="s">
        <v>191</v>
      </c>
      <c r="FS47" s="227">
        <f>FR9</f>
        <v>0.46766000000000002</v>
      </c>
      <c r="FT47" s="226"/>
      <c r="FU47" s="228">
        <f>FQ47</f>
        <v>0.84178800000000009</v>
      </c>
      <c r="FV47" s="224"/>
      <c r="FW47" s="225">
        <f>FY47*FY24/2</f>
        <v>0.98208600000000013</v>
      </c>
      <c r="FX47" s="226" t="s">
        <v>191</v>
      </c>
      <c r="FY47" s="227">
        <f>FX9</f>
        <v>0.46766000000000002</v>
      </c>
      <c r="FZ47" s="226"/>
      <c r="GA47" s="228">
        <f>FW47</f>
        <v>0.98208600000000013</v>
      </c>
      <c r="GB47" s="224"/>
      <c r="GC47" s="225">
        <f>GF47*GF24/2</f>
        <v>0</v>
      </c>
      <c r="GD47" s="226" t="s">
        <v>191</v>
      </c>
      <c r="GE47" s="7"/>
      <c r="GH47" s="213"/>
      <c r="GI47" s="6"/>
      <c r="GJ47" s="7"/>
      <c r="GK47" s="24"/>
      <c r="GL47" s="24"/>
      <c r="GM47" s="24"/>
      <c r="GN47" s="24"/>
      <c r="GO47" s="24"/>
      <c r="GT47" s="1"/>
      <c r="HL47" s="348"/>
      <c r="HS47" s="1"/>
      <c r="HT47" s="1"/>
      <c r="HV47" s="1"/>
      <c r="IN47" s="348"/>
      <c r="IU47" s="1"/>
      <c r="IV47" s="1"/>
      <c r="IW47" s="259">
        <f>IW46+IW45</f>
        <v>-1.2522685268719527</v>
      </c>
      <c r="IX47" s="1"/>
      <c r="IY47" s="1"/>
      <c r="IZ47" s="1"/>
      <c r="JA47" s="1"/>
      <c r="JB47" s="1"/>
      <c r="JC47" s="24"/>
      <c r="JD47" s="24"/>
      <c r="JE47" s="51"/>
      <c r="JF47" s="1"/>
      <c r="KU47" s="104"/>
      <c r="KV47" s="104"/>
      <c r="KW47" s="1" t="s">
        <v>656</v>
      </c>
      <c r="KX47" s="112">
        <v>0.00034505797875095112</v>
      </c>
      <c r="KZ47" s="1" t="s">
        <v>657</v>
      </c>
      <c r="LA47" s="112">
        <v>0.31964307743211462</v>
      </c>
      <c r="LB47" s="104"/>
      <c r="LC47" s="104"/>
      <c r="LD47" s="5"/>
      <c r="LE47" s="5"/>
      <c r="LF47" s="5"/>
      <c r="LG47" s="4" t="s">
        <v>397</v>
      </c>
      <c r="LH47" s="4" t="s">
        <v>397</v>
      </c>
      <c r="LI47" s="4" t="s">
        <v>397</v>
      </c>
      <c r="LJ47" s="5"/>
      <c r="LK47" s="5"/>
      <c r="LL47" s="5"/>
      <c r="LM47" s="1"/>
      <c r="LW47" s="40"/>
      <c r="LX47" s="40"/>
      <c r="LY47" s="40"/>
      <c r="LZ47" s="40"/>
      <c r="MA47" s="40"/>
      <c r="MB47" s="40"/>
      <c r="MC47" s="40"/>
      <c r="ME47" s="348"/>
      <c r="ML47" s="1"/>
      <c r="MM47" s="1"/>
      <c r="MN47" s="1"/>
      <c r="MO47" s="316" t="s">
        <v>553</v>
      </c>
      <c r="MP47" s="317">
        <f>MV40</f>
        <v>88000</v>
      </c>
      <c r="MQ47" s="318"/>
      <c r="MR47" s="10"/>
      <c r="MS47" s="10"/>
      <c r="MT47" s="10"/>
      <c r="MU47" s="318" t="s">
        <v>554</v>
      </c>
      <c r="MV47" s="223">
        <f>ROUNDUP((MV45/MV46),0)</f>
        <v>9</v>
      </c>
      <c r="MW47" s="1"/>
      <c r="NG47" s="40"/>
      <c r="NH47" s="40"/>
      <c r="NI47" s="40"/>
      <c r="NJ47" s="40"/>
      <c r="NK47" s="40"/>
      <c r="NL47" s="40"/>
      <c r="NM47" s="40"/>
      <c r="NO47" s="348"/>
      <c r="NV47" s="1"/>
      <c r="NW47" s="1"/>
      <c r="NX47" s="1"/>
      <c r="NY47" s="316" t="s">
        <v>553</v>
      </c>
      <c r="NZ47" s="317">
        <f>OF40</f>
        <v>0</v>
      </c>
      <c r="OA47" s="318"/>
      <c r="OB47" s="10"/>
      <c r="OC47" s="10"/>
      <c r="OD47" s="10"/>
      <c r="OE47" s="318" t="s">
        <v>554</v>
      </c>
      <c r="OF47" s="223">
        <f>ROUNDUP((OF45/OF46),0)</f>
        <v>4</v>
      </c>
      <c r="OG47" s="348"/>
      <c r="ON47" s="1"/>
      <c r="OO47" s="1"/>
      <c r="OP47" s="1"/>
      <c r="OQ47" s="316" t="s">
        <v>553</v>
      </c>
      <c r="OR47" s="317">
        <f>OX40</f>
        <v>808267.77747742657</v>
      </c>
      <c r="OS47" s="318"/>
      <c r="OT47" s="10"/>
      <c r="OU47" s="10"/>
      <c r="OV47" s="10"/>
      <c r="OW47" s="318" t="s">
        <v>554</v>
      </c>
      <c r="OX47" s="223">
        <f>ROUNDUP((OX45/OX46),0)</f>
        <v>10</v>
      </c>
      <c r="PH47" s="1"/>
      <c r="PR47" s="40"/>
      <c r="PS47" s="40"/>
      <c r="PT47" s="40"/>
      <c r="PU47" s="40"/>
      <c r="PV47" s="40"/>
      <c r="PW47" s="40"/>
      <c r="PX47" s="40"/>
      <c r="PZ47" s="1"/>
      <c r="QA47" s="195"/>
      <c r="QB47" s="195"/>
      <c r="QC47" s="195"/>
      <c r="QD47" s="195"/>
      <c r="QE47" s="195"/>
      <c r="QF47" s="195"/>
      <c r="QG47" s="195"/>
      <c r="QH47" s="1"/>
      <c r="QI47" s="1"/>
      <c r="QJ47" s="316" t="s">
        <v>553</v>
      </c>
      <c r="QK47" s="317">
        <f>QQ40</f>
        <v>88000</v>
      </c>
      <c r="QL47" s="318"/>
      <c r="QM47" s="10"/>
      <c r="QN47" s="10"/>
      <c r="QO47" s="10"/>
      <c r="QP47" s="318" t="s">
        <v>554</v>
      </c>
      <c r="QQ47" s="223">
        <f>ROUNDUP((QQ45/QQ46),0)</f>
        <v>9</v>
      </c>
      <c r="QR47" s="348"/>
      <c r="QY47" s="1"/>
      <c r="QZ47" s="1"/>
      <c r="RA47" s="1"/>
      <c r="RB47" s="316" t="s">
        <v>553</v>
      </c>
      <c r="RC47" s="317">
        <f>RI40</f>
        <v>1038168.3496089305</v>
      </c>
      <c r="RD47" s="318"/>
      <c r="RE47" s="10"/>
      <c r="RF47" s="10"/>
      <c r="RG47" s="10"/>
      <c r="RH47" s="318" t="s">
        <v>554</v>
      </c>
      <c r="RI47" s="223">
        <f>ROUNDUP((RI45/RI46),0)</f>
        <v>12</v>
      </c>
      <c r="SI47" s="1"/>
      <c r="SJ47" s="1"/>
      <c r="SL47" s="6">
        <f>SM46*-1</f>
        <v>-0.035999999999999997</v>
      </c>
      <c r="SM47" s="6"/>
      <c r="SN47" s="6"/>
      <c r="SO47" s="224"/>
      <c r="SP47" s="225">
        <f>SR47*SR24/2</f>
        <v>8.0432956780608702</v>
      </c>
      <c r="SQ47" s="226" t="s">
        <v>191</v>
      </c>
      <c r="SR47" s="227">
        <f>SQ9</f>
        <v>4.4684975989227054</v>
      </c>
      <c r="SS47" s="226"/>
      <c r="ST47" s="228">
        <f>SP47</f>
        <v>8.0432956780608702</v>
      </c>
      <c r="SU47" s="224"/>
      <c r="SV47" s="225">
        <f>SX47*SX24/2</f>
        <v>9.383844957737681</v>
      </c>
      <c r="SW47" s="226" t="s">
        <v>191</v>
      </c>
      <c r="SX47" s="227">
        <f>SW9</f>
        <v>4.4684975989227054</v>
      </c>
      <c r="SY47" s="226"/>
      <c r="SZ47" s="228">
        <f>SV47</f>
        <v>9.383844957737681</v>
      </c>
      <c r="TA47" s="224"/>
      <c r="TB47" s="225">
        <f>TE47*TE24/2</f>
        <v>0</v>
      </c>
      <c r="TC47" s="226" t="s">
        <v>191</v>
      </c>
      <c r="TD47" s="7"/>
      <c r="TG47" s="213"/>
      <c r="TH47" s="6"/>
      <c r="TI47" s="7"/>
      <c r="TJ47" s="24"/>
      <c r="TK47" s="24"/>
      <c r="TL47" s="24"/>
      <c r="TM47" s="24"/>
      <c r="TN47" s="24"/>
      <c r="TR47" s="1"/>
      <c r="TS47" s="1"/>
      <c r="TT47" s="1"/>
      <c r="TU47" s="1"/>
      <c r="TV47" s="1"/>
      <c r="TW47" s="1"/>
      <c r="TX47" s="1"/>
      <c r="TY47" s="1"/>
      <c r="TZ47" s="1"/>
      <c r="UA47" s="1"/>
      <c r="UB47" s="316" t="s">
        <v>553</v>
      </c>
      <c r="UC47" s="317">
        <f>UI40</f>
        <v>88000</v>
      </c>
      <c r="UD47" s="318"/>
      <c r="UE47" s="10"/>
      <c r="UF47" s="10"/>
      <c r="UG47" s="10"/>
      <c r="UH47" s="318" t="s">
        <v>554</v>
      </c>
      <c r="UI47" s="223">
        <f>ROUNDUP((UI45/UI46),0)</f>
        <v>4</v>
      </c>
      <c r="VB47" s="2"/>
      <c r="VC47" s="183"/>
      <c r="VD47" s="6"/>
      <c r="VE47" s="6"/>
      <c r="VF47" s="1"/>
      <c r="VG47" s="1"/>
      <c r="VH47" s="1"/>
      <c r="VI47" s="1"/>
      <c r="VJ47" s="1"/>
      <c r="VK47" s="1"/>
      <c r="VL47" s="1"/>
      <c r="VM47" s="1"/>
      <c r="VN47" s="1"/>
      <c r="VO47" s="1"/>
      <c r="VP47" s="1"/>
      <c r="VQ47" s="1"/>
      <c r="VR47" s="1"/>
      <c r="VS47" s="1"/>
      <c r="VT47" s="1"/>
      <c r="VU47" s="1"/>
      <c r="VV47" s="1"/>
      <c r="VW47" s="1"/>
      <c r="VX47" s="1"/>
      <c r="VY47" s="1"/>
      <c r="VZ47" s="1"/>
      <c r="WA47" s="1"/>
      <c r="WB47" s="1"/>
      <c r="WC47" s="1"/>
      <c r="WD47" s="5"/>
      <c r="WE47" s="5" t="s">
        <v>789</v>
      </c>
      <c r="WF47" s="5"/>
      <c r="WG47" s="5"/>
      <c r="WH47" s="5"/>
      <c r="WI47" s="5"/>
      <c r="WJ47" s="1"/>
      <c r="WL47" s="1"/>
      <c r="WM47" s="40"/>
      <c r="WN47" s="40"/>
      <c r="WO47" s="40"/>
      <c r="WP47" s="40"/>
      <c r="WQ47" s="40"/>
      <c r="WR47" s="40"/>
      <c r="WS47" s="40"/>
      <c r="WT47" s="1"/>
      <c r="WU47" s="1"/>
      <c r="WV47" s="40"/>
      <c r="WW47" s="40"/>
      <c r="WX47" s="40"/>
      <c r="WY47" s="40"/>
      <c r="WZ47" s="40"/>
      <c r="XA47" s="40"/>
      <c r="XB47" s="40"/>
      <c r="XC47" s="1"/>
      <c r="XD47" s="2"/>
      <c r="XE47" s="195"/>
      <c r="XF47" s="195"/>
      <c r="XG47" s="195"/>
      <c r="XH47" s="195"/>
      <c r="XI47" s="195"/>
      <c r="XJ47" s="195"/>
      <c r="XK47" s="195"/>
      <c r="XL47" s="2"/>
      <c r="XM47" s="1"/>
      <c r="XN47" s="1"/>
      <c r="XO47" s="1"/>
      <c r="XP47" s="1"/>
      <c r="XQ47" s="1"/>
      <c r="XR47" s="1"/>
      <c r="XS47" s="1"/>
      <c r="XT47" s="1"/>
      <c r="XU47" s="1"/>
      <c r="XV47" s="1"/>
      <c r="YD47" s="1"/>
      <c r="YE47" s="1"/>
      <c r="YF47" s="40"/>
      <c r="YG47" s="40"/>
      <c r="YH47" s="40"/>
      <c r="YI47" s="40"/>
      <c r="YJ47" s="40"/>
      <c r="YK47" s="40"/>
      <c r="YL47" s="40"/>
      <c r="YM47" s="1"/>
      <c r="YN47" s="1"/>
      <c r="YO47" s="1"/>
      <c r="YP47" s="1"/>
      <c r="YQ47" s="1"/>
      <c r="YR47" s="1"/>
      <c r="YS47" s="1"/>
      <c r="YT47" s="1"/>
      <c r="YU47" s="1"/>
      <c r="YV47" s="40"/>
      <c r="ZH47" s="377" t="s">
        <v>790</v>
      </c>
      <c r="ZI47" s="377"/>
      <c r="ZJ47" s="377"/>
      <c r="ZK47" s="377"/>
      <c r="ZL47" s="377"/>
      <c r="ZM47" s="377"/>
      <c r="ZN47" s="377"/>
      <c r="ZO47" s="24"/>
      <c r="ZQ47" s="6"/>
      <c r="ZR47" s="113"/>
      <c r="ZS47" s="113"/>
      <c r="ZT47" s="113"/>
      <c r="ZU47" s="113"/>
      <c r="ZV47" s="113"/>
      <c r="ZW47" s="113"/>
      <c r="ZX47" s="113"/>
      <c r="ZY47" s="7"/>
      <c r="ZZ47" s="1"/>
      <c r="AAF47" s="40"/>
      <c r="AAG47" s="219"/>
      <c r="AAH47" s="40"/>
      <c r="AAI47" s="220"/>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row>
    <row r="48" s="1" customFormat="1" ht="15" customHeight="1">
      <c r="A48" s="2"/>
      <c r="B48" s="2"/>
      <c r="C48" s="2"/>
      <c r="D48" s="2"/>
      <c r="E48" s="2"/>
      <c r="F48" s="2"/>
      <c r="G48" s="2"/>
      <c r="H48" s="2"/>
      <c r="I48" s="2"/>
      <c r="J48" s="2"/>
      <c r="R48" s="3"/>
      <c r="S48" s="3"/>
      <c r="T48" s="3"/>
      <c r="U48" s="3"/>
      <c r="V48" s="3"/>
      <c r="W48" s="3"/>
      <c r="X48" s="3"/>
      <c r="Y48" s="3"/>
      <c r="Z48" s="3"/>
      <c r="AA48" s="3"/>
      <c r="AB48" s="3"/>
      <c r="AC48" s="3"/>
      <c r="AD48" s="3"/>
      <c r="AE48" s="3"/>
      <c r="AF48" s="3"/>
      <c r="AG48" s="3"/>
      <c r="AH48" s="3"/>
      <c r="AI48" s="3"/>
      <c r="AJ48" s="3"/>
      <c r="AK48" s="3"/>
      <c r="AL48" s="40"/>
      <c r="AM48" s="40"/>
      <c r="AN48" s="40"/>
      <c r="AO48" s="40"/>
      <c r="AP48" s="40"/>
      <c r="AQ48" s="40"/>
      <c r="AR48" s="40"/>
      <c r="AS48" s="3"/>
      <c r="AT48" s="1"/>
      <c r="AU48" s="40"/>
      <c r="AV48" s="40"/>
      <c r="AW48" s="40"/>
      <c r="AX48" s="40"/>
      <c r="AY48" s="40"/>
      <c r="AZ48" s="40"/>
      <c r="BA48" s="40"/>
      <c r="BB48" s="1"/>
      <c r="BC48" s="1"/>
      <c r="BD48" s="1"/>
      <c r="BE48" s="1"/>
      <c r="BF48" s="1"/>
      <c r="BG48" s="1"/>
      <c r="BH48" s="1"/>
      <c r="BI48" s="1"/>
      <c r="BJ48" s="1"/>
      <c r="BK48" s="1"/>
      <c r="BL48" s="1"/>
      <c r="BM48" s="40"/>
      <c r="BN48" s="40"/>
      <c r="BO48" s="40"/>
      <c r="BP48" s="40"/>
      <c r="BQ48" s="40"/>
      <c r="BR48" s="40"/>
      <c r="BS48" s="40"/>
      <c r="BT48" s="40"/>
      <c r="BU48" s="1"/>
      <c r="BV48" s="1"/>
      <c r="BW48" s="40"/>
      <c r="BX48" s="40"/>
      <c r="BY48" s="40"/>
      <c r="BZ48" s="40"/>
      <c r="CA48" s="40"/>
      <c r="CB48" s="40"/>
      <c r="CC48" s="40"/>
      <c r="CD48" s="1"/>
      <c r="CE48" s="1"/>
      <c r="CF48" s="1"/>
      <c r="CG48" s="6"/>
      <c r="CH48" s="6"/>
      <c r="CI48" s="6"/>
      <c r="CJ48" s="229"/>
      <c r="CK48" s="230"/>
      <c r="CL48" s="231" t="s">
        <v>371</v>
      </c>
      <c r="CM48" s="232">
        <f>CL12</f>
        <v>0</v>
      </c>
      <c r="CN48" s="231"/>
      <c r="CO48" s="231">
        <f>CM47*CM24</f>
        <v>1.2112394</v>
      </c>
      <c r="CP48" s="229"/>
      <c r="CQ48" s="230"/>
      <c r="CR48" s="231" t="s">
        <v>371</v>
      </c>
      <c r="CS48" s="232">
        <f>CR12</f>
        <v>0</v>
      </c>
      <c r="CT48" s="231"/>
      <c r="CU48" s="231">
        <f>CS47*CS24</f>
        <v>1.5432779999999999</v>
      </c>
      <c r="CV48" s="229"/>
      <c r="CW48" s="230"/>
      <c r="CX48" s="231" t="s">
        <v>371</v>
      </c>
      <c r="CY48" s="7"/>
      <c r="CZ48" s="1"/>
      <c r="DA48" s="1"/>
      <c r="DB48" s="1"/>
      <c r="DC48" s="1"/>
      <c r="DD48" s="1"/>
      <c r="DE48" s="1"/>
      <c r="DF48" s="1"/>
      <c r="DG48" s="1"/>
      <c r="DH48" s="1"/>
      <c r="DI48" s="1"/>
      <c r="DJ48" s="1"/>
      <c r="DK48" s="1"/>
      <c r="DL48" s="1"/>
      <c r="DM48" s="40"/>
      <c r="DN48" s="40"/>
      <c r="DO48" s="40"/>
      <c r="DP48" s="40"/>
      <c r="DQ48" s="40"/>
      <c r="DR48" s="40"/>
      <c r="DS48" s="40"/>
      <c r="DT48" s="40"/>
      <c r="DU48" s="40"/>
      <c r="DV48" s="40"/>
      <c r="DX48" s="1"/>
      <c r="DY48" s="6"/>
      <c r="DZ48" s="6"/>
      <c r="EA48" s="6"/>
      <c r="EB48" s="229"/>
      <c r="EC48" s="230"/>
      <c r="ED48" s="231" t="s">
        <v>371</v>
      </c>
      <c r="EE48" s="232">
        <f>ED12</f>
        <v>0</v>
      </c>
      <c r="EF48" s="231"/>
      <c r="EG48" s="231">
        <f>EE47*EE24</f>
        <v>1.4965120000000001</v>
      </c>
      <c r="EH48" s="229"/>
      <c r="EI48" s="230"/>
      <c r="EJ48" s="231" t="s">
        <v>371</v>
      </c>
      <c r="EK48" s="232">
        <f>EJ12</f>
        <v>0</v>
      </c>
      <c r="EL48" s="231"/>
      <c r="EM48" s="231">
        <f>EK47*EK24</f>
        <v>1.2112394</v>
      </c>
      <c r="EN48" s="231">
        <f>EL47*EL24</f>
        <v>0</v>
      </c>
      <c r="EO48" s="229"/>
      <c r="EP48" s="230"/>
      <c r="EQ48" s="231" t="s">
        <v>371</v>
      </c>
      <c r="ER48" s="232">
        <f>EQ12</f>
        <v>0</v>
      </c>
      <c r="ES48" s="231"/>
      <c r="ET48" s="231">
        <f>ER47*ER24</f>
        <v>0</v>
      </c>
      <c r="EU48" s="229"/>
      <c r="EV48" s="6"/>
      <c r="EW48" s="6"/>
      <c r="EX48" s="1"/>
      <c r="EY48" s="1"/>
      <c r="EZ48" s="1"/>
      <c r="FA48" s="40"/>
      <c r="FB48" s="40"/>
      <c r="FC48" s="40"/>
      <c r="FD48" s="40"/>
      <c r="FE48" s="40"/>
      <c r="FF48" s="40"/>
      <c r="FG48" s="40"/>
      <c r="FH48" s="6"/>
      <c r="FM48" s="6"/>
      <c r="FN48" s="6"/>
      <c r="FO48" s="6"/>
      <c r="FP48" s="229"/>
      <c r="FQ48" s="230"/>
      <c r="FR48" s="231" t="s">
        <v>371</v>
      </c>
      <c r="FS48" s="232">
        <f>FR12</f>
        <v>0</v>
      </c>
      <c r="FT48" s="231"/>
      <c r="FU48" s="231">
        <f>FS47*FS24</f>
        <v>1.6835760000000002</v>
      </c>
      <c r="FV48" s="229"/>
      <c r="FW48" s="230"/>
      <c r="FX48" s="231" t="s">
        <v>371</v>
      </c>
      <c r="FY48" s="232">
        <f>FX12</f>
        <v>0</v>
      </c>
      <c r="FZ48" s="231"/>
      <c r="GA48" s="231">
        <f>FY47*FY24</f>
        <v>1.9641720000000003</v>
      </c>
      <c r="GB48" s="229"/>
      <c r="GC48" s="230"/>
      <c r="GD48" s="231" t="s">
        <v>371</v>
      </c>
      <c r="GE48" s="7"/>
      <c r="GF48" s="1"/>
      <c r="GG48" s="1"/>
      <c r="GH48" s="40"/>
      <c r="GI48" s="40"/>
      <c r="GJ48" s="40"/>
      <c r="GK48" s="40"/>
      <c r="GL48" s="40"/>
      <c r="GM48" s="40"/>
      <c r="GN48" s="40"/>
      <c r="GO48" s="6"/>
      <c r="GT48" s="1"/>
      <c r="GU48" s="6"/>
      <c r="GV48" s="6"/>
      <c r="GW48" s="6"/>
      <c r="GX48" s="6"/>
      <c r="GY48" s="6"/>
      <c r="GZ48" s="6"/>
      <c r="HA48" s="6"/>
      <c r="HB48" s="1"/>
      <c r="HC48" s="6"/>
      <c r="HD48" s="8"/>
      <c r="HE48" s="251"/>
      <c r="HG48" s="40"/>
      <c r="HI48" s="1"/>
      <c r="HJ48" s="40"/>
      <c r="HK48" s="1"/>
      <c r="HL48" s="2"/>
      <c r="HM48" s="183" t="s">
        <v>791</v>
      </c>
      <c r="HN48" s="6"/>
      <c r="HO48" s="6"/>
      <c r="HP48" s="1"/>
      <c r="HQ48" s="1"/>
      <c r="HR48" s="1"/>
      <c r="HS48" s="1"/>
      <c r="HT48" s="1"/>
      <c r="HV48" s="1"/>
      <c r="HW48" s="6"/>
      <c r="HX48" s="6"/>
      <c r="HY48" s="6"/>
      <c r="HZ48" s="6"/>
      <c r="IA48" s="6"/>
      <c r="IB48" s="6"/>
      <c r="IC48" s="6"/>
      <c r="ID48" s="1"/>
      <c r="IE48" s="6"/>
      <c r="IF48" s="8"/>
      <c r="IG48" s="251"/>
      <c r="II48" s="40"/>
      <c r="IK48" s="1"/>
      <c r="IL48" s="40"/>
      <c r="IM48" s="1"/>
      <c r="IN48" s="2"/>
      <c r="IO48" s="183" t="s">
        <v>791</v>
      </c>
      <c r="IP48" s="6"/>
      <c r="IQ48" s="6"/>
      <c r="IR48" s="1"/>
      <c r="IS48" s="1"/>
      <c r="IT48" s="1"/>
      <c r="IU48" s="1"/>
      <c r="IV48" s="1"/>
      <c r="IW48" s="1"/>
      <c r="IX48" s="3"/>
      <c r="IY48" s="4"/>
      <c r="IZ48" s="4"/>
      <c r="JA48" s="4"/>
      <c r="JB48" s="2"/>
      <c r="JC48" s="2"/>
      <c r="JD48" s="94"/>
      <c r="JE48" s="2"/>
      <c r="JF48" s="1"/>
      <c r="JL48" s="1"/>
      <c r="JM48" s="1"/>
      <c r="JN48" s="1"/>
      <c r="KN48" s="1"/>
      <c r="KO48" s="1"/>
      <c r="KP48" s="1"/>
      <c r="KQ48" s="1"/>
      <c r="KR48" s="4"/>
      <c r="KS48" s="4"/>
      <c r="KT48" s="4"/>
      <c r="KU48" s="104"/>
      <c r="KV48" s="104"/>
      <c r="LB48" s="104"/>
      <c r="LC48" s="104"/>
      <c r="LD48" s="5"/>
      <c r="LE48" s="5"/>
      <c r="LF48" s="5"/>
      <c r="LG48" s="5"/>
      <c r="LH48" s="5"/>
      <c r="LI48" s="5"/>
      <c r="LJ48" s="5"/>
      <c r="LK48" s="5"/>
      <c r="LL48" s="5"/>
      <c r="LM48" s="1"/>
      <c r="LN48" s="6"/>
      <c r="LO48" s="6"/>
      <c r="LP48" s="6"/>
      <c r="LQ48" s="6"/>
      <c r="LR48" s="6"/>
      <c r="LS48" s="6"/>
      <c r="LT48" s="6"/>
      <c r="LU48" s="1"/>
      <c r="ME48" s="2"/>
      <c r="MF48" s="183" t="s">
        <v>792</v>
      </c>
      <c r="MG48" s="6"/>
      <c r="MH48" s="6"/>
      <c r="MI48" s="1"/>
      <c r="MJ48" s="1"/>
      <c r="MK48" s="1"/>
      <c r="ML48" s="1"/>
      <c r="MM48" s="1"/>
      <c r="MN48" s="1"/>
      <c r="MO48" s="3"/>
      <c r="MP48" s="4"/>
      <c r="MQ48" s="4"/>
      <c r="MR48" s="4"/>
      <c r="MS48" s="2"/>
      <c r="MT48" s="2"/>
      <c r="MU48" s="94"/>
      <c r="MV48" s="2"/>
      <c r="MW48" s="1"/>
      <c r="MX48" s="6"/>
      <c r="MY48" s="6"/>
      <c r="MZ48" s="6"/>
      <c r="NA48" s="6"/>
      <c r="NB48" s="6"/>
      <c r="NC48" s="6"/>
      <c r="ND48" s="6"/>
      <c r="NE48" s="1"/>
      <c r="NO48" s="2"/>
      <c r="NP48" s="183" t="s">
        <v>792</v>
      </c>
      <c r="NQ48" s="6"/>
      <c r="NR48" s="6"/>
      <c r="NS48" s="1"/>
      <c r="NT48" s="1"/>
      <c r="NU48" s="1"/>
      <c r="NV48" s="1"/>
      <c r="NW48" s="1"/>
      <c r="NX48" s="1"/>
      <c r="NY48" s="3"/>
      <c r="NZ48" s="4"/>
      <c r="OA48" s="4"/>
      <c r="OB48" s="4"/>
      <c r="OC48" s="2"/>
      <c r="OD48" s="2"/>
      <c r="OE48" s="94"/>
      <c r="OF48" s="2"/>
      <c r="OG48" s="2"/>
      <c r="OH48" s="183" t="s">
        <v>791</v>
      </c>
      <c r="OI48" s="6"/>
      <c r="OJ48" s="6"/>
      <c r="OK48" s="1"/>
      <c r="OL48" s="1"/>
      <c r="OM48" s="1"/>
      <c r="ON48" s="1"/>
      <c r="OO48" s="1"/>
      <c r="OP48" s="1"/>
      <c r="OQ48" s="3"/>
      <c r="OR48" s="4"/>
      <c r="OS48" s="4"/>
      <c r="OT48" s="4"/>
      <c r="OU48" s="2" t="s">
        <v>674</v>
      </c>
      <c r="OW48" s="2">
        <f>OP32/OX47</f>
        <v>22.962152769245073</v>
      </c>
      <c r="OX48" s="2"/>
      <c r="OY48" s="2"/>
      <c r="OZ48" s="2"/>
      <c r="PA48" s="2"/>
      <c r="PB48" s="2"/>
      <c r="PC48" s="2"/>
      <c r="PD48" s="2"/>
      <c r="PE48" s="2"/>
      <c r="PF48" s="2"/>
      <c r="PG48" s="2"/>
      <c r="PH48" s="1"/>
      <c r="PI48" s="6"/>
      <c r="PJ48" s="6"/>
      <c r="PK48" s="6"/>
      <c r="PL48" s="6"/>
      <c r="PM48" s="6"/>
      <c r="PN48" s="6"/>
      <c r="PO48" s="6"/>
      <c r="PP48" s="1"/>
      <c r="PR48" s="40"/>
      <c r="PS48" s="40"/>
      <c r="PT48" s="40"/>
      <c r="PU48" s="40"/>
      <c r="PV48" s="40"/>
      <c r="PW48" s="40"/>
      <c r="PX48" s="40"/>
      <c r="PZ48" s="1"/>
      <c r="QA48" s="195"/>
      <c r="QB48" s="195"/>
      <c r="QC48" s="195"/>
      <c r="QD48" s="195"/>
      <c r="QE48" s="195"/>
      <c r="QF48" s="195"/>
      <c r="QG48" s="195"/>
      <c r="QH48" s="1"/>
      <c r="QI48" s="1"/>
      <c r="QJ48" s="3"/>
      <c r="QK48" s="4"/>
      <c r="QL48" s="4"/>
      <c r="QM48" s="4"/>
      <c r="QN48" s="2"/>
      <c r="QO48" s="2"/>
      <c r="QP48" s="94"/>
      <c r="QQ48" s="2"/>
      <c r="QR48" s="2"/>
      <c r="QS48" s="183" t="s">
        <v>791</v>
      </c>
      <c r="QT48" s="6"/>
      <c r="QU48" s="6"/>
      <c r="QV48" s="1"/>
      <c r="QW48" s="1"/>
      <c r="QX48" s="1"/>
      <c r="QY48" s="1"/>
      <c r="QZ48" s="1"/>
      <c r="RA48" s="1"/>
      <c r="RB48" s="3"/>
      <c r="RC48" s="4"/>
      <c r="RD48" s="4"/>
      <c r="RE48" s="4"/>
      <c r="RF48" s="2" t="s">
        <v>674</v>
      </c>
      <c r="RH48" s="2">
        <f>RA32/RI47</f>
        <v>24.577849185817485</v>
      </c>
      <c r="RI48" s="2"/>
      <c r="RJ48" s="2"/>
      <c r="RK48" s="2"/>
      <c r="RL48" s="2"/>
      <c r="RM48" s="2"/>
      <c r="RN48" s="2"/>
      <c r="RO48" s="2"/>
      <c r="RP48" s="2"/>
      <c r="RQ48" s="2"/>
      <c r="RR48" s="2"/>
      <c r="RS48" s="2"/>
      <c r="RT48" s="2"/>
      <c r="RU48" s="2"/>
      <c r="RV48" s="2"/>
      <c r="RW48" s="2"/>
      <c r="RX48" s="2"/>
      <c r="RY48" s="2"/>
      <c r="RZ48" s="2"/>
      <c r="SA48" s="2"/>
      <c r="SB48" s="1"/>
      <c r="SC48" s="1"/>
      <c r="SD48" s="1"/>
      <c r="SE48" s="1"/>
      <c r="SF48" s="1"/>
      <c r="SG48" s="1"/>
      <c r="SH48" s="1"/>
      <c r="SI48" s="1"/>
      <c r="SJ48" s="1"/>
      <c r="SK48" s="1"/>
      <c r="SL48" s="6"/>
      <c r="SM48" s="6"/>
      <c r="SN48" s="6"/>
      <c r="SO48" s="229"/>
      <c r="SP48" s="230"/>
      <c r="SQ48" s="231" t="s">
        <v>371</v>
      </c>
      <c r="SR48" s="232">
        <f>SQ12</f>
        <v>0</v>
      </c>
      <c r="SS48" s="231"/>
      <c r="ST48" s="231">
        <f>SR47*SR24</f>
        <v>16.08659135612174</v>
      </c>
      <c r="SU48" s="229"/>
      <c r="SV48" s="230"/>
      <c r="SW48" s="231" t="s">
        <v>371</v>
      </c>
      <c r="SX48" s="232">
        <f>SW12</f>
        <v>0</v>
      </c>
      <c r="SY48" s="231"/>
      <c r="SZ48" s="231">
        <f>SX47*SX24</f>
        <v>18.767689915475362</v>
      </c>
      <c r="TA48" s="229"/>
      <c r="TB48" s="230"/>
      <c r="TC48" s="231" t="s">
        <v>371</v>
      </c>
      <c r="TD48" s="7"/>
      <c r="TE48" s="1"/>
      <c r="TF48" s="1"/>
      <c r="TG48" s="40"/>
      <c r="TH48" s="40"/>
      <c r="TI48" s="40"/>
      <c r="TJ48" s="40"/>
      <c r="TK48" s="40"/>
      <c r="TL48" s="40"/>
      <c r="TM48" s="40"/>
      <c r="TN48" s="6"/>
      <c r="TR48" s="1"/>
      <c r="TS48" s="1"/>
      <c r="TT48" s="1"/>
      <c r="TU48" s="1"/>
      <c r="TV48" s="1"/>
      <c r="TW48" s="1"/>
      <c r="TX48" s="1"/>
      <c r="TY48" s="1"/>
      <c r="TZ48" s="1"/>
      <c r="UA48" s="1"/>
      <c r="UB48" s="3"/>
      <c r="UC48" s="4"/>
      <c r="UD48" s="4"/>
      <c r="UE48" s="4"/>
      <c r="UF48" s="2" t="s">
        <v>674</v>
      </c>
      <c r="UH48" s="2">
        <f>UA32/UI47</f>
        <v>25</v>
      </c>
      <c r="UI48" s="2"/>
      <c r="UJ48" s="2"/>
      <c r="UK48" s="2"/>
      <c r="UL48" s="2"/>
      <c r="UM48" s="2"/>
      <c r="UN48" s="2"/>
      <c r="UO48" s="2"/>
      <c r="UP48" s="2"/>
      <c r="UQ48" s="2"/>
      <c r="UR48" s="2"/>
      <c r="UT48" s="3"/>
      <c r="VB48" s="6"/>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40"/>
      <c r="WN48" s="40"/>
      <c r="WO48" s="40"/>
      <c r="WP48" s="40"/>
      <c r="WQ48" s="40"/>
      <c r="WR48" s="40"/>
      <c r="WS48" s="40"/>
      <c r="WT48" s="1"/>
      <c r="WU48" s="1"/>
      <c r="WV48" s="1"/>
      <c r="WW48" s="1"/>
      <c r="WX48" s="1"/>
      <c r="WY48" s="1"/>
      <c r="WZ48" s="1"/>
      <c r="XA48" s="1"/>
      <c r="XB48" s="1"/>
      <c r="XC48" s="1"/>
      <c r="XD48" s="24"/>
      <c r="XE48" s="6"/>
      <c r="XF48" s="6"/>
      <c r="XG48" s="6"/>
      <c r="XH48" s="6"/>
      <c r="XI48" s="6"/>
      <c r="XJ48" s="6"/>
      <c r="XK48" s="6"/>
      <c r="XL48" s="24"/>
      <c r="XM48" s="1"/>
      <c r="XN48" s="1"/>
      <c r="XO48" s="1"/>
      <c r="XP48" s="1"/>
      <c r="XQ48" s="1"/>
      <c r="XR48" s="1"/>
      <c r="XS48" s="1"/>
      <c r="XT48" s="1"/>
      <c r="XU48" s="1"/>
      <c r="XV48" s="1"/>
      <c r="XW48" s="6"/>
      <c r="XX48" s="6"/>
      <c r="XY48" s="6"/>
      <c r="XZ48" s="6"/>
      <c r="YA48" s="6"/>
      <c r="YB48" s="6"/>
      <c r="YC48" s="6"/>
      <c r="YD48" s="1"/>
      <c r="YE48" s="1"/>
      <c r="YF48" s="1"/>
      <c r="YG48" s="1"/>
      <c r="YH48" s="1"/>
      <c r="YI48" s="1"/>
      <c r="YJ48" s="1"/>
      <c r="YK48" s="1"/>
      <c r="YL48" s="1"/>
      <c r="YM48" s="1"/>
      <c r="YN48" s="1"/>
      <c r="YO48" s="1"/>
      <c r="YP48" s="1"/>
      <c r="YQ48" s="1"/>
      <c r="YR48" s="1"/>
      <c r="YS48" s="1"/>
      <c r="YT48" s="1"/>
      <c r="YU48" s="1"/>
      <c r="YV48" s="40"/>
      <c r="ZE48" s="1"/>
      <c r="ZF48" s="1"/>
      <c r="ZG48" s="6"/>
      <c r="ZH48" s="377"/>
      <c r="ZI48" s="377"/>
      <c r="ZJ48" s="377"/>
      <c r="ZK48" s="377"/>
      <c r="ZL48" s="377"/>
      <c r="ZM48" s="377"/>
      <c r="ZN48" s="377"/>
      <c r="ZO48" s="400"/>
      <c r="ZP48" s="1"/>
      <c r="ZQ48" s="24"/>
      <c r="ZR48" s="6"/>
      <c r="ZS48" s="6"/>
      <c r="ZT48" s="6"/>
      <c r="ZU48" s="1"/>
      <c r="ZV48" s="1"/>
      <c r="ZW48" s="6"/>
      <c r="ZX48" s="113"/>
      <c r="ZY48" s="113"/>
      <c r="ZZ48" s="113"/>
      <c r="AAA48" s="1"/>
      <c r="AAB48" s="1"/>
      <c r="AAC48" s="4"/>
      <c r="AAD48" s="4"/>
      <c r="AAE48" s="1"/>
      <c r="AAF48" s="4"/>
      <c r="AAG48" s="87"/>
      <c r="AAH48" s="5"/>
      <c r="AAI48" s="220"/>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row>
    <row r="49" s="1" customFormat="1" ht="15" customHeight="1">
      <c r="A49" s="2"/>
      <c r="B49" s="2"/>
      <c r="C49" s="2"/>
      <c r="D49" s="2"/>
      <c r="E49" s="2"/>
      <c r="F49" s="2"/>
      <c r="G49" s="2"/>
      <c r="H49" s="2"/>
      <c r="I49" s="2"/>
      <c r="J49" s="2"/>
      <c r="K49" s="1"/>
      <c r="L49" s="94"/>
      <c r="M49" s="2"/>
      <c r="N49" s="2"/>
      <c r="O49" s="40"/>
      <c r="P49" s="40"/>
      <c r="Q49" s="40"/>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104"/>
      <c r="AU49" s="1"/>
      <c r="AV49" s="221"/>
      <c r="AW49" s="42"/>
      <c r="AX49" s="1"/>
      <c r="AY49" s="1"/>
      <c r="AZ49" s="41"/>
      <c r="BA49" s="41"/>
      <c r="BL49" s="1"/>
      <c r="BM49" s="1"/>
      <c r="BN49" s="1"/>
      <c r="BO49" s="1"/>
      <c r="BP49" s="1"/>
      <c r="BQ49" s="1"/>
      <c r="BR49" s="1"/>
      <c r="BS49" s="1"/>
      <c r="BT49" s="1"/>
      <c r="BU49" s="1"/>
      <c r="BV49" s="1"/>
      <c r="BW49" s="1"/>
      <c r="BX49" s="1"/>
      <c r="BY49" s="1"/>
      <c r="BZ49" s="1"/>
      <c r="CA49" s="1"/>
      <c r="CB49" s="1"/>
      <c r="CC49" s="1"/>
      <c r="CD49" s="1"/>
      <c r="CE49" s="1"/>
      <c r="CF49" s="1"/>
      <c r="CG49" s="6"/>
      <c r="CH49" s="6"/>
      <c r="CI49" s="6"/>
      <c r="CJ49" s="7">
        <f>CH27*(-1)</f>
        <v>-0.97273280000000006</v>
      </c>
      <c r="CK49" s="7"/>
      <c r="CL49" s="7"/>
      <c r="CM49" s="7">
        <f>IF(CM48=0,0,CM45-CM48)</f>
        <v>0</v>
      </c>
      <c r="CN49" s="7"/>
      <c r="CO49" s="7"/>
      <c r="CP49" s="7">
        <f>IF(CM24=0,-1*CN39,IF(CM48=0,CJ45-CO48,CM49-CO47))</f>
        <v>0.066008254862779614</v>
      </c>
      <c r="CQ49" s="7"/>
      <c r="CR49" s="7"/>
      <c r="CS49" s="7">
        <f>IF(CS48=0,0,CS45-CS48)</f>
        <v>0</v>
      </c>
      <c r="CT49" s="7"/>
      <c r="CU49" s="7"/>
      <c r="CV49" s="7">
        <f>IF(CS24=0,-1*CT39,IF(CS48=0,CP45-CU48,CS49-CU47))</f>
        <v>-0.75550806645454405</v>
      </c>
      <c r="CW49" s="7"/>
      <c r="CX49" s="7"/>
      <c r="CY49" s="7"/>
      <c r="CZ49" s="1"/>
      <c r="DA49" s="1"/>
      <c r="DB49" s="1"/>
      <c r="DC49" s="1"/>
      <c r="DD49" s="1"/>
      <c r="DE49" s="1"/>
      <c r="DF49" s="1"/>
      <c r="DG49" s="1"/>
      <c r="DH49" s="1"/>
      <c r="DI49" s="1"/>
      <c r="DJ49" s="1"/>
      <c r="DK49" s="1"/>
      <c r="DL49" s="1"/>
      <c r="DM49" s="40"/>
      <c r="DN49" s="40"/>
      <c r="DO49" s="40"/>
      <c r="DP49" s="40"/>
      <c r="DQ49" s="40"/>
      <c r="DR49" s="40"/>
      <c r="DS49" s="40"/>
      <c r="DT49" s="6"/>
      <c r="DX49" s="1"/>
      <c r="DY49" s="6"/>
      <c r="DZ49" s="6"/>
      <c r="EA49" s="6"/>
      <c r="EB49" s="7">
        <f>DZ27*(-1)</f>
        <v>0</v>
      </c>
      <c r="EC49" s="7"/>
      <c r="ED49" s="7"/>
      <c r="EE49" s="7">
        <f>IF(EE48=0,0,EE45-EE48)</f>
        <v>0</v>
      </c>
      <c r="EF49" s="7"/>
      <c r="EG49" s="7"/>
      <c r="EH49" s="7">
        <f>IF(EE24=0,-1*EF39,IF(EE48=0,EB45-EG48,EE49-EG47))</f>
        <v>-0.88097392430965338</v>
      </c>
      <c r="EI49" s="7"/>
      <c r="EJ49" s="7"/>
      <c r="EK49" s="7">
        <f>IF(EK48=0,0,EK45-EK48)</f>
        <v>0</v>
      </c>
      <c r="EL49" s="7"/>
      <c r="EM49" s="7"/>
      <c r="EN49" s="7"/>
      <c r="EO49" s="7">
        <f>IF(EL24=0,-1*EM39,IF(EL48=0,EI45-EN48,EL49-EN47))</f>
        <v>-0.21871307534688533</v>
      </c>
      <c r="EP49" s="7"/>
      <c r="EQ49" s="7"/>
      <c r="ER49" s="7">
        <f>IF(ER48=0,0,ER45-ER48)</f>
        <v>0</v>
      </c>
      <c r="ES49" s="7"/>
      <c r="ET49" s="7"/>
      <c r="EU49" s="7">
        <f>IF(ER24=0,-1*ES39,IF(ER48=0,EO45-ET48,ER49-ET47))</f>
        <v>0.25511488145063882</v>
      </c>
      <c r="EV49" s="6"/>
      <c r="EW49" s="6"/>
      <c r="EX49" s="1"/>
      <c r="EY49" s="1"/>
      <c r="EZ49" s="1"/>
      <c r="FA49" s="40"/>
      <c r="FB49" s="40"/>
      <c r="FC49" s="40"/>
      <c r="FD49" s="40"/>
      <c r="FE49" s="40"/>
      <c r="FF49" s="40"/>
      <c r="FG49" s="40"/>
      <c r="FH49" s="6"/>
      <c r="FM49" s="6"/>
      <c r="FN49" s="6"/>
      <c r="FO49" s="6"/>
      <c r="FP49" s="7">
        <f>FN27*(-1)</f>
        <v>0</v>
      </c>
      <c r="FQ49" s="7"/>
      <c r="FR49" s="7"/>
      <c r="FS49" s="7">
        <f>IF(FS48=0,0,FS45-FS48)</f>
        <v>0</v>
      </c>
      <c r="FT49" s="7"/>
      <c r="FU49" s="7"/>
      <c r="FV49" s="7">
        <f>IF(FS24=0,-1*FT39,IF(FS48=0,FP45-FU48,FS49-FU47))</f>
        <v>-1.0876992166006096</v>
      </c>
      <c r="FW49" s="7"/>
      <c r="FX49" s="7"/>
      <c r="FY49" s="7">
        <f>IF(FY48=0,0,FY45-FY48)</f>
        <v>0</v>
      </c>
      <c r="FZ49" s="7"/>
      <c r="GA49" s="7"/>
      <c r="GB49" s="7">
        <f>IF(FY24=0,-1*FZ39,IF(FY48=0,FV45-GA48,FY49-GA47))</f>
        <v>-0.77130495707814828</v>
      </c>
      <c r="GC49" s="7"/>
      <c r="GD49" s="7"/>
      <c r="GE49" s="7"/>
      <c r="GF49" s="1"/>
      <c r="GG49" s="1"/>
      <c r="GH49" s="40"/>
      <c r="GI49" s="40"/>
      <c r="GJ49" s="40"/>
      <c r="GK49" s="40"/>
      <c r="GL49" s="40"/>
      <c r="GM49" s="40"/>
      <c r="GN49" s="40"/>
      <c r="GO49" s="6"/>
      <c r="GT49" s="1"/>
      <c r="GU49" s="40"/>
      <c r="GV49" s="40"/>
      <c r="GW49" s="40"/>
      <c r="GX49" s="40"/>
      <c r="GY49" s="40"/>
      <c r="GZ49" s="40"/>
      <c r="HA49" s="40"/>
      <c r="HB49" s="6"/>
      <c r="HC49" s="6"/>
      <c r="HD49" s="8"/>
      <c r="HE49" s="6"/>
      <c r="HF49" s="40"/>
      <c r="HG49" s="40"/>
      <c r="HH49" s="40"/>
      <c r="HI49" s="1"/>
      <c r="HJ49" s="40"/>
      <c r="HK49" s="1"/>
      <c r="HL49" s="6"/>
      <c r="HS49" s="1"/>
      <c r="HT49" s="1"/>
      <c r="HV49" s="1"/>
      <c r="HW49" s="40"/>
      <c r="HX49" s="40"/>
      <c r="HY49" s="40"/>
      <c r="HZ49" s="40"/>
      <c r="IA49" s="40"/>
      <c r="IB49" s="40"/>
      <c r="IC49" s="40"/>
      <c r="ID49" s="6"/>
      <c r="IE49" s="6"/>
      <c r="IF49" s="8"/>
      <c r="IG49" s="6"/>
      <c r="IH49" s="40"/>
      <c r="II49" s="40"/>
      <c r="IJ49" s="40"/>
      <c r="IK49" s="1"/>
      <c r="IL49" s="40"/>
      <c r="IM49" s="1"/>
      <c r="IN49" s="6"/>
      <c r="IU49" s="1"/>
      <c r="IV49" s="1"/>
      <c r="IW49" s="1"/>
      <c r="IZ49" s="2"/>
      <c r="JA49" s="2"/>
      <c r="JB49" s="4"/>
      <c r="JC49" s="4"/>
      <c r="JD49" s="24"/>
      <c r="JE49" s="24"/>
      <c r="JF49" s="1"/>
      <c r="JL49" s="1"/>
      <c r="JM49" s="1"/>
      <c r="JN49" s="1"/>
      <c r="KN49" s="1"/>
      <c r="KO49" s="1"/>
      <c r="KP49" s="1"/>
      <c r="KQ49" s="1"/>
      <c r="KR49" s="4"/>
      <c r="KS49" s="4"/>
      <c r="KT49" s="4"/>
      <c r="KU49" s="104"/>
      <c r="KV49" s="104"/>
      <c r="KW49" s="104"/>
      <c r="KX49" s="104"/>
      <c r="KY49" s="104"/>
      <c r="KZ49" s="104"/>
      <c r="LA49" s="104"/>
      <c r="LB49" s="104"/>
      <c r="LC49" s="104"/>
      <c r="LD49" s="5"/>
      <c r="LE49" s="5"/>
      <c r="LF49" s="5"/>
      <c r="LG49" s="5"/>
      <c r="LH49" s="5"/>
      <c r="LI49" s="5"/>
      <c r="LJ49" s="5"/>
      <c r="LK49" s="5"/>
      <c r="LL49" s="5"/>
      <c r="LM49" s="1"/>
      <c r="LN49" s="40"/>
      <c r="LO49" s="40"/>
      <c r="LP49" s="40"/>
      <c r="LQ49" s="40"/>
      <c r="LR49" s="40"/>
      <c r="LS49" s="40"/>
      <c r="LT49" s="40"/>
      <c r="LU49" s="6"/>
      <c r="ME49" s="6"/>
      <c r="ML49" s="1"/>
      <c r="MM49" s="1"/>
      <c r="MN49" s="1"/>
      <c r="MQ49" s="2"/>
      <c r="MR49" s="2"/>
      <c r="MS49" s="4"/>
      <c r="MT49" s="4"/>
      <c r="MU49" s="24"/>
      <c r="MV49" s="24"/>
      <c r="MW49" s="1"/>
      <c r="MX49" s="40"/>
      <c r="MY49" s="40"/>
      <c r="MZ49" s="40"/>
      <c r="NA49" s="40"/>
      <c r="NB49" s="40"/>
      <c r="NC49" s="40"/>
      <c r="ND49" s="40"/>
      <c r="NE49" s="6"/>
      <c r="NO49" s="6"/>
      <c r="NV49" s="1"/>
      <c r="NW49" s="1"/>
      <c r="NX49" s="1"/>
      <c r="OA49" s="2"/>
      <c r="OB49" s="2"/>
      <c r="OC49" s="4"/>
      <c r="OD49" s="4"/>
      <c r="OE49" s="24"/>
      <c r="OF49" s="24"/>
      <c r="OG49" s="6"/>
      <c r="ON49" s="1"/>
      <c r="OO49" s="1"/>
      <c r="OP49" s="1"/>
      <c r="OS49" s="2"/>
      <c r="OT49" s="2"/>
      <c r="OU49" s="4"/>
      <c r="OV49" s="4"/>
      <c r="OW49" s="24"/>
      <c r="OX49" s="24"/>
      <c r="PH49" s="1"/>
      <c r="PI49" s="40"/>
      <c r="PJ49" s="40"/>
      <c r="PK49" s="40"/>
      <c r="PL49" s="40"/>
      <c r="PM49" s="40"/>
      <c r="PN49" s="40"/>
      <c r="PO49" s="40"/>
      <c r="PP49" s="6"/>
      <c r="PZ49" s="1"/>
      <c r="QA49" s="377"/>
      <c r="QB49" s="377"/>
      <c r="QC49" s="377"/>
      <c r="QD49" s="377"/>
      <c r="QE49" s="377"/>
      <c r="QF49" s="377"/>
      <c r="QG49" s="377"/>
      <c r="QH49" s="1"/>
      <c r="QI49" s="1"/>
      <c r="QL49" s="2"/>
      <c r="QM49" s="2"/>
      <c r="QN49" s="4"/>
      <c r="QO49" s="4"/>
      <c r="QP49" s="24"/>
      <c r="QQ49" s="24"/>
      <c r="QR49" s="6"/>
      <c r="QY49" s="1"/>
      <c r="QZ49" s="1"/>
      <c r="RA49" s="1"/>
      <c r="RD49" s="2"/>
      <c r="RE49" s="2"/>
      <c r="RF49" s="4"/>
      <c r="RG49" s="4"/>
      <c r="RH49" s="24"/>
      <c r="RI49" s="24"/>
      <c r="SB49" s="1"/>
      <c r="SC49" s="1"/>
      <c r="SD49" s="1"/>
      <c r="SE49" s="1"/>
      <c r="SF49" s="1"/>
      <c r="SG49" s="1"/>
      <c r="SH49" s="1"/>
      <c r="SI49" s="1"/>
      <c r="SJ49" s="1"/>
      <c r="SK49" s="1"/>
      <c r="SL49" s="6"/>
      <c r="SM49" s="6"/>
      <c r="SN49" s="6"/>
      <c r="SO49" s="7">
        <f>SM27*(-1)</f>
        <v>0</v>
      </c>
      <c r="SP49" s="7"/>
      <c r="SQ49" s="7"/>
      <c r="SR49" s="7">
        <f>IF(SR48=0,0,SR45-SR48)</f>
        <v>0</v>
      </c>
      <c r="SS49" s="7"/>
      <c r="ST49" s="7"/>
      <c r="SU49" s="7">
        <f>IF(SR24=0,-1*SS39,IF(SR48=0,SO45-ST48,SR49-ST47))</f>
        <v>-10.392980664863215</v>
      </c>
      <c r="SV49" s="7"/>
      <c r="SW49" s="7"/>
      <c r="SX49" s="7">
        <f>IF(SX48=0,0,SX45-SX48)</f>
        <v>0</v>
      </c>
      <c r="SY49" s="7"/>
      <c r="SZ49" s="7"/>
      <c r="TA49" s="7">
        <f>IF(SX24=0,-1*SY39,IF(SX48=0,SU45-SZ48,SX49-SZ47))</f>
        <v>-7.3698292536049355</v>
      </c>
      <c r="TB49" s="7"/>
      <c r="TC49" s="7"/>
      <c r="TD49" s="7"/>
      <c r="TE49" s="1"/>
      <c r="TF49" s="1"/>
      <c r="TG49" s="40"/>
      <c r="TH49" s="40"/>
      <c r="TI49" s="40"/>
      <c r="TJ49" s="40"/>
      <c r="TK49" s="40"/>
      <c r="TL49" s="40"/>
      <c r="TM49" s="40"/>
      <c r="TN49" s="6"/>
      <c r="TR49" s="1"/>
      <c r="TS49" s="1"/>
      <c r="TT49" s="1"/>
      <c r="TU49" s="1"/>
      <c r="TV49" s="1"/>
      <c r="TW49" s="1"/>
      <c r="TX49" s="1"/>
      <c r="TY49" s="1"/>
      <c r="TZ49" s="1"/>
      <c r="UA49" s="1"/>
      <c r="UD49" s="2"/>
      <c r="UE49" s="2"/>
      <c r="UF49" s="4"/>
      <c r="UG49" s="4"/>
      <c r="UH49" s="24"/>
      <c r="UI49" s="24"/>
      <c r="UT49" s="3"/>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2"/>
      <c r="WD49" s="2"/>
      <c r="WK49" s="2"/>
      <c r="WL49" s="1"/>
      <c r="WT49" s="1"/>
      <c r="WU49" s="1"/>
      <c r="WV49" s="1"/>
      <c r="WW49" s="1"/>
      <c r="WX49" s="1"/>
      <c r="WY49" s="1"/>
      <c r="WZ49" s="1"/>
      <c r="XA49" s="1"/>
      <c r="XB49" s="1"/>
      <c r="XC49" s="1"/>
      <c r="XD49" s="24"/>
      <c r="XE49" s="6"/>
      <c r="XF49" s="6"/>
      <c r="XG49" s="6"/>
      <c r="XH49" s="6"/>
      <c r="XI49" s="6"/>
      <c r="XJ49" s="6"/>
      <c r="XK49" s="6"/>
      <c r="XL49" s="24"/>
      <c r="XM49" s="1"/>
      <c r="XN49" s="1"/>
      <c r="XO49" s="1"/>
      <c r="XP49" s="1"/>
      <c r="XQ49" s="1"/>
      <c r="XR49" s="1"/>
      <c r="XS49" s="1"/>
      <c r="XT49" s="1"/>
      <c r="XU49" s="1"/>
      <c r="XV49" s="1"/>
      <c r="XW49" s="6"/>
      <c r="XX49" s="6"/>
      <c r="XY49" s="6"/>
      <c r="XZ49" s="6"/>
      <c r="YA49" s="6"/>
      <c r="YB49" s="6"/>
      <c r="YC49" s="6"/>
      <c r="YD49" s="1"/>
      <c r="YE49" s="1"/>
      <c r="YF49" s="1"/>
      <c r="YG49" s="1"/>
      <c r="YH49" s="1"/>
      <c r="YI49" s="1"/>
      <c r="YJ49" s="1"/>
      <c r="YK49" s="1"/>
      <c r="YL49" s="1"/>
      <c r="YM49" s="1"/>
      <c r="YN49" s="1"/>
      <c r="YO49" s="1"/>
      <c r="YP49" s="1"/>
      <c r="YQ49" s="1"/>
      <c r="YR49" s="1"/>
      <c r="YS49" s="1"/>
      <c r="YT49" s="1"/>
      <c r="YU49" s="1"/>
      <c r="YV49" s="40"/>
      <c r="ZE49" s="1"/>
      <c r="ZF49" s="1"/>
      <c r="ZG49" s="2">
        <f>ZI17/(0.9*ZK10*ZI16*ZI15*ZI15)</f>
        <v>0.052205882352941178</v>
      </c>
      <c r="ZH49" s="2">
        <f t="shared" ref="ZH49:ZH96" si="266">ZG49/(1-(0.5*ZI49))</f>
        <v>0.053162812986701814</v>
      </c>
      <c r="ZI49" s="2">
        <v>0.035999999999999997</v>
      </c>
      <c r="ZJ49" s="2">
        <f>ZG59</f>
        <v>0.052205882352941178</v>
      </c>
      <c r="ZK49" s="2">
        <f t="shared" ref="ZK49:ZK85" si="267">ZJ49/(1-(0.5*ZL49))</f>
        <v>0.053644762631855226</v>
      </c>
      <c r="ZL49" s="2">
        <f>ZH59</f>
        <v>0.053644762631855226</v>
      </c>
      <c r="ZM49" s="2">
        <f>ZJ59</f>
        <v>0.052205882352941178</v>
      </c>
      <c r="ZN49" s="2">
        <f t="shared" ref="ZN49:ZN85" si="268">ZM49/(1-(0.5*ZO49))</f>
        <v>0.053644762631855226</v>
      </c>
      <c r="ZO49" s="2">
        <f>ZK59</f>
        <v>0.053644762631855226</v>
      </c>
      <c r="ZP49" s="1"/>
      <c r="ZQ49" s="7"/>
      <c r="ZR49" s="6"/>
      <c r="ZS49" s="6"/>
      <c r="ZT49" s="6"/>
      <c r="ZU49" s="1"/>
      <c r="ZV49" s="1"/>
      <c r="ZW49" s="6"/>
      <c r="ZX49" s="113"/>
      <c r="ZY49" s="113"/>
      <c r="ZZ49" s="113"/>
      <c r="AAA49" s="1"/>
      <c r="AAB49" s="1"/>
      <c r="AAC49" s="1"/>
      <c r="AAD49" s="4"/>
      <c r="AAE49" s="1"/>
      <c r="AAF49" s="4"/>
      <c r="AAG49" s="1"/>
      <c r="AAH49" s="4"/>
      <c r="AAI49" s="43"/>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row>
    <row r="50" ht="15" customHeight="1">
      <c r="K50" s="1"/>
      <c r="L50" s="94"/>
      <c r="M50" s="2"/>
      <c r="N50" s="2"/>
      <c r="O50" s="40"/>
      <c r="P50" s="40"/>
      <c r="Q50" s="40"/>
      <c r="AV50" s="221"/>
      <c r="BB50" s="104"/>
      <c r="BC50" s="104"/>
      <c r="BD50" s="104"/>
      <c r="BE50" s="104"/>
      <c r="BF50" s="104"/>
      <c r="BG50" s="104"/>
      <c r="BH50" s="104"/>
      <c r="BI50" s="104"/>
      <c r="BJ50" s="104"/>
      <c r="BK50" s="104"/>
      <c r="BW50" s="401" t="s">
        <v>623</v>
      </c>
      <c r="BX50" s="245" t="s">
        <v>619</v>
      </c>
      <c r="BY50" s="245" t="s">
        <v>21</v>
      </c>
      <c r="BZ50" s="245" t="s">
        <v>624</v>
      </c>
      <c r="CA50" s="245" t="s">
        <v>625</v>
      </c>
      <c r="CB50" s="244" t="s">
        <v>626</v>
      </c>
      <c r="CG50" s="6"/>
      <c r="CH50" s="6"/>
      <c r="CI50" s="6"/>
      <c r="CJ50" s="6"/>
      <c r="CK50" s="6"/>
      <c r="CL50" s="233" t="s">
        <v>372</v>
      </c>
      <c r="CM50" s="67"/>
      <c r="CN50" s="67"/>
      <c r="CO50" s="67"/>
      <c r="CP50" s="67"/>
      <c r="CQ50" s="67"/>
      <c r="CR50" s="6"/>
      <c r="CS50" s="6"/>
      <c r="CT50" s="6"/>
      <c r="CU50" s="6"/>
      <c r="CV50" s="6"/>
      <c r="CW50" s="6"/>
      <c r="CX50" s="6"/>
      <c r="CY50" s="6"/>
      <c r="CZ50" s="104"/>
      <c r="DA50" s="104"/>
      <c r="DL50" s="2">
        <f>DN14/(0.9*DP7*DN13*DN12*DN12)</f>
        <v>0.044208276562283086</v>
      </c>
      <c r="DM50" s="2">
        <f t="shared" ref="DM50:DM95" si="269">DL50/(1-(0.5*DN50))</f>
        <v>0.045018611570553042</v>
      </c>
      <c r="DN50" s="2">
        <v>0.035999999999999997</v>
      </c>
      <c r="DO50" s="2">
        <f>DL60</f>
        <v>0.044208276562283086</v>
      </c>
      <c r="DP50" s="2">
        <f t="shared" ref="DP50:DP84" si="270">DO50/(1-(0.5*DQ50))</f>
        <v>0.045231207634312216</v>
      </c>
      <c r="DQ50" s="2">
        <f>DM60</f>
        <v>0.045231207634312216</v>
      </c>
      <c r="DR50" s="2">
        <f>DO60</f>
        <v>0.044208276562283086</v>
      </c>
      <c r="DS50" s="2">
        <f t="shared" ref="DS50:DS84" si="271">DR50/(1-(0.5*DT50))</f>
        <v>0.045231207634312216</v>
      </c>
      <c r="DT50" s="2">
        <f>DP60</f>
        <v>0.045231207634312216</v>
      </c>
      <c r="DY50" s="6"/>
      <c r="DZ50" s="6"/>
      <c r="EA50" s="6"/>
      <c r="EB50" s="6"/>
      <c r="EC50" s="6"/>
      <c r="ED50" s="233" t="s">
        <v>372</v>
      </c>
      <c r="EE50" s="67"/>
      <c r="EF50" s="67"/>
      <c r="EG50" s="67"/>
      <c r="EH50" s="67"/>
      <c r="EI50" s="67"/>
      <c r="EJ50" s="6"/>
      <c r="EK50" s="6"/>
      <c r="EL50" s="6"/>
      <c r="EM50" s="6"/>
      <c r="EN50" s="6"/>
      <c r="EO50" s="6"/>
      <c r="EP50" s="6"/>
      <c r="EQ50" s="6"/>
      <c r="ER50" s="6"/>
      <c r="ES50" s="6"/>
      <c r="ET50" s="6"/>
      <c r="EU50" s="6"/>
      <c r="EV50" s="6"/>
      <c r="EW50" s="6"/>
      <c r="EX50" s="2"/>
      <c r="EY50" s="2"/>
      <c r="EZ50" s="2"/>
      <c r="FA50" s="2">
        <f>GI17/(0.9*GK10*GI16*GI15*GI15)</f>
        <v>0.046076302233460577</v>
      </c>
      <c r="FB50" s="2">
        <f t="shared" ref="FB50:FB95" si="272">FA50/(1-(0.5*FC50))</f>
        <v>0.046920878038147228</v>
      </c>
      <c r="FC50" s="2">
        <v>0.035999999999999997</v>
      </c>
      <c r="FD50" s="2">
        <f>GH60</f>
        <v>0.046076302233460577</v>
      </c>
      <c r="FE50" s="2">
        <f t="shared" ref="FE50:FE84" si="273">FD50/(1-(0.5*FF50))</f>
        <v>0.047189737915738626</v>
      </c>
      <c r="FF50" s="2">
        <f>GI60</f>
        <v>0.047189737915738626</v>
      </c>
      <c r="FG50" s="2">
        <f>GK60</f>
        <v>0.046076302233460577</v>
      </c>
      <c r="FH50" s="2">
        <f t="shared" ref="FH50:FH84" si="274">FG50/(1-(0.5*FI50))</f>
        <v>0.047189737915738626</v>
      </c>
      <c r="FI50" s="2">
        <f>GL60</f>
        <v>0.047189737915738626</v>
      </c>
      <c r="FM50" s="6"/>
      <c r="FN50" s="6"/>
      <c r="FO50" s="6"/>
      <c r="FP50" s="6"/>
      <c r="FQ50" s="6"/>
      <c r="FR50" s="233" t="s">
        <v>372</v>
      </c>
      <c r="FS50" s="67"/>
      <c r="FT50" s="67"/>
      <c r="FU50" s="67"/>
      <c r="FV50" s="67"/>
      <c r="FW50" s="67"/>
      <c r="FX50" s="6"/>
      <c r="FY50" s="6"/>
      <c r="FZ50" s="6"/>
      <c r="GA50" s="6"/>
      <c r="GB50" s="6"/>
      <c r="GC50" s="6"/>
      <c r="GD50" s="6"/>
      <c r="GE50" s="6"/>
      <c r="GF50" s="104"/>
      <c r="GH50" s="2">
        <f>GI17/(0.9*GK10*GI16*GI15*GI15)</f>
        <v>0.046076302233460577</v>
      </c>
      <c r="GI50" s="2">
        <f t="shared" ref="GI50:GI95" si="275">GH50/(1-(0.5*GJ50))</f>
        <v>0.046920878038147228</v>
      </c>
      <c r="GJ50" s="2">
        <v>0.035999999999999997</v>
      </c>
      <c r="GK50" s="2">
        <f>GH60</f>
        <v>0.046076302233460577</v>
      </c>
      <c r="GL50" s="2">
        <f t="shared" ref="GL50:GL84" si="276">GK50/(1-(0.5*GM50))</f>
        <v>0.047189737915738626</v>
      </c>
      <c r="GM50" s="2">
        <f>GI60</f>
        <v>0.047189737915738626</v>
      </c>
      <c r="GN50" s="2">
        <f>GK60</f>
        <v>0.046076302233460577</v>
      </c>
      <c r="GO50" s="2">
        <f t="shared" ref="GO50:GO84" si="277">GN50/(1-(0.5*GP50))</f>
        <v>0.047189737915738626</v>
      </c>
      <c r="GP50" s="2">
        <f>GL60</f>
        <v>0.047189737915738626</v>
      </c>
      <c r="GT50" s="1"/>
      <c r="GU50" s="40"/>
      <c r="GV50" s="40"/>
      <c r="GW50" s="40"/>
      <c r="GX50" s="40"/>
      <c r="GY50" s="40"/>
      <c r="GZ50" s="40"/>
      <c r="HA50" s="40"/>
      <c r="HB50" s="6"/>
      <c r="HL50" s="1"/>
      <c r="HM50" s="1"/>
      <c r="HN50" s="1"/>
      <c r="HO50" s="1"/>
      <c r="HP50" s="1"/>
      <c r="HQ50" s="1"/>
      <c r="HR50" s="1"/>
      <c r="HS50" s="1"/>
      <c r="HT50" s="1"/>
      <c r="HV50" s="1"/>
      <c r="HW50" s="40"/>
      <c r="HX50" s="40"/>
      <c r="HY50" s="40"/>
      <c r="HZ50" s="40"/>
      <c r="IA50" s="40"/>
      <c r="IB50" s="40"/>
      <c r="IC50" s="40"/>
      <c r="ID50" s="6"/>
      <c r="IN50" s="1"/>
      <c r="IO50" s="1"/>
      <c r="IP50" s="1"/>
      <c r="IQ50" s="1"/>
      <c r="IR50" s="1"/>
      <c r="IS50" s="1"/>
      <c r="IT50" s="1"/>
      <c r="IU50" s="1"/>
      <c r="IV50" s="1"/>
      <c r="IW50" s="1"/>
      <c r="JB50" s="1"/>
      <c r="JC50" s="51"/>
      <c r="JD50" s="24"/>
      <c r="JE50" s="24"/>
      <c r="KU50" s="104"/>
      <c r="KV50" s="104"/>
      <c r="KW50" s="104"/>
      <c r="KX50" s="104"/>
      <c r="KY50" s="104"/>
      <c r="KZ50" s="104"/>
      <c r="LA50" s="104"/>
      <c r="LB50" s="104"/>
      <c r="LC50" s="104"/>
      <c r="LD50" s="5"/>
      <c r="LE50" s="5"/>
      <c r="LF50" s="5"/>
      <c r="LG50" s="5"/>
      <c r="LH50" s="5"/>
      <c r="LI50" s="5"/>
      <c r="LJ50" s="5"/>
      <c r="LK50" s="5"/>
      <c r="LL50" s="5"/>
      <c r="LM50" s="1"/>
      <c r="LN50" s="40"/>
      <c r="LO50" s="40"/>
      <c r="LP50" s="40"/>
      <c r="LQ50" s="40"/>
      <c r="LR50" s="40"/>
      <c r="LS50" s="40"/>
      <c r="LT50" s="40"/>
      <c r="LU50" s="6"/>
      <c r="ME50" s="1"/>
      <c r="MF50" s="1"/>
      <c r="MG50" s="1"/>
      <c r="MH50" s="1"/>
      <c r="MI50" s="1"/>
      <c r="MJ50" s="1"/>
      <c r="MK50" s="1"/>
      <c r="ML50" s="1"/>
      <c r="MM50" s="1"/>
      <c r="MN50" s="1"/>
      <c r="MS50" s="1"/>
      <c r="MT50" s="51"/>
      <c r="MU50" s="24"/>
      <c r="MV50" s="24"/>
      <c r="MW50" s="1"/>
      <c r="MX50" s="40"/>
      <c r="MY50" s="40"/>
      <c r="MZ50" s="40"/>
      <c r="NA50" s="40"/>
      <c r="NB50" s="40"/>
      <c r="NC50" s="40"/>
      <c r="ND50" s="40"/>
      <c r="NE50" s="6"/>
      <c r="NO50" s="1"/>
      <c r="NP50" s="1"/>
      <c r="NQ50" s="1"/>
      <c r="NR50" s="1"/>
      <c r="NS50" s="1"/>
      <c r="NT50" s="1"/>
      <c r="NU50" s="1"/>
      <c r="NV50" s="1"/>
      <c r="NW50" s="1"/>
      <c r="NX50" s="1"/>
      <c r="OC50" s="1"/>
      <c r="OD50" s="51"/>
      <c r="OE50" s="24"/>
      <c r="OF50" s="24"/>
      <c r="OG50" s="1"/>
      <c r="OH50" s="1"/>
      <c r="OI50" s="1"/>
      <c r="OJ50" s="1"/>
      <c r="OK50" s="1"/>
      <c r="OL50" s="1"/>
      <c r="OM50" s="1"/>
      <c r="ON50" s="1"/>
      <c r="OO50" s="1"/>
      <c r="OP50" s="1"/>
      <c r="OU50" s="1"/>
      <c r="OV50" s="51"/>
      <c r="OW50" s="24"/>
      <c r="OX50" s="24"/>
      <c r="OY50" s="1"/>
      <c r="OZ50" s="1"/>
      <c r="PA50" s="1"/>
      <c r="PB50" s="1"/>
      <c r="PC50" s="1"/>
      <c r="PD50" s="1"/>
      <c r="PE50" s="1"/>
      <c r="PF50" s="1"/>
      <c r="PG50" s="1"/>
      <c r="PH50" s="1"/>
      <c r="PI50" s="40"/>
      <c r="PJ50" s="40"/>
      <c r="PK50" s="40"/>
      <c r="PL50" s="40"/>
      <c r="PM50" s="40"/>
      <c r="PN50" s="40"/>
      <c r="PO50" s="40"/>
      <c r="PP50" s="6"/>
      <c r="PZ50" s="1"/>
      <c r="QA50" s="377"/>
      <c r="QB50" s="377"/>
      <c r="QC50" s="377"/>
      <c r="QD50" s="377"/>
      <c r="QE50" s="377"/>
      <c r="QF50" s="377"/>
      <c r="QG50" s="377"/>
      <c r="QH50" s="1"/>
      <c r="QI50" s="1"/>
      <c r="QN50" s="1"/>
      <c r="QO50" s="51"/>
      <c r="QP50" s="24"/>
      <c r="QQ50" s="24"/>
      <c r="QR50" s="1"/>
      <c r="QS50" s="1"/>
      <c r="QT50" s="1"/>
      <c r="QU50" s="1"/>
      <c r="QV50" s="1"/>
      <c r="QW50" s="1"/>
      <c r="QX50" s="1"/>
      <c r="QY50" s="1"/>
      <c r="QZ50" s="1"/>
      <c r="RA50" s="1"/>
      <c r="RF50" s="1"/>
      <c r="RG50" s="51"/>
      <c r="RH50" s="24"/>
      <c r="RI50" s="24"/>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L50" s="6"/>
      <c r="SM50" s="6"/>
      <c r="SN50" s="6"/>
      <c r="SO50" s="6"/>
      <c r="SP50" s="6"/>
      <c r="SQ50" s="233" t="s">
        <v>372</v>
      </c>
      <c r="SR50" s="67"/>
      <c r="SS50" s="67"/>
      <c r="ST50" s="67"/>
      <c r="SU50" s="67"/>
      <c r="SV50" s="67"/>
      <c r="SW50" s="6"/>
      <c r="SX50" s="6"/>
      <c r="SY50" s="6"/>
      <c r="SZ50" s="6"/>
      <c r="TA50" s="6"/>
      <c r="TB50" s="6"/>
      <c r="TC50" s="6"/>
      <c r="TD50" s="6"/>
      <c r="TE50" s="104"/>
      <c r="TF50" s="2">
        <f>TH17/(0.9*TJ10*TH16*TH15*TH15)</f>
        <v>0.063555315574775548</v>
      </c>
      <c r="TG50" s="2">
        <f t="shared" ref="TG50:TG95" si="278">TF50/(1-(0.5*TH50))</f>
        <v>0.064720280626044346</v>
      </c>
      <c r="TH50" s="2">
        <v>0.035999999999999997</v>
      </c>
      <c r="TI50" s="2">
        <f>TF60</f>
        <v>0.063555315574775548</v>
      </c>
      <c r="TJ50" s="2">
        <f t="shared" ref="TJ50:TJ84" si="279">TI50/(1-(0.5*TK50))</f>
        <v>0.065714514267481039</v>
      </c>
      <c r="TK50" s="2">
        <f>TG60</f>
        <v>0.065714514267481025</v>
      </c>
      <c r="TL50" s="2">
        <f>TI60</f>
        <v>0.063555315574775548</v>
      </c>
      <c r="TM50" s="2">
        <f t="shared" ref="TM50:TM84" si="280">TL50/(1-(0.5*TN50))</f>
        <v>0.065714514267481039</v>
      </c>
      <c r="TN50" s="2">
        <f>TJ60</f>
        <v>0.065714514267481039</v>
      </c>
      <c r="TR50" s="1"/>
      <c r="TS50" s="1"/>
      <c r="TT50" s="1"/>
      <c r="TU50" s="1"/>
      <c r="TV50" s="1"/>
      <c r="TW50" s="1"/>
      <c r="TX50" s="1"/>
      <c r="TY50" s="1"/>
      <c r="TZ50" s="1"/>
      <c r="UA50" s="1"/>
      <c r="UF50" s="1"/>
      <c r="UG50" s="51"/>
      <c r="UH50" s="24"/>
      <c r="UI50" s="24"/>
      <c r="UJ50" s="1"/>
      <c r="UK50" s="1"/>
      <c r="UL50" s="1"/>
      <c r="UM50" s="1"/>
      <c r="UN50" s="1"/>
      <c r="UO50" s="1"/>
      <c r="UP50" s="1"/>
      <c r="UQ50" s="1"/>
      <c r="UR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L50" s="1"/>
      <c r="WT50" s="1"/>
      <c r="WV50" s="1"/>
      <c r="WW50" s="1"/>
      <c r="WX50" s="1"/>
      <c r="WY50" s="1"/>
      <c r="WZ50" s="1"/>
      <c r="XA50" s="1"/>
      <c r="XB50" s="1"/>
      <c r="XD50" s="24"/>
      <c r="XL50" s="24"/>
      <c r="XM50" s="1"/>
      <c r="XN50" s="1"/>
      <c r="XO50" s="1"/>
      <c r="XP50" s="1"/>
      <c r="XQ50" s="1"/>
      <c r="XR50" s="1"/>
      <c r="XS50" s="1"/>
      <c r="XT50" s="1"/>
      <c r="XU50" s="1"/>
      <c r="XV50" s="1"/>
      <c r="XW50" s="1"/>
      <c r="XX50" s="1"/>
      <c r="XY50" s="1"/>
      <c r="XZ50" s="1"/>
      <c r="YA50" s="1"/>
      <c r="YB50" s="1"/>
      <c r="YC50" s="1"/>
      <c r="YD50" s="1"/>
      <c r="YE50" s="1"/>
      <c r="YM50" s="1"/>
      <c r="YN50" s="1"/>
      <c r="YO50" s="1"/>
      <c r="YP50" s="1"/>
      <c r="YQ50" s="1"/>
      <c r="YR50" s="1"/>
      <c r="YS50" s="1"/>
      <c r="YT50" s="1"/>
      <c r="YU50" s="1"/>
      <c r="YV50" s="40"/>
      <c r="ZG50" s="2">
        <f t="shared" ref="ZG50:ZG59" si="281">ZG49</f>
        <v>0.052205882352941178</v>
      </c>
      <c r="ZH50" s="2">
        <f t="shared" si="266"/>
        <v>0.053631482592575504</v>
      </c>
      <c r="ZI50" s="2">
        <f t="shared" ref="ZI50:ZI59" si="282">ZH49</f>
        <v>0.053162812986701814</v>
      </c>
      <c r="ZJ50" s="2">
        <f t="shared" ref="ZJ50:ZJ59" si="283">ZJ49</f>
        <v>0.052205882352941178</v>
      </c>
      <c r="ZK50" s="2">
        <f t="shared" si="267"/>
        <v>0.053644762631855226</v>
      </c>
      <c r="ZL50" s="2">
        <f t="shared" ref="ZL50:ZL59" si="284">ZK49</f>
        <v>0.053644762631855226</v>
      </c>
      <c r="ZM50" s="2">
        <f t="shared" ref="ZM50:ZM59" si="285">ZM49</f>
        <v>0.052205882352941178</v>
      </c>
      <c r="ZN50" s="2">
        <f t="shared" si="268"/>
        <v>0.053644762631855226</v>
      </c>
      <c r="ZO50" s="2">
        <f t="shared" ref="ZO50:ZO59" si="286">ZN49</f>
        <v>0.053644762631855226</v>
      </c>
      <c r="ZQ50" s="6"/>
      <c r="ZR50" s="6"/>
      <c r="ZS50" s="6"/>
      <c r="ZT50" s="6"/>
      <c r="ZW50" s="6"/>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row>
    <row r="51" ht="15" customHeight="1">
      <c r="J51" s="2"/>
      <c r="K51" s="1"/>
      <c r="L51" s="94"/>
      <c r="M51" s="2"/>
      <c r="N51" s="2"/>
      <c r="O51" s="2"/>
      <c r="P51" s="1"/>
      <c r="Q51" s="1"/>
      <c r="R51" s="3"/>
      <c r="S51" s="3"/>
      <c r="T51" s="3"/>
      <c r="U51" s="3"/>
      <c r="V51" s="3"/>
      <c r="W51" s="3"/>
      <c r="X51" s="3"/>
      <c r="Y51" s="3"/>
      <c r="Z51" s="3"/>
      <c r="AA51" s="3"/>
      <c r="AB51" s="3"/>
      <c r="AC51" s="3"/>
      <c r="AD51" s="3"/>
      <c r="AE51" s="3"/>
      <c r="AF51" s="3"/>
      <c r="AG51" s="3"/>
      <c r="AH51" s="3"/>
      <c r="AI51" s="3"/>
      <c r="AJ51" s="3"/>
      <c r="BB51" s="104"/>
      <c r="BC51" s="104"/>
      <c r="BD51" s="104"/>
      <c r="BE51" s="104"/>
      <c r="BF51" s="104"/>
      <c r="BG51" s="104"/>
      <c r="BH51" s="104"/>
      <c r="BI51" s="104"/>
      <c r="BJ51" s="104"/>
      <c r="BK51" s="104"/>
      <c r="BL51" s="104"/>
      <c r="BS51" s="104"/>
      <c r="BT51" s="104"/>
      <c r="BU51" s="104"/>
      <c r="BV51" s="104"/>
      <c r="BW51" s="18">
        <v>1</v>
      </c>
      <c r="BX51" s="1">
        <f>7.15*21.54</f>
        <v>154.011</v>
      </c>
      <c r="BY51" s="1">
        <f>1.18+(7.15/2)</f>
        <v>4.7549999999999999</v>
      </c>
      <c r="BZ51" s="1">
        <f>21.34/2</f>
        <v>10.67</v>
      </c>
      <c r="CA51" s="1">
        <f t="shared" ref="CA51:CA52" si="287">BY51*BX51</f>
        <v>732.32230499999991</v>
      </c>
      <c r="CB51" s="133">
        <f t="shared" ref="CB51:CB52" si="288">BZ51*BX51</f>
        <v>1643.29737</v>
      </c>
      <c r="CC51" s="104"/>
      <c r="CD51" s="104"/>
      <c r="CE51" s="104"/>
      <c r="CF51" s="104"/>
      <c r="CG51" s="6"/>
      <c r="CH51" s="6"/>
      <c r="CI51" s="6"/>
      <c r="CJ51" s="6"/>
      <c r="CK51" s="6"/>
      <c r="CL51" s="234"/>
      <c r="CM51" s="233" t="s">
        <v>374</v>
      </c>
      <c r="CN51" s="67"/>
      <c r="CO51" s="67"/>
      <c r="CP51" s="67"/>
      <c r="CQ51" s="67"/>
      <c r="CR51" s="6"/>
      <c r="CS51" s="6"/>
      <c r="CT51" s="6"/>
      <c r="CU51" s="6"/>
      <c r="CV51" s="6"/>
      <c r="CW51" s="6"/>
      <c r="CX51" s="6"/>
      <c r="CY51" s="6"/>
      <c r="CZ51" s="104"/>
      <c r="DA51" s="104"/>
      <c r="DL51" s="2">
        <f t="shared" ref="DL51:DL60" si="289">DL50</f>
        <v>0.044208276562283086</v>
      </c>
      <c r="DM51" s="2">
        <f t="shared" si="269"/>
        <v>0.045226288929326564</v>
      </c>
      <c r="DN51" s="2">
        <f t="shared" ref="DN51:DN60" si="290">DM50</f>
        <v>0.045018611570553042</v>
      </c>
      <c r="DO51" s="2">
        <f t="shared" ref="DO51:DO60" si="291">DO50</f>
        <v>0.044208276562283086</v>
      </c>
      <c r="DP51" s="2">
        <f t="shared" si="270"/>
        <v>0.045231207634312216</v>
      </c>
      <c r="DQ51" s="2">
        <f t="shared" ref="DQ51:DQ60" si="292">DP50</f>
        <v>0.045231207634312216</v>
      </c>
      <c r="DR51" s="2">
        <f t="shared" ref="DR51:DR60" si="293">DR50</f>
        <v>0.044208276562283086</v>
      </c>
      <c r="DS51" s="2">
        <f t="shared" si="271"/>
        <v>0.045231207634312216</v>
      </c>
      <c r="DT51" s="2">
        <f t="shared" ref="DT51:DT60" si="294">DS50</f>
        <v>0.045231207634312216</v>
      </c>
      <c r="DX51" s="104"/>
      <c r="DY51" s="6"/>
      <c r="DZ51" s="6"/>
      <c r="EA51" s="6"/>
      <c r="EB51" s="6"/>
      <c r="EC51" s="6"/>
      <c r="ED51" s="234"/>
      <c r="EE51" s="233" t="s">
        <v>374</v>
      </c>
      <c r="EF51" s="67"/>
      <c r="EG51" s="67"/>
      <c r="EH51" s="67"/>
      <c r="EI51" s="67"/>
      <c r="EJ51" s="6"/>
      <c r="EK51" s="6"/>
      <c r="EL51" s="6"/>
      <c r="EM51" s="6"/>
      <c r="EN51" s="6"/>
      <c r="EO51" s="6"/>
      <c r="EP51" s="6"/>
      <c r="EQ51" s="6"/>
      <c r="ER51" s="6"/>
      <c r="ES51" s="6"/>
      <c r="ET51" s="6"/>
      <c r="EU51" s="6"/>
      <c r="EV51" s="6"/>
      <c r="EW51" s="6"/>
      <c r="EX51" s="2"/>
      <c r="EY51" s="2"/>
      <c r="EZ51" s="2"/>
      <c r="FA51" s="2">
        <f t="shared" ref="FA51:FA60" si="295">FA50</f>
        <v>0.046076302233460577</v>
      </c>
      <c r="FB51" s="2">
        <f t="shared" si="272"/>
        <v>0.047183241800442054</v>
      </c>
      <c r="FC51" s="2">
        <f t="shared" ref="FC51:FC60" si="296">FB50</f>
        <v>0.046920878038147228</v>
      </c>
      <c r="FD51" s="2">
        <f t="shared" ref="FD51:FD60" si="297">FD50</f>
        <v>0.046076302233460577</v>
      </c>
      <c r="FE51" s="2">
        <f t="shared" si="273"/>
        <v>0.047189737915738626</v>
      </c>
      <c r="FF51" s="2">
        <f t="shared" ref="FF51:FF60" si="298">FE50</f>
        <v>0.047189737915738626</v>
      </c>
      <c r="FG51" s="2">
        <f t="shared" ref="FG51:FG60" si="299">FG50</f>
        <v>0.046076302233460577</v>
      </c>
      <c r="FH51" s="2">
        <f t="shared" si="274"/>
        <v>0.047189737915738626</v>
      </c>
      <c r="FI51" s="2">
        <f t="shared" ref="FI51:FI60" si="300">FH50</f>
        <v>0.047189737915738626</v>
      </c>
      <c r="FM51" s="6"/>
      <c r="FN51" s="6"/>
      <c r="FO51" s="6"/>
      <c r="FP51" s="6"/>
      <c r="FQ51" s="6"/>
      <c r="FR51" s="234"/>
      <c r="FS51" s="233" t="s">
        <v>374</v>
      </c>
      <c r="FT51" s="67"/>
      <c r="FU51" s="67"/>
      <c r="FV51" s="67"/>
      <c r="FW51" s="67"/>
      <c r="FX51" s="6"/>
      <c r="FY51" s="6"/>
      <c r="FZ51" s="6"/>
      <c r="GA51" s="6"/>
      <c r="GB51" s="6"/>
      <c r="GC51" s="6"/>
      <c r="GD51" s="6"/>
      <c r="GE51" s="6"/>
      <c r="GF51" s="104"/>
      <c r="GH51" s="2">
        <f t="shared" ref="GH51:GH60" si="301">GH50</f>
        <v>0.046076302233460577</v>
      </c>
      <c r="GI51" s="2">
        <f t="shared" si="275"/>
        <v>0.047183241800442054</v>
      </c>
      <c r="GJ51" s="2">
        <f t="shared" ref="GJ51:GJ60" si="302">GI50</f>
        <v>0.046920878038147228</v>
      </c>
      <c r="GK51" s="2">
        <f t="shared" ref="GK51:GK60" si="303">GK50</f>
        <v>0.046076302233460577</v>
      </c>
      <c r="GL51" s="2">
        <f t="shared" si="276"/>
        <v>0.047189737915738626</v>
      </c>
      <c r="GM51" s="2">
        <f t="shared" ref="GM51:GM60" si="304">GL50</f>
        <v>0.047189737915738626</v>
      </c>
      <c r="GN51" s="2">
        <f t="shared" ref="GN51:GN60" si="305">GN50</f>
        <v>0.046076302233460577</v>
      </c>
      <c r="GO51" s="2">
        <f t="shared" si="277"/>
        <v>0.047189737915738626</v>
      </c>
      <c r="GP51" s="2">
        <f t="shared" ref="GP51:GP60" si="306">GO50</f>
        <v>0.047189737915738626</v>
      </c>
      <c r="GT51" s="2">
        <f>GV36/(0.9*GX29*GV35*GV34*GV34)</f>
        <v>0.24587371160895349</v>
      </c>
      <c r="GU51" s="2">
        <f t="shared" ref="GU51:GU72" si="307">GT51/(1-(0.5*GV51))</f>
        <v>0.25038056171991191</v>
      </c>
      <c r="GV51" s="2">
        <v>0.035999999999999997</v>
      </c>
      <c r="GW51" s="2">
        <f>GT61</f>
        <v>0.24587371160895349</v>
      </c>
      <c r="GX51" s="2">
        <f t="shared" ref="GX51:GX61" si="308">GW51/(1-(0.5*GY51))</f>
        <v>0.28708164778033507</v>
      </c>
      <c r="GY51" s="2">
        <f>GU61</f>
        <v>0.28708164725954533</v>
      </c>
      <c r="GZ51" s="2">
        <f>GW61</f>
        <v>0.24587371160895349</v>
      </c>
      <c r="HA51" s="2">
        <f t="shared" ref="HA51:HA61" si="309">GZ51/(1-(0.5*HB51))</f>
        <v>0.28708164788519225</v>
      </c>
      <c r="HB51" s="2">
        <f>GX61</f>
        <v>0.28708164788519225</v>
      </c>
      <c r="HD51" s="2">
        <f>HE13/(0.9*HG6*HE12*HE11*HE11)</f>
        <v>0.14241605584797407</v>
      </c>
      <c r="HE51" s="2">
        <f t="shared" ref="HE51:HE61" si="310">HD51/(1-(0.5*HF51))</f>
        <v>0.14502653345007543</v>
      </c>
      <c r="HF51" s="2">
        <v>0.035999999999999997</v>
      </c>
      <c r="HG51" s="2">
        <f>HD61</f>
        <v>0.14241605584797407</v>
      </c>
      <c r="HH51" s="2">
        <f t="shared" ref="HH51:HH61" si="311">HG51/(1-(0.5*HI51))</f>
        <v>0.15432400512721556</v>
      </c>
      <c r="HI51" s="2">
        <f>HE61</f>
        <v>0.15432400512707403</v>
      </c>
      <c r="HJ51" s="2">
        <f t="shared" ref="HJ51:HJ61" si="312">HI51/(1-(0.5*HD63))</f>
        <v>0.16615561909103588</v>
      </c>
      <c r="HL51" s="1"/>
      <c r="HM51" s="1"/>
      <c r="HN51" s="1"/>
      <c r="HO51" s="1"/>
      <c r="HP51" s="1"/>
      <c r="HQ51" s="1"/>
      <c r="HR51" s="1"/>
      <c r="HS51" s="1"/>
      <c r="HT51" s="1"/>
      <c r="HV51" s="2">
        <f>HX36/(0.9*HZ29*HX35*HX34*HX34)</f>
        <v>0.1243777762655917</v>
      </c>
      <c r="HW51" s="2">
        <f t="shared" ref="HW51:HW72" si="313">HV51/(1-(0.5*HX51))</f>
        <v>0.12665761330508318</v>
      </c>
      <c r="HX51" s="2">
        <v>0.035999999999999997</v>
      </c>
      <c r="HY51" s="2">
        <f>HV61</f>
        <v>0.1243777762655917</v>
      </c>
      <c r="HZ51" s="2">
        <f t="shared" ref="HZ51:HZ61" si="314">HY51/(1-(0.5*IA51))</f>
        <v>0.13325641192517645</v>
      </c>
      <c r="IA51" s="2">
        <f>HW61</f>
        <v>0.13325641192515547</v>
      </c>
      <c r="IB51" s="2">
        <f>HY61</f>
        <v>0.1243777762655917</v>
      </c>
      <c r="IC51" s="2">
        <f t="shared" ref="IC51:IC61" si="315">IB51/(1-(0.5*ID51))</f>
        <v>0.13325641192517806</v>
      </c>
      <c r="ID51" s="2">
        <f>HZ61</f>
        <v>0.13325641192517806</v>
      </c>
      <c r="IF51" s="2">
        <f>IG13/(0.9*II6*IG12*IG11*IG11)</f>
        <v>0.091194993583100667</v>
      </c>
      <c r="IG51" s="2">
        <f t="shared" ref="IG51:IG61" si="316">IF51/(1-(0.5*IH51))</f>
        <v>0.09286659224348337</v>
      </c>
      <c r="IH51" s="2">
        <v>0.035999999999999997</v>
      </c>
      <c r="II51" s="2">
        <f>IF61</f>
        <v>0.091194993583100667</v>
      </c>
      <c r="IJ51" s="2">
        <f t="shared" ref="IJ51:IJ61" si="317">II51/(1-(0.5*IK51))</f>
        <v>0.095782098809253452</v>
      </c>
      <c r="IK51" s="2">
        <f>IG61</f>
        <v>0.095782098809253161</v>
      </c>
      <c r="IL51" s="2">
        <f t="shared" ref="IL51:IL61" si="318">IK51/(1-(0.5*IF63))</f>
        <v>0.10035818062846544</v>
      </c>
      <c r="IN51" s="1"/>
      <c r="IO51" s="1"/>
      <c r="IP51" s="1"/>
      <c r="IQ51" s="1"/>
      <c r="IR51" s="1"/>
      <c r="IS51" s="1"/>
      <c r="IT51" s="1"/>
      <c r="IU51" s="1"/>
      <c r="IV51" s="1"/>
      <c r="IW51" s="1"/>
      <c r="JB51" s="1"/>
      <c r="JC51" s="7"/>
      <c r="JD51" s="24"/>
      <c r="JE51" s="24"/>
      <c r="JF51" s="104"/>
      <c r="JL51" s="104"/>
      <c r="JM51" s="104"/>
      <c r="JN51" s="104"/>
      <c r="KN51" s="104"/>
      <c r="KO51" s="104"/>
      <c r="KP51" s="104"/>
      <c r="KQ51" s="104"/>
      <c r="KR51" s="368"/>
      <c r="KS51" s="368"/>
      <c r="KT51" s="368"/>
      <c r="KU51" s="104"/>
      <c r="KV51" s="104"/>
      <c r="KW51" s="104"/>
      <c r="KX51" s="104"/>
      <c r="KY51" s="104"/>
      <c r="KZ51" s="104"/>
      <c r="LA51" s="104"/>
      <c r="LB51" s="104"/>
      <c r="LC51" s="104"/>
      <c r="LD51" s="310"/>
      <c r="LE51" s="310"/>
      <c r="LF51" s="310"/>
      <c r="LG51" s="310"/>
      <c r="LH51" s="310"/>
      <c r="LI51" s="310"/>
      <c r="LJ51" s="310"/>
      <c r="LK51" s="310"/>
      <c r="LL51" s="310"/>
      <c r="LM51" s="2">
        <f>LO36/(0.9*LQ29*LO35*LO34*LO34)</f>
        <v>0.055654766462444806</v>
      </c>
      <c r="LN51" s="2">
        <f t="shared" ref="LN51:LN72" si="319">LM51/(1-(0.5*LO51))</f>
        <v>0.056674914931206521</v>
      </c>
      <c r="LO51" s="2">
        <v>0.035999999999999997</v>
      </c>
      <c r="LP51" s="2">
        <f>LM61</f>
        <v>0.055654766462444806</v>
      </c>
      <c r="LQ51" s="2">
        <f t="shared" ref="LQ51:LQ61" si="320">LP51/(1-(0.5*LR51))</f>
        <v>0.05729619334856275</v>
      </c>
      <c r="LR51" s="2">
        <f>LN61</f>
        <v>0.05729619334856275</v>
      </c>
      <c r="LS51" s="2">
        <f>LP61</f>
        <v>0.055654766462444806</v>
      </c>
      <c r="LT51" s="2">
        <f t="shared" ref="LT51:LT61" si="321">LS51/(1-(0.5*LU51))</f>
        <v>0.05729619334856275</v>
      </c>
      <c r="LU51" s="2">
        <f>LQ61</f>
        <v>0.05729619334856275</v>
      </c>
      <c r="LV51" s="2">
        <f>LX13/(0.9*LZ6*LX12*LX11*LX11)</f>
        <v>0.03452199927259185</v>
      </c>
      <c r="LW51" s="2">
        <f t="shared" ref="LW51:LW72" si="322">LV51/(1-(0.5*LX51))</f>
        <v>0.035154785409971336</v>
      </c>
      <c r="LX51" s="2">
        <v>0.035999999999999997</v>
      </c>
      <c r="LY51" s="2">
        <f>LV61</f>
        <v>0.03452199927259185</v>
      </c>
      <c r="LZ51" s="2">
        <f t="shared" ref="LZ51:LZ61" si="323">LY51/(1-(0.5*MA51))</f>
        <v>0.035139387551333244</v>
      </c>
      <c r="MA51" s="2">
        <f>LW61</f>
        <v>0.035139387551333244</v>
      </c>
      <c r="MB51" s="2">
        <f>LY61</f>
        <v>0.03452199927259185</v>
      </c>
      <c r="MC51" s="2">
        <f t="shared" ref="MC51:MC61" si="324">MB51/(1-(0.5*MD51))</f>
        <v>0.035139387551333244</v>
      </c>
      <c r="MD51" s="2">
        <f>LZ61</f>
        <v>0.035139387551333244</v>
      </c>
      <c r="ME51" s="1"/>
      <c r="MF51" s="1"/>
      <c r="MG51" s="1"/>
      <c r="MH51" s="1"/>
      <c r="MI51" s="1"/>
      <c r="MJ51" s="1"/>
      <c r="MK51" s="1"/>
      <c r="ML51" s="1"/>
      <c r="MM51" s="1"/>
      <c r="MN51" s="1"/>
      <c r="MS51" s="1"/>
      <c r="MT51" s="7"/>
      <c r="MU51" s="24"/>
      <c r="MV51" s="24"/>
      <c r="MW51" s="2">
        <f>MY36/(0.9*NA29*MY35*MY34*MY34)</f>
        <v>0.05613485644194717</v>
      </c>
      <c r="MX51" s="2">
        <f t="shared" ref="MX51:MX72" si="325">MW51/(1-(0.5*MY51))</f>
        <v>0.057163804930699766</v>
      </c>
      <c r="MY51" s="2">
        <v>0.035999999999999997</v>
      </c>
      <c r="MZ51" s="2">
        <f>MW61</f>
        <v>0.05613485644194717</v>
      </c>
      <c r="NA51" s="2">
        <f t="shared" ref="NA51:NA61" si="326">MZ51/(1-(0.5*NB51))</f>
        <v>0.05780560014607089</v>
      </c>
      <c r="NB51" s="2">
        <f>MX61</f>
        <v>0.05780560014607089</v>
      </c>
      <c r="NC51" s="2">
        <f>MZ61</f>
        <v>0.05613485644194717</v>
      </c>
      <c r="ND51" s="2">
        <f t="shared" ref="ND51:ND61" si="327">NC51/(1-(0.5*NE51))</f>
        <v>0.05780560014607089</v>
      </c>
      <c r="NE51" s="2">
        <f>NA61</f>
        <v>0.05780560014607089</v>
      </c>
      <c r="NF51" s="2">
        <f>NH13/(0.9*NJ6*NH12*NH11*NH11)</f>
        <v>0.028979991793185556</v>
      </c>
      <c r="NG51" s="2">
        <f t="shared" ref="NG51:NG72" si="328">NF51/(1-(0.5*NH51))</f>
        <v>0.029511193272083052</v>
      </c>
      <c r="NH51" s="2">
        <v>0.035999999999999997</v>
      </c>
      <c r="NI51" s="2">
        <f>NF61</f>
        <v>0.028979991793185556</v>
      </c>
      <c r="NJ51" s="2">
        <f t="shared" ref="NJ51:NJ61" si="329">NI51/(1-(0.5*NK51))</f>
        <v>0.02941254056441215</v>
      </c>
      <c r="NK51" s="2">
        <f>NG61</f>
        <v>0.02941254056441215</v>
      </c>
      <c r="NL51" s="2">
        <f>NI61</f>
        <v>0.028979991793185556</v>
      </c>
      <c r="NM51" s="2">
        <f t="shared" ref="NM51:NM61" si="330">NL51/(1-(0.5*NN51))</f>
        <v>0.02941254056441215</v>
      </c>
      <c r="NN51" s="2">
        <f>NJ61</f>
        <v>0.02941254056441215</v>
      </c>
      <c r="NO51" s="1"/>
      <c r="NP51" s="1"/>
      <c r="NQ51" s="1"/>
      <c r="NR51" s="1"/>
      <c r="NS51" s="1"/>
      <c r="NT51" s="1"/>
      <c r="NU51" s="1"/>
      <c r="NV51" s="1"/>
      <c r="NW51" s="1"/>
      <c r="NX51" s="1"/>
      <c r="OC51" s="1"/>
      <c r="OD51" s="7"/>
      <c r="OE51" s="24"/>
      <c r="OF51" s="24"/>
      <c r="OG51" s="1"/>
      <c r="OH51" s="1"/>
      <c r="OI51" s="1"/>
      <c r="OJ51" s="1"/>
      <c r="OK51" s="1"/>
      <c r="OL51" s="1"/>
      <c r="OM51" s="1"/>
      <c r="ON51" s="1"/>
      <c r="OO51" s="1"/>
      <c r="OP51" s="1"/>
      <c r="OU51" s="1"/>
      <c r="OV51" s="7"/>
      <c r="OW51" s="24"/>
      <c r="OX51" s="24"/>
      <c r="PH51" s="2">
        <f>PJ36/(0.9*PL29*PJ35*PJ34*PJ34)</f>
        <v>0.097410612017055337</v>
      </c>
      <c r="PI51" s="2">
        <f t="shared" ref="PI51:PI72" si="331">PH51/(1-(0.5*PJ51))</f>
        <v>0.09919614258355941</v>
      </c>
      <c r="PJ51" s="2">
        <v>0.035999999999999997</v>
      </c>
      <c r="PK51" s="2">
        <f>PH61</f>
        <v>0.097410612017055337</v>
      </c>
      <c r="PL51" s="2">
        <f t="shared" ref="PL51:PL61" si="332">PK51/(1-(0.5*PM51))</f>
        <v>0.10268245533373783</v>
      </c>
      <c r="PM51" s="2">
        <f>PI61</f>
        <v>0.10268245533373713</v>
      </c>
      <c r="PN51" s="2">
        <f>PK61</f>
        <v>0.097410612017055337</v>
      </c>
      <c r="PO51" s="2">
        <f t="shared" ref="PO51:PO61" si="333">PN51/(1-(0.5*PP51))</f>
        <v>0.10268245533373786</v>
      </c>
      <c r="PP51" s="2">
        <f>PL61</f>
        <v>0.10268245533373786</v>
      </c>
      <c r="PQ51" s="2">
        <f>PS13/(0.9*PU6*PS12*PS11*PS11)</f>
        <v>0.097410612017055337</v>
      </c>
      <c r="PR51" s="2">
        <f t="shared" ref="PR51:PR72" si="334">PQ51/(1-(0.5*PS51))</f>
        <v>0.09919614258355941</v>
      </c>
      <c r="PS51" s="2">
        <v>0.035999999999999997</v>
      </c>
      <c r="PT51" s="2">
        <f>PQ61</f>
        <v>0.097410612017055337</v>
      </c>
      <c r="PU51" s="2">
        <f t="shared" ref="PU51:PU61" si="335">PT51/(1-(0.5*PV51))</f>
        <v>0.10268245533373783</v>
      </c>
      <c r="PV51" s="2">
        <f>PR61</f>
        <v>0.10268245533373713</v>
      </c>
      <c r="PW51" s="2">
        <f>PT61</f>
        <v>0.097410612017055337</v>
      </c>
      <c r="PX51" s="2">
        <f t="shared" ref="PX51:PX61" si="336">PW51/(1-(0.5*PY51))</f>
        <v>0.10268245533373786</v>
      </c>
      <c r="PY51" s="2">
        <f>PU61</f>
        <v>0.10268245533373786</v>
      </c>
      <c r="PZ51" s="1"/>
      <c r="QA51" s="1"/>
      <c r="QB51" s="1"/>
      <c r="QC51" s="1"/>
      <c r="QD51" s="1"/>
      <c r="QE51" s="1"/>
      <c r="QF51" s="1"/>
      <c r="QG51" s="1"/>
      <c r="QH51" s="1"/>
      <c r="QI51" s="1"/>
      <c r="QN51" s="1"/>
      <c r="QO51" s="7"/>
      <c r="QP51" s="24"/>
      <c r="QQ51" s="24"/>
      <c r="QR51" s="1"/>
      <c r="QS51" s="1"/>
      <c r="QT51" s="1"/>
      <c r="QU51" s="1"/>
      <c r="QV51" s="1"/>
      <c r="QW51" s="1"/>
      <c r="QX51" s="1"/>
      <c r="QY51" s="1"/>
      <c r="QZ51" s="1"/>
      <c r="RA51" s="1"/>
      <c r="RF51" s="1"/>
      <c r="RG51" s="7"/>
      <c r="RH51" s="24"/>
      <c r="RI51" s="24"/>
      <c r="SB51" s="1"/>
      <c r="SC51" s="1"/>
      <c r="SD51" s="1"/>
      <c r="SE51" s="1"/>
      <c r="SF51" s="1"/>
      <c r="SG51" s="1"/>
      <c r="SH51" s="1"/>
      <c r="SI51" s="1"/>
      <c r="SJ51" s="1"/>
      <c r="SK51" s="104"/>
      <c r="SL51" s="6"/>
      <c r="SM51" s="6"/>
      <c r="SN51" s="6"/>
      <c r="SO51" s="6"/>
      <c r="SP51" s="6"/>
      <c r="SQ51" s="234"/>
      <c r="SR51" s="233" t="s">
        <v>374</v>
      </c>
      <c r="SS51" s="67"/>
      <c r="ST51" s="67"/>
      <c r="SU51" s="67"/>
      <c r="SV51" s="67"/>
      <c r="SW51" s="6"/>
      <c r="SX51" s="6"/>
      <c r="SY51" s="6"/>
      <c r="SZ51" s="6"/>
      <c r="TA51" s="6"/>
      <c r="TB51" s="6"/>
      <c r="TC51" s="6"/>
      <c r="TD51" s="6"/>
      <c r="TE51" s="104"/>
      <c r="TF51" s="2">
        <f t="shared" ref="TF51:TF60" si="337">TF50</f>
        <v>0.063555315574775548</v>
      </c>
      <c r="TG51" s="2">
        <f t="shared" si="278"/>
        <v>0.065680753989748916</v>
      </c>
      <c r="TH51" s="2">
        <f t="shared" ref="TH51:TH60" si="338">TG50</f>
        <v>0.064720280626044346</v>
      </c>
      <c r="TI51" s="2">
        <f t="shared" ref="TI51:TI60" si="339">TI50</f>
        <v>0.063555315574775548</v>
      </c>
      <c r="TJ51" s="2">
        <f t="shared" si="279"/>
        <v>0.065714514267481039</v>
      </c>
      <c r="TK51" s="2">
        <f t="shared" ref="TK51:TK60" si="340">TJ50</f>
        <v>0.065714514267481039</v>
      </c>
      <c r="TL51" s="2">
        <f t="shared" ref="TL51:TL60" si="341">TL50</f>
        <v>0.063555315574775548</v>
      </c>
      <c r="TM51" s="2">
        <f t="shared" si="280"/>
        <v>0.065714514267481039</v>
      </c>
      <c r="TN51" s="2">
        <f t="shared" ref="TN51:TN60" si="342">TM50</f>
        <v>0.065714514267481039</v>
      </c>
      <c r="TR51" s="1"/>
      <c r="TS51" s="1"/>
      <c r="TT51" s="1"/>
      <c r="TU51" s="1"/>
      <c r="TV51" s="1"/>
      <c r="TW51" s="1"/>
      <c r="TX51" s="1"/>
      <c r="TY51" s="1"/>
      <c r="TZ51" s="1"/>
      <c r="UA51" s="1"/>
      <c r="UF51" s="1"/>
      <c r="UG51" s="7"/>
      <c r="UH51" s="24"/>
      <c r="UI51" s="24"/>
      <c r="VB51" s="1"/>
      <c r="VC51" s="377"/>
      <c r="VD51" s="377"/>
      <c r="VE51" s="377"/>
      <c r="VF51" s="377"/>
      <c r="VG51" s="377"/>
      <c r="VH51" s="377"/>
      <c r="VI51" s="377"/>
      <c r="VJ51" s="1"/>
      <c r="VK51" s="1"/>
      <c r="VL51" s="1"/>
      <c r="VM51" s="1"/>
      <c r="VN51" s="1"/>
      <c r="VO51" s="1"/>
      <c r="VP51" s="1"/>
      <c r="VQ51" s="1"/>
      <c r="VR51" s="1"/>
      <c r="VS51" s="1"/>
      <c r="VT51" s="1"/>
      <c r="VU51" s="1"/>
      <c r="VV51" s="1"/>
      <c r="VW51" s="1"/>
      <c r="VX51" s="1"/>
      <c r="VY51" s="1"/>
      <c r="VZ51" s="1"/>
      <c r="WA51" s="1"/>
      <c r="WB51" s="1"/>
      <c r="WL51" s="1"/>
      <c r="WV51" s="1"/>
      <c r="WW51" s="1"/>
      <c r="WX51" s="1"/>
      <c r="WY51" s="1"/>
      <c r="WZ51" s="1"/>
      <c r="XA51" s="1"/>
      <c r="XB51" s="1"/>
      <c r="XD51" s="24"/>
      <c r="XL51" s="24"/>
      <c r="XM51" s="1"/>
      <c r="XN51" s="1"/>
      <c r="XO51" s="1"/>
      <c r="XP51" s="1"/>
      <c r="XQ51" s="1"/>
      <c r="XR51" s="1"/>
      <c r="XS51" s="1"/>
      <c r="XT51" s="1"/>
      <c r="XU51" s="1"/>
      <c r="XV51" s="1"/>
      <c r="XW51" s="1"/>
      <c r="XX51" s="1"/>
      <c r="XY51" s="1"/>
      <c r="XZ51" s="1"/>
      <c r="YA51" s="1"/>
      <c r="YB51" s="1"/>
      <c r="YC51" s="1"/>
      <c r="YD51" s="1"/>
      <c r="YE51" s="1"/>
      <c r="YM51" s="1"/>
      <c r="YN51" s="1"/>
      <c r="YO51" s="1"/>
      <c r="YP51" s="1"/>
      <c r="YQ51" s="1"/>
      <c r="YR51" s="1"/>
      <c r="YS51" s="1"/>
      <c r="YT51" s="1"/>
      <c r="YU51" s="1"/>
      <c r="ZG51" s="2">
        <f t="shared" si="281"/>
        <v>0.052205882352941178</v>
      </c>
      <c r="ZH51" s="2">
        <f t="shared" si="266"/>
        <v>0.053644396614552468</v>
      </c>
      <c r="ZI51" s="2">
        <f t="shared" si="282"/>
        <v>0.053631482592575504</v>
      </c>
      <c r="ZJ51" s="2">
        <f t="shared" si="283"/>
        <v>0.052205882352941178</v>
      </c>
      <c r="ZK51" s="2">
        <f t="shared" si="267"/>
        <v>0.053644762631855226</v>
      </c>
      <c r="ZL51" s="2">
        <f t="shared" si="284"/>
        <v>0.053644762631855226</v>
      </c>
      <c r="ZM51" s="2">
        <f t="shared" si="285"/>
        <v>0.052205882352941178</v>
      </c>
      <c r="ZN51" s="2">
        <f t="shared" si="268"/>
        <v>0.053644762631855226</v>
      </c>
      <c r="ZO51" s="2">
        <f t="shared" si="286"/>
        <v>0.053644762631855226</v>
      </c>
      <c r="ZQ51" s="6"/>
      <c r="ZR51" s="6"/>
      <c r="ZS51" s="6"/>
      <c r="ZT51" s="6"/>
      <c r="ZW51" s="6"/>
      <c r="ZX51" s="6"/>
      <c r="ZY51" s="24"/>
      <c r="ZZ51" s="24"/>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row>
    <row r="52" ht="15" customHeight="1">
      <c r="J52" s="2"/>
      <c r="L52" s="94"/>
      <c r="M52" s="2"/>
      <c r="N52" s="2"/>
      <c r="O52" s="2"/>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BB52" s="104"/>
      <c r="BC52" s="104"/>
      <c r="BD52" s="104"/>
      <c r="BE52" s="104"/>
      <c r="BF52" s="104"/>
      <c r="BG52" s="104"/>
      <c r="BH52" s="104"/>
      <c r="BI52" s="104"/>
      <c r="BJ52" s="104"/>
      <c r="BK52" s="104"/>
      <c r="BL52" s="104"/>
      <c r="BS52" s="104"/>
      <c r="BT52" s="104"/>
      <c r="BU52" s="104"/>
      <c r="BV52" s="104"/>
      <c r="BW52" s="18">
        <v>2</v>
      </c>
      <c r="BX52" s="1">
        <f>7.3*6.05</f>
        <v>44.164999999999999</v>
      </c>
      <c r="BY52" s="1">
        <f>BY51+(7.45/2)</f>
        <v>8.4800000000000004</v>
      </c>
      <c r="BZ52" s="1">
        <f>6.05/2</f>
        <v>3.0249999999999999</v>
      </c>
      <c r="CA52" s="1">
        <f t="shared" si="287"/>
        <v>374.51920000000001</v>
      </c>
      <c r="CB52" s="133">
        <f t="shared" si="288"/>
        <v>133.59912499999999</v>
      </c>
      <c r="CC52" s="104"/>
      <c r="CD52" s="104"/>
      <c r="CE52" s="104"/>
      <c r="CF52" s="104"/>
      <c r="CG52" s="6"/>
      <c r="CH52" s="6"/>
      <c r="CI52" s="6"/>
      <c r="CJ52" s="6"/>
      <c r="CK52" s="6"/>
      <c r="CL52" s="234"/>
      <c r="CM52" s="234"/>
      <c r="CN52" s="233" t="s">
        <v>376</v>
      </c>
      <c r="CO52" s="67"/>
      <c r="CP52" s="67"/>
      <c r="CQ52" s="67"/>
      <c r="CR52" s="67"/>
      <c r="CS52" s="67"/>
      <c r="CT52" s="6"/>
      <c r="CU52" s="6"/>
      <c r="CV52" s="6"/>
      <c r="CW52" s="6"/>
      <c r="CX52" s="6"/>
      <c r="CY52" s="6"/>
      <c r="CZ52" s="104"/>
      <c r="DA52" s="104"/>
      <c r="DL52" s="2">
        <f t="shared" si="289"/>
        <v>0.044208276562283086</v>
      </c>
      <c r="DM52" s="2">
        <f t="shared" si="269"/>
        <v>0.045231093821155616</v>
      </c>
      <c r="DN52" s="2">
        <f t="shared" si="290"/>
        <v>0.045226288929326564</v>
      </c>
      <c r="DO52" s="2">
        <f t="shared" si="291"/>
        <v>0.044208276562283086</v>
      </c>
      <c r="DP52" s="2">
        <f t="shared" si="270"/>
        <v>0.045231207634312216</v>
      </c>
      <c r="DQ52" s="2">
        <f t="shared" si="292"/>
        <v>0.045231207634312216</v>
      </c>
      <c r="DR52" s="2">
        <f t="shared" si="293"/>
        <v>0.044208276562283086</v>
      </c>
      <c r="DS52" s="2">
        <f t="shared" si="271"/>
        <v>0.045231207634312216</v>
      </c>
      <c r="DT52" s="2">
        <f t="shared" si="294"/>
        <v>0.045231207634312216</v>
      </c>
      <c r="DX52" s="104"/>
      <c r="DY52" s="6"/>
      <c r="DZ52" s="6"/>
      <c r="EA52" s="6"/>
      <c r="EB52" s="6"/>
      <c r="EC52" s="6"/>
      <c r="ED52" s="234"/>
      <c r="EE52" s="234"/>
      <c r="EF52" s="233" t="s">
        <v>376</v>
      </c>
      <c r="EG52" s="67"/>
      <c r="EH52" s="67"/>
      <c r="EI52" s="67"/>
      <c r="EJ52" s="67"/>
      <c r="EK52" s="67"/>
      <c r="EL52" s="6"/>
      <c r="EM52" s="6"/>
      <c r="EN52" s="6"/>
      <c r="EO52" s="6"/>
      <c r="EP52" s="6"/>
      <c r="EQ52" s="6"/>
      <c r="ER52" s="6"/>
      <c r="ES52" s="6"/>
      <c r="ET52" s="6"/>
      <c r="EU52" s="6"/>
      <c r="EV52" s="6"/>
      <c r="EW52" s="6"/>
      <c r="EX52" s="2"/>
      <c r="EY52" s="2"/>
      <c r="EZ52" s="2"/>
      <c r="FA52" s="2">
        <f t="shared" si="295"/>
        <v>0.046076302233460577</v>
      </c>
      <c r="FB52" s="2">
        <f t="shared" si="272"/>
        <v>0.047189580937375436</v>
      </c>
      <c r="FC52" s="2">
        <f t="shared" si="296"/>
        <v>0.047183241800442054</v>
      </c>
      <c r="FD52" s="2">
        <f t="shared" si="297"/>
        <v>0.046076302233460577</v>
      </c>
      <c r="FE52" s="2">
        <f t="shared" si="273"/>
        <v>0.047189737915738626</v>
      </c>
      <c r="FF52" s="2">
        <f t="shared" si="298"/>
        <v>0.047189737915738626</v>
      </c>
      <c r="FG52" s="2">
        <f t="shared" si="299"/>
        <v>0.046076302233460577</v>
      </c>
      <c r="FH52" s="2">
        <f t="shared" si="274"/>
        <v>0.047189737915738626</v>
      </c>
      <c r="FI52" s="2">
        <f t="shared" si="300"/>
        <v>0.047189737915738626</v>
      </c>
      <c r="FM52" s="6"/>
      <c r="FN52" s="6"/>
      <c r="FO52" s="6"/>
      <c r="FP52" s="6"/>
      <c r="FQ52" s="6"/>
      <c r="FR52" s="234"/>
      <c r="FS52" s="234"/>
      <c r="FT52" s="233" t="s">
        <v>376</v>
      </c>
      <c r="FU52" s="67"/>
      <c r="FV52" s="67"/>
      <c r="FW52" s="67"/>
      <c r="FX52" s="67"/>
      <c r="FY52" s="67"/>
      <c r="FZ52" s="6"/>
      <c r="GA52" s="6"/>
      <c r="GB52" s="6"/>
      <c r="GC52" s="6"/>
      <c r="GD52" s="6"/>
      <c r="GE52" s="6"/>
      <c r="GF52" s="104"/>
      <c r="GH52" s="2">
        <f t="shared" si="301"/>
        <v>0.046076302233460577</v>
      </c>
      <c r="GI52" s="2">
        <f t="shared" si="275"/>
        <v>0.047189580937375436</v>
      </c>
      <c r="GJ52" s="2">
        <f t="shared" si="302"/>
        <v>0.047183241800442054</v>
      </c>
      <c r="GK52" s="2">
        <f t="shared" si="303"/>
        <v>0.046076302233460577</v>
      </c>
      <c r="GL52" s="2">
        <f t="shared" si="276"/>
        <v>0.047189737915738626</v>
      </c>
      <c r="GM52" s="2">
        <f t="shared" si="304"/>
        <v>0.047189737915738626</v>
      </c>
      <c r="GN52" s="2">
        <f t="shared" si="305"/>
        <v>0.046076302233460577</v>
      </c>
      <c r="GO52" s="2">
        <f t="shared" si="277"/>
        <v>0.047189737915738626</v>
      </c>
      <c r="GP52" s="2">
        <f t="shared" si="306"/>
        <v>0.047189737915738626</v>
      </c>
      <c r="GT52" s="2">
        <f t="shared" ref="GT52:GT61" si="343">GT51</f>
        <v>0.24587371160895349</v>
      </c>
      <c r="GU52" s="2">
        <f t="shared" si="307"/>
        <v>0.28105964786336901</v>
      </c>
      <c r="GV52" s="2">
        <f t="shared" ref="GV52:GV61" si="344">GU51</f>
        <v>0.25038056171991191</v>
      </c>
      <c r="GW52" s="2">
        <f t="shared" ref="GW52:GW61" si="345">GW51</f>
        <v>0.24587371160895349</v>
      </c>
      <c r="GX52" s="2">
        <f t="shared" si="308"/>
        <v>0.28708164786761842</v>
      </c>
      <c r="GY52" s="2">
        <f t="shared" ref="GY52:GY61" si="346">GX51</f>
        <v>0.28708164778033507</v>
      </c>
      <c r="GZ52" s="2">
        <f t="shared" ref="GZ52:GZ61" si="347">GZ51</f>
        <v>0.24587371160895349</v>
      </c>
      <c r="HA52" s="2">
        <f t="shared" si="309"/>
        <v>0.28708164788519225</v>
      </c>
      <c r="HB52" s="2">
        <f t="shared" ref="HB52:HB61" si="348">HA51</f>
        <v>0.28708164788519225</v>
      </c>
      <c r="HD52" s="2">
        <f t="shared" ref="HD52:HD61" si="349">HD51</f>
        <v>0.14241605584797407</v>
      </c>
      <c r="HE52" s="2">
        <f t="shared" si="310"/>
        <v>0.15355050453940397</v>
      </c>
      <c r="HF52" s="2">
        <f t="shared" ref="HF52:HF61" si="350">HE51</f>
        <v>0.14502653345007543</v>
      </c>
      <c r="HG52" s="2">
        <f t="shared" ref="HG52:HG61" si="351">HG51</f>
        <v>0.14241605584797407</v>
      </c>
      <c r="HH52" s="2">
        <f t="shared" si="311"/>
        <v>0.15432400512722741</v>
      </c>
      <c r="HI52" s="2">
        <f t="shared" ref="HI52:HI61" si="352">HH51</f>
        <v>0.15432400512721556</v>
      </c>
      <c r="HJ52" s="2">
        <f t="shared" si="312"/>
        <v>0.16830654414713558</v>
      </c>
      <c r="HL52" s="1"/>
      <c r="HM52" s="377"/>
      <c r="HN52" s="377"/>
      <c r="HO52" s="377"/>
      <c r="HP52" s="377"/>
      <c r="HQ52" s="377"/>
      <c r="HR52" s="377"/>
      <c r="HS52" s="377"/>
      <c r="HT52" s="1"/>
      <c r="HV52" s="2">
        <f t="shared" ref="HV52:HV61" si="353">HV51</f>
        <v>0.1243777762655917</v>
      </c>
      <c r="HW52" s="2">
        <f t="shared" si="313"/>
        <v>0.13278701976634155</v>
      </c>
      <c r="HX52" s="2">
        <f t="shared" ref="HX52:HX61" si="354">HW51</f>
        <v>0.12665761330508318</v>
      </c>
      <c r="HY52" s="2">
        <f t="shared" ref="HY52:HY61" si="355">HY51</f>
        <v>0.1243777762655917</v>
      </c>
      <c r="HZ52" s="2">
        <f t="shared" si="314"/>
        <v>0.13325641192517795</v>
      </c>
      <c r="IA52" s="2">
        <f t="shared" ref="IA52:IA61" si="356">HZ51</f>
        <v>0.13325641192517645</v>
      </c>
      <c r="IB52" s="2">
        <f t="shared" ref="IB52:IB61" si="357">IB51</f>
        <v>0.1243777762655917</v>
      </c>
      <c r="IC52" s="2">
        <f t="shared" si="315"/>
        <v>0.13325641192517806</v>
      </c>
      <c r="ID52" s="2">
        <f t="shared" ref="ID52:ID61" si="358">IC51</f>
        <v>0.13325641192517806</v>
      </c>
      <c r="IF52" s="2">
        <f t="shared" ref="IF52:IF61" si="359">IF51</f>
        <v>0.091194993583100667</v>
      </c>
      <c r="IG52" s="2">
        <f t="shared" si="316"/>
        <v>0.095635673112537206</v>
      </c>
      <c r="IH52" s="2">
        <f t="shared" ref="IH52:IH61" si="360">IG51</f>
        <v>0.09286659224348337</v>
      </c>
      <c r="II52" s="2">
        <f t="shared" ref="II52:II61" si="361">II51</f>
        <v>0.091194993583100667</v>
      </c>
      <c r="IJ52" s="2">
        <f t="shared" si="317"/>
        <v>0.095782098809253466</v>
      </c>
      <c r="IK52" s="2">
        <f t="shared" ref="IK52:IK61" si="362">IJ51</f>
        <v>0.095782098809253452</v>
      </c>
      <c r="IL52" s="2">
        <f t="shared" si="318"/>
        <v>0.1008422722984077</v>
      </c>
      <c r="IN52" s="1"/>
      <c r="IO52" s="377"/>
      <c r="IP52" s="377"/>
      <c r="IQ52" s="377"/>
      <c r="IR52" s="377"/>
      <c r="IS52" s="377"/>
      <c r="IT52" s="377"/>
      <c r="IU52" s="377"/>
      <c r="IV52" s="1"/>
      <c r="IW52" s="1"/>
      <c r="JB52" s="1"/>
      <c r="JC52" s="7"/>
      <c r="JD52" s="24"/>
      <c r="JE52" s="24"/>
      <c r="JF52" s="104"/>
      <c r="JG52" s="104"/>
      <c r="JH52" s="104"/>
      <c r="JI52" s="104"/>
      <c r="JJ52" s="104"/>
      <c r="JK52" s="104"/>
      <c r="JL52" s="104"/>
      <c r="JM52" s="104"/>
      <c r="JN52" s="104"/>
      <c r="KN52" s="104"/>
      <c r="KO52" s="104"/>
      <c r="KP52" s="104"/>
      <c r="KQ52" s="104"/>
      <c r="KR52" s="368"/>
      <c r="KS52" s="368"/>
      <c r="KT52" s="368"/>
      <c r="KU52" s="1"/>
      <c r="KV52" s="1"/>
      <c r="KW52" s="1"/>
      <c r="KX52" s="1"/>
      <c r="KY52" s="1"/>
      <c r="KZ52" s="1"/>
      <c r="LA52" s="1"/>
      <c r="LB52" s="1"/>
      <c r="LC52" s="1"/>
      <c r="LD52" s="310"/>
      <c r="LE52" s="310"/>
      <c r="LF52" s="310"/>
      <c r="LG52" s="310"/>
      <c r="LH52" s="310"/>
      <c r="LI52" s="310"/>
      <c r="LJ52" s="310"/>
      <c r="LK52" s="310"/>
      <c r="LL52" s="310"/>
      <c r="LM52" s="2">
        <f t="shared" ref="LM52:LM61" si="363">LM51</f>
        <v>0.055654766462444806</v>
      </c>
      <c r="LN52" s="2">
        <f t="shared" si="319"/>
        <v>0.057277875832570373</v>
      </c>
      <c r="LO52" s="2">
        <f t="shared" ref="LO52:LO61" si="364">LN51</f>
        <v>0.056674914931206521</v>
      </c>
      <c r="LP52" s="2">
        <f t="shared" ref="LP52:LP61" si="365">LP51</f>
        <v>0.055654766462444806</v>
      </c>
      <c r="LQ52" s="2">
        <f t="shared" si="320"/>
        <v>0.05729619334856275</v>
      </c>
      <c r="LR52" s="2">
        <f t="shared" ref="LR52:LR61" si="366">LQ51</f>
        <v>0.05729619334856275</v>
      </c>
      <c r="LS52" s="2">
        <f t="shared" ref="LS52:LS61" si="367">LS51</f>
        <v>0.055654766462444806</v>
      </c>
      <c r="LT52" s="2">
        <f t="shared" si="321"/>
        <v>0.05729619334856275</v>
      </c>
      <c r="LU52" s="2">
        <f t="shared" ref="LU52:LU61" si="368">LT51</f>
        <v>0.05729619334856275</v>
      </c>
      <c r="LV52" s="2">
        <f t="shared" ref="LV52:LV61" si="369">LV51</f>
        <v>0.03452199927259185</v>
      </c>
      <c r="LW52" s="2">
        <f t="shared" si="322"/>
        <v>0.035139662927387363</v>
      </c>
      <c r="LX52" s="2">
        <f t="shared" ref="LX52:LX61" si="370">LW51</f>
        <v>0.035154785409971336</v>
      </c>
      <c r="LY52" s="2">
        <f t="shared" ref="LY52:LY61" si="371">LY51</f>
        <v>0.03452199927259185</v>
      </c>
      <c r="LZ52" s="2">
        <f t="shared" si="323"/>
        <v>0.035139387551333244</v>
      </c>
      <c r="MA52" s="2">
        <f t="shared" ref="MA52:MA61" si="372">LZ51</f>
        <v>0.035139387551333244</v>
      </c>
      <c r="MB52" s="2">
        <f t="shared" ref="MB52:MB61" si="373">MB51</f>
        <v>0.03452199927259185</v>
      </c>
      <c r="MC52" s="2">
        <f t="shared" si="324"/>
        <v>0.035139387551333244</v>
      </c>
      <c r="MD52" s="2">
        <f t="shared" ref="MD52:MD61" si="374">MC51</f>
        <v>0.035139387551333244</v>
      </c>
      <c r="ME52" s="1"/>
      <c r="MF52" s="377"/>
      <c r="MG52" s="377"/>
      <c r="MH52" s="377"/>
      <c r="MI52" s="377"/>
      <c r="MJ52" s="377"/>
      <c r="MK52" s="377"/>
      <c r="ML52" s="377"/>
      <c r="MM52" s="1"/>
      <c r="MN52" s="1"/>
      <c r="MS52" s="1"/>
      <c r="MT52" s="7"/>
      <c r="MU52" s="24"/>
      <c r="MV52" s="24"/>
      <c r="MW52" s="2">
        <f t="shared" ref="MW52:MW61" si="375">MW51</f>
        <v>0.05613485644194717</v>
      </c>
      <c r="MX52" s="2">
        <f t="shared" si="325"/>
        <v>0.057786504682598688</v>
      </c>
      <c r="MY52" s="2">
        <f t="shared" ref="MY52:MY61" si="376">MX51</f>
        <v>0.057163804930699766</v>
      </c>
      <c r="MZ52" s="2">
        <f t="shared" ref="MZ52:MZ61" si="377">MZ51</f>
        <v>0.05613485644194717</v>
      </c>
      <c r="NA52" s="2">
        <f t="shared" si="326"/>
        <v>0.05780560014607089</v>
      </c>
      <c r="NB52" s="2">
        <f t="shared" ref="NB52:NB61" si="378">NA51</f>
        <v>0.05780560014607089</v>
      </c>
      <c r="NC52" s="2">
        <f t="shared" ref="NC52:NC61" si="379">NC51</f>
        <v>0.05613485644194717</v>
      </c>
      <c r="ND52" s="2">
        <f t="shared" si="327"/>
        <v>0.05780560014607089</v>
      </c>
      <c r="NE52" s="2">
        <f t="shared" ref="NE52:NE61" si="380">ND51</f>
        <v>0.05780560014607089</v>
      </c>
      <c r="NF52" s="2">
        <f t="shared" ref="NF52:NF61" si="381">NF51</f>
        <v>0.028979991793185556</v>
      </c>
      <c r="NG52" s="2">
        <f t="shared" si="328"/>
        <v>0.029414013106025302</v>
      </c>
      <c r="NH52" s="2">
        <f t="shared" ref="NH52:NH61" si="382">NG51</f>
        <v>0.029511193272083052</v>
      </c>
      <c r="NI52" s="2">
        <f t="shared" ref="NI52:NI61" si="383">NI51</f>
        <v>0.028979991793185556</v>
      </c>
      <c r="NJ52" s="2">
        <f t="shared" si="329"/>
        <v>0.02941254056441215</v>
      </c>
      <c r="NK52" s="2">
        <f t="shared" ref="NK52:NK61" si="384">NJ51</f>
        <v>0.02941254056441215</v>
      </c>
      <c r="NL52" s="2">
        <f t="shared" ref="NL52:NL61" si="385">NL51</f>
        <v>0.028979991793185556</v>
      </c>
      <c r="NM52" s="2">
        <f t="shared" si="330"/>
        <v>0.02941254056441215</v>
      </c>
      <c r="NN52" s="2">
        <f t="shared" ref="NN52:NN61" si="386">NM51</f>
        <v>0.02941254056441215</v>
      </c>
      <c r="NO52" s="1"/>
      <c r="NP52" s="377"/>
      <c r="NQ52" s="377"/>
      <c r="NR52" s="377"/>
      <c r="NS52" s="377"/>
      <c r="NT52" s="377"/>
      <c r="NU52" s="377"/>
      <c r="NV52" s="377"/>
      <c r="NW52" s="1"/>
      <c r="NX52" s="1"/>
      <c r="OC52" s="1"/>
      <c r="OD52" s="7"/>
      <c r="OE52" s="24"/>
      <c r="OF52" s="24"/>
      <c r="OG52" s="1"/>
      <c r="OH52" s="377"/>
      <c r="OI52" s="377"/>
      <c r="OJ52" s="377"/>
      <c r="OK52" s="377"/>
      <c r="OL52" s="377"/>
      <c r="OM52" s="377"/>
      <c r="ON52" s="377"/>
      <c r="OO52" s="1"/>
      <c r="OP52" s="1"/>
      <c r="OU52" s="1"/>
      <c r="OV52" s="7"/>
      <c r="OW52" s="24"/>
      <c r="OX52" s="24"/>
      <c r="PH52" s="2">
        <f t="shared" ref="PH52:PH61" si="387">PH51</f>
        <v>0.097410612017055337</v>
      </c>
      <c r="PI52" s="2">
        <f t="shared" si="331"/>
        <v>0.1024941228280704</v>
      </c>
      <c r="PJ52" s="2">
        <f t="shared" ref="PJ52:PJ61" si="388">PI51</f>
        <v>0.09919614258355941</v>
      </c>
      <c r="PK52" s="2">
        <f t="shared" ref="PK52:PK61" si="389">PK51</f>
        <v>0.097410612017055337</v>
      </c>
      <c r="PL52" s="2">
        <f t="shared" si="332"/>
        <v>0.10268245533373786</v>
      </c>
      <c r="PM52" s="2">
        <f t="shared" ref="PM52:PM61" si="390">PL51</f>
        <v>0.10268245533373783</v>
      </c>
      <c r="PN52" s="2">
        <f t="shared" ref="PN52:PN61" si="391">PN51</f>
        <v>0.097410612017055337</v>
      </c>
      <c r="PO52" s="2">
        <f t="shared" si="333"/>
        <v>0.10268245533373786</v>
      </c>
      <c r="PP52" s="2">
        <f t="shared" ref="PP52:PP61" si="392">PO51</f>
        <v>0.10268245533373786</v>
      </c>
      <c r="PQ52" s="2">
        <f t="shared" ref="PQ52:PQ61" si="393">PQ51</f>
        <v>0.097410612017055337</v>
      </c>
      <c r="PR52" s="2">
        <f t="shared" si="334"/>
        <v>0.1024941228280704</v>
      </c>
      <c r="PS52" s="2">
        <f t="shared" ref="PS52:PS61" si="394">PR51</f>
        <v>0.09919614258355941</v>
      </c>
      <c r="PT52" s="2">
        <f t="shared" ref="PT52:PT61" si="395">PT51</f>
        <v>0.097410612017055337</v>
      </c>
      <c r="PU52" s="2">
        <f t="shared" si="335"/>
        <v>0.10268245533373786</v>
      </c>
      <c r="PV52" s="2">
        <f t="shared" ref="PV52:PV61" si="396">PU51</f>
        <v>0.10268245533373783</v>
      </c>
      <c r="PW52" s="2">
        <f t="shared" ref="PW52:PW61" si="397">PW51</f>
        <v>0.097410612017055337</v>
      </c>
      <c r="PX52" s="2">
        <f t="shared" si="336"/>
        <v>0.10268245533373786</v>
      </c>
      <c r="PY52" s="2">
        <f t="shared" ref="PY52:PY61" si="398">PX51</f>
        <v>0.10268245533373786</v>
      </c>
      <c r="PZ52" s="1"/>
      <c r="QA52" s="1"/>
      <c r="QB52" s="1"/>
      <c r="QC52" s="1"/>
      <c r="QD52" s="1"/>
      <c r="QE52" s="1"/>
      <c r="QF52" s="1"/>
      <c r="QG52" s="1"/>
      <c r="QH52" s="1"/>
      <c r="QI52" s="1"/>
      <c r="QN52" s="1"/>
      <c r="QO52" s="7"/>
      <c r="QP52" s="24"/>
      <c r="QQ52" s="24"/>
      <c r="QR52" s="1"/>
      <c r="QS52" s="377"/>
      <c r="QT52" s="377"/>
      <c r="QU52" s="377"/>
      <c r="QV52" s="377"/>
      <c r="QW52" s="377"/>
      <c r="QX52" s="377"/>
      <c r="QY52" s="377"/>
      <c r="QZ52" s="1"/>
      <c r="RA52" s="1"/>
      <c r="RF52" s="1"/>
      <c r="RG52" s="7"/>
      <c r="RH52" s="24"/>
      <c r="RI52" s="24"/>
      <c r="SB52" s="1"/>
      <c r="SC52" s="1"/>
      <c r="SD52" s="1"/>
      <c r="SE52" s="1"/>
      <c r="SF52" s="1"/>
      <c r="SG52" s="1"/>
      <c r="SH52" s="1"/>
      <c r="SI52" s="1"/>
      <c r="SJ52" s="1"/>
      <c r="SK52" s="104"/>
      <c r="SL52" s="6"/>
      <c r="SM52" s="6"/>
      <c r="SN52" s="6"/>
      <c r="SO52" s="6"/>
      <c r="SP52" s="6"/>
      <c r="SQ52" s="234"/>
      <c r="SR52" s="234"/>
      <c r="SS52" s="233" t="s">
        <v>376</v>
      </c>
      <c r="ST52" s="67"/>
      <c r="SU52" s="67"/>
      <c r="SV52" s="67"/>
      <c r="SW52" s="67"/>
      <c r="SX52" s="67"/>
      <c r="SY52" s="6"/>
      <c r="SZ52" s="6"/>
      <c r="TA52" s="6"/>
      <c r="TB52" s="6"/>
      <c r="TC52" s="6"/>
      <c r="TD52" s="6"/>
      <c r="TE52" s="104"/>
      <c r="TF52" s="2">
        <f t="shared" si="337"/>
        <v>0.063555315574775548</v>
      </c>
      <c r="TG52" s="2">
        <f t="shared" si="278"/>
        <v>0.065713367331546188</v>
      </c>
      <c r="TH52" s="2">
        <f t="shared" si="338"/>
        <v>0.065680753989748916</v>
      </c>
      <c r="TI52" s="2">
        <f t="shared" si="339"/>
        <v>0.063555315574775548</v>
      </c>
      <c r="TJ52" s="2">
        <f t="shared" si="279"/>
        <v>0.065714514267481039</v>
      </c>
      <c r="TK52" s="2">
        <f t="shared" si="340"/>
        <v>0.065714514267481039</v>
      </c>
      <c r="TL52" s="2">
        <f t="shared" si="341"/>
        <v>0.063555315574775548</v>
      </c>
      <c r="TM52" s="2">
        <f t="shared" si="280"/>
        <v>0.065714514267481039</v>
      </c>
      <c r="TN52" s="2">
        <f t="shared" si="342"/>
        <v>0.065714514267481039</v>
      </c>
      <c r="TR52" s="1"/>
      <c r="TS52" s="1"/>
      <c r="TT52" s="1"/>
      <c r="TU52" s="1"/>
      <c r="TV52" s="1"/>
      <c r="TW52" s="1"/>
      <c r="TX52" s="1"/>
      <c r="TY52" s="1"/>
      <c r="TZ52" s="1"/>
      <c r="UA52" s="1"/>
      <c r="UF52" s="1"/>
      <c r="UG52" s="7"/>
      <c r="UH52" s="24"/>
      <c r="UI52" s="24"/>
      <c r="VB52" s="1"/>
      <c r="VC52" s="377"/>
      <c r="VD52" s="377"/>
      <c r="VE52" s="377"/>
      <c r="VF52" s="377"/>
      <c r="VG52" s="377"/>
      <c r="VH52" s="377"/>
      <c r="VI52" s="377"/>
      <c r="VJ52" s="1"/>
      <c r="VK52" s="1"/>
      <c r="VL52" s="1"/>
      <c r="VM52" s="1"/>
      <c r="VN52" s="1"/>
      <c r="VO52" s="1"/>
      <c r="VP52" s="1"/>
      <c r="VQ52" s="1"/>
      <c r="VR52" s="1"/>
      <c r="VS52" s="1"/>
      <c r="VT52" s="1"/>
      <c r="VU52" s="1"/>
      <c r="VV52" s="1"/>
      <c r="VW52" s="1"/>
      <c r="VX52" s="1"/>
      <c r="VY52" s="1"/>
      <c r="VZ52" s="1"/>
      <c r="WA52" s="1"/>
      <c r="WB52" s="1"/>
      <c r="WL52" s="1"/>
      <c r="WV52" s="1"/>
      <c r="WW52" s="1"/>
      <c r="WX52" s="1"/>
      <c r="WY52" s="1"/>
      <c r="WZ52" s="1"/>
      <c r="XA52" s="1"/>
      <c r="XB52" s="1"/>
      <c r="XD52" s="24"/>
      <c r="XL52" s="24"/>
      <c r="XM52" s="1"/>
      <c r="XN52" s="1"/>
      <c r="XO52" s="1"/>
      <c r="XP52" s="1"/>
      <c r="XQ52" s="1"/>
      <c r="XR52" s="1"/>
      <c r="XS52" s="1"/>
      <c r="XT52" s="1"/>
      <c r="XU52" s="1"/>
      <c r="XV52" s="1"/>
      <c r="XW52" s="1"/>
      <c r="XX52" s="1"/>
      <c r="XY52" s="1"/>
      <c r="XZ52" s="1"/>
      <c r="YA52" s="1"/>
      <c r="YB52" s="1"/>
      <c r="YC52" s="1"/>
      <c r="YD52" s="1"/>
      <c r="YE52" s="1"/>
      <c r="YM52" s="1"/>
      <c r="YN52" s="1"/>
      <c r="YO52" s="1"/>
      <c r="YP52" s="1"/>
      <c r="YQ52" s="1"/>
      <c r="YR52" s="1"/>
      <c r="YS52" s="1"/>
      <c r="YT52" s="1"/>
      <c r="YU52" s="1"/>
      <c r="ZG52" s="2">
        <f t="shared" si="281"/>
        <v>0.052205882352941178</v>
      </c>
      <c r="ZH52" s="2">
        <f t="shared" si="266"/>
        <v>0.053644752543816177</v>
      </c>
      <c r="ZI52" s="2">
        <f t="shared" si="282"/>
        <v>0.053644396614552468</v>
      </c>
      <c r="ZJ52" s="2">
        <f t="shared" si="283"/>
        <v>0.052205882352941178</v>
      </c>
      <c r="ZK52" s="2">
        <f t="shared" si="267"/>
        <v>0.053644762631855226</v>
      </c>
      <c r="ZL52" s="2">
        <f t="shared" si="284"/>
        <v>0.053644762631855226</v>
      </c>
      <c r="ZM52" s="2">
        <f t="shared" si="285"/>
        <v>0.052205882352941178</v>
      </c>
      <c r="ZN52" s="2">
        <f t="shared" si="268"/>
        <v>0.053644762631855226</v>
      </c>
      <c r="ZO52" s="2">
        <f t="shared" si="286"/>
        <v>0.053644762631855226</v>
      </c>
      <c r="ZQ52" s="6"/>
      <c r="ZR52" s="6"/>
      <c r="ZS52" s="6"/>
      <c r="ZT52" s="6"/>
      <c r="ZW52" s="6"/>
      <c r="ZX52" s="6"/>
      <c r="ZY52" s="6"/>
      <c r="ZZ52" s="7"/>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row>
    <row r="53" ht="15" customHeight="1">
      <c r="AK53" s="3"/>
      <c r="AL53" s="3"/>
      <c r="AM53" s="3"/>
      <c r="AN53" s="3"/>
      <c r="AO53" s="3"/>
      <c r="AP53" s="3"/>
      <c r="AQ53" s="3"/>
      <c r="AR53" s="3"/>
      <c r="AS53" s="3"/>
      <c r="AT53" s="104"/>
      <c r="BB53" s="104"/>
      <c r="BC53" s="104"/>
      <c r="BD53" s="104"/>
      <c r="BE53" s="104"/>
      <c r="BF53" s="104"/>
      <c r="BG53" s="104"/>
      <c r="BH53" s="104"/>
      <c r="BI53" s="104"/>
      <c r="BJ53" s="104"/>
      <c r="BK53" s="104"/>
      <c r="BL53" s="104"/>
      <c r="BS53" s="104"/>
      <c r="BT53" s="104"/>
      <c r="BU53" s="104"/>
      <c r="BV53" s="104"/>
      <c r="BW53" s="366"/>
      <c r="BX53" s="104"/>
      <c r="BY53" s="104"/>
      <c r="BZ53" s="104"/>
      <c r="CA53" s="104"/>
      <c r="CB53" s="367"/>
      <c r="CC53" s="104"/>
      <c r="CD53" s="104"/>
      <c r="CE53" s="104"/>
      <c r="CF53" s="104"/>
      <c r="CG53" s="6"/>
      <c r="CH53" s="6"/>
      <c r="CI53" s="236">
        <f>CH25</f>
        <v>1.7927484800000002</v>
      </c>
      <c r="CJ53" s="237">
        <f>CJ45</f>
        <v>1.2772476548627796</v>
      </c>
      <c r="CK53" s="237">
        <f>CK42</f>
        <v>-1.7927484800000002</v>
      </c>
      <c r="CL53" s="238">
        <f>IF(CJ53=0,0,IF(CM47=0,0,IF(CM48=0,CJ53/CM47,CL11)))</f>
        <v>2.7311458214574253</v>
      </c>
      <c r="CM53" s="239">
        <f>CK53+IF(CM48=0,CJ53*CL53/2,(CJ45+CM45)*CL53/2)</f>
        <v>-0.048573682227612158</v>
      </c>
      <c r="CN53" s="240">
        <f>IF(CM24=0,0,CM24-CL53)</f>
        <v>-0.14114582145742549</v>
      </c>
      <c r="CO53" s="236">
        <f>CO42</f>
        <v>0.053232076905401327</v>
      </c>
      <c r="CP53" s="236">
        <f>CP45</f>
        <v>0.78776993354545588</v>
      </c>
      <c r="CQ53" s="241">
        <f>CQ42</f>
        <v>-0.053232080700004181</v>
      </c>
      <c r="CR53" s="238">
        <f>IF(CP53=0,0,IF(CS47=0,0,IF(CS48=0,CP53/CS47,CR11)))</f>
        <v>1.684492865640542</v>
      </c>
      <c r="CS53" s="239">
        <f>CQ53+IF(CS48=0,CP53*CR53/2,(CP45+CS45)*CR53/2)</f>
        <v>0.61026433571171801</v>
      </c>
      <c r="CT53" s="240">
        <f>IF(CS24=0,0,CS24-CR53)</f>
        <v>1.6155071343594578</v>
      </c>
      <c r="CU53" s="236">
        <f>CU42</f>
        <v>0</v>
      </c>
      <c r="CV53" s="236">
        <f>CV45</f>
        <v>0</v>
      </c>
      <c r="CW53" s="241">
        <f>CW42</f>
        <v>0</v>
      </c>
      <c r="CX53" s="238">
        <f>IF(CV53=0,0,IF(CZ47=0,0,IF(CZ48=0,CV53/CZ47,CX11)))</f>
        <v>0</v>
      </c>
      <c r="CY53" s="24"/>
      <c r="CZ53" s="104"/>
      <c r="DA53" s="104"/>
      <c r="DL53" s="2">
        <f t="shared" si="289"/>
        <v>0.044208276562283086</v>
      </c>
      <c r="DM53" s="2">
        <f t="shared" si="269"/>
        <v>0.045231205000800655</v>
      </c>
      <c r="DN53" s="2">
        <f t="shared" si="290"/>
        <v>0.045231093821155616</v>
      </c>
      <c r="DO53" s="2">
        <f t="shared" si="291"/>
        <v>0.044208276562283086</v>
      </c>
      <c r="DP53" s="2">
        <f t="shared" si="270"/>
        <v>0.045231207634312216</v>
      </c>
      <c r="DQ53" s="2">
        <f t="shared" si="292"/>
        <v>0.045231207634312216</v>
      </c>
      <c r="DR53" s="2">
        <f t="shared" si="293"/>
        <v>0.044208276562283086</v>
      </c>
      <c r="DS53" s="2">
        <f t="shared" si="271"/>
        <v>0.045231207634312216</v>
      </c>
      <c r="DT53" s="2">
        <f t="shared" si="294"/>
        <v>0.045231207634312216</v>
      </c>
      <c r="DX53" s="104"/>
      <c r="DY53" s="6"/>
      <c r="DZ53" s="6"/>
      <c r="EA53" s="236">
        <f>DZ25</f>
        <v>0</v>
      </c>
      <c r="EB53" s="237">
        <f>EB45</f>
        <v>0.61553807569034669</v>
      </c>
      <c r="EC53" s="237">
        <f>EC42</f>
        <v>0</v>
      </c>
      <c r="ED53" s="238">
        <f>IF(EB53=0,0,IF(EE47=0,0,IF(EE48=0,EB53/EE47,ED11)))</f>
        <v>1.3162085183474033</v>
      </c>
      <c r="EE53" s="239">
        <f>EC53+IF(EE48=0,EB53*ED53/2,(EB45+EE45)*ED53/2)</f>
        <v>0.4050882292954015</v>
      </c>
      <c r="EF53" s="240">
        <f>IF(EE24=0,0,EE24-ED53)</f>
        <v>1.8837914816525969</v>
      </c>
      <c r="EG53" s="236">
        <f>EG42</f>
        <v>0.42469735779089079</v>
      </c>
      <c r="EH53" s="236">
        <f>EH45</f>
        <v>0.57351068619886314</v>
      </c>
      <c r="EI53" s="241">
        <f>EI42</f>
        <v>-0.42469735557571764</v>
      </c>
      <c r="EJ53" s="238">
        <f>IF(EH53=0,0,IF(EK47=0,0,IF(EK48=0,EH53/EK47,EJ11)))</f>
        <v>1.2263411157654345</v>
      </c>
      <c r="EK53" s="239">
        <f>EI53+IF(EK48=0,EH53*EJ53/2,(EH45+EK45)*EJ53/2)</f>
        <v>-0.073037488167460751</v>
      </c>
      <c r="EL53" s="240">
        <f>IF(EK24=0,0,EK24-EJ53)</f>
        <v>1.3636588842345654</v>
      </c>
      <c r="EM53" s="236">
        <f>EM42</f>
        <v>0.50785970132066205</v>
      </c>
      <c r="EN53" s="236">
        <f>EN45</f>
        <v>0</v>
      </c>
      <c r="EO53" s="241">
        <f>EO42</f>
        <v>-0.50785970159112581</v>
      </c>
      <c r="EP53" s="238">
        <f>IF(EN53=0,0,IF(EQ47=0,0,IF(EQ48=0,EN53/EQ47,EP11)))</f>
        <v>0</v>
      </c>
      <c r="EQ53" s="239">
        <f>IF(EQ48=0,EN53*EP53/2,(EN45+EQ45)*EP53/2)</f>
        <v>0</v>
      </c>
      <c r="ER53" s="240">
        <f>IF(EQ24=0,0,EQ24-EP53)</f>
        <v>3.2999999999999998</v>
      </c>
      <c r="ES53" s="236">
        <f>ES42</f>
        <v>0</v>
      </c>
      <c r="ET53" s="237">
        <f>ET45</f>
        <v>0</v>
      </c>
      <c r="EU53" s="242">
        <f>EV25</f>
        <v>0</v>
      </c>
      <c r="EV53" s="6"/>
      <c r="EW53" s="6"/>
      <c r="EX53" s="2"/>
      <c r="EY53" s="2"/>
      <c r="EZ53" s="2"/>
      <c r="FA53" s="2">
        <f t="shared" si="295"/>
        <v>0.046076302233460577</v>
      </c>
      <c r="FB53" s="2">
        <f t="shared" si="272"/>
        <v>0.047189734122350523</v>
      </c>
      <c r="FC53" s="2">
        <f t="shared" si="296"/>
        <v>0.047189580937375436</v>
      </c>
      <c r="FD53" s="2">
        <f t="shared" si="297"/>
        <v>0.046076302233460577</v>
      </c>
      <c r="FE53" s="2">
        <f t="shared" si="273"/>
        <v>0.047189737915738626</v>
      </c>
      <c r="FF53" s="2">
        <f t="shared" si="298"/>
        <v>0.047189737915738626</v>
      </c>
      <c r="FG53" s="2">
        <f t="shared" si="299"/>
        <v>0.046076302233460577</v>
      </c>
      <c r="FH53" s="2">
        <f t="shared" si="274"/>
        <v>0.047189737915738626</v>
      </c>
      <c r="FI53" s="2">
        <f t="shared" si="300"/>
        <v>0.047189737915738626</v>
      </c>
      <c r="FM53" s="6"/>
      <c r="FN53" s="6"/>
      <c r="FO53" s="236">
        <f>FN25</f>
        <v>0</v>
      </c>
      <c r="FP53" s="237">
        <f>FP45</f>
        <v>0.59587678339939065</v>
      </c>
      <c r="FQ53" s="237">
        <f>FQ42</f>
        <v>0</v>
      </c>
      <c r="FR53" s="238">
        <f>IF(FP53=0,0,IF(FS47=0,0,IF(FS48=0,FP53/FS47,FR11)))</f>
        <v>1.2741666668079175</v>
      </c>
      <c r="FS53" s="239">
        <f>FQ53+IF(FS48=0,FP53*FR53/2,(FP45+FS45)*FR53/2)</f>
        <v>0.37962316746611252</v>
      </c>
      <c r="FT53" s="240">
        <f>IF(FS24=0,0,FS24-FR53)</f>
        <v>2.3258333331920826</v>
      </c>
      <c r="FU53" s="236">
        <f>FU42</f>
        <v>0.88528037976219398</v>
      </c>
      <c r="FV53" s="236">
        <f>FV45</f>
        <v>1.192867042921852</v>
      </c>
      <c r="FW53" s="241">
        <f>FW42</f>
        <v>-0.88528038027177858</v>
      </c>
      <c r="FX53" s="238">
        <f>IF(FV53=0,0,IF(FY47=0,0,IF(FY48=0,FV53/FY47,FX11)))</f>
        <v>2.5507142858526533</v>
      </c>
      <c r="FY53" s="239">
        <f>FW53+IF(FY48=0,FV53*FX53/2,(FV45+FY45)*FX53/2)</f>
        <v>0.63605112348001036</v>
      </c>
      <c r="FZ53" s="240">
        <f>IF(FY24=0,0,FY24-FX53)</f>
        <v>1.6492857141473469</v>
      </c>
      <c r="GA53" s="236">
        <f>GA42</f>
        <v>0</v>
      </c>
      <c r="GB53" s="236">
        <f>GB45</f>
        <v>0</v>
      </c>
      <c r="GC53" s="241">
        <f>GC42</f>
        <v>0</v>
      </c>
      <c r="GD53" s="238">
        <f>IF(GB53=0,0,IF(GF47=0,0,IF(GF48=0,GB53/GF47,GD11)))</f>
        <v>0</v>
      </c>
      <c r="GE53" s="24"/>
      <c r="GF53" s="104"/>
      <c r="GH53" s="2">
        <f t="shared" si="301"/>
        <v>0.046076302233460577</v>
      </c>
      <c r="GI53" s="2">
        <f t="shared" si="275"/>
        <v>0.047189734122350523</v>
      </c>
      <c r="GJ53" s="2">
        <f t="shared" si="302"/>
        <v>0.047189580937375436</v>
      </c>
      <c r="GK53" s="2">
        <f t="shared" si="303"/>
        <v>0.046076302233460577</v>
      </c>
      <c r="GL53" s="2">
        <f t="shared" si="276"/>
        <v>0.047189737915738626</v>
      </c>
      <c r="GM53" s="2">
        <f t="shared" si="304"/>
        <v>0.047189737915738626</v>
      </c>
      <c r="GN53" s="2">
        <f t="shared" si="305"/>
        <v>0.046076302233460577</v>
      </c>
      <c r="GO53" s="2">
        <f t="shared" si="277"/>
        <v>0.047189737915738626</v>
      </c>
      <c r="GP53" s="2">
        <f t="shared" si="306"/>
        <v>0.047189737915738626</v>
      </c>
      <c r="GT53" s="2">
        <f t="shared" si="343"/>
        <v>0.24587371160895349</v>
      </c>
      <c r="GU53" s="2">
        <f t="shared" si="307"/>
        <v>0.28607590868797067</v>
      </c>
      <c r="GV53" s="2">
        <f t="shared" si="344"/>
        <v>0.28105964786336901</v>
      </c>
      <c r="GW53" s="2">
        <f t="shared" si="345"/>
        <v>0.24587371160895349</v>
      </c>
      <c r="GX53" s="2">
        <f t="shared" si="308"/>
        <v>0.28708164788224688</v>
      </c>
      <c r="GY53" s="2">
        <f t="shared" si="346"/>
        <v>0.28708164786761842</v>
      </c>
      <c r="GZ53" s="2">
        <f t="shared" si="347"/>
        <v>0.24587371160895349</v>
      </c>
      <c r="HA53" s="2">
        <f t="shared" si="309"/>
        <v>0.28708164788519225</v>
      </c>
      <c r="HB53" s="2">
        <f t="shared" si="348"/>
        <v>0.28708164788519225</v>
      </c>
      <c r="HD53" s="2">
        <f t="shared" si="349"/>
        <v>0.14241605584797407</v>
      </c>
      <c r="HE53" s="2">
        <f t="shared" si="310"/>
        <v>0.15425935688801326</v>
      </c>
      <c r="HF53" s="2">
        <f t="shared" si="350"/>
        <v>0.15355050453940397</v>
      </c>
      <c r="HG53" s="2">
        <f t="shared" si="351"/>
        <v>0.14241605584797407</v>
      </c>
      <c r="HH53" s="2">
        <f t="shared" si="311"/>
        <v>0.15432400512722841</v>
      </c>
      <c r="HI53" s="2">
        <f t="shared" si="352"/>
        <v>0.15432400512722741</v>
      </c>
      <c r="HJ53" s="2">
        <f t="shared" si="312"/>
        <v>0.16850418352930327</v>
      </c>
      <c r="HL53" s="1"/>
      <c r="HM53" s="377"/>
      <c r="HN53" s="377"/>
      <c r="HO53" s="377"/>
      <c r="HP53" s="377"/>
      <c r="HQ53" s="377"/>
      <c r="HR53" s="377"/>
      <c r="HS53" s="377"/>
      <c r="HT53" s="1"/>
      <c r="HV53" s="2">
        <f t="shared" si="353"/>
        <v>0.1243777762655917</v>
      </c>
      <c r="HW53" s="2">
        <f t="shared" si="313"/>
        <v>0.13322291306054157</v>
      </c>
      <c r="HX53" s="2">
        <f t="shared" si="354"/>
        <v>0.13278701976634155</v>
      </c>
      <c r="HY53" s="2">
        <f t="shared" si="355"/>
        <v>0.1243777762655917</v>
      </c>
      <c r="HZ53" s="2">
        <f t="shared" si="314"/>
        <v>0.13325641192517806</v>
      </c>
      <c r="IA53" s="2">
        <f t="shared" si="356"/>
        <v>0.13325641192517795</v>
      </c>
      <c r="IB53" s="2">
        <f t="shared" si="357"/>
        <v>0.1243777762655917</v>
      </c>
      <c r="IC53" s="2">
        <f t="shared" si="315"/>
        <v>0.13325641192517806</v>
      </c>
      <c r="ID53" s="2">
        <f t="shared" si="358"/>
        <v>0.13325641192517806</v>
      </c>
      <c r="IF53" s="2">
        <f t="shared" si="359"/>
        <v>0.091194993583100667</v>
      </c>
      <c r="IG53" s="2">
        <f t="shared" si="316"/>
        <v>0.095774734167754422</v>
      </c>
      <c r="IH53" s="2">
        <f t="shared" si="360"/>
        <v>0.095635673112537206</v>
      </c>
      <c r="II53" s="2">
        <f t="shared" si="361"/>
        <v>0.091194993583100667</v>
      </c>
      <c r="IJ53" s="2">
        <f t="shared" si="317"/>
        <v>0.095782098809253466</v>
      </c>
      <c r="IK53" s="2">
        <f t="shared" si="362"/>
        <v>0.095782098809253466</v>
      </c>
      <c r="IL53" s="2">
        <f t="shared" si="318"/>
        <v>0.10086797680061185</v>
      </c>
      <c r="IN53" s="1"/>
      <c r="IO53" s="377"/>
      <c r="IP53" s="377"/>
      <c r="IQ53" s="377"/>
      <c r="IR53" s="377"/>
      <c r="IS53" s="377"/>
      <c r="IT53" s="377"/>
      <c r="IU53" s="377"/>
      <c r="IV53" s="1"/>
      <c r="IW53" s="94"/>
      <c r="JB53" s="1"/>
      <c r="JC53" s="7"/>
      <c r="JD53" s="24"/>
      <c r="JE53" s="24"/>
      <c r="JF53" s="104"/>
      <c r="JG53" s="104"/>
      <c r="JH53" s="104"/>
      <c r="JI53" s="104"/>
      <c r="JJ53" s="104"/>
      <c r="JK53" s="104"/>
      <c r="JL53" s="104"/>
      <c r="JM53" s="104"/>
      <c r="JN53" s="104"/>
      <c r="KN53" s="104"/>
      <c r="KO53" s="104"/>
      <c r="KP53" s="104"/>
      <c r="KQ53" s="104"/>
      <c r="KR53" s="368"/>
      <c r="KS53" s="368"/>
      <c r="KT53" s="368"/>
      <c r="KU53" s="1"/>
      <c r="KV53" s="1"/>
      <c r="KW53" s="1"/>
      <c r="KX53" s="1"/>
      <c r="KY53" s="1"/>
      <c r="KZ53" s="1"/>
      <c r="LA53" s="1"/>
      <c r="LB53" s="1"/>
      <c r="LC53" s="1"/>
      <c r="LD53" s="310"/>
      <c r="LE53" s="310"/>
      <c r="LF53" s="310"/>
      <c r="LG53" s="310"/>
      <c r="LH53" s="310"/>
      <c r="LI53" s="310"/>
      <c r="LJ53" s="310"/>
      <c r="LK53" s="310"/>
      <c r="LL53" s="310"/>
      <c r="LM53" s="2">
        <f t="shared" si="363"/>
        <v>0.055654766462444806</v>
      </c>
      <c r="LN53" s="2">
        <f t="shared" si="319"/>
        <v>0.057295653114874709</v>
      </c>
      <c r="LO53" s="2">
        <f t="shared" si="364"/>
        <v>0.057277875832570373</v>
      </c>
      <c r="LP53" s="2">
        <f t="shared" si="365"/>
        <v>0.055654766462444806</v>
      </c>
      <c r="LQ53" s="2">
        <f t="shared" si="320"/>
        <v>0.05729619334856275</v>
      </c>
      <c r="LR53" s="2">
        <f t="shared" si="366"/>
        <v>0.05729619334856275</v>
      </c>
      <c r="LS53" s="2">
        <f t="shared" si="367"/>
        <v>0.055654766462444806</v>
      </c>
      <c r="LT53" s="2">
        <f t="shared" si="321"/>
        <v>0.05729619334856275</v>
      </c>
      <c r="LU53" s="2">
        <f t="shared" si="368"/>
        <v>0.05729619334856275</v>
      </c>
      <c r="LV53" s="2">
        <f t="shared" si="369"/>
        <v>0.03452199927259185</v>
      </c>
      <c r="LW53" s="2">
        <f t="shared" si="322"/>
        <v>0.035139392476134117</v>
      </c>
      <c r="LX53" s="2">
        <f t="shared" si="370"/>
        <v>0.035139662927387363</v>
      </c>
      <c r="LY53" s="2">
        <f t="shared" si="371"/>
        <v>0.03452199927259185</v>
      </c>
      <c r="LZ53" s="2">
        <f t="shared" si="323"/>
        <v>0.035139387551333244</v>
      </c>
      <c r="MA53" s="2">
        <f t="shared" si="372"/>
        <v>0.035139387551333244</v>
      </c>
      <c r="MB53" s="2">
        <f t="shared" si="373"/>
        <v>0.03452199927259185</v>
      </c>
      <c r="MC53" s="2">
        <f t="shared" si="324"/>
        <v>0.035139387551333244</v>
      </c>
      <c r="MD53" s="2">
        <f t="shared" si="374"/>
        <v>0.035139387551333244</v>
      </c>
      <c r="ME53" s="1"/>
      <c r="MF53" s="377"/>
      <c r="MG53" s="377"/>
      <c r="MH53" s="377"/>
      <c r="MI53" s="377"/>
      <c r="MJ53" s="377"/>
      <c r="MK53" s="377"/>
      <c r="ML53" s="377"/>
      <c r="MM53" s="1"/>
      <c r="MN53" s="94"/>
      <c r="MS53" s="1"/>
      <c r="MT53" s="7"/>
      <c r="MU53" s="24"/>
      <c r="MV53" s="24"/>
      <c r="MW53" s="2">
        <f t="shared" si="375"/>
        <v>0.05613485644194717</v>
      </c>
      <c r="MX53" s="2">
        <f t="shared" si="325"/>
        <v>0.057805031812708595</v>
      </c>
      <c r="MY53" s="2">
        <f t="shared" si="376"/>
        <v>0.057786504682598688</v>
      </c>
      <c r="MZ53" s="2">
        <f t="shared" si="377"/>
        <v>0.05613485644194717</v>
      </c>
      <c r="NA53" s="2">
        <f t="shared" si="326"/>
        <v>0.05780560014607089</v>
      </c>
      <c r="NB53" s="2">
        <f t="shared" si="378"/>
        <v>0.05780560014607089</v>
      </c>
      <c r="NC53" s="2">
        <f t="shared" si="379"/>
        <v>0.05613485644194717</v>
      </c>
      <c r="ND53" s="2">
        <f t="shared" si="327"/>
        <v>0.05780560014607089</v>
      </c>
      <c r="NE53" s="2">
        <f t="shared" si="380"/>
        <v>0.05780560014607089</v>
      </c>
      <c r="NF53" s="2">
        <f t="shared" si="381"/>
        <v>0.028979991793185556</v>
      </c>
      <c r="NG53" s="2">
        <f t="shared" si="328"/>
        <v>0.029412562543250028</v>
      </c>
      <c r="NH53" s="2">
        <f t="shared" si="382"/>
        <v>0.029414013106025302</v>
      </c>
      <c r="NI53" s="2">
        <f t="shared" si="383"/>
        <v>0.028979991793185556</v>
      </c>
      <c r="NJ53" s="2">
        <f t="shared" si="329"/>
        <v>0.02941254056441215</v>
      </c>
      <c r="NK53" s="2">
        <f t="shared" si="384"/>
        <v>0.02941254056441215</v>
      </c>
      <c r="NL53" s="2">
        <f t="shared" si="385"/>
        <v>0.028979991793185556</v>
      </c>
      <c r="NM53" s="2">
        <f t="shared" si="330"/>
        <v>0.02941254056441215</v>
      </c>
      <c r="NN53" s="2">
        <f t="shared" si="386"/>
        <v>0.02941254056441215</v>
      </c>
      <c r="NO53" s="1"/>
      <c r="NP53" s="377"/>
      <c r="NQ53" s="377"/>
      <c r="NR53" s="377"/>
      <c r="NS53" s="377"/>
      <c r="NT53" s="377"/>
      <c r="NU53" s="377"/>
      <c r="NV53" s="377"/>
      <c r="NW53" s="1"/>
      <c r="NX53" s="94"/>
      <c r="OC53" s="1"/>
      <c r="OD53" s="7"/>
      <c r="OE53" s="24"/>
      <c r="OF53" s="24"/>
      <c r="OG53" s="1"/>
      <c r="OH53" s="377"/>
      <c r="OI53" s="377"/>
      <c r="OJ53" s="377"/>
      <c r="OK53" s="377"/>
      <c r="OL53" s="377"/>
      <c r="OM53" s="377"/>
      <c r="ON53" s="377"/>
      <c r="OO53" s="1"/>
      <c r="OP53" s="94"/>
      <c r="OU53" s="1"/>
      <c r="OV53" s="7"/>
      <c r="OW53" s="24"/>
      <c r="OX53" s="24"/>
      <c r="PH53" s="2">
        <f t="shared" si="387"/>
        <v>0.097410612017055337</v>
      </c>
      <c r="PI53" s="2">
        <f t="shared" si="331"/>
        <v>0.10267226382691108</v>
      </c>
      <c r="PJ53" s="2">
        <f t="shared" si="388"/>
        <v>0.1024941228280704</v>
      </c>
      <c r="PK53" s="2">
        <f t="shared" si="389"/>
        <v>0.097410612017055337</v>
      </c>
      <c r="PL53" s="2">
        <f t="shared" si="332"/>
        <v>0.10268245533373786</v>
      </c>
      <c r="PM53" s="2">
        <f t="shared" si="390"/>
        <v>0.10268245533373786</v>
      </c>
      <c r="PN53" s="2">
        <f t="shared" si="391"/>
        <v>0.097410612017055337</v>
      </c>
      <c r="PO53" s="2">
        <f t="shared" si="333"/>
        <v>0.10268245533373786</v>
      </c>
      <c r="PP53" s="2">
        <f t="shared" si="392"/>
        <v>0.10268245533373786</v>
      </c>
      <c r="PQ53" s="2">
        <f t="shared" si="393"/>
        <v>0.097410612017055337</v>
      </c>
      <c r="PR53" s="2">
        <f t="shared" si="334"/>
        <v>0.10267226382691108</v>
      </c>
      <c r="PS53" s="2">
        <f t="shared" si="394"/>
        <v>0.1024941228280704</v>
      </c>
      <c r="PT53" s="2">
        <f t="shared" si="395"/>
        <v>0.097410612017055337</v>
      </c>
      <c r="PU53" s="2">
        <f t="shared" si="335"/>
        <v>0.10268245533373786</v>
      </c>
      <c r="PV53" s="2">
        <f t="shared" si="396"/>
        <v>0.10268245533373786</v>
      </c>
      <c r="PW53" s="2">
        <f t="shared" si="397"/>
        <v>0.097410612017055337</v>
      </c>
      <c r="PX53" s="2">
        <f t="shared" si="336"/>
        <v>0.10268245533373786</v>
      </c>
      <c r="PY53" s="2">
        <f t="shared" si="398"/>
        <v>0.10268245533373786</v>
      </c>
      <c r="PZ53" s="1"/>
      <c r="QA53" s="1"/>
      <c r="QB53" s="1"/>
      <c r="QC53" s="1"/>
      <c r="QD53" s="1"/>
      <c r="QE53" s="1"/>
      <c r="QF53" s="1"/>
      <c r="QG53" s="1"/>
      <c r="QH53" s="1"/>
      <c r="QI53" s="94"/>
      <c r="QN53" s="1"/>
      <c r="QO53" s="7"/>
      <c r="QP53" s="24"/>
      <c r="QQ53" s="24"/>
      <c r="QR53" s="1"/>
      <c r="QS53" s="377"/>
      <c r="QT53" s="377"/>
      <c r="QU53" s="377"/>
      <c r="QV53" s="377"/>
      <c r="QW53" s="377"/>
      <c r="QX53" s="377"/>
      <c r="QY53" s="377"/>
      <c r="QZ53" s="1"/>
      <c r="RA53" s="94"/>
      <c r="RF53" s="1"/>
      <c r="RG53" s="7"/>
      <c r="RH53" s="24"/>
      <c r="RI53" s="24"/>
      <c r="SB53" s="2"/>
      <c r="SC53" s="2"/>
      <c r="SD53" s="2"/>
      <c r="SE53" s="2"/>
      <c r="SF53" s="2"/>
      <c r="SG53" s="2"/>
      <c r="SH53" s="2"/>
      <c r="SI53" s="2"/>
      <c r="SJ53" s="2"/>
      <c r="SK53" s="104"/>
      <c r="SL53" s="6"/>
      <c r="SM53" s="6"/>
      <c r="SN53" s="236">
        <f>SM25</f>
        <v>0</v>
      </c>
      <c r="SO53" s="237">
        <f>SO45</f>
        <v>5.6936106912585256</v>
      </c>
      <c r="SP53" s="237">
        <f>SP42</f>
        <v>0</v>
      </c>
      <c r="SQ53" s="238">
        <f>IF(SO53=0,0,IF(SR47=0,0,IF(SR48=0,SO53/SR47,SQ11)))</f>
        <v>1.2741666668079175</v>
      </c>
      <c r="SR53" s="239">
        <f>SP53+IF(SR48=0,SO53*SQ53/2,(SO45+SR45)*SQ53/2)</f>
        <v>3.627304478291399</v>
      </c>
      <c r="SS53" s="240">
        <f>IF(SR24=0,0,SR24-SQ53)</f>
        <v>2.3258333331920826</v>
      </c>
      <c r="ST53" s="236">
        <f>ST42</f>
        <v>8.4588659524884413</v>
      </c>
      <c r="SU53" s="236">
        <f>SU45</f>
        <v>11.397860661870427</v>
      </c>
      <c r="SV53" s="241">
        <f>SV42</f>
        <v>-8.4588659573575278</v>
      </c>
      <c r="SW53" s="238">
        <f>IF(SU53=0,0,IF(SX47=0,0,IF(SX48=0,SU53/SX47,SW11)))</f>
        <v>2.5507142858526537</v>
      </c>
      <c r="SX53" s="239">
        <f>SV53+IF(SX48=0,SU53*SW53/2,(SU45+SX45)*SW53/2)</f>
        <v>6.0774770518379118</v>
      </c>
      <c r="SY53" s="240">
        <f>IF(SX24=0,0,SX24-SW53)</f>
        <v>1.6492857141473465</v>
      </c>
      <c r="SZ53" s="236">
        <f>SZ42</f>
        <v>0</v>
      </c>
      <c r="TA53" s="236">
        <f>TA45</f>
        <v>0</v>
      </c>
      <c r="TB53" s="241">
        <f>TB42</f>
        <v>0</v>
      </c>
      <c r="TC53" s="238">
        <f>IF(TA53=0,0,IF(TE47=0,0,IF(TE48=0,TA53/TE47,TC11)))</f>
        <v>0</v>
      </c>
      <c r="TD53" s="24"/>
      <c r="TE53" s="104"/>
      <c r="TF53" s="2">
        <f t="shared" si="337"/>
        <v>0.063555315574775548</v>
      </c>
      <c r="TG53" s="2">
        <f t="shared" si="278"/>
        <v>0.065714475302036834</v>
      </c>
      <c r="TH53" s="2">
        <f t="shared" si="338"/>
        <v>0.065713367331546188</v>
      </c>
      <c r="TI53" s="2">
        <f t="shared" si="339"/>
        <v>0.063555315574775548</v>
      </c>
      <c r="TJ53" s="2">
        <f t="shared" si="279"/>
        <v>0.065714514267481039</v>
      </c>
      <c r="TK53" s="2">
        <f t="shared" si="340"/>
        <v>0.065714514267481039</v>
      </c>
      <c r="TL53" s="2">
        <f t="shared" si="341"/>
        <v>0.063555315574775548</v>
      </c>
      <c r="TM53" s="2">
        <f t="shared" si="280"/>
        <v>0.065714514267481039</v>
      </c>
      <c r="TN53" s="2">
        <f t="shared" si="342"/>
        <v>0.065714514267481039</v>
      </c>
      <c r="TR53" s="2"/>
      <c r="TS53" s="2"/>
      <c r="TT53" s="2"/>
      <c r="TU53" s="2"/>
      <c r="TV53" s="2"/>
      <c r="TW53" s="2"/>
      <c r="TX53" s="2"/>
      <c r="TY53" s="2"/>
      <c r="TZ53" s="2"/>
      <c r="UA53" s="94"/>
      <c r="UF53" s="1"/>
      <c r="UG53" s="7"/>
      <c r="UH53" s="24"/>
      <c r="UI53" s="24"/>
      <c r="VB53" s="1"/>
      <c r="VC53" s="1"/>
      <c r="VD53" s="1"/>
      <c r="VE53" s="1"/>
      <c r="VF53" s="1"/>
      <c r="VG53" s="1"/>
      <c r="VH53" s="1"/>
      <c r="VI53" s="1"/>
      <c r="VJ53" s="1"/>
      <c r="VK53" s="2"/>
      <c r="VL53" s="2"/>
      <c r="VM53" s="2"/>
      <c r="VN53" s="2"/>
      <c r="VO53" s="2"/>
      <c r="VP53" s="2"/>
      <c r="VQ53" s="2"/>
      <c r="VR53" s="2"/>
      <c r="VS53" s="2"/>
      <c r="VT53" s="2"/>
      <c r="VU53" s="2"/>
      <c r="VV53" s="2"/>
      <c r="VW53" s="2"/>
      <c r="VX53" s="2"/>
      <c r="VY53" s="2"/>
      <c r="VZ53" s="2"/>
      <c r="WA53" s="2"/>
      <c r="WB53" s="2"/>
      <c r="WL53" s="2"/>
      <c r="WU53" s="235"/>
      <c r="WV53" s="1"/>
      <c r="WW53" s="1"/>
      <c r="WX53" s="1"/>
      <c r="WY53" s="1"/>
      <c r="WZ53" s="1"/>
      <c r="XA53" s="1"/>
      <c r="XB53" s="1"/>
      <c r="XC53" s="235"/>
      <c r="XD53" s="24"/>
      <c r="XL53" s="24"/>
      <c r="XM53" s="2"/>
      <c r="XN53" s="2"/>
      <c r="XO53" s="2"/>
      <c r="XP53" s="2"/>
      <c r="XQ53" s="2"/>
      <c r="XR53" s="2"/>
      <c r="XS53" s="2"/>
      <c r="XT53" s="2"/>
      <c r="XU53" s="2"/>
      <c r="XV53" s="2"/>
      <c r="XW53" s="2"/>
      <c r="XX53" s="2"/>
      <c r="XY53" s="2"/>
      <c r="XZ53" s="2"/>
      <c r="YA53" s="2"/>
      <c r="YB53" s="2"/>
      <c r="YC53" s="2"/>
      <c r="YD53" s="2"/>
      <c r="YE53" s="2"/>
      <c r="YM53" s="2"/>
      <c r="YN53" s="2"/>
      <c r="YO53" s="2"/>
      <c r="YP53" s="2"/>
      <c r="YQ53" s="2"/>
      <c r="YR53" s="2"/>
      <c r="YS53" s="2"/>
      <c r="YT53" s="2"/>
      <c r="YU53" s="2"/>
      <c r="YV53" s="252"/>
      <c r="ZE53" s="235"/>
      <c r="ZF53" s="235"/>
      <c r="ZG53" s="2">
        <f t="shared" si="281"/>
        <v>0.052205882352941178</v>
      </c>
      <c r="ZH53" s="2">
        <f t="shared" si="266"/>
        <v>0.053644762353812221</v>
      </c>
      <c r="ZI53" s="2">
        <f t="shared" si="282"/>
        <v>0.053644752543816177</v>
      </c>
      <c r="ZJ53" s="2">
        <f t="shared" si="283"/>
        <v>0.052205882352941178</v>
      </c>
      <c r="ZK53" s="2">
        <f t="shared" si="267"/>
        <v>0.053644762631855226</v>
      </c>
      <c r="ZL53" s="2">
        <f t="shared" si="284"/>
        <v>0.053644762631855226</v>
      </c>
      <c r="ZM53" s="2">
        <f t="shared" si="285"/>
        <v>0.052205882352941178</v>
      </c>
      <c r="ZN53" s="2">
        <f t="shared" si="268"/>
        <v>0.053644762631855226</v>
      </c>
      <c r="ZO53" s="2">
        <f t="shared" si="286"/>
        <v>0.053644762631855226</v>
      </c>
      <c r="ZQ53" s="24"/>
      <c r="ZR53" s="24"/>
      <c r="ZS53" s="6"/>
      <c r="ZT53" s="6"/>
      <c r="ZW53" s="6"/>
      <c r="ZX53" s="6"/>
      <c r="ZY53" s="6"/>
      <c r="ZZ53" s="6"/>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row>
    <row r="54" ht="15" customHeight="1">
      <c r="L54" s="3"/>
      <c r="O54" s="104"/>
      <c r="Q54" s="104"/>
      <c r="AT54" s="104"/>
      <c r="AU54" s="1"/>
      <c r="AV54" s="1"/>
      <c r="AW54" s="1"/>
      <c r="AX54" s="1"/>
      <c r="AY54" s="1"/>
      <c r="AZ54" s="3"/>
      <c r="BA54" s="3"/>
      <c r="BB54" s="104"/>
      <c r="BC54" s="104"/>
      <c r="BD54" s="104"/>
      <c r="BE54" s="104"/>
      <c r="BF54" s="104"/>
      <c r="BG54" s="104"/>
      <c r="BH54" s="104"/>
      <c r="BI54" s="104"/>
      <c r="BJ54" s="104"/>
      <c r="BK54" s="104"/>
      <c r="BL54" s="104"/>
      <c r="BS54" s="104"/>
      <c r="BT54" s="104"/>
      <c r="BU54" s="104"/>
      <c r="BV54" s="104"/>
      <c r="BW54" s="18" t="s">
        <v>320</v>
      </c>
      <c r="BX54" s="1">
        <f>SUM(BX51:BX53)</f>
        <v>198.17599999999999</v>
      </c>
      <c r="BY54" s="1">
        <f>SUM(BY51:BY53)</f>
        <v>13.234999999999999</v>
      </c>
      <c r="BZ54" s="1">
        <f>SUM(BZ51:BZ53)</f>
        <v>13.695</v>
      </c>
      <c r="CA54" s="1">
        <f>SUM(CA51:CA53)</f>
        <v>1106.8415049999999</v>
      </c>
      <c r="CB54" s="133">
        <f>SUM(CB51:CB53)</f>
        <v>1776.896495</v>
      </c>
      <c r="CC54" s="104"/>
      <c r="CD54" s="104"/>
      <c r="CE54" s="104"/>
      <c r="CF54" s="104"/>
      <c r="CG54" s="6"/>
      <c r="CH54" s="6"/>
      <c r="CI54" s="6"/>
      <c r="CJ54" s="7" t="s">
        <v>378</v>
      </c>
      <c r="CK54" s="6"/>
      <c r="CL54" s="6"/>
      <c r="CM54" s="7" t="s">
        <v>379</v>
      </c>
      <c r="CN54" s="6">
        <f>((CJ45+CP49)/2)*CM44</f>
        <v>0</v>
      </c>
      <c r="CO54" s="234"/>
      <c r="CP54" s="234"/>
      <c r="CQ54" s="246" t="s">
        <v>380</v>
      </c>
      <c r="CR54" s="17"/>
      <c r="CS54" s="17"/>
      <c r="CT54" s="17"/>
      <c r="CU54" s="6"/>
      <c r="CV54" s="6"/>
      <c r="CW54" s="6"/>
      <c r="CX54" s="6"/>
      <c r="CY54" s="6"/>
      <c r="CZ54" s="104"/>
      <c r="DA54" s="104"/>
      <c r="DK54" s="104"/>
      <c r="DL54" s="2">
        <f t="shared" si="289"/>
        <v>0.044208276562283086</v>
      </c>
      <c r="DM54" s="2">
        <f t="shared" si="269"/>
        <v>0.045231207573375648</v>
      </c>
      <c r="DN54" s="2">
        <f t="shared" si="290"/>
        <v>0.045231205000800655</v>
      </c>
      <c r="DO54" s="2">
        <f t="shared" si="291"/>
        <v>0.044208276562283086</v>
      </c>
      <c r="DP54" s="2">
        <f t="shared" si="270"/>
        <v>0.045231207634312216</v>
      </c>
      <c r="DQ54" s="2">
        <f t="shared" si="292"/>
        <v>0.045231207634312216</v>
      </c>
      <c r="DR54" s="2">
        <f t="shared" si="293"/>
        <v>0.044208276562283086</v>
      </c>
      <c r="DS54" s="2">
        <f t="shared" si="271"/>
        <v>0.045231207634312216</v>
      </c>
      <c r="DT54" s="2">
        <f t="shared" si="294"/>
        <v>0.045231207634312216</v>
      </c>
      <c r="DX54" s="104"/>
      <c r="DY54" s="6"/>
      <c r="DZ54" s="6"/>
      <c r="EA54" s="6"/>
      <c r="EB54" s="7" t="s">
        <v>378</v>
      </c>
      <c r="EC54" s="6"/>
      <c r="ED54" s="6"/>
      <c r="EE54" s="7" t="s">
        <v>379</v>
      </c>
      <c r="EF54" s="6">
        <f>((EB45+EH49)/2)*EE44</f>
        <v>0</v>
      </c>
      <c r="EG54" s="234"/>
      <c r="EH54" s="234"/>
      <c r="EI54" s="246" t="s">
        <v>380</v>
      </c>
      <c r="EJ54" s="17"/>
      <c r="EK54" s="17"/>
      <c r="EL54" s="17"/>
      <c r="EM54" s="6"/>
      <c r="EN54" s="6"/>
      <c r="EO54" s="6"/>
      <c r="EP54" s="6"/>
      <c r="EQ54" s="6"/>
      <c r="ER54" s="104"/>
      <c r="ES54" s="2"/>
      <c r="ET54" s="2"/>
      <c r="EU54" s="2"/>
      <c r="EV54" s="6"/>
      <c r="EW54" s="6"/>
      <c r="EX54" s="2"/>
      <c r="EY54" s="2"/>
      <c r="EZ54" s="2"/>
      <c r="FA54" s="2">
        <f t="shared" si="295"/>
        <v>0.046076302233460577</v>
      </c>
      <c r="FB54" s="2">
        <f t="shared" si="272"/>
        <v>0.047189737824071251</v>
      </c>
      <c r="FC54" s="2">
        <f t="shared" si="296"/>
        <v>0.047189734122350523</v>
      </c>
      <c r="FD54" s="2">
        <f t="shared" si="297"/>
        <v>0.046076302233460577</v>
      </c>
      <c r="FE54" s="2">
        <f t="shared" si="273"/>
        <v>0.047189737915738626</v>
      </c>
      <c r="FF54" s="2">
        <f t="shared" si="298"/>
        <v>0.047189737915738626</v>
      </c>
      <c r="FG54" s="2">
        <f t="shared" si="299"/>
        <v>0.046076302233460577</v>
      </c>
      <c r="FH54" s="2">
        <f t="shared" si="274"/>
        <v>0.047189737915738626</v>
      </c>
      <c r="FI54" s="2">
        <f t="shared" si="300"/>
        <v>0.047189737915738626</v>
      </c>
      <c r="FM54" s="6"/>
      <c r="FN54" s="6"/>
      <c r="FO54" s="6"/>
      <c r="FP54" s="7" t="s">
        <v>378</v>
      </c>
      <c r="FQ54" s="6"/>
      <c r="FR54" s="6"/>
      <c r="FS54" s="7" t="s">
        <v>379</v>
      </c>
      <c r="FT54" s="6">
        <f>((FP45+FV49)/2)*FS44</f>
        <v>0</v>
      </c>
      <c r="FU54" s="234"/>
      <c r="FV54" s="234"/>
      <c r="FW54" s="246" t="s">
        <v>380</v>
      </c>
      <c r="FX54" s="17"/>
      <c r="FY54" s="17"/>
      <c r="FZ54" s="17"/>
      <c r="GA54" s="6"/>
      <c r="GB54" s="6"/>
      <c r="GC54" s="6"/>
      <c r="GD54" s="6"/>
      <c r="GE54" s="6"/>
      <c r="GF54" s="104"/>
      <c r="GH54" s="2">
        <f t="shared" si="301"/>
        <v>0.046076302233460577</v>
      </c>
      <c r="GI54" s="2">
        <f t="shared" si="275"/>
        <v>0.047189737824071251</v>
      </c>
      <c r="GJ54" s="2">
        <f t="shared" si="302"/>
        <v>0.047189734122350523</v>
      </c>
      <c r="GK54" s="2">
        <f t="shared" si="303"/>
        <v>0.046076302233460577</v>
      </c>
      <c r="GL54" s="2">
        <f t="shared" si="276"/>
        <v>0.047189737915738626</v>
      </c>
      <c r="GM54" s="2">
        <f t="shared" si="304"/>
        <v>0.047189737915738626</v>
      </c>
      <c r="GN54" s="2">
        <f t="shared" si="305"/>
        <v>0.046076302233460577</v>
      </c>
      <c r="GO54" s="2">
        <f t="shared" si="277"/>
        <v>0.047189737915738626</v>
      </c>
      <c r="GP54" s="2">
        <f t="shared" si="306"/>
        <v>0.047189737915738626</v>
      </c>
      <c r="GT54" s="2">
        <f t="shared" si="343"/>
        <v>0.24587371160895349</v>
      </c>
      <c r="GU54" s="2">
        <f t="shared" si="307"/>
        <v>0.28691318694369278</v>
      </c>
      <c r="GV54" s="2">
        <f t="shared" si="344"/>
        <v>0.28607590868797067</v>
      </c>
      <c r="GW54" s="2">
        <f t="shared" si="345"/>
        <v>0.24587371160895349</v>
      </c>
      <c r="GX54" s="2">
        <f t="shared" si="308"/>
        <v>0.28708164788469859</v>
      </c>
      <c r="GY54" s="2">
        <f t="shared" si="346"/>
        <v>0.28708164788224688</v>
      </c>
      <c r="GZ54" s="2">
        <f t="shared" si="347"/>
        <v>0.24587371160895349</v>
      </c>
      <c r="HA54" s="2">
        <f t="shared" si="309"/>
        <v>0.28708164788519225</v>
      </c>
      <c r="HB54" s="2">
        <f t="shared" si="348"/>
        <v>0.28708164788519225</v>
      </c>
      <c r="HD54" s="2">
        <f t="shared" si="349"/>
        <v>0.14241605584797407</v>
      </c>
      <c r="HE54" s="2">
        <f t="shared" si="310"/>
        <v>0.15431859983085744</v>
      </c>
      <c r="HF54" s="2">
        <f t="shared" si="350"/>
        <v>0.15425935688801326</v>
      </c>
      <c r="HG54" s="2">
        <f t="shared" si="351"/>
        <v>0.14241605584797407</v>
      </c>
      <c r="HH54" s="2">
        <f t="shared" si="311"/>
        <v>0.15432400512722846</v>
      </c>
      <c r="HI54" s="2">
        <f t="shared" si="352"/>
        <v>0.15432400512722841</v>
      </c>
      <c r="HJ54" s="2">
        <f t="shared" si="312"/>
        <v>0.16852236706127091</v>
      </c>
      <c r="HL54" s="1"/>
      <c r="HM54" s="1"/>
      <c r="HN54" s="1"/>
      <c r="HO54" s="1"/>
      <c r="HP54" s="1"/>
      <c r="HQ54" s="1"/>
      <c r="HR54" s="1"/>
      <c r="HS54" s="1"/>
      <c r="HT54" s="1"/>
      <c r="HV54" s="2">
        <f t="shared" si="353"/>
        <v>0.1243777762655917</v>
      </c>
      <c r="HW54" s="2">
        <f t="shared" si="313"/>
        <v>0.13325402067100195</v>
      </c>
      <c r="HX54" s="2">
        <f t="shared" si="354"/>
        <v>0.13322291306054157</v>
      </c>
      <c r="HY54" s="2">
        <f t="shared" si="355"/>
        <v>0.1243777762655917</v>
      </c>
      <c r="HZ54" s="2">
        <f t="shared" si="314"/>
        <v>0.13325641192517806</v>
      </c>
      <c r="IA54" s="2">
        <f t="shared" si="356"/>
        <v>0.13325641192517806</v>
      </c>
      <c r="IB54" s="2">
        <f t="shared" si="357"/>
        <v>0.1243777762655917</v>
      </c>
      <c r="IC54" s="2">
        <f t="shared" si="315"/>
        <v>0.13325641192517806</v>
      </c>
      <c r="ID54" s="2">
        <f t="shared" si="358"/>
        <v>0.13325641192517806</v>
      </c>
      <c r="IF54" s="2">
        <f t="shared" si="359"/>
        <v>0.091194993583100667</v>
      </c>
      <c r="IG54" s="2">
        <f t="shared" si="316"/>
        <v>0.095781728369457073</v>
      </c>
      <c r="IH54" s="2">
        <f t="shared" si="360"/>
        <v>0.095774734167754422</v>
      </c>
      <c r="II54" s="2">
        <f t="shared" si="361"/>
        <v>0.091194993583100667</v>
      </c>
      <c r="IJ54" s="2">
        <f t="shared" si="317"/>
        <v>0.095782098809253466</v>
      </c>
      <c r="IK54" s="2">
        <f t="shared" si="362"/>
        <v>0.095782098809253466</v>
      </c>
      <c r="IL54" s="2">
        <f t="shared" si="318"/>
        <v>0.10086934203541402</v>
      </c>
      <c r="IN54" s="1"/>
      <c r="IO54" s="1"/>
      <c r="IP54" s="1"/>
      <c r="IQ54" s="1"/>
      <c r="IR54" s="1"/>
      <c r="IS54" s="1"/>
      <c r="IT54" s="1"/>
      <c r="IU54" s="1"/>
      <c r="IV54" s="1"/>
      <c r="IW54" s="252"/>
      <c r="JB54" s="1"/>
      <c r="JC54" s="7"/>
      <c r="JD54" s="24"/>
      <c r="JE54" s="24"/>
      <c r="JF54" s="104"/>
      <c r="JG54" s="104"/>
      <c r="JH54" s="104"/>
      <c r="JI54" s="104"/>
      <c r="JJ54" s="104"/>
      <c r="JK54" s="104"/>
      <c r="JL54" s="104"/>
      <c r="JM54" s="104"/>
      <c r="JN54" s="104"/>
      <c r="KN54" s="104"/>
      <c r="KO54" s="104"/>
      <c r="KP54" s="104"/>
      <c r="KQ54" s="104"/>
      <c r="KR54" s="368"/>
      <c r="KS54" s="368"/>
      <c r="KT54" s="368"/>
      <c r="KU54" s="40"/>
      <c r="KV54" s="40"/>
      <c r="KW54" s="40"/>
      <c r="KX54" s="40"/>
      <c r="KY54" s="40"/>
      <c r="KZ54" s="40"/>
      <c r="LA54" s="40"/>
      <c r="LB54" s="40"/>
      <c r="LC54" s="40"/>
      <c r="LD54" s="310"/>
      <c r="LE54" s="310"/>
      <c r="LF54" s="310"/>
      <c r="LG54" s="310"/>
      <c r="LH54" s="310"/>
      <c r="LI54" s="310"/>
      <c r="LJ54" s="310"/>
      <c r="LK54" s="310"/>
      <c r="LL54" s="310"/>
      <c r="LM54" s="2">
        <f t="shared" si="363"/>
        <v>0.055654766462444806</v>
      </c>
      <c r="LN54" s="2">
        <f t="shared" si="319"/>
        <v>0.057296177415446681</v>
      </c>
      <c r="LO54" s="2">
        <f t="shared" si="364"/>
        <v>0.057295653114874709</v>
      </c>
      <c r="LP54" s="2">
        <f t="shared" si="365"/>
        <v>0.055654766462444806</v>
      </c>
      <c r="LQ54" s="2">
        <f t="shared" si="320"/>
        <v>0.05729619334856275</v>
      </c>
      <c r="LR54" s="2">
        <f t="shared" si="366"/>
        <v>0.05729619334856275</v>
      </c>
      <c r="LS54" s="2">
        <f t="shared" si="367"/>
        <v>0.055654766462444806</v>
      </c>
      <c r="LT54" s="2">
        <f t="shared" si="321"/>
        <v>0.05729619334856275</v>
      </c>
      <c r="LU54" s="2">
        <f t="shared" si="368"/>
        <v>0.05729619334856275</v>
      </c>
      <c r="LV54" s="2">
        <f t="shared" si="369"/>
        <v>0.03452199927259185</v>
      </c>
      <c r="LW54" s="2">
        <f t="shared" si="322"/>
        <v>0.035139387639407937</v>
      </c>
      <c r="LX54" s="2">
        <f t="shared" si="370"/>
        <v>0.035139392476134117</v>
      </c>
      <c r="LY54" s="2">
        <f t="shared" si="371"/>
        <v>0.03452199927259185</v>
      </c>
      <c r="LZ54" s="2">
        <f t="shared" si="323"/>
        <v>0.035139387551333244</v>
      </c>
      <c r="MA54" s="2">
        <f t="shared" si="372"/>
        <v>0.035139387551333244</v>
      </c>
      <c r="MB54" s="2">
        <f t="shared" si="373"/>
        <v>0.03452199927259185</v>
      </c>
      <c r="MC54" s="2">
        <f t="shared" si="324"/>
        <v>0.035139387551333244</v>
      </c>
      <c r="MD54" s="2">
        <f t="shared" si="374"/>
        <v>0.035139387551333244</v>
      </c>
      <c r="ME54" s="1"/>
      <c r="MF54" s="1"/>
      <c r="MG54" s="1"/>
      <c r="MH54" s="1"/>
      <c r="MI54" s="1"/>
      <c r="MJ54" s="1"/>
      <c r="MK54" s="1"/>
      <c r="ML54" s="1"/>
      <c r="MM54" s="1"/>
      <c r="MN54" s="252"/>
      <c r="MS54" s="1"/>
      <c r="MT54" s="7"/>
      <c r="MU54" s="24"/>
      <c r="MV54" s="24"/>
      <c r="MW54" s="2">
        <f t="shared" si="375"/>
        <v>0.05613485644194717</v>
      </c>
      <c r="MX54" s="2">
        <f t="shared" si="325"/>
        <v>0.05780558323075001</v>
      </c>
      <c r="MY54" s="2">
        <f t="shared" si="376"/>
        <v>0.057805031812708595</v>
      </c>
      <c r="MZ54" s="2">
        <f t="shared" si="377"/>
        <v>0.05613485644194717</v>
      </c>
      <c r="NA54" s="2">
        <f t="shared" si="326"/>
        <v>0.05780560014607089</v>
      </c>
      <c r="NB54" s="2">
        <f t="shared" si="378"/>
        <v>0.05780560014607089</v>
      </c>
      <c r="NC54" s="2">
        <f t="shared" si="379"/>
        <v>0.05613485644194717</v>
      </c>
      <c r="ND54" s="2">
        <f t="shared" si="327"/>
        <v>0.05780560014607089</v>
      </c>
      <c r="NE54" s="2">
        <f t="shared" si="380"/>
        <v>0.05780560014607089</v>
      </c>
      <c r="NF54" s="2">
        <f t="shared" si="381"/>
        <v>0.028979991793185556</v>
      </c>
      <c r="NG54" s="2">
        <f t="shared" si="328"/>
        <v>0.029412540892463292</v>
      </c>
      <c r="NH54" s="2">
        <f t="shared" si="382"/>
        <v>0.029412562543250028</v>
      </c>
      <c r="NI54" s="2">
        <f t="shared" si="383"/>
        <v>0.028979991793185556</v>
      </c>
      <c r="NJ54" s="2">
        <f t="shared" si="329"/>
        <v>0.02941254056441215</v>
      </c>
      <c r="NK54" s="2">
        <f t="shared" si="384"/>
        <v>0.02941254056441215</v>
      </c>
      <c r="NL54" s="2">
        <f t="shared" si="385"/>
        <v>0.028979991793185556</v>
      </c>
      <c r="NM54" s="2">
        <f t="shared" si="330"/>
        <v>0.02941254056441215</v>
      </c>
      <c r="NN54" s="2">
        <f t="shared" si="386"/>
        <v>0.02941254056441215</v>
      </c>
      <c r="NO54" s="1"/>
      <c r="NP54" s="1"/>
      <c r="NQ54" s="1"/>
      <c r="NR54" s="1"/>
      <c r="NS54" s="1"/>
      <c r="NT54" s="1"/>
      <c r="NU54" s="1"/>
      <c r="NV54" s="1"/>
      <c r="NW54" s="1"/>
      <c r="NX54" s="252"/>
      <c r="OC54" s="1"/>
      <c r="OD54" s="7"/>
      <c r="OE54" s="24"/>
      <c r="OF54" s="24"/>
      <c r="OG54" s="1"/>
      <c r="OH54" s="1"/>
      <c r="OI54" s="1"/>
      <c r="OJ54" s="1"/>
      <c r="OK54" s="1"/>
      <c r="OL54" s="1"/>
      <c r="OM54" s="1"/>
      <c r="ON54" s="1"/>
      <c r="OO54" s="1"/>
      <c r="OP54" s="252"/>
      <c r="OU54" s="1"/>
      <c r="OV54" s="7"/>
      <c r="OW54" s="24"/>
      <c r="OX54" s="24"/>
      <c r="PH54" s="2">
        <f t="shared" si="387"/>
        <v>0.097410612017055337</v>
      </c>
      <c r="PI54" s="2">
        <f t="shared" si="331"/>
        <v>0.10268190377433958</v>
      </c>
      <c r="PJ54" s="2">
        <f t="shared" si="388"/>
        <v>0.10267226382691108</v>
      </c>
      <c r="PK54" s="2">
        <f t="shared" si="389"/>
        <v>0.097410612017055337</v>
      </c>
      <c r="PL54" s="2">
        <f t="shared" si="332"/>
        <v>0.10268245533373786</v>
      </c>
      <c r="PM54" s="2">
        <f t="shared" si="390"/>
        <v>0.10268245533373786</v>
      </c>
      <c r="PN54" s="2">
        <f t="shared" si="391"/>
        <v>0.097410612017055337</v>
      </c>
      <c r="PO54" s="2">
        <f t="shared" si="333"/>
        <v>0.10268245533373786</v>
      </c>
      <c r="PP54" s="2">
        <f t="shared" si="392"/>
        <v>0.10268245533373786</v>
      </c>
      <c r="PQ54" s="2">
        <f t="shared" si="393"/>
        <v>0.097410612017055337</v>
      </c>
      <c r="PR54" s="2">
        <f t="shared" si="334"/>
        <v>0.10268190377433958</v>
      </c>
      <c r="PS54" s="2">
        <f t="shared" si="394"/>
        <v>0.10267226382691108</v>
      </c>
      <c r="PT54" s="2">
        <f t="shared" si="395"/>
        <v>0.097410612017055337</v>
      </c>
      <c r="PU54" s="2">
        <f t="shared" si="335"/>
        <v>0.10268245533373786</v>
      </c>
      <c r="PV54" s="2">
        <f t="shared" si="396"/>
        <v>0.10268245533373786</v>
      </c>
      <c r="PW54" s="2">
        <f t="shared" si="397"/>
        <v>0.097410612017055337</v>
      </c>
      <c r="PX54" s="2">
        <f t="shared" si="336"/>
        <v>0.10268245533373786</v>
      </c>
      <c r="PY54" s="2">
        <f t="shared" si="398"/>
        <v>0.10268245533373786</v>
      </c>
      <c r="PZ54" s="1"/>
      <c r="QA54" s="2">
        <f>QB31/(0.9*QD24*QB30*QB29*QB29)</f>
        <v>0.00022930191526177767</v>
      </c>
      <c r="QB54" s="2">
        <f t="shared" ref="QB54:QB64" si="399">QA54/(1-(0.5*QC54))</f>
        <v>0.00023350500535822573</v>
      </c>
      <c r="QC54" s="2">
        <v>0.035999999999999997</v>
      </c>
      <c r="QD54" s="2">
        <f>QA64</f>
        <v>0.00022930191526177767</v>
      </c>
      <c r="QE54" s="2">
        <f t="shared" ref="QE54:QE64" si="400">QD54/(1-(0.5*QF54))</f>
        <v>0.00022932821097595239</v>
      </c>
      <c r="QF54" s="2">
        <f>QB64</f>
        <v>0.00022932821097595239</v>
      </c>
      <c r="QG54" s="2">
        <f t="shared" ref="QG54:QG64" si="401">QF54/(1-(0.5*QB66))</f>
        <v>0.00022935450668978133</v>
      </c>
      <c r="QH54" s="1"/>
      <c r="QI54" s="252"/>
      <c r="QN54" s="1"/>
      <c r="QO54" s="7"/>
      <c r="QP54" s="24"/>
      <c r="QQ54" s="24"/>
      <c r="QR54" s="1"/>
      <c r="QS54" s="1"/>
      <c r="QT54" s="1"/>
      <c r="QU54" s="1"/>
      <c r="QV54" s="1"/>
      <c r="QW54" s="1"/>
      <c r="QX54" s="1"/>
      <c r="QY54" s="1"/>
      <c r="QZ54" s="1"/>
      <c r="RA54" s="252"/>
      <c r="RF54" s="1"/>
      <c r="RG54" s="7"/>
      <c r="RH54" s="24"/>
      <c r="RI54" s="24"/>
      <c r="SK54" s="104"/>
      <c r="SL54" s="6"/>
      <c r="SM54" s="6"/>
      <c r="SN54" s="6"/>
      <c r="SO54" s="7" t="s">
        <v>378</v>
      </c>
      <c r="SP54" s="6"/>
      <c r="SQ54" s="6"/>
      <c r="SR54" s="7" t="s">
        <v>379</v>
      </c>
      <c r="SS54" s="6">
        <f>((SO45+SU49)/2)*SR44</f>
        <v>0</v>
      </c>
      <c r="ST54" s="234"/>
      <c r="SU54" s="234"/>
      <c r="SV54" s="246" t="s">
        <v>380</v>
      </c>
      <c r="SW54" s="17"/>
      <c r="SX54" s="17"/>
      <c r="SY54" s="17"/>
      <c r="SZ54" s="6"/>
      <c r="TA54" s="6"/>
      <c r="TB54" s="6"/>
      <c r="TC54" s="6"/>
      <c r="TD54" s="6"/>
      <c r="TE54" s="104"/>
      <c r="TF54" s="2">
        <f t="shared" si="337"/>
        <v>0.063555315574775548</v>
      </c>
      <c r="TG54" s="2">
        <f t="shared" si="278"/>
        <v>0.065714512943687201</v>
      </c>
      <c r="TH54" s="2">
        <f t="shared" si="338"/>
        <v>0.065714475302036834</v>
      </c>
      <c r="TI54" s="2">
        <f t="shared" si="339"/>
        <v>0.063555315574775548</v>
      </c>
      <c r="TJ54" s="2">
        <f t="shared" si="279"/>
        <v>0.065714514267481039</v>
      </c>
      <c r="TK54" s="2">
        <f t="shared" si="340"/>
        <v>0.065714514267481039</v>
      </c>
      <c r="TL54" s="2">
        <f t="shared" si="341"/>
        <v>0.063555315574775548</v>
      </c>
      <c r="TM54" s="2">
        <f t="shared" si="280"/>
        <v>0.065714514267481039</v>
      </c>
      <c r="TN54" s="2">
        <f t="shared" si="342"/>
        <v>0.065714514267481039</v>
      </c>
      <c r="UA54" s="252"/>
      <c r="UF54" s="1"/>
      <c r="UG54" s="7"/>
      <c r="UH54" s="24"/>
      <c r="UI54" s="24"/>
      <c r="VB54" s="1"/>
      <c r="VC54" s="1"/>
      <c r="VD54" s="1"/>
      <c r="VE54" s="1"/>
      <c r="VF54" s="1"/>
      <c r="VG54" s="1"/>
      <c r="VH54" s="1"/>
      <c r="VI54" s="1"/>
      <c r="VJ54" s="1"/>
      <c r="WM54" s="1"/>
      <c r="WN54" s="1"/>
      <c r="WO54" s="1"/>
      <c r="WP54" s="1"/>
      <c r="WQ54" s="1"/>
      <c r="WR54" s="1"/>
      <c r="WS54" s="1"/>
      <c r="WU54" s="6"/>
      <c r="WV54" s="1"/>
      <c r="WW54" s="1"/>
      <c r="WX54" s="1"/>
      <c r="WY54" s="1"/>
      <c r="WZ54" s="1"/>
      <c r="XA54" s="1"/>
      <c r="XB54" s="1"/>
      <c r="XC54" s="6"/>
      <c r="XD54" s="24"/>
      <c r="XL54" s="24"/>
      <c r="ZE54" s="282"/>
      <c r="ZF54" s="6"/>
      <c r="ZG54" s="2">
        <f t="shared" si="281"/>
        <v>0.052205882352941178</v>
      </c>
      <c r="ZH54" s="2">
        <f t="shared" si="266"/>
        <v>0.053644762624191905</v>
      </c>
      <c r="ZI54" s="2">
        <f t="shared" si="282"/>
        <v>0.053644762353812221</v>
      </c>
      <c r="ZJ54" s="2">
        <f t="shared" si="283"/>
        <v>0.052205882352941178</v>
      </c>
      <c r="ZK54" s="2">
        <f t="shared" si="267"/>
        <v>0.053644762631855226</v>
      </c>
      <c r="ZL54" s="2">
        <f t="shared" si="284"/>
        <v>0.053644762631855226</v>
      </c>
      <c r="ZM54" s="2">
        <f t="shared" si="285"/>
        <v>0.052205882352941178</v>
      </c>
      <c r="ZN54" s="2">
        <f t="shared" si="268"/>
        <v>0.053644762631855226</v>
      </c>
      <c r="ZO54" s="2">
        <f t="shared" si="286"/>
        <v>0.053644762631855226</v>
      </c>
      <c r="ZQ54" s="6"/>
      <c r="ZR54" s="6"/>
      <c r="ZS54" s="6"/>
      <c r="ZT54" s="6"/>
      <c r="ZW54" s="6"/>
      <c r="ZX54" s="6"/>
      <c r="ZY54" s="6"/>
      <c r="ZZ54" s="6"/>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row>
    <row r="55" ht="15" customHeight="1">
      <c r="O55" s="104"/>
      <c r="Q55" s="104"/>
      <c r="AT55" s="104"/>
      <c r="AU55" s="1"/>
      <c r="AV55" s="1"/>
      <c r="AW55" s="1"/>
      <c r="AX55" s="1"/>
      <c r="AY55" s="1"/>
      <c r="AZ55" s="3"/>
      <c r="BA55" s="3"/>
      <c r="BB55" s="104"/>
      <c r="BC55" s="104"/>
      <c r="BD55" s="104"/>
      <c r="BE55" s="104"/>
      <c r="BF55" s="104"/>
      <c r="BG55" s="104"/>
      <c r="BH55" s="104"/>
      <c r="BI55" s="104"/>
      <c r="BJ55" s="104"/>
      <c r="BK55" s="104"/>
      <c r="BL55" s="104"/>
      <c r="BS55" s="104"/>
      <c r="BT55" s="104"/>
      <c r="BU55" s="104"/>
      <c r="BV55" s="104"/>
      <c r="BW55" s="149"/>
      <c r="BX55" s="9"/>
      <c r="BY55" s="9" t="s">
        <v>21</v>
      </c>
      <c r="BZ55" s="9">
        <f>CA54/BX54</f>
        <v>5.5851440386323263</v>
      </c>
      <c r="CA55" s="9" t="s">
        <v>624</v>
      </c>
      <c r="CB55" s="150">
        <f>CB54/BX54</f>
        <v>8.96625471802842</v>
      </c>
      <c r="CC55" s="104"/>
      <c r="CD55" s="104"/>
      <c r="CE55" s="104"/>
      <c r="CF55" s="104"/>
      <c r="CG55" s="6"/>
      <c r="CH55" s="6"/>
      <c r="CI55" s="6"/>
      <c r="CJ55" s="6"/>
      <c r="CK55" s="6"/>
      <c r="CL55" s="6"/>
      <c r="CM55" s="6"/>
      <c r="CN55" s="6"/>
      <c r="CO55" s="234"/>
      <c r="CP55" s="246" t="s">
        <v>381</v>
      </c>
      <c r="CQ55" s="17"/>
      <c r="CR55" s="17"/>
      <c r="CS55" s="17"/>
      <c r="CT55" s="6"/>
      <c r="CU55" s="6"/>
      <c r="CV55" s="6"/>
      <c r="CW55" s="6"/>
      <c r="CX55" s="6"/>
      <c r="CY55" s="6"/>
      <c r="CZ55" s="104"/>
      <c r="DA55" s="104"/>
      <c r="DB55" s="104"/>
      <c r="DC55" s="104"/>
      <c r="DD55" s="104"/>
      <c r="DE55" s="104"/>
      <c r="DF55" s="104"/>
      <c r="DG55" s="104"/>
      <c r="DH55" s="104"/>
      <c r="DI55" s="104"/>
      <c r="DJ55" s="104"/>
      <c r="DK55" s="104"/>
      <c r="DL55" s="2">
        <f t="shared" si="289"/>
        <v>0.044208276562283086</v>
      </c>
      <c r="DM55" s="2">
        <f t="shared" si="269"/>
        <v>0.045231207632902212</v>
      </c>
      <c r="DN55" s="2">
        <f t="shared" si="290"/>
        <v>0.045231207573375648</v>
      </c>
      <c r="DO55" s="2">
        <f t="shared" si="291"/>
        <v>0.044208276562283086</v>
      </c>
      <c r="DP55" s="2">
        <f t="shared" si="270"/>
        <v>0.045231207634312216</v>
      </c>
      <c r="DQ55" s="2">
        <f t="shared" si="292"/>
        <v>0.045231207634312216</v>
      </c>
      <c r="DR55" s="2">
        <f t="shared" si="293"/>
        <v>0.044208276562283086</v>
      </c>
      <c r="DS55" s="2">
        <f t="shared" si="271"/>
        <v>0.045231207634312216</v>
      </c>
      <c r="DT55" s="2">
        <f t="shared" si="294"/>
        <v>0.045231207634312216</v>
      </c>
      <c r="DX55" s="104"/>
      <c r="DY55" s="6"/>
      <c r="DZ55" s="6"/>
      <c r="EA55" s="6"/>
      <c r="EB55" s="6"/>
      <c r="EC55" s="6"/>
      <c r="ED55" s="6"/>
      <c r="EE55" s="6"/>
      <c r="EF55" s="6"/>
      <c r="EG55" s="234"/>
      <c r="EH55" s="246" t="s">
        <v>381</v>
      </c>
      <c r="EI55" s="17"/>
      <c r="EJ55" s="17"/>
      <c r="EK55" s="17"/>
      <c r="EL55" s="6"/>
      <c r="EM55" s="6"/>
      <c r="EN55" s="6"/>
      <c r="EO55" s="6"/>
      <c r="EP55" s="6"/>
      <c r="EQ55" s="6"/>
      <c r="ER55" s="104"/>
      <c r="ES55" s="2"/>
      <c r="ET55" s="2"/>
      <c r="EU55" s="2"/>
      <c r="EV55" s="2"/>
      <c r="EW55" s="2"/>
      <c r="EX55" s="2"/>
      <c r="EY55" s="2"/>
      <c r="EZ55" s="2"/>
      <c r="FA55" s="2">
        <f t="shared" si="295"/>
        <v>0.046076302233460577</v>
      </c>
      <c r="FB55" s="2">
        <f t="shared" si="272"/>
        <v>0.047189737913523482</v>
      </c>
      <c r="FC55" s="2">
        <f t="shared" si="296"/>
        <v>0.047189737824071251</v>
      </c>
      <c r="FD55" s="2">
        <f t="shared" si="297"/>
        <v>0.046076302233460577</v>
      </c>
      <c r="FE55" s="2">
        <f t="shared" si="273"/>
        <v>0.047189737915738626</v>
      </c>
      <c r="FF55" s="2">
        <f t="shared" si="298"/>
        <v>0.047189737915738626</v>
      </c>
      <c r="FG55" s="2">
        <f t="shared" si="299"/>
        <v>0.046076302233460577</v>
      </c>
      <c r="FH55" s="2">
        <f t="shared" si="274"/>
        <v>0.047189737915738626</v>
      </c>
      <c r="FI55" s="2">
        <f t="shared" si="300"/>
        <v>0.047189737915738626</v>
      </c>
      <c r="FM55" s="6"/>
      <c r="FN55" s="6"/>
      <c r="FO55" s="6"/>
      <c r="FP55" s="6"/>
      <c r="FQ55" s="6"/>
      <c r="FR55" s="6"/>
      <c r="FS55" s="6"/>
      <c r="FT55" s="6"/>
      <c r="FU55" s="234"/>
      <c r="FV55" s="246" t="s">
        <v>381</v>
      </c>
      <c r="FW55" s="17"/>
      <c r="FX55" s="17"/>
      <c r="FY55" s="17"/>
      <c r="FZ55" s="6"/>
      <c r="GA55" s="6"/>
      <c r="GB55" s="6"/>
      <c r="GC55" s="6"/>
      <c r="GD55" s="6"/>
      <c r="GE55" s="6"/>
      <c r="GF55" s="104"/>
      <c r="GH55" s="2">
        <f t="shared" si="301"/>
        <v>0.046076302233460577</v>
      </c>
      <c r="GI55" s="2">
        <f t="shared" si="275"/>
        <v>0.047189737913523482</v>
      </c>
      <c r="GJ55" s="2">
        <f t="shared" si="302"/>
        <v>0.047189737824071251</v>
      </c>
      <c r="GK55" s="2">
        <f t="shared" si="303"/>
        <v>0.046076302233460577</v>
      </c>
      <c r="GL55" s="2">
        <f t="shared" si="276"/>
        <v>0.047189737915738626</v>
      </c>
      <c r="GM55" s="2">
        <f t="shared" si="304"/>
        <v>0.047189737915738626</v>
      </c>
      <c r="GN55" s="2">
        <f t="shared" si="305"/>
        <v>0.046076302233460577</v>
      </c>
      <c r="GO55" s="2">
        <f t="shared" si="277"/>
        <v>0.047189737915738626</v>
      </c>
      <c r="GP55" s="2">
        <f t="shared" si="306"/>
        <v>0.047189737915738626</v>
      </c>
      <c r="GT55" s="2">
        <f t="shared" si="343"/>
        <v>0.24587371160895349</v>
      </c>
      <c r="GU55" s="2">
        <f t="shared" si="307"/>
        <v>0.28705341694889563</v>
      </c>
      <c r="GV55" s="2">
        <f t="shared" si="344"/>
        <v>0.28691318694369278</v>
      </c>
      <c r="GW55" s="2">
        <f t="shared" si="345"/>
        <v>0.24587371160895349</v>
      </c>
      <c r="GX55" s="2">
        <f t="shared" si="308"/>
        <v>0.28708164788510948</v>
      </c>
      <c r="GY55" s="2">
        <f t="shared" si="346"/>
        <v>0.28708164788469859</v>
      </c>
      <c r="GZ55" s="2">
        <f t="shared" si="347"/>
        <v>0.24587371160895349</v>
      </c>
      <c r="HA55" s="2">
        <f t="shared" si="309"/>
        <v>0.28708164788519225</v>
      </c>
      <c r="HB55" s="2">
        <f t="shared" si="348"/>
        <v>0.28708164788519225</v>
      </c>
      <c r="HD55" s="2">
        <f t="shared" si="349"/>
        <v>0.14241605584797407</v>
      </c>
      <c r="HE55" s="2">
        <f t="shared" si="310"/>
        <v>0.15432355317111904</v>
      </c>
      <c r="HF55" s="2">
        <f t="shared" si="350"/>
        <v>0.15431859983085744</v>
      </c>
      <c r="HG55" s="2">
        <f t="shared" si="351"/>
        <v>0.14241605584797407</v>
      </c>
      <c r="HH55" s="2">
        <f t="shared" si="311"/>
        <v>0.15432400512722849</v>
      </c>
      <c r="HI55" s="2">
        <f t="shared" si="352"/>
        <v>0.15432400512722846</v>
      </c>
      <c r="HJ55" s="2">
        <f t="shared" si="312"/>
        <v>0.16852404020856671</v>
      </c>
      <c r="HL55" s="1"/>
      <c r="HM55" s="1"/>
      <c r="HN55" s="1"/>
      <c r="HO55" s="1"/>
      <c r="HP55" s="1"/>
      <c r="HQ55" s="1"/>
      <c r="HR55" s="1"/>
      <c r="HS55" s="1"/>
      <c r="HT55" s="1"/>
      <c r="HV55" s="2">
        <f t="shared" si="353"/>
        <v>0.1243777762655917</v>
      </c>
      <c r="HW55" s="2">
        <f t="shared" si="313"/>
        <v>0.13325624122709967</v>
      </c>
      <c r="HX55" s="2">
        <f t="shared" si="354"/>
        <v>0.13325402067100195</v>
      </c>
      <c r="HY55" s="2">
        <f t="shared" si="355"/>
        <v>0.1243777762655917</v>
      </c>
      <c r="HZ55" s="2">
        <f t="shared" si="314"/>
        <v>0.13325641192517806</v>
      </c>
      <c r="IA55" s="2">
        <f t="shared" si="356"/>
        <v>0.13325641192517806</v>
      </c>
      <c r="IB55" s="2">
        <f t="shared" si="357"/>
        <v>0.1243777762655917</v>
      </c>
      <c r="IC55" s="2">
        <f t="shared" si="315"/>
        <v>0.13325641192517806</v>
      </c>
      <c r="ID55" s="2">
        <f t="shared" si="358"/>
        <v>0.13325641192517806</v>
      </c>
      <c r="IF55" s="2">
        <f t="shared" si="359"/>
        <v>0.091194993583100667</v>
      </c>
      <c r="IG55" s="2">
        <f t="shared" si="316"/>
        <v>0.095782080176147325</v>
      </c>
      <c r="IH55" s="2">
        <f t="shared" si="360"/>
        <v>0.095781728369457073</v>
      </c>
      <c r="II55" s="2">
        <f t="shared" si="361"/>
        <v>0.091194993583100667</v>
      </c>
      <c r="IJ55" s="2">
        <f t="shared" si="317"/>
        <v>0.095782098809253466</v>
      </c>
      <c r="IK55" s="2">
        <f t="shared" si="362"/>
        <v>0.095782098809253466</v>
      </c>
      <c r="IL55" s="2">
        <f t="shared" si="318"/>
        <v>0.10086941454771625</v>
      </c>
      <c r="IN55" s="1"/>
      <c r="IO55" s="1"/>
      <c r="IP55" s="1"/>
      <c r="IQ55" s="1"/>
      <c r="IR55" s="1"/>
      <c r="IS55" s="1"/>
      <c r="IT55" s="1"/>
      <c r="IU55" s="1"/>
      <c r="IV55" s="1"/>
      <c r="JB55" s="1"/>
      <c r="JD55" s="24"/>
      <c r="JE55" s="24"/>
      <c r="JF55" s="104"/>
      <c r="JG55" s="104"/>
      <c r="JH55" s="104"/>
      <c r="JI55" s="104"/>
      <c r="JJ55" s="104"/>
      <c r="JK55" s="104"/>
      <c r="JL55" s="104"/>
      <c r="JM55" s="104"/>
      <c r="JN55" s="104"/>
      <c r="KN55" s="104"/>
      <c r="KO55" s="104"/>
      <c r="KP55" s="104"/>
      <c r="KQ55" s="104"/>
      <c r="KR55" s="368"/>
      <c r="KS55" s="368"/>
      <c r="KT55" s="368"/>
      <c r="KU55" s="40"/>
      <c r="KV55" s="40"/>
      <c r="KW55" s="40"/>
      <c r="KX55" s="40"/>
      <c r="KY55" s="40"/>
      <c r="KZ55" s="40"/>
      <c r="LA55" s="40"/>
      <c r="LB55" s="40"/>
      <c r="LC55" s="40"/>
      <c r="LD55" s="310"/>
      <c r="LE55" s="310"/>
      <c r="LF55" s="310"/>
      <c r="LG55" s="310"/>
      <c r="LH55" s="310"/>
      <c r="LI55" s="310"/>
      <c r="LJ55" s="310"/>
      <c r="LK55" s="310"/>
      <c r="LL55" s="310"/>
      <c r="LM55" s="2">
        <f t="shared" si="363"/>
        <v>0.055654766462444806</v>
      </c>
      <c r="LN55" s="2">
        <f t="shared" si="319"/>
        <v>0.057296192878647116</v>
      </c>
      <c r="LO55" s="2">
        <f t="shared" si="364"/>
        <v>0.057296177415446681</v>
      </c>
      <c r="LP55" s="2">
        <f t="shared" si="365"/>
        <v>0.055654766462444806</v>
      </c>
      <c r="LQ55" s="2">
        <f t="shared" si="320"/>
        <v>0.05729619334856275</v>
      </c>
      <c r="LR55" s="2">
        <f t="shared" si="366"/>
        <v>0.05729619334856275</v>
      </c>
      <c r="LS55" s="2">
        <f t="shared" si="367"/>
        <v>0.055654766462444806</v>
      </c>
      <c r="LT55" s="2">
        <f t="shared" si="321"/>
        <v>0.05729619334856275</v>
      </c>
      <c r="LU55" s="2">
        <f t="shared" si="368"/>
        <v>0.05729619334856275</v>
      </c>
      <c r="LV55" s="2">
        <f t="shared" si="369"/>
        <v>0.03452199927259185</v>
      </c>
      <c r="LW55" s="2">
        <f t="shared" si="322"/>
        <v>0.035139387552908366</v>
      </c>
      <c r="LX55" s="2">
        <f t="shared" si="370"/>
        <v>0.035139387639407937</v>
      </c>
      <c r="LY55" s="2">
        <f t="shared" si="371"/>
        <v>0.03452199927259185</v>
      </c>
      <c r="LZ55" s="2">
        <f t="shared" si="323"/>
        <v>0.035139387551333244</v>
      </c>
      <c r="MA55" s="2">
        <f t="shared" si="372"/>
        <v>0.035139387551333244</v>
      </c>
      <c r="MB55" s="2">
        <f t="shared" si="373"/>
        <v>0.03452199927259185</v>
      </c>
      <c r="MC55" s="2">
        <f t="shared" si="324"/>
        <v>0.035139387551333244</v>
      </c>
      <c r="MD55" s="2">
        <f t="shared" si="374"/>
        <v>0.035139387551333244</v>
      </c>
      <c r="ME55" s="1"/>
      <c r="MF55" s="1"/>
      <c r="MG55" s="1"/>
      <c r="MH55" s="1"/>
      <c r="MI55" s="1"/>
      <c r="MJ55" s="1"/>
      <c r="MK55" s="1"/>
      <c r="ML55" s="1"/>
      <c r="MM55" s="1"/>
      <c r="MS55" s="1"/>
      <c r="MU55" s="24"/>
      <c r="MV55" s="24"/>
      <c r="MW55" s="2">
        <f t="shared" si="375"/>
        <v>0.05613485644194717</v>
      </c>
      <c r="MX55" s="2">
        <f t="shared" si="325"/>
        <v>0.057805599642619603</v>
      </c>
      <c r="MY55" s="2">
        <f t="shared" si="376"/>
        <v>0.05780558323075001</v>
      </c>
      <c r="MZ55" s="2">
        <f t="shared" si="377"/>
        <v>0.05613485644194717</v>
      </c>
      <c r="NA55" s="2">
        <f t="shared" si="326"/>
        <v>0.05780560014607089</v>
      </c>
      <c r="NB55" s="2">
        <f t="shared" si="378"/>
        <v>0.05780560014607089</v>
      </c>
      <c r="NC55" s="2">
        <f t="shared" si="379"/>
        <v>0.05613485644194717</v>
      </c>
      <c r="ND55" s="2">
        <f t="shared" si="327"/>
        <v>0.05780560014607089</v>
      </c>
      <c r="NE55" s="2">
        <f t="shared" si="380"/>
        <v>0.05780560014607089</v>
      </c>
      <c r="NF55" s="2">
        <f t="shared" si="381"/>
        <v>0.028979991793185556</v>
      </c>
      <c r="NG55" s="2">
        <f t="shared" si="328"/>
        <v>0.029412540569308566</v>
      </c>
      <c r="NH55" s="2">
        <f t="shared" si="382"/>
        <v>0.029412540892463292</v>
      </c>
      <c r="NI55" s="2">
        <f t="shared" si="383"/>
        <v>0.028979991793185556</v>
      </c>
      <c r="NJ55" s="2">
        <f t="shared" si="329"/>
        <v>0.02941254056441215</v>
      </c>
      <c r="NK55" s="2">
        <f t="shared" si="384"/>
        <v>0.02941254056441215</v>
      </c>
      <c r="NL55" s="2">
        <f t="shared" si="385"/>
        <v>0.028979991793185556</v>
      </c>
      <c r="NM55" s="2">
        <f t="shared" si="330"/>
        <v>0.02941254056441215</v>
      </c>
      <c r="NN55" s="2">
        <f t="shared" si="386"/>
        <v>0.02941254056441215</v>
      </c>
      <c r="NO55" s="1"/>
      <c r="NP55" s="1"/>
      <c r="NQ55" s="1"/>
      <c r="NR55" s="1"/>
      <c r="NS55" s="1"/>
      <c r="NT55" s="1"/>
      <c r="NU55" s="1"/>
      <c r="NV55" s="1"/>
      <c r="NW55" s="1"/>
      <c r="OC55" s="1"/>
      <c r="OE55" s="24"/>
      <c r="OF55" s="24"/>
      <c r="OG55" s="1"/>
      <c r="OH55" s="1"/>
      <c r="OI55" s="1"/>
      <c r="OJ55" s="1"/>
      <c r="OK55" s="1"/>
      <c r="OL55" s="1"/>
      <c r="OM55" s="1"/>
      <c r="ON55" s="1"/>
      <c r="OO55" s="1"/>
      <c r="OU55" s="1"/>
      <c r="OW55" s="24"/>
      <c r="OX55" s="24"/>
      <c r="PH55" s="2">
        <f t="shared" si="387"/>
        <v>0.097410612017055337</v>
      </c>
      <c r="PI55" s="2">
        <f t="shared" si="331"/>
        <v>0.10268242548345953</v>
      </c>
      <c r="PJ55" s="2">
        <f t="shared" si="388"/>
        <v>0.10268190377433958</v>
      </c>
      <c r="PK55" s="2">
        <f t="shared" si="389"/>
        <v>0.097410612017055337</v>
      </c>
      <c r="PL55" s="2">
        <f t="shared" si="332"/>
        <v>0.10268245533373786</v>
      </c>
      <c r="PM55" s="2">
        <f t="shared" si="390"/>
        <v>0.10268245533373786</v>
      </c>
      <c r="PN55" s="2">
        <f t="shared" si="391"/>
        <v>0.097410612017055337</v>
      </c>
      <c r="PO55" s="2">
        <f t="shared" si="333"/>
        <v>0.10268245533373786</v>
      </c>
      <c r="PP55" s="2">
        <f t="shared" si="392"/>
        <v>0.10268245533373786</v>
      </c>
      <c r="PQ55" s="2">
        <f t="shared" si="393"/>
        <v>0.097410612017055337</v>
      </c>
      <c r="PR55" s="2">
        <f t="shared" si="334"/>
        <v>0.10268242548345953</v>
      </c>
      <c r="PS55" s="2">
        <f t="shared" si="394"/>
        <v>0.10268190377433958</v>
      </c>
      <c r="PT55" s="2">
        <f t="shared" si="395"/>
        <v>0.097410612017055337</v>
      </c>
      <c r="PU55" s="2">
        <f t="shared" si="335"/>
        <v>0.10268245533373786</v>
      </c>
      <c r="PV55" s="2">
        <f t="shared" si="396"/>
        <v>0.10268245533373786</v>
      </c>
      <c r="PW55" s="2">
        <f t="shared" si="397"/>
        <v>0.097410612017055337</v>
      </c>
      <c r="PX55" s="2">
        <f t="shared" si="336"/>
        <v>0.10268245533373786</v>
      </c>
      <c r="PY55" s="2">
        <f t="shared" si="398"/>
        <v>0.10268245533373786</v>
      </c>
      <c r="PZ55" s="1"/>
      <c r="QA55" s="2">
        <f t="shared" ref="QA55:QA64" si="402">QA54</f>
        <v>0.00022930191526177767</v>
      </c>
      <c r="QB55" s="2">
        <f t="shared" si="399"/>
        <v>0.00022932868996026665</v>
      </c>
      <c r="QC55" s="2">
        <f t="shared" ref="QC55:QC64" si="403">QB54</f>
        <v>0.00023350500535822573</v>
      </c>
      <c r="QD55" s="2">
        <f t="shared" ref="QD55:QD64" si="404">QD54</f>
        <v>0.00022930191526177767</v>
      </c>
      <c r="QE55" s="2">
        <f t="shared" si="400"/>
        <v>0.00022932821097595239</v>
      </c>
      <c r="QF55" s="2">
        <f t="shared" ref="QF55:QF64" si="405">QE54</f>
        <v>0.00022932821097595239</v>
      </c>
      <c r="QG55" s="2">
        <f t="shared" si="401"/>
        <v>0.00022935451272151355</v>
      </c>
      <c r="QH55" s="1"/>
      <c r="QN55" s="1"/>
      <c r="QP55" s="24"/>
      <c r="QQ55" s="24"/>
      <c r="QR55" s="1"/>
      <c r="QS55" s="1"/>
      <c r="QT55" s="1"/>
      <c r="QU55" s="1"/>
      <c r="QV55" s="1"/>
      <c r="QW55" s="1"/>
      <c r="QX55" s="1"/>
      <c r="QY55" s="1"/>
      <c r="QZ55" s="1"/>
      <c r="RF55" s="1"/>
      <c r="RH55" s="24"/>
      <c r="RI55" s="24"/>
      <c r="SK55" s="104"/>
      <c r="SL55" s="6"/>
      <c r="SM55" s="6"/>
      <c r="SN55" s="6"/>
      <c r="SO55" s="6"/>
      <c r="SP55" s="6"/>
      <c r="SQ55" s="6"/>
      <c r="SR55" s="6"/>
      <c r="SS55" s="6"/>
      <c r="ST55" s="234"/>
      <c r="SU55" s="246" t="s">
        <v>381</v>
      </c>
      <c r="SV55" s="17"/>
      <c r="SW55" s="17"/>
      <c r="SX55" s="17"/>
      <c r="SY55" s="6"/>
      <c r="SZ55" s="6"/>
      <c r="TA55" s="6"/>
      <c r="TB55" s="6"/>
      <c r="TC55" s="6"/>
      <c r="TD55" s="6"/>
      <c r="TE55" s="104"/>
      <c r="TF55" s="2">
        <f t="shared" si="337"/>
        <v>0.063555315574775548</v>
      </c>
      <c r="TG55" s="2">
        <f t="shared" si="278"/>
        <v>0.06571451422250707</v>
      </c>
      <c r="TH55" s="2">
        <f t="shared" si="338"/>
        <v>0.065714512943687201</v>
      </c>
      <c r="TI55" s="2">
        <f t="shared" si="339"/>
        <v>0.063555315574775548</v>
      </c>
      <c r="TJ55" s="2">
        <f t="shared" si="279"/>
        <v>0.065714514267481039</v>
      </c>
      <c r="TK55" s="2">
        <f t="shared" si="340"/>
        <v>0.065714514267481039</v>
      </c>
      <c r="TL55" s="2">
        <f t="shared" si="341"/>
        <v>0.063555315574775548</v>
      </c>
      <c r="TM55" s="2">
        <f t="shared" si="280"/>
        <v>0.065714514267481039</v>
      </c>
      <c r="TN55" s="2">
        <f t="shared" si="342"/>
        <v>0.065714514267481039</v>
      </c>
      <c r="UF55" s="1"/>
      <c r="UH55" s="24"/>
      <c r="UI55" s="24"/>
      <c r="VB55" s="1"/>
      <c r="VC55" s="1"/>
      <c r="VD55" s="1"/>
      <c r="VE55" s="1"/>
      <c r="VF55" s="1"/>
      <c r="VG55" s="1"/>
      <c r="VH55" s="1"/>
      <c r="VI55" s="1"/>
      <c r="VJ55" s="1"/>
      <c r="WM55" s="1"/>
      <c r="WN55" s="1"/>
      <c r="WO55" s="1"/>
      <c r="WP55" s="1"/>
      <c r="WQ55" s="1"/>
      <c r="WR55" s="1"/>
      <c r="WS55" s="1"/>
      <c r="WU55" s="6"/>
      <c r="XC55" s="6"/>
      <c r="XD55" s="24"/>
      <c r="XL55" s="24"/>
      <c r="ZE55" s="8"/>
      <c r="ZF55" s="6"/>
      <c r="ZG55" s="2">
        <f t="shared" si="281"/>
        <v>0.052205882352941178</v>
      </c>
      <c r="ZH55" s="2">
        <f t="shared" si="266"/>
        <v>0.053644762631644007</v>
      </c>
      <c r="ZI55" s="2">
        <f t="shared" si="282"/>
        <v>0.053644762624191905</v>
      </c>
      <c r="ZJ55" s="2">
        <f t="shared" si="283"/>
        <v>0.052205882352941178</v>
      </c>
      <c r="ZK55" s="2">
        <f t="shared" si="267"/>
        <v>0.053644762631855226</v>
      </c>
      <c r="ZL55" s="2">
        <f t="shared" si="284"/>
        <v>0.053644762631855226</v>
      </c>
      <c r="ZM55" s="2">
        <f t="shared" si="285"/>
        <v>0.052205882352941178</v>
      </c>
      <c r="ZN55" s="2">
        <f t="shared" si="268"/>
        <v>0.053644762631855226</v>
      </c>
      <c r="ZO55" s="2">
        <f t="shared" si="286"/>
        <v>0.053644762631855226</v>
      </c>
      <c r="ZQ55" s="6"/>
      <c r="ZR55" s="6"/>
      <c r="ZS55" s="6"/>
      <c r="ZT55" s="6"/>
      <c r="ZW55" s="6"/>
      <c r="ZX55" s="6"/>
      <c r="ZY55" s="6"/>
      <c r="ZZ55" s="6"/>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row>
    <row r="56" ht="15" customHeight="1">
      <c r="L56" s="3"/>
      <c r="Q56" s="104"/>
      <c r="R56" s="1"/>
      <c r="S56" s="1"/>
      <c r="T56" s="1"/>
      <c r="U56" s="1"/>
      <c r="V56" s="1"/>
      <c r="W56" s="1"/>
      <c r="X56" s="1"/>
      <c r="Y56" s="1"/>
      <c r="Z56" s="1"/>
      <c r="AA56" s="1"/>
      <c r="AB56" s="1"/>
      <c r="AC56" s="1"/>
      <c r="AD56" s="1"/>
      <c r="AE56" s="1"/>
      <c r="AF56" s="1"/>
      <c r="AG56" s="1"/>
      <c r="AH56" s="1"/>
      <c r="AI56" s="1"/>
      <c r="AJ56" s="1"/>
      <c r="AT56" s="104"/>
      <c r="AU56" s="1"/>
      <c r="AV56" s="1"/>
      <c r="AW56" s="1"/>
      <c r="AX56" s="1"/>
      <c r="AY56" s="1"/>
      <c r="AZ56" s="3"/>
      <c r="BA56" s="3"/>
      <c r="BB56" s="1"/>
      <c r="BC56" s="1"/>
      <c r="BD56" s="1"/>
      <c r="BE56" s="1"/>
      <c r="BF56" s="1"/>
      <c r="BG56" s="1"/>
      <c r="BH56" s="1"/>
      <c r="BI56" s="1"/>
      <c r="BJ56" s="1"/>
      <c r="BK56" s="1"/>
      <c r="BL56" s="104"/>
      <c r="BS56" s="104"/>
      <c r="BT56" s="104"/>
      <c r="BU56" s="104"/>
      <c r="BV56" s="104"/>
      <c r="CC56" s="104"/>
      <c r="CD56" s="104"/>
      <c r="CE56" s="104"/>
      <c r="CF56" s="104"/>
      <c r="CG56" s="6"/>
      <c r="CH56" s="6"/>
      <c r="CI56" s="6"/>
      <c r="CJ56" s="6"/>
      <c r="CK56" s="6"/>
      <c r="CL56" s="6"/>
      <c r="CM56" s="6"/>
      <c r="CN56" s="6"/>
      <c r="CO56" s="246" t="s">
        <v>210</v>
      </c>
      <c r="CP56" s="32" t="s">
        <v>382</v>
      </c>
      <c r="CQ56" s="32"/>
      <c r="CR56" s="6"/>
      <c r="CS56" s="6"/>
      <c r="CT56" s="6"/>
      <c r="CU56" s="6"/>
      <c r="CV56" s="6"/>
      <c r="CW56" s="6"/>
      <c r="CX56" s="6"/>
      <c r="CY56" s="6"/>
      <c r="CZ56" s="104"/>
      <c r="DA56" s="104"/>
      <c r="DB56" s="104"/>
      <c r="DC56" s="104"/>
      <c r="DD56" s="104"/>
      <c r="DE56" s="104"/>
      <c r="DF56" s="104"/>
      <c r="DG56" s="104"/>
      <c r="DH56" s="104"/>
      <c r="DI56" s="104"/>
      <c r="DJ56" s="104"/>
      <c r="DK56" s="104"/>
      <c r="DL56" s="2">
        <f t="shared" si="289"/>
        <v>0.044208276562283086</v>
      </c>
      <c r="DM56" s="2">
        <f t="shared" si="269"/>
        <v>0.04523120763427959</v>
      </c>
      <c r="DN56" s="2">
        <f t="shared" si="290"/>
        <v>0.045231207632902212</v>
      </c>
      <c r="DO56" s="2">
        <f t="shared" si="291"/>
        <v>0.044208276562283086</v>
      </c>
      <c r="DP56" s="2">
        <f t="shared" si="270"/>
        <v>0.045231207634312216</v>
      </c>
      <c r="DQ56" s="2">
        <f t="shared" si="292"/>
        <v>0.045231207634312216</v>
      </c>
      <c r="DR56" s="2">
        <f t="shared" si="293"/>
        <v>0.044208276562283086</v>
      </c>
      <c r="DS56" s="2">
        <f t="shared" si="271"/>
        <v>0.045231207634312216</v>
      </c>
      <c r="DT56" s="2">
        <f t="shared" si="294"/>
        <v>0.045231207634312216</v>
      </c>
      <c r="DX56" s="104"/>
      <c r="DY56" s="6"/>
      <c r="DZ56" s="6"/>
      <c r="EA56" s="6"/>
      <c r="EB56" s="6"/>
      <c r="EC56" s="6"/>
      <c r="ED56" s="6"/>
      <c r="EE56" s="6"/>
      <c r="EF56" s="6"/>
      <c r="EG56" s="246" t="s">
        <v>210</v>
      </c>
      <c r="EH56" s="32" t="s">
        <v>382</v>
      </c>
      <c r="EI56" s="32"/>
      <c r="EJ56" s="6"/>
      <c r="EK56" s="6"/>
      <c r="EL56" s="6"/>
      <c r="EM56" s="1"/>
      <c r="EN56" s="1"/>
      <c r="EO56" s="1"/>
      <c r="EP56" s="1"/>
      <c r="EQ56" s="1"/>
      <c r="ER56" s="1"/>
      <c r="ES56" s="2"/>
      <c r="ET56" s="2"/>
      <c r="EU56" s="2"/>
      <c r="EV56" s="2"/>
      <c r="EW56" s="2"/>
      <c r="EX56" s="2"/>
      <c r="EY56" s="2"/>
      <c r="EZ56" s="2"/>
      <c r="FA56" s="2">
        <f t="shared" si="295"/>
        <v>0.046076302233460577</v>
      </c>
      <c r="FB56" s="2">
        <f t="shared" si="272"/>
        <v>0.0471897379156851</v>
      </c>
      <c r="FC56" s="2">
        <f t="shared" si="296"/>
        <v>0.047189737913523482</v>
      </c>
      <c r="FD56" s="2">
        <f t="shared" si="297"/>
        <v>0.046076302233460577</v>
      </c>
      <c r="FE56" s="2">
        <f t="shared" si="273"/>
        <v>0.047189737915738626</v>
      </c>
      <c r="FF56" s="2">
        <f t="shared" si="298"/>
        <v>0.047189737915738626</v>
      </c>
      <c r="FG56" s="2">
        <f t="shared" si="299"/>
        <v>0.046076302233460577</v>
      </c>
      <c r="FH56" s="2">
        <f t="shared" si="274"/>
        <v>0.047189737915738626</v>
      </c>
      <c r="FI56" s="2">
        <f t="shared" si="300"/>
        <v>0.047189737915738626</v>
      </c>
      <c r="FM56" s="6"/>
      <c r="FN56" s="6"/>
      <c r="FO56" s="6"/>
      <c r="FP56" s="6"/>
      <c r="FQ56" s="6"/>
      <c r="FR56" s="6"/>
      <c r="FS56" s="6"/>
      <c r="FT56" s="6"/>
      <c r="FU56" s="246" t="s">
        <v>210</v>
      </c>
      <c r="FV56" s="32" t="s">
        <v>382</v>
      </c>
      <c r="FW56" s="32"/>
      <c r="FX56" s="6"/>
      <c r="FY56" s="6"/>
      <c r="FZ56" s="6"/>
      <c r="GA56" s="6"/>
      <c r="GB56" s="6"/>
      <c r="GC56" s="6"/>
      <c r="GD56" s="6"/>
      <c r="GE56" s="6"/>
      <c r="GF56" s="104"/>
      <c r="GH56" s="2">
        <f t="shared" si="301"/>
        <v>0.046076302233460577</v>
      </c>
      <c r="GI56" s="2">
        <f t="shared" si="275"/>
        <v>0.0471897379156851</v>
      </c>
      <c r="GJ56" s="2">
        <f t="shared" si="302"/>
        <v>0.047189737913523482</v>
      </c>
      <c r="GK56" s="2">
        <f t="shared" si="303"/>
        <v>0.046076302233460577</v>
      </c>
      <c r="GL56" s="2">
        <f t="shared" si="276"/>
        <v>0.047189737915738626</v>
      </c>
      <c r="GM56" s="2">
        <f t="shared" si="304"/>
        <v>0.047189737915738626</v>
      </c>
      <c r="GN56" s="2">
        <f t="shared" si="305"/>
        <v>0.046076302233460577</v>
      </c>
      <c r="GO56" s="2">
        <f t="shared" si="277"/>
        <v>0.047189737915738626</v>
      </c>
      <c r="GP56" s="2">
        <f t="shared" si="306"/>
        <v>0.047189737915738626</v>
      </c>
      <c r="GT56" s="2">
        <f t="shared" si="343"/>
        <v>0.24587371160895349</v>
      </c>
      <c r="GU56" s="2">
        <f t="shared" si="307"/>
        <v>0.28707691651540318</v>
      </c>
      <c r="GV56" s="2">
        <f t="shared" si="344"/>
        <v>0.28705341694889563</v>
      </c>
      <c r="GW56" s="2">
        <f t="shared" si="345"/>
        <v>0.24587371160895349</v>
      </c>
      <c r="GX56" s="2">
        <f t="shared" si="308"/>
        <v>0.28708164788517837</v>
      </c>
      <c r="GY56" s="2">
        <f t="shared" si="346"/>
        <v>0.28708164788510948</v>
      </c>
      <c r="GZ56" s="2">
        <f t="shared" si="347"/>
        <v>0.24587371160895349</v>
      </c>
      <c r="HA56" s="2">
        <f t="shared" si="309"/>
        <v>0.28708164788519225</v>
      </c>
      <c r="HB56" s="2">
        <f t="shared" si="348"/>
        <v>0.28708164788519225</v>
      </c>
      <c r="HD56" s="2">
        <f t="shared" si="349"/>
        <v>0.14241605584797407</v>
      </c>
      <c r="HE56" s="2">
        <f t="shared" si="310"/>
        <v>0.1543239673374647</v>
      </c>
      <c r="HF56" s="2">
        <f t="shared" si="350"/>
        <v>0.15432355317111904</v>
      </c>
      <c r="HG56" s="2">
        <f t="shared" si="351"/>
        <v>0.14241605584797407</v>
      </c>
      <c r="HH56" s="2">
        <f t="shared" si="311"/>
        <v>0.15432400512722849</v>
      </c>
      <c r="HI56" s="2">
        <f t="shared" si="352"/>
        <v>0.15432400512722849</v>
      </c>
      <c r="HJ56" s="2">
        <f t="shared" si="312"/>
        <v>0.1685241941639275</v>
      </c>
      <c r="HL56" s="1"/>
      <c r="HM56" s="1"/>
      <c r="HN56" s="1"/>
      <c r="HO56" s="1"/>
      <c r="HP56" s="1"/>
      <c r="HQ56" s="1"/>
      <c r="HR56" s="1"/>
      <c r="HS56" s="1"/>
      <c r="HT56" s="1"/>
      <c r="HV56" s="2">
        <f t="shared" si="353"/>
        <v>0.1243777762655917</v>
      </c>
      <c r="HW56" s="2">
        <f t="shared" si="313"/>
        <v>0.13325639973999553</v>
      </c>
      <c r="HX56" s="2">
        <f t="shared" si="354"/>
        <v>0.13325624122709967</v>
      </c>
      <c r="HY56" s="2">
        <f t="shared" si="355"/>
        <v>0.1243777762655917</v>
      </c>
      <c r="HZ56" s="2">
        <f t="shared" si="314"/>
        <v>0.13325641192517806</v>
      </c>
      <c r="IA56" s="2">
        <f t="shared" si="356"/>
        <v>0.13325641192517806</v>
      </c>
      <c r="IB56" s="2">
        <f t="shared" si="357"/>
        <v>0.1243777762655917</v>
      </c>
      <c r="IC56" s="2">
        <f t="shared" si="315"/>
        <v>0.13325641192517806</v>
      </c>
      <c r="ID56" s="2">
        <f t="shared" si="358"/>
        <v>0.13325641192517806</v>
      </c>
      <c r="IF56" s="2">
        <f t="shared" si="359"/>
        <v>0.091194993583100667</v>
      </c>
      <c r="IG56" s="2">
        <f t="shared" si="316"/>
        <v>0.095782097872008837</v>
      </c>
      <c r="IH56" s="2">
        <f t="shared" si="360"/>
        <v>0.095782080176147325</v>
      </c>
      <c r="II56" s="2">
        <f t="shared" si="361"/>
        <v>0.091194993583100667</v>
      </c>
      <c r="IJ56" s="2">
        <f t="shared" si="317"/>
        <v>0.095782098809253466</v>
      </c>
      <c r="IK56" s="2">
        <f t="shared" si="362"/>
        <v>0.095782098809253466</v>
      </c>
      <c r="IL56" s="2">
        <f t="shared" si="318"/>
        <v>0.1008694183990962</v>
      </c>
      <c r="IN56" s="1"/>
      <c r="IO56" s="1"/>
      <c r="IP56" s="1"/>
      <c r="IQ56" s="1"/>
      <c r="IR56" s="1"/>
      <c r="IS56" s="1"/>
      <c r="IT56" s="1"/>
      <c r="IU56" s="1"/>
      <c r="IV56" s="1"/>
      <c r="JB56" s="1"/>
      <c r="JD56" s="24"/>
      <c r="JE56" s="24"/>
      <c r="JF56" s="104"/>
      <c r="JG56" s="104"/>
      <c r="JH56" s="104"/>
      <c r="JI56" s="104"/>
      <c r="JJ56" s="104"/>
      <c r="JK56" s="104"/>
      <c r="JL56" s="104"/>
      <c r="JM56" s="104"/>
      <c r="JN56" s="104"/>
      <c r="KN56" s="104"/>
      <c r="KO56" s="104"/>
      <c r="KP56" s="104"/>
      <c r="KQ56" s="104"/>
      <c r="KR56" s="368"/>
      <c r="KS56" s="368"/>
      <c r="KT56" s="368"/>
      <c r="LD56" s="310"/>
      <c r="LE56" s="310"/>
      <c r="LF56" s="310"/>
      <c r="LG56" s="310"/>
      <c r="LH56" s="310"/>
      <c r="LI56" s="310"/>
      <c r="LJ56" s="310"/>
      <c r="LK56" s="310"/>
      <c r="LL56" s="310"/>
      <c r="LM56" s="2">
        <f t="shared" si="363"/>
        <v>0.055654766462444806</v>
      </c>
      <c r="LN56" s="2">
        <f t="shared" si="319"/>
        <v>0.057296193334703517</v>
      </c>
      <c r="LO56" s="2">
        <f t="shared" si="364"/>
        <v>0.057296192878647116</v>
      </c>
      <c r="LP56" s="2">
        <f t="shared" si="365"/>
        <v>0.055654766462444806</v>
      </c>
      <c r="LQ56" s="2">
        <f t="shared" si="320"/>
        <v>0.05729619334856275</v>
      </c>
      <c r="LR56" s="2">
        <f t="shared" si="366"/>
        <v>0.05729619334856275</v>
      </c>
      <c r="LS56" s="2">
        <f t="shared" si="367"/>
        <v>0.055654766462444806</v>
      </c>
      <c r="LT56" s="2">
        <f t="shared" si="321"/>
        <v>0.05729619334856275</v>
      </c>
      <c r="LU56" s="2">
        <f t="shared" si="368"/>
        <v>0.05729619334856275</v>
      </c>
      <c r="LV56" s="2">
        <f t="shared" si="369"/>
        <v>0.03452199927259185</v>
      </c>
      <c r="LW56" s="2">
        <f t="shared" si="322"/>
        <v>0.035139387551361416</v>
      </c>
      <c r="LX56" s="2">
        <f t="shared" si="370"/>
        <v>0.035139387552908366</v>
      </c>
      <c r="LY56" s="2">
        <f t="shared" si="371"/>
        <v>0.03452199927259185</v>
      </c>
      <c r="LZ56" s="2">
        <f t="shared" si="323"/>
        <v>0.035139387551333244</v>
      </c>
      <c r="MA56" s="2">
        <f t="shared" si="372"/>
        <v>0.035139387551333244</v>
      </c>
      <c r="MB56" s="2">
        <f t="shared" si="373"/>
        <v>0.03452199927259185</v>
      </c>
      <c r="MC56" s="2">
        <f t="shared" si="324"/>
        <v>0.035139387551333244</v>
      </c>
      <c r="MD56" s="2">
        <f t="shared" si="374"/>
        <v>0.035139387551333244</v>
      </c>
      <c r="ME56" s="1"/>
      <c r="MF56" s="1"/>
      <c r="MG56" s="1"/>
      <c r="MH56" s="1"/>
      <c r="MI56" s="1"/>
      <c r="MJ56" s="1"/>
      <c r="MK56" s="1"/>
      <c r="ML56" s="1"/>
      <c r="MM56" s="1"/>
      <c r="MS56" s="1"/>
      <c r="MU56" s="24"/>
      <c r="MV56" s="24"/>
      <c r="MW56" s="2">
        <f t="shared" si="375"/>
        <v>0.05613485644194717</v>
      </c>
      <c r="MX56" s="2">
        <f t="shared" si="325"/>
        <v>0.057805600131086647</v>
      </c>
      <c r="MY56" s="2">
        <f t="shared" si="376"/>
        <v>0.057805599642619603</v>
      </c>
      <c r="MZ56" s="2">
        <f t="shared" si="377"/>
        <v>0.05613485644194717</v>
      </c>
      <c r="NA56" s="2">
        <f t="shared" si="326"/>
        <v>0.05780560014607089</v>
      </c>
      <c r="NB56" s="2">
        <f t="shared" si="378"/>
        <v>0.05780560014607089</v>
      </c>
      <c r="NC56" s="2">
        <f t="shared" si="379"/>
        <v>0.05613485644194717</v>
      </c>
      <c r="ND56" s="2">
        <f t="shared" si="327"/>
        <v>0.05780560014607089</v>
      </c>
      <c r="NE56" s="2">
        <f t="shared" si="380"/>
        <v>0.05780560014607089</v>
      </c>
      <c r="NF56" s="2">
        <f t="shared" si="381"/>
        <v>0.028979991793185556</v>
      </c>
      <c r="NG56" s="2">
        <f t="shared" si="328"/>
        <v>0.029412540564485234</v>
      </c>
      <c r="NH56" s="2">
        <f t="shared" si="382"/>
        <v>0.029412540569308566</v>
      </c>
      <c r="NI56" s="2">
        <f t="shared" si="383"/>
        <v>0.028979991793185556</v>
      </c>
      <c r="NJ56" s="2">
        <f t="shared" si="329"/>
        <v>0.02941254056441215</v>
      </c>
      <c r="NK56" s="2">
        <f t="shared" si="384"/>
        <v>0.02941254056441215</v>
      </c>
      <c r="NL56" s="2">
        <f t="shared" si="385"/>
        <v>0.028979991793185556</v>
      </c>
      <c r="NM56" s="2">
        <f t="shared" si="330"/>
        <v>0.02941254056441215</v>
      </c>
      <c r="NN56" s="2">
        <f t="shared" si="386"/>
        <v>0.02941254056441215</v>
      </c>
      <c r="NO56" s="1"/>
      <c r="NP56" s="1"/>
      <c r="NQ56" s="1"/>
      <c r="NR56" s="1"/>
      <c r="NS56" s="1"/>
      <c r="NT56" s="1"/>
      <c r="NU56" s="1"/>
      <c r="NV56" s="1"/>
      <c r="NW56" s="1"/>
      <c r="OC56" s="1"/>
      <c r="OE56" s="24"/>
      <c r="OF56" s="24"/>
      <c r="OG56" s="1"/>
      <c r="OH56" s="1"/>
      <c r="OI56" s="1"/>
      <c r="OJ56" s="1"/>
      <c r="OK56" s="1"/>
      <c r="OL56" s="1"/>
      <c r="OM56" s="1"/>
      <c r="ON56" s="1"/>
      <c r="OO56" s="1"/>
      <c r="OU56" s="1"/>
      <c r="OW56" s="24"/>
      <c r="OX56" s="24"/>
      <c r="PH56" s="2">
        <f t="shared" si="387"/>
        <v>0.097410612017055337</v>
      </c>
      <c r="PI56" s="2">
        <f t="shared" si="331"/>
        <v>0.10268245371824666</v>
      </c>
      <c r="PJ56" s="2">
        <f t="shared" si="388"/>
        <v>0.10268242548345953</v>
      </c>
      <c r="PK56" s="2">
        <f t="shared" si="389"/>
        <v>0.097410612017055337</v>
      </c>
      <c r="PL56" s="2">
        <f t="shared" si="332"/>
        <v>0.10268245533373786</v>
      </c>
      <c r="PM56" s="2">
        <f t="shared" si="390"/>
        <v>0.10268245533373786</v>
      </c>
      <c r="PN56" s="2">
        <f t="shared" si="391"/>
        <v>0.097410612017055337</v>
      </c>
      <c r="PO56" s="2">
        <f t="shared" si="333"/>
        <v>0.10268245533373786</v>
      </c>
      <c r="PP56" s="2">
        <f t="shared" si="392"/>
        <v>0.10268245533373786</v>
      </c>
      <c r="PQ56" s="2">
        <f t="shared" si="393"/>
        <v>0.097410612017055337</v>
      </c>
      <c r="PR56" s="2">
        <f t="shared" si="334"/>
        <v>0.10268245371824666</v>
      </c>
      <c r="PS56" s="2">
        <f t="shared" si="394"/>
        <v>0.10268242548345953</v>
      </c>
      <c r="PT56" s="2">
        <f t="shared" si="395"/>
        <v>0.097410612017055337</v>
      </c>
      <c r="PU56" s="2">
        <f t="shared" si="335"/>
        <v>0.10268245533373786</v>
      </c>
      <c r="PV56" s="2">
        <f t="shared" si="396"/>
        <v>0.10268245533373786</v>
      </c>
      <c r="PW56" s="2">
        <f t="shared" si="397"/>
        <v>0.097410612017055337</v>
      </c>
      <c r="PX56" s="2">
        <f t="shared" si="336"/>
        <v>0.10268245533373786</v>
      </c>
      <c r="PY56" s="2">
        <f t="shared" si="398"/>
        <v>0.10268245533373786</v>
      </c>
      <c r="PZ56" s="1"/>
      <c r="QA56" s="2">
        <f t="shared" si="402"/>
        <v>0.00022930191526177767</v>
      </c>
      <c r="QB56" s="2">
        <f t="shared" si="399"/>
        <v>0.00022932821103088097</v>
      </c>
      <c r="QC56" s="2">
        <f t="shared" si="403"/>
        <v>0.00022932868996026665</v>
      </c>
      <c r="QD56" s="2">
        <f t="shared" si="404"/>
        <v>0.00022930191526177767</v>
      </c>
      <c r="QE56" s="2">
        <f t="shared" si="400"/>
        <v>0.00022932821097595239</v>
      </c>
      <c r="QF56" s="2">
        <f t="shared" si="405"/>
        <v>0.00022932821097595239</v>
      </c>
      <c r="QG56" s="2">
        <f t="shared" si="401"/>
        <v>0.00022935451272220532</v>
      </c>
      <c r="QH56" s="1"/>
      <c r="QN56" s="1"/>
      <c r="QP56" s="24"/>
      <c r="QQ56" s="24"/>
      <c r="QR56" s="1"/>
      <c r="QS56" s="1"/>
      <c r="QT56" s="1"/>
      <c r="QU56" s="1"/>
      <c r="QV56" s="1"/>
      <c r="QW56" s="1"/>
      <c r="QX56" s="1"/>
      <c r="QY56" s="1"/>
      <c r="QZ56" s="1"/>
      <c r="RF56" s="1"/>
      <c r="RH56" s="24"/>
      <c r="RI56" s="24"/>
      <c r="SK56" s="104"/>
      <c r="SL56" s="6"/>
      <c r="SM56" s="6"/>
      <c r="SN56" s="6"/>
      <c r="SO56" s="6"/>
      <c r="SP56" s="6"/>
      <c r="SQ56" s="6"/>
      <c r="SR56" s="6"/>
      <c r="SS56" s="6"/>
      <c r="ST56" s="246" t="s">
        <v>210</v>
      </c>
      <c r="SU56" s="32" t="s">
        <v>382</v>
      </c>
      <c r="SV56" s="32"/>
      <c r="SW56" s="6"/>
      <c r="SX56" s="6"/>
      <c r="SY56" s="6"/>
      <c r="SZ56" s="6"/>
      <c r="TA56" s="6"/>
      <c r="TB56" s="6"/>
      <c r="TC56" s="6"/>
      <c r="TD56" s="6"/>
      <c r="TE56" s="104"/>
      <c r="TF56" s="2">
        <f t="shared" si="337"/>
        <v>0.063555315574775548</v>
      </c>
      <c r="TG56" s="2">
        <f t="shared" si="278"/>
        <v>0.065714514265953108</v>
      </c>
      <c r="TH56" s="2">
        <f t="shared" si="338"/>
        <v>0.06571451422250707</v>
      </c>
      <c r="TI56" s="2">
        <f t="shared" si="339"/>
        <v>0.063555315574775548</v>
      </c>
      <c r="TJ56" s="2">
        <f t="shared" si="279"/>
        <v>0.065714514267481039</v>
      </c>
      <c r="TK56" s="2">
        <f t="shared" si="340"/>
        <v>0.065714514267481039</v>
      </c>
      <c r="TL56" s="2">
        <f t="shared" si="341"/>
        <v>0.063555315574775548</v>
      </c>
      <c r="TM56" s="2">
        <f t="shared" si="280"/>
        <v>0.065714514267481039</v>
      </c>
      <c r="TN56" s="2">
        <f t="shared" si="342"/>
        <v>0.065714514267481039</v>
      </c>
      <c r="UF56" s="1"/>
      <c r="UH56" s="24"/>
      <c r="UI56" s="24"/>
      <c r="VB56" s="1"/>
      <c r="VC56" s="2">
        <f>VD33/(0.9*VF26*VD32*VD31*VD31)</f>
        <v>0.13224027422306231</v>
      </c>
      <c r="VD56" s="2">
        <f t="shared" ref="VD56:VD66" si="406">VC56/(1-(0.5*VE56))</f>
        <v>0.13466423036971722</v>
      </c>
      <c r="VE56" s="2">
        <v>0.035999999999999997</v>
      </c>
      <c r="VF56" s="2">
        <f>VC66</f>
        <v>0.13224027422306231</v>
      </c>
      <c r="VG56" s="2">
        <f t="shared" ref="VG56:VG66" si="407">VF56/(1-(0.5*VH56))</f>
        <v>0.14237569323515414</v>
      </c>
      <c r="VH56" s="2">
        <f>VD66</f>
        <v>0.14237569323510454</v>
      </c>
      <c r="VI56" s="2">
        <f t="shared" ref="VI56:VI66" si="408">VH56/(1-(0.5*VD68))</f>
        <v>0.15245611228272962</v>
      </c>
      <c r="VJ56" s="1"/>
      <c r="WM56" s="40"/>
      <c r="WN56" s="1"/>
      <c r="WO56" s="1"/>
      <c r="WP56" s="1"/>
      <c r="WQ56" s="1"/>
      <c r="WR56" s="1"/>
      <c r="WS56" s="1"/>
      <c r="WT56" s="235"/>
      <c r="WU56" s="6"/>
      <c r="XC56" s="6"/>
      <c r="XD56" s="1"/>
      <c r="XL56" s="1"/>
      <c r="ZE56" s="8"/>
      <c r="ZF56" s="6"/>
      <c r="ZG56" s="2">
        <f t="shared" si="281"/>
        <v>0.052205882352941178</v>
      </c>
      <c r="ZH56" s="2">
        <f t="shared" si="266"/>
        <v>0.053644762631849405</v>
      </c>
      <c r="ZI56" s="2">
        <f t="shared" si="282"/>
        <v>0.053644762631644007</v>
      </c>
      <c r="ZJ56" s="2">
        <f t="shared" si="283"/>
        <v>0.052205882352941178</v>
      </c>
      <c r="ZK56" s="2">
        <f t="shared" si="267"/>
        <v>0.053644762631855226</v>
      </c>
      <c r="ZL56" s="2">
        <f t="shared" si="284"/>
        <v>0.053644762631855226</v>
      </c>
      <c r="ZM56" s="2">
        <f t="shared" si="285"/>
        <v>0.052205882352941178</v>
      </c>
      <c r="ZN56" s="2">
        <f t="shared" si="268"/>
        <v>0.053644762631855226</v>
      </c>
      <c r="ZO56" s="2">
        <f t="shared" si="286"/>
        <v>0.053644762631855226</v>
      </c>
      <c r="ZQ56" s="6"/>
      <c r="ZR56" s="6"/>
      <c r="ZS56" s="6"/>
      <c r="ZT56" s="6"/>
      <c r="ZW56" s="6"/>
      <c r="ZX56" s="6"/>
      <c r="ZY56" s="6"/>
      <c r="ZZ56" s="6"/>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row>
    <row r="57" ht="15" customHeight="1">
      <c r="O57" s="104"/>
      <c r="Q57" s="104"/>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04"/>
      <c r="AU57" s="1"/>
      <c r="AW57" s="1"/>
      <c r="AX57" s="40"/>
      <c r="AY57" s="40"/>
      <c r="AZ57" s="40"/>
      <c r="BA57" s="40"/>
      <c r="BB57" s="1"/>
      <c r="BC57" s="1"/>
      <c r="BD57" s="1"/>
      <c r="BE57" s="1"/>
      <c r="BF57" s="1"/>
      <c r="BG57" s="1"/>
      <c r="BH57" s="1"/>
      <c r="BI57" s="1"/>
      <c r="BJ57" s="1"/>
      <c r="BK57" s="1"/>
      <c r="BL57" s="104"/>
      <c r="BS57" s="104"/>
      <c r="BT57" s="104"/>
      <c r="BU57" s="104"/>
      <c r="BV57" s="104"/>
      <c r="BW57" s="401" t="s">
        <v>689</v>
      </c>
      <c r="BX57" s="245" t="s">
        <v>619</v>
      </c>
      <c r="BY57" s="245" t="s">
        <v>21</v>
      </c>
      <c r="BZ57" s="245" t="s">
        <v>624</v>
      </c>
      <c r="CA57" s="245" t="s">
        <v>625</v>
      </c>
      <c r="CB57" s="244" t="s">
        <v>626</v>
      </c>
      <c r="CC57" s="104"/>
      <c r="CD57" s="104"/>
      <c r="CE57" s="104"/>
      <c r="CF57" s="104"/>
      <c r="CG57" s="1"/>
      <c r="CH57" s="1"/>
      <c r="CI57" s="1"/>
      <c r="CJ57" s="1"/>
      <c r="CK57" s="1"/>
      <c r="CL57" s="1"/>
      <c r="CM57" s="1"/>
      <c r="CN57" s="1"/>
      <c r="CO57" s="1"/>
      <c r="CP57" s="1"/>
      <c r="CQ57" s="1"/>
      <c r="CR57" s="1"/>
      <c r="CS57" s="1"/>
      <c r="CT57" s="1"/>
      <c r="CU57" s="1"/>
      <c r="CV57" s="1"/>
      <c r="CW57" s="1"/>
      <c r="CX57" s="1"/>
      <c r="CY57" s="1"/>
      <c r="CZ57" s="1"/>
      <c r="DA57" s="1"/>
      <c r="DB57" s="104"/>
      <c r="DC57" s="104"/>
      <c r="DD57" s="104"/>
      <c r="DE57" s="104"/>
      <c r="DF57" s="104"/>
      <c r="DG57" s="104"/>
      <c r="DH57" s="104"/>
      <c r="DI57" s="104"/>
      <c r="DJ57" s="104"/>
      <c r="DK57" s="104"/>
      <c r="DL57" s="2">
        <f t="shared" si="289"/>
        <v>0.044208276562283086</v>
      </c>
      <c r="DM57" s="2">
        <f t="shared" si="269"/>
        <v>0.04523120763431146</v>
      </c>
      <c r="DN57" s="2">
        <f t="shared" si="290"/>
        <v>0.04523120763427959</v>
      </c>
      <c r="DO57" s="2">
        <f t="shared" si="291"/>
        <v>0.044208276562283086</v>
      </c>
      <c r="DP57" s="2">
        <f t="shared" si="270"/>
        <v>0.045231207634312216</v>
      </c>
      <c r="DQ57" s="2">
        <f t="shared" si="292"/>
        <v>0.045231207634312216</v>
      </c>
      <c r="DR57" s="2">
        <f t="shared" si="293"/>
        <v>0.044208276562283086</v>
      </c>
      <c r="DS57" s="2">
        <f t="shared" si="271"/>
        <v>0.045231207634312216</v>
      </c>
      <c r="DT57" s="2">
        <f t="shared" si="294"/>
        <v>0.045231207634312216</v>
      </c>
      <c r="DX57" s="104"/>
      <c r="DY57" s="1"/>
      <c r="DZ57" s="1"/>
      <c r="EA57" s="1"/>
      <c r="EB57" s="1"/>
      <c r="EC57" s="1"/>
      <c r="ED57" s="1"/>
      <c r="EE57" s="1"/>
      <c r="EF57" s="1"/>
      <c r="EG57" s="1"/>
      <c r="EH57" s="1"/>
      <c r="EI57" s="1"/>
      <c r="EJ57" s="1"/>
      <c r="EK57" s="1"/>
      <c r="EL57" s="1"/>
      <c r="EM57" s="1"/>
      <c r="EN57" s="1"/>
      <c r="EO57" s="1"/>
      <c r="EP57" s="1"/>
      <c r="EQ57" s="1"/>
      <c r="ER57" s="1"/>
      <c r="ES57" s="2"/>
      <c r="ET57" s="2"/>
      <c r="EU57" s="2"/>
      <c r="EV57" s="2"/>
      <c r="EW57" s="2"/>
      <c r="EX57" s="2"/>
      <c r="EY57" s="2"/>
      <c r="EZ57" s="2"/>
      <c r="FA57" s="2">
        <f t="shared" si="295"/>
        <v>0.046076302233460577</v>
      </c>
      <c r="FB57" s="2">
        <f t="shared" si="272"/>
        <v>0.047189737915737336</v>
      </c>
      <c r="FC57" s="2">
        <f t="shared" si="296"/>
        <v>0.0471897379156851</v>
      </c>
      <c r="FD57" s="2">
        <f t="shared" si="297"/>
        <v>0.046076302233460577</v>
      </c>
      <c r="FE57" s="2">
        <f t="shared" si="273"/>
        <v>0.047189737915738626</v>
      </c>
      <c r="FF57" s="2">
        <f t="shared" si="298"/>
        <v>0.047189737915738626</v>
      </c>
      <c r="FG57" s="2">
        <f t="shared" si="299"/>
        <v>0.046076302233460577</v>
      </c>
      <c r="FH57" s="2">
        <f t="shared" si="274"/>
        <v>0.047189737915738626</v>
      </c>
      <c r="FI57" s="2">
        <f t="shared" si="300"/>
        <v>0.047189737915738626</v>
      </c>
      <c r="FM57" s="1"/>
      <c r="FN57" s="1"/>
      <c r="FO57" s="1"/>
      <c r="FP57" s="1"/>
      <c r="FQ57" s="1"/>
      <c r="FR57" s="1"/>
      <c r="FS57" s="1"/>
      <c r="FT57" s="1"/>
      <c r="FU57" s="1"/>
      <c r="FV57" s="1"/>
      <c r="FW57" s="1"/>
      <c r="FX57" s="1"/>
      <c r="FY57" s="1"/>
      <c r="FZ57" s="1"/>
      <c r="GA57" s="1"/>
      <c r="GB57" s="1"/>
      <c r="GC57" s="1"/>
      <c r="GD57" s="1"/>
      <c r="GE57" s="1"/>
      <c r="GF57" s="1"/>
      <c r="GH57" s="2">
        <f t="shared" si="301"/>
        <v>0.046076302233460577</v>
      </c>
      <c r="GI57" s="2">
        <f t="shared" si="275"/>
        <v>0.047189737915737336</v>
      </c>
      <c r="GJ57" s="2">
        <f t="shared" si="302"/>
        <v>0.0471897379156851</v>
      </c>
      <c r="GK57" s="2">
        <f t="shared" si="303"/>
        <v>0.046076302233460577</v>
      </c>
      <c r="GL57" s="2">
        <f t="shared" si="276"/>
        <v>0.047189737915738626</v>
      </c>
      <c r="GM57" s="2">
        <f t="shared" si="304"/>
        <v>0.047189737915738626</v>
      </c>
      <c r="GN57" s="2">
        <f t="shared" si="305"/>
        <v>0.046076302233460577</v>
      </c>
      <c r="GO57" s="2">
        <f t="shared" si="277"/>
        <v>0.047189737915738626</v>
      </c>
      <c r="GP57" s="2">
        <f t="shared" si="306"/>
        <v>0.047189737915738626</v>
      </c>
      <c r="GT57" s="2">
        <f t="shared" si="343"/>
        <v>0.24587371160895349</v>
      </c>
      <c r="GU57" s="2">
        <f t="shared" si="307"/>
        <v>0.2870808549193849</v>
      </c>
      <c r="GV57" s="2">
        <f t="shared" si="344"/>
        <v>0.28707691651540318</v>
      </c>
      <c r="GW57" s="2">
        <f t="shared" si="345"/>
        <v>0.24587371160895349</v>
      </c>
      <c r="GX57" s="2">
        <f t="shared" si="308"/>
        <v>0.28708164788518992</v>
      </c>
      <c r="GY57" s="2">
        <f t="shared" si="346"/>
        <v>0.28708164788517837</v>
      </c>
      <c r="GZ57" s="2">
        <f t="shared" si="347"/>
        <v>0.24587371160895349</v>
      </c>
      <c r="HA57" s="2">
        <f t="shared" si="309"/>
        <v>0.28708164788519225</v>
      </c>
      <c r="HB57" s="2">
        <f t="shared" si="348"/>
        <v>0.28708164788519225</v>
      </c>
      <c r="HD57" s="2">
        <f t="shared" si="349"/>
        <v>0.14241605584797407</v>
      </c>
      <c r="HE57" s="2">
        <f t="shared" si="310"/>
        <v>0.15432400196748236</v>
      </c>
      <c r="HF57" s="2">
        <f t="shared" si="350"/>
        <v>0.1543239673374647</v>
      </c>
      <c r="HG57" s="2">
        <f t="shared" si="351"/>
        <v>0.14241605584797407</v>
      </c>
      <c r="HH57" s="2">
        <f t="shared" si="311"/>
        <v>0.15432400512722849</v>
      </c>
      <c r="HI57" s="2">
        <f t="shared" si="352"/>
        <v>0.15432400512722849</v>
      </c>
      <c r="HJ57" s="2">
        <f t="shared" si="312"/>
        <v>0.1685242083302097</v>
      </c>
      <c r="HL57" s="1"/>
      <c r="HM57" s="2">
        <f>HN34/(0.9*HP27*HN33*HN32*HN32)</f>
        <v>0.11940266521496806</v>
      </c>
      <c r="HN57" s="2">
        <f t="shared" ref="HN57:HN67" si="409">HM57/(1-(0.5*HO57))</f>
        <v>0.12159130877287991</v>
      </c>
      <c r="HO57" s="2">
        <v>0.035999999999999997</v>
      </c>
      <c r="HP57" s="2">
        <f>HM67</f>
        <v>0.11940266521496806</v>
      </c>
      <c r="HQ57" s="2">
        <f t="shared" ref="HQ57:HQ67" si="410">HP57/(1-(0.5*HR57))</f>
        <v>0.12753529035836333</v>
      </c>
      <c r="HR57" s="2">
        <f>HN67</f>
        <v>0.12753529035835146</v>
      </c>
      <c r="HS57" s="2">
        <f t="shared" ref="HS57:HS67" si="411">HR57/(1-(0.5*HN69))</f>
        <v>0.13563274604228853</v>
      </c>
      <c r="HT57" s="1"/>
      <c r="HV57" s="2">
        <f t="shared" si="353"/>
        <v>0.1243777762655917</v>
      </c>
      <c r="HW57" s="2">
        <f t="shared" si="313"/>
        <v>0.13325641105534586</v>
      </c>
      <c r="HX57" s="2">
        <f t="shared" si="354"/>
        <v>0.13325639973999553</v>
      </c>
      <c r="HY57" s="2">
        <f t="shared" si="355"/>
        <v>0.1243777762655917</v>
      </c>
      <c r="HZ57" s="2">
        <f t="shared" si="314"/>
        <v>0.13325641192517806</v>
      </c>
      <c r="IA57" s="2">
        <f t="shared" si="356"/>
        <v>0.13325641192517806</v>
      </c>
      <c r="IB57" s="2">
        <f t="shared" si="357"/>
        <v>0.1243777762655917</v>
      </c>
      <c r="IC57" s="2">
        <f t="shared" si="315"/>
        <v>0.13325641192517806</v>
      </c>
      <c r="ID57" s="2">
        <f t="shared" si="358"/>
        <v>0.13325641192517806</v>
      </c>
      <c r="IF57" s="2">
        <f t="shared" si="359"/>
        <v>0.091194993583100667</v>
      </c>
      <c r="IG57" s="2">
        <f t="shared" si="316"/>
        <v>0.095782098762110079</v>
      </c>
      <c r="IH57" s="2">
        <f t="shared" si="360"/>
        <v>0.095782097872008837</v>
      </c>
      <c r="II57" s="2">
        <f t="shared" si="361"/>
        <v>0.091194993583100667</v>
      </c>
      <c r="IJ57" s="2">
        <f t="shared" si="317"/>
        <v>0.095782098809253466</v>
      </c>
      <c r="IK57" s="2">
        <f t="shared" si="362"/>
        <v>0.095782098809253466</v>
      </c>
      <c r="IL57" s="2">
        <f t="shared" si="318"/>
        <v>0.10086941860365636</v>
      </c>
      <c r="IN57" s="1"/>
      <c r="IO57" s="2">
        <f>IP34/(0.9*IR27*IP33*IP32*IP32)</f>
        <v>0.077204291558259294</v>
      </c>
      <c r="IP57" s="2">
        <f t="shared" ref="IP57:IP67" si="412">IO57/(1-(0.5*IQ57))</f>
        <v>0.0786194415053557</v>
      </c>
      <c r="IQ57" s="2">
        <v>0.035999999999999997</v>
      </c>
      <c r="IR57" s="2">
        <f>IO67</f>
        <v>0.077204291558259294</v>
      </c>
      <c r="IS57" s="2">
        <f t="shared" ref="IS57:IS67" si="413">IR57/(1-(0.5*IT57))</f>
        <v>0.080439552349340429</v>
      </c>
      <c r="IT57" s="2">
        <f>IP67</f>
        <v>0.080439552349340401</v>
      </c>
      <c r="IU57" s="2">
        <f t="shared" ref="IU57:IU67" si="414">IT57/(1-(0.5*IP69))</f>
        <v>0.083669369549955658</v>
      </c>
      <c r="IV57" s="1"/>
      <c r="IX57" s="8"/>
      <c r="IY57" s="24"/>
      <c r="IZ57" s="6"/>
      <c r="JA57" s="1"/>
      <c r="JB57" s="1"/>
      <c r="JC57" s="1"/>
      <c r="JD57" s="1"/>
      <c r="JE57" s="1"/>
      <c r="JF57" s="104"/>
      <c r="JG57" s="104"/>
      <c r="JH57" s="104"/>
      <c r="JI57" s="104"/>
      <c r="JJ57" s="104"/>
      <c r="JK57" s="104"/>
      <c r="JL57" s="104"/>
      <c r="JM57" s="104"/>
      <c r="JN57" s="104"/>
      <c r="KN57" s="104"/>
      <c r="KO57" s="104"/>
      <c r="KP57" s="104"/>
      <c r="KQ57" s="104"/>
      <c r="KR57" s="368"/>
      <c r="KS57" s="368"/>
      <c r="KT57" s="368"/>
      <c r="KU57" s="40"/>
      <c r="KV57" s="40"/>
      <c r="KW57" s="40"/>
      <c r="KX57" s="40"/>
      <c r="KY57" s="40"/>
      <c r="KZ57" s="40"/>
      <c r="LA57" s="40"/>
      <c r="LB57" s="40"/>
      <c r="LC57" s="40"/>
      <c r="LD57" s="310"/>
      <c r="LE57" s="310"/>
      <c r="LF57" s="310"/>
      <c r="LG57" s="310"/>
      <c r="LH57" s="310"/>
      <c r="LI57" s="310"/>
      <c r="LJ57" s="310"/>
      <c r="LK57" s="310"/>
      <c r="LL57" s="310"/>
      <c r="LM57" s="2">
        <f t="shared" si="363"/>
        <v>0.055654766462444806</v>
      </c>
      <c r="LN57" s="2">
        <f t="shared" si="319"/>
        <v>0.057296193348154001</v>
      </c>
      <c r="LO57" s="2">
        <f t="shared" si="364"/>
        <v>0.057296193334703517</v>
      </c>
      <c r="LP57" s="2">
        <f t="shared" si="365"/>
        <v>0.055654766462444806</v>
      </c>
      <c r="LQ57" s="2">
        <f t="shared" si="320"/>
        <v>0.05729619334856275</v>
      </c>
      <c r="LR57" s="2">
        <f t="shared" si="366"/>
        <v>0.05729619334856275</v>
      </c>
      <c r="LS57" s="2">
        <f t="shared" si="367"/>
        <v>0.055654766462444806</v>
      </c>
      <c r="LT57" s="2">
        <f t="shared" si="321"/>
        <v>0.05729619334856275</v>
      </c>
      <c r="LU57" s="2">
        <f t="shared" si="368"/>
        <v>0.05729619334856275</v>
      </c>
      <c r="LV57" s="2">
        <f t="shared" si="369"/>
        <v>0.03452199927259185</v>
      </c>
      <c r="LW57" s="2">
        <f t="shared" si="322"/>
        <v>0.035139387551333751</v>
      </c>
      <c r="LX57" s="2">
        <f t="shared" si="370"/>
        <v>0.035139387551361416</v>
      </c>
      <c r="LY57" s="2">
        <f t="shared" si="371"/>
        <v>0.03452199927259185</v>
      </c>
      <c r="LZ57" s="2">
        <f t="shared" si="323"/>
        <v>0.035139387551333244</v>
      </c>
      <c r="MA57" s="2">
        <f t="shared" si="372"/>
        <v>0.035139387551333244</v>
      </c>
      <c r="MB57" s="2">
        <f t="shared" si="373"/>
        <v>0.03452199927259185</v>
      </c>
      <c r="MC57" s="2">
        <f t="shared" si="324"/>
        <v>0.035139387551333244</v>
      </c>
      <c r="MD57" s="2">
        <f t="shared" si="374"/>
        <v>0.035139387551333244</v>
      </c>
      <c r="ME57" s="1"/>
      <c r="MF57" s="2">
        <f>MG34/(0.9*MI27*MG33*MG32*MG32)</f>
        <v>0.072539467029399868</v>
      </c>
      <c r="MG57" s="2">
        <f t="shared" ref="MG57:MG67" si="415">MF57/(1-(0.5*MH57))</f>
        <v>0.073869111027902112</v>
      </c>
      <c r="MH57" s="2">
        <v>0.035999999999999997</v>
      </c>
      <c r="MI57" s="2">
        <f>MF67</f>
        <v>0.072539467029399868</v>
      </c>
      <c r="MJ57" s="2">
        <f t="shared" ref="MJ57:MJ67" si="416">MI57/(1-(0.5*MK57))</f>
        <v>0.075380583190467351</v>
      </c>
      <c r="MK57" s="2">
        <f>MG67</f>
        <v>0.075380583190467337</v>
      </c>
      <c r="ML57" s="2">
        <f t="shared" ref="ML57:ML67" si="417">MK57/(1-(0.5*MG69))</f>
        <v>0.078217511488332128</v>
      </c>
      <c r="MM57" s="1"/>
      <c r="MO57" s="8"/>
      <c r="MP57" s="24"/>
      <c r="MQ57" s="6"/>
      <c r="MR57" s="1"/>
      <c r="MS57" s="1"/>
      <c r="MT57" s="1"/>
      <c r="MU57" s="1"/>
      <c r="MV57" s="1"/>
      <c r="MW57" s="2">
        <f t="shared" si="375"/>
        <v>0.05613485644194717</v>
      </c>
      <c r="MX57" s="2">
        <f t="shared" si="325"/>
        <v>0.057805600145624914</v>
      </c>
      <c r="MY57" s="2">
        <f t="shared" si="376"/>
        <v>0.057805600131086647</v>
      </c>
      <c r="MZ57" s="2">
        <f t="shared" si="377"/>
        <v>0.05613485644194717</v>
      </c>
      <c r="NA57" s="2">
        <f t="shared" si="326"/>
        <v>0.05780560014607089</v>
      </c>
      <c r="NB57" s="2">
        <f t="shared" si="378"/>
        <v>0.05780560014607089</v>
      </c>
      <c r="NC57" s="2">
        <f t="shared" si="379"/>
        <v>0.05613485644194717</v>
      </c>
      <c r="ND57" s="2">
        <f t="shared" si="327"/>
        <v>0.05780560014607089</v>
      </c>
      <c r="NE57" s="2">
        <f t="shared" si="380"/>
        <v>0.05780560014607089</v>
      </c>
      <c r="NF57" s="2">
        <f t="shared" si="381"/>
        <v>0.028979991793185556</v>
      </c>
      <c r="NG57" s="2">
        <f t="shared" si="328"/>
        <v>0.029412540564413239</v>
      </c>
      <c r="NH57" s="2">
        <f t="shared" si="382"/>
        <v>0.029412540564485234</v>
      </c>
      <c r="NI57" s="2">
        <f t="shared" si="383"/>
        <v>0.028979991793185556</v>
      </c>
      <c r="NJ57" s="2">
        <f t="shared" si="329"/>
        <v>0.02941254056441215</v>
      </c>
      <c r="NK57" s="2">
        <f t="shared" si="384"/>
        <v>0.02941254056441215</v>
      </c>
      <c r="NL57" s="2">
        <f t="shared" si="385"/>
        <v>0.028979991793185556</v>
      </c>
      <c r="NM57" s="2">
        <f t="shared" si="330"/>
        <v>0.02941254056441215</v>
      </c>
      <c r="NN57" s="2">
        <f t="shared" si="386"/>
        <v>0.02941254056441215</v>
      </c>
      <c r="NO57" s="1"/>
      <c r="NP57" s="2">
        <f>NQ34/(0.9*NS27*NQ33*NQ32*NQ32)</f>
        <v>0.20065807444505454</v>
      </c>
      <c r="NQ57" s="2">
        <f t="shared" ref="NQ57:NQ67" si="418">NP57/(1-(0.5*NR57))</f>
        <v>0.20433612468946491</v>
      </c>
      <c r="NR57" s="2">
        <v>0.035999999999999997</v>
      </c>
      <c r="NS57" s="2">
        <f>NP67</f>
        <v>0.20065807444505454</v>
      </c>
      <c r="NT57" s="2">
        <f t="shared" ref="NT57:NT67" si="419">NS57/(1-(0.5*NU57))</f>
        <v>0.22625336762299542</v>
      </c>
      <c r="NU57" s="2">
        <f>NQ67</f>
        <v>0.22625336760149484</v>
      </c>
      <c r="NV57" s="2">
        <f t="shared" ref="NV57:NV67" si="420">NU57/(1-(0.5*NQ69))</f>
        <v>0.25148457265198743</v>
      </c>
      <c r="NW57" s="1"/>
      <c r="NY57" s="8"/>
      <c r="NZ57" s="24"/>
      <c r="OA57" s="6"/>
      <c r="OB57" s="1"/>
      <c r="OC57" s="1"/>
      <c r="OD57" s="1"/>
      <c r="OE57" s="1"/>
      <c r="OF57" s="1"/>
      <c r="OG57" s="1"/>
      <c r="OH57" s="2">
        <f>OI34/(0.9*OK27*OI33*OI32*OI32)</f>
        <v>0.01085077900162768</v>
      </c>
      <c r="OI57" s="2">
        <f t="shared" ref="OI57:OI67" si="421">OH57/(1-(0.5*OJ57))</f>
        <v>0.011049673117747129</v>
      </c>
      <c r="OJ57" s="2">
        <v>0.035999999999999997</v>
      </c>
      <c r="OK57" s="2">
        <f>OH67</f>
        <v>0.01085077900162768</v>
      </c>
      <c r="OL57" s="2">
        <f t="shared" ref="OL57:OL67" si="422">OK57/(1-(0.5*OM57))</f>
        <v>0.010910296284131446</v>
      </c>
      <c r="OM57" s="2">
        <f>OI67</f>
        <v>0.010910296284131446</v>
      </c>
      <c r="ON57" s="2">
        <f t="shared" ref="ON57:ON67" si="423">OM57/(1-(0.5*OI69))</f>
        <v>0.010969811785820138</v>
      </c>
      <c r="OO57" s="1"/>
      <c r="OQ57" s="8"/>
      <c r="OR57" s="24"/>
      <c r="OS57" s="6"/>
      <c r="OT57" s="1"/>
      <c r="OU57" s="1"/>
      <c r="OV57" s="1"/>
      <c r="OW57" s="1"/>
      <c r="OX57" s="1"/>
      <c r="PH57" s="2">
        <f t="shared" si="387"/>
        <v>0.097410612017055337</v>
      </c>
      <c r="PI57" s="2">
        <f t="shared" si="331"/>
        <v>0.1026824552463078</v>
      </c>
      <c r="PJ57" s="2">
        <f t="shared" si="388"/>
        <v>0.10268245371824666</v>
      </c>
      <c r="PK57" s="2">
        <f t="shared" si="389"/>
        <v>0.097410612017055337</v>
      </c>
      <c r="PL57" s="2">
        <f t="shared" si="332"/>
        <v>0.10268245533373786</v>
      </c>
      <c r="PM57" s="2">
        <f t="shared" si="390"/>
        <v>0.10268245533373786</v>
      </c>
      <c r="PN57" s="2">
        <f t="shared" si="391"/>
        <v>0.097410612017055337</v>
      </c>
      <c r="PO57" s="2">
        <f t="shared" si="333"/>
        <v>0.10268245533373786</v>
      </c>
      <c r="PP57" s="2">
        <f t="shared" si="392"/>
        <v>0.10268245533373786</v>
      </c>
      <c r="PQ57" s="2">
        <f t="shared" si="393"/>
        <v>0.097410612017055337</v>
      </c>
      <c r="PR57" s="2">
        <f t="shared" si="334"/>
        <v>0.1026824552463078</v>
      </c>
      <c r="PS57" s="2">
        <f t="shared" si="394"/>
        <v>0.10268245371824666</v>
      </c>
      <c r="PT57" s="2">
        <f t="shared" si="395"/>
        <v>0.097410612017055337</v>
      </c>
      <c r="PU57" s="2">
        <f t="shared" si="335"/>
        <v>0.10268245533373786</v>
      </c>
      <c r="PV57" s="2">
        <f t="shared" si="396"/>
        <v>0.10268245533373786</v>
      </c>
      <c r="PW57" s="2">
        <f t="shared" si="397"/>
        <v>0.097410612017055337</v>
      </c>
      <c r="PX57" s="2">
        <f t="shared" si="336"/>
        <v>0.10268245533373786</v>
      </c>
      <c r="PY57" s="2">
        <f t="shared" si="398"/>
        <v>0.10268245533373786</v>
      </c>
      <c r="PZ57" s="1"/>
      <c r="QA57" s="2">
        <f t="shared" si="402"/>
        <v>0.00022930191526177767</v>
      </c>
      <c r="QB57" s="2">
        <f t="shared" si="399"/>
        <v>0.00022932821097595868</v>
      </c>
      <c r="QC57" s="2">
        <f t="shared" si="403"/>
        <v>0.00022932821103088097</v>
      </c>
      <c r="QD57" s="2">
        <f t="shared" si="404"/>
        <v>0.00022930191526177767</v>
      </c>
      <c r="QE57" s="2">
        <f t="shared" si="400"/>
        <v>0.00022932821097595239</v>
      </c>
      <c r="QF57" s="2">
        <f t="shared" si="405"/>
        <v>0.00022932821097595239</v>
      </c>
      <c r="QG57" s="2">
        <f t="shared" si="401"/>
        <v>0.0002293545127222054</v>
      </c>
      <c r="QH57" s="1"/>
      <c r="QJ57" s="8"/>
      <c r="QK57" s="24"/>
      <c r="QL57" s="6"/>
      <c r="QM57" s="1"/>
      <c r="QN57" s="1"/>
      <c r="QO57" s="1"/>
      <c r="QP57" s="1"/>
      <c r="QQ57" s="1"/>
      <c r="QR57" s="1"/>
      <c r="QS57" s="2">
        <f>QT34/(0.9*QV27*QT33*QT32*QT32)</f>
        <v>0.040644268254684916</v>
      </c>
      <c r="QT57" s="2">
        <f t="shared" ref="QT57:QT67" si="424">QS57/(1-(0.5*QU57))</f>
        <v>0.041389275208436778</v>
      </c>
      <c r="QU57" s="2">
        <v>0.035999999999999997</v>
      </c>
      <c r="QV57" s="2">
        <f>QS67</f>
        <v>0.040644268254684916</v>
      </c>
      <c r="QW57" s="2">
        <f t="shared" ref="QW57:QW67" si="425">QV57/(1-(0.5*QX57))</f>
        <v>0.041505626781966877</v>
      </c>
      <c r="QX57" s="2">
        <f>QT67</f>
        <v>0.041505626781966877</v>
      </c>
      <c r="QY57" s="2">
        <f t="shared" ref="QY57:QY67" si="426">QX57/(1-(0.5*QT69))</f>
        <v>0.042366606644721257</v>
      </c>
      <c r="QZ57" s="1"/>
      <c r="RB57" s="8"/>
      <c r="RC57" s="24"/>
      <c r="RD57" s="6"/>
      <c r="RE57" s="1"/>
      <c r="RF57" s="1"/>
      <c r="RG57" s="1"/>
      <c r="RH57" s="1"/>
      <c r="RI57" s="1"/>
      <c r="SK57" s="104"/>
      <c r="SL57" s="1"/>
      <c r="SM57" s="1"/>
      <c r="SN57" s="1"/>
      <c r="SO57" s="1"/>
      <c r="SP57" s="1"/>
      <c r="SQ57" s="1"/>
      <c r="SR57" s="1"/>
      <c r="SS57" s="1"/>
      <c r="ST57" s="1"/>
      <c r="SU57" s="1"/>
      <c r="SV57" s="1"/>
      <c r="SW57" s="1"/>
      <c r="SX57" s="1"/>
      <c r="SY57" s="1"/>
      <c r="SZ57" s="1"/>
      <c r="TA57" s="1"/>
      <c r="TB57" s="1"/>
      <c r="TC57" s="1"/>
      <c r="TD57" s="1"/>
      <c r="TE57" s="1"/>
      <c r="TF57" s="2">
        <f t="shared" si="337"/>
        <v>0.063555315574775548</v>
      </c>
      <c r="TG57" s="2">
        <f t="shared" si="278"/>
        <v>0.065714514267429122</v>
      </c>
      <c r="TH57" s="2">
        <f t="shared" si="338"/>
        <v>0.065714514265953108</v>
      </c>
      <c r="TI57" s="2">
        <f t="shared" si="339"/>
        <v>0.063555315574775548</v>
      </c>
      <c r="TJ57" s="2">
        <f t="shared" si="279"/>
        <v>0.065714514267481039</v>
      </c>
      <c r="TK57" s="2">
        <f t="shared" si="340"/>
        <v>0.065714514267481039</v>
      </c>
      <c r="TL57" s="2">
        <f t="shared" si="341"/>
        <v>0.063555315574775548</v>
      </c>
      <c r="TM57" s="2">
        <f t="shared" si="280"/>
        <v>0.065714514267481039</v>
      </c>
      <c r="TN57" s="2">
        <f t="shared" si="342"/>
        <v>0.065714514267481039</v>
      </c>
      <c r="UB57" s="8"/>
      <c r="UC57" s="24"/>
      <c r="UD57" s="6"/>
      <c r="UE57" s="1"/>
      <c r="UF57" s="1"/>
      <c r="UG57" s="1"/>
      <c r="UH57" s="1"/>
      <c r="UI57" s="1"/>
      <c r="VB57" s="1"/>
      <c r="VC57" s="2">
        <f t="shared" ref="VC57:VC66" si="427">VC56</f>
        <v>0.13224027422306231</v>
      </c>
      <c r="VD57" s="2">
        <f t="shared" si="406"/>
        <v>0.14178709954109001</v>
      </c>
      <c r="VE57" s="2">
        <f t="shared" ref="VE57:VE66" si="428">VD56</f>
        <v>0.13466423036971722</v>
      </c>
      <c r="VF57" s="2">
        <f t="shared" ref="VF57:VF66" si="429">VF56</f>
        <v>0.13224027422306231</v>
      </c>
      <c r="VG57" s="2">
        <f t="shared" si="407"/>
        <v>0.14237569323515795</v>
      </c>
      <c r="VH57" s="2">
        <f t="shared" ref="VH57:VH66" si="430">VG56</f>
        <v>0.14237569323515414</v>
      </c>
      <c r="VI57" s="2">
        <f t="shared" si="408"/>
        <v>0.1541242881229373</v>
      </c>
      <c r="VJ57" s="1"/>
      <c r="WM57" s="40"/>
      <c r="WN57" s="1"/>
      <c r="WO57" s="1"/>
      <c r="WP57" s="1"/>
      <c r="WQ57" s="1"/>
      <c r="WR57" s="1"/>
      <c r="WS57" s="1"/>
      <c r="WT57" s="6"/>
      <c r="WU57" s="6"/>
      <c r="XC57" s="6"/>
      <c r="XD57" s="1"/>
      <c r="XL57" s="1"/>
      <c r="ZE57" s="8"/>
      <c r="ZF57" s="6"/>
      <c r="ZG57" s="2">
        <f t="shared" si="281"/>
        <v>0.052205882352941178</v>
      </c>
      <c r="ZH57" s="2">
        <f t="shared" si="266"/>
        <v>0.053644762631855067</v>
      </c>
      <c r="ZI57" s="2">
        <f t="shared" si="282"/>
        <v>0.053644762631849405</v>
      </c>
      <c r="ZJ57" s="2">
        <f t="shared" si="283"/>
        <v>0.052205882352941178</v>
      </c>
      <c r="ZK57" s="2">
        <f t="shared" si="267"/>
        <v>0.053644762631855226</v>
      </c>
      <c r="ZL57" s="2">
        <f t="shared" si="284"/>
        <v>0.053644762631855226</v>
      </c>
      <c r="ZM57" s="2">
        <f t="shared" si="285"/>
        <v>0.052205882352941178</v>
      </c>
      <c r="ZN57" s="2">
        <f t="shared" si="268"/>
        <v>0.053644762631855226</v>
      </c>
      <c r="ZO57" s="2">
        <f t="shared" si="286"/>
        <v>0.053644762631855226</v>
      </c>
      <c r="ZP57" s="6"/>
      <c r="ZQ57" s="6"/>
      <c r="ZR57" s="6"/>
      <c r="ZS57" s="6"/>
      <c r="ZT57" s="6"/>
      <c r="ZW57" s="6"/>
      <c r="ZX57" s="6"/>
      <c r="ZY57" s="6"/>
      <c r="ZZ57" s="6"/>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row>
    <row r="58" ht="15" customHeight="1">
      <c r="O58" s="104"/>
      <c r="Q58" s="104"/>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04"/>
      <c r="AU58" s="1"/>
      <c r="AX58" s="40"/>
      <c r="AY58" s="40"/>
      <c r="AZ58" s="40"/>
      <c r="BA58" s="40"/>
      <c r="BB58" s="40"/>
      <c r="BC58" s="40"/>
      <c r="BD58" s="40"/>
      <c r="BE58" s="40"/>
      <c r="BF58" s="40"/>
      <c r="BG58" s="40"/>
      <c r="BH58" s="40"/>
      <c r="BI58" s="40"/>
      <c r="BJ58" s="40"/>
      <c r="BK58" s="40"/>
      <c r="BL58" s="1"/>
      <c r="BS58" s="1"/>
      <c r="BT58" s="1"/>
      <c r="BU58" s="1"/>
      <c r="BV58" s="1"/>
      <c r="BW58" s="18">
        <v>1</v>
      </c>
      <c r="BX58" s="1">
        <f>9.5*21.34</f>
        <v>202.72999999999999</v>
      </c>
      <c r="BY58" s="1">
        <f>9.5/2</f>
        <v>4.75</v>
      </c>
      <c r="BZ58" s="1">
        <f>21.34/2</f>
        <v>10.67</v>
      </c>
      <c r="CA58" s="1">
        <f t="shared" ref="CA58:CA60" si="431">BY58*BX58</f>
        <v>962.96749999999997</v>
      </c>
      <c r="CB58" s="133">
        <f t="shared" ref="CB58:CB60" si="432">BZ58*BX58</f>
        <v>2163.1290999999997</v>
      </c>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04"/>
      <c r="DC58" s="104"/>
      <c r="DD58" s="104"/>
      <c r="DE58" s="104"/>
      <c r="DF58" s="104"/>
      <c r="DG58" s="104"/>
      <c r="DH58" s="104"/>
      <c r="DI58" s="104"/>
      <c r="DJ58" s="104"/>
      <c r="DK58" s="104"/>
      <c r="DL58" s="2">
        <f t="shared" si="289"/>
        <v>0.044208276562283086</v>
      </c>
      <c r="DM58" s="2">
        <f t="shared" si="269"/>
        <v>0.045231207634312202</v>
      </c>
      <c r="DN58" s="2">
        <f t="shared" si="290"/>
        <v>0.04523120763431146</v>
      </c>
      <c r="DO58" s="2">
        <f t="shared" si="291"/>
        <v>0.044208276562283086</v>
      </c>
      <c r="DP58" s="2">
        <f t="shared" si="270"/>
        <v>0.045231207634312216</v>
      </c>
      <c r="DQ58" s="2">
        <f t="shared" si="292"/>
        <v>0.045231207634312216</v>
      </c>
      <c r="DR58" s="2">
        <f t="shared" si="293"/>
        <v>0.044208276562283086</v>
      </c>
      <c r="DS58" s="2">
        <f t="shared" si="271"/>
        <v>0.045231207634312216</v>
      </c>
      <c r="DT58" s="2">
        <f t="shared" si="294"/>
        <v>0.045231207634312216</v>
      </c>
      <c r="DX58" s="1"/>
      <c r="DY58" s="1"/>
      <c r="DZ58" s="1"/>
      <c r="EA58" s="1"/>
      <c r="EB58" s="1"/>
      <c r="EC58" s="1"/>
      <c r="ED58" s="1"/>
      <c r="EE58" s="1"/>
      <c r="EF58" s="1"/>
      <c r="EG58" s="1"/>
      <c r="EH58" s="1"/>
      <c r="EI58" s="1"/>
      <c r="EJ58" s="1"/>
      <c r="EK58" s="1"/>
      <c r="EL58" s="1"/>
      <c r="EM58" s="40"/>
      <c r="EN58" s="40"/>
      <c r="EO58" s="40"/>
      <c r="EP58" s="40"/>
      <c r="EQ58" s="40"/>
      <c r="ER58" s="40"/>
      <c r="ES58" s="2"/>
      <c r="ET58" s="2"/>
      <c r="EU58" s="2"/>
      <c r="EV58" s="2"/>
      <c r="EW58" s="2"/>
      <c r="EX58" s="2"/>
      <c r="EY58" s="2"/>
      <c r="EZ58" s="2"/>
      <c r="FA58" s="2">
        <f t="shared" si="295"/>
        <v>0.046076302233460577</v>
      </c>
      <c r="FB58" s="2">
        <f t="shared" si="272"/>
        <v>0.047189737915738598</v>
      </c>
      <c r="FC58" s="2">
        <f t="shared" si="296"/>
        <v>0.047189737915737336</v>
      </c>
      <c r="FD58" s="2">
        <f t="shared" si="297"/>
        <v>0.046076302233460577</v>
      </c>
      <c r="FE58" s="2">
        <f t="shared" si="273"/>
        <v>0.047189737915738626</v>
      </c>
      <c r="FF58" s="2">
        <f t="shared" si="298"/>
        <v>0.047189737915738626</v>
      </c>
      <c r="FG58" s="2">
        <f t="shared" si="299"/>
        <v>0.046076302233460577</v>
      </c>
      <c r="FH58" s="2">
        <f t="shared" si="274"/>
        <v>0.047189737915738626</v>
      </c>
      <c r="FI58" s="2">
        <f t="shared" si="300"/>
        <v>0.047189737915738626</v>
      </c>
      <c r="FM58" s="1"/>
      <c r="FN58" s="1"/>
      <c r="FO58" s="1"/>
      <c r="FP58" s="1"/>
      <c r="FQ58" s="1"/>
      <c r="FR58" s="1"/>
      <c r="FS58" s="1"/>
      <c r="FT58" s="1"/>
      <c r="FU58" s="1"/>
      <c r="FV58" s="1"/>
      <c r="FW58" s="1"/>
      <c r="FX58" s="1"/>
      <c r="FY58" s="1"/>
      <c r="FZ58" s="1"/>
      <c r="GA58" s="1"/>
      <c r="GB58" s="1"/>
      <c r="GC58" s="1"/>
      <c r="GD58" s="1"/>
      <c r="GE58" s="1"/>
      <c r="GF58" s="1"/>
      <c r="GH58" s="2">
        <f t="shared" si="301"/>
        <v>0.046076302233460577</v>
      </c>
      <c r="GI58" s="2">
        <f t="shared" si="275"/>
        <v>0.047189737915738598</v>
      </c>
      <c r="GJ58" s="2">
        <f t="shared" si="302"/>
        <v>0.047189737915737336</v>
      </c>
      <c r="GK58" s="2">
        <f t="shared" si="303"/>
        <v>0.046076302233460577</v>
      </c>
      <c r="GL58" s="2">
        <f t="shared" si="276"/>
        <v>0.047189737915738626</v>
      </c>
      <c r="GM58" s="2">
        <f t="shared" si="304"/>
        <v>0.047189737915738626</v>
      </c>
      <c r="GN58" s="2">
        <f t="shared" si="305"/>
        <v>0.046076302233460577</v>
      </c>
      <c r="GO58" s="2">
        <f t="shared" si="277"/>
        <v>0.047189737915738626</v>
      </c>
      <c r="GP58" s="2">
        <f t="shared" si="306"/>
        <v>0.047189737915738626</v>
      </c>
      <c r="GT58" s="2">
        <f t="shared" si="343"/>
        <v>0.24587371160895349</v>
      </c>
      <c r="GU58" s="2">
        <f t="shared" si="307"/>
        <v>0.28708151498578988</v>
      </c>
      <c r="GV58" s="2">
        <f t="shared" si="344"/>
        <v>0.2870808549193849</v>
      </c>
      <c r="GW58" s="2">
        <f t="shared" si="345"/>
        <v>0.24587371160895349</v>
      </c>
      <c r="GX58" s="2">
        <f t="shared" si="308"/>
        <v>0.28708164788519186</v>
      </c>
      <c r="GY58" s="2">
        <f t="shared" si="346"/>
        <v>0.28708164788518992</v>
      </c>
      <c r="GZ58" s="2">
        <f t="shared" si="347"/>
        <v>0.24587371160895349</v>
      </c>
      <c r="HA58" s="2">
        <f t="shared" si="309"/>
        <v>0.28708164788519225</v>
      </c>
      <c r="HB58" s="2">
        <f t="shared" si="348"/>
        <v>0.28708164788519225</v>
      </c>
      <c r="HD58" s="2">
        <f t="shared" si="349"/>
        <v>0.14241605584797407</v>
      </c>
      <c r="HE58" s="2">
        <f t="shared" si="310"/>
        <v>0.15432400486303008</v>
      </c>
      <c r="HF58" s="2">
        <f t="shared" si="350"/>
        <v>0.15432400196748236</v>
      </c>
      <c r="HG58" s="2">
        <f t="shared" si="351"/>
        <v>0.14241605584797407</v>
      </c>
      <c r="HH58" s="2">
        <f t="shared" si="311"/>
        <v>0.15432400512722849</v>
      </c>
      <c r="HI58" s="2">
        <f t="shared" si="352"/>
        <v>0.15432400512722849</v>
      </c>
      <c r="HJ58" s="2">
        <f t="shared" si="312"/>
        <v>0.16852420963372761</v>
      </c>
      <c r="HL58" s="1"/>
      <c r="HM58" s="2">
        <f t="shared" ref="HM58:HM67" si="433">HM57</f>
        <v>0.11940266521496806</v>
      </c>
      <c r="HN58" s="2">
        <f t="shared" si="409"/>
        <v>0.12713172141145185</v>
      </c>
      <c r="HO58" s="2">
        <f t="shared" ref="HO58:HO67" si="434">HN57</f>
        <v>0.12159130877287991</v>
      </c>
      <c r="HP58" s="2">
        <f t="shared" ref="HP58:HP67" si="435">HP57</f>
        <v>0.11940266521496806</v>
      </c>
      <c r="HQ58" s="2">
        <f t="shared" si="410"/>
        <v>0.12753529035836414</v>
      </c>
      <c r="HR58" s="2">
        <f t="shared" ref="HR58:HR67" si="436">HQ57</f>
        <v>0.12753529035836333</v>
      </c>
      <c r="HS58" s="2">
        <f t="shared" si="411"/>
        <v>0.13681348466899876</v>
      </c>
      <c r="HT58" s="1"/>
      <c r="HV58" s="2">
        <f t="shared" si="353"/>
        <v>0.1243777762655917</v>
      </c>
      <c r="HW58" s="2">
        <f t="shared" si="313"/>
        <v>0.13325641186308559</v>
      </c>
      <c r="HX58" s="2">
        <f t="shared" si="354"/>
        <v>0.13325641105534586</v>
      </c>
      <c r="HY58" s="2">
        <f t="shared" si="355"/>
        <v>0.1243777762655917</v>
      </c>
      <c r="HZ58" s="2">
        <f t="shared" si="314"/>
        <v>0.13325641192517806</v>
      </c>
      <c r="IA58" s="2">
        <f t="shared" si="356"/>
        <v>0.13325641192517806</v>
      </c>
      <c r="IB58" s="2">
        <f t="shared" si="357"/>
        <v>0.1243777762655917</v>
      </c>
      <c r="IC58" s="2">
        <f t="shared" si="315"/>
        <v>0.13325641192517806</v>
      </c>
      <c r="ID58" s="2">
        <f t="shared" si="358"/>
        <v>0.13325641192517806</v>
      </c>
      <c r="IF58" s="2">
        <f t="shared" si="359"/>
        <v>0.091194993583100667</v>
      </c>
      <c r="IG58" s="2">
        <f t="shared" si="316"/>
        <v>0.095782098806882154</v>
      </c>
      <c r="IH58" s="2">
        <f t="shared" si="360"/>
        <v>0.095782098762110079</v>
      </c>
      <c r="II58" s="2">
        <f t="shared" si="361"/>
        <v>0.091194993583100667</v>
      </c>
      <c r="IJ58" s="2">
        <f t="shared" si="317"/>
        <v>0.095782098809253466</v>
      </c>
      <c r="IK58" s="2">
        <f t="shared" si="362"/>
        <v>0.095782098809253466</v>
      </c>
      <c r="IL58" s="2">
        <f t="shared" si="318"/>
        <v>0.10086941861452126</v>
      </c>
      <c r="IN58" s="1"/>
      <c r="IO58" s="2">
        <f t="shared" ref="IO58:IO67" si="437">IO57</f>
        <v>0.077204291558259294</v>
      </c>
      <c r="IP58" s="2">
        <f t="shared" si="412"/>
        <v>0.080363352503938112</v>
      </c>
      <c r="IQ58" s="2">
        <f t="shared" ref="IQ58:IQ67" si="438">IP57</f>
        <v>0.0786194415053557</v>
      </c>
      <c r="IR58" s="2">
        <f t="shared" ref="IR58:IR67" si="439">IR57</f>
        <v>0.077204291558259294</v>
      </c>
      <c r="IS58" s="2">
        <f t="shared" si="413"/>
        <v>0.080439552349340429</v>
      </c>
      <c r="IT58" s="2">
        <f t="shared" ref="IT58:IT67" si="440">IS57</f>
        <v>0.080439552349340429</v>
      </c>
      <c r="IU58" s="2">
        <f t="shared" si="414"/>
        <v>0.083951642864936574</v>
      </c>
      <c r="IV58" s="1"/>
      <c r="IX58" s="183" t="s">
        <v>641</v>
      </c>
      <c r="IY58" s="24"/>
      <c r="IZ58" s="6"/>
      <c r="JA58" s="1"/>
      <c r="JB58" s="1"/>
      <c r="JC58" s="1"/>
      <c r="JD58" s="1"/>
      <c r="JE58" s="1"/>
      <c r="JF58" s="1"/>
      <c r="JG58" s="1"/>
      <c r="JH58" s="1"/>
      <c r="JI58" s="1"/>
      <c r="JJ58" s="1"/>
      <c r="JK58" s="1"/>
      <c r="JL58" s="1"/>
      <c r="JM58" s="1"/>
      <c r="JN58" s="1"/>
      <c r="KN58" s="1"/>
      <c r="KO58" s="1"/>
      <c r="KP58" s="1"/>
      <c r="KQ58" s="1"/>
      <c r="KR58" s="4"/>
      <c r="KS58" s="4"/>
      <c r="KT58" s="4"/>
      <c r="KU58" s="40"/>
      <c r="KV58" s="40"/>
      <c r="KW58" s="40"/>
      <c r="KX58" s="40"/>
      <c r="KY58" s="40"/>
      <c r="KZ58" s="40"/>
      <c r="LA58" s="40"/>
      <c r="LB58" s="40"/>
      <c r="LC58" s="40"/>
      <c r="LD58" s="5"/>
      <c r="LE58" s="5"/>
      <c r="LF58" s="5"/>
      <c r="LG58" s="5"/>
      <c r="LH58" s="5"/>
      <c r="LI58" s="5"/>
      <c r="LJ58" s="5"/>
      <c r="LK58" s="5"/>
      <c r="LL58" s="5"/>
      <c r="LM58" s="2">
        <f t="shared" si="363"/>
        <v>0.055654766462444806</v>
      </c>
      <c r="LN58" s="2">
        <f t="shared" si="319"/>
        <v>0.057296193348550691</v>
      </c>
      <c r="LO58" s="2">
        <f t="shared" si="364"/>
        <v>0.057296193348154001</v>
      </c>
      <c r="LP58" s="2">
        <f t="shared" si="365"/>
        <v>0.055654766462444806</v>
      </c>
      <c r="LQ58" s="2">
        <f t="shared" si="320"/>
        <v>0.05729619334856275</v>
      </c>
      <c r="LR58" s="2">
        <f t="shared" si="366"/>
        <v>0.05729619334856275</v>
      </c>
      <c r="LS58" s="2">
        <f t="shared" si="367"/>
        <v>0.055654766462444806</v>
      </c>
      <c r="LT58" s="2">
        <f t="shared" si="321"/>
        <v>0.05729619334856275</v>
      </c>
      <c r="LU58" s="2">
        <f t="shared" si="368"/>
        <v>0.05729619334856275</v>
      </c>
      <c r="LV58" s="2">
        <f t="shared" si="369"/>
        <v>0.03452199927259185</v>
      </c>
      <c r="LW58" s="2">
        <f t="shared" si="322"/>
        <v>0.035139387551333258</v>
      </c>
      <c r="LX58" s="2">
        <f t="shared" si="370"/>
        <v>0.035139387551333751</v>
      </c>
      <c r="LY58" s="2">
        <f t="shared" si="371"/>
        <v>0.03452199927259185</v>
      </c>
      <c r="LZ58" s="2">
        <f t="shared" si="323"/>
        <v>0.035139387551333244</v>
      </c>
      <c r="MA58" s="2">
        <f t="shared" si="372"/>
        <v>0.035139387551333244</v>
      </c>
      <c r="MB58" s="2">
        <f t="shared" si="373"/>
        <v>0.03452199927259185</v>
      </c>
      <c r="MC58" s="2">
        <f t="shared" si="324"/>
        <v>0.035139387551333244</v>
      </c>
      <c r="MD58" s="2">
        <f t="shared" si="374"/>
        <v>0.035139387551333244</v>
      </c>
      <c r="ME58" s="1"/>
      <c r="MF58" s="2">
        <f t="shared" ref="MF58:MF67" si="441">MF57</f>
        <v>0.072539467029399868</v>
      </c>
      <c r="MG58" s="2">
        <f t="shared" si="415"/>
        <v>0.075321430588874874</v>
      </c>
      <c r="MH58" s="2">
        <f t="shared" ref="MH58:MH67" si="442">MG57</f>
        <v>0.073869111027902112</v>
      </c>
      <c r="MI58" s="2">
        <f t="shared" ref="MI58:MI67" si="443">MI57</f>
        <v>0.072539467029399868</v>
      </c>
      <c r="MJ58" s="2">
        <f t="shared" si="416"/>
        <v>0.075380583190467351</v>
      </c>
      <c r="MK58" s="2">
        <f t="shared" ref="MK58:MK67" si="444">MJ57</f>
        <v>0.075380583190467351</v>
      </c>
      <c r="ML58" s="2">
        <f t="shared" si="417"/>
        <v>0.078448610746626318</v>
      </c>
      <c r="MM58" s="1"/>
      <c r="MO58" s="183" t="s">
        <v>641</v>
      </c>
      <c r="MP58" s="24"/>
      <c r="MQ58" s="6"/>
      <c r="MR58" s="1"/>
      <c r="MS58" s="1"/>
      <c r="MT58" s="1"/>
      <c r="MU58" s="1"/>
      <c r="MV58" s="1"/>
      <c r="MW58" s="2">
        <f t="shared" si="375"/>
        <v>0.05613485644194717</v>
      </c>
      <c r="MX58" s="2">
        <f t="shared" si="325"/>
        <v>0.057805600146057609</v>
      </c>
      <c r="MY58" s="2">
        <f t="shared" si="376"/>
        <v>0.057805600145624914</v>
      </c>
      <c r="MZ58" s="2">
        <f t="shared" si="377"/>
        <v>0.05613485644194717</v>
      </c>
      <c r="NA58" s="2">
        <f t="shared" si="326"/>
        <v>0.05780560014607089</v>
      </c>
      <c r="NB58" s="2">
        <f t="shared" si="378"/>
        <v>0.05780560014607089</v>
      </c>
      <c r="NC58" s="2">
        <f t="shared" si="379"/>
        <v>0.05613485644194717</v>
      </c>
      <c r="ND58" s="2">
        <f t="shared" si="327"/>
        <v>0.05780560014607089</v>
      </c>
      <c r="NE58" s="2">
        <f t="shared" si="380"/>
        <v>0.05780560014607089</v>
      </c>
      <c r="NF58" s="2">
        <f t="shared" si="381"/>
        <v>0.028979991793185556</v>
      </c>
      <c r="NG58" s="2">
        <f t="shared" si="328"/>
        <v>0.029412540564412167</v>
      </c>
      <c r="NH58" s="2">
        <f t="shared" si="382"/>
        <v>0.029412540564413239</v>
      </c>
      <c r="NI58" s="2">
        <f t="shared" si="383"/>
        <v>0.028979991793185556</v>
      </c>
      <c r="NJ58" s="2">
        <f t="shared" si="329"/>
        <v>0.02941254056441215</v>
      </c>
      <c r="NK58" s="2">
        <f t="shared" si="384"/>
        <v>0.02941254056441215</v>
      </c>
      <c r="NL58" s="2">
        <f t="shared" si="385"/>
        <v>0.028979991793185556</v>
      </c>
      <c r="NM58" s="2">
        <f t="shared" si="330"/>
        <v>0.02941254056441215</v>
      </c>
      <c r="NN58" s="2">
        <f t="shared" si="386"/>
        <v>0.02941254056441215</v>
      </c>
      <c r="NO58" s="1"/>
      <c r="NP58" s="2">
        <f t="shared" ref="NP58:NP67" si="445">NP57</f>
        <v>0.20065807444505454</v>
      </c>
      <c r="NQ58" s="2">
        <f t="shared" si="418"/>
        <v>0.2234917984417919</v>
      </c>
      <c r="NR58" s="2">
        <f t="shared" ref="NR58:NR67" si="446">NQ57</f>
        <v>0.20433612468946491</v>
      </c>
      <c r="NS58" s="2">
        <f t="shared" ref="NS58:NS67" si="447">NS57</f>
        <v>0.20065807444505454</v>
      </c>
      <c r="NT58" s="2">
        <f t="shared" si="419"/>
        <v>0.22625336762573794</v>
      </c>
      <c r="NU58" s="2">
        <f t="shared" ref="NU58:NU67" si="448">NT57</f>
        <v>0.22625336762299542</v>
      </c>
      <c r="NV58" s="2">
        <f t="shared" si="420"/>
        <v>0.2587948199761162</v>
      </c>
      <c r="NW58" s="1"/>
      <c r="NY58" s="183" t="s">
        <v>641</v>
      </c>
      <c r="NZ58" s="24"/>
      <c r="OA58" s="6"/>
      <c r="OB58" s="1"/>
      <c r="OC58" s="1"/>
      <c r="OD58" s="1"/>
      <c r="OE58" s="1"/>
      <c r="OF58" s="1"/>
      <c r="OG58" s="1"/>
      <c r="OH58" s="2">
        <f t="shared" ref="OH58:OH67" si="449">OH57</f>
        <v>0.01085077900162768</v>
      </c>
      <c r="OI58" s="2">
        <f t="shared" si="421"/>
        <v>0.01091106082939401</v>
      </c>
      <c r="OJ58" s="2">
        <f t="shared" ref="OJ58:OJ67" si="450">OI57</f>
        <v>0.011049673117747129</v>
      </c>
      <c r="OK58" s="2">
        <f t="shared" ref="OK58:OK67" si="451">OK57</f>
        <v>0.01085077900162768</v>
      </c>
      <c r="OL58" s="2">
        <f t="shared" si="422"/>
        <v>0.010910296284131446</v>
      </c>
      <c r="OM58" s="2">
        <f t="shared" ref="OM58:OM67" si="452">OL57</f>
        <v>0.010910296284131446</v>
      </c>
      <c r="ON58" s="2">
        <f t="shared" si="423"/>
        <v>0.010970468270194619</v>
      </c>
      <c r="OO58" s="1"/>
      <c r="OQ58" s="183" t="s">
        <v>641</v>
      </c>
      <c r="OR58" s="24"/>
      <c r="OS58" s="6"/>
      <c r="OT58" s="1"/>
      <c r="OU58" s="1"/>
      <c r="OV58" s="1"/>
      <c r="OW58" s="1"/>
      <c r="OX58" s="1"/>
      <c r="PH58" s="2">
        <f t="shared" si="387"/>
        <v>0.097410612017055337</v>
      </c>
      <c r="PI58" s="2">
        <f t="shared" si="331"/>
        <v>0.10268245532900618</v>
      </c>
      <c r="PJ58" s="2">
        <f t="shared" si="388"/>
        <v>0.1026824552463078</v>
      </c>
      <c r="PK58" s="2">
        <f t="shared" si="389"/>
        <v>0.097410612017055337</v>
      </c>
      <c r="PL58" s="2">
        <f t="shared" si="332"/>
        <v>0.10268245533373786</v>
      </c>
      <c r="PM58" s="2">
        <f t="shared" si="390"/>
        <v>0.10268245533373786</v>
      </c>
      <c r="PN58" s="2">
        <f t="shared" si="391"/>
        <v>0.097410612017055337</v>
      </c>
      <c r="PO58" s="2">
        <f t="shared" si="333"/>
        <v>0.10268245533373786</v>
      </c>
      <c r="PP58" s="2">
        <f t="shared" si="392"/>
        <v>0.10268245533373786</v>
      </c>
      <c r="PQ58" s="2">
        <f t="shared" si="393"/>
        <v>0.097410612017055337</v>
      </c>
      <c r="PR58" s="2">
        <f t="shared" si="334"/>
        <v>0.10268245532900618</v>
      </c>
      <c r="PS58" s="2">
        <f t="shared" si="394"/>
        <v>0.1026824552463078</v>
      </c>
      <c r="PT58" s="2">
        <f t="shared" si="395"/>
        <v>0.097410612017055337</v>
      </c>
      <c r="PU58" s="2">
        <f t="shared" si="335"/>
        <v>0.10268245533373786</v>
      </c>
      <c r="PV58" s="2">
        <f t="shared" si="396"/>
        <v>0.10268245533373786</v>
      </c>
      <c r="PW58" s="2">
        <f t="shared" si="397"/>
        <v>0.097410612017055337</v>
      </c>
      <c r="PX58" s="2">
        <f t="shared" si="336"/>
        <v>0.10268245533373786</v>
      </c>
      <c r="PY58" s="2">
        <f t="shared" si="398"/>
        <v>0.10268245533373786</v>
      </c>
      <c r="PZ58" s="1"/>
      <c r="QA58" s="2">
        <f t="shared" si="402"/>
        <v>0.00022930191526177767</v>
      </c>
      <c r="QB58" s="2">
        <f t="shared" si="399"/>
        <v>0.00022932821097595239</v>
      </c>
      <c r="QC58" s="2">
        <f t="shared" si="403"/>
        <v>0.00022932821097595868</v>
      </c>
      <c r="QD58" s="2">
        <f t="shared" si="404"/>
        <v>0.00022930191526177767</v>
      </c>
      <c r="QE58" s="2">
        <f t="shared" si="400"/>
        <v>0.00022932821097595239</v>
      </c>
      <c r="QF58" s="2">
        <f t="shared" si="405"/>
        <v>0.00022932821097595239</v>
      </c>
      <c r="QG58" s="2">
        <f t="shared" si="401"/>
        <v>0.0002293545127222054</v>
      </c>
      <c r="QH58" s="1"/>
      <c r="QJ58" s="183" t="s">
        <v>641</v>
      </c>
      <c r="QK58" s="24"/>
      <c r="QL58" s="6"/>
      <c r="QM58" s="1"/>
      <c r="QN58" s="1"/>
      <c r="QO58" s="1"/>
      <c r="QP58" s="1"/>
      <c r="QQ58" s="1"/>
      <c r="QR58" s="1"/>
      <c r="QS58" s="2">
        <f t="shared" ref="QS58:QS67" si="453">QS57</f>
        <v>0.040644268254684916</v>
      </c>
      <c r="QT58" s="2">
        <f t="shared" si="424"/>
        <v>0.04150316113377793</v>
      </c>
      <c r="QU58" s="2">
        <f t="shared" ref="QU58:QU67" si="454">QT57</f>
        <v>0.041389275208436778</v>
      </c>
      <c r="QV58" s="2">
        <f t="shared" ref="QV58:QV67" si="455">QV57</f>
        <v>0.040644268254684916</v>
      </c>
      <c r="QW58" s="2">
        <f t="shared" si="425"/>
        <v>0.041505626781966877</v>
      </c>
      <c r="QX58" s="2">
        <f t="shared" ref="QX58:QX67" si="456">QW57</f>
        <v>0.041505626781966877</v>
      </c>
      <c r="QY58" s="2">
        <f t="shared" si="426"/>
        <v>0.042403881056430545</v>
      </c>
      <c r="QZ58" s="1"/>
      <c r="RB58" s="183" t="s">
        <v>641</v>
      </c>
      <c r="RC58" s="24"/>
      <c r="RD58" s="6"/>
      <c r="RE58" s="1"/>
      <c r="RF58" s="1"/>
      <c r="RG58" s="1"/>
      <c r="RH58" s="1"/>
      <c r="RI58" s="1"/>
      <c r="SK58" s="1"/>
      <c r="SL58" s="1"/>
      <c r="SM58" s="1"/>
      <c r="SN58" s="1"/>
      <c r="SO58" s="1"/>
      <c r="SP58" s="1"/>
      <c r="SQ58" s="1"/>
      <c r="SR58" s="1"/>
      <c r="SS58" s="1"/>
      <c r="ST58" s="1"/>
      <c r="SU58" s="1"/>
      <c r="SV58" s="1"/>
      <c r="SW58" s="1"/>
      <c r="SX58" s="1"/>
      <c r="SY58" s="1"/>
      <c r="SZ58" s="1"/>
      <c r="TA58" s="1"/>
      <c r="TB58" s="1"/>
      <c r="TC58" s="1"/>
      <c r="TD58" s="1"/>
      <c r="TE58" s="1"/>
      <c r="TF58" s="2">
        <f t="shared" si="337"/>
        <v>0.063555315574775548</v>
      </c>
      <c r="TG58" s="2">
        <f t="shared" si="278"/>
        <v>0.065714514267479263</v>
      </c>
      <c r="TH58" s="2">
        <f t="shared" si="338"/>
        <v>0.065714514267429122</v>
      </c>
      <c r="TI58" s="2">
        <f t="shared" si="339"/>
        <v>0.063555315574775548</v>
      </c>
      <c r="TJ58" s="2">
        <f t="shared" si="279"/>
        <v>0.065714514267481039</v>
      </c>
      <c r="TK58" s="2">
        <f t="shared" si="340"/>
        <v>0.065714514267481039</v>
      </c>
      <c r="TL58" s="2">
        <f t="shared" si="341"/>
        <v>0.063555315574775548</v>
      </c>
      <c r="TM58" s="2">
        <f t="shared" si="280"/>
        <v>0.065714514267481039</v>
      </c>
      <c r="TN58" s="2">
        <f t="shared" si="342"/>
        <v>0.065714514267481039</v>
      </c>
      <c r="UB58" s="183" t="s">
        <v>641</v>
      </c>
      <c r="UC58" s="24"/>
      <c r="UD58" s="6"/>
      <c r="UE58" s="1"/>
      <c r="UF58" s="1"/>
      <c r="UG58" s="1"/>
      <c r="UH58" s="1"/>
      <c r="UI58" s="1"/>
      <c r="VB58" s="1"/>
      <c r="VC58" s="2">
        <f t="shared" si="427"/>
        <v>0.13224027422306231</v>
      </c>
      <c r="VD58" s="2">
        <f t="shared" si="406"/>
        <v>0.14233059536978118</v>
      </c>
      <c r="VE58" s="2">
        <f t="shared" si="428"/>
        <v>0.14178709954109001</v>
      </c>
      <c r="VF58" s="2">
        <f t="shared" si="429"/>
        <v>0.13224027422306231</v>
      </c>
      <c r="VG58" s="2">
        <f t="shared" si="407"/>
        <v>0.14237569323515822</v>
      </c>
      <c r="VH58" s="2">
        <f t="shared" si="430"/>
        <v>0.14237569323515795</v>
      </c>
      <c r="VI58" s="2">
        <f t="shared" si="408"/>
        <v>0.15426357508152783</v>
      </c>
      <c r="VJ58" s="1"/>
      <c r="WM58" s="40"/>
      <c r="WN58" s="1"/>
      <c r="WO58" s="1"/>
      <c r="WP58" s="1"/>
      <c r="WQ58" s="1"/>
      <c r="WR58" s="1"/>
      <c r="WS58" s="1"/>
      <c r="WT58" s="6"/>
      <c r="WU58" s="6"/>
      <c r="XC58" s="6"/>
      <c r="XD58" s="1"/>
      <c r="XL58" s="1"/>
      <c r="ZE58" s="8"/>
      <c r="ZF58" s="6"/>
      <c r="ZG58" s="2">
        <f t="shared" si="281"/>
        <v>0.052205882352941178</v>
      </c>
      <c r="ZH58" s="2">
        <f t="shared" si="266"/>
        <v>0.05364476263185522</v>
      </c>
      <c r="ZI58" s="2">
        <f t="shared" si="282"/>
        <v>0.053644762631855067</v>
      </c>
      <c r="ZJ58" s="2">
        <f t="shared" si="283"/>
        <v>0.052205882352941178</v>
      </c>
      <c r="ZK58" s="2">
        <f t="shared" si="267"/>
        <v>0.053644762631855226</v>
      </c>
      <c r="ZL58" s="2">
        <f t="shared" si="284"/>
        <v>0.053644762631855226</v>
      </c>
      <c r="ZM58" s="2">
        <f t="shared" si="285"/>
        <v>0.052205882352941178</v>
      </c>
      <c r="ZN58" s="2">
        <f t="shared" si="268"/>
        <v>0.053644762631855226</v>
      </c>
      <c r="ZO58" s="2">
        <f t="shared" si="286"/>
        <v>0.053644762631855226</v>
      </c>
      <c r="ZP58" s="6"/>
      <c r="ZQ58" s="6"/>
      <c r="ZR58" s="6"/>
      <c r="ZS58" s="6"/>
      <c r="ZT58" s="6"/>
      <c r="ZW58" s="6"/>
      <c r="ZX58" s="6"/>
      <c r="ZY58" s="6"/>
      <c r="ZZ58" s="6"/>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row>
    <row r="59" ht="15" customHeight="1">
      <c r="M59" s="1"/>
      <c r="N59" s="1"/>
      <c r="O59" s="104"/>
      <c r="Q59" s="104"/>
      <c r="AK59" s="1"/>
      <c r="AL59" s="1"/>
      <c r="AM59" s="1"/>
      <c r="AN59" s="1"/>
      <c r="AO59" s="1"/>
      <c r="AP59" s="1"/>
      <c r="AQ59" s="1"/>
      <c r="AR59" s="1"/>
      <c r="AS59" s="1"/>
      <c r="AT59" s="104"/>
      <c r="AU59" s="1"/>
      <c r="AW59" s="1"/>
      <c r="AX59" s="1"/>
      <c r="BB59" s="40"/>
      <c r="BC59" s="40"/>
      <c r="BD59" s="40"/>
      <c r="BE59" s="40"/>
      <c r="BF59" s="40"/>
      <c r="BG59" s="40"/>
      <c r="BH59" s="40"/>
      <c r="BI59" s="40"/>
      <c r="BJ59" s="40"/>
      <c r="BK59" s="40"/>
      <c r="BL59" s="1"/>
      <c r="BS59" s="1"/>
      <c r="BT59" s="1"/>
      <c r="BU59" s="1"/>
      <c r="BV59" s="1"/>
      <c r="BW59" s="18">
        <v>2</v>
      </c>
      <c r="BX59" s="1">
        <f>6.2*7.25</f>
        <v>44.950000000000003</v>
      </c>
      <c r="BY59" s="1">
        <f>BY58+(6.2/2)</f>
        <v>7.8499999999999996</v>
      </c>
      <c r="BZ59" s="1">
        <f>7.25/2</f>
        <v>3.625</v>
      </c>
      <c r="CA59" s="1">
        <f t="shared" si="431"/>
        <v>352.85750000000002</v>
      </c>
      <c r="CB59" s="133">
        <f t="shared" si="432"/>
        <v>162.94375000000002</v>
      </c>
      <c r="CC59" s="1"/>
      <c r="CD59" s="1"/>
      <c r="CE59" s="1"/>
      <c r="CF59" s="1"/>
      <c r="CG59" s="40"/>
      <c r="CH59" s="40"/>
      <c r="CI59" s="40"/>
      <c r="CJ59" s="40"/>
      <c r="CK59" s="40"/>
      <c r="CL59" s="40"/>
      <c r="CM59" s="40"/>
      <c r="CN59" s="40"/>
      <c r="CO59" s="40"/>
      <c r="CP59" s="40"/>
      <c r="CQ59" s="40"/>
      <c r="CR59" s="40"/>
      <c r="CS59" s="40"/>
      <c r="CT59" s="40"/>
      <c r="CU59" s="40"/>
      <c r="CV59" s="40"/>
      <c r="CW59" s="40"/>
      <c r="CX59" s="40"/>
      <c r="CY59" s="40"/>
      <c r="CZ59" s="40"/>
      <c r="DA59" s="40"/>
      <c r="DB59" s="104"/>
      <c r="DC59" s="104"/>
      <c r="DD59" s="104"/>
      <c r="DE59" s="104"/>
      <c r="DF59" s="104"/>
      <c r="DG59" s="104"/>
      <c r="DH59" s="104"/>
      <c r="DI59" s="104"/>
      <c r="DJ59" s="104"/>
      <c r="DK59" s="104"/>
      <c r="DL59" s="2">
        <f t="shared" si="289"/>
        <v>0.044208276562283086</v>
      </c>
      <c r="DM59" s="2">
        <f t="shared" si="269"/>
        <v>0.045231207634312216</v>
      </c>
      <c r="DN59" s="2">
        <f t="shared" si="290"/>
        <v>0.045231207634312202</v>
      </c>
      <c r="DO59" s="2">
        <f t="shared" si="291"/>
        <v>0.044208276562283086</v>
      </c>
      <c r="DP59" s="2">
        <f t="shared" si="270"/>
        <v>0.045231207634312216</v>
      </c>
      <c r="DQ59" s="2">
        <f t="shared" si="292"/>
        <v>0.045231207634312216</v>
      </c>
      <c r="DR59" s="2">
        <f t="shared" si="293"/>
        <v>0.044208276562283086</v>
      </c>
      <c r="DS59" s="2">
        <f t="shared" si="271"/>
        <v>0.045231207634312216</v>
      </c>
      <c r="DT59" s="2">
        <f t="shared" si="294"/>
        <v>0.045231207634312216</v>
      </c>
      <c r="DX59" s="1"/>
      <c r="DY59" s="40"/>
      <c r="DZ59" s="40"/>
      <c r="EA59" s="40"/>
      <c r="EB59" s="40"/>
      <c r="EC59" s="40"/>
      <c r="ED59" s="40"/>
      <c r="EE59" s="40"/>
      <c r="EF59" s="40"/>
      <c r="EG59" s="40"/>
      <c r="EH59" s="40"/>
      <c r="EI59" s="40"/>
      <c r="EJ59" s="40"/>
      <c r="EK59" s="40"/>
      <c r="EL59" s="40"/>
      <c r="EM59" s="40"/>
      <c r="EN59" s="40"/>
      <c r="EO59" s="40"/>
      <c r="EP59" s="40"/>
      <c r="EQ59" s="40"/>
      <c r="ER59" s="40"/>
      <c r="ES59" s="2"/>
      <c r="ET59" s="2"/>
      <c r="EU59" s="2"/>
      <c r="EV59" s="2"/>
      <c r="EW59" s="2"/>
      <c r="EX59" s="2"/>
      <c r="EY59" s="2"/>
      <c r="EZ59" s="2"/>
      <c r="FA59" s="2">
        <f t="shared" si="295"/>
        <v>0.046076302233460577</v>
      </c>
      <c r="FB59" s="2">
        <f t="shared" si="272"/>
        <v>0.047189737915738626</v>
      </c>
      <c r="FC59" s="2">
        <f t="shared" si="296"/>
        <v>0.047189737915738598</v>
      </c>
      <c r="FD59" s="2">
        <f t="shared" si="297"/>
        <v>0.046076302233460577</v>
      </c>
      <c r="FE59" s="2">
        <f t="shared" si="273"/>
        <v>0.047189737915738626</v>
      </c>
      <c r="FF59" s="2">
        <f t="shared" si="298"/>
        <v>0.047189737915738626</v>
      </c>
      <c r="FG59" s="2">
        <f t="shared" si="299"/>
        <v>0.046076302233460577</v>
      </c>
      <c r="FH59" s="2">
        <f t="shared" si="274"/>
        <v>0.047189737915738626</v>
      </c>
      <c r="FI59" s="2">
        <f t="shared" si="300"/>
        <v>0.047189737915738626</v>
      </c>
      <c r="FM59" s="40"/>
      <c r="FN59" s="40"/>
      <c r="FO59" s="40"/>
      <c r="FP59" s="40"/>
      <c r="FQ59" s="40"/>
      <c r="FR59" s="40"/>
      <c r="FS59" s="40"/>
      <c r="FT59" s="40"/>
      <c r="FU59" s="40"/>
      <c r="FV59" s="40"/>
      <c r="FW59" s="40"/>
      <c r="FX59" s="40"/>
      <c r="FY59" s="40"/>
      <c r="FZ59" s="40"/>
      <c r="GA59" s="40"/>
      <c r="GB59" s="40"/>
      <c r="GC59" s="40"/>
      <c r="GD59" s="40"/>
      <c r="GE59" s="40"/>
      <c r="GF59" s="40"/>
      <c r="GH59" s="2">
        <f t="shared" si="301"/>
        <v>0.046076302233460577</v>
      </c>
      <c r="GI59" s="2">
        <f t="shared" si="275"/>
        <v>0.047189737915738626</v>
      </c>
      <c r="GJ59" s="2">
        <f t="shared" si="302"/>
        <v>0.047189737915738598</v>
      </c>
      <c r="GK59" s="2">
        <f t="shared" si="303"/>
        <v>0.046076302233460577</v>
      </c>
      <c r="GL59" s="2">
        <f t="shared" si="276"/>
        <v>0.047189737915738626</v>
      </c>
      <c r="GM59" s="2">
        <f t="shared" si="304"/>
        <v>0.047189737915738626</v>
      </c>
      <c r="GN59" s="2">
        <f t="shared" si="305"/>
        <v>0.046076302233460577</v>
      </c>
      <c r="GO59" s="2">
        <f t="shared" si="277"/>
        <v>0.047189737915738626</v>
      </c>
      <c r="GP59" s="2">
        <f t="shared" si="306"/>
        <v>0.047189737915738626</v>
      </c>
      <c r="GT59" s="2">
        <f t="shared" si="343"/>
        <v>0.24587371160895349</v>
      </c>
      <c r="GU59" s="2">
        <f t="shared" si="307"/>
        <v>0.28708162561152323</v>
      </c>
      <c r="GV59" s="2">
        <f t="shared" si="344"/>
        <v>0.28708151498578988</v>
      </c>
      <c r="GW59" s="2">
        <f t="shared" si="345"/>
        <v>0.24587371160895349</v>
      </c>
      <c r="GX59" s="2">
        <f t="shared" si="308"/>
        <v>0.28708164788519219</v>
      </c>
      <c r="GY59" s="2">
        <f t="shared" si="346"/>
        <v>0.28708164788519186</v>
      </c>
      <c r="GZ59" s="2">
        <f t="shared" si="347"/>
        <v>0.24587371160895349</v>
      </c>
      <c r="HA59" s="2">
        <f t="shared" si="309"/>
        <v>0.28708164788519225</v>
      </c>
      <c r="HB59" s="2">
        <f t="shared" si="348"/>
        <v>0.28708164788519225</v>
      </c>
      <c r="HD59" s="2">
        <f t="shared" si="349"/>
        <v>0.14241605584797407</v>
      </c>
      <c r="HE59" s="2">
        <f t="shared" si="310"/>
        <v>0.15432400510513786</v>
      </c>
      <c r="HF59" s="2">
        <f t="shared" si="350"/>
        <v>0.15432400486303008</v>
      </c>
      <c r="HG59" s="2">
        <f t="shared" si="351"/>
        <v>0.14241605584797407</v>
      </c>
      <c r="HH59" s="2">
        <f t="shared" si="311"/>
        <v>0.15432400512722849</v>
      </c>
      <c r="HI59" s="2">
        <f t="shared" si="352"/>
        <v>0.15432400512722849</v>
      </c>
      <c r="HJ59" s="2">
        <f t="shared" si="312"/>
        <v>0.16852420975367149</v>
      </c>
      <c r="HL59" s="1"/>
      <c r="HM59" s="2">
        <f t="shared" si="433"/>
        <v>0.11940266521496806</v>
      </c>
      <c r="HN59" s="2">
        <f t="shared" si="409"/>
        <v>0.12750780882994464</v>
      </c>
      <c r="HO59" s="2">
        <f t="shared" si="434"/>
        <v>0.12713172141145185</v>
      </c>
      <c r="HP59" s="2">
        <f t="shared" si="435"/>
        <v>0.11940266521496806</v>
      </c>
      <c r="HQ59" s="2">
        <f t="shared" si="410"/>
        <v>0.1275352903583642</v>
      </c>
      <c r="HR59" s="2">
        <f t="shared" si="436"/>
        <v>0.12753529035836414</v>
      </c>
      <c r="HS59" s="2">
        <f t="shared" si="411"/>
        <v>0.13690018611551305</v>
      </c>
      <c r="HT59" s="1"/>
      <c r="HV59" s="2">
        <f t="shared" si="353"/>
        <v>0.1243777762655917</v>
      </c>
      <c r="HW59" s="2">
        <f t="shared" si="313"/>
        <v>0.13325641192074564</v>
      </c>
      <c r="HX59" s="2">
        <f t="shared" si="354"/>
        <v>0.13325641186308559</v>
      </c>
      <c r="HY59" s="2">
        <f t="shared" si="355"/>
        <v>0.1243777762655917</v>
      </c>
      <c r="HZ59" s="2">
        <f t="shared" si="314"/>
        <v>0.13325641192517806</v>
      </c>
      <c r="IA59" s="2">
        <f t="shared" si="356"/>
        <v>0.13325641192517806</v>
      </c>
      <c r="IB59" s="2">
        <f t="shared" si="357"/>
        <v>0.1243777762655917</v>
      </c>
      <c r="IC59" s="2">
        <f t="shared" si="315"/>
        <v>0.13325641192517806</v>
      </c>
      <c r="ID59" s="2">
        <f t="shared" si="358"/>
        <v>0.13325641192517806</v>
      </c>
      <c r="IF59" s="2">
        <f t="shared" si="359"/>
        <v>0.091194993583100667</v>
      </c>
      <c r="IG59" s="2">
        <f t="shared" si="316"/>
        <v>0.095782098809134186</v>
      </c>
      <c r="IH59" s="2">
        <f t="shared" si="360"/>
        <v>0.095782098806882154</v>
      </c>
      <c r="II59" s="2">
        <f t="shared" si="361"/>
        <v>0.091194993583100667</v>
      </c>
      <c r="IJ59" s="2">
        <f t="shared" si="317"/>
        <v>0.095782098809253466</v>
      </c>
      <c r="IK59" s="2">
        <f t="shared" si="362"/>
        <v>0.095782098809253466</v>
      </c>
      <c r="IL59" s="2">
        <f t="shared" si="318"/>
        <v>0.10086941861509832</v>
      </c>
      <c r="IN59" s="1"/>
      <c r="IO59" s="2">
        <f t="shared" si="437"/>
        <v>0.077204291558259294</v>
      </c>
      <c r="IP59" s="2">
        <f t="shared" si="412"/>
        <v>0.080436359306812699</v>
      </c>
      <c r="IQ59" s="2">
        <f t="shared" si="438"/>
        <v>0.080363352503938112</v>
      </c>
      <c r="IR59" s="2">
        <f t="shared" si="439"/>
        <v>0.077204291558259294</v>
      </c>
      <c r="IS59" s="2">
        <f t="shared" si="413"/>
        <v>0.080439552349340429</v>
      </c>
      <c r="IT59" s="2">
        <f t="shared" si="440"/>
        <v>0.080439552349340429</v>
      </c>
      <c r="IU59" s="2">
        <f t="shared" si="414"/>
        <v>0.083964010667889624</v>
      </c>
      <c r="IV59" s="1"/>
      <c r="IX59" s="3" t="s">
        <v>612</v>
      </c>
      <c r="IY59" s="6">
        <f>IY45*IY46*0.85*((IY40^0.5))</f>
        <v>0</v>
      </c>
      <c r="IZ59" s="7" t="str">
        <f>IF(IY59&lt;JA59,"&lt;","&gt;=")</f>
        <v>&gt;=</v>
      </c>
      <c r="JA59" s="1">
        <f>MAX(ABS(IW36),ABS(IW23))*1000</f>
        <v>0</v>
      </c>
      <c r="JB59" s="183" t="str">
        <f>IF(IY59&lt;JA59,"Verificar Armado","Armado por Norma")</f>
        <v xml:space="preserve">Armado por Norma</v>
      </c>
      <c r="JC59" s="1"/>
      <c r="JD59" s="297" t="e">
        <f>JA59/IY59</f>
        <v>#DIV/0!</v>
      </c>
      <c r="JE59" s="1"/>
      <c r="JF59" s="1"/>
      <c r="JG59" s="1"/>
      <c r="JH59" s="1"/>
      <c r="JI59" s="1"/>
      <c r="JJ59" s="1"/>
      <c r="JK59" s="1"/>
      <c r="JL59" s="1"/>
      <c r="JM59" s="1"/>
      <c r="JN59" s="1"/>
      <c r="KN59" s="1"/>
      <c r="KO59" s="1"/>
      <c r="KP59" s="1"/>
      <c r="KQ59" s="1"/>
      <c r="KR59" s="4"/>
      <c r="KS59" s="4"/>
      <c r="KT59" s="4"/>
      <c r="KU59" s="40"/>
      <c r="KV59" s="40"/>
      <c r="KW59" s="40"/>
      <c r="KX59" s="40"/>
      <c r="KY59" s="40"/>
      <c r="KZ59" s="40"/>
      <c r="LA59" s="40"/>
      <c r="LB59" s="40"/>
      <c r="LC59" s="40"/>
      <c r="LD59" s="5"/>
      <c r="LE59" s="5"/>
      <c r="LF59" s="5"/>
      <c r="LG59" s="5"/>
      <c r="LH59" s="5"/>
      <c r="LI59" s="5"/>
      <c r="LJ59" s="5"/>
      <c r="LK59" s="5"/>
      <c r="LL59" s="5"/>
      <c r="LM59" s="2">
        <f t="shared" si="363"/>
        <v>0.055654766462444806</v>
      </c>
      <c r="LN59" s="2">
        <f t="shared" si="319"/>
        <v>0.057296193348562396</v>
      </c>
      <c r="LO59" s="2">
        <f t="shared" si="364"/>
        <v>0.057296193348550691</v>
      </c>
      <c r="LP59" s="2">
        <f t="shared" si="365"/>
        <v>0.055654766462444806</v>
      </c>
      <c r="LQ59" s="2">
        <f t="shared" si="320"/>
        <v>0.05729619334856275</v>
      </c>
      <c r="LR59" s="2">
        <f t="shared" si="366"/>
        <v>0.05729619334856275</v>
      </c>
      <c r="LS59" s="2">
        <f t="shared" si="367"/>
        <v>0.055654766462444806</v>
      </c>
      <c r="LT59" s="2">
        <f t="shared" si="321"/>
        <v>0.05729619334856275</v>
      </c>
      <c r="LU59" s="2">
        <f t="shared" si="368"/>
        <v>0.05729619334856275</v>
      </c>
      <c r="LV59" s="2">
        <f t="shared" si="369"/>
        <v>0.03452199927259185</v>
      </c>
      <c r="LW59" s="2">
        <f t="shared" si="322"/>
        <v>0.035139387551333244</v>
      </c>
      <c r="LX59" s="2">
        <f t="shared" si="370"/>
        <v>0.035139387551333258</v>
      </c>
      <c r="LY59" s="2">
        <f t="shared" si="371"/>
        <v>0.03452199927259185</v>
      </c>
      <c r="LZ59" s="2">
        <f t="shared" si="323"/>
        <v>0.035139387551333244</v>
      </c>
      <c r="MA59" s="2">
        <f t="shared" si="372"/>
        <v>0.035139387551333244</v>
      </c>
      <c r="MB59" s="2">
        <f t="shared" si="373"/>
        <v>0.03452199927259185</v>
      </c>
      <c r="MC59" s="2">
        <f t="shared" si="324"/>
        <v>0.035139387551333244</v>
      </c>
      <c r="MD59" s="2">
        <f t="shared" si="374"/>
        <v>0.035139387551333244</v>
      </c>
      <c r="ME59" s="1"/>
      <c r="MF59" s="2">
        <f t="shared" si="441"/>
        <v>0.072539467029399868</v>
      </c>
      <c r="MG59" s="2">
        <f t="shared" si="415"/>
        <v>0.075378266462014024</v>
      </c>
      <c r="MH59" s="2">
        <f t="shared" si="442"/>
        <v>0.075321430588874874</v>
      </c>
      <c r="MI59" s="2">
        <f t="shared" si="443"/>
        <v>0.072539467029399868</v>
      </c>
      <c r="MJ59" s="2">
        <f t="shared" si="416"/>
        <v>0.075380583190467351</v>
      </c>
      <c r="MK59" s="2">
        <f t="shared" si="444"/>
        <v>0.075380583190467351</v>
      </c>
      <c r="ML59" s="2">
        <f t="shared" si="417"/>
        <v>0.078458045527220341</v>
      </c>
      <c r="MM59" s="1"/>
      <c r="MO59" s="3" t="s">
        <v>612</v>
      </c>
      <c r="MP59" s="6">
        <f>MP45*MP46*0.85*((MP40^0.5))</f>
        <v>55204.759374833826</v>
      </c>
      <c r="MQ59" s="7" t="str">
        <f>IF(MP59&lt;MR59,"&lt;","&gt;=")</f>
        <v>&gt;=</v>
      </c>
      <c r="MR59" s="1">
        <f>MAX(ABS(MN36),ABS(MN23))*1000</f>
        <v>0</v>
      </c>
      <c r="MS59" s="183" t="str">
        <f>IF(MP59&lt;MR59,"Verificar Armado","Armado por Norma")</f>
        <v xml:space="preserve">Armado por Norma</v>
      </c>
      <c r="MT59" s="1"/>
      <c r="MU59" s="297">
        <f>MR59/MP59</f>
        <v>0</v>
      </c>
      <c r="MV59" s="1"/>
      <c r="MW59" s="2">
        <f t="shared" si="375"/>
        <v>0.05613485644194717</v>
      </c>
      <c r="MX59" s="2">
        <f t="shared" si="325"/>
        <v>0.057805600146070488</v>
      </c>
      <c r="MY59" s="2">
        <f t="shared" si="376"/>
        <v>0.057805600146057609</v>
      </c>
      <c r="MZ59" s="2">
        <f t="shared" si="377"/>
        <v>0.05613485644194717</v>
      </c>
      <c r="NA59" s="2">
        <f t="shared" si="326"/>
        <v>0.05780560014607089</v>
      </c>
      <c r="NB59" s="2">
        <f t="shared" si="378"/>
        <v>0.05780560014607089</v>
      </c>
      <c r="NC59" s="2">
        <f t="shared" si="379"/>
        <v>0.05613485644194717</v>
      </c>
      <c r="ND59" s="2">
        <f t="shared" si="327"/>
        <v>0.05780560014607089</v>
      </c>
      <c r="NE59" s="2">
        <f t="shared" si="380"/>
        <v>0.05780560014607089</v>
      </c>
      <c r="NF59" s="2">
        <f t="shared" si="381"/>
        <v>0.028979991793185556</v>
      </c>
      <c r="NG59" s="2">
        <f t="shared" si="328"/>
        <v>0.02941254056441215</v>
      </c>
      <c r="NH59" s="2">
        <f t="shared" si="382"/>
        <v>0.029412540564412167</v>
      </c>
      <c r="NI59" s="2">
        <f t="shared" si="383"/>
        <v>0.028979991793185556</v>
      </c>
      <c r="NJ59" s="2">
        <f t="shared" si="329"/>
        <v>0.02941254056441215</v>
      </c>
      <c r="NK59" s="2">
        <f t="shared" si="384"/>
        <v>0.02941254056441215</v>
      </c>
      <c r="NL59" s="2">
        <f t="shared" si="385"/>
        <v>0.028979991793185556</v>
      </c>
      <c r="NM59" s="2">
        <f t="shared" si="330"/>
        <v>0.02941254056441215</v>
      </c>
      <c r="NN59" s="2">
        <f t="shared" si="386"/>
        <v>0.02941254056441215</v>
      </c>
      <c r="NO59" s="1"/>
      <c r="NP59" s="2">
        <f t="shared" si="445"/>
        <v>0.20065807444505454</v>
      </c>
      <c r="NQ59" s="2">
        <f t="shared" si="418"/>
        <v>0.22590165839825974</v>
      </c>
      <c r="NR59" s="2">
        <f t="shared" si="446"/>
        <v>0.2234917984417919</v>
      </c>
      <c r="NS59" s="2">
        <f t="shared" si="447"/>
        <v>0.20065807444505454</v>
      </c>
      <c r="NT59" s="2">
        <f t="shared" si="419"/>
        <v>0.22625336762608778</v>
      </c>
      <c r="NU59" s="2">
        <f t="shared" si="448"/>
        <v>0.22625336762573794</v>
      </c>
      <c r="NV59" s="2">
        <f t="shared" si="420"/>
        <v>0.25988133991495993</v>
      </c>
      <c r="NW59" s="1"/>
      <c r="NY59" s="3" t="s">
        <v>612</v>
      </c>
      <c r="NZ59" s="6">
        <f>NZ45*NZ46*0.85*((NZ40^0.5))</f>
        <v>24041.630560342615</v>
      </c>
      <c r="OA59" s="7" t="str">
        <f>IF(NZ59&lt;OB59,"&lt;","&gt;=")</f>
        <v>&gt;=</v>
      </c>
      <c r="OB59" s="1">
        <f>MAX(ABS(NX36),ABS(NX23))*1000</f>
        <v>0</v>
      </c>
      <c r="OC59" s="183" t="str">
        <f>IF(NZ59&lt;OB59,"Verificar Armado","Armado por Norma")</f>
        <v xml:space="preserve">Armado por Norma</v>
      </c>
      <c r="OD59" s="1"/>
      <c r="OE59" s="297">
        <f>OB59/NZ59</f>
        <v>0</v>
      </c>
      <c r="OF59" s="1"/>
      <c r="OG59" s="1"/>
      <c r="OH59" s="2">
        <f t="shared" si="449"/>
        <v>0.01085077900162768</v>
      </c>
      <c r="OI59" s="2">
        <f t="shared" si="421"/>
        <v>0.010910300477717351</v>
      </c>
      <c r="OJ59" s="2">
        <f t="shared" si="450"/>
        <v>0.01091106082939401</v>
      </c>
      <c r="OK59" s="2">
        <f t="shared" si="451"/>
        <v>0.01085077900162768</v>
      </c>
      <c r="OL59" s="2">
        <f t="shared" si="422"/>
        <v>0.010910296284131446</v>
      </c>
      <c r="OM59" s="2">
        <f t="shared" si="452"/>
        <v>0.010910296284131446</v>
      </c>
      <c r="ON59" s="2">
        <f t="shared" si="423"/>
        <v>0.010970471891026227</v>
      </c>
      <c r="OO59" s="1"/>
      <c r="OQ59" s="3" t="s">
        <v>612</v>
      </c>
      <c r="OR59" s="6">
        <f>OR45*OR46*0.85*((OR40^0.5))</f>
        <v>55204.759374833826</v>
      </c>
      <c r="OS59" s="7" t="str">
        <f>IF(OR59&lt;OT59,"&lt;","&gt;=")</f>
        <v>&gt;=</v>
      </c>
      <c r="OT59" s="1">
        <f>MAX(ABS(OP36),ABS(OP23))*1000</f>
        <v>0</v>
      </c>
      <c r="OU59" s="183" t="str">
        <f>IF(OR59&lt;OT59,"Verificar Armado","Armado por Norma")</f>
        <v xml:space="preserve">Armado por Norma</v>
      </c>
      <c r="OV59" s="1"/>
      <c r="OW59" s="297">
        <f>OT59/OR59</f>
        <v>0</v>
      </c>
      <c r="OX59" s="1"/>
      <c r="PH59" s="2">
        <f t="shared" si="387"/>
        <v>0.097410612017055337</v>
      </c>
      <c r="PI59" s="2">
        <f t="shared" si="331"/>
        <v>0.1026824553334818</v>
      </c>
      <c r="PJ59" s="2">
        <f t="shared" si="388"/>
        <v>0.10268245532900618</v>
      </c>
      <c r="PK59" s="2">
        <f t="shared" si="389"/>
        <v>0.097410612017055337</v>
      </c>
      <c r="PL59" s="2">
        <f t="shared" si="332"/>
        <v>0.10268245533373786</v>
      </c>
      <c r="PM59" s="2">
        <f t="shared" si="390"/>
        <v>0.10268245533373786</v>
      </c>
      <c r="PN59" s="2">
        <f t="shared" si="391"/>
        <v>0.097410612017055337</v>
      </c>
      <c r="PO59" s="2">
        <f t="shared" si="333"/>
        <v>0.10268245533373786</v>
      </c>
      <c r="PP59" s="2">
        <f t="shared" si="392"/>
        <v>0.10268245533373786</v>
      </c>
      <c r="PQ59" s="2">
        <f t="shared" si="393"/>
        <v>0.097410612017055337</v>
      </c>
      <c r="PR59" s="2">
        <f t="shared" si="334"/>
        <v>0.1026824553334818</v>
      </c>
      <c r="PS59" s="2">
        <f t="shared" si="394"/>
        <v>0.10268245532900618</v>
      </c>
      <c r="PT59" s="2">
        <f t="shared" si="395"/>
        <v>0.097410612017055337</v>
      </c>
      <c r="PU59" s="2">
        <f t="shared" si="335"/>
        <v>0.10268245533373786</v>
      </c>
      <c r="PV59" s="2">
        <f t="shared" si="396"/>
        <v>0.10268245533373786</v>
      </c>
      <c r="PW59" s="2">
        <f t="shared" si="397"/>
        <v>0.097410612017055337</v>
      </c>
      <c r="PX59" s="2">
        <f t="shared" si="336"/>
        <v>0.10268245533373786</v>
      </c>
      <c r="PY59" s="2">
        <f t="shared" si="398"/>
        <v>0.10268245533373786</v>
      </c>
      <c r="PZ59" s="1"/>
      <c r="QA59" s="2">
        <f t="shared" si="402"/>
        <v>0.00022930191526177767</v>
      </c>
      <c r="QB59" s="2">
        <f t="shared" si="399"/>
        <v>0.00022932821097595239</v>
      </c>
      <c r="QC59" s="2">
        <f t="shared" si="403"/>
        <v>0.00022932821097595239</v>
      </c>
      <c r="QD59" s="2">
        <f t="shared" si="404"/>
        <v>0.00022930191526177767</v>
      </c>
      <c r="QE59" s="2">
        <f t="shared" si="400"/>
        <v>0.00022932821097595239</v>
      </c>
      <c r="QF59" s="2">
        <f t="shared" si="405"/>
        <v>0.00022932821097595239</v>
      </c>
      <c r="QG59" s="2">
        <f t="shared" si="401"/>
        <v>0.0002293545127222054</v>
      </c>
      <c r="QH59" s="1"/>
      <c r="QJ59" s="3" t="s">
        <v>612</v>
      </c>
      <c r="QK59" s="6">
        <f>QK45*QK46*0.85*((QK40^0.5))</f>
        <v>59964.593932131189</v>
      </c>
      <c r="QL59" s="7" t="str">
        <f>IF(QK59&lt;QM59,"&lt;","&gt;=")</f>
        <v>&gt;=</v>
      </c>
      <c r="QM59" s="1">
        <f>MAX(ABS(QI36),ABS(QI23))*1000</f>
        <v>0</v>
      </c>
      <c r="QN59" s="183" t="str">
        <f>IF(QK59&lt;QM59,"Verificar Armado","Armado por Norma")</f>
        <v xml:space="preserve">Armado por Norma</v>
      </c>
      <c r="QO59" s="1"/>
      <c r="QP59" s="297">
        <f>QM59/QK59</f>
        <v>0</v>
      </c>
      <c r="QQ59" s="1"/>
      <c r="QR59" s="1"/>
      <c r="QS59" s="2">
        <f t="shared" si="453"/>
        <v>0.040644268254684916</v>
      </c>
      <c r="QT59" s="2">
        <f t="shared" si="424"/>
        <v>0.041505574528487847</v>
      </c>
      <c r="QU59" s="2">
        <f t="shared" si="454"/>
        <v>0.04150316113377793</v>
      </c>
      <c r="QV59" s="2">
        <f t="shared" si="455"/>
        <v>0.040644268254684916</v>
      </c>
      <c r="QW59" s="2">
        <f t="shared" si="425"/>
        <v>0.041505626781966877</v>
      </c>
      <c r="QX59" s="2">
        <f t="shared" si="456"/>
        <v>0.041505626781966877</v>
      </c>
      <c r="QY59" s="2">
        <f t="shared" si="426"/>
        <v>0.042404688464917552</v>
      </c>
      <c r="QZ59" s="1"/>
      <c r="RB59" s="3" t="s">
        <v>612</v>
      </c>
      <c r="RC59" s="6">
        <f>RC45*RC46*0.85*((RC40^0.5))</f>
        <v>70906.98841118897</v>
      </c>
      <c r="RD59" s="7" t="str">
        <f>IF(RC59&lt;RE59,"&lt;","&gt;=")</f>
        <v>&gt;=</v>
      </c>
      <c r="RE59" s="1">
        <f>MAX(ABS(RA36),ABS(RA23))*1000</f>
        <v>0</v>
      </c>
      <c r="RF59" s="183" t="str">
        <f>IF(RC59&lt;RE59,"Verificar Armado","Armado por Norma")</f>
        <v xml:space="preserve">Armado por Norma</v>
      </c>
      <c r="RG59" s="1"/>
      <c r="RH59" s="297">
        <f>RE59/RC59</f>
        <v>0</v>
      </c>
      <c r="RI59" s="1"/>
      <c r="SK59" s="1"/>
      <c r="SL59" s="40"/>
      <c r="SM59" s="40"/>
      <c r="SN59" s="40"/>
      <c r="SO59" s="40"/>
      <c r="SP59" s="40"/>
      <c r="SQ59" s="40"/>
      <c r="SR59" s="40"/>
      <c r="SS59" s="40"/>
      <c r="ST59" s="40"/>
      <c r="SU59" s="40"/>
      <c r="SV59" s="40"/>
      <c r="SW59" s="40"/>
      <c r="SX59" s="40"/>
      <c r="SY59" s="40"/>
      <c r="SZ59" s="40"/>
      <c r="TA59" s="40"/>
      <c r="TB59" s="40"/>
      <c r="TC59" s="40"/>
      <c r="TD59" s="40"/>
      <c r="TE59" s="40"/>
      <c r="TF59" s="2">
        <f t="shared" si="337"/>
        <v>0.063555315574775548</v>
      </c>
      <c r="TG59" s="2">
        <f t="shared" si="278"/>
        <v>0.06571451426748097</v>
      </c>
      <c r="TH59" s="2">
        <f t="shared" si="338"/>
        <v>0.065714514267479263</v>
      </c>
      <c r="TI59" s="2">
        <f t="shared" si="339"/>
        <v>0.063555315574775548</v>
      </c>
      <c r="TJ59" s="2">
        <f t="shared" si="279"/>
        <v>0.065714514267481039</v>
      </c>
      <c r="TK59" s="2">
        <f t="shared" si="340"/>
        <v>0.065714514267481039</v>
      </c>
      <c r="TL59" s="2">
        <f t="shared" si="341"/>
        <v>0.063555315574775548</v>
      </c>
      <c r="TM59" s="2">
        <f t="shared" si="280"/>
        <v>0.065714514267481039</v>
      </c>
      <c r="TN59" s="2">
        <f t="shared" si="342"/>
        <v>0.065714514267481039</v>
      </c>
      <c r="UB59" s="3" t="s">
        <v>612</v>
      </c>
      <c r="UC59" s="6">
        <f>UC45*UC46*0.85*((UC40^0.5))</f>
        <v>26879.360111431222</v>
      </c>
      <c r="UD59" s="7" t="str">
        <f>IF(UC59&lt;UE59,"&lt;","&gt;=")</f>
        <v>&gt;=</v>
      </c>
      <c r="UE59" s="1">
        <f>MAX(ABS(UA36),ABS(UA23))*1000</f>
        <v>0</v>
      </c>
      <c r="UF59" s="183" t="str">
        <f>IF(UC59&lt;UE59,"Verificar Armado","Armado por Norma")</f>
        <v xml:space="preserve">Armado por Norma</v>
      </c>
      <c r="UG59" s="1"/>
      <c r="UH59" s="297">
        <f>UE59/UC59</f>
        <v>0</v>
      </c>
      <c r="UI59" s="1"/>
      <c r="VB59" s="1"/>
      <c r="VC59" s="2">
        <f t="shared" si="427"/>
        <v>0.13224027422306231</v>
      </c>
      <c r="VD59" s="2">
        <f t="shared" si="406"/>
        <v>0.14237223683983274</v>
      </c>
      <c r="VE59" s="2">
        <f t="shared" si="428"/>
        <v>0.14233059536978118</v>
      </c>
      <c r="VF59" s="2">
        <f t="shared" si="429"/>
        <v>0.13224027422306231</v>
      </c>
      <c r="VG59" s="2">
        <f t="shared" si="407"/>
        <v>0.14237569323515825</v>
      </c>
      <c r="VH59" s="2">
        <f t="shared" si="430"/>
        <v>0.14237569323515822</v>
      </c>
      <c r="VI59" s="2">
        <f t="shared" si="408"/>
        <v>0.15427521645345119</v>
      </c>
      <c r="VJ59" s="1"/>
      <c r="WM59" s="40"/>
      <c r="WN59" s="1"/>
      <c r="WO59" s="1"/>
      <c r="WP59" s="1"/>
      <c r="WQ59" s="1"/>
      <c r="WR59" s="1"/>
      <c r="WS59" s="1"/>
      <c r="WT59" s="6"/>
      <c r="WU59" s="6"/>
      <c r="XC59" s="6"/>
      <c r="XD59" s="1"/>
      <c r="XL59" s="1"/>
      <c r="ZE59" s="8"/>
      <c r="ZF59" s="6"/>
      <c r="ZG59" s="2">
        <f t="shared" si="281"/>
        <v>0.052205882352941178</v>
      </c>
      <c r="ZH59" s="2">
        <f t="shared" si="266"/>
        <v>0.053644762631855226</v>
      </c>
      <c r="ZI59" s="2">
        <f t="shared" si="282"/>
        <v>0.05364476263185522</v>
      </c>
      <c r="ZJ59" s="2">
        <f t="shared" si="283"/>
        <v>0.052205882352941178</v>
      </c>
      <c r="ZK59" s="2">
        <f t="shared" si="267"/>
        <v>0.053644762631855226</v>
      </c>
      <c r="ZL59" s="2">
        <f t="shared" si="284"/>
        <v>0.053644762631855226</v>
      </c>
      <c r="ZM59" s="2">
        <f t="shared" si="285"/>
        <v>0.052205882352941178</v>
      </c>
      <c r="ZN59" s="2">
        <f t="shared" si="268"/>
        <v>0.053644762631855226</v>
      </c>
      <c r="ZO59" s="2">
        <f t="shared" si="286"/>
        <v>0.053644762631855226</v>
      </c>
      <c r="ZP59" s="6"/>
      <c r="ZQ59" s="6"/>
      <c r="ZR59" s="6"/>
      <c r="ZS59" s="6"/>
      <c r="ZT59" s="6"/>
      <c r="ZW59" s="6"/>
      <c r="ZX59" s="6"/>
      <c r="ZY59" s="6"/>
      <c r="ZZ59" s="6"/>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row>
    <row r="60" ht="15" customHeight="1">
      <c r="O60" s="104"/>
      <c r="Q60" s="104"/>
      <c r="AT60" s="104"/>
      <c r="AU60" s="1"/>
      <c r="AV60" s="40"/>
      <c r="AW60" s="40"/>
      <c r="AX60" s="40"/>
      <c r="AY60" s="40"/>
      <c r="AZ60" s="40"/>
      <c r="BA60" s="40"/>
      <c r="BL60" s="40"/>
      <c r="BS60" s="40"/>
      <c r="BT60" s="40"/>
      <c r="BU60" s="40"/>
      <c r="BV60" s="40"/>
      <c r="BW60" s="18">
        <v>3</v>
      </c>
      <c r="BX60" s="104">
        <f>5.1*6.05</f>
        <v>30.854999999999997</v>
      </c>
      <c r="BY60" s="1">
        <f>BY58+(5.25/2)</f>
        <v>7.375</v>
      </c>
      <c r="BZ60" s="104">
        <f>21.54-BZ59</f>
        <v>17.914999999999999</v>
      </c>
      <c r="CA60" s="1">
        <f t="shared" si="431"/>
        <v>227.55562499999996</v>
      </c>
      <c r="CB60" s="133">
        <f t="shared" si="432"/>
        <v>552.76732499999991</v>
      </c>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104"/>
      <c r="DC60" s="104"/>
      <c r="DD60" s="104"/>
      <c r="DE60" s="104"/>
      <c r="DF60" s="104"/>
      <c r="DG60" s="104"/>
      <c r="DH60" s="104"/>
      <c r="DI60" s="104"/>
      <c r="DJ60" s="104"/>
      <c r="DK60" s="104"/>
      <c r="DL60" s="2">
        <f t="shared" si="289"/>
        <v>0.044208276562283086</v>
      </c>
      <c r="DM60" s="2">
        <f t="shared" si="269"/>
        <v>0.045231207634312216</v>
      </c>
      <c r="DN60" s="2">
        <f t="shared" si="290"/>
        <v>0.045231207634312216</v>
      </c>
      <c r="DO60" s="2">
        <f t="shared" si="291"/>
        <v>0.044208276562283086</v>
      </c>
      <c r="DP60" s="2">
        <f t="shared" si="270"/>
        <v>0.045231207634312216</v>
      </c>
      <c r="DQ60" s="2">
        <f t="shared" si="292"/>
        <v>0.045231207634312216</v>
      </c>
      <c r="DR60" s="2">
        <f t="shared" si="293"/>
        <v>0.044208276562283086</v>
      </c>
      <c r="DS60" s="2">
        <f t="shared" si="271"/>
        <v>0.045231207634312216</v>
      </c>
      <c r="DT60" s="2">
        <f t="shared" si="294"/>
        <v>0.045231207634312216</v>
      </c>
      <c r="DX60" s="40"/>
      <c r="DY60" s="40"/>
      <c r="DZ60" s="40"/>
      <c r="EA60" s="40"/>
      <c r="EB60" s="40"/>
      <c r="EC60" s="40"/>
      <c r="ED60" s="40"/>
      <c r="EE60" s="40"/>
      <c r="EF60" s="40"/>
      <c r="EG60" s="40"/>
      <c r="EH60" s="40"/>
      <c r="EI60" s="40"/>
      <c r="EJ60" s="40"/>
      <c r="EK60" s="40"/>
      <c r="EL60" s="40"/>
      <c r="ES60" s="2"/>
      <c r="ET60" s="2"/>
      <c r="EU60" s="2"/>
      <c r="EV60" s="2"/>
      <c r="EW60" s="2"/>
      <c r="EX60" s="2"/>
      <c r="EY60" s="2"/>
      <c r="EZ60" s="2"/>
      <c r="FA60" s="2">
        <f t="shared" si="295"/>
        <v>0.046076302233460577</v>
      </c>
      <c r="FB60" s="2">
        <f t="shared" si="272"/>
        <v>0.047189737915738626</v>
      </c>
      <c r="FC60" s="2">
        <f t="shared" si="296"/>
        <v>0.047189737915738626</v>
      </c>
      <c r="FD60" s="2">
        <f t="shared" si="297"/>
        <v>0.046076302233460577</v>
      </c>
      <c r="FE60" s="2">
        <f t="shared" si="273"/>
        <v>0.047189737915738626</v>
      </c>
      <c r="FF60" s="2">
        <f t="shared" si="298"/>
        <v>0.047189737915738626</v>
      </c>
      <c r="FG60" s="2">
        <f t="shared" si="299"/>
        <v>0.046076302233460577</v>
      </c>
      <c r="FH60" s="2">
        <f t="shared" si="274"/>
        <v>0.047189737915738626</v>
      </c>
      <c r="FI60" s="2">
        <f t="shared" si="300"/>
        <v>0.047189737915738626</v>
      </c>
      <c r="FM60" s="40"/>
      <c r="FN60" s="40"/>
      <c r="FO60" s="40"/>
      <c r="FP60" s="40"/>
      <c r="FQ60" s="40"/>
      <c r="FR60" s="40"/>
      <c r="FS60" s="40"/>
      <c r="FT60" s="40"/>
      <c r="FU60" s="40"/>
      <c r="FV60" s="40"/>
      <c r="FW60" s="40"/>
      <c r="FX60" s="40"/>
      <c r="FY60" s="40"/>
      <c r="FZ60" s="40"/>
      <c r="GA60" s="40"/>
      <c r="GB60" s="40"/>
      <c r="GC60" s="40"/>
      <c r="GD60" s="40"/>
      <c r="GE60" s="40"/>
      <c r="GF60" s="40"/>
      <c r="GH60" s="2">
        <f t="shared" si="301"/>
        <v>0.046076302233460577</v>
      </c>
      <c r="GI60" s="2">
        <f t="shared" si="275"/>
        <v>0.047189737915738626</v>
      </c>
      <c r="GJ60" s="2">
        <f t="shared" si="302"/>
        <v>0.047189737915738626</v>
      </c>
      <c r="GK60" s="2">
        <f t="shared" si="303"/>
        <v>0.046076302233460577</v>
      </c>
      <c r="GL60" s="2">
        <f t="shared" si="276"/>
        <v>0.047189737915738626</v>
      </c>
      <c r="GM60" s="2">
        <f t="shared" si="304"/>
        <v>0.047189737915738626</v>
      </c>
      <c r="GN60" s="2">
        <f t="shared" si="305"/>
        <v>0.046076302233460577</v>
      </c>
      <c r="GO60" s="2">
        <f t="shared" si="277"/>
        <v>0.047189737915738626</v>
      </c>
      <c r="GP60" s="2">
        <f t="shared" si="306"/>
        <v>0.047189737915738626</v>
      </c>
      <c r="GT60" s="2">
        <f t="shared" si="343"/>
        <v>0.24587371160895349</v>
      </c>
      <c r="GU60" s="2">
        <f t="shared" si="307"/>
        <v>0.28708164415217047</v>
      </c>
      <c r="GV60" s="2">
        <f t="shared" si="344"/>
        <v>0.28708162561152323</v>
      </c>
      <c r="GW60" s="2">
        <f t="shared" si="345"/>
        <v>0.24587371160895349</v>
      </c>
      <c r="GX60" s="2">
        <f t="shared" si="308"/>
        <v>0.28708164788519225</v>
      </c>
      <c r="GY60" s="2">
        <f t="shared" si="346"/>
        <v>0.28708164788519219</v>
      </c>
      <c r="GZ60" s="2">
        <f t="shared" si="347"/>
        <v>0.24587371160895349</v>
      </c>
      <c r="HA60" s="2">
        <f t="shared" si="309"/>
        <v>0.28708164788519225</v>
      </c>
      <c r="HB60" s="2">
        <f t="shared" si="348"/>
        <v>0.28708164788519225</v>
      </c>
      <c r="HD60" s="2">
        <f t="shared" si="349"/>
        <v>0.14241605584797407</v>
      </c>
      <c r="HE60" s="2">
        <f t="shared" si="310"/>
        <v>0.15432400512538139</v>
      </c>
      <c r="HF60" s="2">
        <f t="shared" si="350"/>
        <v>0.15432400510513786</v>
      </c>
      <c r="HG60" s="2">
        <f t="shared" si="351"/>
        <v>0.14241605584797407</v>
      </c>
      <c r="HH60" s="2">
        <f t="shared" si="311"/>
        <v>0.15432400512722849</v>
      </c>
      <c r="HI60" s="2">
        <f t="shared" si="352"/>
        <v>0.15432400512722849</v>
      </c>
      <c r="HJ60" s="2">
        <f t="shared" si="312"/>
        <v>0.16852420976470819</v>
      </c>
      <c r="HK60" s="1"/>
      <c r="HL60" s="1"/>
      <c r="HM60" s="2">
        <f t="shared" si="433"/>
        <v>0.11940266521496806</v>
      </c>
      <c r="HN60" s="2">
        <f t="shared" si="409"/>
        <v>0.12753341859370584</v>
      </c>
      <c r="HO60" s="2">
        <f t="shared" si="434"/>
        <v>0.12750780882994464</v>
      </c>
      <c r="HP60" s="2">
        <f t="shared" si="435"/>
        <v>0.11940266521496806</v>
      </c>
      <c r="HQ60" s="2">
        <f t="shared" si="410"/>
        <v>0.1275352903583642</v>
      </c>
      <c r="HR60" s="2">
        <f t="shared" si="436"/>
        <v>0.1275352903583642</v>
      </c>
      <c r="HS60" s="2">
        <f t="shared" si="411"/>
        <v>0.13690655691973724</v>
      </c>
      <c r="HT60" s="1"/>
      <c r="HV60" s="2">
        <f t="shared" si="353"/>
        <v>0.1243777762655917</v>
      </c>
      <c r="HW60" s="2">
        <f t="shared" si="313"/>
        <v>0.13325641192486165</v>
      </c>
      <c r="HX60" s="2">
        <f t="shared" si="354"/>
        <v>0.13325641192074564</v>
      </c>
      <c r="HY60" s="2">
        <f t="shared" si="355"/>
        <v>0.1243777762655917</v>
      </c>
      <c r="HZ60" s="2">
        <f t="shared" si="314"/>
        <v>0.13325641192517806</v>
      </c>
      <c r="IA60" s="2">
        <f t="shared" si="356"/>
        <v>0.13325641192517806</v>
      </c>
      <c r="IB60" s="2">
        <f t="shared" si="357"/>
        <v>0.1243777762655917</v>
      </c>
      <c r="IC60" s="2">
        <f t="shared" si="315"/>
        <v>0.13325641192517806</v>
      </c>
      <c r="ID60" s="2">
        <f t="shared" si="358"/>
        <v>0.13325641192517806</v>
      </c>
      <c r="IF60" s="2">
        <f t="shared" si="359"/>
        <v>0.091194993583100667</v>
      </c>
      <c r="IG60" s="2">
        <f t="shared" si="316"/>
        <v>0.095782098809247471</v>
      </c>
      <c r="IH60" s="2">
        <f t="shared" si="360"/>
        <v>0.095782098809134186</v>
      </c>
      <c r="II60" s="2">
        <f t="shared" si="361"/>
        <v>0.091194993583100667</v>
      </c>
      <c r="IJ60" s="2">
        <f t="shared" si="317"/>
        <v>0.095782098809253466</v>
      </c>
      <c r="IK60" s="2">
        <f t="shared" si="362"/>
        <v>0.095782098809253466</v>
      </c>
      <c r="IL60" s="2">
        <f t="shared" si="318"/>
        <v>0.10086941861512898</v>
      </c>
      <c r="IM60" s="1"/>
      <c r="IN60" s="1"/>
      <c r="IO60" s="2">
        <f t="shared" si="437"/>
        <v>0.077204291558259294</v>
      </c>
      <c r="IP60" s="2">
        <f t="shared" si="412"/>
        <v>0.080439418544497432</v>
      </c>
      <c r="IQ60" s="2">
        <f t="shared" si="438"/>
        <v>0.080436359306812699</v>
      </c>
      <c r="IR60" s="2">
        <f t="shared" si="439"/>
        <v>0.077204291558259294</v>
      </c>
      <c r="IS60" s="2">
        <f t="shared" si="413"/>
        <v>0.080439552349340429</v>
      </c>
      <c r="IT60" s="2">
        <f t="shared" si="440"/>
        <v>0.080439552349340429</v>
      </c>
      <c r="IU60" s="2">
        <f t="shared" si="414"/>
        <v>0.083964552646404053</v>
      </c>
      <c r="IV60" s="1"/>
      <c r="IX60" s="1"/>
      <c r="IY60" s="1"/>
      <c r="IZ60" s="1"/>
      <c r="JA60" s="1"/>
      <c r="JB60" s="1"/>
      <c r="JD60" s="1"/>
      <c r="JE60" s="1"/>
      <c r="JF60" s="40"/>
      <c r="JG60" s="40"/>
      <c r="JH60" s="40"/>
      <c r="JI60" s="40"/>
      <c r="JJ60" s="40"/>
      <c r="JK60" s="40"/>
      <c r="JL60" s="40"/>
      <c r="JM60" s="40"/>
      <c r="JN60" s="40"/>
      <c r="KN60" s="40"/>
      <c r="KO60" s="40"/>
      <c r="KP60" s="40"/>
      <c r="KQ60" s="40"/>
      <c r="KR60" s="89"/>
      <c r="KS60" s="89"/>
      <c r="KT60" s="89"/>
      <c r="KU60" s="40"/>
      <c r="KV60" s="40"/>
      <c r="KW60" s="40"/>
      <c r="KX60" s="40"/>
      <c r="KY60" s="40"/>
      <c r="KZ60" s="40"/>
      <c r="LA60" s="40"/>
      <c r="LB60" s="40"/>
      <c r="LC60" s="40"/>
      <c r="LD60" s="43"/>
      <c r="LE60" s="43"/>
      <c r="LF60" s="43"/>
      <c r="LG60" s="43"/>
      <c r="LH60" s="43"/>
      <c r="LI60" s="43"/>
      <c r="LJ60" s="43"/>
      <c r="LK60" s="43"/>
      <c r="LL60" s="43"/>
      <c r="LM60" s="2">
        <f t="shared" si="363"/>
        <v>0.055654766462444806</v>
      </c>
      <c r="LN60" s="2">
        <f t="shared" si="319"/>
        <v>0.057296193348562743</v>
      </c>
      <c r="LO60" s="2">
        <f t="shared" si="364"/>
        <v>0.057296193348562396</v>
      </c>
      <c r="LP60" s="2">
        <f t="shared" si="365"/>
        <v>0.055654766462444806</v>
      </c>
      <c r="LQ60" s="2">
        <f t="shared" si="320"/>
        <v>0.05729619334856275</v>
      </c>
      <c r="LR60" s="2">
        <f t="shared" si="366"/>
        <v>0.05729619334856275</v>
      </c>
      <c r="LS60" s="2">
        <f t="shared" si="367"/>
        <v>0.055654766462444806</v>
      </c>
      <c r="LT60" s="2">
        <f t="shared" si="321"/>
        <v>0.05729619334856275</v>
      </c>
      <c r="LU60" s="2">
        <f t="shared" si="368"/>
        <v>0.05729619334856275</v>
      </c>
      <c r="LV60" s="2">
        <f t="shared" si="369"/>
        <v>0.03452199927259185</v>
      </c>
      <c r="LW60" s="2">
        <f t="shared" si="322"/>
        <v>0.035139387551333244</v>
      </c>
      <c r="LX60" s="2">
        <f t="shared" si="370"/>
        <v>0.035139387551333244</v>
      </c>
      <c r="LY60" s="2">
        <f t="shared" si="371"/>
        <v>0.03452199927259185</v>
      </c>
      <c r="LZ60" s="2">
        <f t="shared" si="323"/>
        <v>0.035139387551333244</v>
      </c>
      <c r="MA60" s="2">
        <f t="shared" si="372"/>
        <v>0.035139387551333244</v>
      </c>
      <c r="MB60" s="2">
        <f t="shared" si="373"/>
        <v>0.03452199927259185</v>
      </c>
      <c r="MC60" s="2">
        <f t="shared" si="324"/>
        <v>0.035139387551333244</v>
      </c>
      <c r="MD60" s="2">
        <f t="shared" si="374"/>
        <v>0.035139387551333244</v>
      </c>
      <c r="ME60" s="1"/>
      <c r="MF60" s="2">
        <f t="shared" si="441"/>
        <v>0.072539467029399868</v>
      </c>
      <c r="MG60" s="2">
        <f t="shared" si="415"/>
        <v>0.075380492452459535</v>
      </c>
      <c r="MH60" s="2">
        <f t="shared" si="442"/>
        <v>0.075378266462014024</v>
      </c>
      <c r="MI60" s="2">
        <f t="shared" si="443"/>
        <v>0.072539467029399868</v>
      </c>
      <c r="MJ60" s="2">
        <f t="shared" si="416"/>
        <v>0.075380583190467351</v>
      </c>
      <c r="MK60" s="2">
        <f t="shared" si="444"/>
        <v>0.075380583190467351</v>
      </c>
      <c r="ML60" s="2">
        <f t="shared" si="417"/>
        <v>0.078458430756615766</v>
      </c>
      <c r="MM60" s="1"/>
      <c r="MO60" s="1"/>
      <c r="MP60" s="1"/>
      <c r="MQ60" s="1"/>
      <c r="MR60" s="1"/>
      <c r="MS60" s="1"/>
      <c r="MU60" s="1"/>
      <c r="MV60" s="1"/>
      <c r="MW60" s="2">
        <f t="shared" si="375"/>
        <v>0.05613485644194717</v>
      </c>
      <c r="MX60" s="2">
        <f t="shared" si="325"/>
        <v>0.057805600146070876</v>
      </c>
      <c r="MY60" s="2">
        <f t="shared" si="376"/>
        <v>0.057805600146070488</v>
      </c>
      <c r="MZ60" s="2">
        <f t="shared" si="377"/>
        <v>0.05613485644194717</v>
      </c>
      <c r="NA60" s="2">
        <f t="shared" si="326"/>
        <v>0.05780560014607089</v>
      </c>
      <c r="NB60" s="2">
        <f t="shared" si="378"/>
        <v>0.05780560014607089</v>
      </c>
      <c r="NC60" s="2">
        <f t="shared" si="379"/>
        <v>0.05613485644194717</v>
      </c>
      <c r="ND60" s="2">
        <f t="shared" si="327"/>
        <v>0.05780560014607089</v>
      </c>
      <c r="NE60" s="2">
        <f t="shared" si="380"/>
        <v>0.05780560014607089</v>
      </c>
      <c r="NF60" s="2">
        <f t="shared" si="381"/>
        <v>0.028979991793185556</v>
      </c>
      <c r="NG60" s="2">
        <f t="shared" si="328"/>
        <v>0.02941254056441215</v>
      </c>
      <c r="NH60" s="2">
        <f t="shared" si="382"/>
        <v>0.02941254056441215</v>
      </c>
      <c r="NI60" s="2">
        <f t="shared" si="383"/>
        <v>0.028979991793185556</v>
      </c>
      <c r="NJ60" s="2">
        <f t="shared" si="329"/>
        <v>0.02941254056441215</v>
      </c>
      <c r="NK60" s="2">
        <f t="shared" si="384"/>
        <v>0.02941254056441215</v>
      </c>
      <c r="NL60" s="2">
        <f t="shared" si="385"/>
        <v>0.028979991793185556</v>
      </c>
      <c r="NM60" s="2">
        <f t="shared" si="330"/>
        <v>0.02941254056441215</v>
      </c>
      <c r="NN60" s="2">
        <f t="shared" si="386"/>
        <v>0.02941254056441215</v>
      </c>
      <c r="NO60" s="1"/>
      <c r="NP60" s="2">
        <f t="shared" si="445"/>
        <v>0.20065807444505454</v>
      </c>
      <c r="NQ60" s="2">
        <f t="shared" si="418"/>
        <v>0.22620851363165237</v>
      </c>
      <c r="NR60" s="2">
        <f t="shared" si="446"/>
        <v>0.22590165839825974</v>
      </c>
      <c r="NS60" s="2">
        <f t="shared" si="447"/>
        <v>0.20065807444505454</v>
      </c>
      <c r="NT60" s="2">
        <f t="shared" si="419"/>
        <v>0.22625336762613241</v>
      </c>
      <c r="NU60" s="2">
        <f t="shared" si="448"/>
        <v>0.22625336762608778</v>
      </c>
      <c r="NV60" s="2">
        <f t="shared" si="420"/>
        <v>0.26004360830775841</v>
      </c>
      <c r="NW60" s="1"/>
      <c r="NY60" s="1"/>
      <c r="NZ60" s="1"/>
      <c r="OA60" s="1"/>
      <c r="OB60" s="1"/>
      <c r="OC60" s="1"/>
      <c r="OE60" s="1"/>
      <c r="OF60" s="1"/>
      <c r="OG60" s="1"/>
      <c r="OH60" s="2">
        <f t="shared" si="449"/>
        <v>0.01085077900162768</v>
      </c>
      <c r="OI60" s="2">
        <f t="shared" si="421"/>
        <v>0.010910296307133558</v>
      </c>
      <c r="OJ60" s="2">
        <f t="shared" si="450"/>
        <v>0.010910300477717351</v>
      </c>
      <c r="OK60" s="2">
        <f t="shared" si="451"/>
        <v>0.01085077900162768</v>
      </c>
      <c r="OL60" s="2">
        <f t="shared" si="422"/>
        <v>0.010910296284131446</v>
      </c>
      <c r="OM60" s="2">
        <f t="shared" si="452"/>
        <v>0.010910296284131446</v>
      </c>
      <c r="ON60" s="2">
        <f t="shared" si="423"/>
        <v>0.010970471910996888</v>
      </c>
      <c r="OO60" s="1"/>
      <c r="OQ60" s="1"/>
      <c r="OR60" s="1"/>
      <c r="OS60" s="1"/>
      <c r="OT60" s="1"/>
      <c r="OU60" s="1"/>
      <c r="OW60" s="1"/>
      <c r="OX60" s="1"/>
      <c r="PH60" s="2">
        <f t="shared" si="387"/>
        <v>0.097410612017055337</v>
      </c>
      <c r="PI60" s="2">
        <f t="shared" si="331"/>
        <v>0.10268245533372401</v>
      </c>
      <c r="PJ60" s="2">
        <f t="shared" si="388"/>
        <v>0.1026824553334818</v>
      </c>
      <c r="PK60" s="2">
        <f t="shared" si="389"/>
        <v>0.097410612017055337</v>
      </c>
      <c r="PL60" s="2">
        <f t="shared" si="332"/>
        <v>0.10268245533373786</v>
      </c>
      <c r="PM60" s="2">
        <f t="shared" si="390"/>
        <v>0.10268245533373786</v>
      </c>
      <c r="PN60" s="2">
        <f t="shared" si="391"/>
        <v>0.097410612017055337</v>
      </c>
      <c r="PO60" s="2">
        <f t="shared" si="333"/>
        <v>0.10268245533373786</v>
      </c>
      <c r="PP60" s="2">
        <f t="shared" si="392"/>
        <v>0.10268245533373786</v>
      </c>
      <c r="PQ60" s="2">
        <f t="shared" si="393"/>
        <v>0.097410612017055337</v>
      </c>
      <c r="PR60" s="2">
        <f t="shared" si="334"/>
        <v>0.10268245533372401</v>
      </c>
      <c r="PS60" s="2">
        <f t="shared" si="394"/>
        <v>0.1026824553334818</v>
      </c>
      <c r="PT60" s="2">
        <f t="shared" si="395"/>
        <v>0.097410612017055337</v>
      </c>
      <c r="PU60" s="2">
        <f t="shared" si="335"/>
        <v>0.10268245533373786</v>
      </c>
      <c r="PV60" s="2">
        <f t="shared" si="396"/>
        <v>0.10268245533373786</v>
      </c>
      <c r="PW60" s="2">
        <f t="shared" si="397"/>
        <v>0.097410612017055337</v>
      </c>
      <c r="PX60" s="2">
        <f t="shared" si="336"/>
        <v>0.10268245533373786</v>
      </c>
      <c r="PY60" s="2">
        <f t="shared" si="398"/>
        <v>0.10268245533373786</v>
      </c>
      <c r="PZ60" s="1"/>
      <c r="QA60" s="2">
        <f t="shared" si="402"/>
        <v>0.00022930191526177767</v>
      </c>
      <c r="QB60" s="2">
        <f t="shared" si="399"/>
        <v>0.00022932821097595239</v>
      </c>
      <c r="QC60" s="2">
        <f t="shared" si="403"/>
        <v>0.00022932821097595239</v>
      </c>
      <c r="QD60" s="2">
        <f t="shared" si="404"/>
        <v>0.00022930191526177767</v>
      </c>
      <c r="QE60" s="2">
        <f t="shared" si="400"/>
        <v>0.00022932821097595239</v>
      </c>
      <c r="QF60" s="2">
        <f t="shared" si="405"/>
        <v>0.00022932821097595239</v>
      </c>
      <c r="QG60" s="2">
        <f t="shared" si="401"/>
        <v>0.0002293545127222054</v>
      </c>
      <c r="QH60" s="1"/>
      <c r="QJ60" s="1"/>
      <c r="QK60" s="1"/>
      <c r="QL60" s="1"/>
      <c r="QM60" s="1"/>
      <c r="QN60" s="1"/>
      <c r="QP60" s="1"/>
      <c r="QQ60" s="1"/>
      <c r="QR60" s="1"/>
      <c r="QS60" s="2">
        <f t="shared" si="453"/>
        <v>0.040644268254684916</v>
      </c>
      <c r="QT60" s="2">
        <f t="shared" si="424"/>
        <v>0.041505625674578793</v>
      </c>
      <c r="QU60" s="2">
        <f t="shared" si="454"/>
        <v>0.041505574528487847</v>
      </c>
      <c r="QV60" s="2">
        <f t="shared" si="455"/>
        <v>0.040644268254684916</v>
      </c>
      <c r="QW60" s="2">
        <f t="shared" si="425"/>
        <v>0.041505626781966877</v>
      </c>
      <c r="QX60" s="2">
        <f t="shared" si="456"/>
        <v>0.041505626781966877</v>
      </c>
      <c r="QY60" s="2">
        <f t="shared" si="426"/>
        <v>0.042404705954694505</v>
      </c>
      <c r="QZ60" s="1"/>
      <c r="RB60" s="1"/>
      <c r="RC60" s="1"/>
      <c r="RD60" s="1"/>
      <c r="RE60" s="1"/>
      <c r="RF60" s="1"/>
      <c r="RH60" s="1"/>
      <c r="RI60" s="1"/>
      <c r="SK60" s="40"/>
      <c r="SL60" s="40"/>
      <c r="SM60" s="40"/>
      <c r="SN60" s="40"/>
      <c r="SO60" s="40"/>
      <c r="SP60" s="40"/>
      <c r="SQ60" s="40"/>
      <c r="SR60" s="40"/>
      <c r="SS60" s="40"/>
      <c r="ST60" s="40"/>
      <c r="SU60" s="40"/>
      <c r="SV60" s="40"/>
      <c r="SW60" s="40"/>
      <c r="SX60" s="40"/>
      <c r="SY60" s="40"/>
      <c r="SZ60" s="40"/>
      <c r="TA60" s="40"/>
      <c r="TB60" s="40"/>
      <c r="TC60" s="40"/>
      <c r="TD60" s="40"/>
      <c r="TE60" s="40"/>
      <c r="TF60" s="2">
        <f t="shared" si="337"/>
        <v>0.063555315574775548</v>
      </c>
      <c r="TG60" s="2">
        <f t="shared" si="278"/>
        <v>0.065714514267481025</v>
      </c>
      <c r="TH60" s="2">
        <f t="shared" si="338"/>
        <v>0.06571451426748097</v>
      </c>
      <c r="TI60" s="2">
        <f t="shared" si="339"/>
        <v>0.063555315574775548</v>
      </c>
      <c r="TJ60" s="2">
        <f t="shared" si="279"/>
        <v>0.065714514267481039</v>
      </c>
      <c r="TK60" s="2">
        <f t="shared" si="340"/>
        <v>0.065714514267481039</v>
      </c>
      <c r="TL60" s="2">
        <f t="shared" si="341"/>
        <v>0.063555315574775548</v>
      </c>
      <c r="TM60" s="2">
        <f t="shared" si="280"/>
        <v>0.065714514267481039</v>
      </c>
      <c r="TN60" s="2">
        <f t="shared" si="342"/>
        <v>0.065714514267481039</v>
      </c>
      <c r="UB60" s="1"/>
      <c r="UC60" s="1"/>
      <c r="UD60" s="1"/>
      <c r="UE60" s="1"/>
      <c r="UF60" s="1"/>
      <c r="UH60" s="1"/>
      <c r="UI60" s="1"/>
      <c r="VB60" s="1"/>
      <c r="VC60" s="2">
        <f t="shared" si="427"/>
        <v>0.13224027422306231</v>
      </c>
      <c r="VD60" s="2">
        <f t="shared" si="406"/>
        <v>0.14237542832380717</v>
      </c>
      <c r="VE60" s="2">
        <f t="shared" si="428"/>
        <v>0.14237223683983274</v>
      </c>
      <c r="VF60" s="2">
        <f t="shared" si="429"/>
        <v>0.13224027422306231</v>
      </c>
      <c r="VG60" s="2">
        <f t="shared" si="407"/>
        <v>0.14237569323515825</v>
      </c>
      <c r="VH60" s="2">
        <f t="shared" si="430"/>
        <v>0.14237569323515825</v>
      </c>
      <c r="VI60" s="2">
        <f t="shared" si="408"/>
        <v>0.1542761894994813</v>
      </c>
      <c r="VJ60" s="1"/>
      <c r="WM60" s="40"/>
      <c r="WN60" s="1"/>
      <c r="WO60" s="1"/>
      <c r="WP60" s="1"/>
      <c r="WQ60" s="1"/>
      <c r="WR60" s="1"/>
      <c r="WS60" s="1"/>
      <c r="WT60" s="6"/>
      <c r="WU60" s="6"/>
      <c r="WV60" s="235"/>
      <c r="WW60" s="235"/>
      <c r="WX60" s="235"/>
      <c r="WY60" s="235"/>
      <c r="WZ60" s="235"/>
      <c r="XA60" s="235"/>
      <c r="XB60" s="235"/>
      <c r="XC60" s="6"/>
      <c r="XD60" s="1"/>
      <c r="XE60" s="1"/>
      <c r="XF60" s="1"/>
      <c r="XG60" s="1"/>
      <c r="XH60" s="1"/>
      <c r="XI60" s="1"/>
      <c r="XJ60" s="1"/>
      <c r="XK60" s="1"/>
      <c r="XL60" s="1"/>
      <c r="ZE60" s="8"/>
      <c r="ZF60" s="6"/>
      <c r="ZG60" s="2">
        <f>ZM59</f>
        <v>0.052205882352941178</v>
      </c>
      <c r="ZH60" s="2">
        <f t="shared" si="266"/>
        <v>0.053644762631855226</v>
      </c>
      <c r="ZI60" s="2">
        <f>ZN59</f>
        <v>0.053644762631855226</v>
      </c>
      <c r="ZJ60" s="2"/>
      <c r="ZK60" s="2"/>
      <c r="ZL60" s="2"/>
      <c r="ZM60" s="2"/>
      <c r="ZN60" s="2"/>
      <c r="ZO60" s="2"/>
      <c r="ZP60" s="6"/>
      <c r="ZQ60" s="6"/>
      <c r="ZR60" s="6"/>
      <c r="ZS60" s="6"/>
      <c r="ZT60" s="6"/>
      <c r="ZW60" s="6"/>
      <c r="ZX60" s="1"/>
      <c r="ZY60" s="1"/>
      <c r="ZZ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row>
    <row r="61" ht="15" customHeight="1">
      <c r="O61" s="104"/>
      <c r="Q61" s="104"/>
      <c r="AT61" s="104"/>
      <c r="AU61" s="1"/>
      <c r="AV61" s="40"/>
      <c r="AW61" s="40"/>
      <c r="AX61" s="40"/>
      <c r="AY61" s="40"/>
      <c r="AZ61" s="40"/>
      <c r="BA61" s="40"/>
      <c r="BB61" s="40"/>
      <c r="BC61" s="40"/>
      <c r="BD61" s="40"/>
      <c r="BE61" s="40"/>
      <c r="BF61" s="40"/>
      <c r="BG61" s="40"/>
      <c r="BH61" s="40"/>
      <c r="BI61" s="40"/>
      <c r="BJ61" s="40"/>
      <c r="BK61" s="40"/>
      <c r="BL61" s="40"/>
      <c r="BS61" s="40"/>
      <c r="BT61" s="40"/>
      <c r="BU61" s="40"/>
      <c r="BV61" s="40"/>
      <c r="BW61" s="18" t="s">
        <v>320</v>
      </c>
      <c r="BX61" s="1">
        <f>SUM(BX58:BX60)</f>
        <v>278.53500000000003</v>
      </c>
      <c r="BY61" s="1">
        <f>SUM(BY58:BY60)</f>
        <v>19.975000000000001</v>
      </c>
      <c r="BZ61" s="1">
        <f>SUM(BZ58:BZ60)</f>
        <v>32.210000000000001</v>
      </c>
      <c r="CA61" s="1">
        <f>SUM(CA58:CA60)</f>
        <v>1543.380625</v>
      </c>
      <c r="CB61" s="133">
        <f>SUM(CB58:CB60)</f>
        <v>2878.8401749999994</v>
      </c>
      <c r="CC61" s="40"/>
      <c r="CD61" s="40"/>
      <c r="CE61" s="40"/>
      <c r="CF61" s="40"/>
      <c r="DB61" s="104"/>
      <c r="DC61" s="104"/>
      <c r="DD61" s="104"/>
      <c r="DE61" s="104"/>
      <c r="DF61" s="104"/>
      <c r="DG61" s="104"/>
      <c r="DH61" s="104"/>
      <c r="DI61" s="104"/>
      <c r="DJ61" s="104"/>
      <c r="DK61" s="1"/>
      <c r="DL61" s="2">
        <f>DR60</f>
        <v>0.044208276562283086</v>
      </c>
      <c r="DM61" s="2">
        <f t="shared" si="269"/>
        <v>0.045231207634312216</v>
      </c>
      <c r="DN61" s="2">
        <f>DS60</f>
        <v>0.045231207634312216</v>
      </c>
      <c r="DO61" s="2"/>
      <c r="DP61" s="2"/>
      <c r="DQ61" s="2"/>
      <c r="DR61" s="2"/>
      <c r="DS61" s="2"/>
      <c r="DT61" s="2"/>
      <c r="DX61" s="40"/>
      <c r="EM61" s="40"/>
      <c r="EN61" s="40"/>
      <c r="EO61" s="40"/>
      <c r="EP61" s="40"/>
      <c r="EQ61" s="40"/>
      <c r="ER61" s="40"/>
      <c r="ES61" s="2"/>
      <c r="ET61" s="2"/>
      <c r="EU61" s="2"/>
      <c r="EV61" s="2"/>
      <c r="EW61" s="2"/>
      <c r="EX61" s="2"/>
      <c r="EY61" s="2"/>
      <c r="EZ61" s="2"/>
      <c r="FA61" s="2">
        <f>GN60</f>
        <v>0.046076302233460577</v>
      </c>
      <c r="FB61" s="2">
        <f t="shared" si="272"/>
        <v>0.047189737915738626</v>
      </c>
      <c r="FC61" s="2">
        <f>GO60</f>
        <v>0.047189737915738626</v>
      </c>
      <c r="FD61" s="2"/>
      <c r="FE61" s="2"/>
      <c r="FF61" s="2"/>
      <c r="FG61" s="2"/>
      <c r="FH61" s="2"/>
      <c r="GH61" s="2">
        <f>GN60</f>
        <v>0.046076302233460577</v>
      </c>
      <c r="GI61" s="2">
        <f t="shared" si="275"/>
        <v>0.047189737915738626</v>
      </c>
      <c r="GJ61" s="2">
        <f>GO60</f>
        <v>0.047189737915738626</v>
      </c>
      <c r="GK61" s="2"/>
      <c r="GL61" s="2"/>
      <c r="GM61" s="2"/>
      <c r="GN61" s="2"/>
      <c r="GO61" s="2"/>
      <c r="GT61" s="2">
        <f t="shared" si="343"/>
        <v>0.24587371160895349</v>
      </c>
      <c r="GU61" s="2">
        <f t="shared" si="307"/>
        <v>0.28708164725954533</v>
      </c>
      <c r="GV61" s="2">
        <f t="shared" si="344"/>
        <v>0.28708164415217047</v>
      </c>
      <c r="GW61" s="2">
        <f t="shared" si="345"/>
        <v>0.24587371160895349</v>
      </c>
      <c r="GX61" s="2">
        <f t="shared" si="308"/>
        <v>0.28708164788519225</v>
      </c>
      <c r="GY61" s="2">
        <f t="shared" si="346"/>
        <v>0.28708164788519225</v>
      </c>
      <c r="GZ61" s="2">
        <f t="shared" si="347"/>
        <v>0.24587371160895349</v>
      </c>
      <c r="HA61" s="2">
        <f t="shared" si="309"/>
        <v>0.28708164788519225</v>
      </c>
      <c r="HB61" s="2">
        <f t="shared" si="348"/>
        <v>0.28708164788519225</v>
      </c>
      <c r="HD61" s="2">
        <f t="shared" si="349"/>
        <v>0.14241605584797407</v>
      </c>
      <c r="HE61" s="2">
        <f t="shared" si="310"/>
        <v>0.15432400512707403</v>
      </c>
      <c r="HF61" s="2">
        <f t="shared" si="350"/>
        <v>0.15432400512538139</v>
      </c>
      <c r="HG61" s="2">
        <f t="shared" si="351"/>
        <v>0.14241605584797407</v>
      </c>
      <c r="HH61" s="2">
        <f t="shared" si="311"/>
        <v>0.15432400512722849</v>
      </c>
      <c r="HI61" s="2">
        <f t="shared" si="352"/>
        <v>0.15432400512722849</v>
      </c>
      <c r="HJ61" s="2">
        <f t="shared" si="312"/>
        <v>0.16852420976572374</v>
      </c>
      <c r="HK61" s="1"/>
      <c r="HL61" s="1"/>
      <c r="HM61" s="2">
        <f t="shared" si="433"/>
        <v>0.11940266521496806</v>
      </c>
      <c r="HN61" s="2">
        <f t="shared" si="409"/>
        <v>0.1275351628708824</v>
      </c>
      <c r="HO61" s="2">
        <f t="shared" si="434"/>
        <v>0.12753341859370584</v>
      </c>
      <c r="HP61" s="2">
        <f t="shared" si="435"/>
        <v>0.11940266521496806</v>
      </c>
      <c r="HQ61" s="2">
        <f t="shared" si="410"/>
        <v>0.1275352903583642</v>
      </c>
      <c r="HR61" s="2">
        <f t="shared" si="436"/>
        <v>0.1275352903583642</v>
      </c>
      <c r="HS61" s="2">
        <f t="shared" si="411"/>
        <v>0.13690702506848973</v>
      </c>
      <c r="HT61" s="1"/>
      <c r="HV61" s="2">
        <f t="shared" si="353"/>
        <v>0.1243777762655917</v>
      </c>
      <c r="HW61" s="2">
        <f t="shared" si="313"/>
        <v>0.13325641192515547</v>
      </c>
      <c r="HX61" s="2">
        <f t="shared" si="354"/>
        <v>0.13325641192486165</v>
      </c>
      <c r="HY61" s="2">
        <f t="shared" si="355"/>
        <v>0.1243777762655917</v>
      </c>
      <c r="HZ61" s="2">
        <f t="shared" si="314"/>
        <v>0.13325641192517806</v>
      </c>
      <c r="IA61" s="2">
        <f t="shared" si="356"/>
        <v>0.13325641192517806</v>
      </c>
      <c r="IB61" s="2">
        <f t="shared" si="357"/>
        <v>0.1243777762655917</v>
      </c>
      <c r="IC61" s="2">
        <f t="shared" si="315"/>
        <v>0.13325641192517806</v>
      </c>
      <c r="ID61" s="2">
        <f t="shared" si="358"/>
        <v>0.13325641192517806</v>
      </c>
      <c r="IF61" s="2">
        <f t="shared" si="359"/>
        <v>0.091194993583100667</v>
      </c>
      <c r="IG61" s="2">
        <f t="shared" si="316"/>
        <v>0.095782098809253161</v>
      </c>
      <c r="IH61" s="2">
        <f t="shared" si="360"/>
        <v>0.095782098809247471</v>
      </c>
      <c r="II61" s="2">
        <f t="shared" si="361"/>
        <v>0.091194993583100667</v>
      </c>
      <c r="IJ61" s="2">
        <f t="shared" si="317"/>
        <v>0.095782098809253466</v>
      </c>
      <c r="IK61" s="2">
        <f t="shared" si="362"/>
        <v>0.095782098809253466</v>
      </c>
      <c r="IL61" s="2">
        <f t="shared" si="318"/>
        <v>0.1008694186151306</v>
      </c>
      <c r="IM61" s="1"/>
      <c r="IN61" s="1"/>
      <c r="IO61" s="2">
        <f t="shared" si="437"/>
        <v>0.077204291558259294</v>
      </c>
      <c r="IP61" s="2">
        <f t="shared" si="412"/>
        <v>0.080439546742222964</v>
      </c>
      <c r="IQ61" s="2">
        <f t="shared" si="438"/>
        <v>0.080439418544497432</v>
      </c>
      <c r="IR61" s="2">
        <f t="shared" si="439"/>
        <v>0.077204291558259294</v>
      </c>
      <c r="IS61" s="2">
        <f t="shared" si="413"/>
        <v>0.080439552349340429</v>
      </c>
      <c r="IT61" s="2">
        <f t="shared" si="440"/>
        <v>0.080439552349340429</v>
      </c>
      <c r="IU61" s="2">
        <f t="shared" si="414"/>
        <v>0.08396457639699989</v>
      </c>
      <c r="IV61" s="1"/>
      <c r="IX61" s="183" t="s">
        <v>791</v>
      </c>
      <c r="IZ61" s="6"/>
      <c r="JA61" s="1"/>
      <c r="JB61" s="1"/>
      <c r="JC61" s="1"/>
      <c r="JD61" s="1"/>
      <c r="JE61" s="1"/>
      <c r="JF61" s="40"/>
      <c r="JG61" s="40"/>
      <c r="JH61" s="40"/>
      <c r="JI61" s="40"/>
      <c r="JJ61" s="40"/>
      <c r="JK61" s="40"/>
      <c r="JL61" s="40"/>
      <c r="JM61" s="40"/>
      <c r="JN61" s="40"/>
      <c r="KN61" s="40"/>
      <c r="KO61" s="40"/>
      <c r="KP61" s="40"/>
      <c r="KQ61" s="40"/>
      <c r="KR61" s="89"/>
      <c r="KS61" s="89"/>
      <c r="KT61" s="89"/>
      <c r="KU61" s="40"/>
      <c r="KV61" s="40"/>
      <c r="KW61" s="40"/>
      <c r="KX61" s="40"/>
      <c r="KY61" s="40"/>
      <c r="KZ61" s="40"/>
      <c r="LA61" s="40"/>
      <c r="LB61" s="40"/>
      <c r="LC61" s="40"/>
      <c r="LD61" s="43"/>
      <c r="LE61" s="43"/>
      <c r="LF61" s="43"/>
      <c r="LG61" s="43"/>
      <c r="LH61" s="43"/>
      <c r="LI61" s="43"/>
      <c r="LJ61" s="43"/>
      <c r="LK61" s="43"/>
      <c r="LL61" s="43"/>
      <c r="LM61" s="2">
        <f t="shared" si="363"/>
        <v>0.055654766462444806</v>
      </c>
      <c r="LN61" s="2">
        <f t="shared" si="319"/>
        <v>0.05729619334856275</v>
      </c>
      <c r="LO61" s="2">
        <f t="shared" si="364"/>
        <v>0.057296193348562743</v>
      </c>
      <c r="LP61" s="2">
        <f t="shared" si="365"/>
        <v>0.055654766462444806</v>
      </c>
      <c r="LQ61" s="2">
        <f t="shared" si="320"/>
        <v>0.05729619334856275</v>
      </c>
      <c r="LR61" s="2">
        <f t="shared" si="366"/>
        <v>0.05729619334856275</v>
      </c>
      <c r="LS61" s="2">
        <f t="shared" si="367"/>
        <v>0.055654766462444806</v>
      </c>
      <c r="LT61" s="2">
        <f t="shared" si="321"/>
        <v>0.05729619334856275</v>
      </c>
      <c r="LU61" s="2">
        <f t="shared" si="368"/>
        <v>0.05729619334856275</v>
      </c>
      <c r="LV61" s="2">
        <f t="shared" si="369"/>
        <v>0.03452199927259185</v>
      </c>
      <c r="LW61" s="2">
        <f t="shared" si="322"/>
        <v>0.035139387551333244</v>
      </c>
      <c r="LX61" s="2">
        <f t="shared" si="370"/>
        <v>0.035139387551333244</v>
      </c>
      <c r="LY61" s="2">
        <f t="shared" si="371"/>
        <v>0.03452199927259185</v>
      </c>
      <c r="LZ61" s="2">
        <f t="shared" si="323"/>
        <v>0.035139387551333244</v>
      </c>
      <c r="MA61" s="2">
        <f t="shared" si="372"/>
        <v>0.035139387551333244</v>
      </c>
      <c r="MB61" s="2">
        <f t="shared" si="373"/>
        <v>0.03452199927259185</v>
      </c>
      <c r="MC61" s="2">
        <f t="shared" si="324"/>
        <v>0.035139387551333244</v>
      </c>
      <c r="MD61" s="2">
        <f t="shared" si="374"/>
        <v>0.035139387551333244</v>
      </c>
      <c r="ME61" s="1"/>
      <c r="MF61" s="2">
        <f t="shared" si="441"/>
        <v>0.072539467029399868</v>
      </c>
      <c r="MG61" s="2">
        <f t="shared" si="415"/>
        <v>0.075380579636578432</v>
      </c>
      <c r="MH61" s="2">
        <f t="shared" si="442"/>
        <v>0.075380492452459535</v>
      </c>
      <c r="MI61" s="2">
        <f t="shared" si="443"/>
        <v>0.072539467029399868</v>
      </c>
      <c r="MJ61" s="2">
        <f t="shared" si="416"/>
        <v>0.075380583190467351</v>
      </c>
      <c r="MK61" s="2">
        <f t="shared" si="444"/>
        <v>0.075380583190467351</v>
      </c>
      <c r="ML61" s="2">
        <f t="shared" si="417"/>
        <v>0.078458446485910591</v>
      </c>
      <c r="MM61" s="1"/>
      <c r="MO61" s="183" t="s">
        <v>791</v>
      </c>
      <c r="MQ61" s="6"/>
      <c r="MR61" s="1"/>
      <c r="MS61" s="1"/>
      <c r="MT61" s="1"/>
      <c r="MU61" s="1"/>
      <c r="MV61" s="1"/>
      <c r="MW61" s="2">
        <f t="shared" si="375"/>
        <v>0.05613485644194717</v>
      </c>
      <c r="MX61" s="2">
        <f t="shared" si="325"/>
        <v>0.05780560014607089</v>
      </c>
      <c r="MY61" s="2">
        <f t="shared" si="376"/>
        <v>0.057805600146070876</v>
      </c>
      <c r="MZ61" s="2">
        <f t="shared" si="377"/>
        <v>0.05613485644194717</v>
      </c>
      <c r="NA61" s="2">
        <f t="shared" si="326"/>
        <v>0.05780560014607089</v>
      </c>
      <c r="NB61" s="2">
        <f t="shared" si="378"/>
        <v>0.05780560014607089</v>
      </c>
      <c r="NC61" s="2">
        <f t="shared" si="379"/>
        <v>0.05613485644194717</v>
      </c>
      <c r="ND61" s="2">
        <f t="shared" si="327"/>
        <v>0.05780560014607089</v>
      </c>
      <c r="NE61" s="2">
        <f t="shared" si="380"/>
        <v>0.05780560014607089</v>
      </c>
      <c r="NF61" s="2">
        <f t="shared" si="381"/>
        <v>0.028979991793185556</v>
      </c>
      <c r="NG61" s="2">
        <f t="shared" si="328"/>
        <v>0.02941254056441215</v>
      </c>
      <c r="NH61" s="2">
        <f t="shared" si="382"/>
        <v>0.02941254056441215</v>
      </c>
      <c r="NI61" s="2">
        <f t="shared" si="383"/>
        <v>0.028979991793185556</v>
      </c>
      <c r="NJ61" s="2">
        <f t="shared" si="329"/>
        <v>0.02941254056441215</v>
      </c>
      <c r="NK61" s="2">
        <f t="shared" si="384"/>
        <v>0.02941254056441215</v>
      </c>
      <c r="NL61" s="2">
        <f t="shared" si="385"/>
        <v>0.028979991793185556</v>
      </c>
      <c r="NM61" s="2">
        <f t="shared" si="330"/>
        <v>0.02941254056441215</v>
      </c>
      <c r="NN61" s="2">
        <f t="shared" si="386"/>
        <v>0.02941254056441215</v>
      </c>
      <c r="NO61" s="1"/>
      <c r="NP61" s="2">
        <f t="shared" si="445"/>
        <v>0.20065807444505454</v>
      </c>
      <c r="NQ61" s="2">
        <f t="shared" si="418"/>
        <v>0.22624764634075556</v>
      </c>
      <c r="NR61" s="2">
        <f t="shared" si="446"/>
        <v>0.22620851363165237</v>
      </c>
      <c r="NS61" s="2">
        <f t="shared" si="447"/>
        <v>0.20065807444505454</v>
      </c>
      <c r="NT61" s="2">
        <f t="shared" si="419"/>
        <v>0.2262533676261381</v>
      </c>
      <c r="NU61" s="2">
        <f t="shared" si="448"/>
        <v>0.22625336762613241</v>
      </c>
      <c r="NV61" s="2">
        <f t="shared" si="420"/>
        <v>0.26006785998364429</v>
      </c>
      <c r="NW61" s="1"/>
      <c r="NY61" s="183" t="s">
        <v>791</v>
      </c>
      <c r="OA61" s="6"/>
      <c r="OB61" s="1"/>
      <c r="OC61" s="1"/>
      <c r="OD61" s="1"/>
      <c r="OE61" s="1"/>
      <c r="OF61" s="1"/>
      <c r="OG61" s="1"/>
      <c r="OH61" s="2">
        <f t="shared" si="449"/>
        <v>0.01085077900162768</v>
      </c>
      <c r="OI61" s="2">
        <f t="shared" si="421"/>
        <v>0.010910296284257614</v>
      </c>
      <c r="OJ61" s="2">
        <f t="shared" si="450"/>
        <v>0.010910296307133558</v>
      </c>
      <c r="OK61" s="2">
        <f t="shared" si="451"/>
        <v>0.01085077900162768</v>
      </c>
      <c r="OL61" s="2">
        <f t="shared" si="422"/>
        <v>0.010910296284131446</v>
      </c>
      <c r="OM61" s="2">
        <f t="shared" si="452"/>
        <v>0.010910296284131446</v>
      </c>
      <c r="ON61" s="2">
        <f t="shared" si="423"/>
        <v>0.010970471911107036</v>
      </c>
      <c r="OO61" s="1"/>
      <c r="OQ61" s="183" t="s">
        <v>791</v>
      </c>
      <c r="OS61" s="6"/>
      <c r="OT61" s="1"/>
      <c r="OU61" s="1"/>
      <c r="OV61" s="1"/>
      <c r="OW61" s="1"/>
      <c r="OX61" s="1"/>
      <c r="PH61" s="2">
        <f t="shared" si="387"/>
        <v>0.097410612017055337</v>
      </c>
      <c r="PI61" s="2">
        <f t="shared" si="331"/>
        <v>0.10268245533373713</v>
      </c>
      <c r="PJ61" s="2">
        <f t="shared" si="388"/>
        <v>0.10268245533372401</v>
      </c>
      <c r="PK61" s="2">
        <f t="shared" si="389"/>
        <v>0.097410612017055337</v>
      </c>
      <c r="PL61" s="2">
        <f t="shared" si="332"/>
        <v>0.10268245533373786</v>
      </c>
      <c r="PM61" s="2">
        <f t="shared" si="390"/>
        <v>0.10268245533373786</v>
      </c>
      <c r="PN61" s="2">
        <f t="shared" si="391"/>
        <v>0.097410612017055337</v>
      </c>
      <c r="PO61" s="2">
        <f t="shared" si="333"/>
        <v>0.10268245533373786</v>
      </c>
      <c r="PP61" s="2">
        <f t="shared" si="392"/>
        <v>0.10268245533373786</v>
      </c>
      <c r="PQ61" s="2">
        <f t="shared" si="393"/>
        <v>0.097410612017055337</v>
      </c>
      <c r="PR61" s="2">
        <f t="shared" si="334"/>
        <v>0.10268245533373713</v>
      </c>
      <c r="PS61" s="2">
        <f t="shared" si="394"/>
        <v>0.10268245533372401</v>
      </c>
      <c r="PT61" s="2">
        <f t="shared" si="395"/>
        <v>0.097410612017055337</v>
      </c>
      <c r="PU61" s="2">
        <f t="shared" si="335"/>
        <v>0.10268245533373786</v>
      </c>
      <c r="PV61" s="2">
        <f t="shared" si="396"/>
        <v>0.10268245533373786</v>
      </c>
      <c r="PW61" s="2">
        <f t="shared" si="397"/>
        <v>0.097410612017055337</v>
      </c>
      <c r="PX61" s="2">
        <f t="shared" si="336"/>
        <v>0.10268245533373786</v>
      </c>
      <c r="PY61" s="2">
        <f t="shared" si="398"/>
        <v>0.10268245533373786</v>
      </c>
      <c r="PZ61" s="1"/>
      <c r="QA61" s="2">
        <f t="shared" si="402"/>
        <v>0.00022930191526177767</v>
      </c>
      <c r="QB61" s="2">
        <f t="shared" si="399"/>
        <v>0.00022932821097595239</v>
      </c>
      <c r="QC61" s="2">
        <f t="shared" si="403"/>
        <v>0.00022932821097595239</v>
      </c>
      <c r="QD61" s="2">
        <f t="shared" si="404"/>
        <v>0.00022930191526177767</v>
      </c>
      <c r="QE61" s="2">
        <f t="shared" si="400"/>
        <v>0.00022932821097595239</v>
      </c>
      <c r="QF61" s="2">
        <f t="shared" si="405"/>
        <v>0.00022932821097595239</v>
      </c>
      <c r="QG61" s="2">
        <f t="shared" si="401"/>
        <v>0.0002293545127222054</v>
      </c>
      <c r="QH61" s="1"/>
      <c r="QJ61" s="183" t="s">
        <v>791</v>
      </c>
      <c r="QL61" s="6"/>
      <c r="QM61" s="1"/>
      <c r="QN61" s="1"/>
      <c r="QO61" s="1"/>
      <c r="QP61" s="1"/>
      <c r="QQ61" s="1"/>
      <c r="QR61" s="1"/>
      <c r="QS61" s="2">
        <f t="shared" si="453"/>
        <v>0.040644268254684916</v>
      </c>
      <c r="QT61" s="2">
        <f t="shared" si="424"/>
        <v>0.041505626758498421</v>
      </c>
      <c r="QU61" s="2">
        <f t="shared" si="454"/>
        <v>0.041505625674578793</v>
      </c>
      <c r="QV61" s="2">
        <f t="shared" si="455"/>
        <v>0.040644268254684916</v>
      </c>
      <c r="QW61" s="2">
        <f t="shared" si="425"/>
        <v>0.041505626781966877</v>
      </c>
      <c r="QX61" s="2">
        <f t="shared" si="456"/>
        <v>0.041505626781966877</v>
      </c>
      <c r="QY61" s="2">
        <f t="shared" si="426"/>
        <v>0.042404706333551589</v>
      </c>
      <c r="QZ61" s="1"/>
      <c r="RB61" s="183" t="s">
        <v>791</v>
      </c>
      <c r="RD61" s="6"/>
      <c r="RE61" s="1"/>
      <c r="RF61" s="1"/>
      <c r="RG61" s="1"/>
      <c r="RH61" s="1"/>
      <c r="RI61" s="1"/>
      <c r="SK61" s="40"/>
      <c r="TF61" s="2">
        <f>TL60</f>
        <v>0.063555315574775548</v>
      </c>
      <c r="TG61" s="2">
        <f t="shared" si="278"/>
        <v>0.065714514267481039</v>
      </c>
      <c r="TH61" s="2">
        <f>TM60</f>
        <v>0.065714514267481039</v>
      </c>
      <c r="TI61" s="2"/>
      <c r="TJ61" s="2"/>
      <c r="TK61" s="2"/>
      <c r="TL61" s="2"/>
      <c r="TM61" s="2"/>
      <c r="TN61" s="2"/>
      <c r="UB61" s="183" t="s">
        <v>791</v>
      </c>
      <c r="UD61" s="6"/>
      <c r="UE61" s="1"/>
      <c r="UF61" s="1"/>
      <c r="UG61" s="1"/>
      <c r="UH61" s="1"/>
      <c r="UI61" s="1"/>
      <c r="VB61" s="1"/>
      <c r="VC61" s="2">
        <f t="shared" si="427"/>
        <v>0.13224027422306231</v>
      </c>
      <c r="VD61" s="2">
        <f t="shared" si="406"/>
        <v>0.14237567293130471</v>
      </c>
      <c r="VE61" s="2">
        <f t="shared" si="428"/>
        <v>0.14237542832380717</v>
      </c>
      <c r="VF61" s="2">
        <f t="shared" si="429"/>
        <v>0.13224027422306231</v>
      </c>
      <c r="VG61" s="2">
        <f t="shared" si="407"/>
        <v>0.14237569323515825</v>
      </c>
      <c r="VH61" s="2">
        <f t="shared" si="430"/>
        <v>0.14237569323515825</v>
      </c>
      <c r="VI61" s="2">
        <f t="shared" si="408"/>
        <v>0.15427627083225326</v>
      </c>
      <c r="VJ61" s="1"/>
      <c r="WM61" s="40"/>
      <c r="WN61" s="1"/>
      <c r="WO61" s="1"/>
      <c r="WP61" s="1"/>
      <c r="WQ61" s="1"/>
      <c r="WR61" s="1"/>
      <c r="WS61" s="1"/>
      <c r="WT61" s="6"/>
      <c r="WU61" s="146"/>
      <c r="WV61" s="6"/>
      <c r="WW61" s="6"/>
      <c r="WX61" s="6"/>
      <c r="WY61" s="6"/>
      <c r="WZ61" s="6"/>
      <c r="XA61" s="6"/>
      <c r="XB61" s="6"/>
      <c r="XC61" s="146"/>
      <c r="XD61" s="1"/>
      <c r="XE61" s="1"/>
      <c r="XF61" s="1"/>
      <c r="XG61" s="1"/>
      <c r="XH61" s="1"/>
      <c r="XI61" s="1"/>
      <c r="XJ61" s="1"/>
      <c r="XK61" s="1"/>
      <c r="XL61" s="1"/>
      <c r="ZE61" s="8"/>
      <c r="ZF61" s="53"/>
      <c r="ZG61" s="2">
        <f t="shared" ref="ZG61:ZG70" si="457">ZG60</f>
        <v>0.052205882352941178</v>
      </c>
      <c r="ZH61" s="2">
        <f t="shared" si="266"/>
        <v>0.053644762631855226</v>
      </c>
      <c r="ZI61" s="2">
        <f t="shared" ref="ZI61:ZI85" si="458">ZH60</f>
        <v>0.053644762631855226</v>
      </c>
      <c r="ZJ61" s="1"/>
      <c r="ZK61" s="1"/>
      <c r="ZL61" s="1"/>
      <c r="ZM61" s="1"/>
      <c r="ZN61" s="1"/>
      <c r="ZO61" s="1"/>
      <c r="ZP61" s="6"/>
      <c r="ZQ61" s="6"/>
      <c r="ZW61" s="6"/>
      <c r="ZX61" s="1"/>
      <c r="ZY61" s="1"/>
      <c r="ZZ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row>
    <row r="62" ht="15" customHeight="1">
      <c r="O62" s="104"/>
      <c r="Q62" s="104"/>
      <c r="AT62" s="1"/>
      <c r="AU62" s="2"/>
      <c r="AZ62" s="40"/>
      <c r="BA62" s="40"/>
      <c r="BB62" s="40"/>
      <c r="BC62" s="40"/>
      <c r="BD62" s="40"/>
      <c r="BE62" s="40"/>
      <c r="BF62" s="40"/>
      <c r="BG62" s="40"/>
      <c r="BH62" s="40"/>
      <c r="BI62" s="40"/>
      <c r="BJ62" s="40"/>
      <c r="BK62" s="40"/>
      <c r="BW62" s="149"/>
      <c r="BX62" s="9"/>
      <c r="BY62" s="9" t="s">
        <v>21</v>
      </c>
      <c r="BZ62" s="9">
        <f>CA61/BX61</f>
        <v>5.5410653059759092</v>
      </c>
      <c r="CA62" s="9" t="s">
        <v>624</v>
      </c>
      <c r="CB62" s="150">
        <f>CB61/BX61</f>
        <v>10.335649649056668</v>
      </c>
      <c r="CG62" s="40"/>
      <c r="CH62" s="40"/>
      <c r="CI62" s="40"/>
      <c r="CJ62" s="40"/>
      <c r="CK62" s="40"/>
      <c r="CL62" s="40"/>
      <c r="CM62" s="40"/>
      <c r="CN62" s="40"/>
      <c r="CO62" s="40"/>
      <c r="CP62" s="40"/>
      <c r="CQ62" s="40"/>
      <c r="CR62" s="40"/>
      <c r="CS62" s="40"/>
      <c r="CT62" s="40"/>
      <c r="CU62" s="40"/>
      <c r="CV62" s="40"/>
      <c r="CW62" s="40"/>
      <c r="CX62" s="40"/>
      <c r="CY62" s="40"/>
      <c r="CZ62" s="40"/>
      <c r="DA62" s="40"/>
      <c r="DB62" s="1"/>
      <c r="DC62" s="1"/>
      <c r="DD62" s="1"/>
      <c r="DE62" s="1"/>
      <c r="DF62" s="1"/>
      <c r="DG62" s="1"/>
      <c r="DH62" s="1"/>
      <c r="DI62" s="1"/>
      <c r="DJ62" s="1"/>
      <c r="DK62" s="1"/>
      <c r="DL62" s="2">
        <f t="shared" ref="DL62:DL71" si="459">DL61</f>
        <v>0.044208276562283086</v>
      </c>
      <c r="DM62" s="2">
        <f t="shared" si="269"/>
        <v>0.045231207634312216</v>
      </c>
      <c r="DN62" s="2">
        <f t="shared" ref="DN62:DN84" si="460">DM61</f>
        <v>0.045231207634312216</v>
      </c>
      <c r="DY62" s="40"/>
      <c r="DZ62" s="40"/>
      <c r="EA62" s="40"/>
      <c r="EB62" s="40"/>
      <c r="EC62" s="40"/>
      <c r="ED62" s="40"/>
      <c r="EE62" s="40"/>
      <c r="EF62" s="40"/>
      <c r="EG62" s="40"/>
      <c r="EH62" s="40"/>
      <c r="EI62" s="40"/>
      <c r="EJ62" s="40"/>
      <c r="EK62" s="40"/>
      <c r="EL62" s="40"/>
      <c r="EM62" s="40"/>
      <c r="EN62" s="40"/>
      <c r="EO62" s="40"/>
      <c r="EP62" s="40"/>
      <c r="EQ62" s="40"/>
      <c r="ER62" s="40"/>
      <c r="ES62" s="2"/>
      <c r="ET62" s="2"/>
      <c r="EU62" s="2"/>
      <c r="EV62" s="2"/>
      <c r="EW62" s="2"/>
      <c r="EX62" s="2"/>
      <c r="EY62" s="2"/>
      <c r="EZ62" s="2"/>
      <c r="FA62" s="2">
        <f t="shared" ref="FA62:FA71" si="461">FA61</f>
        <v>0.046076302233460577</v>
      </c>
      <c r="FB62" s="2">
        <f t="shared" si="272"/>
        <v>0.047189737915738626</v>
      </c>
      <c r="FC62" s="2">
        <f t="shared" ref="FC62:FC71" si="462">FB61</f>
        <v>0.047189737915738626</v>
      </c>
      <c r="FF62" s="1"/>
      <c r="FI62" s="6"/>
      <c r="FM62" s="40"/>
      <c r="FN62" s="40"/>
      <c r="FO62" s="40"/>
      <c r="FP62" s="40"/>
      <c r="FQ62" s="40"/>
      <c r="FR62" s="40"/>
      <c r="FS62" s="40"/>
      <c r="FT62" s="40"/>
      <c r="FU62" s="40"/>
      <c r="FV62" s="40"/>
      <c r="FW62" s="40"/>
      <c r="FX62" s="40"/>
      <c r="FY62" s="40"/>
      <c r="FZ62" s="40"/>
      <c r="GA62" s="40"/>
      <c r="GB62" s="40"/>
      <c r="GC62" s="40"/>
      <c r="GD62" s="40"/>
      <c r="GE62" s="40"/>
      <c r="GF62" s="40"/>
      <c r="GH62" s="2">
        <f t="shared" ref="GH62:GH71" si="463">GH61</f>
        <v>0.046076302233460577</v>
      </c>
      <c r="GI62" s="2">
        <f t="shared" si="275"/>
        <v>0.047189737915738626</v>
      </c>
      <c r="GJ62" s="2">
        <f t="shared" ref="GJ62:GJ84" si="464">GI61</f>
        <v>0.047189737915738626</v>
      </c>
      <c r="GM62" s="1"/>
      <c r="GP62" s="6"/>
      <c r="GT62" s="2">
        <f>GZ61</f>
        <v>0.24587371160895349</v>
      </c>
      <c r="GU62" s="2">
        <f t="shared" si="307"/>
        <v>0.28708164788519225</v>
      </c>
      <c r="GV62" s="2">
        <f>HA61</f>
        <v>0.28708164788519225</v>
      </c>
      <c r="HD62" s="2"/>
      <c r="HE62" s="2"/>
      <c r="HF62" s="2"/>
      <c r="HG62" s="2"/>
      <c r="HH62" s="2"/>
      <c r="HI62" s="2"/>
      <c r="HK62" s="2"/>
      <c r="HL62" s="1"/>
      <c r="HM62" s="2">
        <f t="shared" si="433"/>
        <v>0.11940266521496806</v>
      </c>
      <c r="HN62" s="2">
        <f t="shared" si="409"/>
        <v>0.12753528167507536</v>
      </c>
      <c r="HO62" s="2">
        <f t="shared" si="434"/>
        <v>0.1275351628708824</v>
      </c>
      <c r="HP62" s="2">
        <f t="shared" si="435"/>
        <v>0.11940266521496806</v>
      </c>
      <c r="HQ62" s="2">
        <f t="shared" si="410"/>
        <v>0.1275352903583642</v>
      </c>
      <c r="HR62" s="2">
        <f t="shared" si="436"/>
        <v>0.1275352903583642</v>
      </c>
      <c r="HS62" s="2">
        <f t="shared" si="411"/>
        <v>0.13690705946980727</v>
      </c>
      <c r="HT62" s="1"/>
      <c r="HV62" s="2">
        <f>IB61</f>
        <v>0.1243777762655917</v>
      </c>
      <c r="HW62" s="2">
        <f t="shared" si="313"/>
        <v>0.13325641192517806</v>
      </c>
      <c r="HX62" s="2">
        <f>IC61</f>
        <v>0.13325641192517806</v>
      </c>
      <c r="IF62" s="2"/>
      <c r="IG62" s="2"/>
      <c r="IH62" s="2"/>
      <c r="II62" s="2"/>
      <c r="IJ62" s="2"/>
      <c r="IK62" s="2"/>
      <c r="IM62" s="2"/>
      <c r="IN62" s="1"/>
      <c r="IO62" s="2">
        <f t="shared" si="437"/>
        <v>0.077204291558259294</v>
      </c>
      <c r="IP62" s="2">
        <f t="shared" si="412"/>
        <v>0.080439552114373092</v>
      </c>
      <c r="IQ62" s="2">
        <f t="shared" si="438"/>
        <v>0.080439546742222964</v>
      </c>
      <c r="IR62" s="2">
        <f t="shared" si="439"/>
        <v>0.077204291558259294</v>
      </c>
      <c r="IS62" s="2">
        <f t="shared" si="413"/>
        <v>0.080439552349340429</v>
      </c>
      <c r="IT62" s="2">
        <f t="shared" si="440"/>
        <v>0.080439552349340429</v>
      </c>
      <c r="IU62" s="2">
        <f t="shared" si="414"/>
        <v>0.083964577437799393</v>
      </c>
      <c r="IV62" s="1"/>
      <c r="IX62" s="1"/>
      <c r="IY62" s="1"/>
      <c r="IZ62" s="1"/>
      <c r="JA62" s="1"/>
      <c r="JB62" s="1"/>
      <c r="JC62" s="1"/>
      <c r="JD62" s="1"/>
      <c r="JE62" s="1"/>
      <c r="KU62" s="40"/>
      <c r="KV62" s="40"/>
      <c r="KW62" s="40"/>
      <c r="KX62" s="40"/>
      <c r="KY62" s="40"/>
      <c r="KZ62" s="40"/>
      <c r="LA62" s="40"/>
      <c r="LB62" s="40"/>
      <c r="LC62" s="40"/>
      <c r="LD62" s="5"/>
      <c r="LE62" s="5"/>
      <c r="LF62" s="5"/>
      <c r="LG62" s="5"/>
      <c r="LH62" s="5"/>
      <c r="LI62" s="5"/>
      <c r="LJ62" s="5"/>
      <c r="LK62" s="5"/>
      <c r="LL62" s="5"/>
      <c r="LM62" s="2">
        <f>LS61</f>
        <v>0.055654766462444806</v>
      </c>
      <c r="LN62" s="2">
        <f t="shared" si="319"/>
        <v>0.05729619334856275</v>
      </c>
      <c r="LO62" s="2">
        <f>LT61</f>
        <v>0.05729619334856275</v>
      </c>
      <c r="LV62" s="2">
        <f>MB61</f>
        <v>0.03452199927259185</v>
      </c>
      <c r="LW62" s="2">
        <f t="shared" si="322"/>
        <v>0.035139387551333244</v>
      </c>
      <c r="LX62" s="2">
        <f>MC61</f>
        <v>0.035139387551333244</v>
      </c>
      <c r="LY62" s="6"/>
      <c r="LZ62" s="6"/>
      <c r="MA62" s="6"/>
      <c r="MB62" s="6"/>
      <c r="MC62" s="6"/>
      <c r="ME62" s="1"/>
      <c r="MF62" s="2">
        <f t="shared" si="441"/>
        <v>0.072539467029399868</v>
      </c>
      <c r="MG62" s="2">
        <f t="shared" si="415"/>
        <v>0.075380583051274014</v>
      </c>
      <c r="MH62" s="2">
        <f t="shared" si="442"/>
        <v>0.075380579636578432</v>
      </c>
      <c r="MI62" s="2">
        <f t="shared" si="443"/>
        <v>0.072539467029399868</v>
      </c>
      <c r="MJ62" s="2">
        <f t="shared" si="416"/>
        <v>0.075380583190467351</v>
      </c>
      <c r="MK62" s="2">
        <f t="shared" si="444"/>
        <v>0.075380583190467351</v>
      </c>
      <c r="ML62" s="2">
        <f t="shared" si="417"/>
        <v>0.07845844712815328</v>
      </c>
      <c r="MM62" s="1"/>
      <c r="MO62" s="1"/>
      <c r="MP62" s="1"/>
      <c r="MQ62" s="1"/>
      <c r="MR62" s="1"/>
      <c r="MS62" s="1"/>
      <c r="MT62" s="1"/>
      <c r="MU62" s="1"/>
      <c r="MV62" s="1"/>
      <c r="MW62" s="2">
        <f>NC61</f>
        <v>0.05613485644194717</v>
      </c>
      <c r="MX62" s="2">
        <f t="shared" si="325"/>
        <v>0.05780560014607089</v>
      </c>
      <c r="MY62" s="2">
        <f>ND61</f>
        <v>0.05780560014607089</v>
      </c>
      <c r="NF62" s="2">
        <f>NL61</f>
        <v>0.028979991793185556</v>
      </c>
      <c r="NG62" s="2">
        <f t="shared" si="328"/>
        <v>0.02941254056441215</v>
      </c>
      <c r="NH62" s="2">
        <f>NM61</f>
        <v>0.02941254056441215</v>
      </c>
      <c r="NI62" s="6"/>
      <c r="NJ62" s="6"/>
      <c r="NK62" s="6"/>
      <c r="NL62" s="6"/>
      <c r="NM62" s="6"/>
      <c r="NO62" s="1"/>
      <c r="NP62" s="2">
        <f t="shared" si="445"/>
        <v>0.20065807444505454</v>
      </c>
      <c r="NQ62" s="2">
        <f t="shared" si="418"/>
        <v>0.22625263783988522</v>
      </c>
      <c r="NR62" s="2">
        <f t="shared" si="446"/>
        <v>0.22624764634075556</v>
      </c>
      <c r="NS62" s="2">
        <f t="shared" si="447"/>
        <v>0.20065807444505454</v>
      </c>
      <c r="NT62" s="2">
        <f t="shared" si="419"/>
        <v>0.22625336762613882</v>
      </c>
      <c r="NU62" s="2">
        <f t="shared" si="448"/>
        <v>0.2262533676261381</v>
      </c>
      <c r="NV62" s="2">
        <f t="shared" si="420"/>
        <v>0.26007148488447518</v>
      </c>
      <c r="NW62" s="1"/>
      <c r="NY62" s="1"/>
      <c r="NZ62" s="1"/>
      <c r="OA62" s="1"/>
      <c r="OB62" s="1"/>
      <c r="OC62" s="1"/>
      <c r="OD62" s="1"/>
      <c r="OE62" s="1"/>
      <c r="OF62" s="1"/>
      <c r="OG62" s="1"/>
      <c r="OH62" s="2">
        <f t="shared" si="449"/>
        <v>0.01085077900162768</v>
      </c>
      <c r="OI62" s="2">
        <f t="shared" si="421"/>
        <v>0.010910296284132138</v>
      </c>
      <c r="OJ62" s="2">
        <f t="shared" si="450"/>
        <v>0.010910296284257614</v>
      </c>
      <c r="OK62" s="2">
        <f t="shared" si="451"/>
        <v>0.01085077900162768</v>
      </c>
      <c r="OL62" s="2">
        <f t="shared" si="422"/>
        <v>0.010910296284131446</v>
      </c>
      <c r="OM62" s="2">
        <f t="shared" si="452"/>
        <v>0.010910296284131446</v>
      </c>
      <c r="ON62" s="2">
        <f t="shared" si="423"/>
        <v>0.010970471911107643</v>
      </c>
      <c r="OO62" s="1"/>
      <c r="OQ62" s="1"/>
      <c r="OR62" s="1"/>
      <c r="OS62" s="1"/>
      <c r="OT62" s="1"/>
      <c r="OU62" s="1"/>
      <c r="OV62" s="1"/>
      <c r="OW62" s="1"/>
      <c r="OX62" s="1"/>
      <c r="PH62" s="2">
        <f>PN61</f>
        <v>0.097410612017055337</v>
      </c>
      <c r="PI62" s="2">
        <f t="shared" si="331"/>
        <v>0.10268245533373786</v>
      </c>
      <c r="PJ62" s="2">
        <f>PO61</f>
        <v>0.10268245533373786</v>
      </c>
      <c r="PQ62" s="2">
        <f>PW61</f>
        <v>0.097410612017055337</v>
      </c>
      <c r="PR62" s="2">
        <f t="shared" si="334"/>
        <v>0.10268245533373786</v>
      </c>
      <c r="PS62" s="2">
        <f>PX61</f>
        <v>0.10268245533373786</v>
      </c>
      <c r="PT62" s="6"/>
      <c r="PU62" s="6"/>
      <c r="PV62" s="6"/>
      <c r="PW62" s="6"/>
      <c r="PX62" s="6"/>
      <c r="PZ62" s="1"/>
      <c r="QA62" s="2">
        <f t="shared" si="402"/>
        <v>0.00022930191526177767</v>
      </c>
      <c r="QB62" s="2">
        <f t="shared" si="399"/>
        <v>0.00022932821097595239</v>
      </c>
      <c r="QC62" s="2">
        <f t="shared" si="403"/>
        <v>0.00022932821097595239</v>
      </c>
      <c r="QD62" s="2">
        <f t="shared" si="404"/>
        <v>0.00022930191526177767</v>
      </c>
      <c r="QE62" s="2">
        <f t="shared" si="400"/>
        <v>0.00022932821097595239</v>
      </c>
      <c r="QF62" s="2">
        <f t="shared" si="405"/>
        <v>0.00022932821097595239</v>
      </c>
      <c r="QG62" s="2">
        <f t="shared" si="401"/>
        <v>0.0002293545127222054</v>
      </c>
      <c r="QH62" s="1"/>
      <c r="QJ62" s="1"/>
      <c r="QK62" s="1"/>
      <c r="QL62" s="1"/>
      <c r="QM62" s="1"/>
      <c r="QN62" s="1"/>
      <c r="QO62" s="1"/>
      <c r="QP62" s="1"/>
      <c r="QQ62" s="1"/>
      <c r="QR62" s="1"/>
      <c r="QS62" s="2">
        <f t="shared" si="453"/>
        <v>0.040644268254684916</v>
      </c>
      <c r="QT62" s="2">
        <f t="shared" si="424"/>
        <v>0.041505626781469518</v>
      </c>
      <c r="QU62" s="2">
        <f t="shared" si="454"/>
        <v>0.041505626758498421</v>
      </c>
      <c r="QV62" s="2">
        <f t="shared" si="455"/>
        <v>0.040644268254684916</v>
      </c>
      <c r="QW62" s="2">
        <f t="shared" si="425"/>
        <v>0.041505626781966877</v>
      </c>
      <c r="QX62" s="2">
        <f t="shared" si="456"/>
        <v>0.041505626781966877</v>
      </c>
      <c r="QY62" s="2">
        <f t="shared" si="426"/>
        <v>0.042404706341758254</v>
      </c>
      <c r="QZ62" s="1"/>
      <c r="RB62" s="1"/>
      <c r="RC62" s="1"/>
      <c r="RD62" s="1"/>
      <c r="RE62" s="1"/>
      <c r="RF62" s="1"/>
      <c r="RG62" s="1"/>
      <c r="RH62" s="1"/>
      <c r="RI62" s="1"/>
      <c r="SL62" s="40"/>
      <c r="SM62" s="40"/>
      <c r="SN62" s="40"/>
      <c r="SO62" s="40"/>
      <c r="SP62" s="40"/>
      <c r="SQ62" s="40"/>
      <c r="SR62" s="40"/>
      <c r="SS62" s="40"/>
      <c r="ST62" s="40"/>
      <c r="SU62" s="40"/>
      <c r="SV62" s="40"/>
      <c r="SW62" s="40"/>
      <c r="SX62" s="40"/>
      <c r="SY62" s="40"/>
      <c r="SZ62" s="40"/>
      <c r="TA62" s="40"/>
      <c r="TB62" s="40"/>
      <c r="TC62" s="40"/>
      <c r="TD62" s="40"/>
      <c r="TE62" s="40"/>
      <c r="TF62" s="2">
        <f t="shared" ref="TF62:TF71" si="465">TF61</f>
        <v>0.063555315574775548</v>
      </c>
      <c r="TG62" s="2">
        <f t="shared" si="278"/>
        <v>0.065714514267481039</v>
      </c>
      <c r="TH62" s="2">
        <f t="shared" ref="TH62:TH84" si="466">TG61</f>
        <v>0.065714514267481039</v>
      </c>
      <c r="UB62" s="1"/>
      <c r="UC62" s="1"/>
      <c r="UD62" s="1"/>
      <c r="UE62" s="1"/>
      <c r="UF62" s="1"/>
      <c r="UG62" s="1"/>
      <c r="UH62" s="1"/>
      <c r="UI62" s="1"/>
      <c r="VB62" s="1"/>
      <c r="VC62" s="2">
        <f t="shared" si="427"/>
        <v>0.13224027422306231</v>
      </c>
      <c r="VD62" s="2">
        <f t="shared" si="406"/>
        <v>0.14237569167899042</v>
      </c>
      <c r="VE62" s="2">
        <f t="shared" si="428"/>
        <v>0.14237567293130471</v>
      </c>
      <c r="VF62" s="2">
        <f t="shared" si="429"/>
        <v>0.13224027422306231</v>
      </c>
      <c r="VG62" s="2">
        <f t="shared" si="407"/>
        <v>0.14237569323515825</v>
      </c>
      <c r="VH62" s="2">
        <f t="shared" si="430"/>
        <v>0.14237569323515825</v>
      </c>
      <c r="VI62" s="2">
        <f t="shared" si="408"/>
        <v>0.15427627763051702</v>
      </c>
      <c r="VJ62" s="1"/>
      <c r="WM62" s="40"/>
      <c r="WN62" s="1"/>
      <c r="WO62" s="1"/>
      <c r="WP62" s="1"/>
      <c r="WQ62" s="1"/>
      <c r="WR62" s="1"/>
      <c r="WS62" s="1"/>
      <c r="WT62" s="6"/>
      <c r="WU62" s="24"/>
      <c r="WV62" s="6"/>
      <c r="WW62" s="6"/>
      <c r="WX62" s="6"/>
      <c r="WY62" s="6"/>
      <c r="WZ62" s="6"/>
      <c r="XA62" s="6"/>
      <c r="XB62" s="6"/>
      <c r="XC62" s="24"/>
      <c r="XD62" s="1"/>
      <c r="XL62" s="1"/>
      <c r="ZE62" s="8"/>
      <c r="ZF62" s="7"/>
      <c r="ZG62" s="2">
        <f t="shared" si="457"/>
        <v>0.052205882352941178</v>
      </c>
      <c r="ZH62" s="2">
        <f t="shared" si="266"/>
        <v>0.053644762631855226</v>
      </c>
      <c r="ZI62" s="2">
        <f t="shared" si="458"/>
        <v>0.053644762631855226</v>
      </c>
      <c r="ZJ62" s="1"/>
      <c r="ZK62" s="1"/>
      <c r="ZL62" s="1"/>
      <c r="ZM62" s="1"/>
      <c r="ZN62" s="1"/>
      <c r="ZO62" s="1"/>
      <c r="ZW62" s="1"/>
      <c r="ZX62" s="1"/>
      <c r="ZY62" s="1"/>
      <c r="ZZ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row>
    <row r="63" ht="15" customHeight="1">
      <c r="O63" s="104"/>
      <c r="Q63" s="104"/>
      <c r="AT63" s="1"/>
      <c r="AU63" s="2"/>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1"/>
      <c r="DC63" s="1"/>
      <c r="DD63" s="1"/>
      <c r="DE63" s="1"/>
      <c r="DF63" s="1"/>
      <c r="DG63" s="1"/>
      <c r="DH63" s="1"/>
      <c r="DI63" s="1"/>
      <c r="DJ63" s="1"/>
      <c r="DK63" s="40"/>
      <c r="DL63" s="2">
        <f t="shared" si="459"/>
        <v>0.044208276562283086</v>
      </c>
      <c r="DM63" s="2">
        <f t="shared" si="269"/>
        <v>0.045231207634312216</v>
      </c>
      <c r="DN63" s="2">
        <f t="shared" si="460"/>
        <v>0.045231207634312216</v>
      </c>
      <c r="DX63" s="40"/>
      <c r="DY63" s="40"/>
      <c r="DZ63" s="40"/>
      <c r="EA63" s="40"/>
      <c r="EB63" s="40"/>
      <c r="EC63" s="40"/>
      <c r="ED63" s="40"/>
      <c r="EE63" s="40"/>
      <c r="EF63" s="40"/>
      <c r="EG63" s="40"/>
      <c r="EH63" s="40"/>
      <c r="EI63" s="40"/>
      <c r="EJ63" s="40"/>
      <c r="EK63" s="40"/>
      <c r="EL63" s="40"/>
      <c r="EM63" s="40"/>
      <c r="EN63" s="40"/>
      <c r="EO63" s="40"/>
      <c r="EP63" s="40"/>
      <c r="EQ63" s="40"/>
      <c r="ER63" s="40"/>
      <c r="ES63" s="2"/>
      <c r="ET63" s="2"/>
      <c r="EU63" s="2"/>
      <c r="EV63" s="2"/>
      <c r="EW63" s="2"/>
      <c r="EX63" s="2"/>
      <c r="EY63" s="2"/>
      <c r="EZ63" s="2"/>
      <c r="FA63" s="2">
        <f t="shared" si="461"/>
        <v>0.046076302233460577</v>
      </c>
      <c r="FB63" s="2">
        <f t="shared" si="272"/>
        <v>0.047189737915738626</v>
      </c>
      <c r="FC63" s="2">
        <f t="shared" si="462"/>
        <v>0.047189737915738626</v>
      </c>
      <c r="FF63" s="1"/>
      <c r="FI63" s="6"/>
      <c r="FM63" s="40"/>
      <c r="FN63" s="40"/>
      <c r="FO63" s="40"/>
      <c r="FP63" s="40"/>
      <c r="FQ63" s="40"/>
      <c r="FR63" s="40"/>
      <c r="FS63" s="40"/>
      <c r="FT63" s="40"/>
      <c r="FU63" s="40"/>
      <c r="FV63" s="40"/>
      <c r="FW63" s="40"/>
      <c r="FX63" s="40"/>
      <c r="FY63" s="40"/>
      <c r="FZ63" s="40"/>
      <c r="GA63" s="40"/>
      <c r="GB63" s="40"/>
      <c r="GC63" s="40"/>
      <c r="GD63" s="40"/>
      <c r="GE63" s="40"/>
      <c r="GF63" s="40"/>
      <c r="GH63" s="2">
        <f t="shared" si="463"/>
        <v>0.046076302233460577</v>
      </c>
      <c r="GI63" s="2">
        <f t="shared" si="275"/>
        <v>0.047189737915738626</v>
      </c>
      <c r="GJ63" s="2">
        <f t="shared" si="464"/>
        <v>0.047189737915738626</v>
      </c>
      <c r="GM63" s="1"/>
      <c r="GP63" s="6"/>
      <c r="GT63" s="2">
        <f t="shared" ref="GT63:GT72" si="467">GT62</f>
        <v>0.24587371160895349</v>
      </c>
      <c r="GU63" s="2">
        <f t="shared" si="307"/>
        <v>0.28708164788519225</v>
      </c>
      <c r="GV63" s="2">
        <f t="shared" ref="GV63:GV72" si="468">GU62</f>
        <v>0.28708164788519225</v>
      </c>
      <c r="HD63" s="2">
        <f>HG61</f>
        <v>0.14241605584797407</v>
      </c>
      <c r="HE63" s="2">
        <f>HI61</f>
        <v>0.15432400512722849</v>
      </c>
      <c r="HF63" s="2">
        <f t="shared" ref="HF63:HF73" si="469">HE63/(1-(0.5*HG63))</f>
        <v>0.1685242097658172</v>
      </c>
      <c r="HG63" s="2">
        <f>HJ61</f>
        <v>0.16852420976572374</v>
      </c>
      <c r="HH63" s="2"/>
      <c r="HI63" s="2"/>
      <c r="HK63" s="2"/>
      <c r="HL63" s="1"/>
      <c r="HM63" s="2">
        <f t="shared" si="433"/>
        <v>0.11940266521496806</v>
      </c>
      <c r="HN63" s="2">
        <f t="shared" si="409"/>
        <v>0.12753528976693743</v>
      </c>
      <c r="HO63" s="2">
        <f t="shared" si="434"/>
        <v>0.12753528167507536</v>
      </c>
      <c r="HP63" s="2">
        <f t="shared" si="435"/>
        <v>0.11940266521496806</v>
      </c>
      <c r="HQ63" s="2">
        <f t="shared" si="410"/>
        <v>0.1275352903583642</v>
      </c>
      <c r="HR63" s="2">
        <f t="shared" si="436"/>
        <v>0.1275352903583642</v>
      </c>
      <c r="HS63" s="2">
        <f t="shared" si="411"/>
        <v>0.13690706199774513</v>
      </c>
      <c r="HT63" s="1"/>
      <c r="HV63" s="2">
        <f t="shared" ref="HV63:HV72" si="470">HV62</f>
        <v>0.1243777762655917</v>
      </c>
      <c r="HW63" s="2">
        <f t="shared" si="313"/>
        <v>0.13325641192517806</v>
      </c>
      <c r="HX63" s="2">
        <f t="shared" ref="HX63:HX72" si="471">HW62</f>
        <v>0.13325641192517806</v>
      </c>
      <c r="IF63" s="2">
        <f>II61</f>
        <v>0.091194993583100667</v>
      </c>
      <c r="IG63" s="2">
        <f>IK61</f>
        <v>0.095782098809253466</v>
      </c>
      <c r="IH63" s="2">
        <f t="shared" ref="IH63:IH73" si="472">IG63/(1-(0.5*II63))</f>
        <v>0.1008694186151307</v>
      </c>
      <c r="II63" s="2">
        <f>IL61</f>
        <v>0.1008694186151306</v>
      </c>
      <c r="IJ63" s="2"/>
      <c r="IK63" s="2"/>
      <c r="IM63" s="2"/>
      <c r="IN63" s="1"/>
      <c r="IO63" s="2">
        <f t="shared" si="437"/>
        <v>0.077204291558259294</v>
      </c>
      <c r="IP63" s="2">
        <f t="shared" si="412"/>
        <v>0.080439552339494083</v>
      </c>
      <c r="IQ63" s="2">
        <f t="shared" si="438"/>
        <v>0.080439552114373092</v>
      </c>
      <c r="IR63" s="2">
        <f t="shared" si="439"/>
        <v>0.077204291558259294</v>
      </c>
      <c r="IS63" s="2">
        <f t="shared" si="413"/>
        <v>0.080439552349340429</v>
      </c>
      <c r="IT63" s="2">
        <f t="shared" si="440"/>
        <v>0.080439552349340429</v>
      </c>
      <c r="IU63" s="2">
        <f t="shared" si="414"/>
        <v>0.083964577483409339</v>
      </c>
      <c r="IV63" s="1"/>
      <c r="IX63" s="1"/>
      <c r="IY63" s="1"/>
      <c r="IZ63" s="1"/>
      <c r="JA63" s="1"/>
      <c r="JB63" s="1"/>
      <c r="JC63" s="1"/>
      <c r="JD63" s="1"/>
      <c r="JE63" s="1"/>
      <c r="JF63" s="40"/>
      <c r="JG63" s="40"/>
      <c r="JH63" s="40"/>
      <c r="JI63" s="40"/>
      <c r="JJ63" s="40"/>
      <c r="JK63" s="40"/>
      <c r="JL63" s="40"/>
      <c r="JM63" s="40"/>
      <c r="JN63" s="40"/>
      <c r="KN63" s="40"/>
      <c r="KO63" s="40"/>
      <c r="KP63" s="40"/>
      <c r="KQ63" s="40"/>
      <c r="KR63" s="89"/>
      <c r="KS63" s="89"/>
      <c r="KT63" s="89"/>
      <c r="KU63" s="40"/>
      <c r="KV63" s="40"/>
      <c r="KW63" s="40"/>
      <c r="KX63" s="40"/>
      <c r="KY63" s="40"/>
      <c r="KZ63" s="40"/>
      <c r="LA63" s="40"/>
      <c r="LB63" s="40"/>
      <c r="LC63" s="40"/>
      <c r="LD63" s="43"/>
      <c r="LE63" s="43"/>
      <c r="LF63" s="43"/>
      <c r="LG63" s="43"/>
      <c r="LH63" s="43"/>
      <c r="LI63" s="43"/>
      <c r="LJ63" s="43"/>
      <c r="LK63" s="43"/>
      <c r="LL63" s="43"/>
      <c r="LM63" s="2">
        <f t="shared" ref="LM63:LM72" si="473">LM62</f>
        <v>0.055654766462444806</v>
      </c>
      <c r="LN63" s="2">
        <f t="shared" si="319"/>
        <v>0.05729619334856275</v>
      </c>
      <c r="LO63" s="2">
        <f t="shared" ref="LO63:LO72" si="474">LN62</f>
        <v>0.05729619334856275</v>
      </c>
      <c r="LV63" s="2">
        <f t="shared" ref="LV63:LV72" si="475">LV62</f>
        <v>0.03452199927259185</v>
      </c>
      <c r="LW63" s="2">
        <f t="shared" si="322"/>
        <v>0.035139387551333244</v>
      </c>
      <c r="LX63" s="2">
        <f t="shared" ref="LX63:LX72" si="476">LW62</f>
        <v>0.035139387551333244</v>
      </c>
      <c r="LY63" s="6"/>
      <c r="LZ63" s="6"/>
      <c r="MA63" s="6"/>
      <c r="MB63" s="6"/>
      <c r="MC63" s="6"/>
      <c r="ME63" s="1"/>
      <c r="MF63" s="2">
        <f t="shared" si="441"/>
        <v>0.072539467029399868</v>
      </c>
      <c r="MG63" s="2">
        <f t="shared" si="415"/>
        <v>0.075380583185015629</v>
      </c>
      <c r="MH63" s="2">
        <f t="shared" si="442"/>
        <v>0.075380583051274014</v>
      </c>
      <c r="MI63" s="2">
        <f t="shared" si="443"/>
        <v>0.072539467029399868</v>
      </c>
      <c r="MJ63" s="2">
        <f t="shared" si="416"/>
        <v>0.075380583190467351</v>
      </c>
      <c r="MK63" s="2">
        <f t="shared" si="444"/>
        <v>0.075380583190467351</v>
      </c>
      <c r="ML63" s="2">
        <f t="shared" si="417"/>
        <v>0.078458447154376693</v>
      </c>
      <c r="MM63" s="1"/>
      <c r="MO63" s="1"/>
      <c r="MP63" s="1"/>
      <c r="MQ63" s="1"/>
      <c r="MR63" s="1"/>
      <c r="MS63" s="1"/>
      <c r="MT63" s="1"/>
      <c r="MU63" s="1"/>
      <c r="MV63" s="1"/>
      <c r="MW63" s="2">
        <f t="shared" ref="MW63:MW72" si="477">MW62</f>
        <v>0.05613485644194717</v>
      </c>
      <c r="MX63" s="2">
        <f t="shared" si="325"/>
        <v>0.05780560014607089</v>
      </c>
      <c r="MY63" s="2">
        <f t="shared" ref="MY63:MY72" si="478">MX62</f>
        <v>0.05780560014607089</v>
      </c>
      <c r="NF63" s="2">
        <f t="shared" ref="NF63:NF72" si="479">NF62</f>
        <v>0.028979991793185556</v>
      </c>
      <c r="NG63" s="2">
        <f t="shared" si="328"/>
        <v>0.02941254056441215</v>
      </c>
      <c r="NH63" s="2">
        <f t="shared" ref="NH63:NH72" si="480">NG62</f>
        <v>0.02941254056441215</v>
      </c>
      <c r="NI63" s="6"/>
      <c r="NJ63" s="6"/>
      <c r="NK63" s="6"/>
      <c r="NL63" s="6"/>
      <c r="NM63" s="6"/>
      <c r="NO63" s="1"/>
      <c r="NP63" s="2">
        <f t="shared" si="445"/>
        <v>0.20065807444505454</v>
      </c>
      <c r="NQ63" s="2">
        <f t="shared" si="418"/>
        <v>0.22625327453700964</v>
      </c>
      <c r="NR63" s="2">
        <f t="shared" si="446"/>
        <v>0.22625263783988522</v>
      </c>
      <c r="NS63" s="2">
        <f t="shared" si="447"/>
        <v>0.20065807444505454</v>
      </c>
      <c r="NT63" s="2">
        <f t="shared" si="419"/>
        <v>0.22625336762613893</v>
      </c>
      <c r="NU63" s="2">
        <f t="shared" si="448"/>
        <v>0.22625336762613882</v>
      </c>
      <c r="NV63" s="2">
        <f t="shared" si="420"/>
        <v>0.2600720267075069</v>
      </c>
      <c r="NW63" s="1"/>
      <c r="NY63" s="1"/>
      <c r="NZ63" s="1"/>
      <c r="OA63" s="1"/>
      <c r="OB63" s="1"/>
      <c r="OC63" s="1"/>
      <c r="OD63" s="1"/>
      <c r="OE63" s="1"/>
      <c r="OF63" s="1"/>
      <c r="OG63" s="1"/>
      <c r="OH63" s="2">
        <f t="shared" si="449"/>
        <v>0.01085077900162768</v>
      </c>
      <c r="OI63" s="2">
        <f t="shared" si="421"/>
        <v>0.010910296284131451</v>
      </c>
      <c r="OJ63" s="2">
        <f t="shared" si="450"/>
        <v>0.010910296284132138</v>
      </c>
      <c r="OK63" s="2">
        <f t="shared" si="451"/>
        <v>0.01085077900162768</v>
      </c>
      <c r="OL63" s="2">
        <f t="shared" si="422"/>
        <v>0.010910296284131446</v>
      </c>
      <c r="OM63" s="2">
        <f t="shared" si="452"/>
        <v>0.010910296284131446</v>
      </c>
      <c r="ON63" s="2">
        <f t="shared" si="423"/>
        <v>0.010970471911107647</v>
      </c>
      <c r="OO63" s="1"/>
      <c r="OQ63" s="1"/>
      <c r="OR63" s="1"/>
      <c r="OS63" s="1"/>
      <c r="OT63" s="1"/>
      <c r="OU63" s="1"/>
      <c r="OV63" s="1"/>
      <c r="OW63" s="1"/>
      <c r="OX63" s="1"/>
      <c r="PH63" s="2">
        <f t="shared" ref="PH63:PH72" si="481">PH62</f>
        <v>0.097410612017055337</v>
      </c>
      <c r="PI63" s="2">
        <f t="shared" si="331"/>
        <v>0.10268245533373786</v>
      </c>
      <c r="PJ63" s="2">
        <f t="shared" ref="PJ63:PJ72" si="482">PI62</f>
        <v>0.10268245533373786</v>
      </c>
      <c r="PQ63" s="2">
        <f t="shared" ref="PQ63:PQ72" si="483">PQ62</f>
        <v>0.097410612017055337</v>
      </c>
      <c r="PR63" s="2">
        <f t="shared" si="334"/>
        <v>0.10268245533373786</v>
      </c>
      <c r="PS63" s="2">
        <f t="shared" ref="PS63:PS72" si="484">PR62</f>
        <v>0.10268245533373786</v>
      </c>
      <c r="PT63" s="6"/>
      <c r="PU63" s="6"/>
      <c r="PV63" s="6"/>
      <c r="PW63" s="6"/>
      <c r="PX63" s="6"/>
      <c r="PZ63" s="1"/>
      <c r="QA63" s="2">
        <f t="shared" si="402"/>
        <v>0.00022930191526177767</v>
      </c>
      <c r="QB63" s="2">
        <f t="shared" si="399"/>
        <v>0.00022932821097595239</v>
      </c>
      <c r="QC63" s="2">
        <f t="shared" si="403"/>
        <v>0.00022932821097595239</v>
      </c>
      <c r="QD63" s="2">
        <f t="shared" si="404"/>
        <v>0.00022930191526177767</v>
      </c>
      <c r="QE63" s="2">
        <f t="shared" si="400"/>
        <v>0.00022932821097595239</v>
      </c>
      <c r="QF63" s="2">
        <f t="shared" si="405"/>
        <v>0.00022932821097595239</v>
      </c>
      <c r="QG63" s="2">
        <f t="shared" si="401"/>
        <v>0.0002293545127222054</v>
      </c>
      <c r="QH63" s="1"/>
      <c r="QJ63" s="1"/>
      <c r="QK63" s="1"/>
      <c r="QL63" s="1"/>
      <c r="QM63" s="1"/>
      <c r="QN63" s="1"/>
      <c r="QO63" s="1"/>
      <c r="QP63" s="1"/>
      <c r="QQ63" s="1"/>
      <c r="QR63" s="1"/>
      <c r="QS63" s="2">
        <f t="shared" si="453"/>
        <v>0.040644268254684916</v>
      </c>
      <c r="QT63" s="2">
        <f t="shared" si="424"/>
        <v>0.041505626781956337</v>
      </c>
      <c r="QU63" s="2">
        <f t="shared" si="454"/>
        <v>0.041505626781469518</v>
      </c>
      <c r="QV63" s="2">
        <f t="shared" si="455"/>
        <v>0.040644268254684916</v>
      </c>
      <c r="QW63" s="2">
        <f t="shared" si="425"/>
        <v>0.041505626781966877</v>
      </c>
      <c r="QX63" s="2">
        <f t="shared" si="456"/>
        <v>0.041505626781966877</v>
      </c>
      <c r="QY63" s="2">
        <f t="shared" si="426"/>
        <v>0.042404706341936022</v>
      </c>
      <c r="QZ63" s="1"/>
      <c r="RB63" s="1"/>
      <c r="RC63" s="1"/>
      <c r="RD63" s="1"/>
      <c r="RE63" s="1"/>
      <c r="RF63" s="1"/>
      <c r="RG63" s="1"/>
      <c r="RH63" s="1"/>
      <c r="RI63" s="1"/>
      <c r="SK63" s="40"/>
      <c r="SL63" s="40"/>
      <c r="SM63" s="40"/>
      <c r="SN63" s="40"/>
      <c r="SO63" s="40"/>
      <c r="SP63" s="40"/>
      <c r="SQ63" s="40"/>
      <c r="SR63" s="40"/>
      <c r="SS63" s="40"/>
      <c r="ST63" s="40"/>
      <c r="SU63" s="40"/>
      <c r="SV63" s="40"/>
      <c r="SW63" s="40"/>
      <c r="SX63" s="40"/>
      <c r="SY63" s="40"/>
      <c r="SZ63" s="40"/>
      <c r="TA63" s="40"/>
      <c r="TB63" s="40"/>
      <c r="TC63" s="40"/>
      <c r="TD63" s="40"/>
      <c r="TE63" s="40"/>
      <c r="TF63" s="2">
        <f t="shared" si="465"/>
        <v>0.063555315574775548</v>
      </c>
      <c r="TG63" s="2">
        <f t="shared" si="278"/>
        <v>0.065714514267481039</v>
      </c>
      <c r="TH63" s="2">
        <f t="shared" si="466"/>
        <v>0.065714514267481039</v>
      </c>
      <c r="UB63" s="1"/>
      <c r="UC63" s="1"/>
      <c r="UD63" s="1"/>
      <c r="UE63" s="1"/>
      <c r="UF63" s="1"/>
      <c r="UG63" s="1"/>
      <c r="UH63" s="1"/>
      <c r="UI63" s="1"/>
      <c r="VB63" s="1"/>
      <c r="VC63" s="2">
        <f t="shared" si="427"/>
        <v>0.13224027422306231</v>
      </c>
      <c r="VD63" s="2">
        <f t="shared" si="406"/>
        <v>0.14237569311588738</v>
      </c>
      <c r="VE63" s="2">
        <f t="shared" si="428"/>
        <v>0.14237569167899042</v>
      </c>
      <c r="VF63" s="2">
        <f t="shared" si="429"/>
        <v>0.13224027422306231</v>
      </c>
      <c r="VG63" s="2">
        <f t="shared" si="407"/>
        <v>0.14237569323515825</v>
      </c>
      <c r="VH63" s="2">
        <f t="shared" si="430"/>
        <v>0.14237569323515825</v>
      </c>
      <c r="VI63" s="2">
        <f t="shared" si="408"/>
        <v>0.15427627819875528</v>
      </c>
      <c r="VJ63" s="1"/>
      <c r="WC63" s="2"/>
      <c r="WD63" s="2"/>
      <c r="WE63" s="2"/>
      <c r="WF63" s="2"/>
      <c r="WG63" s="2"/>
      <c r="WH63" s="2"/>
      <c r="WI63" s="2"/>
      <c r="WJ63" s="2"/>
      <c r="WK63" s="2"/>
      <c r="WN63" s="251"/>
      <c r="WO63" s="183"/>
      <c r="WQ63" s="1"/>
      <c r="WR63" s="1"/>
      <c r="WS63" s="1"/>
      <c r="WT63" s="6"/>
      <c r="WU63" s="24"/>
      <c r="WV63" s="6"/>
      <c r="WW63" s="6"/>
      <c r="WX63" s="6"/>
      <c r="WY63" s="6"/>
      <c r="WZ63" s="6"/>
      <c r="XA63" s="6"/>
      <c r="XB63" s="6"/>
      <c r="XC63" s="24"/>
      <c r="XD63" s="1"/>
      <c r="XL63" s="1"/>
      <c r="ZE63" s="8"/>
      <c r="ZF63" s="7"/>
      <c r="ZG63" s="2">
        <f t="shared" si="457"/>
        <v>0.052205882352941178</v>
      </c>
      <c r="ZH63" s="2">
        <f t="shared" si="266"/>
        <v>0.053644762631855226</v>
      </c>
      <c r="ZI63" s="2">
        <f t="shared" si="458"/>
        <v>0.053644762631855226</v>
      </c>
      <c r="ZJ63" s="1"/>
      <c r="ZK63" s="1"/>
      <c r="ZL63" s="1"/>
      <c r="ZM63" s="1"/>
      <c r="ZN63" s="1"/>
      <c r="ZO63" s="1"/>
      <c r="ZW63" s="1"/>
      <c r="ZX63" s="1"/>
      <c r="ZY63" s="1"/>
      <c r="ZZ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row>
    <row r="64" ht="15" customHeight="1">
      <c r="O64" s="104"/>
      <c r="Q64" s="104"/>
      <c r="AT64" s="1"/>
      <c r="AU64" s="2"/>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2">
        <f t="shared" si="459"/>
        <v>0.044208276562283086</v>
      </c>
      <c r="DM64" s="2">
        <f t="shared" si="269"/>
        <v>0.045231207634312216</v>
      </c>
      <c r="DN64" s="2">
        <f t="shared" si="460"/>
        <v>0.045231207634312216</v>
      </c>
      <c r="DX64" s="40"/>
      <c r="DY64" s="40"/>
      <c r="DZ64" s="40"/>
      <c r="EA64" s="40"/>
      <c r="EB64" s="40"/>
      <c r="EC64" s="40"/>
      <c r="ED64" s="40"/>
      <c r="EE64" s="40"/>
      <c r="EF64" s="40"/>
      <c r="EG64" s="40"/>
      <c r="EH64" s="40"/>
      <c r="EI64" s="40"/>
      <c r="EJ64" s="40"/>
      <c r="EK64" s="40"/>
      <c r="EL64" s="40"/>
      <c r="EM64" s="40"/>
      <c r="EN64" s="40"/>
      <c r="EO64" s="40"/>
      <c r="EP64" s="40"/>
      <c r="EQ64" s="40"/>
      <c r="ER64" s="40"/>
      <c r="ES64" s="2"/>
      <c r="ET64" s="2"/>
      <c r="EU64" s="2"/>
      <c r="EV64" s="2"/>
      <c r="EW64" s="2"/>
      <c r="EX64" s="2"/>
      <c r="EY64" s="2"/>
      <c r="EZ64" s="2"/>
      <c r="FA64" s="2">
        <f t="shared" si="461"/>
        <v>0.046076302233460577</v>
      </c>
      <c r="FB64" s="2">
        <f t="shared" si="272"/>
        <v>0.047189737915738626</v>
      </c>
      <c r="FC64" s="2">
        <f t="shared" si="462"/>
        <v>0.047189737915738626</v>
      </c>
      <c r="FF64" s="1"/>
      <c r="FI64" s="6"/>
      <c r="FM64" s="40"/>
      <c r="FN64" s="40"/>
      <c r="FO64" s="40"/>
      <c r="FP64" s="40"/>
      <c r="FQ64" s="40"/>
      <c r="FR64" s="40"/>
      <c r="FS64" s="40"/>
      <c r="FT64" s="40"/>
      <c r="FU64" s="40"/>
      <c r="FV64" s="40"/>
      <c r="FW64" s="40"/>
      <c r="FX64" s="40"/>
      <c r="FY64" s="40"/>
      <c r="FZ64" s="40"/>
      <c r="GA64" s="40"/>
      <c r="GB64" s="40"/>
      <c r="GC64" s="40"/>
      <c r="GD64" s="40"/>
      <c r="GE64" s="40"/>
      <c r="GF64" s="40"/>
      <c r="GH64" s="2">
        <f t="shared" si="463"/>
        <v>0.046076302233460577</v>
      </c>
      <c r="GI64" s="2">
        <f t="shared" si="275"/>
        <v>0.047189737915738626</v>
      </c>
      <c r="GJ64" s="2">
        <f t="shared" si="464"/>
        <v>0.047189737915738626</v>
      </c>
      <c r="GM64" s="1"/>
      <c r="GP64" s="6"/>
      <c r="GT64" s="2">
        <f t="shared" si="467"/>
        <v>0.24587371160895349</v>
      </c>
      <c r="GU64" s="2">
        <f t="shared" si="307"/>
        <v>0.28708164788519225</v>
      </c>
      <c r="GV64" s="2">
        <f t="shared" si="468"/>
        <v>0.28708164788519225</v>
      </c>
      <c r="HD64" s="2">
        <f t="shared" ref="HD64:HD73" si="485">HJ51</f>
        <v>0.16615561909103588</v>
      </c>
      <c r="HE64" s="2">
        <f t="shared" ref="HE64:HE73" si="486">HE63</f>
        <v>0.15432400512722849</v>
      </c>
      <c r="HF64" s="2">
        <f t="shared" si="469"/>
        <v>0.1685242097658258</v>
      </c>
      <c r="HG64" s="2">
        <f t="shared" ref="HG64:HG73" si="487">HF63</f>
        <v>0.1685242097658172</v>
      </c>
      <c r="HH64" s="2"/>
      <c r="HI64" s="2"/>
      <c r="HK64" s="2"/>
      <c r="HL64" s="1"/>
      <c r="HM64" s="2">
        <f t="shared" si="433"/>
        <v>0.11940266521496806</v>
      </c>
      <c r="HN64" s="2">
        <f t="shared" si="409"/>
        <v>0.12753529031808158</v>
      </c>
      <c r="HO64" s="2">
        <f t="shared" si="434"/>
        <v>0.12753528976693743</v>
      </c>
      <c r="HP64" s="2">
        <f t="shared" si="435"/>
        <v>0.11940266521496806</v>
      </c>
      <c r="HQ64" s="2">
        <f t="shared" si="410"/>
        <v>0.1275352903583642</v>
      </c>
      <c r="HR64" s="2">
        <f t="shared" si="436"/>
        <v>0.1275352903583642</v>
      </c>
      <c r="HS64" s="2">
        <f t="shared" si="411"/>
        <v>0.13690706218350748</v>
      </c>
      <c r="HT64" s="1"/>
      <c r="HV64" s="2">
        <f t="shared" si="470"/>
        <v>0.1243777762655917</v>
      </c>
      <c r="HW64" s="2">
        <f t="shared" si="313"/>
        <v>0.13325641192517806</v>
      </c>
      <c r="HX64" s="2">
        <f t="shared" si="471"/>
        <v>0.13325641192517806</v>
      </c>
      <c r="IF64" s="2">
        <f t="shared" ref="IF64:IF73" si="488">IL51</f>
        <v>0.10035818062846544</v>
      </c>
      <c r="IG64" s="2">
        <f t="shared" ref="IG64:IG73" si="489">IG63</f>
        <v>0.095782098809253466</v>
      </c>
      <c r="IH64" s="2">
        <f t="shared" si="472"/>
        <v>0.1008694186151307</v>
      </c>
      <c r="II64" s="2">
        <f t="shared" ref="II64:II73" si="490">IH63</f>
        <v>0.1008694186151307</v>
      </c>
      <c r="IJ64" s="2"/>
      <c r="IK64" s="2"/>
      <c r="IM64" s="2"/>
      <c r="IN64" s="1"/>
      <c r="IO64" s="2">
        <f t="shared" si="437"/>
        <v>0.077204291558259294</v>
      </c>
      <c r="IP64" s="2">
        <f t="shared" si="412"/>
        <v>0.080439552348927815</v>
      </c>
      <c r="IQ64" s="2">
        <f t="shared" si="438"/>
        <v>0.080439552339494083</v>
      </c>
      <c r="IR64" s="2">
        <f t="shared" si="439"/>
        <v>0.077204291558259294</v>
      </c>
      <c r="IS64" s="2">
        <f t="shared" si="413"/>
        <v>0.080439552349340429</v>
      </c>
      <c r="IT64" s="2">
        <f t="shared" si="440"/>
        <v>0.080439552349340429</v>
      </c>
      <c r="IU64" s="2">
        <f t="shared" si="414"/>
        <v>0.08396457748540806</v>
      </c>
      <c r="IV64" s="1"/>
      <c r="IX64" s="1"/>
      <c r="IY64" s="1"/>
      <c r="IZ64" s="1"/>
      <c r="JA64" s="1"/>
      <c r="JB64" s="1"/>
      <c r="JC64" s="1"/>
      <c r="JD64" s="1"/>
      <c r="JE64" s="1"/>
      <c r="JF64" s="40"/>
      <c r="JG64" s="40"/>
      <c r="JH64" s="40"/>
      <c r="JI64" s="40"/>
      <c r="JJ64" s="40"/>
      <c r="JK64" s="40"/>
      <c r="JL64" s="40"/>
      <c r="JM64" s="40"/>
      <c r="JN64" s="40"/>
      <c r="KN64" s="40"/>
      <c r="KO64" s="40"/>
      <c r="KP64" s="40"/>
      <c r="KQ64" s="40"/>
      <c r="KR64" s="89"/>
      <c r="KS64" s="89"/>
      <c r="KT64" s="89"/>
      <c r="KU64" s="40"/>
      <c r="KV64" s="40"/>
      <c r="KW64" s="40"/>
      <c r="KX64" s="40"/>
      <c r="KY64" s="40"/>
      <c r="KZ64" s="40"/>
      <c r="LA64" s="40"/>
      <c r="LB64" s="40"/>
      <c r="LC64" s="40"/>
      <c r="LD64" s="43"/>
      <c r="LE64" s="43"/>
      <c r="LF64" s="43"/>
      <c r="LG64" s="43"/>
      <c r="LH64" s="43"/>
      <c r="LI64" s="43"/>
      <c r="LJ64" s="43"/>
      <c r="LK64" s="43"/>
      <c r="LL64" s="43"/>
      <c r="LM64" s="2">
        <f t="shared" si="473"/>
        <v>0.055654766462444806</v>
      </c>
      <c r="LN64" s="2">
        <f t="shared" si="319"/>
        <v>0.05729619334856275</v>
      </c>
      <c r="LO64" s="2">
        <f t="shared" si="474"/>
        <v>0.05729619334856275</v>
      </c>
      <c r="LV64" s="2">
        <f t="shared" si="475"/>
        <v>0.03452199927259185</v>
      </c>
      <c r="LW64" s="2">
        <f t="shared" si="322"/>
        <v>0.035139387551333244</v>
      </c>
      <c r="LX64" s="2">
        <f t="shared" si="476"/>
        <v>0.035139387551333244</v>
      </c>
      <c r="LY64" s="6"/>
      <c r="LZ64" s="6"/>
      <c r="MA64" s="6"/>
      <c r="MB64" s="6"/>
      <c r="MC64" s="6"/>
      <c r="ME64" s="1"/>
      <c r="MF64" s="2">
        <f t="shared" si="441"/>
        <v>0.072539467029399868</v>
      </c>
      <c r="MG64" s="2">
        <f t="shared" si="415"/>
        <v>0.075380583190253828</v>
      </c>
      <c r="MH64" s="2">
        <f t="shared" si="442"/>
        <v>0.075380583185015629</v>
      </c>
      <c r="MI64" s="2">
        <f t="shared" si="443"/>
        <v>0.072539467029399868</v>
      </c>
      <c r="MJ64" s="2">
        <f t="shared" si="416"/>
        <v>0.075380583190467351</v>
      </c>
      <c r="MK64" s="2">
        <f t="shared" si="444"/>
        <v>0.075380583190467351</v>
      </c>
      <c r="ML64" s="2">
        <f t="shared" si="417"/>
        <v>0.078458447155447419</v>
      </c>
      <c r="MM64" s="1"/>
      <c r="MO64" s="1"/>
      <c r="MP64" s="1"/>
      <c r="MQ64" s="1"/>
      <c r="MR64" s="1"/>
      <c r="MS64" s="1"/>
      <c r="MT64" s="1"/>
      <c r="MU64" s="1"/>
      <c r="MV64" s="1"/>
      <c r="MW64" s="2">
        <f t="shared" si="477"/>
        <v>0.05613485644194717</v>
      </c>
      <c r="MX64" s="2">
        <f t="shared" si="325"/>
        <v>0.05780560014607089</v>
      </c>
      <c r="MY64" s="2">
        <f t="shared" si="478"/>
        <v>0.05780560014607089</v>
      </c>
      <c r="NF64" s="2">
        <f t="shared" si="479"/>
        <v>0.028979991793185556</v>
      </c>
      <c r="NG64" s="2">
        <f t="shared" si="328"/>
        <v>0.02941254056441215</v>
      </c>
      <c r="NH64" s="2">
        <f t="shared" si="480"/>
        <v>0.02941254056441215</v>
      </c>
      <c r="NI64" s="6"/>
      <c r="NJ64" s="6"/>
      <c r="NK64" s="6"/>
      <c r="NL64" s="6"/>
      <c r="NM64" s="6"/>
      <c r="NO64" s="1"/>
      <c r="NP64" s="2">
        <f t="shared" si="445"/>
        <v>0.20065807444505454</v>
      </c>
      <c r="NQ64" s="2">
        <f t="shared" si="418"/>
        <v>0.22625335575199212</v>
      </c>
      <c r="NR64" s="2">
        <f t="shared" si="446"/>
        <v>0.22625327453700964</v>
      </c>
      <c r="NS64" s="2">
        <f t="shared" si="447"/>
        <v>0.20065807444505454</v>
      </c>
      <c r="NT64" s="2">
        <f t="shared" si="419"/>
        <v>0.22625336762613893</v>
      </c>
      <c r="NU64" s="2">
        <f t="shared" si="448"/>
        <v>0.22625336762613893</v>
      </c>
      <c r="NV64" s="2">
        <f t="shared" si="420"/>
        <v>0.26007210769535033</v>
      </c>
      <c r="NW64" s="1"/>
      <c r="NY64" s="1"/>
      <c r="NZ64" s="1"/>
      <c r="OA64" s="1"/>
      <c r="OB64" s="1"/>
      <c r="OC64" s="1"/>
      <c r="OD64" s="1"/>
      <c r="OE64" s="1"/>
      <c r="OF64" s="1"/>
      <c r="OG64" s="1"/>
      <c r="OH64" s="2">
        <f t="shared" si="449"/>
        <v>0.01085077900162768</v>
      </c>
      <c r="OI64" s="2">
        <f t="shared" si="421"/>
        <v>0.010910296284131446</v>
      </c>
      <c r="OJ64" s="2">
        <f t="shared" si="450"/>
        <v>0.010910296284131451</v>
      </c>
      <c r="OK64" s="2">
        <f t="shared" si="451"/>
        <v>0.01085077900162768</v>
      </c>
      <c r="OL64" s="2">
        <f t="shared" si="422"/>
        <v>0.010910296284131446</v>
      </c>
      <c r="OM64" s="2">
        <f t="shared" si="452"/>
        <v>0.010910296284131446</v>
      </c>
      <c r="ON64" s="2">
        <f t="shared" si="423"/>
        <v>0.010970471911107647</v>
      </c>
      <c r="OO64" s="1"/>
      <c r="OQ64" s="1"/>
      <c r="OR64" s="1"/>
      <c r="OS64" s="1"/>
      <c r="OT64" s="1"/>
      <c r="OU64" s="1"/>
      <c r="OV64" s="1"/>
      <c r="OW64" s="1"/>
      <c r="OX64" s="1"/>
      <c r="PH64" s="2">
        <f t="shared" si="481"/>
        <v>0.097410612017055337</v>
      </c>
      <c r="PI64" s="2">
        <f t="shared" si="331"/>
        <v>0.10268245533373786</v>
      </c>
      <c r="PJ64" s="2">
        <f t="shared" si="482"/>
        <v>0.10268245533373786</v>
      </c>
      <c r="PQ64" s="2">
        <f t="shared" si="483"/>
        <v>0.097410612017055337</v>
      </c>
      <c r="PR64" s="2">
        <f t="shared" si="334"/>
        <v>0.10268245533373786</v>
      </c>
      <c r="PS64" s="2">
        <f t="shared" si="484"/>
        <v>0.10268245533373786</v>
      </c>
      <c r="PT64" s="6"/>
      <c r="PU64" s="6"/>
      <c r="PV64" s="6"/>
      <c r="PW64" s="6"/>
      <c r="PX64" s="6"/>
      <c r="PZ64" s="1"/>
      <c r="QA64" s="2">
        <f t="shared" si="402"/>
        <v>0.00022930191526177767</v>
      </c>
      <c r="QB64" s="2">
        <f t="shared" si="399"/>
        <v>0.00022932821097595239</v>
      </c>
      <c r="QC64" s="2">
        <f t="shared" si="403"/>
        <v>0.00022932821097595239</v>
      </c>
      <c r="QD64" s="2">
        <f t="shared" si="404"/>
        <v>0.00022930191526177767</v>
      </c>
      <c r="QE64" s="2">
        <f t="shared" si="400"/>
        <v>0.00022932821097595239</v>
      </c>
      <c r="QF64" s="2">
        <f t="shared" si="405"/>
        <v>0.00022932821097595239</v>
      </c>
      <c r="QG64" s="2">
        <f t="shared" si="401"/>
        <v>0.0002293545127222054</v>
      </c>
      <c r="QH64" s="1"/>
      <c r="QJ64" s="1"/>
      <c r="QK64" s="1"/>
      <c r="QL64" s="1"/>
      <c r="QM64" s="1"/>
      <c r="QN64" s="1"/>
      <c r="QO64" s="1"/>
      <c r="QP64" s="1"/>
      <c r="QQ64" s="1"/>
      <c r="QR64" s="1"/>
      <c r="QS64" s="2">
        <f t="shared" si="453"/>
        <v>0.040644268254684916</v>
      </c>
      <c r="QT64" s="2">
        <f t="shared" si="424"/>
        <v>0.041505626781966655</v>
      </c>
      <c r="QU64" s="2">
        <f t="shared" si="454"/>
        <v>0.041505626781956337</v>
      </c>
      <c r="QV64" s="2">
        <f t="shared" si="455"/>
        <v>0.040644268254684916</v>
      </c>
      <c r="QW64" s="2">
        <f t="shared" si="425"/>
        <v>0.041505626781966877</v>
      </c>
      <c r="QX64" s="2">
        <f t="shared" si="456"/>
        <v>0.041505626781966877</v>
      </c>
      <c r="QY64" s="2">
        <f t="shared" si="426"/>
        <v>0.042404706341939873</v>
      </c>
      <c r="QZ64" s="1"/>
      <c r="RB64" s="1"/>
      <c r="RC64" s="1"/>
      <c r="RD64" s="1"/>
      <c r="RE64" s="1"/>
      <c r="RF64" s="1"/>
      <c r="RG64" s="1"/>
      <c r="RH64" s="1"/>
      <c r="RI64" s="1"/>
      <c r="SK64" s="40"/>
      <c r="SL64" s="40"/>
      <c r="SM64" s="40"/>
      <c r="SN64" s="40"/>
      <c r="SO64" s="40"/>
      <c r="SP64" s="40"/>
      <c r="SQ64" s="40"/>
      <c r="SR64" s="40"/>
      <c r="SS64" s="40"/>
      <c r="ST64" s="40"/>
      <c r="SU64" s="40"/>
      <c r="SV64" s="40"/>
      <c r="SW64" s="40"/>
      <c r="SX64" s="40"/>
      <c r="SY64" s="40"/>
      <c r="SZ64" s="40"/>
      <c r="TA64" s="40"/>
      <c r="TB64" s="40"/>
      <c r="TC64" s="40"/>
      <c r="TD64" s="40"/>
      <c r="TE64" s="40"/>
      <c r="TF64" s="2">
        <f t="shared" si="465"/>
        <v>0.063555315574775548</v>
      </c>
      <c r="TG64" s="2">
        <f t="shared" si="278"/>
        <v>0.065714514267481039</v>
      </c>
      <c r="TH64" s="2">
        <f t="shared" si="466"/>
        <v>0.065714514267481039</v>
      </c>
      <c r="UB64" s="1"/>
      <c r="UC64" s="1"/>
      <c r="UD64" s="1"/>
      <c r="UE64" s="1"/>
      <c r="UF64" s="1"/>
      <c r="UG64" s="1"/>
      <c r="UH64" s="1"/>
      <c r="UI64" s="1"/>
      <c r="VB64" s="1"/>
      <c r="VC64" s="2">
        <f t="shared" si="427"/>
        <v>0.13224027422306231</v>
      </c>
      <c r="VD64" s="2">
        <f t="shared" si="406"/>
        <v>0.14237569322601684</v>
      </c>
      <c r="VE64" s="2">
        <f t="shared" si="428"/>
        <v>0.14237569311588738</v>
      </c>
      <c r="VF64" s="2">
        <f t="shared" si="429"/>
        <v>0.13224027422306231</v>
      </c>
      <c r="VG64" s="2">
        <f t="shared" si="407"/>
        <v>0.14237569323515825</v>
      </c>
      <c r="VH64" s="2">
        <f t="shared" si="430"/>
        <v>0.14237569323515825</v>
      </c>
      <c r="VI64" s="2">
        <f t="shared" si="408"/>
        <v>0.15427627824625192</v>
      </c>
      <c r="VJ64" s="1"/>
      <c r="WC64" s="1"/>
      <c r="WD64" s="1"/>
      <c r="WE64" s="1"/>
      <c r="WF64" s="1"/>
      <c r="WG64" s="1"/>
      <c r="WH64" s="1"/>
      <c r="WI64" s="1"/>
      <c r="WJ64" s="1"/>
      <c r="WK64" s="1"/>
      <c r="WO64" s="183"/>
      <c r="WQ64" s="1"/>
      <c r="WR64" s="1"/>
      <c r="WS64" s="1"/>
      <c r="WT64" s="146"/>
      <c r="WU64" s="92"/>
      <c r="WV64" s="6"/>
      <c r="WW64" s="6"/>
      <c r="WX64" s="6"/>
      <c r="WY64" s="6"/>
      <c r="WZ64" s="6"/>
      <c r="XA64" s="6"/>
      <c r="XB64" s="6"/>
      <c r="XC64" s="92"/>
      <c r="XD64" s="1"/>
      <c r="XL64" s="1"/>
      <c r="ZE64" s="319"/>
      <c r="ZF64" s="6"/>
      <c r="ZG64" s="2">
        <f t="shared" si="457"/>
        <v>0.052205882352941178</v>
      </c>
      <c r="ZH64" s="2">
        <f t="shared" si="266"/>
        <v>0.053644762631855226</v>
      </c>
      <c r="ZI64" s="2">
        <f t="shared" si="458"/>
        <v>0.053644762631855226</v>
      </c>
      <c r="ZJ64" s="1"/>
      <c r="ZK64" s="1"/>
      <c r="ZL64" s="1"/>
      <c r="ZM64" s="1"/>
      <c r="ZN64" s="1"/>
      <c r="ZO64" s="1"/>
      <c r="ZW64" s="1"/>
      <c r="ZX64" s="1"/>
      <c r="ZY64" s="1"/>
      <c r="ZZ64" s="1"/>
      <c r="AAE64" s="1"/>
      <c r="AAF64" s="4"/>
      <c r="AAG64" s="1"/>
      <c r="AAI64" s="5"/>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row>
    <row r="65" ht="15" customHeight="1">
      <c r="O65" s="104"/>
      <c r="Q65" s="104"/>
      <c r="AT65" s="1"/>
      <c r="AU65" s="2"/>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L65" s="2">
        <f t="shared" si="459"/>
        <v>0.044208276562283086</v>
      </c>
      <c r="DM65" s="2">
        <f t="shared" si="269"/>
        <v>0.045231207634312216</v>
      </c>
      <c r="DN65" s="2">
        <f t="shared" si="460"/>
        <v>0.045231207634312216</v>
      </c>
      <c r="DX65" s="40"/>
      <c r="DY65" s="40"/>
      <c r="DZ65" s="40"/>
      <c r="EA65" s="40"/>
      <c r="EB65" s="40"/>
      <c r="EC65" s="40"/>
      <c r="ED65" s="40"/>
      <c r="EE65" s="40"/>
      <c r="EF65" s="40"/>
      <c r="EG65" s="40"/>
      <c r="EH65" s="40"/>
      <c r="EI65" s="40"/>
      <c r="EJ65" s="40"/>
      <c r="EK65" s="40"/>
      <c r="EL65" s="40"/>
      <c r="EM65" s="40"/>
      <c r="EN65" s="40"/>
      <c r="EO65" s="40"/>
      <c r="EP65" s="40"/>
      <c r="EQ65" s="40"/>
      <c r="ER65" s="40"/>
      <c r="ES65" s="2"/>
      <c r="ET65" s="2"/>
      <c r="EU65" s="2"/>
      <c r="EV65" s="2"/>
      <c r="EW65" s="2"/>
      <c r="EX65" s="2"/>
      <c r="EY65" s="2"/>
      <c r="EZ65" s="2"/>
      <c r="FA65" s="2">
        <f t="shared" si="461"/>
        <v>0.046076302233460577</v>
      </c>
      <c r="FB65" s="2">
        <f t="shared" si="272"/>
        <v>0.047189737915738626</v>
      </c>
      <c r="FC65" s="2">
        <f t="shared" si="462"/>
        <v>0.047189737915738626</v>
      </c>
      <c r="FF65" s="1"/>
      <c r="FI65" s="6"/>
      <c r="FM65" s="40"/>
      <c r="FN65" s="40"/>
      <c r="FO65" s="40"/>
      <c r="FP65" s="40"/>
      <c r="FQ65" s="40"/>
      <c r="FR65" s="40"/>
      <c r="FS65" s="40"/>
      <c r="FT65" s="40"/>
      <c r="FU65" s="40"/>
      <c r="FV65" s="40"/>
      <c r="FW65" s="40"/>
      <c r="FX65" s="40"/>
      <c r="FY65" s="40"/>
      <c r="FZ65" s="40"/>
      <c r="GA65" s="40"/>
      <c r="GB65" s="40"/>
      <c r="GC65" s="40"/>
      <c r="GD65" s="40"/>
      <c r="GE65" s="40"/>
      <c r="GF65" s="40"/>
      <c r="GH65" s="2">
        <f t="shared" si="463"/>
        <v>0.046076302233460577</v>
      </c>
      <c r="GI65" s="2">
        <f t="shared" si="275"/>
        <v>0.047189737915738626</v>
      </c>
      <c r="GJ65" s="2">
        <f t="shared" si="464"/>
        <v>0.047189737915738626</v>
      </c>
      <c r="GM65" s="1"/>
      <c r="GP65" s="6"/>
      <c r="GT65" s="2">
        <f t="shared" si="467"/>
        <v>0.24587371160895349</v>
      </c>
      <c r="GU65" s="2">
        <f t="shared" si="307"/>
        <v>0.28708164788519225</v>
      </c>
      <c r="GV65" s="2">
        <f t="shared" si="468"/>
        <v>0.28708164788519225</v>
      </c>
      <c r="HD65" s="2">
        <f t="shared" si="485"/>
        <v>0.16830654414713558</v>
      </c>
      <c r="HE65" s="2">
        <f t="shared" si="486"/>
        <v>0.15432400512722849</v>
      </c>
      <c r="HF65" s="2">
        <f t="shared" si="469"/>
        <v>0.16852420976582658</v>
      </c>
      <c r="HG65" s="2">
        <f t="shared" si="487"/>
        <v>0.1685242097658258</v>
      </c>
      <c r="HH65" s="2"/>
      <c r="HI65" s="2"/>
      <c r="HK65" s="2"/>
      <c r="HL65" s="1"/>
      <c r="HM65" s="2">
        <f t="shared" si="433"/>
        <v>0.11940266521496806</v>
      </c>
      <c r="HN65" s="2">
        <f t="shared" si="409"/>
        <v>0.1275352903556205</v>
      </c>
      <c r="HO65" s="2">
        <f t="shared" si="434"/>
        <v>0.12753529031808158</v>
      </c>
      <c r="HP65" s="2">
        <f t="shared" si="435"/>
        <v>0.11940266521496806</v>
      </c>
      <c r="HQ65" s="2">
        <f t="shared" si="410"/>
        <v>0.1275352903583642</v>
      </c>
      <c r="HR65" s="2">
        <f t="shared" si="436"/>
        <v>0.1275352903583642</v>
      </c>
      <c r="HS65" s="2">
        <f t="shared" si="411"/>
        <v>0.13690706219715801</v>
      </c>
      <c r="HT65" s="1"/>
      <c r="HV65" s="2">
        <f t="shared" si="470"/>
        <v>0.1243777762655917</v>
      </c>
      <c r="HW65" s="2">
        <f t="shared" si="313"/>
        <v>0.13325641192517806</v>
      </c>
      <c r="HX65" s="2">
        <f t="shared" si="471"/>
        <v>0.13325641192517806</v>
      </c>
      <c r="IF65" s="2">
        <f t="shared" si="488"/>
        <v>0.1008422722984077</v>
      </c>
      <c r="IG65" s="2">
        <f t="shared" si="489"/>
        <v>0.095782098809253466</v>
      </c>
      <c r="IH65" s="2">
        <f t="shared" si="472"/>
        <v>0.1008694186151307</v>
      </c>
      <c r="II65" s="2">
        <f t="shared" si="490"/>
        <v>0.1008694186151307</v>
      </c>
      <c r="IJ65" s="2"/>
      <c r="IK65" s="2"/>
      <c r="IM65" s="2"/>
      <c r="IN65" s="1"/>
      <c r="IO65" s="2">
        <f t="shared" si="437"/>
        <v>0.077204291558259294</v>
      </c>
      <c r="IP65" s="2">
        <f t="shared" si="412"/>
        <v>0.080439552349323151</v>
      </c>
      <c r="IQ65" s="2">
        <f t="shared" si="438"/>
        <v>0.080439552348927815</v>
      </c>
      <c r="IR65" s="2">
        <f t="shared" si="439"/>
        <v>0.077204291558259294</v>
      </c>
      <c r="IS65" s="2">
        <f t="shared" si="413"/>
        <v>0.080439552349340429</v>
      </c>
      <c r="IT65" s="2">
        <f t="shared" si="440"/>
        <v>0.080439552349340429</v>
      </c>
      <c r="IU65" s="2">
        <f t="shared" si="414"/>
        <v>0.083964577485495656</v>
      </c>
      <c r="IV65" s="1"/>
      <c r="IX65" s="377"/>
      <c r="IY65" s="377"/>
      <c r="IZ65" s="377"/>
      <c r="JA65" s="377"/>
      <c r="JB65" s="377"/>
      <c r="JC65" s="377"/>
      <c r="JD65" s="377"/>
      <c r="JE65" s="1"/>
      <c r="JF65" s="40"/>
      <c r="JG65" s="40"/>
      <c r="JH65" s="40"/>
      <c r="JI65" s="40"/>
      <c r="JJ65" s="40"/>
      <c r="JK65" s="40"/>
      <c r="JL65" s="40"/>
      <c r="JM65" s="40"/>
      <c r="JN65" s="40"/>
      <c r="KN65" s="40"/>
      <c r="KO65" s="40"/>
      <c r="KP65" s="40"/>
      <c r="KQ65" s="40"/>
      <c r="KR65" s="89"/>
      <c r="KS65" s="89"/>
      <c r="KT65" s="89"/>
      <c r="KU65" s="40"/>
      <c r="KV65" s="40"/>
      <c r="KW65" s="40"/>
      <c r="KX65" s="40"/>
      <c r="KY65" s="40"/>
      <c r="KZ65" s="40"/>
      <c r="LA65" s="40"/>
      <c r="LB65" s="40"/>
      <c r="LC65" s="40"/>
      <c r="LD65" s="43"/>
      <c r="LE65" s="43"/>
      <c r="LF65" s="43"/>
      <c r="LG65" s="43"/>
      <c r="LH65" s="43"/>
      <c r="LI65" s="43"/>
      <c r="LJ65" s="43"/>
      <c r="LK65" s="43"/>
      <c r="LL65" s="43"/>
      <c r="LM65" s="2">
        <f t="shared" si="473"/>
        <v>0.055654766462444806</v>
      </c>
      <c r="LN65" s="2">
        <f t="shared" si="319"/>
        <v>0.05729619334856275</v>
      </c>
      <c r="LO65" s="2">
        <f t="shared" si="474"/>
        <v>0.05729619334856275</v>
      </c>
      <c r="LV65" s="2">
        <f t="shared" si="475"/>
        <v>0.03452199927259185</v>
      </c>
      <c r="LW65" s="2">
        <f t="shared" si="322"/>
        <v>0.035139387551333244</v>
      </c>
      <c r="LX65" s="2">
        <f t="shared" si="476"/>
        <v>0.035139387551333244</v>
      </c>
      <c r="LY65" s="6"/>
      <c r="LZ65" s="6"/>
      <c r="MA65" s="6"/>
      <c r="MB65" s="6"/>
      <c r="MC65" s="6"/>
      <c r="ME65" s="1"/>
      <c r="MF65" s="2">
        <f t="shared" si="441"/>
        <v>0.072539467029399868</v>
      </c>
      <c r="MG65" s="2">
        <f t="shared" si="415"/>
        <v>0.075380583190458997</v>
      </c>
      <c r="MH65" s="2">
        <f t="shared" si="442"/>
        <v>0.075380583190253828</v>
      </c>
      <c r="MI65" s="2">
        <f t="shared" si="443"/>
        <v>0.072539467029399868</v>
      </c>
      <c r="MJ65" s="2">
        <f t="shared" si="416"/>
        <v>0.075380583190467351</v>
      </c>
      <c r="MK65" s="2">
        <f t="shared" si="444"/>
        <v>0.075380583190467351</v>
      </c>
      <c r="ML65" s="2">
        <f t="shared" si="417"/>
        <v>0.078458447155491134</v>
      </c>
      <c r="MM65" s="1"/>
      <c r="MO65" s="377"/>
      <c r="MP65" s="377"/>
      <c r="MQ65" s="377"/>
      <c r="MR65" s="377"/>
      <c r="MS65" s="377"/>
      <c r="MT65" s="377"/>
      <c r="MU65" s="377"/>
      <c r="MV65" s="1"/>
      <c r="MW65" s="2">
        <f t="shared" si="477"/>
        <v>0.05613485644194717</v>
      </c>
      <c r="MX65" s="2">
        <f t="shared" si="325"/>
        <v>0.05780560014607089</v>
      </c>
      <c r="MY65" s="2">
        <f t="shared" si="478"/>
        <v>0.05780560014607089</v>
      </c>
      <c r="NF65" s="2">
        <f t="shared" si="479"/>
        <v>0.028979991793185556</v>
      </c>
      <c r="NG65" s="2">
        <f t="shared" si="328"/>
        <v>0.02941254056441215</v>
      </c>
      <c r="NH65" s="2">
        <f t="shared" si="480"/>
        <v>0.02941254056441215</v>
      </c>
      <c r="NI65" s="6"/>
      <c r="NJ65" s="6"/>
      <c r="NK65" s="6"/>
      <c r="NL65" s="6"/>
      <c r="NM65" s="6"/>
      <c r="NO65" s="1"/>
      <c r="NP65" s="2">
        <f t="shared" si="445"/>
        <v>0.20065807444505454</v>
      </c>
      <c r="NQ65" s="2">
        <f t="shared" si="418"/>
        <v>0.22625336611151128</v>
      </c>
      <c r="NR65" s="2">
        <f t="shared" si="446"/>
        <v>0.22625335575199212</v>
      </c>
      <c r="NS65" s="2">
        <f t="shared" si="447"/>
        <v>0.20065807444505454</v>
      </c>
      <c r="NT65" s="2">
        <f t="shared" si="419"/>
        <v>0.22625336762613893</v>
      </c>
      <c r="NU65" s="2">
        <f t="shared" si="448"/>
        <v>0.22625336762613893</v>
      </c>
      <c r="NV65" s="2">
        <f t="shared" si="420"/>
        <v>0.26007211980084</v>
      </c>
      <c r="NW65" s="1"/>
      <c r="NY65" s="377"/>
      <c r="NZ65" s="377"/>
      <c r="OA65" s="377"/>
      <c r="OB65" s="377"/>
      <c r="OC65" s="377"/>
      <c r="OD65" s="377"/>
      <c r="OE65" s="377"/>
      <c r="OF65" s="1"/>
      <c r="OG65" s="1"/>
      <c r="OH65" s="2">
        <f t="shared" si="449"/>
        <v>0.01085077900162768</v>
      </c>
      <c r="OI65" s="2">
        <f t="shared" si="421"/>
        <v>0.010910296284131446</v>
      </c>
      <c r="OJ65" s="2">
        <f t="shared" si="450"/>
        <v>0.010910296284131446</v>
      </c>
      <c r="OK65" s="2">
        <f t="shared" si="451"/>
        <v>0.01085077900162768</v>
      </c>
      <c r="OL65" s="2">
        <f t="shared" si="422"/>
        <v>0.010910296284131446</v>
      </c>
      <c r="OM65" s="2">
        <f t="shared" si="452"/>
        <v>0.010910296284131446</v>
      </c>
      <c r="ON65" s="2">
        <f t="shared" si="423"/>
        <v>0.010970471911107647</v>
      </c>
      <c r="OO65" s="1"/>
      <c r="OQ65" s="377"/>
      <c r="OR65" s="377"/>
      <c r="OS65" s="377"/>
      <c r="OT65" s="377"/>
      <c r="OU65" s="377"/>
      <c r="OV65" s="377"/>
      <c r="OW65" s="377"/>
      <c r="OX65" s="1"/>
      <c r="PH65" s="2">
        <f t="shared" si="481"/>
        <v>0.097410612017055337</v>
      </c>
      <c r="PI65" s="2">
        <f t="shared" si="331"/>
        <v>0.10268245533373786</v>
      </c>
      <c r="PJ65" s="2">
        <f t="shared" si="482"/>
        <v>0.10268245533373786</v>
      </c>
      <c r="PQ65" s="2">
        <f t="shared" si="483"/>
        <v>0.097410612017055337</v>
      </c>
      <c r="PR65" s="2">
        <f t="shared" si="334"/>
        <v>0.10268245533373786</v>
      </c>
      <c r="PS65" s="2">
        <f t="shared" si="484"/>
        <v>0.10268245533373786</v>
      </c>
      <c r="PT65" s="6"/>
      <c r="PU65" s="6"/>
      <c r="PV65" s="6"/>
      <c r="PW65" s="6"/>
      <c r="PX65" s="6"/>
      <c r="PZ65" s="1"/>
      <c r="QA65" s="1"/>
      <c r="QB65" s="1"/>
      <c r="QC65" s="1"/>
      <c r="QD65" s="1"/>
      <c r="QE65" s="1"/>
      <c r="QF65" s="1"/>
      <c r="QG65" s="1"/>
      <c r="QH65" s="1"/>
      <c r="QJ65" s="377"/>
      <c r="QK65" s="377"/>
      <c r="QL65" s="377"/>
      <c r="QM65" s="377"/>
      <c r="QN65" s="377"/>
      <c r="QO65" s="377"/>
      <c r="QP65" s="377"/>
      <c r="QQ65" s="1"/>
      <c r="QR65" s="1"/>
      <c r="QS65" s="2">
        <f t="shared" si="453"/>
        <v>0.040644268254684916</v>
      </c>
      <c r="QT65" s="2">
        <f t="shared" si="424"/>
        <v>0.041505626781966877</v>
      </c>
      <c r="QU65" s="2">
        <f t="shared" si="454"/>
        <v>0.041505626781966655</v>
      </c>
      <c r="QV65" s="2">
        <f t="shared" si="455"/>
        <v>0.040644268254684916</v>
      </c>
      <c r="QW65" s="2">
        <f t="shared" si="425"/>
        <v>0.041505626781966877</v>
      </c>
      <c r="QX65" s="2">
        <f t="shared" si="456"/>
        <v>0.041505626781966877</v>
      </c>
      <c r="QY65" s="2">
        <f t="shared" si="426"/>
        <v>0.042404706341939956</v>
      </c>
      <c r="QZ65" s="1"/>
      <c r="RB65" s="377"/>
      <c r="RC65" s="377"/>
      <c r="RD65" s="377"/>
      <c r="RE65" s="377"/>
      <c r="RF65" s="377"/>
      <c r="RG65" s="377"/>
      <c r="RH65" s="377"/>
      <c r="RI65" s="1"/>
      <c r="SK65" s="40"/>
      <c r="SL65" s="40"/>
      <c r="SM65" s="40"/>
      <c r="SN65" s="40"/>
      <c r="SO65" s="40"/>
      <c r="SP65" s="40"/>
      <c r="SQ65" s="40"/>
      <c r="SR65" s="40"/>
      <c r="SS65" s="40"/>
      <c r="ST65" s="40"/>
      <c r="SU65" s="40"/>
      <c r="SV65" s="40"/>
      <c r="SW65" s="40"/>
      <c r="SX65" s="40"/>
      <c r="SY65" s="40"/>
      <c r="SZ65" s="40"/>
      <c r="TA65" s="40"/>
      <c r="TB65" s="40"/>
      <c r="TC65" s="40"/>
      <c r="TD65" s="40"/>
      <c r="TE65" s="40"/>
      <c r="TF65" s="2">
        <f t="shared" si="465"/>
        <v>0.063555315574775548</v>
      </c>
      <c r="TG65" s="2">
        <f t="shared" si="278"/>
        <v>0.065714514267481039</v>
      </c>
      <c r="TH65" s="2">
        <f t="shared" si="466"/>
        <v>0.065714514267481039</v>
      </c>
      <c r="UB65" s="377"/>
      <c r="UC65" s="377"/>
      <c r="UD65" s="377"/>
      <c r="UE65" s="377"/>
      <c r="UF65" s="377"/>
      <c r="UG65" s="377"/>
      <c r="UH65" s="377"/>
      <c r="UI65" s="1"/>
      <c r="VB65" s="1"/>
      <c r="VC65" s="2">
        <f t="shared" si="427"/>
        <v>0.13224027422306231</v>
      </c>
      <c r="VD65" s="2">
        <f t="shared" si="406"/>
        <v>0.14237569323445762</v>
      </c>
      <c r="VE65" s="2">
        <f t="shared" si="428"/>
        <v>0.14237569322601684</v>
      </c>
      <c r="VF65" s="2">
        <f t="shared" si="429"/>
        <v>0.13224027422306231</v>
      </c>
      <c r="VG65" s="2">
        <f t="shared" si="407"/>
        <v>0.14237569323515825</v>
      </c>
      <c r="VH65" s="2">
        <f t="shared" si="430"/>
        <v>0.14237569323515825</v>
      </c>
      <c r="VI65" s="2">
        <f t="shared" si="408"/>
        <v>0.15427627825022197</v>
      </c>
      <c r="VJ65" s="1"/>
      <c r="WC65" s="1"/>
      <c r="WD65" s="1"/>
      <c r="WE65" s="1"/>
      <c r="WF65" s="1"/>
      <c r="WG65" s="1"/>
      <c r="WH65" s="1"/>
      <c r="WI65" s="1"/>
      <c r="WJ65" s="1"/>
      <c r="WK65" s="1"/>
      <c r="WM65" s="252"/>
      <c r="WT65" s="24"/>
      <c r="WU65" s="24"/>
      <c r="WV65" s="6"/>
      <c r="WW65" s="6"/>
      <c r="WX65" s="6"/>
      <c r="WY65" s="6"/>
      <c r="WZ65" s="6"/>
      <c r="XA65" s="6"/>
      <c r="XB65" s="6"/>
      <c r="XC65" s="24"/>
      <c r="XD65" s="2"/>
      <c r="XE65" s="2"/>
      <c r="XF65" s="2"/>
      <c r="XG65" s="2"/>
      <c r="XH65" s="2"/>
      <c r="XI65" s="2"/>
      <c r="XJ65" s="2"/>
      <c r="XK65" s="2"/>
      <c r="XL65" s="2"/>
      <c r="ZE65" s="8"/>
      <c r="ZF65" s="6"/>
      <c r="ZG65" s="2">
        <f t="shared" si="457"/>
        <v>0.052205882352941178</v>
      </c>
      <c r="ZH65" s="2">
        <f t="shared" si="266"/>
        <v>0.053644762631855226</v>
      </c>
      <c r="ZI65" s="2">
        <f t="shared" si="458"/>
        <v>0.053644762631855226</v>
      </c>
      <c r="ZJ65" s="1"/>
      <c r="ZK65" s="1"/>
      <c r="ZL65" s="1"/>
      <c r="ZM65" s="1"/>
      <c r="ZN65" s="1"/>
      <c r="ZO65" s="1"/>
      <c r="ZW65" s="1"/>
      <c r="ZX65" s="1"/>
      <c r="ZY65" s="1"/>
      <c r="ZZ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row>
    <row r="66" ht="15" customHeight="1">
      <c r="K66" s="1"/>
      <c r="L66" s="1"/>
      <c r="M66" s="1"/>
      <c r="N66" s="1"/>
      <c r="O66" s="104"/>
      <c r="P66" s="1"/>
      <c r="Q66" s="104"/>
      <c r="AT66" s="1"/>
      <c r="AU66" s="2"/>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K66" s="40"/>
      <c r="DL66" s="2">
        <f t="shared" si="459"/>
        <v>0.044208276562283086</v>
      </c>
      <c r="DM66" s="2">
        <f t="shared" si="269"/>
        <v>0.045231207634312216</v>
      </c>
      <c r="DN66" s="2">
        <f t="shared" si="460"/>
        <v>0.045231207634312216</v>
      </c>
      <c r="DX66" s="40"/>
      <c r="DY66" s="40"/>
      <c r="DZ66" s="40"/>
      <c r="EA66" s="40"/>
      <c r="EB66" s="40"/>
      <c r="EC66" s="40"/>
      <c r="ED66" s="40"/>
      <c r="EE66" s="40"/>
      <c r="EF66" s="40"/>
      <c r="EG66" s="40"/>
      <c r="EH66" s="40"/>
      <c r="EI66" s="40"/>
      <c r="EJ66" s="40"/>
      <c r="EK66" s="40"/>
      <c r="EL66" s="40"/>
      <c r="EM66" s="40"/>
      <c r="EN66" s="40"/>
      <c r="EO66" s="40"/>
      <c r="EP66" s="40"/>
      <c r="EQ66" s="40"/>
      <c r="ER66" s="40"/>
      <c r="ES66" s="2"/>
      <c r="ET66" s="2"/>
      <c r="EU66" s="2"/>
      <c r="EV66" s="2"/>
      <c r="EW66" s="2"/>
      <c r="EX66" s="2"/>
      <c r="EY66" s="2"/>
      <c r="EZ66" s="2"/>
      <c r="FA66" s="2">
        <f t="shared" si="461"/>
        <v>0.046076302233460577</v>
      </c>
      <c r="FB66" s="2">
        <f t="shared" si="272"/>
        <v>0.047189737915738626</v>
      </c>
      <c r="FC66" s="2">
        <f t="shared" si="462"/>
        <v>0.047189737915738626</v>
      </c>
      <c r="FF66" s="1"/>
      <c r="FI66" s="6"/>
      <c r="FM66" s="40"/>
      <c r="FN66" s="40"/>
      <c r="FO66" s="40"/>
      <c r="FP66" s="40"/>
      <c r="FQ66" s="40"/>
      <c r="FR66" s="40"/>
      <c r="FS66" s="40"/>
      <c r="FT66" s="40"/>
      <c r="FU66" s="40"/>
      <c r="FV66" s="40"/>
      <c r="FW66" s="40"/>
      <c r="FX66" s="40"/>
      <c r="FY66" s="40"/>
      <c r="FZ66" s="40"/>
      <c r="GA66" s="40"/>
      <c r="GB66" s="40"/>
      <c r="GC66" s="40"/>
      <c r="GD66" s="40"/>
      <c r="GE66" s="40"/>
      <c r="GF66" s="40"/>
      <c r="GH66" s="2">
        <f t="shared" si="463"/>
        <v>0.046076302233460577</v>
      </c>
      <c r="GI66" s="2">
        <f t="shared" si="275"/>
        <v>0.047189737915738626</v>
      </c>
      <c r="GJ66" s="2">
        <f t="shared" si="464"/>
        <v>0.047189737915738626</v>
      </c>
      <c r="GM66" s="1"/>
      <c r="GP66" s="6"/>
      <c r="GT66" s="2">
        <f t="shared" si="467"/>
        <v>0.24587371160895349</v>
      </c>
      <c r="GU66" s="2">
        <f t="shared" si="307"/>
        <v>0.28708164788519225</v>
      </c>
      <c r="GV66" s="2">
        <f t="shared" si="468"/>
        <v>0.28708164788519225</v>
      </c>
      <c r="HD66" s="2">
        <f t="shared" si="485"/>
        <v>0.16850418352930327</v>
      </c>
      <c r="HE66" s="2">
        <f t="shared" si="486"/>
        <v>0.15432400512722849</v>
      </c>
      <c r="HF66" s="2">
        <f t="shared" si="469"/>
        <v>0.16852420976582666</v>
      </c>
      <c r="HG66" s="2">
        <f t="shared" si="487"/>
        <v>0.16852420976582658</v>
      </c>
      <c r="HH66" s="2"/>
      <c r="HI66" s="2"/>
      <c r="HK66" s="2"/>
      <c r="HL66" s="1"/>
      <c r="HM66" s="2">
        <f t="shared" si="433"/>
        <v>0.11940266521496806</v>
      </c>
      <c r="HN66" s="2">
        <f t="shared" si="409"/>
        <v>0.12753529035817732</v>
      </c>
      <c r="HO66" s="2">
        <f t="shared" si="434"/>
        <v>0.1275352903556205</v>
      </c>
      <c r="HP66" s="2">
        <f t="shared" si="435"/>
        <v>0.11940266521496806</v>
      </c>
      <c r="HQ66" s="2">
        <f t="shared" si="410"/>
        <v>0.1275352903583642</v>
      </c>
      <c r="HR66" s="2">
        <f t="shared" si="436"/>
        <v>0.1275352903583642</v>
      </c>
      <c r="HS66" s="2">
        <f t="shared" si="411"/>
        <v>0.13690706219816109</v>
      </c>
      <c r="HT66" s="1"/>
      <c r="HV66" s="2">
        <f t="shared" si="470"/>
        <v>0.1243777762655917</v>
      </c>
      <c r="HW66" s="2">
        <f t="shared" si="313"/>
        <v>0.13325641192517806</v>
      </c>
      <c r="HX66" s="2">
        <f t="shared" si="471"/>
        <v>0.13325641192517806</v>
      </c>
      <c r="IF66" s="2">
        <f t="shared" si="488"/>
        <v>0.10086797680061185</v>
      </c>
      <c r="IG66" s="2">
        <f t="shared" si="489"/>
        <v>0.095782098809253466</v>
      </c>
      <c r="IH66" s="2">
        <f t="shared" si="472"/>
        <v>0.1008694186151307</v>
      </c>
      <c r="II66" s="2">
        <f t="shared" si="490"/>
        <v>0.1008694186151307</v>
      </c>
      <c r="IJ66" s="2"/>
      <c r="IK66" s="2"/>
      <c r="IM66" s="2"/>
      <c r="IN66" s="1"/>
      <c r="IO66" s="2">
        <f t="shared" si="437"/>
        <v>0.077204291558259294</v>
      </c>
      <c r="IP66" s="2">
        <f t="shared" si="412"/>
        <v>0.080439552349339707</v>
      </c>
      <c r="IQ66" s="2">
        <f t="shared" si="438"/>
        <v>0.080439552349323151</v>
      </c>
      <c r="IR66" s="2">
        <f t="shared" si="439"/>
        <v>0.077204291558259294</v>
      </c>
      <c r="IS66" s="2">
        <f t="shared" si="413"/>
        <v>0.080439552349340429</v>
      </c>
      <c r="IT66" s="2">
        <f t="shared" si="440"/>
        <v>0.080439552349340429</v>
      </c>
      <c r="IU66" s="2">
        <f t="shared" si="414"/>
        <v>0.083964577485499486</v>
      </c>
      <c r="IV66" s="1"/>
      <c r="IX66" s="377"/>
      <c r="IY66" s="377"/>
      <c r="IZ66" s="377"/>
      <c r="JA66" s="377"/>
      <c r="JB66" s="377"/>
      <c r="JC66" s="377"/>
      <c r="JD66" s="377"/>
      <c r="JE66" s="1"/>
      <c r="JF66" s="40"/>
      <c r="JG66" s="40"/>
      <c r="JH66" s="40"/>
      <c r="JI66" s="40"/>
      <c r="JJ66" s="40"/>
      <c r="JK66" s="40"/>
      <c r="JL66" s="40"/>
      <c r="JM66" s="40"/>
      <c r="JN66" s="40"/>
      <c r="KN66" s="40"/>
      <c r="KO66" s="40"/>
      <c r="KP66" s="40"/>
      <c r="KQ66" s="40"/>
      <c r="KR66" s="89"/>
      <c r="KS66" s="89"/>
      <c r="KT66" s="89"/>
      <c r="KU66" s="40"/>
      <c r="KV66" s="40"/>
      <c r="KW66" s="40"/>
      <c r="KX66" s="40"/>
      <c r="KY66" s="40"/>
      <c r="KZ66" s="40"/>
      <c r="LA66" s="40"/>
      <c r="LB66" s="40"/>
      <c r="LC66" s="40"/>
      <c r="LD66" s="43"/>
      <c r="LE66" s="43"/>
      <c r="LF66" s="43"/>
      <c r="LG66" s="43"/>
      <c r="LH66" s="43"/>
      <c r="LI66" s="43"/>
      <c r="LJ66" s="43"/>
      <c r="LK66" s="43"/>
      <c r="LL66" s="43"/>
      <c r="LM66" s="2">
        <f t="shared" si="473"/>
        <v>0.055654766462444806</v>
      </c>
      <c r="LN66" s="2">
        <f t="shared" si="319"/>
        <v>0.05729619334856275</v>
      </c>
      <c r="LO66" s="2">
        <f t="shared" si="474"/>
        <v>0.05729619334856275</v>
      </c>
      <c r="LV66" s="2">
        <f t="shared" si="475"/>
        <v>0.03452199927259185</v>
      </c>
      <c r="LW66" s="2">
        <f t="shared" si="322"/>
        <v>0.035139387551333244</v>
      </c>
      <c r="LX66" s="2">
        <f t="shared" si="476"/>
        <v>0.035139387551333244</v>
      </c>
      <c r="LY66" s="6"/>
      <c r="LZ66" s="6"/>
      <c r="MA66" s="6"/>
      <c r="MB66" s="6"/>
      <c r="MC66" s="6"/>
      <c r="ME66" s="1"/>
      <c r="MF66" s="2">
        <f t="shared" si="441"/>
        <v>0.072539467029399868</v>
      </c>
      <c r="MG66" s="2">
        <f t="shared" si="415"/>
        <v>0.075380583190467032</v>
      </c>
      <c r="MH66" s="2">
        <f t="shared" si="442"/>
        <v>0.075380583190458997</v>
      </c>
      <c r="MI66" s="2">
        <f t="shared" si="443"/>
        <v>0.072539467029399868</v>
      </c>
      <c r="MJ66" s="2">
        <f t="shared" si="416"/>
        <v>0.075380583190467351</v>
      </c>
      <c r="MK66" s="2">
        <f t="shared" si="444"/>
        <v>0.075380583190467351</v>
      </c>
      <c r="ML66" s="2">
        <f t="shared" si="417"/>
        <v>0.078458447155492925</v>
      </c>
      <c r="MM66" s="1"/>
      <c r="MO66" s="377"/>
      <c r="MP66" s="377"/>
      <c r="MQ66" s="377"/>
      <c r="MR66" s="377"/>
      <c r="MS66" s="377"/>
      <c r="MT66" s="377"/>
      <c r="MU66" s="377"/>
      <c r="MV66" s="1"/>
      <c r="MW66" s="2">
        <f t="shared" si="477"/>
        <v>0.05613485644194717</v>
      </c>
      <c r="MX66" s="2">
        <f t="shared" si="325"/>
        <v>0.05780560014607089</v>
      </c>
      <c r="MY66" s="2">
        <f t="shared" si="478"/>
        <v>0.05780560014607089</v>
      </c>
      <c r="NF66" s="2">
        <f t="shared" si="479"/>
        <v>0.028979991793185556</v>
      </c>
      <c r="NG66" s="2">
        <f t="shared" si="328"/>
        <v>0.02941254056441215</v>
      </c>
      <c r="NH66" s="2">
        <f t="shared" si="480"/>
        <v>0.02941254056441215</v>
      </c>
      <c r="NI66" s="6"/>
      <c r="NJ66" s="6"/>
      <c r="NK66" s="6"/>
      <c r="NL66" s="6"/>
      <c r="NM66" s="6"/>
      <c r="NO66" s="1"/>
      <c r="NP66" s="2">
        <f t="shared" si="445"/>
        <v>0.20065807444505454</v>
      </c>
      <c r="NQ66" s="2">
        <f t="shared" si="418"/>
        <v>0.22625336743293795</v>
      </c>
      <c r="NR66" s="2">
        <f t="shared" si="446"/>
        <v>0.22625336611151128</v>
      </c>
      <c r="NS66" s="2">
        <f t="shared" si="447"/>
        <v>0.20065807444505454</v>
      </c>
      <c r="NT66" s="2">
        <f t="shared" si="419"/>
        <v>0.22625336762613893</v>
      </c>
      <c r="NU66" s="2">
        <f t="shared" si="448"/>
        <v>0.22625336762613893</v>
      </c>
      <c r="NV66" s="2">
        <f t="shared" si="420"/>
        <v>0.26007212161028298</v>
      </c>
      <c r="NW66" s="1"/>
      <c r="NY66" s="377"/>
      <c r="NZ66" s="377"/>
      <c r="OA66" s="377"/>
      <c r="OB66" s="377"/>
      <c r="OC66" s="377"/>
      <c r="OD66" s="377"/>
      <c r="OE66" s="377"/>
      <c r="OF66" s="1"/>
      <c r="OG66" s="1"/>
      <c r="OH66" s="2">
        <f t="shared" si="449"/>
        <v>0.01085077900162768</v>
      </c>
      <c r="OI66" s="2">
        <f t="shared" si="421"/>
        <v>0.010910296284131446</v>
      </c>
      <c r="OJ66" s="2">
        <f t="shared" si="450"/>
        <v>0.010910296284131446</v>
      </c>
      <c r="OK66" s="2">
        <f t="shared" si="451"/>
        <v>0.01085077900162768</v>
      </c>
      <c r="OL66" s="2">
        <f t="shared" si="422"/>
        <v>0.010910296284131446</v>
      </c>
      <c r="OM66" s="2">
        <f t="shared" si="452"/>
        <v>0.010910296284131446</v>
      </c>
      <c r="ON66" s="2">
        <f t="shared" si="423"/>
        <v>0.010970471911107647</v>
      </c>
      <c r="OO66" s="1"/>
      <c r="OQ66" s="377"/>
      <c r="OR66" s="377"/>
      <c r="OS66" s="377"/>
      <c r="OT66" s="377"/>
      <c r="OU66" s="377"/>
      <c r="OV66" s="377"/>
      <c r="OW66" s="377"/>
      <c r="OX66" s="1"/>
      <c r="PH66" s="2">
        <f t="shared" si="481"/>
        <v>0.097410612017055337</v>
      </c>
      <c r="PI66" s="2">
        <f t="shared" si="331"/>
        <v>0.10268245533373786</v>
      </c>
      <c r="PJ66" s="2">
        <f t="shared" si="482"/>
        <v>0.10268245533373786</v>
      </c>
      <c r="PQ66" s="2">
        <f t="shared" si="483"/>
        <v>0.097410612017055337</v>
      </c>
      <c r="PR66" s="2">
        <f t="shared" si="334"/>
        <v>0.10268245533373786</v>
      </c>
      <c r="PS66" s="2">
        <f t="shared" si="484"/>
        <v>0.10268245533373786</v>
      </c>
      <c r="PT66" s="6"/>
      <c r="PU66" s="6"/>
      <c r="PV66" s="6"/>
      <c r="PW66" s="6"/>
      <c r="PX66" s="6"/>
      <c r="PZ66" s="6"/>
      <c r="QA66" s="8"/>
      <c r="QB66" s="2">
        <f>QD64</f>
        <v>0.00022930191526177767</v>
      </c>
      <c r="QC66" s="2">
        <f>QF64</f>
        <v>0.00022932821097595239</v>
      </c>
      <c r="QD66" s="2">
        <f t="shared" ref="QD66:QD76" si="491">QC66/(1-(0.5*QE66))</f>
        <v>0.0002293545127222054</v>
      </c>
      <c r="QE66" s="2">
        <f>QG64</f>
        <v>0.0002293545127222054</v>
      </c>
      <c r="QF66" s="1"/>
      <c r="QG66" s="40"/>
      <c r="QH66" s="1"/>
      <c r="QJ66" s="377"/>
      <c r="QK66" s="377"/>
      <c r="QL66" s="377"/>
      <c r="QM66" s="377"/>
      <c r="QN66" s="377"/>
      <c r="QO66" s="377"/>
      <c r="QP66" s="377"/>
      <c r="QQ66" s="1"/>
      <c r="QR66" s="1"/>
      <c r="QS66" s="2">
        <f t="shared" si="453"/>
        <v>0.040644268254684916</v>
      </c>
      <c r="QT66" s="2">
        <f t="shared" si="424"/>
        <v>0.041505626781966877</v>
      </c>
      <c r="QU66" s="2">
        <f t="shared" si="454"/>
        <v>0.041505626781966877</v>
      </c>
      <c r="QV66" s="2">
        <f t="shared" si="455"/>
        <v>0.040644268254684916</v>
      </c>
      <c r="QW66" s="2">
        <f t="shared" si="425"/>
        <v>0.041505626781966877</v>
      </c>
      <c r="QX66" s="2">
        <f t="shared" si="456"/>
        <v>0.041505626781966877</v>
      </c>
      <c r="QY66" s="2">
        <f t="shared" si="426"/>
        <v>0.042404706341939956</v>
      </c>
      <c r="QZ66" s="1"/>
      <c r="RB66" s="377"/>
      <c r="RC66" s="377"/>
      <c r="RD66" s="377"/>
      <c r="RE66" s="377"/>
      <c r="RF66" s="377"/>
      <c r="RG66" s="377"/>
      <c r="RH66" s="377"/>
      <c r="RI66" s="1"/>
      <c r="SK66" s="40"/>
      <c r="SL66" s="40"/>
      <c r="SM66" s="40"/>
      <c r="SN66" s="40"/>
      <c r="SO66" s="40"/>
      <c r="SP66" s="40"/>
      <c r="SQ66" s="40"/>
      <c r="SR66" s="40"/>
      <c r="SS66" s="40"/>
      <c r="ST66" s="40"/>
      <c r="SU66" s="40"/>
      <c r="SV66" s="40"/>
      <c r="SW66" s="40"/>
      <c r="SX66" s="40"/>
      <c r="SY66" s="40"/>
      <c r="SZ66" s="40"/>
      <c r="TA66" s="40"/>
      <c r="TB66" s="40"/>
      <c r="TC66" s="40"/>
      <c r="TD66" s="40"/>
      <c r="TE66" s="40"/>
      <c r="TF66" s="2">
        <f t="shared" si="465"/>
        <v>0.063555315574775548</v>
      </c>
      <c r="TG66" s="2">
        <f t="shared" si="278"/>
        <v>0.065714514267481039</v>
      </c>
      <c r="TH66" s="2">
        <f t="shared" si="466"/>
        <v>0.065714514267481039</v>
      </c>
      <c r="UB66" s="377"/>
      <c r="UC66" s="377"/>
      <c r="UD66" s="377"/>
      <c r="UE66" s="377"/>
      <c r="UF66" s="377"/>
      <c r="UG66" s="377"/>
      <c r="UH66" s="377"/>
      <c r="UI66" s="1"/>
      <c r="VB66" s="1"/>
      <c r="VC66" s="2">
        <f t="shared" si="427"/>
        <v>0.13224027422306231</v>
      </c>
      <c r="VD66" s="2">
        <f t="shared" si="406"/>
        <v>0.14237569323510454</v>
      </c>
      <c r="VE66" s="2">
        <f t="shared" si="428"/>
        <v>0.14237569323445762</v>
      </c>
      <c r="VF66" s="2">
        <f t="shared" si="429"/>
        <v>0.13224027422306231</v>
      </c>
      <c r="VG66" s="2">
        <f t="shared" si="407"/>
        <v>0.14237569323515825</v>
      </c>
      <c r="VH66" s="2">
        <f t="shared" si="430"/>
        <v>0.14237569323515825</v>
      </c>
      <c r="VI66" s="2">
        <f t="shared" si="408"/>
        <v>0.15427627825055382</v>
      </c>
      <c r="VJ66" s="1"/>
      <c r="WC66" s="1"/>
      <c r="WD66" s="1"/>
      <c r="WE66" s="1"/>
      <c r="WF66" s="1"/>
      <c r="WG66" s="1"/>
      <c r="WH66" s="1"/>
      <c r="WI66" s="1"/>
      <c r="WJ66" s="1"/>
      <c r="WK66" s="1"/>
      <c r="WT66" s="24"/>
      <c r="WU66" s="24"/>
      <c r="WV66" s="6"/>
      <c r="WW66" s="6"/>
      <c r="WX66" s="6"/>
      <c r="WY66" s="6"/>
      <c r="WZ66" s="6"/>
      <c r="XA66" s="6"/>
      <c r="XB66" s="6"/>
      <c r="XC66" s="24"/>
      <c r="ZE66" s="8"/>
      <c r="ZF66" s="6"/>
      <c r="ZG66" s="2">
        <f t="shared" si="457"/>
        <v>0.052205882352941178</v>
      </c>
      <c r="ZH66" s="2">
        <f t="shared" si="266"/>
        <v>0.053644762631855226</v>
      </c>
      <c r="ZI66" s="2">
        <f t="shared" si="458"/>
        <v>0.053644762631855226</v>
      </c>
      <c r="ZJ66" s="1"/>
      <c r="ZK66" s="1"/>
      <c r="ZL66" s="1"/>
      <c r="ZM66" s="1"/>
      <c r="ZN66" s="1"/>
      <c r="ZO66" s="1"/>
      <c r="ZW66" s="1"/>
      <c r="ZX66" s="1"/>
      <c r="ZY66" s="1"/>
      <c r="ZZ66" s="1"/>
      <c r="AAB66" s="2"/>
      <c r="AAC66" s="2"/>
      <c r="AAD66" s="85"/>
      <c r="AAE66" s="2"/>
      <c r="AAF66" s="85"/>
      <c r="AAG66" s="2"/>
      <c r="AAI66" s="173"/>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row>
    <row r="67" ht="15" customHeight="1">
      <c r="K67" s="1"/>
      <c r="L67" s="1"/>
      <c r="M67" s="1"/>
      <c r="N67" s="1"/>
      <c r="O67" s="1"/>
      <c r="P67" s="1"/>
      <c r="Q67" s="1"/>
      <c r="R67" s="3"/>
      <c r="S67" s="3"/>
      <c r="T67" s="3"/>
      <c r="U67" s="3"/>
      <c r="V67" s="3"/>
      <c r="W67" s="3"/>
      <c r="X67" s="3"/>
      <c r="Y67" s="3"/>
      <c r="Z67" s="3"/>
      <c r="AA67" s="3"/>
      <c r="AB67" s="3"/>
      <c r="AC67" s="3"/>
      <c r="AD67" s="3"/>
      <c r="AE67" s="3"/>
      <c r="AF67" s="3"/>
      <c r="AG67" s="3"/>
      <c r="AH67" s="3"/>
      <c r="AI67" s="3"/>
      <c r="AJ67" s="3"/>
      <c r="AT67" s="1"/>
      <c r="AU67" s="2"/>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2">
        <f t="shared" si="459"/>
        <v>0.044208276562283086</v>
      </c>
      <c r="DM67" s="2">
        <f t="shared" si="269"/>
        <v>0.045231207634312216</v>
      </c>
      <c r="DN67" s="2">
        <f t="shared" si="460"/>
        <v>0.045231207634312216</v>
      </c>
      <c r="DX67" s="40"/>
      <c r="DY67" s="40"/>
      <c r="DZ67" s="40"/>
      <c r="EA67" s="40"/>
      <c r="EB67" s="40"/>
      <c r="EC67" s="40"/>
      <c r="ED67" s="40"/>
      <c r="EE67" s="40"/>
      <c r="EF67" s="40"/>
      <c r="EG67" s="40"/>
      <c r="EH67" s="40"/>
      <c r="EI67" s="40"/>
      <c r="EJ67" s="40"/>
      <c r="EK67" s="40"/>
      <c r="EL67" s="40"/>
      <c r="EM67" s="40"/>
      <c r="EN67" s="40"/>
      <c r="EO67" s="40"/>
      <c r="EP67" s="40"/>
      <c r="EQ67" s="40"/>
      <c r="ER67" s="40"/>
      <c r="ES67" s="2"/>
      <c r="ET67" s="2"/>
      <c r="EU67" s="2"/>
      <c r="EV67" s="2"/>
      <c r="EW67" s="2"/>
      <c r="EX67" s="2"/>
      <c r="EY67" s="2"/>
      <c r="EZ67" s="2"/>
      <c r="FA67" s="2">
        <f t="shared" si="461"/>
        <v>0.046076302233460577</v>
      </c>
      <c r="FB67" s="2">
        <f t="shared" si="272"/>
        <v>0.047189737915738626</v>
      </c>
      <c r="FC67" s="2">
        <f t="shared" si="462"/>
        <v>0.047189737915738626</v>
      </c>
      <c r="FF67" s="1"/>
      <c r="FI67" s="6"/>
      <c r="FM67" s="40"/>
      <c r="FN67" s="40"/>
      <c r="FO67" s="40"/>
      <c r="FP67" s="40"/>
      <c r="FQ67" s="40"/>
      <c r="FR67" s="40"/>
      <c r="FS67" s="40"/>
      <c r="FT67" s="40"/>
      <c r="FU67" s="40"/>
      <c r="FV67" s="40"/>
      <c r="FW67" s="40"/>
      <c r="FX67" s="40"/>
      <c r="FY67" s="40"/>
      <c r="FZ67" s="40"/>
      <c r="GA67" s="40"/>
      <c r="GB67" s="40"/>
      <c r="GC67" s="40"/>
      <c r="GD67" s="40"/>
      <c r="GE67" s="40"/>
      <c r="GF67" s="40"/>
      <c r="GH67" s="2">
        <f t="shared" si="463"/>
        <v>0.046076302233460577</v>
      </c>
      <c r="GI67" s="2">
        <f t="shared" si="275"/>
        <v>0.047189737915738626</v>
      </c>
      <c r="GJ67" s="2">
        <f t="shared" si="464"/>
        <v>0.047189737915738626</v>
      </c>
      <c r="GM67" s="1"/>
      <c r="GP67" s="6"/>
      <c r="GT67" s="2">
        <f t="shared" si="467"/>
        <v>0.24587371160895349</v>
      </c>
      <c r="GU67" s="2">
        <f t="shared" si="307"/>
        <v>0.28708164788519225</v>
      </c>
      <c r="GV67" s="2">
        <f t="shared" si="468"/>
        <v>0.28708164788519225</v>
      </c>
      <c r="HD67" s="2">
        <f t="shared" si="485"/>
        <v>0.16852236706127091</v>
      </c>
      <c r="HE67" s="2">
        <f t="shared" si="486"/>
        <v>0.15432400512722849</v>
      </c>
      <c r="HF67" s="2">
        <f t="shared" si="469"/>
        <v>0.16852420976582666</v>
      </c>
      <c r="HG67" s="2">
        <f t="shared" si="487"/>
        <v>0.16852420976582666</v>
      </c>
      <c r="HH67" s="2"/>
      <c r="HI67" s="2"/>
      <c r="HK67" s="2"/>
      <c r="HL67" s="1"/>
      <c r="HM67" s="2">
        <f t="shared" si="433"/>
        <v>0.11940266521496806</v>
      </c>
      <c r="HN67" s="2">
        <f t="shared" si="409"/>
        <v>0.12753529035835146</v>
      </c>
      <c r="HO67" s="2">
        <f t="shared" si="434"/>
        <v>0.12753529035817732</v>
      </c>
      <c r="HP67" s="2">
        <f t="shared" si="435"/>
        <v>0.11940266521496806</v>
      </c>
      <c r="HQ67" s="2">
        <f t="shared" si="410"/>
        <v>0.1275352903583642</v>
      </c>
      <c r="HR67" s="2">
        <f t="shared" si="436"/>
        <v>0.1275352903583642</v>
      </c>
      <c r="HS67" s="2">
        <f t="shared" si="411"/>
        <v>0.13690706219823481</v>
      </c>
      <c r="HT67" s="1"/>
      <c r="HV67" s="2">
        <f t="shared" si="470"/>
        <v>0.1243777762655917</v>
      </c>
      <c r="HW67" s="2">
        <f t="shared" si="313"/>
        <v>0.13325641192517806</v>
      </c>
      <c r="HX67" s="2">
        <f t="shared" si="471"/>
        <v>0.13325641192517806</v>
      </c>
      <c r="IF67" s="2">
        <f t="shared" si="488"/>
        <v>0.10086934203541402</v>
      </c>
      <c r="IG67" s="2">
        <f t="shared" si="489"/>
        <v>0.095782098809253466</v>
      </c>
      <c r="IH67" s="2">
        <f t="shared" si="472"/>
        <v>0.1008694186151307</v>
      </c>
      <c r="II67" s="2">
        <f t="shared" si="490"/>
        <v>0.1008694186151307</v>
      </c>
      <c r="IJ67" s="2"/>
      <c r="IK67" s="2"/>
      <c r="IM67" s="2"/>
      <c r="IN67" s="1"/>
      <c r="IO67" s="2">
        <f t="shared" si="437"/>
        <v>0.077204291558259294</v>
      </c>
      <c r="IP67" s="2">
        <f t="shared" si="412"/>
        <v>0.080439552349340401</v>
      </c>
      <c r="IQ67" s="2">
        <f t="shared" si="438"/>
        <v>0.080439552349339707</v>
      </c>
      <c r="IR67" s="2">
        <f t="shared" si="439"/>
        <v>0.077204291558259294</v>
      </c>
      <c r="IS67" s="2">
        <f t="shared" si="413"/>
        <v>0.080439552349340429</v>
      </c>
      <c r="IT67" s="2">
        <f t="shared" si="440"/>
        <v>0.080439552349340429</v>
      </c>
      <c r="IU67" s="2">
        <f t="shared" si="414"/>
        <v>0.083964577485499667</v>
      </c>
      <c r="IV67" s="1"/>
      <c r="IX67" s="1"/>
      <c r="IY67" s="1"/>
      <c r="IZ67" s="1"/>
      <c r="JA67" s="1"/>
      <c r="JB67" s="1"/>
      <c r="JC67" s="1"/>
      <c r="JD67" s="1"/>
      <c r="JE67" s="1"/>
      <c r="JF67" s="40"/>
      <c r="JG67" s="40"/>
      <c r="JH67" s="40"/>
      <c r="JI67" s="40"/>
      <c r="JJ67" s="40"/>
      <c r="JK67" s="40"/>
      <c r="JL67" s="40"/>
      <c r="JM67" s="40"/>
      <c r="JN67" s="40"/>
      <c r="KN67" s="40"/>
      <c r="KO67" s="40"/>
      <c r="KP67" s="40"/>
      <c r="KQ67" s="40"/>
      <c r="KR67" s="89"/>
      <c r="KS67" s="89"/>
      <c r="KT67" s="89"/>
      <c r="KU67" s="40"/>
      <c r="KV67" s="40"/>
      <c r="KW67" s="40"/>
      <c r="KX67" s="40"/>
      <c r="KY67" s="40"/>
      <c r="KZ67" s="40"/>
      <c r="LA67" s="40"/>
      <c r="LB67" s="40"/>
      <c r="LC67" s="40"/>
      <c r="LD67" s="43"/>
      <c r="LE67" s="43"/>
      <c r="LF67" s="43"/>
      <c r="LG67" s="43"/>
      <c r="LH67" s="43"/>
      <c r="LI67" s="43"/>
      <c r="LJ67" s="43"/>
      <c r="LK67" s="43"/>
      <c r="LL67" s="43"/>
      <c r="LM67" s="2">
        <f t="shared" si="473"/>
        <v>0.055654766462444806</v>
      </c>
      <c r="LN67" s="2">
        <f t="shared" si="319"/>
        <v>0.05729619334856275</v>
      </c>
      <c r="LO67" s="2">
        <f t="shared" si="474"/>
        <v>0.05729619334856275</v>
      </c>
      <c r="LV67" s="2">
        <f t="shared" si="475"/>
        <v>0.03452199927259185</v>
      </c>
      <c r="LW67" s="2">
        <f t="shared" si="322"/>
        <v>0.035139387551333244</v>
      </c>
      <c r="LX67" s="2">
        <f t="shared" si="476"/>
        <v>0.035139387551333244</v>
      </c>
      <c r="LY67" s="6"/>
      <c r="LZ67" s="6"/>
      <c r="MA67" s="6"/>
      <c r="MB67" s="6"/>
      <c r="MC67" s="6"/>
      <c r="ME67" s="1"/>
      <c r="MF67" s="2">
        <f t="shared" si="441"/>
        <v>0.072539467029399868</v>
      </c>
      <c r="MG67" s="2">
        <f t="shared" si="415"/>
        <v>0.075380583190467337</v>
      </c>
      <c r="MH67" s="2">
        <f t="shared" si="442"/>
        <v>0.075380583190467032</v>
      </c>
      <c r="MI67" s="2">
        <f t="shared" si="443"/>
        <v>0.072539467029399868</v>
      </c>
      <c r="MJ67" s="2">
        <f t="shared" si="416"/>
        <v>0.075380583190467351</v>
      </c>
      <c r="MK67" s="2">
        <f t="shared" si="444"/>
        <v>0.075380583190467351</v>
      </c>
      <c r="ML67" s="2">
        <f t="shared" si="417"/>
        <v>0.078458447155492994</v>
      </c>
      <c r="MM67" s="1"/>
      <c r="MO67" s="1"/>
      <c r="MP67" s="1"/>
      <c r="MQ67" s="1"/>
      <c r="MR67" s="1"/>
      <c r="MS67" s="1"/>
      <c r="MT67" s="1"/>
      <c r="MU67" s="1"/>
      <c r="MV67" s="1"/>
      <c r="MW67" s="2">
        <f t="shared" si="477"/>
        <v>0.05613485644194717</v>
      </c>
      <c r="MX67" s="2">
        <f t="shared" si="325"/>
        <v>0.05780560014607089</v>
      </c>
      <c r="MY67" s="2">
        <f t="shared" si="478"/>
        <v>0.05780560014607089</v>
      </c>
      <c r="NF67" s="2">
        <f t="shared" si="479"/>
        <v>0.028979991793185556</v>
      </c>
      <c r="NG67" s="2">
        <f t="shared" si="328"/>
        <v>0.02941254056441215</v>
      </c>
      <c r="NH67" s="2">
        <f t="shared" si="480"/>
        <v>0.02941254056441215</v>
      </c>
      <c r="NI67" s="6"/>
      <c r="NJ67" s="6"/>
      <c r="NK67" s="6"/>
      <c r="NL67" s="6"/>
      <c r="NM67" s="6"/>
      <c r="NO67" s="1"/>
      <c r="NP67" s="2">
        <f t="shared" si="445"/>
        <v>0.20065807444505454</v>
      </c>
      <c r="NQ67" s="2">
        <f t="shared" si="418"/>
        <v>0.22625336760149484</v>
      </c>
      <c r="NR67" s="2">
        <f t="shared" si="446"/>
        <v>0.22625336743293795</v>
      </c>
      <c r="NS67" s="2">
        <f t="shared" si="447"/>
        <v>0.20065807444505454</v>
      </c>
      <c r="NT67" s="2">
        <f t="shared" si="419"/>
        <v>0.22625336762613893</v>
      </c>
      <c r="NU67" s="2">
        <f t="shared" si="448"/>
        <v>0.22625336762613893</v>
      </c>
      <c r="NV67" s="2">
        <f t="shared" si="420"/>
        <v>0.26007212188074574</v>
      </c>
      <c r="NW67" s="1"/>
      <c r="NY67" s="1"/>
      <c r="NZ67" s="1"/>
      <c r="OA67" s="1"/>
      <c r="OB67" s="1"/>
      <c r="OC67" s="1"/>
      <c r="OD67" s="1"/>
      <c r="OE67" s="1"/>
      <c r="OF67" s="1"/>
      <c r="OG67" s="1"/>
      <c r="OH67" s="2">
        <f t="shared" si="449"/>
        <v>0.01085077900162768</v>
      </c>
      <c r="OI67" s="2">
        <f t="shared" si="421"/>
        <v>0.010910296284131446</v>
      </c>
      <c r="OJ67" s="2">
        <f t="shared" si="450"/>
        <v>0.010910296284131446</v>
      </c>
      <c r="OK67" s="2">
        <f t="shared" si="451"/>
        <v>0.01085077900162768</v>
      </c>
      <c r="OL67" s="2">
        <f t="shared" si="422"/>
        <v>0.010910296284131446</v>
      </c>
      <c r="OM67" s="2">
        <f t="shared" si="452"/>
        <v>0.010910296284131446</v>
      </c>
      <c r="ON67" s="2">
        <f t="shared" si="423"/>
        <v>0.010970471911107647</v>
      </c>
      <c r="OO67" s="1"/>
      <c r="OQ67" s="1"/>
      <c r="OR67" s="1"/>
      <c r="OS67" s="1"/>
      <c r="OT67" s="1"/>
      <c r="OU67" s="1"/>
      <c r="OV67" s="1"/>
      <c r="OW67" s="1"/>
      <c r="OX67" s="1"/>
      <c r="PH67" s="2">
        <f t="shared" si="481"/>
        <v>0.097410612017055337</v>
      </c>
      <c r="PI67" s="2">
        <f t="shared" si="331"/>
        <v>0.10268245533373786</v>
      </c>
      <c r="PJ67" s="2">
        <f t="shared" si="482"/>
        <v>0.10268245533373786</v>
      </c>
      <c r="PQ67" s="2">
        <f t="shared" si="483"/>
        <v>0.097410612017055337</v>
      </c>
      <c r="PR67" s="2">
        <f t="shared" si="334"/>
        <v>0.10268245533373786</v>
      </c>
      <c r="PS67" s="2">
        <f t="shared" si="484"/>
        <v>0.10268245533373786</v>
      </c>
      <c r="PT67" s="6"/>
      <c r="PU67" s="6"/>
      <c r="PV67" s="6"/>
      <c r="PW67" s="6"/>
      <c r="PX67" s="6"/>
      <c r="PZ67" s="6"/>
      <c r="QA67" s="8"/>
      <c r="QB67" s="2">
        <f t="shared" ref="QB67:QB76" si="492">QG54</f>
        <v>0.00022935450668978133</v>
      </c>
      <c r="QC67" s="2">
        <f t="shared" ref="QC67:QC76" si="493">QC66</f>
        <v>0.00022932821097595239</v>
      </c>
      <c r="QD67" s="2">
        <f t="shared" si="491"/>
        <v>0.0002293545127222054</v>
      </c>
      <c r="QE67" s="2">
        <f t="shared" ref="QE67:QE76" si="494">QD66</f>
        <v>0.0002293545127222054</v>
      </c>
      <c r="QF67" s="1"/>
      <c r="QG67" s="40"/>
      <c r="QH67" s="1"/>
      <c r="QJ67" s="1"/>
      <c r="QK67" s="1"/>
      <c r="QL67" s="1"/>
      <c r="QM67" s="1"/>
      <c r="QN67" s="1"/>
      <c r="QO67" s="1"/>
      <c r="QP67" s="1"/>
      <c r="QQ67" s="1"/>
      <c r="QR67" s="1"/>
      <c r="QS67" s="2">
        <f t="shared" si="453"/>
        <v>0.040644268254684916</v>
      </c>
      <c r="QT67" s="2">
        <f t="shared" si="424"/>
        <v>0.041505626781966877</v>
      </c>
      <c r="QU67" s="2">
        <f t="shared" si="454"/>
        <v>0.041505626781966877</v>
      </c>
      <c r="QV67" s="2">
        <f t="shared" si="455"/>
        <v>0.040644268254684916</v>
      </c>
      <c r="QW67" s="2">
        <f t="shared" si="425"/>
        <v>0.041505626781966877</v>
      </c>
      <c r="QX67" s="2">
        <f t="shared" si="456"/>
        <v>0.041505626781966877</v>
      </c>
      <c r="QY67" s="2">
        <f t="shared" si="426"/>
        <v>0.042404706341939956</v>
      </c>
      <c r="QZ67" s="1"/>
      <c r="RB67" s="1"/>
      <c r="RC67" s="1"/>
      <c r="RD67" s="1"/>
      <c r="RE67" s="1"/>
      <c r="RF67" s="1"/>
      <c r="RG67" s="1"/>
      <c r="RH67" s="1"/>
      <c r="RI67" s="1"/>
      <c r="SB67" s="2"/>
      <c r="SC67" s="2"/>
      <c r="SD67" s="2"/>
      <c r="SE67" s="2"/>
      <c r="SF67" s="2"/>
      <c r="SG67" s="2"/>
      <c r="SH67" s="2"/>
      <c r="SI67" s="2"/>
      <c r="SJ67" s="2"/>
      <c r="SK67" s="40"/>
      <c r="SL67" s="40"/>
      <c r="SM67" s="40"/>
      <c r="SN67" s="40"/>
      <c r="SO67" s="40"/>
      <c r="SP67" s="40"/>
      <c r="SQ67" s="40"/>
      <c r="SR67" s="40"/>
      <c r="SS67" s="40"/>
      <c r="ST67" s="40"/>
      <c r="SU67" s="40"/>
      <c r="SV67" s="40"/>
      <c r="SW67" s="40"/>
      <c r="SX67" s="40"/>
      <c r="SY67" s="40"/>
      <c r="SZ67" s="40"/>
      <c r="TA67" s="40"/>
      <c r="TB67" s="40"/>
      <c r="TC67" s="40"/>
      <c r="TD67" s="40"/>
      <c r="TE67" s="40"/>
      <c r="TF67" s="2">
        <f t="shared" si="465"/>
        <v>0.063555315574775548</v>
      </c>
      <c r="TG67" s="2">
        <f t="shared" si="278"/>
        <v>0.065714514267481039</v>
      </c>
      <c r="TH67" s="2">
        <f t="shared" si="466"/>
        <v>0.065714514267481039</v>
      </c>
      <c r="TR67" s="2"/>
      <c r="TS67" s="2"/>
      <c r="TT67" s="2"/>
      <c r="TU67" s="2"/>
      <c r="TV67" s="2"/>
      <c r="TW67" s="2"/>
      <c r="TX67" s="2"/>
      <c r="TY67" s="2"/>
      <c r="TZ67" s="2"/>
      <c r="UB67" s="1"/>
      <c r="UC67" s="1"/>
      <c r="UD67" s="1"/>
      <c r="UE67" s="1"/>
      <c r="UF67" s="1"/>
      <c r="UG67" s="1"/>
      <c r="UH67" s="1"/>
      <c r="UI67" s="1"/>
      <c r="VB67" s="1"/>
      <c r="VC67" s="1"/>
      <c r="VD67" s="1"/>
      <c r="VE67" s="1"/>
      <c r="VF67" s="1"/>
      <c r="VG67" s="1"/>
      <c r="VH67" s="1"/>
      <c r="VI67" s="1"/>
      <c r="VJ67" s="1"/>
      <c r="VK67" s="2"/>
      <c r="VL67" s="2"/>
      <c r="VM67" s="2"/>
      <c r="VN67" s="2"/>
      <c r="VO67" s="2"/>
      <c r="VP67" s="2"/>
      <c r="VQ67" s="2"/>
      <c r="VR67" s="2"/>
      <c r="VS67" s="2"/>
      <c r="VT67" s="2"/>
      <c r="VU67" s="2"/>
      <c r="VV67" s="2"/>
      <c r="VW67" s="2"/>
      <c r="VX67" s="2"/>
      <c r="VY67" s="2"/>
      <c r="VZ67" s="2"/>
      <c r="WA67" s="2"/>
      <c r="WB67" s="2"/>
      <c r="WC67" s="1"/>
      <c r="WD67" s="1"/>
      <c r="WE67" s="1"/>
      <c r="WF67" s="1"/>
      <c r="WG67" s="1"/>
      <c r="WH67" s="1"/>
      <c r="WI67" s="1"/>
      <c r="WJ67" s="1"/>
      <c r="WK67" s="1"/>
      <c r="WL67" s="2"/>
      <c r="WT67" s="92"/>
      <c r="WU67" s="24"/>
      <c r="WV67" s="6"/>
      <c r="WW67" s="6"/>
      <c r="WX67" s="6"/>
      <c r="WY67" s="6"/>
      <c r="WZ67" s="6"/>
      <c r="XA67" s="6"/>
      <c r="XB67" s="6"/>
      <c r="XC67" s="24"/>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ZE67" s="40"/>
      <c r="ZF67" s="40"/>
      <c r="ZG67" s="2">
        <f t="shared" si="457"/>
        <v>0.052205882352941178</v>
      </c>
      <c r="ZH67" s="2">
        <f t="shared" si="266"/>
        <v>0.053644762631855226</v>
      </c>
      <c r="ZI67" s="2">
        <f t="shared" si="458"/>
        <v>0.053644762631855226</v>
      </c>
      <c r="ZJ67" s="1"/>
      <c r="ZK67" s="1"/>
      <c r="ZL67" s="1"/>
      <c r="ZM67" s="1"/>
      <c r="ZN67" s="1"/>
      <c r="ZO67" s="1"/>
      <c r="ZW67" s="1"/>
      <c r="ZX67" s="1"/>
      <c r="ZY67" s="1"/>
      <c r="ZZ67" s="1"/>
      <c r="AAA67" s="40"/>
      <c r="AAB67" s="2"/>
      <c r="AAC67" s="2"/>
      <c r="AAD67" s="85"/>
      <c r="AAE67" s="2"/>
      <c r="AAF67" s="85"/>
      <c r="AAG67" s="2"/>
      <c r="AAI67" s="173"/>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row>
    <row r="68" ht="15" customHeight="1">
      <c r="K68" s="1"/>
      <c r="L68" s="1"/>
      <c r="M68" s="1"/>
      <c r="N68" s="1"/>
      <c r="O68" s="1"/>
      <c r="P68" s="1"/>
      <c r="Q68" s="1"/>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1"/>
      <c r="AU68" s="2"/>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2">
        <f t="shared" si="459"/>
        <v>0.044208276562283086</v>
      </c>
      <c r="DM68" s="2">
        <f t="shared" si="269"/>
        <v>0.045231207634312216</v>
      </c>
      <c r="DN68" s="2">
        <f t="shared" si="460"/>
        <v>0.045231207634312216</v>
      </c>
      <c r="DX68" s="40"/>
      <c r="DY68" s="40"/>
      <c r="DZ68" s="40"/>
      <c r="EA68" s="40"/>
      <c r="EB68" s="40"/>
      <c r="EC68" s="40"/>
      <c r="ED68" s="40"/>
      <c r="EE68" s="40"/>
      <c r="EF68" s="40"/>
      <c r="EG68" s="40"/>
      <c r="EH68" s="40"/>
      <c r="EI68" s="40"/>
      <c r="EJ68" s="40"/>
      <c r="EK68" s="40"/>
      <c r="EL68" s="40"/>
      <c r="EM68" s="40"/>
      <c r="EN68" s="40"/>
      <c r="EO68" s="40"/>
      <c r="EP68" s="40"/>
      <c r="EQ68" s="40"/>
      <c r="ER68" s="40"/>
      <c r="ES68" s="2"/>
      <c r="ET68" s="2"/>
      <c r="EU68" s="2"/>
      <c r="EV68" s="2"/>
      <c r="EW68" s="2"/>
      <c r="EX68" s="2"/>
      <c r="EY68" s="2"/>
      <c r="EZ68" s="2"/>
      <c r="FA68" s="2">
        <f t="shared" si="461"/>
        <v>0.046076302233460577</v>
      </c>
      <c r="FB68" s="2">
        <f t="shared" si="272"/>
        <v>0.047189737915738626</v>
      </c>
      <c r="FC68" s="2">
        <f t="shared" si="462"/>
        <v>0.047189737915738626</v>
      </c>
      <c r="FF68" s="1"/>
      <c r="FI68" s="6"/>
      <c r="FM68" s="40"/>
      <c r="FN68" s="40"/>
      <c r="FO68" s="40"/>
      <c r="FP68" s="40"/>
      <c r="FQ68" s="40"/>
      <c r="FR68" s="40"/>
      <c r="FS68" s="40"/>
      <c r="FT68" s="40"/>
      <c r="FU68" s="40"/>
      <c r="FV68" s="40"/>
      <c r="FW68" s="40"/>
      <c r="FX68" s="40"/>
      <c r="FY68" s="40"/>
      <c r="FZ68" s="40"/>
      <c r="GA68" s="40"/>
      <c r="GB68" s="40"/>
      <c r="GC68" s="40"/>
      <c r="GD68" s="40"/>
      <c r="GE68" s="40"/>
      <c r="GF68" s="40"/>
      <c r="GH68" s="2">
        <f t="shared" si="463"/>
        <v>0.046076302233460577</v>
      </c>
      <c r="GI68" s="2">
        <f t="shared" si="275"/>
        <v>0.047189737915738626</v>
      </c>
      <c r="GJ68" s="2">
        <f t="shared" si="464"/>
        <v>0.047189737915738626</v>
      </c>
      <c r="GM68" s="1"/>
      <c r="GP68" s="6"/>
      <c r="GT68" s="2">
        <f t="shared" si="467"/>
        <v>0.24587371160895349</v>
      </c>
      <c r="GU68" s="2">
        <f t="shared" si="307"/>
        <v>0.28708164788519225</v>
      </c>
      <c r="GV68" s="2">
        <f t="shared" si="468"/>
        <v>0.28708164788519225</v>
      </c>
      <c r="HD68" s="2">
        <f t="shared" si="485"/>
        <v>0.16852404020856671</v>
      </c>
      <c r="HE68" s="2">
        <f t="shared" si="486"/>
        <v>0.15432400512722849</v>
      </c>
      <c r="HF68" s="2">
        <f t="shared" si="469"/>
        <v>0.16852420976582666</v>
      </c>
      <c r="HG68" s="2">
        <f t="shared" si="487"/>
        <v>0.16852420976582666</v>
      </c>
      <c r="HL68" s="1"/>
      <c r="HM68" s="1"/>
      <c r="HN68" s="1"/>
      <c r="HO68" s="1"/>
      <c r="HP68" s="1"/>
      <c r="HQ68" s="1"/>
      <c r="HR68" s="1"/>
      <c r="HS68" s="1"/>
      <c r="HT68" s="1"/>
      <c r="HV68" s="2">
        <f t="shared" si="470"/>
        <v>0.1243777762655917</v>
      </c>
      <c r="HW68" s="2">
        <f t="shared" si="313"/>
        <v>0.13325641192517806</v>
      </c>
      <c r="HX68" s="2">
        <f t="shared" si="471"/>
        <v>0.13325641192517806</v>
      </c>
      <c r="IF68" s="2">
        <f t="shared" si="488"/>
        <v>0.10086941454771625</v>
      </c>
      <c r="IG68" s="2">
        <f t="shared" si="489"/>
        <v>0.095782098809253466</v>
      </c>
      <c r="IH68" s="2">
        <f t="shared" si="472"/>
        <v>0.1008694186151307</v>
      </c>
      <c r="II68" s="2">
        <f t="shared" si="490"/>
        <v>0.1008694186151307</v>
      </c>
      <c r="IN68" s="1"/>
      <c r="IO68" s="1"/>
      <c r="IP68" s="1"/>
      <c r="IQ68" s="1"/>
      <c r="IR68" s="1"/>
      <c r="IS68" s="1"/>
      <c r="IT68" s="1"/>
      <c r="IU68" s="1"/>
      <c r="IV68" s="1"/>
      <c r="IW68" s="1"/>
      <c r="IX68" s="1"/>
      <c r="IY68" s="1"/>
      <c r="IZ68" s="1"/>
      <c r="JA68" s="1"/>
      <c r="JB68" s="1"/>
      <c r="JC68" s="1"/>
      <c r="JD68" s="1"/>
      <c r="JE68" s="1"/>
      <c r="JF68" s="40"/>
      <c r="JG68" s="40"/>
      <c r="JH68" s="40"/>
      <c r="JI68" s="40"/>
      <c r="JJ68" s="40"/>
      <c r="JK68" s="40"/>
      <c r="JL68" s="40"/>
      <c r="JM68" s="40"/>
      <c r="JN68" s="40"/>
      <c r="KN68" s="40"/>
      <c r="KO68" s="40"/>
      <c r="KP68" s="40"/>
      <c r="KQ68" s="40"/>
      <c r="KR68" s="89"/>
      <c r="KS68" s="89"/>
      <c r="KT68" s="89"/>
      <c r="KU68" s="40"/>
      <c r="KV68" s="40"/>
      <c r="KW68" s="40"/>
      <c r="KX68" s="40"/>
      <c r="KY68" s="40"/>
      <c r="KZ68" s="40"/>
      <c r="LA68" s="40"/>
      <c r="LB68" s="40"/>
      <c r="LC68" s="40"/>
      <c r="LD68" s="43"/>
      <c r="LE68" s="43"/>
      <c r="LF68" s="43"/>
      <c r="LG68" s="43"/>
      <c r="LH68" s="43"/>
      <c r="LI68" s="43"/>
      <c r="LJ68" s="43"/>
      <c r="LK68" s="43"/>
      <c r="LL68" s="43"/>
      <c r="LM68" s="2">
        <f t="shared" si="473"/>
        <v>0.055654766462444806</v>
      </c>
      <c r="LN68" s="2">
        <f t="shared" si="319"/>
        <v>0.05729619334856275</v>
      </c>
      <c r="LO68" s="2">
        <f t="shared" si="474"/>
        <v>0.05729619334856275</v>
      </c>
      <c r="LV68" s="2">
        <f t="shared" si="475"/>
        <v>0.03452199927259185</v>
      </c>
      <c r="LW68" s="2">
        <f t="shared" si="322"/>
        <v>0.035139387551333244</v>
      </c>
      <c r="LX68" s="2">
        <f t="shared" si="476"/>
        <v>0.035139387551333244</v>
      </c>
      <c r="LY68" s="6"/>
      <c r="LZ68" s="6"/>
      <c r="MA68" s="6"/>
      <c r="MB68" s="6"/>
      <c r="MC68" s="6"/>
      <c r="ME68" s="1"/>
      <c r="MF68" s="1"/>
      <c r="MG68" s="1"/>
      <c r="MH68" s="1"/>
      <c r="MI68" s="1"/>
      <c r="MJ68" s="1"/>
      <c r="MK68" s="1"/>
      <c r="ML68" s="1"/>
      <c r="MM68" s="1"/>
      <c r="MN68" s="1"/>
      <c r="MO68" s="1"/>
      <c r="MP68" s="1"/>
      <c r="MQ68" s="1"/>
      <c r="MR68" s="1"/>
      <c r="MS68" s="1"/>
      <c r="MT68" s="1"/>
      <c r="MU68" s="1"/>
      <c r="MV68" s="1"/>
      <c r="MW68" s="2">
        <f t="shared" si="477"/>
        <v>0.05613485644194717</v>
      </c>
      <c r="MX68" s="2">
        <f t="shared" si="325"/>
        <v>0.05780560014607089</v>
      </c>
      <c r="MY68" s="2">
        <f t="shared" si="478"/>
        <v>0.05780560014607089</v>
      </c>
      <c r="NF68" s="2">
        <f t="shared" si="479"/>
        <v>0.028979991793185556</v>
      </c>
      <c r="NG68" s="2">
        <f t="shared" si="328"/>
        <v>0.02941254056441215</v>
      </c>
      <c r="NH68" s="2">
        <f t="shared" si="480"/>
        <v>0.02941254056441215</v>
      </c>
      <c r="NI68" s="6"/>
      <c r="NJ68" s="6"/>
      <c r="NK68" s="6"/>
      <c r="NL68" s="6"/>
      <c r="NM68" s="6"/>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PH68" s="2">
        <f t="shared" si="481"/>
        <v>0.097410612017055337</v>
      </c>
      <c r="PI68" s="2">
        <f t="shared" si="331"/>
        <v>0.10268245533373786</v>
      </c>
      <c r="PJ68" s="2">
        <f t="shared" si="482"/>
        <v>0.10268245533373786</v>
      </c>
      <c r="PQ68" s="2">
        <f t="shared" si="483"/>
        <v>0.097410612017055337</v>
      </c>
      <c r="PR68" s="2">
        <f t="shared" si="334"/>
        <v>0.10268245533373786</v>
      </c>
      <c r="PS68" s="2">
        <f t="shared" si="484"/>
        <v>0.10268245533373786</v>
      </c>
      <c r="PT68" s="6"/>
      <c r="PU68" s="6"/>
      <c r="PV68" s="6"/>
      <c r="PW68" s="6"/>
      <c r="PX68" s="6"/>
      <c r="PZ68" s="2"/>
      <c r="QA68" s="2"/>
      <c r="QB68" s="2">
        <f t="shared" si="492"/>
        <v>0.00022935451272151355</v>
      </c>
      <c r="QC68" s="2">
        <f t="shared" si="493"/>
        <v>0.00022932821097595239</v>
      </c>
      <c r="QD68" s="2">
        <f t="shared" si="491"/>
        <v>0.0002293545127222054</v>
      </c>
      <c r="QE68" s="2">
        <f t="shared" si="494"/>
        <v>0.0002293545127222054</v>
      </c>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SB68" s="1"/>
      <c r="SC68" s="1"/>
      <c r="SD68" s="1"/>
      <c r="SE68" s="1"/>
      <c r="SF68" s="1"/>
      <c r="SG68" s="1"/>
      <c r="SH68" s="1"/>
      <c r="SI68" s="1"/>
      <c r="SJ68" s="1"/>
      <c r="SK68" s="40"/>
      <c r="SL68" s="40"/>
      <c r="SM68" s="40"/>
      <c r="SN68" s="40"/>
      <c r="SO68" s="40"/>
      <c r="SP68" s="40"/>
      <c r="SQ68" s="40"/>
      <c r="SR68" s="40"/>
      <c r="SS68" s="40"/>
      <c r="ST68" s="40"/>
      <c r="SU68" s="40"/>
      <c r="SV68" s="40"/>
      <c r="SW68" s="40"/>
      <c r="SX68" s="40"/>
      <c r="SY68" s="40"/>
      <c r="SZ68" s="40"/>
      <c r="TA68" s="40"/>
      <c r="TB68" s="40"/>
      <c r="TC68" s="40"/>
      <c r="TD68" s="40"/>
      <c r="TE68" s="40"/>
      <c r="TF68" s="2">
        <f t="shared" si="465"/>
        <v>0.063555315574775548</v>
      </c>
      <c r="TG68" s="2">
        <f t="shared" si="278"/>
        <v>0.065714514267481039</v>
      </c>
      <c r="TH68" s="2">
        <f t="shared" si="466"/>
        <v>0.065714514267481039</v>
      </c>
      <c r="TR68" s="1"/>
      <c r="TS68" s="1"/>
      <c r="TT68" s="1"/>
      <c r="TU68" s="1"/>
      <c r="TV68" s="1"/>
      <c r="TW68" s="1"/>
      <c r="TX68" s="1"/>
      <c r="TY68" s="1"/>
      <c r="TZ68" s="1"/>
      <c r="UA68" s="1"/>
      <c r="UB68" s="1"/>
      <c r="UC68" s="1"/>
      <c r="UD68" s="1"/>
      <c r="UE68" s="1"/>
      <c r="UF68" s="1"/>
      <c r="UG68" s="1"/>
      <c r="UH68" s="1"/>
      <c r="UI68" s="1"/>
      <c r="VB68" s="6"/>
      <c r="VC68" s="8"/>
      <c r="VD68" s="2">
        <f>VF66</f>
        <v>0.13224027422306231</v>
      </c>
      <c r="VE68" s="2">
        <f>VH66</f>
        <v>0.14237569323515825</v>
      </c>
      <c r="VF68" s="2">
        <f t="shared" ref="VF68:VF78" si="495">VE68/(1-(0.5*VG68))</f>
        <v>0.15427627825058154</v>
      </c>
      <c r="VG68" s="2">
        <f>VI66</f>
        <v>0.15427627825055382</v>
      </c>
      <c r="VH68" s="1"/>
      <c r="VI68" s="40"/>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O68" s="252"/>
      <c r="WT68" s="24"/>
      <c r="WU68" s="24"/>
      <c r="WV68" s="146"/>
      <c r="WW68" s="146"/>
      <c r="WX68" s="146"/>
      <c r="WY68" s="146"/>
      <c r="WZ68" s="146"/>
      <c r="XA68" s="146"/>
      <c r="XB68" s="146"/>
      <c r="XC68" s="24"/>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ZE68" s="40"/>
      <c r="ZF68" s="40"/>
      <c r="ZG68" s="2">
        <f t="shared" si="457"/>
        <v>0.052205882352941178</v>
      </c>
      <c r="ZH68" s="2">
        <f t="shared" si="266"/>
        <v>0.053644762631855226</v>
      </c>
      <c r="ZI68" s="2">
        <f t="shared" si="458"/>
        <v>0.053644762631855226</v>
      </c>
      <c r="ZJ68" s="1"/>
      <c r="ZK68" s="1"/>
      <c r="ZL68" s="1"/>
      <c r="ZM68" s="1"/>
      <c r="ZN68" s="1"/>
      <c r="ZO68" s="1"/>
      <c r="ZW68" s="1"/>
      <c r="ZX68" s="1"/>
      <c r="ZY68" s="1"/>
      <c r="ZZ68" s="1"/>
      <c r="AAA68" s="40"/>
      <c r="AAB68" s="2"/>
      <c r="AAC68" s="2"/>
      <c r="AAD68" s="85"/>
      <c r="AAE68" s="2"/>
      <c r="AAF68" s="85"/>
      <c r="AAG68" s="2"/>
      <c r="AAI68" s="173"/>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row>
    <row r="69" ht="15" customHeight="1">
      <c r="K69" s="1"/>
      <c r="L69" s="1"/>
      <c r="M69" s="1"/>
      <c r="N69" s="1"/>
      <c r="O69" s="1"/>
      <c r="P69" s="1"/>
      <c r="Q69" s="1"/>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2"/>
      <c r="AU69" s="2"/>
      <c r="AW69" s="94"/>
      <c r="AX69" s="2"/>
      <c r="AY69" s="2"/>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2">
        <f t="shared" si="459"/>
        <v>0.044208276562283086</v>
      </c>
      <c r="DM69" s="2">
        <f t="shared" si="269"/>
        <v>0.045231207634312216</v>
      </c>
      <c r="DN69" s="2">
        <f t="shared" si="460"/>
        <v>0.045231207634312216</v>
      </c>
      <c r="DX69" s="40"/>
      <c r="DY69" s="40"/>
      <c r="DZ69" s="40"/>
      <c r="EA69" s="40"/>
      <c r="EB69" s="40"/>
      <c r="EC69" s="40"/>
      <c r="ED69" s="40"/>
      <c r="EE69" s="40"/>
      <c r="EF69" s="40"/>
      <c r="EG69" s="40"/>
      <c r="EH69" s="40"/>
      <c r="EI69" s="40"/>
      <c r="EJ69" s="40"/>
      <c r="EK69" s="40"/>
      <c r="EL69" s="40"/>
      <c r="EM69" s="40"/>
      <c r="EN69" s="40"/>
      <c r="EO69" s="40"/>
      <c r="EP69" s="40"/>
      <c r="EQ69" s="40"/>
      <c r="ER69" s="40"/>
      <c r="ES69" s="2"/>
      <c r="ET69" s="2"/>
      <c r="EU69" s="2"/>
      <c r="EV69" s="2"/>
      <c r="EW69" s="2"/>
      <c r="EX69" s="2"/>
      <c r="EY69" s="2"/>
      <c r="EZ69" s="2"/>
      <c r="FA69" s="2">
        <f t="shared" si="461"/>
        <v>0.046076302233460577</v>
      </c>
      <c r="FB69" s="2">
        <f t="shared" si="272"/>
        <v>0.047189737915738626</v>
      </c>
      <c r="FC69" s="2">
        <f t="shared" si="462"/>
        <v>0.047189737915738626</v>
      </c>
      <c r="FF69" s="1"/>
      <c r="FI69" s="6"/>
      <c r="FM69" s="40"/>
      <c r="FN69" s="40"/>
      <c r="FO69" s="40"/>
      <c r="FP69" s="40"/>
      <c r="FQ69" s="40"/>
      <c r="FR69" s="40"/>
      <c r="FS69" s="40"/>
      <c r="FT69" s="40"/>
      <c r="FU69" s="40"/>
      <c r="FV69" s="40"/>
      <c r="FW69" s="40"/>
      <c r="FX69" s="40"/>
      <c r="FY69" s="40"/>
      <c r="FZ69" s="40"/>
      <c r="GA69" s="40"/>
      <c r="GB69" s="40"/>
      <c r="GC69" s="40"/>
      <c r="GD69" s="40"/>
      <c r="GE69" s="40"/>
      <c r="GF69" s="40"/>
      <c r="GH69" s="2">
        <f t="shared" si="463"/>
        <v>0.046076302233460577</v>
      </c>
      <c r="GI69" s="2">
        <f t="shared" si="275"/>
        <v>0.047189737915738626</v>
      </c>
      <c r="GJ69" s="2">
        <f t="shared" si="464"/>
        <v>0.047189737915738626</v>
      </c>
      <c r="GM69" s="1"/>
      <c r="GP69" s="6"/>
      <c r="GT69" s="2">
        <f t="shared" si="467"/>
        <v>0.24587371160895349</v>
      </c>
      <c r="GU69" s="2">
        <f t="shared" si="307"/>
        <v>0.28708164788519225</v>
      </c>
      <c r="GV69" s="2">
        <f t="shared" si="468"/>
        <v>0.28708164788519225</v>
      </c>
      <c r="HD69" s="2">
        <f t="shared" si="485"/>
        <v>0.1685241941639275</v>
      </c>
      <c r="HE69" s="2">
        <f t="shared" si="486"/>
        <v>0.15432400512722849</v>
      </c>
      <c r="HF69" s="2">
        <f t="shared" si="469"/>
        <v>0.16852420976582666</v>
      </c>
      <c r="HG69" s="2">
        <f t="shared" si="487"/>
        <v>0.16852420976582666</v>
      </c>
      <c r="HL69" s="6"/>
      <c r="HM69" s="8"/>
      <c r="HN69" s="2">
        <f>HP67</f>
        <v>0.11940266521496806</v>
      </c>
      <c r="HO69" s="2">
        <f>HR67</f>
        <v>0.1275352903583642</v>
      </c>
      <c r="HP69" s="2">
        <f t="shared" ref="HP69:HP79" si="496">HO69/(1-(0.5*HQ69))</f>
        <v>0.13690706219824025</v>
      </c>
      <c r="HQ69" s="2">
        <f>HS67</f>
        <v>0.13690706219823481</v>
      </c>
      <c r="HR69" s="1"/>
      <c r="HS69" s="40"/>
      <c r="HT69" s="1"/>
      <c r="HV69" s="2">
        <f t="shared" si="470"/>
        <v>0.1243777762655917</v>
      </c>
      <c r="HW69" s="2">
        <f t="shared" si="313"/>
        <v>0.13325641192517806</v>
      </c>
      <c r="HX69" s="2">
        <f t="shared" si="471"/>
        <v>0.13325641192517806</v>
      </c>
      <c r="IF69" s="2">
        <f t="shared" si="488"/>
        <v>0.1008694183990962</v>
      </c>
      <c r="IG69" s="2">
        <f t="shared" si="489"/>
        <v>0.095782098809253466</v>
      </c>
      <c r="IH69" s="2">
        <f t="shared" si="472"/>
        <v>0.1008694186151307</v>
      </c>
      <c r="II69" s="2">
        <f t="shared" si="490"/>
        <v>0.1008694186151307</v>
      </c>
      <c r="IN69" s="6"/>
      <c r="IO69" s="8"/>
      <c r="IP69" s="2">
        <f>IR67</f>
        <v>0.077204291558259294</v>
      </c>
      <c r="IQ69" s="2">
        <f>IT67</f>
        <v>0.080439552349340429</v>
      </c>
      <c r="IR69" s="2">
        <f t="shared" ref="IR69:IR79" si="497">IQ69/(1-(0.5*IS69))</f>
        <v>0.083964577485499667</v>
      </c>
      <c r="IS69" s="2">
        <f>IU67</f>
        <v>0.083964577485499667</v>
      </c>
      <c r="IT69" s="1"/>
      <c r="IU69" s="40"/>
      <c r="IV69" s="1"/>
      <c r="IW69" s="1"/>
      <c r="IX69" s="1"/>
      <c r="IY69" s="1"/>
      <c r="IZ69" s="1"/>
      <c r="JA69" s="1"/>
      <c r="JB69" s="1"/>
      <c r="JC69" s="1"/>
      <c r="JD69" s="1"/>
      <c r="JE69" s="1"/>
      <c r="JF69" s="40"/>
      <c r="JG69" s="40"/>
      <c r="JH69" s="40"/>
      <c r="JI69" s="40"/>
      <c r="JJ69" s="40"/>
      <c r="JK69" s="40"/>
      <c r="JL69" s="40"/>
      <c r="JM69" s="40"/>
      <c r="JN69" s="40"/>
      <c r="KN69" s="40"/>
      <c r="KO69" s="40"/>
      <c r="KP69" s="40"/>
      <c r="KQ69" s="40"/>
      <c r="KR69" s="89"/>
      <c r="KS69" s="89"/>
      <c r="KT69" s="89"/>
      <c r="KU69" s="40"/>
      <c r="KV69" s="40"/>
      <c r="KW69" s="40"/>
      <c r="KX69" s="40"/>
      <c r="KY69" s="40"/>
      <c r="KZ69" s="40"/>
      <c r="LA69" s="40"/>
      <c r="LB69" s="40"/>
      <c r="LC69" s="40"/>
      <c r="LD69" s="43"/>
      <c r="LE69" s="43"/>
      <c r="LF69" s="43"/>
      <c r="LG69" s="43"/>
      <c r="LH69" s="43"/>
      <c r="LI69" s="43"/>
      <c r="LJ69" s="43"/>
      <c r="LK69" s="43"/>
      <c r="LL69" s="43"/>
      <c r="LM69" s="2">
        <f t="shared" si="473"/>
        <v>0.055654766462444806</v>
      </c>
      <c r="LN69" s="2">
        <f t="shared" si="319"/>
        <v>0.05729619334856275</v>
      </c>
      <c r="LO69" s="2">
        <f t="shared" si="474"/>
        <v>0.05729619334856275</v>
      </c>
      <c r="LV69" s="2">
        <f t="shared" si="475"/>
        <v>0.03452199927259185</v>
      </c>
      <c r="LW69" s="2">
        <f t="shared" si="322"/>
        <v>0.035139387551333244</v>
      </c>
      <c r="LX69" s="2">
        <f t="shared" si="476"/>
        <v>0.035139387551333244</v>
      </c>
      <c r="LY69" s="6"/>
      <c r="LZ69" s="6"/>
      <c r="MA69" s="6"/>
      <c r="MB69" s="6"/>
      <c r="MC69" s="6"/>
      <c r="ME69" s="6"/>
      <c r="MF69" s="8"/>
      <c r="MG69" s="2">
        <f>MI67</f>
        <v>0.072539467029399868</v>
      </c>
      <c r="MH69" s="2">
        <f>MK67</f>
        <v>0.075380583190467351</v>
      </c>
      <c r="MI69" s="2">
        <f t="shared" ref="MI69:MI79" si="498">MH69/(1-(0.5*MJ69))</f>
        <v>0.078458447155492994</v>
      </c>
      <c r="MJ69" s="2">
        <f>ML67</f>
        <v>0.078458447155492994</v>
      </c>
      <c r="MK69" s="1"/>
      <c r="ML69" s="40"/>
      <c r="MM69" s="1"/>
      <c r="MN69" s="1"/>
      <c r="MO69" s="1"/>
      <c r="MP69" s="1"/>
      <c r="MQ69" s="1"/>
      <c r="MR69" s="1"/>
      <c r="MS69" s="1"/>
      <c r="MT69" s="1"/>
      <c r="MU69" s="1"/>
      <c r="MV69" s="1"/>
      <c r="MW69" s="2">
        <f t="shared" si="477"/>
        <v>0.05613485644194717</v>
      </c>
      <c r="MX69" s="2">
        <f t="shared" si="325"/>
        <v>0.05780560014607089</v>
      </c>
      <c r="MY69" s="2">
        <f t="shared" si="478"/>
        <v>0.05780560014607089</v>
      </c>
      <c r="NF69" s="2">
        <f t="shared" si="479"/>
        <v>0.028979991793185556</v>
      </c>
      <c r="NG69" s="2">
        <f t="shared" si="328"/>
        <v>0.02941254056441215</v>
      </c>
      <c r="NH69" s="2">
        <f t="shared" si="480"/>
        <v>0.02941254056441215</v>
      </c>
      <c r="NI69" s="6"/>
      <c r="NJ69" s="6"/>
      <c r="NK69" s="6"/>
      <c r="NL69" s="6"/>
      <c r="NM69" s="6"/>
      <c r="NO69" s="6"/>
      <c r="NP69" s="8"/>
      <c r="NQ69" s="2">
        <f>NS67</f>
        <v>0.20065807444505454</v>
      </c>
      <c r="NR69" s="2">
        <f>NU67</f>
        <v>0.22625336762613893</v>
      </c>
      <c r="NS69" s="2">
        <f t="shared" ref="NS69:NS79" si="499">NR69/(1-(0.5*NT69))</f>
        <v>0.26007212192117263</v>
      </c>
      <c r="NT69" s="2">
        <f>NV67</f>
        <v>0.26007212188074574</v>
      </c>
      <c r="NU69" s="1"/>
      <c r="NV69" s="40"/>
      <c r="NW69" s="1"/>
      <c r="NX69" s="1"/>
      <c r="NY69" s="1"/>
      <c r="NZ69" s="1"/>
      <c r="OA69" s="1"/>
      <c r="OB69" s="1"/>
      <c r="OC69" s="1"/>
      <c r="OD69" s="1"/>
      <c r="OE69" s="1"/>
      <c r="OF69" s="1"/>
      <c r="OG69" s="6"/>
      <c r="OH69" s="8"/>
      <c r="OI69" s="2">
        <f>OK67</f>
        <v>0.01085077900162768</v>
      </c>
      <c r="OJ69" s="2">
        <f>OM67</f>
        <v>0.010910296284131446</v>
      </c>
      <c r="OK69" s="2">
        <f t="shared" ref="OK69:OK79" si="500">OJ69/(1-(0.5*OL69))</f>
        <v>0.010970471911107647</v>
      </c>
      <c r="OL69" s="2">
        <f>ON67</f>
        <v>0.010970471911107647</v>
      </c>
      <c r="OM69" s="1"/>
      <c r="ON69" s="40"/>
      <c r="OO69" s="1"/>
      <c r="OP69" s="1"/>
      <c r="OQ69" s="1"/>
      <c r="OR69" s="1"/>
      <c r="OS69" s="1"/>
      <c r="OT69" s="1"/>
      <c r="OU69" s="1"/>
      <c r="OV69" s="1"/>
      <c r="OW69" s="1"/>
      <c r="OX69" s="1"/>
      <c r="PH69" s="2">
        <f t="shared" si="481"/>
        <v>0.097410612017055337</v>
      </c>
      <c r="PI69" s="2">
        <f t="shared" si="331"/>
        <v>0.10268245533373786</v>
      </c>
      <c r="PJ69" s="2">
        <f t="shared" si="482"/>
        <v>0.10268245533373786</v>
      </c>
      <c r="PQ69" s="2">
        <f t="shared" si="483"/>
        <v>0.097410612017055337</v>
      </c>
      <c r="PR69" s="2">
        <f t="shared" si="334"/>
        <v>0.10268245533373786</v>
      </c>
      <c r="PS69" s="2">
        <f t="shared" si="484"/>
        <v>0.10268245533373786</v>
      </c>
      <c r="PT69" s="6"/>
      <c r="PU69" s="6"/>
      <c r="PV69" s="6"/>
      <c r="PW69" s="6"/>
      <c r="PX69" s="6"/>
      <c r="PZ69" s="2"/>
      <c r="QA69" s="2"/>
      <c r="QB69" s="2">
        <f t="shared" si="492"/>
        <v>0.00022935451272220532</v>
      </c>
      <c r="QC69" s="2">
        <f t="shared" si="493"/>
        <v>0.00022932821097595239</v>
      </c>
      <c r="QD69" s="2">
        <f t="shared" si="491"/>
        <v>0.0002293545127222054</v>
      </c>
      <c r="QE69" s="2">
        <f t="shared" si="494"/>
        <v>0.0002293545127222054</v>
      </c>
      <c r="QF69" s="1"/>
      <c r="QG69" s="1"/>
      <c r="QH69" s="1"/>
      <c r="QI69" s="1"/>
      <c r="QJ69" s="1"/>
      <c r="QK69" s="1"/>
      <c r="QL69" s="1"/>
      <c r="QM69" s="1"/>
      <c r="QN69" s="1"/>
      <c r="QO69" s="1"/>
      <c r="QP69" s="1"/>
      <c r="QQ69" s="1"/>
      <c r="QR69" s="6"/>
      <c r="QS69" s="8"/>
      <c r="QT69" s="2">
        <f>QV67</f>
        <v>0.040644268254684916</v>
      </c>
      <c r="QU69" s="2">
        <f>QX67</f>
        <v>0.041505626781966877</v>
      </c>
      <c r="QV69" s="2">
        <f t="shared" ref="QV69:QV79" si="501">QU69/(1-(0.5*QW69))</f>
        <v>0.042404706341939956</v>
      </c>
      <c r="QW69" s="2">
        <f>QY67</f>
        <v>0.042404706341939956</v>
      </c>
      <c r="QX69" s="1"/>
      <c r="QY69" s="40"/>
      <c r="QZ69" s="1"/>
      <c r="RA69" s="1"/>
      <c r="RB69" s="1"/>
      <c r="RC69" s="1"/>
      <c r="RD69" s="1"/>
      <c r="RE69" s="1"/>
      <c r="RF69" s="1"/>
      <c r="RG69" s="1"/>
      <c r="RH69" s="1"/>
      <c r="RI69" s="1"/>
      <c r="SB69" s="1"/>
      <c r="SC69" s="1"/>
      <c r="SD69" s="1"/>
      <c r="SE69" s="1"/>
      <c r="SF69" s="1"/>
      <c r="SG69" s="1"/>
      <c r="SH69" s="1"/>
      <c r="SI69" s="1"/>
      <c r="SJ69" s="1"/>
      <c r="SK69" s="40"/>
      <c r="SL69" s="40"/>
      <c r="SM69" s="40"/>
      <c r="SN69" s="40"/>
      <c r="SO69" s="40"/>
      <c r="SP69" s="40"/>
      <c r="SQ69" s="40"/>
      <c r="SR69" s="40"/>
      <c r="SS69" s="40"/>
      <c r="ST69" s="40"/>
      <c r="SU69" s="40"/>
      <c r="SV69" s="40"/>
      <c r="SW69" s="40"/>
      <c r="SX69" s="40"/>
      <c r="SY69" s="40"/>
      <c r="SZ69" s="40"/>
      <c r="TA69" s="40"/>
      <c r="TB69" s="40"/>
      <c r="TC69" s="40"/>
      <c r="TD69" s="40"/>
      <c r="TE69" s="40"/>
      <c r="TF69" s="2">
        <f t="shared" si="465"/>
        <v>0.063555315574775548</v>
      </c>
      <c r="TG69" s="2">
        <f t="shared" si="278"/>
        <v>0.065714514267481039</v>
      </c>
      <c r="TH69" s="2">
        <f t="shared" si="466"/>
        <v>0.065714514267481039</v>
      </c>
      <c r="TR69" s="1"/>
      <c r="TS69" s="1"/>
      <c r="TT69" s="1"/>
      <c r="TU69" s="1"/>
      <c r="TV69" s="1"/>
      <c r="TW69" s="1"/>
      <c r="TX69" s="1"/>
      <c r="TY69" s="1"/>
      <c r="TZ69" s="1"/>
      <c r="UA69" s="1"/>
      <c r="UB69" s="1"/>
      <c r="UC69" s="1"/>
      <c r="UD69" s="1"/>
      <c r="UE69" s="1"/>
      <c r="UF69" s="1"/>
      <c r="UG69" s="1"/>
      <c r="UH69" s="1"/>
      <c r="UI69" s="1"/>
      <c r="VB69" s="6"/>
      <c r="VC69" s="8"/>
      <c r="VD69" s="2">
        <f t="shared" ref="VD69:VD78" si="502">VI56</f>
        <v>0.15245611228272962</v>
      </c>
      <c r="VE69" s="2">
        <f t="shared" ref="VE69:VE78" si="503">VE68</f>
        <v>0.14237569323515825</v>
      </c>
      <c r="VF69" s="2">
        <f t="shared" si="495"/>
        <v>0.15427627825058385</v>
      </c>
      <c r="VG69" s="2">
        <f t="shared" ref="VG69:VG78" si="504">VF68</f>
        <v>0.15427627825058154</v>
      </c>
      <c r="VH69" s="1"/>
      <c r="VI69" s="40"/>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T69" s="24"/>
      <c r="WU69" s="24"/>
      <c r="WV69" s="24"/>
      <c r="WW69" s="24"/>
      <c r="WX69" s="24"/>
      <c r="WY69" s="24"/>
      <c r="WZ69" s="24"/>
      <c r="XA69" s="24"/>
      <c r="XB69" s="24"/>
      <c r="XC69" s="24"/>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ZE69" s="8"/>
      <c r="ZF69" s="6"/>
      <c r="ZG69" s="2">
        <f t="shared" si="457"/>
        <v>0.052205882352941178</v>
      </c>
      <c r="ZH69" s="2">
        <f t="shared" si="266"/>
        <v>0.053644762631855226</v>
      </c>
      <c r="ZI69" s="2">
        <f t="shared" si="458"/>
        <v>0.053644762631855226</v>
      </c>
      <c r="ZJ69" s="1"/>
      <c r="ZK69" s="1"/>
      <c r="ZL69" s="1"/>
      <c r="ZM69" s="1"/>
      <c r="ZN69" s="1"/>
      <c r="ZO69" s="1"/>
      <c r="ZW69" s="1"/>
      <c r="ZX69" s="1"/>
      <c r="ZY69" s="1"/>
      <c r="ZZ69" s="1"/>
      <c r="AAB69" s="2"/>
      <c r="AAC69" s="2"/>
      <c r="AAD69" s="85"/>
      <c r="AAE69" s="2"/>
      <c r="AAF69" s="85"/>
      <c r="AAG69" s="2"/>
      <c r="AAI69" s="173"/>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row>
    <row r="70" ht="15" customHeight="1">
      <c r="K70" s="1"/>
      <c r="L70" s="1"/>
      <c r="M70" s="1"/>
      <c r="N70" s="1"/>
      <c r="O70" s="1"/>
      <c r="P70" s="1"/>
      <c r="Q70" s="1"/>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2"/>
      <c r="AU70" s="2"/>
      <c r="AW70" s="94"/>
      <c r="AX70" s="2"/>
      <c r="AY70" s="2"/>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2">
        <f t="shared" si="459"/>
        <v>0.044208276562283086</v>
      </c>
      <c r="DM70" s="2">
        <f t="shared" si="269"/>
        <v>0.045231207634312216</v>
      </c>
      <c r="DN70" s="2">
        <f t="shared" si="460"/>
        <v>0.045231207634312216</v>
      </c>
      <c r="DX70" s="40"/>
      <c r="DY70" s="40"/>
      <c r="DZ70" s="40"/>
      <c r="EA70" s="40"/>
      <c r="EB70" s="40"/>
      <c r="EC70" s="40"/>
      <c r="ED70" s="40"/>
      <c r="EE70" s="40"/>
      <c r="EF70" s="40"/>
      <c r="EG70" s="40"/>
      <c r="EH70" s="40"/>
      <c r="EI70" s="40"/>
      <c r="EJ70" s="40"/>
      <c r="EK70" s="40"/>
      <c r="EL70" s="40"/>
      <c r="EM70" s="40"/>
      <c r="EN70" s="40"/>
      <c r="EO70" s="40"/>
      <c r="EP70" s="40"/>
      <c r="EQ70" s="40"/>
      <c r="ER70" s="40"/>
      <c r="ES70" s="2"/>
      <c r="ET70" s="2"/>
      <c r="EU70" s="2"/>
      <c r="EV70" s="2"/>
      <c r="EW70" s="2"/>
      <c r="EX70" s="2"/>
      <c r="EY70" s="2"/>
      <c r="EZ70" s="2"/>
      <c r="FA70" s="2">
        <f t="shared" si="461"/>
        <v>0.046076302233460577</v>
      </c>
      <c r="FB70" s="2">
        <f t="shared" si="272"/>
        <v>0.047189737915738626</v>
      </c>
      <c r="FC70" s="2">
        <f t="shared" si="462"/>
        <v>0.047189737915738626</v>
      </c>
      <c r="FF70" s="1"/>
      <c r="FI70" s="6"/>
      <c r="FM70" s="40"/>
      <c r="FN70" s="40"/>
      <c r="FO70" s="40"/>
      <c r="FP70" s="40"/>
      <c r="FQ70" s="40"/>
      <c r="FR70" s="40"/>
      <c r="FS70" s="40"/>
      <c r="FT70" s="40"/>
      <c r="FU70" s="40"/>
      <c r="FV70" s="40"/>
      <c r="FW70" s="40"/>
      <c r="FX70" s="40"/>
      <c r="FY70" s="40"/>
      <c r="FZ70" s="40"/>
      <c r="GA70" s="40"/>
      <c r="GB70" s="40"/>
      <c r="GC70" s="40"/>
      <c r="GD70" s="40"/>
      <c r="GE70" s="40"/>
      <c r="GF70" s="40"/>
      <c r="GH70" s="2">
        <f t="shared" si="463"/>
        <v>0.046076302233460577</v>
      </c>
      <c r="GI70" s="2">
        <f t="shared" si="275"/>
        <v>0.047189737915738626</v>
      </c>
      <c r="GJ70" s="2">
        <f t="shared" si="464"/>
        <v>0.047189737915738626</v>
      </c>
      <c r="GM70" s="1"/>
      <c r="GP70" s="6"/>
      <c r="GT70" s="2">
        <f t="shared" si="467"/>
        <v>0.24587371160895349</v>
      </c>
      <c r="GU70" s="2">
        <f t="shared" si="307"/>
        <v>0.28708164788519225</v>
      </c>
      <c r="GV70" s="2">
        <f t="shared" si="468"/>
        <v>0.28708164788519225</v>
      </c>
      <c r="HD70" s="2">
        <f t="shared" si="485"/>
        <v>0.1685242083302097</v>
      </c>
      <c r="HE70" s="2">
        <f t="shared" si="486"/>
        <v>0.15432400512722849</v>
      </c>
      <c r="HF70" s="2">
        <f t="shared" si="469"/>
        <v>0.16852420976582666</v>
      </c>
      <c r="HG70" s="2">
        <f t="shared" si="487"/>
        <v>0.16852420976582666</v>
      </c>
      <c r="HL70" s="6"/>
      <c r="HM70" s="8"/>
      <c r="HN70" s="2">
        <f t="shared" ref="HN70:HN79" si="505">HS57</f>
        <v>0.13563274604228853</v>
      </c>
      <c r="HO70" s="2">
        <f t="shared" ref="HO70:HO79" si="506">HO69</f>
        <v>0.1275352903583642</v>
      </c>
      <c r="HP70" s="2">
        <f t="shared" si="496"/>
        <v>0.13690706219824064</v>
      </c>
      <c r="HQ70" s="2">
        <f t="shared" ref="HQ70:HQ79" si="507">HP69</f>
        <v>0.13690706219824025</v>
      </c>
      <c r="HR70" s="1"/>
      <c r="HS70" s="40"/>
      <c r="HT70" s="1"/>
      <c r="HV70" s="2">
        <f t="shared" si="470"/>
        <v>0.1243777762655917</v>
      </c>
      <c r="HW70" s="2">
        <f t="shared" si="313"/>
        <v>0.13325641192517806</v>
      </c>
      <c r="HX70" s="2">
        <f t="shared" si="471"/>
        <v>0.13325641192517806</v>
      </c>
      <c r="IF70" s="2">
        <f t="shared" si="488"/>
        <v>0.10086941860365636</v>
      </c>
      <c r="IG70" s="2">
        <f t="shared" si="489"/>
        <v>0.095782098809253466</v>
      </c>
      <c r="IH70" s="2">
        <f t="shared" si="472"/>
        <v>0.1008694186151307</v>
      </c>
      <c r="II70" s="2">
        <f t="shared" si="490"/>
        <v>0.1008694186151307</v>
      </c>
      <c r="IN70" s="6"/>
      <c r="IO70" s="8"/>
      <c r="IP70" s="2">
        <f t="shared" ref="IP70:IP79" si="508">IU57</f>
        <v>0.083669369549955658</v>
      </c>
      <c r="IQ70" s="2">
        <f t="shared" ref="IQ70:IQ79" si="509">IQ69</f>
        <v>0.080439552349340429</v>
      </c>
      <c r="IR70" s="2">
        <f t="shared" si="497"/>
        <v>0.083964577485499667</v>
      </c>
      <c r="IS70" s="2">
        <f t="shared" ref="IS70:IS79" si="510">IR69</f>
        <v>0.083964577485499667</v>
      </c>
      <c r="IT70" s="1"/>
      <c r="IU70" s="40"/>
      <c r="IV70" s="1"/>
      <c r="IW70" s="1"/>
      <c r="IX70" s="2" t="e">
        <f>IY47/(0.9*JA40*IY46*IY45*IY45)</f>
        <v>#DIV/0!</v>
      </c>
      <c r="IY70" s="2" t="e">
        <f t="shared" ref="IY70:IY80" si="511">IX70/(1-(0.5*IZ70))</f>
        <v>#DIV/0!</v>
      </c>
      <c r="IZ70" s="2">
        <v>0.035999999999999997</v>
      </c>
      <c r="JA70" s="2" t="e">
        <f>IX80</f>
        <v>#DIV/0!</v>
      </c>
      <c r="JB70" s="2" t="e">
        <f t="shared" ref="JB70:JB80" si="512">JA70/(1-(0.5*JC70))</f>
        <v>#DIV/0!</v>
      </c>
      <c r="JC70" s="2" t="e">
        <f>IY80</f>
        <v>#DIV/0!</v>
      </c>
      <c r="JD70" s="2" t="e">
        <f t="shared" ref="JD70:JD80" si="513">JC70/(1-(0.5*IY82))</f>
        <v>#DIV/0!</v>
      </c>
      <c r="JE70" s="1"/>
      <c r="JF70" s="40"/>
      <c r="JG70" s="40"/>
      <c r="JH70" s="40"/>
      <c r="JI70" s="40"/>
      <c r="JJ70" s="40"/>
      <c r="JK70" s="40"/>
      <c r="JL70" s="40"/>
      <c r="JM70" s="40"/>
      <c r="JN70" s="40"/>
      <c r="KN70" s="40"/>
      <c r="KO70" s="40"/>
      <c r="KP70" s="40"/>
      <c r="KQ70" s="40"/>
      <c r="KR70" s="89"/>
      <c r="KS70" s="89"/>
      <c r="KT70" s="89"/>
      <c r="KU70" s="40"/>
      <c r="KV70" s="40"/>
      <c r="KW70" s="40"/>
      <c r="KX70" s="40"/>
      <c r="KY70" s="40"/>
      <c r="KZ70" s="40"/>
      <c r="LA70" s="40"/>
      <c r="LB70" s="40"/>
      <c r="LC70" s="40"/>
      <c r="LD70" s="43"/>
      <c r="LE70" s="43"/>
      <c r="LF70" s="43"/>
      <c r="LG70" s="43"/>
      <c r="LH70" s="43"/>
      <c r="LI70" s="43"/>
      <c r="LJ70" s="43"/>
      <c r="LK70" s="43"/>
      <c r="LL70" s="43"/>
      <c r="LM70" s="2">
        <f t="shared" si="473"/>
        <v>0.055654766462444806</v>
      </c>
      <c r="LN70" s="2">
        <f t="shared" si="319"/>
        <v>0.05729619334856275</v>
      </c>
      <c r="LO70" s="2">
        <f t="shared" si="474"/>
        <v>0.05729619334856275</v>
      </c>
      <c r="LV70" s="2">
        <f t="shared" si="475"/>
        <v>0.03452199927259185</v>
      </c>
      <c r="LW70" s="2">
        <f t="shared" si="322"/>
        <v>0.035139387551333244</v>
      </c>
      <c r="LX70" s="2">
        <f t="shared" si="476"/>
        <v>0.035139387551333244</v>
      </c>
      <c r="LY70" s="6"/>
      <c r="LZ70" s="6"/>
      <c r="MA70" s="6"/>
      <c r="MB70" s="6"/>
      <c r="MC70" s="6"/>
      <c r="ME70" s="6"/>
      <c r="MF70" s="8"/>
      <c r="MG70" s="2">
        <f t="shared" ref="MG70:MG79" si="514">ML57</f>
        <v>0.078217511488332128</v>
      </c>
      <c r="MH70" s="2">
        <f t="shared" ref="MH70:MH79" si="515">MH69</f>
        <v>0.075380583190467351</v>
      </c>
      <c r="MI70" s="2">
        <f t="shared" si="498"/>
        <v>0.078458447155492994</v>
      </c>
      <c r="MJ70" s="2">
        <f t="shared" ref="MJ70:MJ79" si="516">MI69</f>
        <v>0.078458447155492994</v>
      </c>
      <c r="MK70" s="1"/>
      <c r="ML70" s="40"/>
      <c r="MM70" s="1"/>
      <c r="MN70" s="1"/>
      <c r="MO70" s="2">
        <f>MP47/(0.9*MR40*MP46*MP45*MP45)</f>
        <v>0.0078276006565133789</v>
      </c>
      <c r="MP70" s="2">
        <f t="shared" ref="MP70:MP80" si="517">MO70/(1-(0.5*MQ70))</f>
        <v>0.0079710800982824639</v>
      </c>
      <c r="MQ70" s="2">
        <v>0.035999999999999997</v>
      </c>
      <c r="MR70" s="2">
        <f>MO80</f>
        <v>0.0078276006565133789</v>
      </c>
      <c r="MS70" s="2">
        <f t="shared" ref="MS70:MS80" si="518">MR70/(1-(0.5*MT70))</f>
        <v>0.0078584784986704109</v>
      </c>
      <c r="MT70" s="2">
        <f>MP80</f>
        <v>0.0078584784986704109</v>
      </c>
      <c r="MU70" s="2">
        <f t="shared" ref="MU70:MU80" si="519">MT70/(1-(0.5*MP82))</f>
        <v>0.0078893558622337556</v>
      </c>
      <c r="MV70" s="1"/>
      <c r="MW70" s="2">
        <f t="shared" si="477"/>
        <v>0.05613485644194717</v>
      </c>
      <c r="MX70" s="2">
        <f t="shared" si="325"/>
        <v>0.05780560014607089</v>
      </c>
      <c r="MY70" s="2">
        <f t="shared" si="478"/>
        <v>0.05780560014607089</v>
      </c>
      <c r="NF70" s="2">
        <f t="shared" si="479"/>
        <v>0.028979991793185556</v>
      </c>
      <c r="NG70" s="2">
        <f t="shared" si="328"/>
        <v>0.02941254056441215</v>
      </c>
      <c r="NH70" s="2">
        <f t="shared" si="480"/>
        <v>0.02941254056441215</v>
      </c>
      <c r="NI70" s="6"/>
      <c r="NJ70" s="6"/>
      <c r="NK70" s="6"/>
      <c r="NL70" s="6"/>
      <c r="NM70" s="6"/>
      <c r="NO70" s="6"/>
      <c r="NP70" s="8"/>
      <c r="NQ70" s="2">
        <f t="shared" ref="NQ70:NQ79" si="520">NV57</f>
        <v>0.25148457265198743</v>
      </c>
      <c r="NR70" s="2">
        <f t="shared" ref="NR70:NR79" si="521">NR69</f>
        <v>0.22625336762613893</v>
      </c>
      <c r="NS70" s="2">
        <f t="shared" si="499"/>
        <v>0.26007212192721535</v>
      </c>
      <c r="NT70" s="2">
        <f t="shared" ref="NT70:NT79" si="522">NS69</f>
        <v>0.26007212192117263</v>
      </c>
      <c r="NU70" s="1"/>
      <c r="NV70" s="40"/>
      <c r="NW70" s="1"/>
      <c r="NX70" s="1"/>
      <c r="NY70" s="2">
        <f>NZ47/(0.9*OB40*NZ46*NZ45*NZ45)</f>
        <v>0</v>
      </c>
      <c r="NZ70" s="2">
        <f t="shared" ref="NZ70:NZ80" si="523">NY70/(1-(0.5*OA70))</f>
        <v>0</v>
      </c>
      <c r="OA70" s="2">
        <v>0.035999999999999997</v>
      </c>
      <c r="OB70" s="2">
        <f>NY80</f>
        <v>0</v>
      </c>
      <c r="OC70" s="2">
        <f t="shared" ref="OC70:OC80" si="524">OB70/(1-(0.5*OD70))</f>
        <v>0</v>
      </c>
      <c r="OD70" s="2">
        <f>NZ80</f>
        <v>0</v>
      </c>
      <c r="OE70" s="2">
        <f t="shared" ref="OE70:OE80" si="525">OD70/(1-(0.5*NZ82))</f>
        <v>0</v>
      </c>
      <c r="OF70" s="1"/>
      <c r="OG70" s="6"/>
      <c r="OH70" s="8"/>
      <c r="OI70" s="2">
        <f t="shared" ref="OI70:OI79" si="526">ON57</f>
        <v>0.010969811785820138</v>
      </c>
      <c r="OJ70" s="2">
        <f t="shared" ref="OJ70:OJ79" si="527">OJ69</f>
        <v>0.010910296284131446</v>
      </c>
      <c r="OK70" s="2">
        <f t="shared" si="500"/>
        <v>0.010970471911107647</v>
      </c>
      <c r="OL70" s="2">
        <f t="shared" ref="OL70:OL79" si="528">OK69</f>
        <v>0.010970471911107647</v>
      </c>
      <c r="OM70" s="1"/>
      <c r="ON70" s="40"/>
      <c r="OO70" s="1"/>
      <c r="OP70" s="1"/>
      <c r="OQ70" s="2">
        <f>OR47/(0.9*OT40*OR46*OR45*OR45)</f>
        <v>0.071895424836601302</v>
      </c>
      <c r="OR70" s="2">
        <f t="shared" ref="OR70:OR80" si="529">OQ70/(1-(0.5*OS70))</f>
        <v>0.073213263581060395</v>
      </c>
      <c r="OS70" s="2">
        <v>0.035999999999999997</v>
      </c>
      <c r="OT70" s="2">
        <f>OQ80</f>
        <v>0.071895424836601302</v>
      </c>
      <c r="OU70" s="2">
        <f t="shared" ref="OU70:OU80" si="530">OT70/(1-(0.5*OV70))</f>
        <v>0.074684296941418274</v>
      </c>
      <c r="OV70" s="2">
        <f>OR80</f>
        <v>0.07468429694141826</v>
      </c>
      <c r="OW70" s="2">
        <f t="shared" ref="OW70:OW80" si="531">OV70/(1-(0.5*OR82))</f>
        <v>0.077469135132454195</v>
      </c>
      <c r="OX70" s="1"/>
      <c r="PH70" s="2">
        <f t="shared" si="481"/>
        <v>0.097410612017055337</v>
      </c>
      <c r="PI70" s="2">
        <f t="shared" si="331"/>
        <v>0.10268245533373786</v>
      </c>
      <c r="PJ70" s="2">
        <f t="shared" si="482"/>
        <v>0.10268245533373786</v>
      </c>
      <c r="PQ70" s="2">
        <f t="shared" si="483"/>
        <v>0.097410612017055337</v>
      </c>
      <c r="PR70" s="2">
        <f t="shared" si="334"/>
        <v>0.10268245533373786</v>
      </c>
      <c r="PS70" s="2">
        <f t="shared" si="484"/>
        <v>0.10268245533373786</v>
      </c>
      <c r="PT70" s="6"/>
      <c r="PU70" s="6"/>
      <c r="PV70" s="6"/>
      <c r="PW70" s="6"/>
      <c r="PX70" s="6"/>
      <c r="PZ70" s="2"/>
      <c r="QA70" s="2"/>
      <c r="QB70" s="2">
        <f t="shared" si="492"/>
        <v>0.0002293545127222054</v>
      </c>
      <c r="QC70" s="2">
        <f t="shared" si="493"/>
        <v>0.00022932821097595239</v>
      </c>
      <c r="QD70" s="2">
        <f t="shared" si="491"/>
        <v>0.0002293545127222054</v>
      </c>
      <c r="QE70" s="2">
        <f t="shared" si="494"/>
        <v>0.0002293545127222054</v>
      </c>
      <c r="QF70" s="1"/>
      <c r="QG70" s="1"/>
      <c r="QH70" s="1"/>
      <c r="QI70" s="1"/>
      <c r="QJ70" s="2">
        <f>QK47/(0.9*QM40*QK46*QK45*QK45)</f>
        <v>0.0072062659377664278</v>
      </c>
      <c r="QK70" s="2">
        <f t="shared" ref="QK70:QK80" si="532">QJ70/(1-(0.5*QL70))</f>
        <v>0.0073383563521043057</v>
      </c>
      <c r="QL70" s="2">
        <v>0.035999999999999997</v>
      </c>
      <c r="QM70" s="2">
        <f>QJ80</f>
        <v>0.0072062659377664278</v>
      </c>
      <c r="QN70" s="2">
        <f t="shared" ref="QN70:QN80" si="533">QM70/(1-(0.5*QO70))</f>
        <v>0.0072324198864735564</v>
      </c>
      <c r="QO70" s="2">
        <f>QK80</f>
        <v>0.0072324198864735564</v>
      </c>
      <c r="QP70" s="2">
        <f t="shared" ref="QP70:QP80" si="534">QO70/(1-(0.5*QK82))</f>
        <v>0.0072585734919293895</v>
      </c>
      <c r="QQ70" s="1"/>
      <c r="QR70" s="6"/>
      <c r="QS70" s="8"/>
      <c r="QT70" s="2">
        <f t="shared" ref="QT70:QT79" si="535">QY57</f>
        <v>0.042366606644721257</v>
      </c>
      <c r="QU70" s="2">
        <f t="shared" ref="QU70:QU79" si="536">QU69</f>
        <v>0.041505626781966877</v>
      </c>
      <c r="QV70" s="2">
        <f t="shared" si="501"/>
        <v>0.042404706341939956</v>
      </c>
      <c r="QW70" s="2">
        <f t="shared" ref="QW70:QW79" si="537">QV69</f>
        <v>0.042404706341939956</v>
      </c>
      <c r="QX70" s="1"/>
      <c r="QY70" s="40"/>
      <c r="QZ70" s="1"/>
      <c r="RA70" s="1"/>
      <c r="RB70" s="2">
        <f>RC47/(0.9*RE40*RC46*RC45*RC45)</f>
        <v>0.071895424836601302</v>
      </c>
      <c r="RC70" s="2">
        <f t="shared" ref="RC70:RC80" si="538">RB70/(1-(0.5*RD70))</f>
        <v>0.073213263581060395</v>
      </c>
      <c r="RD70" s="2">
        <v>0.035999999999999997</v>
      </c>
      <c r="RE70" s="2">
        <f>RB80</f>
        <v>0.071895424836601302</v>
      </c>
      <c r="RF70" s="2">
        <f t="shared" ref="RF70:RF80" si="539">RE70/(1-(0.5*RG70))</f>
        <v>0.074684296941418274</v>
      </c>
      <c r="RG70" s="2">
        <f>RC80</f>
        <v>0.07468429694141826</v>
      </c>
      <c r="RH70" s="2">
        <f t="shared" ref="RH70:RH80" si="540">RG70/(1-(0.5*RC82))</f>
        <v>0.077469135132454195</v>
      </c>
      <c r="RI70" s="1"/>
      <c r="SB70" s="1"/>
      <c r="SC70" s="1"/>
      <c r="SD70" s="1"/>
      <c r="SE70" s="1"/>
      <c r="SF70" s="1"/>
      <c r="SG70" s="1"/>
      <c r="SH70" s="1"/>
      <c r="SI70" s="1"/>
      <c r="SJ70" s="1"/>
      <c r="SK70" s="40"/>
      <c r="SL70" s="40"/>
      <c r="SM70" s="40"/>
      <c r="SN70" s="40"/>
      <c r="SO70" s="40"/>
      <c r="SP70" s="40"/>
      <c r="SQ70" s="40"/>
      <c r="SR70" s="40"/>
      <c r="SS70" s="40"/>
      <c r="ST70" s="40"/>
      <c r="SU70" s="40"/>
      <c r="SV70" s="40"/>
      <c r="SW70" s="40"/>
      <c r="SX70" s="40"/>
      <c r="SY70" s="40"/>
      <c r="SZ70" s="40"/>
      <c r="TA70" s="40"/>
      <c r="TB70" s="40"/>
      <c r="TC70" s="40"/>
      <c r="TD70" s="40"/>
      <c r="TE70" s="40"/>
      <c r="TF70" s="2">
        <f t="shared" si="465"/>
        <v>0.063555315574775548</v>
      </c>
      <c r="TG70" s="2">
        <f t="shared" si="278"/>
        <v>0.065714514267481039</v>
      </c>
      <c r="TH70" s="2">
        <f t="shared" si="466"/>
        <v>0.065714514267481039</v>
      </c>
      <c r="TR70" s="1"/>
      <c r="TS70" s="1"/>
      <c r="TT70" s="1"/>
      <c r="TU70" s="1"/>
      <c r="TV70" s="1"/>
      <c r="TW70" s="1"/>
      <c r="TX70" s="1"/>
      <c r="TY70" s="1"/>
      <c r="TZ70" s="1"/>
      <c r="UA70" s="1"/>
      <c r="UB70" s="2">
        <f>UC47/(0.9*UE40*UC46*UC45*UC45)</f>
        <v>0.014379084967320261</v>
      </c>
      <c r="UC70" s="2">
        <f t="shared" ref="UC70:UC80" si="541">UB70/(1-(0.5*UD70))</f>
        <v>0.014642652716212078</v>
      </c>
      <c r="UD70" s="2">
        <v>0.035999999999999997</v>
      </c>
      <c r="UE70" s="2">
        <f>UB80</f>
        <v>0.014379084967320261</v>
      </c>
      <c r="UF70" s="2">
        <f t="shared" ref="UF70:UF80" si="542">UE70/(1-(0.5*UG70))</f>
        <v>0.014483977773390293</v>
      </c>
      <c r="UG70" s="2">
        <f>UC80</f>
        <v>0.014483977773390293</v>
      </c>
      <c r="UH70" s="2">
        <f t="shared" ref="UH70:UH80" si="543">UG70/(1-(0.5*UC82))</f>
        <v>0.014588865038372053</v>
      </c>
      <c r="UI70" s="1"/>
      <c r="VB70" s="2"/>
      <c r="VC70" s="2"/>
      <c r="VD70" s="2">
        <f t="shared" si="502"/>
        <v>0.1541242881229373</v>
      </c>
      <c r="VE70" s="2">
        <f t="shared" si="503"/>
        <v>0.14237569323515825</v>
      </c>
      <c r="VF70" s="2">
        <f t="shared" si="495"/>
        <v>0.15427627825058404</v>
      </c>
      <c r="VG70" s="2">
        <f t="shared" si="504"/>
        <v>0.15427627825058385</v>
      </c>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T70" s="24"/>
      <c r="WU70" s="24"/>
      <c r="WV70" s="24"/>
      <c r="WW70" s="24"/>
      <c r="WX70" s="24"/>
      <c r="WY70" s="24"/>
      <c r="WZ70" s="24"/>
      <c r="XA70" s="24"/>
      <c r="XB70" s="24"/>
      <c r="XC70" s="24"/>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ZE70" s="8"/>
      <c r="ZF70" s="7"/>
      <c r="ZG70" s="2">
        <f t="shared" si="457"/>
        <v>0.052205882352941178</v>
      </c>
      <c r="ZH70" s="2">
        <f t="shared" si="266"/>
        <v>0.053644762631855226</v>
      </c>
      <c r="ZI70" s="2">
        <f t="shared" si="458"/>
        <v>0.053644762631855226</v>
      </c>
      <c r="ZJ70" s="1"/>
      <c r="ZK70" s="1"/>
      <c r="ZL70" s="1"/>
      <c r="ZM70" s="1"/>
      <c r="ZN70" s="1"/>
      <c r="ZO70" s="1"/>
      <c r="ZW70" s="1"/>
      <c r="ZX70" s="1"/>
      <c r="ZY70" s="1"/>
      <c r="ZZ70" s="1"/>
      <c r="AAA70" s="40"/>
      <c r="AAB70" s="2"/>
      <c r="AAC70" s="2"/>
      <c r="AAD70" s="85"/>
      <c r="AAE70" s="2"/>
      <c r="AAF70" s="85"/>
      <c r="AAG70" s="2"/>
      <c r="AAI70" s="173"/>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row>
    <row r="71" s="1" customFormat="1" ht="15" customHeight="1">
      <c r="A71" s="2"/>
      <c r="B71" s="2"/>
      <c r="C71" s="2"/>
      <c r="D71" s="2"/>
      <c r="E71" s="2"/>
      <c r="F71" s="2"/>
      <c r="G71" s="2"/>
      <c r="H71" s="2"/>
      <c r="I71" s="2"/>
      <c r="J71" s="2"/>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2"/>
      <c r="AU71" s="2"/>
      <c r="AV71" s="1"/>
      <c r="AW71" s="94"/>
      <c r="AX71" s="2"/>
      <c r="AY71" s="2"/>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2">
        <f t="shared" si="459"/>
        <v>0.044208276562283086</v>
      </c>
      <c r="DM71" s="2">
        <f t="shared" si="269"/>
        <v>0.045231207634312216</v>
      </c>
      <c r="DN71" s="2">
        <f t="shared" si="460"/>
        <v>0.045231207634312216</v>
      </c>
      <c r="DX71" s="40"/>
      <c r="DY71" s="40"/>
      <c r="DZ71" s="40"/>
      <c r="EA71" s="40"/>
      <c r="EB71" s="40"/>
      <c r="EC71" s="40"/>
      <c r="ED71" s="40"/>
      <c r="EE71" s="40"/>
      <c r="EF71" s="40"/>
      <c r="EG71" s="40"/>
      <c r="EH71" s="40"/>
      <c r="EI71" s="40"/>
      <c r="EJ71" s="40"/>
      <c r="EK71" s="40"/>
      <c r="EL71" s="40"/>
      <c r="EM71" s="40"/>
      <c r="EN71" s="40"/>
      <c r="EO71" s="40"/>
      <c r="EP71" s="40"/>
      <c r="EQ71" s="40"/>
      <c r="ER71" s="40"/>
      <c r="EV71" s="2"/>
      <c r="EW71" s="2"/>
      <c r="EX71" s="2"/>
      <c r="EY71" s="2"/>
      <c r="EZ71" s="2"/>
      <c r="FA71" s="2">
        <f t="shared" si="461"/>
        <v>0.046076302233460577</v>
      </c>
      <c r="FB71" s="2">
        <f t="shared" si="272"/>
        <v>0.047189737915738626</v>
      </c>
      <c r="FC71" s="2">
        <f t="shared" si="462"/>
        <v>0.047189737915738626</v>
      </c>
      <c r="FM71" s="40"/>
      <c r="FN71" s="40"/>
      <c r="FO71" s="40"/>
      <c r="FP71" s="40"/>
      <c r="FQ71" s="40"/>
      <c r="FR71" s="40"/>
      <c r="FS71" s="40"/>
      <c r="FT71" s="40"/>
      <c r="FU71" s="40"/>
      <c r="FV71" s="40"/>
      <c r="FW71" s="40"/>
      <c r="FX71" s="40"/>
      <c r="FY71" s="40"/>
      <c r="FZ71" s="40"/>
      <c r="GA71" s="40"/>
      <c r="GB71" s="40"/>
      <c r="GC71" s="40"/>
      <c r="GD71" s="40"/>
      <c r="GE71" s="40"/>
      <c r="GF71" s="40"/>
      <c r="GH71" s="2">
        <f t="shared" si="463"/>
        <v>0.046076302233460577</v>
      </c>
      <c r="GI71" s="2">
        <f t="shared" si="275"/>
        <v>0.047189737915738626</v>
      </c>
      <c r="GJ71" s="2">
        <f t="shared" si="464"/>
        <v>0.047189737915738626</v>
      </c>
      <c r="GT71" s="2">
        <f t="shared" si="467"/>
        <v>0.24587371160895349</v>
      </c>
      <c r="GU71" s="2">
        <f t="shared" si="307"/>
        <v>0.28708164788519225</v>
      </c>
      <c r="GV71" s="2">
        <f t="shared" si="468"/>
        <v>0.28708164788519225</v>
      </c>
      <c r="GW71" s="6"/>
      <c r="GX71" s="6"/>
      <c r="GY71" s="6"/>
      <c r="GZ71" s="6"/>
      <c r="HA71" s="6"/>
      <c r="HB71" s="1"/>
      <c r="HD71" s="2">
        <f t="shared" si="485"/>
        <v>0.16852420963372761</v>
      </c>
      <c r="HE71" s="2">
        <f t="shared" si="486"/>
        <v>0.15432400512722849</v>
      </c>
      <c r="HF71" s="2">
        <f t="shared" si="469"/>
        <v>0.16852420976582666</v>
      </c>
      <c r="HG71" s="2">
        <f t="shared" si="487"/>
        <v>0.16852420976582666</v>
      </c>
      <c r="HH71" s="1"/>
      <c r="HI71" s="1"/>
      <c r="HJ71" s="1"/>
      <c r="HK71" s="1"/>
      <c r="HL71" s="2"/>
      <c r="HM71" s="2"/>
      <c r="HN71" s="2">
        <f t="shared" si="505"/>
        <v>0.13681348466899876</v>
      </c>
      <c r="HO71" s="2">
        <f t="shared" si="506"/>
        <v>0.1275352903583642</v>
      </c>
      <c r="HP71" s="2">
        <f t="shared" si="496"/>
        <v>0.13690706219824067</v>
      </c>
      <c r="HQ71" s="2">
        <f t="shared" si="507"/>
        <v>0.13690706219824064</v>
      </c>
      <c r="HR71" s="1"/>
      <c r="HS71" s="1"/>
      <c r="HT71" s="1"/>
      <c r="HV71" s="2">
        <f t="shared" si="470"/>
        <v>0.1243777762655917</v>
      </c>
      <c r="HW71" s="2">
        <f t="shared" si="313"/>
        <v>0.13325641192517806</v>
      </c>
      <c r="HX71" s="2">
        <f t="shared" si="471"/>
        <v>0.13325641192517806</v>
      </c>
      <c r="HY71" s="6"/>
      <c r="HZ71" s="6"/>
      <c r="IA71" s="6"/>
      <c r="IB71" s="6"/>
      <c r="IC71" s="6"/>
      <c r="ID71" s="1"/>
      <c r="IF71" s="2">
        <f t="shared" si="488"/>
        <v>0.10086941861452126</v>
      </c>
      <c r="IG71" s="2">
        <f t="shared" si="489"/>
        <v>0.095782098809253466</v>
      </c>
      <c r="IH71" s="2">
        <f t="shared" si="472"/>
        <v>0.1008694186151307</v>
      </c>
      <c r="II71" s="2">
        <f t="shared" si="490"/>
        <v>0.1008694186151307</v>
      </c>
      <c r="IJ71" s="1"/>
      <c r="IK71" s="1"/>
      <c r="IL71" s="1"/>
      <c r="IM71" s="1"/>
      <c r="IN71" s="2"/>
      <c r="IO71" s="2"/>
      <c r="IP71" s="2">
        <f t="shared" si="508"/>
        <v>0.083951642864936574</v>
      </c>
      <c r="IQ71" s="2">
        <f t="shared" si="509"/>
        <v>0.080439552349340429</v>
      </c>
      <c r="IR71" s="2">
        <f t="shared" si="497"/>
        <v>0.083964577485499667</v>
      </c>
      <c r="IS71" s="2">
        <f t="shared" si="510"/>
        <v>0.083964577485499667</v>
      </c>
      <c r="IT71" s="1"/>
      <c r="IU71" s="1"/>
      <c r="IV71" s="1"/>
      <c r="IW71" s="1"/>
      <c r="IX71" s="2" t="e">
        <f t="shared" ref="IX71:IX80" si="544">IX70</f>
        <v>#DIV/0!</v>
      </c>
      <c r="IY71" s="2" t="e">
        <f t="shared" si="511"/>
        <v>#DIV/0!</v>
      </c>
      <c r="IZ71" s="2" t="e">
        <f t="shared" ref="IZ71:IZ80" si="545">IY70</f>
        <v>#DIV/0!</v>
      </c>
      <c r="JA71" s="2" t="e">
        <f t="shared" ref="JA71:JA80" si="546">JA70</f>
        <v>#DIV/0!</v>
      </c>
      <c r="JB71" s="2" t="e">
        <f t="shared" si="512"/>
        <v>#DIV/0!</v>
      </c>
      <c r="JC71" s="2" t="e">
        <f t="shared" ref="JC71:JC80" si="547">JB70</f>
        <v>#DIV/0!</v>
      </c>
      <c r="JD71" s="2" t="e">
        <f t="shared" si="513"/>
        <v>#DIV/0!</v>
      </c>
      <c r="JF71" s="40"/>
      <c r="JG71" s="40"/>
      <c r="JH71" s="40"/>
      <c r="JI71" s="40"/>
      <c r="JJ71" s="40"/>
      <c r="JK71" s="40"/>
      <c r="JL71" s="40"/>
      <c r="JM71" s="40"/>
      <c r="JN71" s="40"/>
      <c r="KN71" s="40"/>
      <c r="KO71" s="40"/>
      <c r="KP71" s="40"/>
      <c r="KQ71" s="40"/>
      <c r="KR71" s="89"/>
      <c r="KS71" s="89"/>
      <c r="KT71" s="89"/>
      <c r="KU71" s="40"/>
      <c r="KV71" s="40"/>
      <c r="KW71" s="40"/>
      <c r="KX71" s="40"/>
      <c r="KY71" s="40"/>
      <c r="KZ71" s="40"/>
      <c r="LA71" s="40"/>
      <c r="LB71" s="40"/>
      <c r="LC71" s="40"/>
      <c r="LD71" s="43"/>
      <c r="LE71" s="43"/>
      <c r="LF71" s="43"/>
      <c r="LG71" s="43"/>
      <c r="LH71" s="43"/>
      <c r="LI71" s="43"/>
      <c r="LJ71" s="43"/>
      <c r="LK71" s="43"/>
      <c r="LL71" s="43"/>
      <c r="LM71" s="2">
        <f t="shared" si="473"/>
        <v>0.055654766462444806</v>
      </c>
      <c r="LN71" s="2">
        <f t="shared" si="319"/>
        <v>0.05729619334856275</v>
      </c>
      <c r="LO71" s="2">
        <f t="shared" si="474"/>
        <v>0.05729619334856275</v>
      </c>
      <c r="LP71" s="6"/>
      <c r="LQ71" s="6"/>
      <c r="LR71" s="6"/>
      <c r="LS71" s="6"/>
      <c r="LT71" s="6"/>
      <c r="LU71" s="1"/>
      <c r="LV71" s="2">
        <f t="shared" si="475"/>
        <v>0.03452199927259185</v>
      </c>
      <c r="LW71" s="2">
        <f t="shared" si="322"/>
        <v>0.035139387551333244</v>
      </c>
      <c r="LX71" s="2">
        <f t="shared" si="476"/>
        <v>0.035139387551333244</v>
      </c>
      <c r="LY71" s="6"/>
      <c r="LZ71" s="6"/>
      <c r="MA71" s="6"/>
      <c r="MB71" s="6"/>
      <c r="MC71" s="6"/>
      <c r="MD71" s="1"/>
      <c r="ME71" s="2"/>
      <c r="MF71" s="2"/>
      <c r="MG71" s="2">
        <f t="shared" si="514"/>
        <v>0.078448610746626318</v>
      </c>
      <c r="MH71" s="2">
        <f t="shared" si="515"/>
        <v>0.075380583190467351</v>
      </c>
      <c r="MI71" s="2">
        <f t="shared" si="498"/>
        <v>0.078458447155492994</v>
      </c>
      <c r="MJ71" s="2">
        <f t="shared" si="516"/>
        <v>0.078458447155492994</v>
      </c>
      <c r="MK71" s="1"/>
      <c r="ML71" s="1"/>
      <c r="MM71" s="1"/>
      <c r="MN71" s="1"/>
      <c r="MO71" s="2">
        <f t="shared" ref="MO71:MO80" si="548">MO70</f>
        <v>0.0078276006565133789</v>
      </c>
      <c r="MP71" s="2">
        <f t="shared" si="517"/>
        <v>0.0078589227077080544</v>
      </c>
      <c r="MQ71" s="2">
        <f t="shared" ref="MQ71:MQ80" si="549">MP70</f>
        <v>0.0079710800982824639</v>
      </c>
      <c r="MR71" s="2">
        <f t="shared" ref="MR71:MR80" si="550">MR70</f>
        <v>0.0078276006565133789</v>
      </c>
      <c r="MS71" s="2">
        <f t="shared" si="518"/>
        <v>0.0078584784986704109</v>
      </c>
      <c r="MT71" s="2">
        <f t="shared" ref="MT71:MT80" si="551">MS70</f>
        <v>0.0078584784986704109</v>
      </c>
      <c r="MU71" s="2">
        <f t="shared" si="519"/>
        <v>0.0078896004313773957</v>
      </c>
      <c r="MW71" s="2">
        <f t="shared" si="477"/>
        <v>0.05613485644194717</v>
      </c>
      <c r="MX71" s="2">
        <f t="shared" si="325"/>
        <v>0.05780560014607089</v>
      </c>
      <c r="MY71" s="2">
        <f t="shared" si="478"/>
        <v>0.05780560014607089</v>
      </c>
      <c r="MZ71" s="6"/>
      <c r="NA71" s="6"/>
      <c r="NB71" s="6"/>
      <c r="NC71" s="6"/>
      <c r="ND71" s="6"/>
      <c r="NE71" s="1"/>
      <c r="NF71" s="2">
        <f t="shared" si="479"/>
        <v>0.028979991793185556</v>
      </c>
      <c r="NG71" s="2">
        <f t="shared" si="328"/>
        <v>0.02941254056441215</v>
      </c>
      <c r="NH71" s="2">
        <f t="shared" si="480"/>
        <v>0.02941254056441215</v>
      </c>
      <c r="NI71" s="6"/>
      <c r="NJ71" s="6"/>
      <c r="NK71" s="6"/>
      <c r="NL71" s="6"/>
      <c r="NM71" s="6"/>
      <c r="NN71" s="1"/>
      <c r="NO71" s="2"/>
      <c r="NP71" s="2"/>
      <c r="NQ71" s="2">
        <f t="shared" si="520"/>
        <v>0.2587948199761162</v>
      </c>
      <c r="NR71" s="2">
        <f t="shared" si="521"/>
        <v>0.22625336762613893</v>
      </c>
      <c r="NS71" s="2">
        <f t="shared" si="499"/>
        <v>0.26007212192811857</v>
      </c>
      <c r="NT71" s="2">
        <f t="shared" si="522"/>
        <v>0.26007212192721535</v>
      </c>
      <c r="NU71" s="1"/>
      <c r="NV71" s="1"/>
      <c r="NW71" s="1"/>
      <c r="NX71" s="1"/>
      <c r="NY71" s="2">
        <f t="shared" ref="NY71:NY80" si="552">NY70</f>
        <v>0</v>
      </c>
      <c r="NZ71" s="2">
        <f t="shared" si="523"/>
        <v>0</v>
      </c>
      <c r="OA71" s="2">
        <f t="shared" ref="OA71:OA80" si="553">NZ70</f>
        <v>0</v>
      </c>
      <c r="OB71" s="2">
        <f t="shared" ref="OB71:OB80" si="554">OB70</f>
        <v>0</v>
      </c>
      <c r="OC71" s="2">
        <f t="shared" si="524"/>
        <v>0</v>
      </c>
      <c r="OD71" s="2">
        <f t="shared" ref="OD71:OD80" si="555">OC70</f>
        <v>0</v>
      </c>
      <c r="OE71" s="2">
        <f t="shared" si="525"/>
        <v>0</v>
      </c>
      <c r="OG71" s="2"/>
      <c r="OH71" s="2"/>
      <c r="OI71" s="2">
        <f t="shared" si="526"/>
        <v>0.010970468270194619</v>
      </c>
      <c r="OJ71" s="2">
        <f t="shared" si="527"/>
        <v>0.010910296284131446</v>
      </c>
      <c r="OK71" s="2">
        <f t="shared" si="500"/>
        <v>0.010970471911107647</v>
      </c>
      <c r="OL71" s="2">
        <f t="shared" si="528"/>
        <v>0.010970471911107647</v>
      </c>
      <c r="OM71" s="1"/>
      <c r="ON71" s="1"/>
      <c r="OO71" s="1"/>
      <c r="OP71" s="1"/>
      <c r="OQ71" s="2">
        <f t="shared" ref="OQ71:OQ80" si="556">OQ70</f>
        <v>0.071895424836601302</v>
      </c>
      <c r="OR71" s="2">
        <f t="shared" si="529"/>
        <v>0.074627278128583857</v>
      </c>
      <c r="OS71" s="2">
        <f t="shared" ref="OS71:OS80" si="557">OR70</f>
        <v>0.073213263581060395</v>
      </c>
      <c r="OT71" s="2">
        <f t="shared" ref="OT71:OT80" si="558">OT70</f>
        <v>0.071895424836601302</v>
      </c>
      <c r="OU71" s="2">
        <f t="shared" si="530"/>
        <v>0.074684296941418274</v>
      </c>
      <c r="OV71" s="2">
        <f t="shared" ref="OV71:OV80" si="559">OU70</f>
        <v>0.074684296941418274</v>
      </c>
      <c r="OW71" s="2">
        <f t="shared" si="531"/>
        <v>0.077693729974591286</v>
      </c>
      <c r="OY71" s="2"/>
      <c r="OZ71" s="2"/>
      <c r="PA71" s="2"/>
      <c r="PB71" s="2"/>
      <c r="PC71" s="2"/>
      <c r="PD71" s="2"/>
      <c r="PE71" s="2"/>
      <c r="PF71" s="2"/>
      <c r="PG71" s="2"/>
      <c r="PH71" s="2">
        <f t="shared" si="481"/>
        <v>0.097410612017055337</v>
      </c>
      <c r="PI71" s="2">
        <f t="shared" si="331"/>
        <v>0.10268245533373786</v>
      </c>
      <c r="PJ71" s="2">
        <f t="shared" si="482"/>
        <v>0.10268245533373786</v>
      </c>
      <c r="PK71" s="6"/>
      <c r="PL71" s="6"/>
      <c r="PM71" s="6"/>
      <c r="PN71" s="6"/>
      <c r="PO71" s="6"/>
      <c r="PP71" s="1"/>
      <c r="PQ71" s="2">
        <f t="shared" si="483"/>
        <v>0.097410612017055337</v>
      </c>
      <c r="PR71" s="2">
        <f t="shared" si="334"/>
        <v>0.10268245533373786</v>
      </c>
      <c r="PS71" s="2">
        <f t="shared" si="484"/>
        <v>0.10268245533373786</v>
      </c>
      <c r="PT71" s="6"/>
      <c r="PU71" s="6"/>
      <c r="PV71" s="6"/>
      <c r="PW71" s="6"/>
      <c r="PX71" s="6"/>
      <c r="PY71" s="1"/>
      <c r="PZ71" s="2"/>
      <c r="QA71" s="2"/>
      <c r="QB71" s="2">
        <f t="shared" si="492"/>
        <v>0.0002293545127222054</v>
      </c>
      <c r="QC71" s="2">
        <f t="shared" si="493"/>
        <v>0.00022932821097595239</v>
      </c>
      <c r="QD71" s="2">
        <f t="shared" si="491"/>
        <v>0.0002293545127222054</v>
      </c>
      <c r="QE71" s="2">
        <f t="shared" si="494"/>
        <v>0.0002293545127222054</v>
      </c>
      <c r="QF71" s="1"/>
      <c r="QG71" s="1"/>
      <c r="QH71" s="1"/>
      <c r="QI71" s="1"/>
      <c r="QJ71" s="2">
        <f t="shared" ref="QJ71:QJ80" si="560">QJ70</f>
        <v>0.0072062659377664278</v>
      </c>
      <c r="QK71" s="2">
        <f t="shared" si="532"/>
        <v>0.0072328043857703504</v>
      </c>
      <c r="QL71" s="2">
        <f t="shared" ref="QL71:QL80" si="561">QK70</f>
        <v>0.0073383563521043057</v>
      </c>
      <c r="QM71" s="2">
        <f t="shared" ref="QM71:QM80" si="562">QM70</f>
        <v>0.0072062659377664278</v>
      </c>
      <c r="QN71" s="2">
        <f t="shared" si="533"/>
        <v>0.0072324198864735564</v>
      </c>
      <c r="QO71" s="2">
        <f t="shared" ref="QO71:QO80" si="563">QN70</f>
        <v>0.0072324198864735564</v>
      </c>
      <c r="QP71" s="2">
        <f t="shared" si="534"/>
        <v>0.0072587640225326199</v>
      </c>
      <c r="QR71" s="2"/>
      <c r="QS71" s="2"/>
      <c r="QT71" s="2">
        <f t="shared" si="535"/>
        <v>0.042403881056430545</v>
      </c>
      <c r="QU71" s="2">
        <f t="shared" si="536"/>
        <v>0.041505626781966877</v>
      </c>
      <c r="QV71" s="2">
        <f t="shared" si="501"/>
        <v>0.042404706341939956</v>
      </c>
      <c r="QW71" s="2">
        <f t="shared" si="537"/>
        <v>0.042404706341939956</v>
      </c>
      <c r="QX71" s="1"/>
      <c r="QY71" s="1"/>
      <c r="QZ71" s="1"/>
      <c r="RA71" s="1"/>
      <c r="RB71" s="2">
        <f t="shared" ref="RB71:RB80" si="564">RB70</f>
        <v>0.071895424836601302</v>
      </c>
      <c r="RC71" s="2">
        <f t="shared" si="538"/>
        <v>0.074627278128583857</v>
      </c>
      <c r="RD71" s="2">
        <f t="shared" ref="RD71:RD80" si="565">RC70</f>
        <v>0.073213263581060395</v>
      </c>
      <c r="RE71" s="2">
        <f t="shared" ref="RE71:RE80" si="566">RE70</f>
        <v>0.071895424836601302</v>
      </c>
      <c r="RF71" s="2">
        <f t="shared" si="539"/>
        <v>0.074684296941418274</v>
      </c>
      <c r="RG71" s="2">
        <f t="shared" ref="RG71:RG80" si="567">RF70</f>
        <v>0.074684296941418274</v>
      </c>
      <c r="RH71" s="2">
        <f t="shared" si="540"/>
        <v>0.077693729974591286</v>
      </c>
      <c r="RJ71" s="2"/>
      <c r="RK71" s="2"/>
      <c r="RL71" s="2"/>
      <c r="RM71" s="2"/>
      <c r="RN71" s="2"/>
      <c r="RO71" s="2"/>
      <c r="RP71" s="2"/>
      <c r="RQ71" s="2"/>
      <c r="RR71" s="2"/>
      <c r="RS71" s="2"/>
      <c r="RT71" s="2"/>
      <c r="RU71" s="2"/>
      <c r="RV71" s="2"/>
      <c r="RW71" s="2"/>
      <c r="RX71" s="2"/>
      <c r="RY71" s="2"/>
      <c r="RZ71" s="2"/>
      <c r="SA71" s="2"/>
      <c r="SB71" s="1"/>
      <c r="SC71" s="1"/>
      <c r="SD71" s="1"/>
      <c r="SE71" s="1"/>
      <c r="SF71" s="1"/>
      <c r="SG71" s="1"/>
      <c r="SH71" s="1"/>
      <c r="SI71" s="1"/>
      <c r="SJ71" s="1"/>
      <c r="SK71" s="40"/>
      <c r="SL71" s="40"/>
      <c r="SM71" s="40"/>
      <c r="SN71" s="40"/>
      <c r="SO71" s="40"/>
      <c r="SP71" s="40"/>
      <c r="SQ71" s="40"/>
      <c r="SR71" s="40"/>
      <c r="SS71" s="40"/>
      <c r="ST71" s="40"/>
      <c r="SU71" s="40"/>
      <c r="SV71" s="40"/>
      <c r="SW71" s="40"/>
      <c r="SX71" s="40"/>
      <c r="SY71" s="40"/>
      <c r="SZ71" s="40"/>
      <c r="TA71" s="40"/>
      <c r="TB71" s="40"/>
      <c r="TC71" s="40"/>
      <c r="TD71" s="40"/>
      <c r="TE71" s="40"/>
      <c r="TF71" s="2">
        <f t="shared" si="465"/>
        <v>0.063555315574775548</v>
      </c>
      <c r="TG71" s="2">
        <f t="shared" si="278"/>
        <v>0.065714514267481039</v>
      </c>
      <c r="TH71" s="2">
        <f t="shared" si="466"/>
        <v>0.065714514267481039</v>
      </c>
      <c r="TR71" s="1"/>
      <c r="TS71" s="1"/>
      <c r="TT71" s="1"/>
      <c r="TU71" s="1"/>
      <c r="TV71" s="1"/>
      <c r="TW71" s="1"/>
      <c r="TX71" s="1"/>
      <c r="TY71" s="1"/>
      <c r="TZ71" s="1"/>
      <c r="UA71" s="1"/>
      <c r="UB71" s="2">
        <f t="shared" ref="UB71:UB80" si="568">UB70</f>
        <v>0.014379084967320261</v>
      </c>
      <c r="UC71" s="2">
        <f t="shared" si="541"/>
        <v>0.014485135370710578</v>
      </c>
      <c r="UD71" s="2">
        <f t="shared" ref="UD71:UD80" si="569">UC70</f>
        <v>0.014642652716212078</v>
      </c>
      <c r="UE71" s="2">
        <f t="shared" ref="UE71:UE80" si="570">UE70</f>
        <v>0.014379084967320261</v>
      </c>
      <c r="UF71" s="2">
        <f t="shared" si="542"/>
        <v>0.014483977773390293</v>
      </c>
      <c r="UG71" s="2">
        <f t="shared" ref="UG71:UG80" si="571">UF70</f>
        <v>0.014483977773390293</v>
      </c>
      <c r="UH71" s="2">
        <f t="shared" si="543"/>
        <v>0.014590406509098404</v>
      </c>
      <c r="UJ71" s="2"/>
      <c r="UK71" s="2"/>
      <c r="UL71" s="2"/>
      <c r="UM71" s="2"/>
      <c r="UN71" s="2"/>
      <c r="UO71" s="2"/>
      <c r="UP71" s="2"/>
      <c r="UQ71" s="2"/>
      <c r="UR71" s="2"/>
      <c r="UT71" s="3"/>
      <c r="VB71" s="2"/>
      <c r="VC71" s="2"/>
      <c r="VD71" s="2">
        <f t="shared" si="502"/>
        <v>0.15426357508152783</v>
      </c>
      <c r="VE71" s="2">
        <f t="shared" si="503"/>
        <v>0.14237569323515825</v>
      </c>
      <c r="VF71" s="2">
        <f t="shared" si="495"/>
        <v>0.15427627825058407</v>
      </c>
      <c r="VG71" s="2">
        <f t="shared" si="504"/>
        <v>0.15427627825058404</v>
      </c>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8"/>
      <c r="WN71" s="6"/>
      <c r="WO71" s="7"/>
      <c r="WP71" s="6"/>
      <c r="WQ71" s="1"/>
      <c r="WR71" s="1"/>
      <c r="WS71" s="1"/>
      <c r="WT71" s="24"/>
      <c r="WU71" s="24"/>
      <c r="WV71" s="92"/>
      <c r="WW71" s="92"/>
      <c r="WX71" s="92"/>
      <c r="WY71" s="92"/>
      <c r="WZ71" s="92"/>
      <c r="XA71" s="92"/>
      <c r="XB71" s="92"/>
      <c r="XC71" s="24"/>
      <c r="XD71" s="6"/>
      <c r="XE71" s="6"/>
      <c r="XF71" s="6"/>
      <c r="XG71" s="6"/>
      <c r="XH71" s="6"/>
      <c r="XI71" s="6"/>
      <c r="XJ71" s="6"/>
      <c r="XK71" s="6"/>
      <c r="XL71" s="6"/>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6"/>
      <c r="ZE71" s="8"/>
      <c r="ZF71" s="24"/>
      <c r="ZW71" s="1"/>
      <c r="AAA71" s="40"/>
      <c r="AAB71" s="254"/>
      <c r="AAC71" s="2"/>
      <c r="AAD71" s="255"/>
      <c r="AAE71" s="256"/>
      <c r="AAF71" s="85"/>
      <c r="AAG71" s="254"/>
      <c r="AAH71" s="257"/>
      <c r="AAI71" s="173"/>
    </row>
    <row r="72" s="1" customFormat="1" ht="15" customHeight="1">
      <c r="A72" s="2"/>
      <c r="B72" s="2"/>
      <c r="C72" s="2"/>
      <c r="D72" s="2"/>
      <c r="E72" s="2"/>
      <c r="F72" s="2"/>
      <c r="G72" s="2"/>
      <c r="H72" s="2"/>
      <c r="I72" s="2"/>
      <c r="J72" s="2"/>
      <c r="K72" s="1"/>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2"/>
      <c r="AU72" s="2"/>
      <c r="AV72" s="1"/>
      <c r="AW72" s="94"/>
      <c r="AX72" s="2"/>
      <c r="AY72" s="2"/>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X72" s="40"/>
      <c r="DY72" s="40"/>
      <c r="DZ72" s="40"/>
      <c r="EA72" s="40"/>
      <c r="EB72" s="40"/>
      <c r="EC72" s="40"/>
      <c r="ED72" s="40"/>
      <c r="EE72" s="40"/>
      <c r="EF72" s="40"/>
      <c r="EG72" s="40"/>
      <c r="EH72" s="40"/>
      <c r="EI72" s="40"/>
      <c r="EJ72" s="40"/>
      <c r="EK72" s="40"/>
      <c r="EL72" s="40"/>
      <c r="EM72" s="40"/>
      <c r="EN72" s="40"/>
      <c r="EO72" s="40"/>
      <c r="EP72" s="40"/>
      <c r="EQ72" s="40"/>
      <c r="ER72" s="40"/>
      <c r="ES72" s="302"/>
      <c r="ET72" s="94"/>
      <c r="EU72" s="94"/>
      <c r="FM72" s="40"/>
      <c r="FN72" s="40"/>
      <c r="FO72" s="40"/>
      <c r="FP72" s="40"/>
      <c r="FQ72" s="40"/>
      <c r="FR72" s="40"/>
      <c r="FS72" s="40"/>
      <c r="FT72" s="40"/>
      <c r="FU72" s="40"/>
      <c r="FV72" s="40"/>
      <c r="FW72" s="40"/>
      <c r="FX72" s="40"/>
      <c r="FY72" s="40"/>
      <c r="FZ72" s="40"/>
      <c r="GA72" s="40"/>
      <c r="GB72" s="40"/>
      <c r="GC72" s="40"/>
      <c r="GD72" s="40"/>
      <c r="GE72" s="40"/>
      <c r="GF72" s="40"/>
      <c r="GT72" s="2">
        <f t="shared" si="467"/>
        <v>0.24587371160895349</v>
      </c>
      <c r="GU72" s="2">
        <f t="shared" si="307"/>
        <v>0.28708164788519225</v>
      </c>
      <c r="GV72" s="2">
        <f t="shared" si="468"/>
        <v>0.28708164788519225</v>
      </c>
      <c r="HD72" s="2">
        <f t="shared" si="485"/>
        <v>0.16852420975367149</v>
      </c>
      <c r="HE72" s="2">
        <f t="shared" si="486"/>
        <v>0.15432400512722849</v>
      </c>
      <c r="HF72" s="2">
        <f t="shared" si="469"/>
        <v>0.16852420976582666</v>
      </c>
      <c r="HG72" s="2">
        <f t="shared" si="487"/>
        <v>0.16852420976582666</v>
      </c>
      <c r="HH72" s="1"/>
      <c r="HI72" s="1"/>
      <c r="HJ72" s="1"/>
      <c r="HK72" s="1"/>
      <c r="HL72" s="2"/>
      <c r="HM72" s="2"/>
      <c r="HN72" s="2">
        <f t="shared" si="505"/>
        <v>0.13690018611551305</v>
      </c>
      <c r="HO72" s="2">
        <f t="shared" si="506"/>
        <v>0.1275352903583642</v>
      </c>
      <c r="HP72" s="2">
        <f t="shared" si="496"/>
        <v>0.13690706219824067</v>
      </c>
      <c r="HQ72" s="2">
        <f t="shared" si="507"/>
        <v>0.13690706219824067</v>
      </c>
      <c r="HR72" s="1"/>
      <c r="HS72" s="1"/>
      <c r="HT72" s="1"/>
      <c r="HV72" s="2">
        <f t="shared" si="470"/>
        <v>0.1243777762655917</v>
      </c>
      <c r="HW72" s="2">
        <f t="shared" si="313"/>
        <v>0.13325641192517806</v>
      </c>
      <c r="HX72" s="2">
        <f t="shared" si="471"/>
        <v>0.13325641192517806</v>
      </c>
      <c r="IF72" s="2">
        <f t="shared" si="488"/>
        <v>0.10086941861509832</v>
      </c>
      <c r="IG72" s="2">
        <f t="shared" si="489"/>
        <v>0.095782098809253466</v>
      </c>
      <c r="IH72" s="2">
        <f t="shared" si="472"/>
        <v>0.1008694186151307</v>
      </c>
      <c r="II72" s="2">
        <f t="shared" si="490"/>
        <v>0.1008694186151307</v>
      </c>
      <c r="IJ72" s="1"/>
      <c r="IK72" s="1"/>
      <c r="IL72" s="1"/>
      <c r="IM72" s="1"/>
      <c r="IN72" s="2"/>
      <c r="IO72" s="2"/>
      <c r="IP72" s="2">
        <f t="shared" si="508"/>
        <v>0.083964010667889624</v>
      </c>
      <c r="IQ72" s="2">
        <f t="shared" si="509"/>
        <v>0.080439552349340429</v>
      </c>
      <c r="IR72" s="2">
        <f t="shared" si="497"/>
        <v>0.083964577485499667</v>
      </c>
      <c r="IS72" s="2">
        <f t="shared" si="510"/>
        <v>0.083964577485499667</v>
      </c>
      <c r="IT72" s="1"/>
      <c r="IU72" s="1"/>
      <c r="IV72" s="1"/>
      <c r="IW72" s="1"/>
      <c r="IX72" s="2" t="e">
        <f t="shared" si="544"/>
        <v>#DIV/0!</v>
      </c>
      <c r="IY72" s="2" t="e">
        <f t="shared" si="511"/>
        <v>#DIV/0!</v>
      </c>
      <c r="IZ72" s="2" t="e">
        <f t="shared" si="545"/>
        <v>#DIV/0!</v>
      </c>
      <c r="JA72" s="2" t="e">
        <f t="shared" si="546"/>
        <v>#DIV/0!</v>
      </c>
      <c r="JB72" s="2" t="e">
        <f t="shared" si="512"/>
        <v>#DIV/0!</v>
      </c>
      <c r="JC72" s="2" t="e">
        <f t="shared" si="547"/>
        <v>#DIV/0!</v>
      </c>
      <c r="JD72" s="2" t="e">
        <f t="shared" si="513"/>
        <v>#DIV/0!</v>
      </c>
      <c r="JF72" s="40"/>
      <c r="JG72" s="40"/>
      <c r="JH72" s="40"/>
      <c r="JI72" s="40"/>
      <c r="JJ72" s="40"/>
      <c r="JK72" s="40"/>
      <c r="JL72" s="40"/>
      <c r="JM72" s="40"/>
      <c r="JN72" s="40"/>
      <c r="KN72" s="40"/>
      <c r="KO72" s="40"/>
      <c r="KP72" s="40"/>
      <c r="KQ72" s="40"/>
      <c r="KR72" s="89"/>
      <c r="KS72" s="89"/>
      <c r="KT72" s="89"/>
      <c r="KU72" s="40"/>
      <c r="KV72" s="40"/>
      <c r="KW72" s="40"/>
      <c r="KX72" s="40"/>
      <c r="KY72" s="40"/>
      <c r="KZ72" s="40"/>
      <c r="LA72" s="40"/>
      <c r="LB72" s="40"/>
      <c r="LC72" s="40"/>
      <c r="LD72" s="43"/>
      <c r="LE72" s="43"/>
      <c r="LF72" s="43"/>
      <c r="LG72" s="43"/>
      <c r="LH72" s="43"/>
      <c r="LI72" s="43"/>
      <c r="LJ72" s="43"/>
      <c r="LK72" s="43"/>
      <c r="LL72" s="43"/>
      <c r="LM72" s="2">
        <f t="shared" si="473"/>
        <v>0.055654766462444806</v>
      </c>
      <c r="LN72" s="2">
        <f t="shared" si="319"/>
        <v>0.05729619334856275</v>
      </c>
      <c r="LO72" s="2">
        <f t="shared" si="474"/>
        <v>0.05729619334856275</v>
      </c>
      <c r="LV72" s="2">
        <f t="shared" si="475"/>
        <v>0.03452199927259185</v>
      </c>
      <c r="LW72" s="2">
        <f t="shared" si="322"/>
        <v>0.035139387551333244</v>
      </c>
      <c r="LX72" s="2">
        <f t="shared" si="476"/>
        <v>0.035139387551333244</v>
      </c>
      <c r="ME72" s="2"/>
      <c r="MF72" s="2"/>
      <c r="MG72" s="2">
        <f t="shared" si="514"/>
        <v>0.078458045527220341</v>
      </c>
      <c r="MH72" s="2">
        <f t="shared" si="515"/>
        <v>0.075380583190467351</v>
      </c>
      <c r="MI72" s="2">
        <f t="shared" si="498"/>
        <v>0.078458447155492994</v>
      </c>
      <c r="MJ72" s="2">
        <f t="shared" si="516"/>
        <v>0.078458447155492994</v>
      </c>
      <c r="MK72" s="1"/>
      <c r="ML72" s="1"/>
      <c r="MM72" s="1"/>
      <c r="MN72" s="1"/>
      <c r="MO72" s="2">
        <f t="shared" si="548"/>
        <v>0.0078276006565133789</v>
      </c>
      <c r="MP72" s="2">
        <f t="shared" si="517"/>
        <v>0.0078584802509595493</v>
      </c>
      <c r="MQ72" s="2">
        <f t="shared" si="549"/>
        <v>0.0078589227077080544</v>
      </c>
      <c r="MR72" s="2">
        <f t="shared" si="550"/>
        <v>0.0078276006565133789</v>
      </c>
      <c r="MS72" s="2">
        <f t="shared" si="518"/>
        <v>0.0078584784986704109</v>
      </c>
      <c r="MT72" s="2">
        <f t="shared" si="551"/>
        <v>0.0078584784986704109</v>
      </c>
      <c r="MU72" s="2">
        <f t="shared" si="519"/>
        <v>0.0078896013999747282</v>
      </c>
      <c r="MW72" s="2">
        <f t="shared" si="477"/>
        <v>0.05613485644194717</v>
      </c>
      <c r="MX72" s="2">
        <f t="shared" si="325"/>
        <v>0.05780560014607089</v>
      </c>
      <c r="MY72" s="2">
        <f t="shared" si="478"/>
        <v>0.05780560014607089</v>
      </c>
      <c r="NF72" s="2">
        <f t="shared" si="479"/>
        <v>0.028979991793185556</v>
      </c>
      <c r="NG72" s="2">
        <f t="shared" si="328"/>
        <v>0.02941254056441215</v>
      </c>
      <c r="NH72" s="2">
        <f t="shared" si="480"/>
        <v>0.02941254056441215</v>
      </c>
      <c r="NO72" s="2"/>
      <c r="NP72" s="2"/>
      <c r="NQ72" s="2">
        <f t="shared" si="520"/>
        <v>0.25988133991495993</v>
      </c>
      <c r="NR72" s="2">
        <f t="shared" si="521"/>
        <v>0.22625336762613893</v>
      </c>
      <c r="NS72" s="2">
        <f t="shared" si="499"/>
        <v>0.26007212192825357</v>
      </c>
      <c r="NT72" s="2">
        <f t="shared" si="522"/>
        <v>0.26007212192811857</v>
      </c>
      <c r="NU72" s="1"/>
      <c r="NV72" s="1"/>
      <c r="NW72" s="1"/>
      <c r="NX72" s="1"/>
      <c r="NY72" s="2">
        <f t="shared" si="552"/>
        <v>0</v>
      </c>
      <c r="NZ72" s="2">
        <f t="shared" si="523"/>
        <v>0</v>
      </c>
      <c r="OA72" s="2">
        <f t="shared" si="553"/>
        <v>0</v>
      </c>
      <c r="OB72" s="2">
        <f t="shared" si="554"/>
        <v>0</v>
      </c>
      <c r="OC72" s="2">
        <f t="shared" si="524"/>
        <v>0</v>
      </c>
      <c r="OD72" s="2">
        <f t="shared" si="555"/>
        <v>0</v>
      </c>
      <c r="OE72" s="2">
        <f t="shared" si="525"/>
        <v>0</v>
      </c>
      <c r="OG72" s="2"/>
      <c r="OH72" s="2"/>
      <c r="OI72" s="2">
        <f t="shared" si="526"/>
        <v>0.010970471891026227</v>
      </c>
      <c r="OJ72" s="2">
        <f t="shared" si="527"/>
        <v>0.010910296284131446</v>
      </c>
      <c r="OK72" s="2">
        <f t="shared" si="500"/>
        <v>0.010970471911107647</v>
      </c>
      <c r="OL72" s="2">
        <f t="shared" si="528"/>
        <v>0.010970471911107647</v>
      </c>
      <c r="OM72" s="1"/>
      <c r="ON72" s="1"/>
      <c r="OO72" s="1"/>
      <c r="OP72" s="1"/>
      <c r="OQ72" s="2">
        <f t="shared" si="556"/>
        <v>0.071895424836601302</v>
      </c>
      <c r="OR72" s="2">
        <f t="shared" si="529"/>
        <v>0.074682085208645388</v>
      </c>
      <c r="OS72" s="2">
        <f t="shared" si="557"/>
        <v>0.074627278128583857</v>
      </c>
      <c r="OT72" s="2">
        <f t="shared" si="558"/>
        <v>0.071895424836601302</v>
      </c>
      <c r="OU72" s="2">
        <f t="shared" si="530"/>
        <v>0.074684296941418274</v>
      </c>
      <c r="OV72" s="2">
        <f t="shared" si="559"/>
        <v>0.074684296941418274</v>
      </c>
      <c r="OW72" s="2">
        <f t="shared" si="531"/>
        <v>0.07770280741000872</v>
      </c>
      <c r="PH72" s="2">
        <f t="shared" si="481"/>
        <v>0.097410612017055337</v>
      </c>
      <c r="PI72" s="2">
        <f t="shared" si="331"/>
        <v>0.10268245533373786</v>
      </c>
      <c r="PJ72" s="2">
        <f t="shared" si="482"/>
        <v>0.10268245533373786</v>
      </c>
      <c r="PQ72" s="2">
        <f t="shared" si="483"/>
        <v>0.097410612017055337</v>
      </c>
      <c r="PR72" s="2">
        <f t="shared" si="334"/>
        <v>0.10268245533373786</v>
      </c>
      <c r="PS72" s="2">
        <f t="shared" si="484"/>
        <v>0.10268245533373786</v>
      </c>
      <c r="PZ72" s="2"/>
      <c r="QA72" s="2"/>
      <c r="QB72" s="2">
        <f t="shared" si="492"/>
        <v>0.0002293545127222054</v>
      </c>
      <c r="QC72" s="2">
        <f t="shared" si="493"/>
        <v>0.00022932821097595239</v>
      </c>
      <c r="QD72" s="2">
        <f t="shared" si="491"/>
        <v>0.0002293545127222054</v>
      </c>
      <c r="QE72" s="2">
        <f t="shared" si="494"/>
        <v>0.0002293545127222054</v>
      </c>
      <c r="QF72" s="1"/>
      <c r="QG72" s="1"/>
      <c r="QH72" s="1"/>
      <c r="QI72" s="1"/>
      <c r="QJ72" s="2">
        <f t="shared" si="560"/>
        <v>0.0072062659377664278</v>
      </c>
      <c r="QK72" s="2">
        <f t="shared" si="532"/>
        <v>0.0072324212819503426</v>
      </c>
      <c r="QL72" s="2">
        <f t="shared" si="561"/>
        <v>0.0072328043857703504</v>
      </c>
      <c r="QM72" s="2">
        <f t="shared" si="562"/>
        <v>0.0072062659377664278</v>
      </c>
      <c r="QN72" s="2">
        <f t="shared" si="533"/>
        <v>0.0072324198864735564</v>
      </c>
      <c r="QO72" s="2">
        <f t="shared" si="563"/>
        <v>0.0072324198864735564</v>
      </c>
      <c r="QP72" s="2">
        <f t="shared" si="534"/>
        <v>0.0072587647165598531</v>
      </c>
      <c r="QR72" s="2"/>
      <c r="QS72" s="2"/>
      <c r="QT72" s="2">
        <f t="shared" si="535"/>
        <v>0.042404688464917552</v>
      </c>
      <c r="QU72" s="2">
        <f t="shared" si="536"/>
        <v>0.041505626781966877</v>
      </c>
      <c r="QV72" s="2">
        <f t="shared" si="501"/>
        <v>0.042404706341939956</v>
      </c>
      <c r="QW72" s="2">
        <f t="shared" si="537"/>
        <v>0.042404706341939956</v>
      </c>
      <c r="QX72" s="1"/>
      <c r="QY72" s="1"/>
      <c r="QZ72" s="1"/>
      <c r="RA72" s="1"/>
      <c r="RB72" s="2">
        <f t="shared" si="564"/>
        <v>0.071895424836601302</v>
      </c>
      <c r="RC72" s="2">
        <f t="shared" si="538"/>
        <v>0.074682085208645388</v>
      </c>
      <c r="RD72" s="2">
        <f t="shared" si="565"/>
        <v>0.074627278128583857</v>
      </c>
      <c r="RE72" s="2">
        <f t="shared" si="566"/>
        <v>0.071895424836601302</v>
      </c>
      <c r="RF72" s="2">
        <f t="shared" si="539"/>
        <v>0.074684296941418274</v>
      </c>
      <c r="RG72" s="2">
        <f t="shared" si="567"/>
        <v>0.074684296941418274</v>
      </c>
      <c r="RH72" s="2">
        <f t="shared" si="540"/>
        <v>0.07770280741000872</v>
      </c>
      <c r="SB72" s="1"/>
      <c r="SC72" s="1"/>
      <c r="SD72" s="1"/>
      <c r="SE72" s="1"/>
      <c r="SF72" s="1"/>
      <c r="SG72" s="1"/>
      <c r="SH72" s="1"/>
      <c r="SI72" s="1"/>
      <c r="SJ72" s="1"/>
      <c r="SK72" s="40"/>
      <c r="SL72" s="40"/>
      <c r="SM72" s="40"/>
      <c r="SN72" s="40"/>
      <c r="SO72" s="40"/>
      <c r="SP72" s="40"/>
      <c r="SQ72" s="40"/>
      <c r="SR72" s="40"/>
      <c r="SS72" s="40"/>
      <c r="ST72" s="40"/>
      <c r="SU72" s="40"/>
      <c r="SV72" s="40"/>
      <c r="SW72" s="40"/>
      <c r="SX72" s="40"/>
      <c r="SY72" s="40"/>
      <c r="SZ72" s="40"/>
      <c r="TA72" s="40"/>
      <c r="TB72" s="40"/>
      <c r="TC72" s="40"/>
      <c r="TD72" s="40"/>
      <c r="TE72" s="40"/>
      <c r="TR72" s="1"/>
      <c r="TS72" s="1"/>
      <c r="TT72" s="1"/>
      <c r="TU72" s="1"/>
      <c r="TV72" s="1"/>
      <c r="TW72" s="1"/>
      <c r="TX72" s="1"/>
      <c r="TY72" s="1"/>
      <c r="TZ72" s="1"/>
      <c r="UA72" s="1"/>
      <c r="UB72" s="2">
        <f t="shared" si="568"/>
        <v>0.014379084967320261</v>
      </c>
      <c r="UC72" s="2">
        <f t="shared" si="541"/>
        <v>0.014483986217856841</v>
      </c>
      <c r="UD72" s="2">
        <f t="shared" si="569"/>
        <v>0.014485135370710578</v>
      </c>
      <c r="UE72" s="2">
        <f t="shared" si="570"/>
        <v>0.014379084967320261</v>
      </c>
      <c r="UF72" s="2">
        <f t="shared" si="542"/>
        <v>0.014483977773390293</v>
      </c>
      <c r="UG72" s="2">
        <f t="shared" si="571"/>
        <v>0.014483977773390293</v>
      </c>
      <c r="UH72" s="2">
        <f t="shared" si="543"/>
        <v>0.014590417837080597</v>
      </c>
      <c r="UT72" s="3"/>
      <c r="VB72" s="2"/>
      <c r="VC72" s="2"/>
      <c r="VD72" s="2">
        <f t="shared" si="502"/>
        <v>0.15427521645345119</v>
      </c>
      <c r="VE72" s="2">
        <f t="shared" si="503"/>
        <v>0.14237569323515825</v>
      </c>
      <c r="VF72" s="2">
        <f t="shared" si="495"/>
        <v>0.15427627825058407</v>
      </c>
      <c r="VG72" s="2">
        <f t="shared" si="504"/>
        <v>0.15427627825058407</v>
      </c>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8"/>
      <c r="WN72" s="6"/>
      <c r="WO72" s="7"/>
      <c r="WP72" s="6"/>
      <c r="WQ72" s="1"/>
      <c r="WR72" s="1"/>
      <c r="WS72" s="1"/>
      <c r="WT72" s="24"/>
      <c r="WU72" s="6"/>
      <c r="WV72" s="24"/>
      <c r="WW72" s="24"/>
      <c r="WX72" s="24"/>
      <c r="WY72" s="24"/>
      <c r="WZ72" s="24"/>
      <c r="XA72" s="24"/>
      <c r="XB72" s="24"/>
      <c r="XC72" s="6"/>
      <c r="XD72" s="6"/>
      <c r="XE72" s="6"/>
      <c r="XF72" s="6"/>
      <c r="XG72" s="6"/>
      <c r="XH72" s="6"/>
      <c r="XI72" s="6"/>
      <c r="XJ72" s="6"/>
      <c r="XK72" s="6"/>
      <c r="XL72" s="6"/>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6"/>
      <c r="ZE72" s="8"/>
      <c r="ZF72" s="6"/>
      <c r="ZW72" s="1"/>
      <c r="AAA72" s="40"/>
      <c r="AAD72" s="4"/>
      <c r="AAE72" s="1"/>
      <c r="AAF72" s="4"/>
      <c r="AAH72" s="4"/>
      <c r="AAI72" s="5"/>
    </row>
    <row r="73" s="1" customFormat="1" ht="15" customHeight="1">
      <c r="A73" s="2"/>
      <c r="B73" s="2"/>
      <c r="C73" s="2"/>
      <c r="D73" s="2"/>
      <c r="E73" s="2"/>
      <c r="F73" s="2"/>
      <c r="G73" s="2"/>
      <c r="H73" s="2"/>
      <c r="I73" s="2"/>
      <c r="J73" s="40"/>
      <c r="K73" s="40"/>
      <c r="L73" s="40"/>
      <c r="M73" s="40"/>
      <c r="N73" s="40"/>
      <c r="AK73" s="3"/>
      <c r="AL73" s="3"/>
      <c r="AM73" s="3"/>
      <c r="AN73" s="3"/>
      <c r="AO73" s="3"/>
      <c r="AP73" s="3"/>
      <c r="AQ73" s="3"/>
      <c r="AR73" s="3"/>
      <c r="AS73" s="3"/>
      <c r="AT73" s="2"/>
      <c r="AU73" s="254"/>
      <c r="AV73" s="1"/>
      <c r="AW73" s="94"/>
      <c r="AX73" s="2"/>
      <c r="AY73" s="2"/>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302"/>
      <c r="DM73" s="85"/>
      <c r="DN73" s="94"/>
      <c r="DO73" s="2"/>
      <c r="DP73" s="2"/>
      <c r="DQ73" s="2"/>
      <c r="DR73" s="402"/>
      <c r="DS73" s="403"/>
      <c r="DT73" s="2"/>
      <c r="DX73" s="40"/>
      <c r="DY73" s="40"/>
      <c r="DZ73" s="40"/>
      <c r="EA73" s="40"/>
      <c r="EB73" s="40"/>
      <c r="EC73" s="40"/>
      <c r="ED73" s="40"/>
      <c r="EE73" s="40"/>
      <c r="EF73" s="40"/>
      <c r="EG73" s="40"/>
      <c r="EH73" s="40"/>
      <c r="EI73" s="40"/>
      <c r="EJ73" s="40"/>
      <c r="EK73" s="40"/>
      <c r="EL73" s="40"/>
      <c r="EM73" s="40"/>
      <c r="EN73" s="40"/>
      <c r="EO73" s="40"/>
      <c r="EP73" s="40"/>
      <c r="EQ73" s="40"/>
      <c r="ER73" s="40"/>
      <c r="ES73" s="2"/>
      <c r="ET73" s="2"/>
      <c r="EU73" s="2"/>
      <c r="EV73" s="94"/>
      <c r="EW73" s="94"/>
      <c r="EX73" s="94"/>
      <c r="EY73" s="94"/>
      <c r="EZ73" s="94"/>
      <c r="FA73" s="302"/>
      <c r="FB73" s="85"/>
      <c r="FC73" s="94"/>
      <c r="FD73" s="2"/>
      <c r="FE73" s="2"/>
      <c r="FF73" s="2"/>
      <c r="FG73" s="402"/>
      <c r="FH73" s="403"/>
      <c r="FI73" s="2"/>
      <c r="FM73" s="40"/>
      <c r="FN73" s="40"/>
      <c r="FO73" s="40"/>
      <c r="FP73" s="40"/>
      <c r="FQ73" s="40"/>
      <c r="FR73" s="40"/>
      <c r="FS73" s="40"/>
      <c r="FT73" s="40"/>
      <c r="FU73" s="40"/>
      <c r="FV73" s="40"/>
      <c r="FW73" s="40"/>
      <c r="FX73" s="40"/>
      <c r="FY73" s="40"/>
      <c r="FZ73" s="40"/>
      <c r="GA73" s="40"/>
      <c r="GB73" s="40"/>
      <c r="GC73" s="40"/>
      <c r="GD73" s="40"/>
      <c r="GE73" s="40"/>
      <c r="GF73" s="40"/>
      <c r="GH73" s="302"/>
      <c r="GI73" s="85"/>
      <c r="GJ73" s="94"/>
      <c r="GK73" s="2"/>
      <c r="GL73" s="2"/>
      <c r="GM73" s="2"/>
      <c r="GN73" s="402"/>
      <c r="GO73" s="403"/>
      <c r="GP73" s="2"/>
      <c r="HD73" s="2">
        <f t="shared" si="485"/>
        <v>0.16852420976470819</v>
      </c>
      <c r="HE73" s="2">
        <f t="shared" si="486"/>
        <v>0.15432400512722849</v>
      </c>
      <c r="HF73" s="2">
        <f t="shared" si="469"/>
        <v>0.16852420976582666</v>
      </c>
      <c r="HG73" s="2">
        <f t="shared" si="487"/>
        <v>0.16852420976582666</v>
      </c>
      <c r="HH73" s="1"/>
      <c r="HI73" s="1"/>
      <c r="HJ73" s="1"/>
      <c r="HK73" s="1"/>
      <c r="HL73" s="2"/>
      <c r="HM73" s="2"/>
      <c r="HN73" s="2">
        <f t="shared" si="505"/>
        <v>0.13690655691973724</v>
      </c>
      <c r="HO73" s="2">
        <f t="shared" si="506"/>
        <v>0.1275352903583642</v>
      </c>
      <c r="HP73" s="2">
        <f t="shared" si="496"/>
        <v>0.13690706219824067</v>
      </c>
      <c r="HQ73" s="2">
        <f t="shared" si="507"/>
        <v>0.13690706219824067</v>
      </c>
      <c r="HR73" s="1"/>
      <c r="HS73" s="1"/>
      <c r="HT73" s="1"/>
      <c r="IF73" s="2">
        <f t="shared" si="488"/>
        <v>0.10086941861512898</v>
      </c>
      <c r="IG73" s="2">
        <f t="shared" si="489"/>
        <v>0.095782098809253466</v>
      </c>
      <c r="IH73" s="2">
        <f t="shared" si="472"/>
        <v>0.1008694186151307</v>
      </c>
      <c r="II73" s="2">
        <f t="shared" si="490"/>
        <v>0.1008694186151307</v>
      </c>
      <c r="IJ73" s="1"/>
      <c r="IK73" s="1"/>
      <c r="IL73" s="1"/>
      <c r="IM73" s="1"/>
      <c r="IN73" s="2"/>
      <c r="IO73" s="2"/>
      <c r="IP73" s="2">
        <f t="shared" si="508"/>
        <v>0.083964552646404053</v>
      </c>
      <c r="IQ73" s="2">
        <f t="shared" si="509"/>
        <v>0.080439552349340429</v>
      </c>
      <c r="IR73" s="2">
        <f t="shared" si="497"/>
        <v>0.083964577485499667</v>
      </c>
      <c r="IS73" s="2">
        <f t="shared" si="510"/>
        <v>0.083964577485499667</v>
      </c>
      <c r="IT73" s="1"/>
      <c r="IU73" s="1"/>
      <c r="IV73" s="1"/>
      <c r="IW73" s="1"/>
      <c r="IX73" s="2" t="e">
        <f t="shared" si="544"/>
        <v>#DIV/0!</v>
      </c>
      <c r="IY73" s="2" t="e">
        <f t="shared" si="511"/>
        <v>#DIV/0!</v>
      </c>
      <c r="IZ73" s="2" t="e">
        <f t="shared" si="545"/>
        <v>#DIV/0!</v>
      </c>
      <c r="JA73" s="2" t="e">
        <f t="shared" si="546"/>
        <v>#DIV/0!</v>
      </c>
      <c r="JB73" s="2" t="e">
        <f t="shared" si="512"/>
        <v>#DIV/0!</v>
      </c>
      <c r="JC73" s="2" t="e">
        <f t="shared" si="547"/>
        <v>#DIV/0!</v>
      </c>
      <c r="JD73" s="2" t="e">
        <f t="shared" si="513"/>
        <v>#DIV/0!</v>
      </c>
      <c r="JF73" s="40"/>
      <c r="JG73" s="40"/>
      <c r="JH73" s="40"/>
      <c r="JI73" s="40"/>
      <c r="JJ73" s="40"/>
      <c r="JK73" s="40"/>
      <c r="JL73" s="40"/>
      <c r="JM73" s="40"/>
      <c r="JN73" s="40"/>
      <c r="KN73" s="40"/>
      <c r="KO73" s="40"/>
      <c r="KP73" s="40"/>
      <c r="KQ73" s="40"/>
      <c r="KR73" s="89"/>
      <c r="KS73" s="89"/>
      <c r="KT73" s="89"/>
      <c r="KU73" s="40"/>
      <c r="KV73" s="40"/>
      <c r="KW73" s="40"/>
      <c r="KX73" s="40"/>
      <c r="KY73" s="40"/>
      <c r="KZ73" s="40"/>
      <c r="LA73" s="40"/>
      <c r="LB73" s="40"/>
      <c r="LC73" s="40"/>
      <c r="LD73" s="43"/>
      <c r="LE73" s="43"/>
      <c r="LF73" s="43"/>
      <c r="LG73" s="43"/>
      <c r="LH73" s="43"/>
      <c r="LI73" s="43"/>
      <c r="LJ73" s="43"/>
      <c r="LK73" s="43"/>
      <c r="LL73" s="43"/>
      <c r="LW73" s="2"/>
      <c r="LX73" s="2"/>
      <c r="LY73" s="2"/>
      <c r="LZ73" s="2"/>
      <c r="MA73" s="1"/>
      <c r="MB73" s="1"/>
      <c r="MC73" s="1"/>
      <c r="MD73" s="1"/>
      <c r="ME73" s="2"/>
      <c r="MF73" s="2"/>
      <c r="MG73" s="2">
        <f t="shared" si="514"/>
        <v>0.078458430756615766</v>
      </c>
      <c r="MH73" s="2">
        <f t="shared" si="515"/>
        <v>0.075380583190467351</v>
      </c>
      <c r="MI73" s="2">
        <f t="shared" si="498"/>
        <v>0.078458447155492994</v>
      </c>
      <c r="MJ73" s="2">
        <f t="shared" si="516"/>
        <v>0.078458447155492994</v>
      </c>
      <c r="MK73" s="1"/>
      <c r="ML73" s="1"/>
      <c r="MM73" s="1"/>
      <c r="MN73" s="1"/>
      <c r="MO73" s="2">
        <f t="shared" si="548"/>
        <v>0.0078276006565133789</v>
      </c>
      <c r="MP73" s="2">
        <f t="shared" si="517"/>
        <v>0.0078584785055827357</v>
      </c>
      <c r="MQ73" s="2">
        <f t="shared" si="549"/>
        <v>0.0078584802509595493</v>
      </c>
      <c r="MR73" s="2">
        <f t="shared" si="550"/>
        <v>0.0078276006565133789</v>
      </c>
      <c r="MS73" s="2">
        <f t="shared" si="518"/>
        <v>0.0078584784986704109</v>
      </c>
      <c r="MT73" s="2">
        <f t="shared" si="551"/>
        <v>0.0078584784986704109</v>
      </c>
      <c r="MU73" s="2">
        <f t="shared" si="519"/>
        <v>0.0078896014038107847</v>
      </c>
      <c r="NG73" s="2"/>
      <c r="NH73" s="2"/>
      <c r="NI73" s="2"/>
      <c r="NJ73" s="2"/>
      <c r="NK73" s="1"/>
      <c r="NL73" s="1"/>
      <c r="NM73" s="1"/>
      <c r="NN73" s="1"/>
      <c r="NO73" s="2"/>
      <c r="NP73" s="2"/>
      <c r="NQ73" s="2">
        <f t="shared" si="520"/>
        <v>0.26004360830775841</v>
      </c>
      <c r="NR73" s="2">
        <f t="shared" si="521"/>
        <v>0.22625336762613893</v>
      </c>
      <c r="NS73" s="2">
        <f t="shared" si="499"/>
        <v>0.26007212192827373</v>
      </c>
      <c r="NT73" s="2">
        <f t="shared" si="522"/>
        <v>0.26007212192825357</v>
      </c>
      <c r="NU73" s="1"/>
      <c r="NV73" s="1"/>
      <c r="NW73" s="1"/>
      <c r="NX73" s="1"/>
      <c r="NY73" s="2">
        <f t="shared" si="552"/>
        <v>0</v>
      </c>
      <c r="NZ73" s="2">
        <f t="shared" si="523"/>
        <v>0</v>
      </c>
      <c r="OA73" s="2">
        <f t="shared" si="553"/>
        <v>0</v>
      </c>
      <c r="OB73" s="2">
        <f t="shared" si="554"/>
        <v>0</v>
      </c>
      <c r="OC73" s="2">
        <f t="shared" si="524"/>
        <v>0</v>
      </c>
      <c r="OD73" s="2">
        <f t="shared" si="555"/>
        <v>0</v>
      </c>
      <c r="OE73" s="2">
        <f t="shared" si="525"/>
        <v>0</v>
      </c>
      <c r="OG73" s="2"/>
      <c r="OH73" s="2"/>
      <c r="OI73" s="2">
        <f t="shared" si="526"/>
        <v>0.010970471910996888</v>
      </c>
      <c r="OJ73" s="2">
        <f t="shared" si="527"/>
        <v>0.010910296284131446</v>
      </c>
      <c r="OK73" s="2">
        <f t="shared" si="500"/>
        <v>0.010970471911107647</v>
      </c>
      <c r="OL73" s="2">
        <f t="shared" si="528"/>
        <v>0.010970471911107647</v>
      </c>
      <c r="OM73" s="1"/>
      <c r="ON73" s="1"/>
      <c r="OO73" s="1"/>
      <c r="OP73" s="1"/>
      <c r="OQ73" s="2">
        <f t="shared" si="556"/>
        <v>0.071895424836601302</v>
      </c>
      <c r="OR73" s="2">
        <f t="shared" si="529"/>
        <v>0.074684211146908236</v>
      </c>
      <c r="OS73" s="2">
        <f t="shared" si="557"/>
        <v>0.074682085208645388</v>
      </c>
      <c r="OT73" s="2">
        <f t="shared" si="558"/>
        <v>0.071895424836601302</v>
      </c>
      <c r="OU73" s="2">
        <f t="shared" si="530"/>
        <v>0.074684296941418274</v>
      </c>
      <c r="OV73" s="2">
        <f t="shared" si="559"/>
        <v>0.074684296941418274</v>
      </c>
      <c r="OW73" s="2">
        <f t="shared" si="531"/>
        <v>0.077703174336735112</v>
      </c>
      <c r="PR73" s="2"/>
      <c r="PS73" s="2"/>
      <c r="PT73" s="2"/>
      <c r="PU73" s="2"/>
      <c r="PV73" s="1"/>
      <c r="PW73" s="1"/>
      <c r="PX73" s="1"/>
      <c r="PY73" s="1"/>
      <c r="PZ73" s="2"/>
      <c r="QA73" s="2"/>
      <c r="QB73" s="2">
        <f t="shared" si="492"/>
        <v>0.0002293545127222054</v>
      </c>
      <c r="QC73" s="2">
        <f t="shared" si="493"/>
        <v>0.00022932821097595239</v>
      </c>
      <c r="QD73" s="2">
        <f t="shared" si="491"/>
        <v>0.0002293545127222054</v>
      </c>
      <c r="QE73" s="2">
        <f t="shared" si="494"/>
        <v>0.0002293545127222054</v>
      </c>
      <c r="QF73" s="1"/>
      <c r="QG73" s="1"/>
      <c r="QH73" s="1"/>
      <c r="QI73" s="1"/>
      <c r="QJ73" s="2">
        <f t="shared" si="560"/>
        <v>0.0072062659377664278</v>
      </c>
      <c r="QK73" s="2">
        <f t="shared" si="532"/>
        <v>0.0072324198915382091</v>
      </c>
      <c r="QL73" s="2">
        <f t="shared" si="561"/>
        <v>0.0072324212819503426</v>
      </c>
      <c r="QM73" s="2">
        <f t="shared" si="562"/>
        <v>0.0072062659377664278</v>
      </c>
      <c r="QN73" s="2">
        <f t="shared" si="533"/>
        <v>0.0072324198864735564</v>
      </c>
      <c r="QO73" s="2">
        <f t="shared" si="563"/>
        <v>0.0072324198864735564</v>
      </c>
      <c r="QP73" s="2">
        <f t="shared" si="534"/>
        <v>0.0072587647190879186</v>
      </c>
      <c r="QR73" s="2"/>
      <c r="QS73" s="2"/>
      <c r="QT73" s="2">
        <f t="shared" si="535"/>
        <v>0.042404705954694505</v>
      </c>
      <c r="QU73" s="2">
        <f t="shared" si="536"/>
        <v>0.041505626781966877</v>
      </c>
      <c r="QV73" s="2">
        <f t="shared" si="501"/>
        <v>0.042404706341939956</v>
      </c>
      <c r="QW73" s="2">
        <f t="shared" si="537"/>
        <v>0.042404706341939956</v>
      </c>
      <c r="QX73" s="1"/>
      <c r="QY73" s="1"/>
      <c r="QZ73" s="1"/>
      <c r="RA73" s="1"/>
      <c r="RB73" s="2">
        <f t="shared" si="564"/>
        <v>0.071895424836601302</v>
      </c>
      <c r="RC73" s="2">
        <f t="shared" si="538"/>
        <v>0.074684211146908236</v>
      </c>
      <c r="RD73" s="2">
        <f t="shared" si="565"/>
        <v>0.074682085208645388</v>
      </c>
      <c r="RE73" s="2">
        <f t="shared" si="566"/>
        <v>0.071895424836601302</v>
      </c>
      <c r="RF73" s="2">
        <f t="shared" si="539"/>
        <v>0.074684296941418274</v>
      </c>
      <c r="RG73" s="2">
        <f t="shared" si="567"/>
        <v>0.074684296941418274</v>
      </c>
      <c r="RH73" s="2">
        <f t="shared" si="540"/>
        <v>0.077703174336735112</v>
      </c>
      <c r="SB73" s="1"/>
      <c r="SC73" s="1"/>
      <c r="SD73" s="1"/>
      <c r="SE73" s="1"/>
      <c r="SF73" s="1"/>
      <c r="SG73" s="1"/>
      <c r="SH73" s="1"/>
      <c r="SI73" s="1"/>
      <c r="SJ73" s="1"/>
      <c r="SK73" s="40"/>
      <c r="SL73" s="40"/>
      <c r="SM73" s="40"/>
      <c r="SN73" s="40"/>
      <c r="SO73" s="40"/>
      <c r="SP73" s="40"/>
      <c r="SQ73" s="40"/>
      <c r="SR73" s="40"/>
      <c r="SS73" s="40"/>
      <c r="ST73" s="40"/>
      <c r="SU73" s="40"/>
      <c r="SV73" s="40"/>
      <c r="SW73" s="40"/>
      <c r="SX73" s="40"/>
      <c r="SY73" s="40"/>
      <c r="SZ73" s="40"/>
      <c r="TA73" s="40"/>
      <c r="TB73" s="40"/>
      <c r="TC73" s="40"/>
      <c r="TD73" s="40"/>
      <c r="TE73" s="40"/>
      <c r="TF73" s="302"/>
      <c r="TG73" s="85"/>
      <c r="TH73" s="94"/>
      <c r="TI73" s="2"/>
      <c r="TJ73" s="2"/>
      <c r="TK73" s="2"/>
      <c r="TL73" s="402"/>
      <c r="TM73" s="403"/>
      <c r="TN73" s="2"/>
      <c r="TR73" s="1"/>
      <c r="TS73" s="1"/>
      <c r="TT73" s="1"/>
      <c r="TU73" s="1"/>
      <c r="TV73" s="1"/>
      <c r="TW73" s="1"/>
      <c r="TX73" s="1"/>
      <c r="TY73" s="1"/>
      <c r="TZ73" s="1"/>
      <c r="UA73" s="1"/>
      <c r="UB73" s="2">
        <f t="shared" si="568"/>
        <v>0.014379084967320261</v>
      </c>
      <c r="UC73" s="2">
        <f t="shared" si="541"/>
        <v>0.014483977834991137</v>
      </c>
      <c r="UD73" s="2">
        <f t="shared" si="569"/>
        <v>0.014483986217856841</v>
      </c>
      <c r="UE73" s="2">
        <f t="shared" si="570"/>
        <v>0.014379084967320261</v>
      </c>
      <c r="UF73" s="2">
        <f t="shared" si="542"/>
        <v>0.014483977773390293</v>
      </c>
      <c r="UG73" s="2">
        <f t="shared" si="571"/>
        <v>0.014483977773390293</v>
      </c>
      <c r="UH73" s="2">
        <f t="shared" si="543"/>
        <v>0.014590417920327899</v>
      </c>
      <c r="UT73" s="3"/>
      <c r="VB73" s="2"/>
      <c r="VC73" s="2"/>
      <c r="VD73" s="2">
        <f t="shared" si="502"/>
        <v>0.1542761894994813</v>
      </c>
      <c r="VE73" s="2">
        <f t="shared" si="503"/>
        <v>0.14237569323515825</v>
      </c>
      <c r="VF73" s="2">
        <f t="shared" si="495"/>
        <v>0.15427627825058407</v>
      </c>
      <c r="VG73" s="2">
        <f t="shared" si="504"/>
        <v>0.15427627825058407</v>
      </c>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8"/>
      <c r="WN73" s="6"/>
      <c r="WO73" s="7"/>
      <c r="WP73" s="6"/>
      <c r="WQ73" s="1"/>
      <c r="WR73" s="1"/>
      <c r="WS73" s="1"/>
      <c r="WT73" s="24"/>
      <c r="WV73" s="24"/>
      <c r="WW73" s="24"/>
      <c r="WX73" s="24"/>
      <c r="WY73" s="24"/>
      <c r="WZ73" s="24"/>
      <c r="XA73" s="24"/>
      <c r="XB73" s="24"/>
      <c r="XD73" s="6"/>
      <c r="XE73" s="6"/>
      <c r="XF73" s="6"/>
      <c r="XG73" s="6"/>
      <c r="XH73" s="6"/>
      <c r="XI73" s="6"/>
      <c r="XJ73" s="6"/>
      <c r="XK73" s="6"/>
      <c r="XL73" s="6"/>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6"/>
      <c r="ZG73" s="266"/>
      <c r="ZH73" s="267"/>
      <c r="ZI73" s="248"/>
      <c r="ZJ73" s="248"/>
      <c r="ZK73" s="24"/>
      <c r="ZL73" s="24"/>
      <c r="ZM73" s="24"/>
      <c r="ZN73" s="24"/>
      <c r="ZO73" s="7"/>
      <c r="ZW73" s="1"/>
      <c r="AAA73" s="40"/>
      <c r="AAD73" s="4"/>
      <c r="AAF73" s="4"/>
      <c r="AAH73" s="4"/>
      <c r="AAI73" s="5"/>
    </row>
    <row r="74" s="1" customFormat="1" ht="15" customHeight="1">
      <c r="A74" s="2"/>
      <c r="B74" s="2"/>
      <c r="C74" s="2"/>
      <c r="D74" s="2"/>
      <c r="E74" s="2"/>
      <c r="F74" s="2"/>
      <c r="G74" s="2"/>
      <c r="H74" s="2"/>
      <c r="I74" s="2"/>
      <c r="J74" s="40"/>
      <c r="K74" s="40"/>
      <c r="L74" s="40"/>
      <c r="M74" s="40"/>
      <c r="N74" s="40"/>
      <c r="AT74" s="254"/>
      <c r="AU74" s="2"/>
      <c r="AV74" s="1"/>
      <c r="AW74" s="94"/>
      <c r="AX74" s="2"/>
      <c r="AY74" s="2"/>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2">
        <f>DN33/(0.9*DP26*DN32*DN31*DN31)</f>
        <v>0.12986883875169053</v>
      </c>
      <c r="DM74" s="2">
        <f t="shared" si="269"/>
        <v>0.13224932663104941</v>
      </c>
      <c r="DN74" s="2">
        <v>0.035999999999999997</v>
      </c>
      <c r="DO74" s="2">
        <f>DL84</f>
        <v>0.12986883875169053</v>
      </c>
      <c r="DP74" s="2">
        <f t="shared" si="270"/>
        <v>0.13961501495166462</v>
      </c>
      <c r="DQ74" s="2">
        <f>DM84</f>
        <v>0.13961501495162618</v>
      </c>
      <c r="DR74" s="2">
        <f>DO84</f>
        <v>0.12986883875169053</v>
      </c>
      <c r="DS74" s="2">
        <f t="shared" si="271"/>
        <v>0.13961501495166773</v>
      </c>
      <c r="DT74" s="2">
        <f>DP84</f>
        <v>0.13961501495166773</v>
      </c>
      <c r="DX74" s="40"/>
      <c r="DY74" s="40"/>
      <c r="DZ74" s="40"/>
      <c r="EA74" s="40"/>
      <c r="EB74" s="40"/>
      <c r="EC74" s="40"/>
      <c r="ED74" s="40"/>
      <c r="EE74" s="40"/>
      <c r="EF74" s="40"/>
      <c r="EG74" s="40"/>
      <c r="EH74" s="40"/>
      <c r="EI74" s="40"/>
      <c r="EJ74" s="40"/>
      <c r="EK74" s="40"/>
      <c r="EL74" s="40"/>
      <c r="EM74" s="40"/>
      <c r="EN74" s="40"/>
      <c r="EO74" s="40"/>
      <c r="EP74" s="40"/>
      <c r="EQ74" s="40"/>
      <c r="ER74" s="40"/>
      <c r="ES74" s="2"/>
      <c r="ET74" s="2"/>
      <c r="EU74" s="2"/>
      <c r="EV74" s="2"/>
      <c r="EW74" s="2"/>
      <c r="EX74" s="2"/>
      <c r="EY74" s="2"/>
      <c r="EZ74" s="2"/>
      <c r="FA74" s="2">
        <f>GI36/(0.9*GK29*GI35*GI34*GI34)</f>
        <v>0.064130766941467923</v>
      </c>
      <c r="FB74" s="2">
        <f t="shared" si="272"/>
        <v>0.065306279981128229</v>
      </c>
      <c r="FC74" s="2">
        <v>0.035999999999999997</v>
      </c>
      <c r="FD74" s="2">
        <f>GH84</f>
        <v>0.064130766941467923</v>
      </c>
      <c r="FE74" s="2">
        <f t="shared" si="273"/>
        <v>0.066330644115881798</v>
      </c>
      <c r="FF74" s="2">
        <f>GI84</f>
        <v>0.066330644115881798</v>
      </c>
      <c r="FG74" s="2">
        <f>GK84</f>
        <v>0.064130766941467923</v>
      </c>
      <c r="FH74" s="2">
        <f t="shared" si="274"/>
        <v>0.066330644115881798</v>
      </c>
      <c r="FI74" s="2">
        <f>GL84</f>
        <v>0.066330644115881798</v>
      </c>
      <c r="FM74" s="40"/>
      <c r="FN74" s="40"/>
      <c r="FO74" s="40"/>
      <c r="FP74" s="40"/>
      <c r="FQ74" s="40"/>
      <c r="FR74" s="40"/>
      <c r="FS74" s="40"/>
      <c r="FT74" s="40"/>
      <c r="FU74" s="40"/>
      <c r="FV74" s="40"/>
      <c r="FW74" s="40"/>
      <c r="FX74" s="40"/>
      <c r="FY74" s="40"/>
      <c r="FZ74" s="40"/>
      <c r="GA74" s="40"/>
      <c r="GB74" s="40"/>
      <c r="GC74" s="40"/>
      <c r="GD74" s="40"/>
      <c r="GE74" s="40"/>
      <c r="GF74" s="40"/>
      <c r="GH74" s="2">
        <f>GI36/(0.9*GK29*GI35*GI34*GI34)</f>
        <v>0.064130766941467923</v>
      </c>
      <c r="GI74" s="2">
        <f t="shared" si="275"/>
        <v>0.065306279981128229</v>
      </c>
      <c r="GJ74" s="2">
        <v>0.035999999999999997</v>
      </c>
      <c r="GK74" s="2">
        <f>GH84</f>
        <v>0.064130766941467923</v>
      </c>
      <c r="GL74" s="2">
        <f t="shared" si="276"/>
        <v>0.066330644115881798</v>
      </c>
      <c r="GM74" s="2">
        <f>GI84</f>
        <v>0.066330644115881798</v>
      </c>
      <c r="GN74" s="2">
        <f>GK84</f>
        <v>0.064130766941467923</v>
      </c>
      <c r="GO74" s="2">
        <f t="shared" si="277"/>
        <v>0.066330644115881798</v>
      </c>
      <c r="GP74" s="2">
        <f>GL84</f>
        <v>0.066330644115881798</v>
      </c>
      <c r="GT74" s="10"/>
      <c r="GU74" s="404"/>
      <c r="GV74" s="403"/>
      <c r="GW74" s="2"/>
      <c r="GX74" s="2"/>
      <c r="GY74" s="2"/>
      <c r="GZ74" s="2"/>
      <c r="HA74" s="252"/>
      <c r="HB74" s="252"/>
      <c r="HK74" s="2"/>
      <c r="HL74" s="2"/>
      <c r="HM74" s="2"/>
      <c r="HN74" s="2">
        <f t="shared" si="505"/>
        <v>0.13690702506848973</v>
      </c>
      <c r="HO74" s="2">
        <f t="shared" si="506"/>
        <v>0.1275352903583642</v>
      </c>
      <c r="HP74" s="2">
        <f t="shared" si="496"/>
        <v>0.13690706219824067</v>
      </c>
      <c r="HQ74" s="2">
        <f t="shared" si="507"/>
        <v>0.13690706219824067</v>
      </c>
      <c r="HR74" s="1"/>
      <c r="HS74" s="1"/>
      <c r="HT74" s="1"/>
      <c r="HV74" s="10"/>
      <c r="HW74" s="404"/>
      <c r="HX74" s="403"/>
      <c r="HY74" s="2"/>
      <c r="HZ74" s="2"/>
      <c r="IA74" s="2"/>
      <c r="IB74" s="2"/>
      <c r="IC74" s="252"/>
      <c r="ID74" s="252"/>
      <c r="IM74" s="2"/>
      <c r="IN74" s="2"/>
      <c r="IO74" s="2"/>
      <c r="IP74" s="2">
        <f t="shared" si="508"/>
        <v>0.08396457639699989</v>
      </c>
      <c r="IQ74" s="2">
        <f t="shared" si="509"/>
        <v>0.080439552349340429</v>
      </c>
      <c r="IR74" s="2">
        <f t="shared" si="497"/>
        <v>0.083964577485499667</v>
      </c>
      <c r="IS74" s="2">
        <f t="shared" si="510"/>
        <v>0.083964577485499667</v>
      </c>
      <c r="IT74" s="1"/>
      <c r="IU74" s="1"/>
      <c r="IV74" s="1"/>
      <c r="IW74" s="1"/>
      <c r="IX74" s="2" t="e">
        <f t="shared" si="544"/>
        <v>#DIV/0!</v>
      </c>
      <c r="IY74" s="2" t="e">
        <f t="shared" si="511"/>
        <v>#DIV/0!</v>
      </c>
      <c r="IZ74" s="2" t="e">
        <f t="shared" si="545"/>
        <v>#DIV/0!</v>
      </c>
      <c r="JA74" s="2" t="e">
        <f t="shared" si="546"/>
        <v>#DIV/0!</v>
      </c>
      <c r="JB74" s="2" t="e">
        <f t="shared" si="512"/>
        <v>#DIV/0!</v>
      </c>
      <c r="JC74" s="2" t="e">
        <f t="shared" si="547"/>
        <v>#DIV/0!</v>
      </c>
      <c r="JD74" s="2" t="e">
        <f t="shared" si="513"/>
        <v>#DIV/0!</v>
      </c>
      <c r="JF74" s="40"/>
      <c r="JG74" s="40"/>
      <c r="JH74" s="40"/>
      <c r="JI74" s="40"/>
      <c r="JJ74" s="40"/>
      <c r="JK74" s="40"/>
      <c r="JL74" s="40"/>
      <c r="JM74" s="40"/>
      <c r="JN74" s="40"/>
      <c r="KN74" s="40"/>
      <c r="KO74" s="40"/>
      <c r="KP74" s="40"/>
      <c r="KQ74" s="40"/>
      <c r="KR74" s="89"/>
      <c r="KS74" s="89"/>
      <c r="KT74" s="89"/>
      <c r="KU74" s="40"/>
      <c r="KV74" s="40"/>
      <c r="KW74" s="40"/>
      <c r="KX74" s="40"/>
      <c r="KY74" s="40"/>
      <c r="KZ74" s="40"/>
      <c r="LA74" s="40"/>
      <c r="LB74" s="40"/>
      <c r="LC74" s="40"/>
      <c r="LD74" s="43"/>
      <c r="LE74" s="43"/>
      <c r="LF74" s="43"/>
      <c r="LG74" s="43"/>
      <c r="LH74" s="43"/>
      <c r="LI74" s="43"/>
      <c r="LJ74" s="43"/>
      <c r="LK74" s="43"/>
      <c r="LL74" s="43"/>
      <c r="LM74" s="10"/>
      <c r="LN74" s="404"/>
      <c r="LO74" s="403"/>
      <c r="LP74" s="2"/>
      <c r="LQ74" s="2"/>
      <c r="LR74" s="2"/>
      <c r="LS74" s="2"/>
      <c r="LT74" s="252"/>
      <c r="LU74" s="252"/>
      <c r="MD74" s="2"/>
      <c r="ME74" s="2"/>
      <c r="MF74" s="2"/>
      <c r="MG74" s="2">
        <f t="shared" si="514"/>
        <v>0.078458446485910591</v>
      </c>
      <c r="MH74" s="2">
        <f t="shared" si="515"/>
        <v>0.075380583190467351</v>
      </c>
      <c r="MI74" s="2">
        <f t="shared" si="498"/>
        <v>0.078458447155492994</v>
      </c>
      <c r="MJ74" s="2">
        <f t="shared" si="516"/>
        <v>0.078458447155492994</v>
      </c>
      <c r="MK74" s="1"/>
      <c r="ML74" s="1"/>
      <c r="MM74" s="1"/>
      <c r="MN74" s="1"/>
      <c r="MO74" s="2">
        <f t="shared" si="548"/>
        <v>0.0078276006565133789</v>
      </c>
      <c r="MP74" s="2">
        <f t="shared" si="517"/>
        <v>0.007858478498697679</v>
      </c>
      <c r="MQ74" s="2">
        <f t="shared" si="549"/>
        <v>0.0078584785055827357</v>
      </c>
      <c r="MR74" s="2">
        <f t="shared" si="550"/>
        <v>0.0078276006565133789</v>
      </c>
      <c r="MS74" s="2">
        <f t="shared" si="518"/>
        <v>0.0078584784986704109</v>
      </c>
      <c r="MT74" s="2">
        <f t="shared" si="551"/>
        <v>0.0078584784986704109</v>
      </c>
      <c r="MU74" s="2">
        <f t="shared" si="519"/>
        <v>0.0078896014038259774</v>
      </c>
      <c r="MW74" s="10"/>
      <c r="MX74" s="404"/>
      <c r="MY74" s="403"/>
      <c r="MZ74" s="2"/>
      <c r="NA74" s="2"/>
      <c r="NB74" s="2"/>
      <c r="NC74" s="2"/>
      <c r="ND74" s="252"/>
      <c r="NE74" s="252"/>
      <c r="NN74" s="2"/>
      <c r="NO74" s="2"/>
      <c r="NP74" s="2"/>
      <c r="NQ74" s="2">
        <f t="shared" si="520"/>
        <v>0.26006785998364429</v>
      </c>
      <c r="NR74" s="2">
        <f t="shared" si="521"/>
        <v>0.22625336762613893</v>
      </c>
      <c r="NS74" s="2">
        <f t="shared" si="499"/>
        <v>0.26007212192827678</v>
      </c>
      <c r="NT74" s="2">
        <f t="shared" si="522"/>
        <v>0.26007212192827373</v>
      </c>
      <c r="NU74" s="1"/>
      <c r="NV74" s="1"/>
      <c r="NW74" s="1"/>
      <c r="NX74" s="1"/>
      <c r="NY74" s="2">
        <f t="shared" si="552"/>
        <v>0</v>
      </c>
      <c r="NZ74" s="2">
        <f t="shared" si="523"/>
        <v>0</v>
      </c>
      <c r="OA74" s="2">
        <f t="shared" si="553"/>
        <v>0</v>
      </c>
      <c r="OB74" s="2">
        <f t="shared" si="554"/>
        <v>0</v>
      </c>
      <c r="OC74" s="2">
        <f t="shared" si="524"/>
        <v>0</v>
      </c>
      <c r="OD74" s="2">
        <f t="shared" si="555"/>
        <v>0</v>
      </c>
      <c r="OE74" s="2">
        <f t="shared" si="525"/>
        <v>0</v>
      </c>
      <c r="OG74" s="2"/>
      <c r="OH74" s="2"/>
      <c r="OI74" s="2">
        <f t="shared" si="526"/>
        <v>0.010970471911107036</v>
      </c>
      <c r="OJ74" s="2">
        <f t="shared" si="527"/>
        <v>0.010910296284131446</v>
      </c>
      <c r="OK74" s="2">
        <f t="shared" si="500"/>
        <v>0.010970471911107647</v>
      </c>
      <c r="OL74" s="2">
        <f t="shared" si="528"/>
        <v>0.010970471911107647</v>
      </c>
      <c r="OM74" s="1"/>
      <c r="ON74" s="1"/>
      <c r="OO74" s="1"/>
      <c r="OP74" s="1"/>
      <c r="OQ74" s="2">
        <f t="shared" si="556"/>
        <v>0.071895424836601302</v>
      </c>
      <c r="OR74" s="2">
        <f t="shared" si="529"/>
        <v>0.074684293613391406</v>
      </c>
      <c r="OS74" s="2">
        <f t="shared" si="557"/>
        <v>0.074684211146908236</v>
      </c>
      <c r="OT74" s="2">
        <f t="shared" si="558"/>
        <v>0.071895424836601302</v>
      </c>
      <c r="OU74" s="2">
        <f t="shared" si="530"/>
        <v>0.074684296941418274</v>
      </c>
      <c r="OV74" s="2">
        <f t="shared" si="559"/>
        <v>0.074684296941418274</v>
      </c>
      <c r="OW74" s="2">
        <f t="shared" si="531"/>
        <v>0.07770318916866481</v>
      </c>
      <c r="PH74" s="10"/>
      <c r="PI74" s="404"/>
      <c r="PJ74" s="403"/>
      <c r="PK74" s="2"/>
      <c r="PL74" s="2"/>
      <c r="PM74" s="2"/>
      <c r="PN74" s="2"/>
      <c r="PO74" s="252"/>
      <c r="PP74" s="252"/>
      <c r="PY74" s="2"/>
      <c r="PZ74" s="2"/>
      <c r="QA74" s="2"/>
      <c r="QB74" s="2">
        <f t="shared" si="492"/>
        <v>0.0002293545127222054</v>
      </c>
      <c r="QC74" s="2">
        <f t="shared" si="493"/>
        <v>0.00022932821097595239</v>
      </c>
      <c r="QD74" s="2">
        <f t="shared" si="491"/>
        <v>0.0002293545127222054</v>
      </c>
      <c r="QE74" s="2">
        <f t="shared" si="494"/>
        <v>0.0002293545127222054</v>
      </c>
      <c r="QF74" s="1"/>
      <c r="QG74" s="1"/>
      <c r="QH74" s="1"/>
      <c r="QI74" s="1"/>
      <c r="QJ74" s="2">
        <f t="shared" si="560"/>
        <v>0.0072062659377664278</v>
      </c>
      <c r="QK74" s="2">
        <f t="shared" si="532"/>
        <v>0.0072324198864919375</v>
      </c>
      <c r="QL74" s="2">
        <f t="shared" si="561"/>
        <v>0.0072324198915382091</v>
      </c>
      <c r="QM74" s="2">
        <f t="shared" si="562"/>
        <v>0.0072062659377664278</v>
      </c>
      <c r="QN74" s="2">
        <f t="shared" si="533"/>
        <v>0.0072324198864735564</v>
      </c>
      <c r="QO74" s="2">
        <f t="shared" si="563"/>
        <v>0.0072324198864735564</v>
      </c>
      <c r="QP74" s="2">
        <f t="shared" si="534"/>
        <v>0.0072587647190971273</v>
      </c>
      <c r="QR74" s="2"/>
      <c r="QS74" s="2"/>
      <c r="QT74" s="2">
        <f t="shared" si="535"/>
        <v>0.042404706333551589</v>
      </c>
      <c r="QU74" s="2">
        <f t="shared" si="536"/>
        <v>0.041505626781966877</v>
      </c>
      <c r="QV74" s="2">
        <f t="shared" si="501"/>
        <v>0.042404706341939956</v>
      </c>
      <c r="QW74" s="2">
        <f t="shared" si="537"/>
        <v>0.042404706341939956</v>
      </c>
      <c r="QX74" s="1"/>
      <c r="QY74" s="1"/>
      <c r="QZ74" s="1"/>
      <c r="RA74" s="1"/>
      <c r="RB74" s="2">
        <f t="shared" si="564"/>
        <v>0.071895424836601302</v>
      </c>
      <c r="RC74" s="2">
        <f t="shared" si="538"/>
        <v>0.074684293613391406</v>
      </c>
      <c r="RD74" s="2">
        <f t="shared" si="565"/>
        <v>0.074684211146908236</v>
      </c>
      <c r="RE74" s="2">
        <f t="shared" si="566"/>
        <v>0.071895424836601302</v>
      </c>
      <c r="RF74" s="2">
        <f t="shared" si="539"/>
        <v>0.074684296941418274</v>
      </c>
      <c r="RG74" s="2">
        <f t="shared" si="567"/>
        <v>0.074684296941418274</v>
      </c>
      <c r="RH74" s="2">
        <f t="shared" si="540"/>
        <v>0.07770318916866481</v>
      </c>
      <c r="SB74" s="1"/>
      <c r="SC74" s="1"/>
      <c r="SD74" s="1"/>
      <c r="SE74" s="1"/>
      <c r="SF74" s="1"/>
      <c r="SG74" s="1"/>
      <c r="SH74" s="1"/>
      <c r="SI74" s="1"/>
      <c r="SJ74" s="1"/>
      <c r="SK74" s="40"/>
      <c r="SL74" s="40"/>
      <c r="SM74" s="40"/>
      <c r="SN74" s="40"/>
      <c r="SO74" s="40"/>
      <c r="SP74" s="40"/>
      <c r="SQ74" s="40"/>
      <c r="SR74" s="40"/>
      <c r="SS74" s="40"/>
      <c r="ST74" s="40"/>
      <c r="SU74" s="40"/>
      <c r="SV74" s="40"/>
      <c r="SW74" s="40"/>
      <c r="SX74" s="40"/>
      <c r="SY74" s="40"/>
      <c r="SZ74" s="40"/>
      <c r="TA74" s="40"/>
      <c r="TB74" s="40"/>
      <c r="TC74" s="40"/>
      <c r="TD74" s="40"/>
      <c r="TE74" s="40"/>
      <c r="TF74" s="2">
        <f>TH36/(0.9*TJ29*TH35*TH34*TH34)</f>
        <v>0.088458728965830347</v>
      </c>
      <c r="TG74" s="2">
        <f t="shared" si="278"/>
        <v>0.09008017206296369</v>
      </c>
      <c r="TH74" s="2">
        <v>0.035999999999999997</v>
      </c>
      <c r="TI74" s="2">
        <f>TF84</f>
        <v>0.088458728965830347</v>
      </c>
      <c r="TJ74" s="2">
        <f t="shared" si="279"/>
        <v>0.092761033647507332</v>
      </c>
      <c r="TK74" s="2">
        <f>TG84</f>
        <v>0.092761033647507152</v>
      </c>
      <c r="TL74" s="2">
        <f>TI84</f>
        <v>0.088458728965830347</v>
      </c>
      <c r="TM74" s="2">
        <f t="shared" si="280"/>
        <v>0.092761033647507346</v>
      </c>
      <c r="TN74" s="2">
        <f>TJ84</f>
        <v>0.092761033647507346</v>
      </c>
      <c r="TR74" s="1"/>
      <c r="TS74" s="1"/>
      <c r="TT74" s="1"/>
      <c r="TU74" s="1"/>
      <c r="TV74" s="1"/>
      <c r="TW74" s="1"/>
      <c r="TX74" s="1"/>
      <c r="TY74" s="1"/>
      <c r="TZ74" s="1"/>
      <c r="UA74" s="1"/>
      <c r="UB74" s="2">
        <f t="shared" si="568"/>
        <v>0.014379084967320261</v>
      </c>
      <c r="UC74" s="2">
        <f t="shared" si="541"/>
        <v>0.014483977773839661</v>
      </c>
      <c r="UD74" s="2">
        <f t="shared" si="569"/>
        <v>0.014483977834991137</v>
      </c>
      <c r="UE74" s="2">
        <f t="shared" si="570"/>
        <v>0.014379084967320261</v>
      </c>
      <c r="UF74" s="2">
        <f t="shared" si="542"/>
        <v>0.014483977773390293</v>
      </c>
      <c r="UG74" s="2">
        <f t="shared" si="571"/>
        <v>0.014483977773390293</v>
      </c>
      <c r="UH74" s="2">
        <f t="shared" si="543"/>
        <v>0.01459041792093967</v>
      </c>
      <c r="UT74" s="3"/>
      <c r="VB74" s="2"/>
      <c r="VC74" s="2"/>
      <c r="VD74" s="2">
        <f t="shared" si="502"/>
        <v>0.15427627083225326</v>
      </c>
      <c r="VE74" s="2">
        <f t="shared" si="503"/>
        <v>0.14237569323515825</v>
      </c>
      <c r="VF74" s="2">
        <f t="shared" si="495"/>
        <v>0.15427627825058407</v>
      </c>
      <c r="VG74" s="2">
        <f t="shared" si="504"/>
        <v>0.15427627825058407</v>
      </c>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8"/>
      <c r="WN74" s="6"/>
      <c r="WO74" s="7"/>
      <c r="WP74" s="6"/>
      <c r="WQ74" s="1"/>
      <c r="WR74" s="1"/>
      <c r="WS74" s="1"/>
      <c r="WT74" s="24"/>
      <c r="WU74" s="259"/>
      <c r="WV74" s="24"/>
      <c r="WW74" s="24"/>
      <c r="WX74" s="24"/>
      <c r="WY74" s="24"/>
      <c r="WZ74" s="24"/>
      <c r="XA74" s="24"/>
      <c r="XB74" s="24"/>
      <c r="XC74" s="259"/>
      <c r="XD74" s="6"/>
      <c r="XE74" s="6"/>
      <c r="XF74" s="6"/>
      <c r="XG74" s="6"/>
      <c r="XH74" s="6"/>
      <c r="XI74" s="6"/>
      <c r="XJ74" s="6"/>
      <c r="XK74" s="6"/>
      <c r="XL74" s="6"/>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ZG74" s="266"/>
      <c r="ZH74" s="249"/>
      <c r="ZI74" s="248"/>
      <c r="ZJ74" s="248"/>
      <c r="ZK74" s="24"/>
      <c r="ZL74" s="24"/>
      <c r="ZM74" s="24"/>
      <c r="ZN74" s="7"/>
      <c r="ZO74" s="7"/>
      <c r="ZW74" s="1"/>
      <c r="AAA74" s="40"/>
      <c r="AAB74" s="2"/>
      <c r="AAC74" s="2"/>
      <c r="AAD74" s="85"/>
      <c r="AAE74" s="2"/>
      <c r="AAF74" s="85"/>
      <c r="AAG74" s="2"/>
      <c r="AAH74" s="4"/>
      <c r="AAI74" s="173"/>
    </row>
    <row r="75" s="1" customFormat="1" ht="15" customHeight="1">
      <c r="A75" s="2"/>
      <c r="B75" s="2"/>
      <c r="C75" s="2"/>
      <c r="D75" s="2"/>
      <c r="E75" s="2"/>
      <c r="F75" s="2"/>
      <c r="G75" s="2"/>
      <c r="H75" s="2"/>
      <c r="I75" s="2"/>
      <c r="J75" s="40"/>
      <c r="K75" s="40"/>
      <c r="L75" s="40"/>
      <c r="M75" s="40"/>
      <c r="N75" s="40"/>
      <c r="AT75" s="2"/>
      <c r="AU75" s="258"/>
      <c r="AV75" s="1"/>
      <c r="AW75" s="94"/>
      <c r="AX75" s="2"/>
      <c r="AY75" s="2"/>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2">
        <f t="shared" ref="DL75:DL84" si="572">DL74</f>
        <v>0.12986883875169053</v>
      </c>
      <c r="DM75" s="2">
        <f t="shared" si="269"/>
        <v>0.13906442717800221</v>
      </c>
      <c r="DN75" s="2">
        <f t="shared" si="460"/>
        <v>0.13224932663104941</v>
      </c>
      <c r="DO75" s="2">
        <f t="shared" ref="DO75:DO84" si="573">DO74</f>
        <v>0.12986883875169053</v>
      </c>
      <c r="DP75" s="2">
        <f t="shared" si="270"/>
        <v>0.1396150149516675</v>
      </c>
      <c r="DQ75" s="2">
        <f t="shared" ref="DQ75:DQ84" si="574">DP74</f>
        <v>0.13961501495166462</v>
      </c>
      <c r="DR75" s="2">
        <f t="shared" ref="DR75:DR84" si="575">DR74</f>
        <v>0.12986883875169053</v>
      </c>
      <c r="DS75" s="2">
        <f t="shared" si="271"/>
        <v>0.13961501495166773</v>
      </c>
      <c r="DT75" s="2">
        <f t="shared" ref="DT75:DT84" si="576">DS74</f>
        <v>0.13961501495166773</v>
      </c>
      <c r="DX75" s="40"/>
      <c r="DY75" s="40"/>
      <c r="DZ75" s="40"/>
      <c r="EA75" s="40"/>
      <c r="EB75" s="40"/>
      <c r="EC75" s="40"/>
      <c r="ED75" s="40"/>
      <c r="EE75" s="40"/>
      <c r="EF75" s="40"/>
      <c r="EG75" s="40"/>
      <c r="EH75" s="40"/>
      <c r="EI75" s="40"/>
      <c r="EJ75" s="40"/>
      <c r="EK75" s="40"/>
      <c r="EL75" s="40"/>
      <c r="EM75" s="40"/>
      <c r="EN75" s="40"/>
      <c r="EO75" s="40"/>
      <c r="EP75" s="40"/>
      <c r="EQ75" s="40"/>
      <c r="ER75" s="40"/>
      <c r="ES75" s="2"/>
      <c r="ET75" s="2"/>
      <c r="EU75" s="2"/>
      <c r="EV75" s="2"/>
      <c r="EW75" s="2"/>
      <c r="EX75" s="2"/>
      <c r="EY75" s="2"/>
      <c r="EZ75" s="2"/>
      <c r="FA75" s="2">
        <f t="shared" ref="FA75:FA84" si="577">FA74</f>
        <v>0.064130766941467923</v>
      </c>
      <c r="FB75" s="2">
        <f t="shared" si="272"/>
        <v>0.066295523966286879</v>
      </c>
      <c r="FC75" s="2">
        <f>GI74</f>
        <v>0.065306279981128229</v>
      </c>
      <c r="FD75" s="2">
        <f t="shared" ref="FD75:FD84" si="578">FD74</f>
        <v>0.064130766941467923</v>
      </c>
      <c r="FE75" s="2">
        <f t="shared" si="273"/>
        <v>0.066330644115881798</v>
      </c>
      <c r="FF75" s="2">
        <f t="shared" ref="FF75:FF84" si="579">FE74</f>
        <v>0.066330644115881798</v>
      </c>
      <c r="FG75" s="2">
        <f t="shared" ref="FG75:FG84" si="580">FG74</f>
        <v>0.064130766941467923</v>
      </c>
      <c r="FH75" s="2">
        <f t="shared" si="274"/>
        <v>0.066330644115881798</v>
      </c>
      <c r="FI75" s="2">
        <f t="shared" ref="FI75:FI84" si="581">FH74</f>
        <v>0.066330644115881798</v>
      </c>
      <c r="FM75" s="40"/>
      <c r="FN75" s="40"/>
      <c r="FO75" s="40"/>
      <c r="FP75" s="40"/>
      <c r="FQ75" s="40"/>
      <c r="FR75" s="40"/>
      <c r="FS75" s="40"/>
      <c r="FT75" s="40"/>
      <c r="FU75" s="40"/>
      <c r="FV75" s="40"/>
      <c r="FW75" s="40"/>
      <c r="FX75" s="40"/>
      <c r="FY75" s="40"/>
      <c r="FZ75" s="40"/>
      <c r="GA75" s="40"/>
      <c r="GB75" s="40"/>
      <c r="GC75" s="40"/>
      <c r="GD75" s="40"/>
      <c r="GE75" s="40"/>
      <c r="GF75" s="40"/>
      <c r="GH75" s="2">
        <f t="shared" ref="GH75:GH84" si="582">GH74</f>
        <v>0.064130766941467923</v>
      </c>
      <c r="GI75" s="2">
        <f t="shared" si="275"/>
        <v>0.066295523966286879</v>
      </c>
      <c r="GJ75" s="2">
        <f t="shared" si="464"/>
        <v>0.065306279981128229</v>
      </c>
      <c r="GK75" s="2">
        <f t="shared" ref="GK75:GK84" si="583">GK74</f>
        <v>0.064130766941467923</v>
      </c>
      <c r="GL75" s="2">
        <f t="shared" si="276"/>
        <v>0.066330644115881798</v>
      </c>
      <c r="GM75" s="2">
        <f t="shared" ref="GM75:GM84" si="584">GL74</f>
        <v>0.066330644115881798</v>
      </c>
      <c r="GN75" s="2">
        <f t="shared" ref="GN75:GN84" si="585">GN74</f>
        <v>0.064130766941467923</v>
      </c>
      <c r="GO75" s="2">
        <f t="shared" si="277"/>
        <v>0.066330644115881798</v>
      </c>
      <c r="GP75" s="2">
        <f t="shared" ref="GP75:GP84" si="586">GO74</f>
        <v>0.066330644115881798</v>
      </c>
      <c r="GW75" s="2"/>
      <c r="GX75" s="2"/>
      <c r="GY75" s="2"/>
      <c r="GZ75" s="2"/>
      <c r="HA75" s="252"/>
      <c r="HB75" s="252"/>
      <c r="HK75" s="2"/>
      <c r="HL75" s="2"/>
      <c r="HM75" s="2"/>
      <c r="HN75" s="2">
        <f t="shared" si="505"/>
        <v>0.13690705946980727</v>
      </c>
      <c r="HO75" s="2">
        <f t="shared" si="506"/>
        <v>0.1275352903583642</v>
      </c>
      <c r="HP75" s="2">
        <f t="shared" si="496"/>
        <v>0.13690706219824067</v>
      </c>
      <c r="HQ75" s="2">
        <f t="shared" si="507"/>
        <v>0.13690706219824067</v>
      </c>
      <c r="HR75" s="1"/>
      <c r="HS75" s="1"/>
      <c r="HT75" s="1"/>
      <c r="HY75" s="2"/>
      <c r="HZ75" s="2"/>
      <c r="IA75" s="2"/>
      <c r="IB75" s="2"/>
      <c r="IC75" s="252"/>
      <c r="ID75" s="252"/>
      <c r="IM75" s="2"/>
      <c r="IN75" s="2"/>
      <c r="IO75" s="2"/>
      <c r="IP75" s="2">
        <f t="shared" si="508"/>
        <v>0.083964577437799393</v>
      </c>
      <c r="IQ75" s="2">
        <f t="shared" si="509"/>
        <v>0.080439552349340429</v>
      </c>
      <c r="IR75" s="2">
        <f t="shared" si="497"/>
        <v>0.083964577485499667</v>
      </c>
      <c r="IS75" s="2">
        <f t="shared" si="510"/>
        <v>0.083964577485499667</v>
      </c>
      <c r="IT75" s="1"/>
      <c r="IU75" s="1"/>
      <c r="IV75" s="1"/>
      <c r="IW75" s="1"/>
      <c r="IX75" s="2" t="e">
        <f t="shared" si="544"/>
        <v>#DIV/0!</v>
      </c>
      <c r="IY75" s="2" t="e">
        <f t="shared" si="511"/>
        <v>#DIV/0!</v>
      </c>
      <c r="IZ75" s="2" t="e">
        <f t="shared" si="545"/>
        <v>#DIV/0!</v>
      </c>
      <c r="JA75" s="2" t="e">
        <f t="shared" si="546"/>
        <v>#DIV/0!</v>
      </c>
      <c r="JB75" s="2" t="e">
        <f t="shared" si="512"/>
        <v>#DIV/0!</v>
      </c>
      <c r="JC75" s="2" t="e">
        <f t="shared" si="547"/>
        <v>#DIV/0!</v>
      </c>
      <c r="JD75" s="2" t="e">
        <f t="shared" si="513"/>
        <v>#DIV/0!</v>
      </c>
      <c r="JF75" s="40"/>
      <c r="JG75" s="40"/>
      <c r="JH75" s="40"/>
      <c r="JI75" s="40"/>
      <c r="JJ75" s="40"/>
      <c r="JK75" s="40"/>
      <c r="JL75" s="40"/>
      <c r="JM75" s="40"/>
      <c r="JN75" s="40"/>
      <c r="KN75" s="40"/>
      <c r="KO75" s="40"/>
      <c r="KP75" s="40"/>
      <c r="KQ75" s="40"/>
      <c r="KR75" s="89"/>
      <c r="KS75" s="89"/>
      <c r="KT75" s="89"/>
      <c r="KU75" s="40"/>
      <c r="KV75" s="40"/>
      <c r="KW75" s="40"/>
      <c r="KX75" s="40"/>
      <c r="KY75" s="40"/>
      <c r="KZ75" s="40"/>
      <c r="LA75" s="40"/>
      <c r="LB75" s="40"/>
      <c r="LC75" s="40"/>
      <c r="LD75" s="43"/>
      <c r="LE75" s="43"/>
      <c r="LF75" s="43"/>
      <c r="LG75" s="43"/>
      <c r="LH75" s="43"/>
      <c r="LI75" s="43"/>
      <c r="LJ75" s="43"/>
      <c r="LK75" s="43"/>
      <c r="LL75" s="43"/>
      <c r="LP75" s="2"/>
      <c r="LQ75" s="2"/>
      <c r="LR75" s="2"/>
      <c r="LS75" s="2"/>
      <c r="LT75" s="252"/>
      <c r="LU75" s="252"/>
      <c r="MD75" s="2"/>
      <c r="ME75" s="2"/>
      <c r="MF75" s="2"/>
      <c r="MG75" s="2">
        <f t="shared" si="514"/>
        <v>0.07845844712815328</v>
      </c>
      <c r="MH75" s="2">
        <f t="shared" si="515"/>
        <v>0.075380583190467351</v>
      </c>
      <c r="MI75" s="2">
        <f t="shared" si="498"/>
        <v>0.078458447155492994</v>
      </c>
      <c r="MJ75" s="2">
        <f t="shared" si="516"/>
        <v>0.078458447155492994</v>
      </c>
      <c r="MK75" s="1"/>
      <c r="ML75" s="1"/>
      <c r="MM75" s="1"/>
      <c r="MN75" s="1"/>
      <c r="MO75" s="2">
        <f t="shared" si="548"/>
        <v>0.0078276006565133789</v>
      </c>
      <c r="MP75" s="2">
        <f t="shared" si="517"/>
        <v>0.0078584784986705184</v>
      </c>
      <c r="MQ75" s="2">
        <f t="shared" si="549"/>
        <v>0.007858478498697679</v>
      </c>
      <c r="MR75" s="2">
        <f t="shared" si="550"/>
        <v>0.0078276006565133789</v>
      </c>
      <c r="MS75" s="2">
        <f t="shared" si="518"/>
        <v>0.0078584784986704109</v>
      </c>
      <c r="MT75" s="2">
        <f t="shared" si="551"/>
        <v>0.0078584784986704109</v>
      </c>
      <c r="MU75" s="2">
        <f t="shared" si="519"/>
        <v>0.0078896014038260364</v>
      </c>
      <c r="MZ75" s="2"/>
      <c r="NA75" s="2"/>
      <c r="NB75" s="2"/>
      <c r="NC75" s="2"/>
      <c r="ND75" s="252"/>
      <c r="NE75" s="252"/>
      <c r="NN75" s="2"/>
      <c r="NO75" s="2"/>
      <c r="NP75" s="2"/>
      <c r="NQ75" s="2">
        <f t="shared" si="520"/>
        <v>0.26007148488447518</v>
      </c>
      <c r="NR75" s="2">
        <f t="shared" si="521"/>
        <v>0.22625336762613893</v>
      </c>
      <c r="NS75" s="2">
        <f t="shared" si="499"/>
        <v>0.26007212192827722</v>
      </c>
      <c r="NT75" s="2">
        <f t="shared" si="522"/>
        <v>0.26007212192827678</v>
      </c>
      <c r="NU75" s="1"/>
      <c r="NV75" s="1"/>
      <c r="NW75" s="1"/>
      <c r="NX75" s="1"/>
      <c r="NY75" s="2">
        <f t="shared" si="552"/>
        <v>0</v>
      </c>
      <c r="NZ75" s="2">
        <f t="shared" si="523"/>
        <v>0</v>
      </c>
      <c r="OA75" s="2">
        <f t="shared" si="553"/>
        <v>0</v>
      </c>
      <c r="OB75" s="2">
        <f t="shared" si="554"/>
        <v>0</v>
      </c>
      <c r="OC75" s="2">
        <f t="shared" si="524"/>
        <v>0</v>
      </c>
      <c r="OD75" s="2">
        <f t="shared" si="555"/>
        <v>0</v>
      </c>
      <c r="OE75" s="2">
        <f t="shared" si="525"/>
        <v>0</v>
      </c>
      <c r="OG75" s="2"/>
      <c r="OH75" s="2"/>
      <c r="OI75" s="2">
        <f t="shared" si="526"/>
        <v>0.010970471911107643</v>
      </c>
      <c r="OJ75" s="2">
        <f t="shared" si="527"/>
        <v>0.010910296284131446</v>
      </c>
      <c r="OK75" s="2">
        <f t="shared" si="500"/>
        <v>0.010970471911107647</v>
      </c>
      <c r="OL75" s="2">
        <f t="shared" si="528"/>
        <v>0.010970471911107647</v>
      </c>
      <c r="OM75" s="1"/>
      <c r="ON75" s="1"/>
      <c r="OO75" s="1"/>
      <c r="OP75" s="1"/>
      <c r="OQ75" s="2">
        <f t="shared" si="556"/>
        <v>0.071895424836601302</v>
      </c>
      <c r="OR75" s="2">
        <f t="shared" si="529"/>
        <v>0.07468429681232186</v>
      </c>
      <c r="OS75" s="2">
        <f t="shared" si="557"/>
        <v>0.074684293613391406</v>
      </c>
      <c r="OT75" s="2">
        <f t="shared" si="558"/>
        <v>0.071895424836601302</v>
      </c>
      <c r="OU75" s="2">
        <f t="shared" si="530"/>
        <v>0.074684296941418274</v>
      </c>
      <c r="OV75" s="2">
        <f t="shared" si="559"/>
        <v>0.074684296941418274</v>
      </c>
      <c r="OW75" s="2">
        <f t="shared" si="531"/>
        <v>0.077703189768201897</v>
      </c>
      <c r="PK75" s="2"/>
      <c r="PL75" s="2"/>
      <c r="PM75" s="2"/>
      <c r="PN75" s="2"/>
      <c r="PO75" s="252"/>
      <c r="PP75" s="252"/>
      <c r="PY75" s="2"/>
      <c r="PZ75" s="2"/>
      <c r="QA75" s="2"/>
      <c r="QB75" s="2">
        <f t="shared" si="492"/>
        <v>0.0002293545127222054</v>
      </c>
      <c r="QC75" s="2">
        <f t="shared" si="493"/>
        <v>0.00022932821097595239</v>
      </c>
      <c r="QD75" s="2">
        <f t="shared" si="491"/>
        <v>0.0002293545127222054</v>
      </c>
      <c r="QE75" s="2">
        <f t="shared" si="494"/>
        <v>0.0002293545127222054</v>
      </c>
      <c r="QF75" s="1"/>
      <c r="QG75" s="1"/>
      <c r="QH75" s="1"/>
      <c r="QI75" s="1"/>
      <c r="QJ75" s="2">
        <f t="shared" si="560"/>
        <v>0.0072062659377664278</v>
      </c>
      <c r="QK75" s="2">
        <f t="shared" si="532"/>
        <v>0.0072324198864736232</v>
      </c>
      <c r="QL75" s="2">
        <f t="shared" si="561"/>
        <v>0.0072324198864919375</v>
      </c>
      <c r="QM75" s="2">
        <f t="shared" si="562"/>
        <v>0.0072062659377664278</v>
      </c>
      <c r="QN75" s="2">
        <f t="shared" si="533"/>
        <v>0.0072324198864735564</v>
      </c>
      <c r="QO75" s="2">
        <f t="shared" si="563"/>
        <v>0.0072324198864735564</v>
      </c>
      <c r="QP75" s="2">
        <f t="shared" si="534"/>
        <v>0.0072587647190971612</v>
      </c>
      <c r="QR75" s="2"/>
      <c r="QS75" s="2"/>
      <c r="QT75" s="2">
        <f t="shared" si="535"/>
        <v>0.042404706341758254</v>
      </c>
      <c r="QU75" s="2">
        <f t="shared" si="536"/>
        <v>0.041505626781966877</v>
      </c>
      <c r="QV75" s="2">
        <f t="shared" si="501"/>
        <v>0.042404706341939956</v>
      </c>
      <c r="QW75" s="2">
        <f t="shared" si="537"/>
        <v>0.042404706341939956</v>
      </c>
      <c r="QX75" s="1"/>
      <c r="QY75" s="1"/>
      <c r="QZ75" s="1"/>
      <c r="RA75" s="1"/>
      <c r="RB75" s="2">
        <f t="shared" si="564"/>
        <v>0.071895424836601302</v>
      </c>
      <c r="RC75" s="2">
        <f t="shared" si="538"/>
        <v>0.07468429681232186</v>
      </c>
      <c r="RD75" s="2">
        <f t="shared" si="565"/>
        <v>0.074684293613391406</v>
      </c>
      <c r="RE75" s="2">
        <f t="shared" si="566"/>
        <v>0.071895424836601302</v>
      </c>
      <c r="RF75" s="2">
        <f t="shared" si="539"/>
        <v>0.074684296941418274</v>
      </c>
      <c r="RG75" s="2">
        <f t="shared" si="567"/>
        <v>0.074684296941418274</v>
      </c>
      <c r="RH75" s="2">
        <f t="shared" si="540"/>
        <v>0.077703189768201897</v>
      </c>
      <c r="SB75" s="1"/>
      <c r="SC75" s="1"/>
      <c r="SD75" s="1"/>
      <c r="SE75" s="1"/>
      <c r="SF75" s="1"/>
      <c r="SG75" s="1"/>
      <c r="SH75" s="1"/>
      <c r="SI75" s="1"/>
      <c r="SJ75" s="1"/>
      <c r="SK75" s="40"/>
      <c r="SL75" s="40"/>
      <c r="SM75" s="40"/>
      <c r="SN75" s="40"/>
      <c r="SO75" s="40"/>
      <c r="SP75" s="40"/>
      <c r="SQ75" s="40"/>
      <c r="SR75" s="40"/>
      <c r="SS75" s="40"/>
      <c r="ST75" s="40"/>
      <c r="SU75" s="40"/>
      <c r="SV75" s="40"/>
      <c r="SW75" s="40"/>
      <c r="SX75" s="40"/>
      <c r="SY75" s="40"/>
      <c r="SZ75" s="40"/>
      <c r="TA75" s="40"/>
      <c r="TB75" s="40"/>
      <c r="TC75" s="40"/>
      <c r="TD75" s="40"/>
      <c r="TE75" s="40"/>
      <c r="TF75" s="2">
        <f t="shared" ref="TF75:TF84" si="587">TF74</f>
        <v>0.088458728965830347</v>
      </c>
      <c r="TG75" s="2">
        <f t="shared" si="278"/>
        <v>0.092630829495474021</v>
      </c>
      <c r="TH75" s="2">
        <f t="shared" si="466"/>
        <v>0.09008017206296369</v>
      </c>
      <c r="TI75" s="2">
        <f t="shared" ref="TI75:TI84" si="588">TI74</f>
        <v>0.088458728965830347</v>
      </c>
      <c r="TJ75" s="2">
        <f t="shared" si="279"/>
        <v>0.092761033647507346</v>
      </c>
      <c r="TK75" s="2">
        <f t="shared" ref="TK75:TK84" si="589">TJ74</f>
        <v>0.092761033647507332</v>
      </c>
      <c r="TL75" s="2">
        <f t="shared" ref="TL75:TL84" si="590">TL74</f>
        <v>0.088458728965830347</v>
      </c>
      <c r="TM75" s="2">
        <f t="shared" si="280"/>
        <v>0.092761033647507346</v>
      </c>
      <c r="TN75" s="2">
        <f t="shared" ref="TN75:TN84" si="591">TM74</f>
        <v>0.092761033647507346</v>
      </c>
      <c r="TR75" s="1"/>
      <c r="TS75" s="1"/>
      <c r="TT75" s="1"/>
      <c r="TU75" s="1"/>
      <c r="TV75" s="1"/>
      <c r="TW75" s="1"/>
      <c r="TX75" s="1"/>
      <c r="TY75" s="1"/>
      <c r="TZ75" s="1"/>
      <c r="UA75" s="1"/>
      <c r="UB75" s="2">
        <f t="shared" si="568"/>
        <v>0.014379084967320261</v>
      </c>
      <c r="UC75" s="2">
        <f t="shared" si="541"/>
        <v>0.014483977773393572</v>
      </c>
      <c r="UD75" s="2">
        <f t="shared" si="569"/>
        <v>0.014483977773839661</v>
      </c>
      <c r="UE75" s="2">
        <f t="shared" si="570"/>
        <v>0.014379084967320261</v>
      </c>
      <c r="UF75" s="2">
        <f t="shared" si="542"/>
        <v>0.014483977773390293</v>
      </c>
      <c r="UG75" s="2">
        <f t="shared" si="571"/>
        <v>0.014483977773390293</v>
      </c>
      <c r="UH75" s="2">
        <f t="shared" si="543"/>
        <v>0.014590417920944164</v>
      </c>
      <c r="UT75" s="3"/>
      <c r="VB75" s="2"/>
      <c r="VC75" s="2"/>
      <c r="VD75" s="2">
        <f t="shared" si="502"/>
        <v>0.15427627763051702</v>
      </c>
      <c r="VE75" s="2">
        <f t="shared" si="503"/>
        <v>0.14237569323515825</v>
      </c>
      <c r="VF75" s="2">
        <f t="shared" si="495"/>
        <v>0.15427627825058407</v>
      </c>
      <c r="VG75" s="2">
        <f t="shared" si="504"/>
        <v>0.15427627825058407</v>
      </c>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8"/>
      <c r="WN75" s="6"/>
      <c r="WO75" s="7"/>
      <c r="WP75" s="6"/>
      <c r="WQ75" s="1"/>
      <c r="WR75" s="1"/>
      <c r="WS75" s="1"/>
      <c r="WT75" s="6"/>
      <c r="WV75" s="24"/>
      <c r="WW75" s="24"/>
      <c r="WX75" s="24"/>
      <c r="WY75" s="24"/>
      <c r="WZ75" s="24"/>
      <c r="XA75" s="24"/>
      <c r="XB75" s="24"/>
      <c r="XD75" s="6"/>
      <c r="XE75" s="6"/>
      <c r="XF75" s="6"/>
      <c r="XG75" s="6"/>
      <c r="XH75" s="6"/>
      <c r="XI75" s="6"/>
      <c r="XJ75" s="6"/>
      <c r="XK75" s="6"/>
      <c r="XL75" s="6"/>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ZG75" s="2">
        <f>ZI36/(0.9*ZK29*ZI35*ZI34*ZI34)</f>
        <v>0.072549019607843143</v>
      </c>
      <c r="ZH75" s="2">
        <f t="shared" si="266"/>
        <v>0.073878838704524594</v>
      </c>
      <c r="ZI75" s="2">
        <v>0.035999999999999997</v>
      </c>
      <c r="ZJ75" s="2">
        <f>ZG85</f>
        <v>0.072549019607843143</v>
      </c>
      <c r="ZK75" s="2">
        <f t="shared" si="267"/>
        <v>0.075390914610767135</v>
      </c>
      <c r="ZL75" s="2">
        <f>ZH85</f>
        <v>0.075390914610767121</v>
      </c>
      <c r="ZM75" s="2">
        <f>ZJ85</f>
        <v>0.072549019607843143</v>
      </c>
      <c r="ZN75" s="2">
        <f t="shared" si="268"/>
        <v>0.075390914610767135</v>
      </c>
      <c r="ZO75" s="2">
        <f>ZK85</f>
        <v>0.075390914610767135</v>
      </c>
      <c r="ZW75" s="1"/>
      <c r="AAA75" s="40"/>
      <c r="AAB75" s="2"/>
      <c r="AAC75" s="2"/>
      <c r="AAD75" s="85"/>
      <c r="AAE75" s="2"/>
      <c r="AAF75" s="85"/>
      <c r="AAG75" s="2"/>
      <c r="AAH75" s="4"/>
      <c r="AAI75" s="173"/>
    </row>
    <row r="76" s="1" customFormat="1" ht="15" customHeight="1">
      <c r="A76" s="2"/>
      <c r="B76" s="2"/>
      <c r="C76" s="2"/>
      <c r="D76" s="2"/>
      <c r="E76" s="2"/>
      <c r="F76" s="2"/>
      <c r="G76" s="2"/>
      <c r="H76" s="2"/>
      <c r="I76" s="2"/>
      <c r="J76" s="2"/>
      <c r="AT76" s="254"/>
      <c r="AV76" s="1"/>
      <c r="AW76" s="94"/>
      <c r="AX76" s="2"/>
      <c r="AY76" s="2"/>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2">
        <f t="shared" si="572"/>
        <v>0.12986883875169053</v>
      </c>
      <c r="DM76" s="2">
        <f t="shared" si="269"/>
        <v>0.13957370759993823</v>
      </c>
      <c r="DN76" s="2">
        <f t="shared" si="460"/>
        <v>0.13906442717800221</v>
      </c>
      <c r="DO76" s="2">
        <f t="shared" si="573"/>
        <v>0.12986883875169053</v>
      </c>
      <c r="DP76" s="2">
        <f t="shared" si="270"/>
        <v>0.13961501495166773</v>
      </c>
      <c r="DQ76" s="2">
        <f t="shared" si="574"/>
        <v>0.1396150149516675</v>
      </c>
      <c r="DR76" s="2">
        <f t="shared" si="575"/>
        <v>0.12986883875169053</v>
      </c>
      <c r="DS76" s="2">
        <f t="shared" si="271"/>
        <v>0.13961501495166773</v>
      </c>
      <c r="DT76" s="2">
        <f t="shared" si="576"/>
        <v>0.13961501495166773</v>
      </c>
      <c r="DX76" s="40"/>
      <c r="DY76" s="40"/>
      <c r="DZ76" s="40"/>
      <c r="EA76" s="40"/>
      <c r="EB76" s="40"/>
      <c r="EC76" s="40"/>
      <c r="ED76" s="40"/>
      <c r="EE76" s="40"/>
      <c r="EF76" s="40"/>
      <c r="EG76" s="40"/>
      <c r="EH76" s="40"/>
      <c r="EI76" s="40"/>
      <c r="EJ76" s="40"/>
      <c r="EK76" s="40"/>
      <c r="EL76" s="40"/>
      <c r="EM76" s="40"/>
      <c r="EN76" s="40"/>
      <c r="EO76" s="40"/>
      <c r="EP76" s="40"/>
      <c r="EQ76" s="40"/>
      <c r="ER76" s="40"/>
      <c r="ES76" s="2"/>
      <c r="ET76" s="2"/>
      <c r="EU76" s="2"/>
      <c r="EV76" s="2"/>
      <c r="EW76" s="2"/>
      <c r="EX76" s="2"/>
      <c r="EY76" s="2"/>
      <c r="EZ76" s="2"/>
      <c r="FA76" s="2">
        <f t="shared" si="577"/>
        <v>0.064130766941467923</v>
      </c>
      <c r="FB76" s="2">
        <f t="shared" si="272"/>
        <v>0.06632943941155757</v>
      </c>
      <c r="FC76" s="2">
        <f t="shared" ref="FC76:FC84" si="592">FB75</f>
        <v>0.066295523966286879</v>
      </c>
      <c r="FD76" s="2">
        <f t="shared" si="578"/>
        <v>0.064130766941467923</v>
      </c>
      <c r="FE76" s="2">
        <f t="shared" si="273"/>
        <v>0.066330644115881798</v>
      </c>
      <c r="FF76" s="2">
        <f t="shared" si="579"/>
        <v>0.066330644115881798</v>
      </c>
      <c r="FG76" s="2">
        <f t="shared" si="580"/>
        <v>0.064130766941467923</v>
      </c>
      <c r="FH76" s="2">
        <f t="shared" si="274"/>
        <v>0.066330644115881798</v>
      </c>
      <c r="FI76" s="2">
        <f t="shared" si="581"/>
        <v>0.066330644115881798</v>
      </c>
      <c r="FM76" s="40"/>
      <c r="FN76" s="40"/>
      <c r="FO76" s="40"/>
      <c r="FP76" s="40"/>
      <c r="FQ76" s="40"/>
      <c r="FR76" s="40"/>
      <c r="FS76" s="40"/>
      <c r="FT76" s="40"/>
      <c r="FU76" s="40"/>
      <c r="FV76" s="40"/>
      <c r="FW76" s="40"/>
      <c r="FX76" s="40"/>
      <c r="FY76" s="40"/>
      <c r="FZ76" s="40"/>
      <c r="GA76" s="40"/>
      <c r="GB76" s="40"/>
      <c r="GC76" s="40"/>
      <c r="GD76" s="40"/>
      <c r="GE76" s="40"/>
      <c r="GF76" s="40"/>
      <c r="GH76" s="2">
        <f t="shared" si="582"/>
        <v>0.064130766941467923</v>
      </c>
      <c r="GI76" s="2">
        <f t="shared" si="275"/>
        <v>0.06632943941155757</v>
      </c>
      <c r="GJ76" s="2">
        <f t="shared" si="464"/>
        <v>0.066295523966286879</v>
      </c>
      <c r="GK76" s="2">
        <f t="shared" si="583"/>
        <v>0.064130766941467923</v>
      </c>
      <c r="GL76" s="2">
        <f t="shared" si="276"/>
        <v>0.066330644115881798</v>
      </c>
      <c r="GM76" s="2">
        <f t="shared" si="584"/>
        <v>0.066330644115881798</v>
      </c>
      <c r="GN76" s="2">
        <f t="shared" si="585"/>
        <v>0.064130766941467923</v>
      </c>
      <c r="GO76" s="2">
        <f t="shared" si="277"/>
        <v>0.066330644115881798</v>
      </c>
      <c r="GP76" s="2">
        <f t="shared" si="586"/>
        <v>0.066330644115881798</v>
      </c>
      <c r="GW76" s="2"/>
      <c r="GX76" s="2"/>
      <c r="GY76" s="2"/>
      <c r="GZ76" s="2"/>
      <c r="HA76" s="252"/>
      <c r="HB76" s="252"/>
      <c r="HK76" s="2"/>
      <c r="HL76" s="2"/>
      <c r="HM76" s="2"/>
      <c r="HN76" s="2">
        <f t="shared" si="505"/>
        <v>0.13690706199774513</v>
      </c>
      <c r="HO76" s="2">
        <f t="shared" si="506"/>
        <v>0.1275352903583642</v>
      </c>
      <c r="HP76" s="2">
        <f t="shared" si="496"/>
        <v>0.13690706219824067</v>
      </c>
      <c r="HQ76" s="2">
        <f t="shared" si="507"/>
        <v>0.13690706219824067</v>
      </c>
      <c r="HR76" s="1"/>
      <c r="HS76" s="1"/>
      <c r="HT76" s="1"/>
      <c r="HY76" s="2"/>
      <c r="HZ76" s="2"/>
      <c r="IA76" s="2"/>
      <c r="IB76" s="2"/>
      <c r="IC76" s="252"/>
      <c r="ID76" s="252"/>
      <c r="IM76" s="2"/>
      <c r="IN76" s="2"/>
      <c r="IO76" s="2"/>
      <c r="IP76" s="2">
        <f t="shared" si="508"/>
        <v>0.083964577483409339</v>
      </c>
      <c r="IQ76" s="2">
        <f t="shared" si="509"/>
        <v>0.080439552349340429</v>
      </c>
      <c r="IR76" s="2">
        <f t="shared" si="497"/>
        <v>0.083964577485499667</v>
      </c>
      <c r="IS76" s="2">
        <f t="shared" si="510"/>
        <v>0.083964577485499667</v>
      </c>
      <c r="IT76" s="1"/>
      <c r="IU76" s="1"/>
      <c r="IV76" s="1"/>
      <c r="IW76" s="1"/>
      <c r="IX76" s="2" t="e">
        <f t="shared" si="544"/>
        <v>#DIV/0!</v>
      </c>
      <c r="IY76" s="2" t="e">
        <f t="shared" si="511"/>
        <v>#DIV/0!</v>
      </c>
      <c r="IZ76" s="2" t="e">
        <f t="shared" si="545"/>
        <v>#DIV/0!</v>
      </c>
      <c r="JA76" s="2" t="e">
        <f t="shared" si="546"/>
        <v>#DIV/0!</v>
      </c>
      <c r="JB76" s="2" t="e">
        <f t="shared" si="512"/>
        <v>#DIV/0!</v>
      </c>
      <c r="JC76" s="2" t="e">
        <f t="shared" si="547"/>
        <v>#DIV/0!</v>
      </c>
      <c r="JD76" s="2" t="e">
        <f t="shared" si="513"/>
        <v>#DIV/0!</v>
      </c>
      <c r="JF76" s="40"/>
      <c r="JG76" s="40"/>
      <c r="JH76" s="40"/>
      <c r="JI76" s="40"/>
      <c r="JJ76" s="40"/>
      <c r="JK76" s="40"/>
      <c r="JL76" s="40"/>
      <c r="JM76" s="40"/>
      <c r="JN76" s="40"/>
      <c r="KN76" s="40"/>
      <c r="KO76" s="40"/>
      <c r="KP76" s="40"/>
      <c r="KQ76" s="40"/>
      <c r="KR76" s="89"/>
      <c r="KS76" s="89"/>
      <c r="KT76" s="89"/>
      <c r="KU76" s="40"/>
      <c r="KV76" s="40"/>
      <c r="KW76" s="40"/>
      <c r="KX76" s="40"/>
      <c r="KY76" s="40"/>
      <c r="KZ76" s="40"/>
      <c r="LA76" s="40"/>
      <c r="LB76" s="40"/>
      <c r="LC76" s="40"/>
      <c r="LD76" s="43"/>
      <c r="LE76" s="43"/>
      <c r="LF76" s="43"/>
      <c r="LG76" s="43"/>
      <c r="LH76" s="43"/>
      <c r="LI76" s="43"/>
      <c r="LJ76" s="43"/>
      <c r="LK76" s="43"/>
      <c r="LL76" s="43"/>
      <c r="LP76" s="2"/>
      <c r="LQ76" s="2"/>
      <c r="LR76" s="2"/>
      <c r="LS76" s="2"/>
      <c r="LT76" s="252"/>
      <c r="LU76" s="252"/>
      <c r="MD76" s="2"/>
      <c r="ME76" s="2"/>
      <c r="MF76" s="2"/>
      <c r="MG76" s="2">
        <f t="shared" si="514"/>
        <v>0.078458447154376693</v>
      </c>
      <c r="MH76" s="2">
        <f t="shared" si="515"/>
        <v>0.075380583190467351</v>
      </c>
      <c r="MI76" s="2">
        <f t="shared" si="498"/>
        <v>0.078458447155492994</v>
      </c>
      <c r="MJ76" s="2">
        <f t="shared" si="516"/>
        <v>0.078458447155492994</v>
      </c>
      <c r="MK76" s="1"/>
      <c r="ML76" s="1"/>
      <c r="MM76" s="1"/>
      <c r="MN76" s="1"/>
      <c r="MO76" s="2">
        <f t="shared" si="548"/>
        <v>0.0078276006565133789</v>
      </c>
      <c r="MP76" s="2">
        <f t="shared" si="517"/>
        <v>0.0078584784986704126</v>
      </c>
      <c r="MQ76" s="2">
        <f t="shared" si="549"/>
        <v>0.0078584784986705184</v>
      </c>
      <c r="MR76" s="2">
        <f t="shared" si="550"/>
        <v>0.0078276006565133789</v>
      </c>
      <c r="MS76" s="2">
        <f t="shared" si="518"/>
        <v>0.0078584784986704109</v>
      </c>
      <c r="MT76" s="2">
        <f t="shared" si="551"/>
        <v>0.0078584784986704109</v>
      </c>
      <c r="MU76" s="2">
        <f t="shared" si="519"/>
        <v>0.0078896014038260381</v>
      </c>
      <c r="MZ76" s="2"/>
      <c r="NA76" s="2"/>
      <c r="NB76" s="2"/>
      <c r="NC76" s="2"/>
      <c r="ND76" s="252"/>
      <c r="NE76" s="252"/>
      <c r="NN76" s="2"/>
      <c r="NO76" s="2"/>
      <c r="NP76" s="2"/>
      <c r="NQ76" s="2">
        <f t="shared" si="520"/>
        <v>0.2600720267075069</v>
      </c>
      <c r="NR76" s="2">
        <f t="shared" si="521"/>
        <v>0.22625336762613893</v>
      </c>
      <c r="NS76" s="2">
        <f t="shared" si="499"/>
        <v>0.26007212192827728</v>
      </c>
      <c r="NT76" s="2">
        <f t="shared" si="522"/>
        <v>0.26007212192827722</v>
      </c>
      <c r="NU76" s="1"/>
      <c r="NV76" s="1"/>
      <c r="NW76" s="1"/>
      <c r="NX76" s="1"/>
      <c r="NY76" s="2">
        <f t="shared" si="552"/>
        <v>0</v>
      </c>
      <c r="NZ76" s="2">
        <f t="shared" si="523"/>
        <v>0</v>
      </c>
      <c r="OA76" s="2">
        <f t="shared" si="553"/>
        <v>0</v>
      </c>
      <c r="OB76" s="2">
        <f t="shared" si="554"/>
        <v>0</v>
      </c>
      <c r="OC76" s="2">
        <f t="shared" si="524"/>
        <v>0</v>
      </c>
      <c r="OD76" s="2">
        <f t="shared" si="555"/>
        <v>0</v>
      </c>
      <c r="OE76" s="2">
        <f t="shared" si="525"/>
        <v>0</v>
      </c>
      <c r="OG76" s="2"/>
      <c r="OH76" s="2"/>
      <c r="OI76" s="2">
        <f t="shared" si="526"/>
        <v>0.010970471911107647</v>
      </c>
      <c r="OJ76" s="2">
        <f t="shared" si="527"/>
        <v>0.010910296284131446</v>
      </c>
      <c r="OK76" s="2">
        <f t="shared" si="500"/>
        <v>0.010970471911107647</v>
      </c>
      <c r="OL76" s="2">
        <f t="shared" si="528"/>
        <v>0.010970471911107647</v>
      </c>
      <c r="OM76" s="1"/>
      <c r="ON76" s="1"/>
      <c r="OO76" s="1"/>
      <c r="OP76" s="1"/>
      <c r="OQ76" s="2">
        <f t="shared" si="556"/>
        <v>0.071895424836601302</v>
      </c>
      <c r="OR76" s="2">
        <f t="shared" si="529"/>
        <v>0.07468429693641053</v>
      </c>
      <c r="OS76" s="2">
        <f t="shared" si="557"/>
        <v>0.07468429681232186</v>
      </c>
      <c r="OT76" s="2">
        <f t="shared" si="558"/>
        <v>0.071895424836601302</v>
      </c>
      <c r="OU76" s="2">
        <f t="shared" si="530"/>
        <v>0.074684296941418274</v>
      </c>
      <c r="OV76" s="2">
        <f t="shared" si="559"/>
        <v>0.074684296941418274</v>
      </c>
      <c r="OW76" s="2">
        <f t="shared" si="531"/>
        <v>0.077703189792436428</v>
      </c>
      <c r="PK76" s="2"/>
      <c r="PL76" s="2"/>
      <c r="PM76" s="2"/>
      <c r="PN76" s="2"/>
      <c r="PO76" s="252"/>
      <c r="PP76" s="252"/>
      <c r="PY76" s="2"/>
      <c r="PZ76" s="2"/>
      <c r="QA76" s="2"/>
      <c r="QB76" s="2">
        <f t="shared" si="492"/>
        <v>0.0002293545127222054</v>
      </c>
      <c r="QC76" s="2">
        <f t="shared" si="493"/>
        <v>0.00022932821097595239</v>
      </c>
      <c r="QD76" s="2">
        <f t="shared" si="491"/>
        <v>0.0002293545127222054</v>
      </c>
      <c r="QE76" s="2">
        <f t="shared" si="494"/>
        <v>0.0002293545127222054</v>
      </c>
      <c r="QF76" s="1"/>
      <c r="QG76" s="1"/>
      <c r="QH76" s="1"/>
      <c r="QI76" s="1"/>
      <c r="QJ76" s="2">
        <f t="shared" si="560"/>
        <v>0.0072062659377664278</v>
      </c>
      <c r="QK76" s="2">
        <f t="shared" si="532"/>
        <v>0.0072324198864735572</v>
      </c>
      <c r="QL76" s="2">
        <f t="shared" si="561"/>
        <v>0.0072324198864736232</v>
      </c>
      <c r="QM76" s="2">
        <f t="shared" si="562"/>
        <v>0.0072062659377664278</v>
      </c>
      <c r="QN76" s="2">
        <f t="shared" si="533"/>
        <v>0.0072324198864735564</v>
      </c>
      <c r="QO76" s="2">
        <f t="shared" si="563"/>
        <v>0.0072324198864735564</v>
      </c>
      <c r="QP76" s="2">
        <f t="shared" si="534"/>
        <v>0.0072587647190971612</v>
      </c>
      <c r="QR76" s="2"/>
      <c r="QS76" s="2"/>
      <c r="QT76" s="2">
        <f t="shared" si="535"/>
        <v>0.042404706341936022</v>
      </c>
      <c r="QU76" s="2">
        <f t="shared" si="536"/>
        <v>0.041505626781966877</v>
      </c>
      <c r="QV76" s="2">
        <f t="shared" si="501"/>
        <v>0.042404706341939956</v>
      </c>
      <c r="QW76" s="2">
        <f t="shared" si="537"/>
        <v>0.042404706341939956</v>
      </c>
      <c r="QX76" s="1"/>
      <c r="QY76" s="1"/>
      <c r="QZ76" s="1"/>
      <c r="RA76" s="1"/>
      <c r="RB76" s="2">
        <f t="shared" si="564"/>
        <v>0.071895424836601302</v>
      </c>
      <c r="RC76" s="2">
        <f t="shared" si="538"/>
        <v>0.07468429693641053</v>
      </c>
      <c r="RD76" s="2">
        <f t="shared" si="565"/>
        <v>0.07468429681232186</v>
      </c>
      <c r="RE76" s="2">
        <f t="shared" si="566"/>
        <v>0.071895424836601302</v>
      </c>
      <c r="RF76" s="2">
        <f t="shared" si="539"/>
        <v>0.074684296941418274</v>
      </c>
      <c r="RG76" s="2">
        <f t="shared" si="567"/>
        <v>0.074684296941418274</v>
      </c>
      <c r="RH76" s="2">
        <f t="shared" si="540"/>
        <v>0.077703189792436428</v>
      </c>
      <c r="SB76" s="1"/>
      <c r="SC76" s="1"/>
      <c r="SD76" s="1"/>
      <c r="SE76" s="1"/>
      <c r="SF76" s="1"/>
      <c r="SG76" s="1"/>
      <c r="SH76" s="1"/>
      <c r="SI76" s="1"/>
      <c r="SJ76" s="1"/>
      <c r="SK76" s="40"/>
      <c r="SL76" s="40"/>
      <c r="SM76" s="40"/>
      <c r="SN76" s="40"/>
      <c r="SO76" s="40"/>
      <c r="SP76" s="40"/>
      <c r="SQ76" s="40"/>
      <c r="SR76" s="40"/>
      <c r="SS76" s="40"/>
      <c r="ST76" s="40"/>
      <c r="SU76" s="40"/>
      <c r="SV76" s="40"/>
      <c r="SW76" s="40"/>
      <c r="SX76" s="40"/>
      <c r="SY76" s="40"/>
      <c r="SZ76" s="40"/>
      <c r="TA76" s="40"/>
      <c r="TB76" s="40"/>
      <c r="TC76" s="40"/>
      <c r="TD76" s="40"/>
      <c r="TE76" s="40"/>
      <c r="TF76" s="2">
        <f t="shared" si="587"/>
        <v>0.088458728965830347</v>
      </c>
      <c r="TG76" s="2">
        <f t="shared" si="278"/>
        <v>0.09275470143247809</v>
      </c>
      <c r="TH76" s="2">
        <f t="shared" si="466"/>
        <v>0.092630829495474021</v>
      </c>
      <c r="TI76" s="2">
        <f t="shared" si="588"/>
        <v>0.088458728965830347</v>
      </c>
      <c r="TJ76" s="2">
        <f t="shared" si="279"/>
        <v>0.092761033647507346</v>
      </c>
      <c r="TK76" s="2">
        <f t="shared" si="589"/>
        <v>0.092761033647507346</v>
      </c>
      <c r="TL76" s="2">
        <f t="shared" si="590"/>
        <v>0.088458728965830347</v>
      </c>
      <c r="TM76" s="2">
        <f t="shared" si="280"/>
        <v>0.092761033647507346</v>
      </c>
      <c r="TN76" s="2">
        <f t="shared" si="591"/>
        <v>0.092761033647507346</v>
      </c>
      <c r="TR76" s="1"/>
      <c r="TS76" s="1"/>
      <c r="TT76" s="1"/>
      <c r="TU76" s="1"/>
      <c r="TV76" s="1"/>
      <c r="TW76" s="1"/>
      <c r="TX76" s="1"/>
      <c r="TY76" s="1"/>
      <c r="TZ76" s="1"/>
      <c r="UA76" s="1"/>
      <c r="UB76" s="2">
        <f t="shared" si="568"/>
        <v>0.014379084967320261</v>
      </c>
      <c r="UC76" s="2">
        <f t="shared" si="541"/>
        <v>0.014483977773390317</v>
      </c>
      <c r="UD76" s="2">
        <f t="shared" si="569"/>
        <v>0.014483977773393572</v>
      </c>
      <c r="UE76" s="2">
        <f t="shared" si="570"/>
        <v>0.014379084967320261</v>
      </c>
      <c r="UF76" s="2">
        <f t="shared" si="542"/>
        <v>0.014483977773390293</v>
      </c>
      <c r="UG76" s="2">
        <f t="shared" si="571"/>
        <v>0.014483977773390293</v>
      </c>
      <c r="UH76" s="2">
        <f t="shared" si="543"/>
        <v>0.014590417920944197</v>
      </c>
      <c r="UT76" s="3"/>
      <c r="VB76" s="2"/>
      <c r="VC76" s="2"/>
      <c r="VD76" s="2">
        <f t="shared" si="502"/>
        <v>0.15427627819875528</v>
      </c>
      <c r="VE76" s="2">
        <f t="shared" si="503"/>
        <v>0.14237569323515825</v>
      </c>
      <c r="VF76" s="2">
        <f t="shared" si="495"/>
        <v>0.15427627825058407</v>
      </c>
      <c r="VG76" s="2">
        <f t="shared" si="504"/>
        <v>0.15427627825058407</v>
      </c>
      <c r="VH76" s="1"/>
      <c r="VI76" s="1"/>
      <c r="VJ76" s="1"/>
      <c r="VK76" s="1"/>
      <c r="VL76" s="1"/>
      <c r="VM76" s="1"/>
      <c r="VN76" s="1"/>
      <c r="VO76" s="1"/>
      <c r="VP76" s="1"/>
      <c r="VQ76" s="1"/>
      <c r="VR76" s="1"/>
      <c r="VS76" s="1"/>
      <c r="VT76" s="1"/>
      <c r="VU76" s="1"/>
      <c r="VV76" s="1"/>
      <c r="VW76" s="1"/>
      <c r="VX76" s="1"/>
      <c r="VY76" s="1"/>
      <c r="VZ76" s="1"/>
      <c r="WA76" s="1"/>
      <c r="WB76" s="1"/>
      <c r="WL76" s="1"/>
      <c r="WM76" s="8"/>
      <c r="WN76" s="6"/>
      <c r="WO76" s="7"/>
      <c r="WP76" s="6"/>
      <c r="WQ76" s="1"/>
      <c r="WR76" s="1"/>
      <c r="WS76" s="1"/>
      <c r="WV76" s="24"/>
      <c r="WW76" s="24"/>
      <c r="WX76" s="24"/>
      <c r="WY76" s="24"/>
      <c r="WZ76" s="24"/>
      <c r="XA76" s="24"/>
      <c r="XB76" s="24"/>
      <c r="XD76" s="6"/>
      <c r="XE76" s="6"/>
      <c r="XF76" s="6"/>
      <c r="XG76" s="6"/>
      <c r="XH76" s="6"/>
      <c r="XI76" s="6"/>
      <c r="XJ76" s="6"/>
      <c r="XK76" s="6"/>
      <c r="XL76" s="6"/>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ZG76" s="2">
        <f t="shared" ref="ZG76:ZG85" si="593">ZG75</f>
        <v>0.072549019607843143</v>
      </c>
      <c r="ZH76" s="2">
        <f t="shared" si="266"/>
        <v>0.075331729971802958</v>
      </c>
      <c r="ZI76" s="2">
        <f t="shared" si="458"/>
        <v>0.073878838704524594</v>
      </c>
      <c r="ZJ76" s="2">
        <f t="shared" ref="ZJ76:ZJ85" si="594">ZJ75</f>
        <v>0.072549019607843143</v>
      </c>
      <c r="ZK76" s="2">
        <f t="shared" si="267"/>
        <v>0.075390914610767135</v>
      </c>
      <c r="ZL76" s="2">
        <f t="shared" ref="ZL76:ZL85" si="595">ZK75</f>
        <v>0.075390914610767135</v>
      </c>
      <c r="ZM76" s="2">
        <f t="shared" ref="ZM76:ZM85" si="596">ZM75</f>
        <v>0.072549019607843143</v>
      </c>
      <c r="ZN76" s="2">
        <f t="shared" si="268"/>
        <v>0.075390914610767135</v>
      </c>
      <c r="ZO76" s="2">
        <f t="shared" ref="ZO76:ZO85" si="597">ZN75</f>
        <v>0.075390914610767135</v>
      </c>
      <c r="ZW76" s="1"/>
      <c r="AAA76" s="40"/>
      <c r="AAB76" s="2"/>
      <c r="AAC76" s="2"/>
      <c r="AAD76" s="85"/>
      <c r="AAE76" s="2"/>
      <c r="AAF76" s="85"/>
      <c r="AAG76" s="2"/>
      <c r="AAH76" s="4"/>
      <c r="AAI76" s="173"/>
    </row>
    <row r="77" s="1" customFormat="1" ht="15" customHeight="1">
      <c r="A77" s="2"/>
      <c r="B77" s="2"/>
      <c r="C77" s="2"/>
      <c r="D77" s="2"/>
      <c r="E77" s="2"/>
      <c r="F77" s="2"/>
      <c r="G77" s="2"/>
      <c r="H77" s="2"/>
      <c r="I77" s="2"/>
      <c r="J77" s="2"/>
      <c r="K77" s="2"/>
      <c r="L77" s="254"/>
      <c r="M77" s="2"/>
      <c r="N77" s="254"/>
      <c r="O77" s="2"/>
      <c r="P77" s="2"/>
      <c r="Q77" s="2"/>
      <c r="AT77" s="2"/>
      <c r="AU77" s="258"/>
      <c r="AV77" s="1"/>
      <c r="AW77" s="94"/>
      <c r="AX77" s="2"/>
      <c r="AY77" s="2"/>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2">
        <f t="shared" si="572"/>
        <v>0.12986883875169053</v>
      </c>
      <c r="DM77" s="2">
        <f t="shared" si="269"/>
        <v>0.13961191505647011</v>
      </c>
      <c r="DN77" s="2">
        <f t="shared" si="460"/>
        <v>0.13957370759993823</v>
      </c>
      <c r="DO77" s="2">
        <f t="shared" si="573"/>
        <v>0.12986883875169053</v>
      </c>
      <c r="DP77" s="2">
        <f t="shared" si="270"/>
        <v>0.13961501495166773</v>
      </c>
      <c r="DQ77" s="2">
        <f t="shared" si="574"/>
        <v>0.13961501495166773</v>
      </c>
      <c r="DR77" s="2">
        <f t="shared" si="575"/>
        <v>0.12986883875169053</v>
      </c>
      <c r="DS77" s="2">
        <f t="shared" si="271"/>
        <v>0.13961501495166773</v>
      </c>
      <c r="DT77" s="2">
        <f t="shared" si="576"/>
        <v>0.13961501495166773</v>
      </c>
      <c r="DX77" s="40"/>
      <c r="DY77" s="40"/>
      <c r="DZ77" s="40"/>
      <c r="EA77" s="40"/>
      <c r="EB77" s="40"/>
      <c r="EC77" s="40"/>
      <c r="ED77" s="40"/>
      <c r="EE77" s="40"/>
      <c r="EF77" s="40"/>
      <c r="EG77" s="40"/>
      <c r="EH77" s="40"/>
      <c r="EI77" s="40"/>
      <c r="EJ77" s="40"/>
      <c r="EK77" s="40"/>
      <c r="EL77" s="40"/>
      <c r="EM77" s="40"/>
      <c r="EN77" s="40"/>
      <c r="EO77" s="40"/>
      <c r="EP77" s="40"/>
      <c r="EQ77" s="40"/>
      <c r="ER77" s="40"/>
      <c r="ES77" s="2"/>
      <c r="ET77" s="2"/>
      <c r="EU77" s="2"/>
      <c r="EV77" s="2"/>
      <c r="EW77" s="2"/>
      <c r="EX77" s="2"/>
      <c r="EY77" s="2"/>
      <c r="EZ77" s="2"/>
      <c r="FA77" s="2">
        <f t="shared" si="577"/>
        <v>0.064130766941467923</v>
      </c>
      <c r="FB77" s="2">
        <f t="shared" si="272"/>
        <v>0.066330602790944965</v>
      </c>
      <c r="FC77" s="2">
        <f t="shared" si="592"/>
        <v>0.06632943941155757</v>
      </c>
      <c r="FD77" s="2">
        <f t="shared" si="578"/>
        <v>0.064130766941467923</v>
      </c>
      <c r="FE77" s="2">
        <f t="shared" si="273"/>
        <v>0.066330644115881798</v>
      </c>
      <c r="FF77" s="2">
        <f t="shared" si="579"/>
        <v>0.066330644115881798</v>
      </c>
      <c r="FG77" s="2">
        <f t="shared" si="580"/>
        <v>0.064130766941467923</v>
      </c>
      <c r="FH77" s="2">
        <f t="shared" si="274"/>
        <v>0.066330644115881798</v>
      </c>
      <c r="FI77" s="2">
        <f t="shared" si="581"/>
        <v>0.066330644115881798</v>
      </c>
      <c r="FM77" s="40"/>
      <c r="FN77" s="40"/>
      <c r="FO77" s="40"/>
      <c r="FP77" s="40"/>
      <c r="FQ77" s="40"/>
      <c r="FR77" s="40"/>
      <c r="FS77" s="40"/>
      <c r="FT77" s="40"/>
      <c r="FU77" s="40"/>
      <c r="FV77" s="40"/>
      <c r="FW77" s="40"/>
      <c r="FX77" s="40"/>
      <c r="FY77" s="40"/>
      <c r="FZ77" s="40"/>
      <c r="GA77" s="40"/>
      <c r="GB77" s="40"/>
      <c r="GC77" s="40"/>
      <c r="GD77" s="40"/>
      <c r="GE77" s="40"/>
      <c r="GF77" s="40"/>
      <c r="GH77" s="2">
        <f t="shared" si="582"/>
        <v>0.064130766941467923</v>
      </c>
      <c r="GI77" s="2">
        <f t="shared" si="275"/>
        <v>0.066330602790944965</v>
      </c>
      <c r="GJ77" s="2">
        <f t="shared" si="464"/>
        <v>0.06632943941155757</v>
      </c>
      <c r="GK77" s="2">
        <f t="shared" si="583"/>
        <v>0.064130766941467923</v>
      </c>
      <c r="GL77" s="2">
        <f t="shared" si="276"/>
        <v>0.066330644115881798</v>
      </c>
      <c r="GM77" s="2">
        <f t="shared" si="584"/>
        <v>0.066330644115881798</v>
      </c>
      <c r="GN77" s="2">
        <f t="shared" si="585"/>
        <v>0.064130766941467923</v>
      </c>
      <c r="GO77" s="2">
        <f t="shared" si="277"/>
        <v>0.066330644115881798</v>
      </c>
      <c r="GP77" s="2">
        <f t="shared" si="586"/>
        <v>0.066330644115881798</v>
      </c>
      <c r="GW77" s="2"/>
      <c r="GX77" s="2"/>
      <c r="GY77" s="2"/>
      <c r="GZ77" s="2"/>
      <c r="HA77" s="2"/>
      <c r="HB77" s="2"/>
      <c r="HK77" s="2"/>
      <c r="HL77" s="2"/>
      <c r="HM77" s="2"/>
      <c r="HN77" s="2">
        <f t="shared" si="505"/>
        <v>0.13690706218350748</v>
      </c>
      <c r="HO77" s="2">
        <f t="shared" si="506"/>
        <v>0.1275352903583642</v>
      </c>
      <c r="HP77" s="2">
        <f t="shared" si="496"/>
        <v>0.13690706219824067</v>
      </c>
      <c r="HQ77" s="2">
        <f t="shared" si="507"/>
        <v>0.13690706219824067</v>
      </c>
      <c r="HR77" s="1"/>
      <c r="HS77" s="1"/>
      <c r="HT77" s="1"/>
      <c r="HY77" s="2"/>
      <c r="HZ77" s="2"/>
      <c r="IA77" s="2"/>
      <c r="IB77" s="2"/>
      <c r="IC77" s="2"/>
      <c r="ID77" s="2"/>
      <c r="IM77" s="2"/>
      <c r="IN77" s="2"/>
      <c r="IO77" s="2"/>
      <c r="IP77" s="2">
        <f t="shared" si="508"/>
        <v>0.08396457748540806</v>
      </c>
      <c r="IQ77" s="2">
        <f t="shared" si="509"/>
        <v>0.080439552349340429</v>
      </c>
      <c r="IR77" s="2">
        <f t="shared" si="497"/>
        <v>0.083964577485499667</v>
      </c>
      <c r="IS77" s="2">
        <f t="shared" si="510"/>
        <v>0.083964577485499667</v>
      </c>
      <c r="IT77" s="1"/>
      <c r="IU77" s="1"/>
      <c r="IV77" s="1"/>
      <c r="IW77" s="1"/>
      <c r="IX77" s="2" t="e">
        <f t="shared" si="544"/>
        <v>#DIV/0!</v>
      </c>
      <c r="IY77" s="2" t="e">
        <f t="shared" si="511"/>
        <v>#DIV/0!</v>
      </c>
      <c r="IZ77" s="2" t="e">
        <f t="shared" si="545"/>
        <v>#DIV/0!</v>
      </c>
      <c r="JA77" s="2" t="e">
        <f t="shared" si="546"/>
        <v>#DIV/0!</v>
      </c>
      <c r="JB77" s="2" t="e">
        <f t="shared" si="512"/>
        <v>#DIV/0!</v>
      </c>
      <c r="JC77" s="2" t="e">
        <f t="shared" si="547"/>
        <v>#DIV/0!</v>
      </c>
      <c r="JD77" s="2" t="e">
        <f t="shared" si="513"/>
        <v>#DIV/0!</v>
      </c>
      <c r="JF77" s="40"/>
      <c r="JG77" s="40"/>
      <c r="JH77" s="40"/>
      <c r="JI77" s="40"/>
      <c r="JJ77" s="40"/>
      <c r="JK77" s="40"/>
      <c r="JL77" s="40"/>
      <c r="JM77" s="40"/>
      <c r="JN77" s="40"/>
      <c r="KN77" s="40"/>
      <c r="KO77" s="40"/>
      <c r="KP77" s="40"/>
      <c r="KQ77" s="40"/>
      <c r="KR77" s="89"/>
      <c r="KS77" s="89"/>
      <c r="KT77" s="89"/>
      <c r="LD77" s="43"/>
      <c r="LE77" s="43"/>
      <c r="LF77" s="43"/>
      <c r="LG77" s="43"/>
      <c r="LH77" s="43"/>
      <c r="LI77" s="43"/>
      <c r="LJ77" s="43"/>
      <c r="LK77" s="43"/>
      <c r="LL77" s="43"/>
      <c r="LP77" s="2"/>
      <c r="LQ77" s="2"/>
      <c r="LR77" s="2"/>
      <c r="LS77" s="2"/>
      <c r="LT77" s="2"/>
      <c r="LU77" s="2"/>
      <c r="MD77" s="2"/>
      <c r="ME77" s="2"/>
      <c r="MF77" s="2"/>
      <c r="MG77" s="2">
        <f t="shared" si="514"/>
        <v>0.078458447155447419</v>
      </c>
      <c r="MH77" s="2">
        <f t="shared" si="515"/>
        <v>0.075380583190467351</v>
      </c>
      <c r="MI77" s="2">
        <f t="shared" si="498"/>
        <v>0.078458447155492994</v>
      </c>
      <c r="MJ77" s="2">
        <f t="shared" si="516"/>
        <v>0.078458447155492994</v>
      </c>
      <c r="MK77" s="1"/>
      <c r="ML77" s="1"/>
      <c r="MM77" s="1"/>
      <c r="MN77" s="1"/>
      <c r="MO77" s="2">
        <f t="shared" si="548"/>
        <v>0.0078276006565133789</v>
      </c>
      <c r="MP77" s="2">
        <f t="shared" si="517"/>
        <v>0.0078584784986704109</v>
      </c>
      <c r="MQ77" s="2">
        <f t="shared" si="549"/>
        <v>0.0078584784986704126</v>
      </c>
      <c r="MR77" s="2">
        <f t="shared" si="550"/>
        <v>0.0078276006565133789</v>
      </c>
      <c r="MS77" s="2">
        <f t="shared" si="518"/>
        <v>0.0078584784986704109</v>
      </c>
      <c r="MT77" s="2">
        <f t="shared" si="551"/>
        <v>0.0078584784986704109</v>
      </c>
      <c r="MU77" s="2">
        <f t="shared" si="519"/>
        <v>0.0078896014038260381</v>
      </c>
      <c r="MZ77" s="2"/>
      <c r="NA77" s="2"/>
      <c r="NB77" s="2"/>
      <c r="NC77" s="2"/>
      <c r="ND77" s="2"/>
      <c r="NE77" s="2"/>
      <c r="NN77" s="2"/>
      <c r="NO77" s="2"/>
      <c r="NP77" s="2"/>
      <c r="NQ77" s="2">
        <f t="shared" si="520"/>
        <v>0.26007210769535033</v>
      </c>
      <c r="NR77" s="2">
        <f t="shared" si="521"/>
        <v>0.22625336762613893</v>
      </c>
      <c r="NS77" s="2">
        <f t="shared" si="499"/>
        <v>0.26007212192827728</v>
      </c>
      <c r="NT77" s="2">
        <f t="shared" si="522"/>
        <v>0.26007212192827728</v>
      </c>
      <c r="NU77" s="1"/>
      <c r="NV77" s="1"/>
      <c r="NW77" s="1"/>
      <c r="NX77" s="1"/>
      <c r="NY77" s="2">
        <f t="shared" si="552"/>
        <v>0</v>
      </c>
      <c r="NZ77" s="2">
        <f t="shared" si="523"/>
        <v>0</v>
      </c>
      <c r="OA77" s="2">
        <f t="shared" si="553"/>
        <v>0</v>
      </c>
      <c r="OB77" s="2">
        <f t="shared" si="554"/>
        <v>0</v>
      </c>
      <c r="OC77" s="2">
        <f t="shared" si="524"/>
        <v>0</v>
      </c>
      <c r="OD77" s="2">
        <f t="shared" si="555"/>
        <v>0</v>
      </c>
      <c r="OE77" s="2">
        <f t="shared" si="525"/>
        <v>0</v>
      </c>
      <c r="OG77" s="2"/>
      <c r="OH77" s="2"/>
      <c r="OI77" s="2">
        <f t="shared" si="526"/>
        <v>0.010970471911107647</v>
      </c>
      <c r="OJ77" s="2">
        <f t="shared" si="527"/>
        <v>0.010910296284131446</v>
      </c>
      <c r="OK77" s="2">
        <f t="shared" si="500"/>
        <v>0.010970471911107647</v>
      </c>
      <c r="OL77" s="2">
        <f t="shared" si="528"/>
        <v>0.010970471911107647</v>
      </c>
      <c r="OM77" s="1"/>
      <c r="ON77" s="1"/>
      <c r="OO77" s="1"/>
      <c r="OP77" s="1"/>
      <c r="OQ77" s="2">
        <f t="shared" si="556"/>
        <v>0.071895424836601302</v>
      </c>
      <c r="OR77" s="2">
        <f t="shared" si="529"/>
        <v>0.074684296941224013</v>
      </c>
      <c r="OS77" s="2">
        <f t="shared" si="557"/>
        <v>0.07468429693641053</v>
      </c>
      <c r="OT77" s="2">
        <f t="shared" si="558"/>
        <v>0.071895424836601302</v>
      </c>
      <c r="OU77" s="2">
        <f t="shared" si="530"/>
        <v>0.074684296941418274</v>
      </c>
      <c r="OV77" s="2">
        <f t="shared" si="559"/>
        <v>0.074684296941418274</v>
      </c>
      <c r="OW77" s="2">
        <f t="shared" si="531"/>
        <v>0.077703189793416033</v>
      </c>
      <c r="PK77" s="2"/>
      <c r="PL77" s="2"/>
      <c r="PM77" s="2"/>
      <c r="PN77" s="2"/>
      <c r="PO77" s="2"/>
      <c r="PP77" s="2"/>
      <c r="PY77" s="2"/>
      <c r="QF77" s="24"/>
      <c r="QG77" s="24"/>
      <c r="QI77" s="1"/>
      <c r="QJ77" s="2">
        <f t="shared" si="560"/>
        <v>0.0072062659377664278</v>
      </c>
      <c r="QK77" s="2">
        <f t="shared" si="532"/>
        <v>0.0072324198864735564</v>
      </c>
      <c r="QL77" s="2">
        <f t="shared" si="561"/>
        <v>0.0072324198864735572</v>
      </c>
      <c r="QM77" s="2">
        <f t="shared" si="562"/>
        <v>0.0072062659377664278</v>
      </c>
      <c r="QN77" s="2">
        <f t="shared" si="533"/>
        <v>0.0072324198864735564</v>
      </c>
      <c r="QO77" s="2">
        <f t="shared" si="563"/>
        <v>0.0072324198864735564</v>
      </c>
      <c r="QP77" s="2">
        <f t="shared" si="534"/>
        <v>0.0072587647190971612</v>
      </c>
      <c r="QR77" s="2"/>
      <c r="QS77" s="2"/>
      <c r="QT77" s="2">
        <f t="shared" si="535"/>
        <v>0.042404706341939873</v>
      </c>
      <c r="QU77" s="2">
        <f t="shared" si="536"/>
        <v>0.041505626781966877</v>
      </c>
      <c r="QV77" s="2">
        <f t="shared" si="501"/>
        <v>0.042404706341939956</v>
      </c>
      <c r="QW77" s="2">
        <f t="shared" si="537"/>
        <v>0.042404706341939956</v>
      </c>
      <c r="QX77" s="1"/>
      <c r="QY77" s="1"/>
      <c r="QZ77" s="1"/>
      <c r="RA77" s="1"/>
      <c r="RB77" s="2">
        <f t="shared" si="564"/>
        <v>0.071895424836601302</v>
      </c>
      <c r="RC77" s="2">
        <f t="shared" si="538"/>
        <v>0.074684296941224013</v>
      </c>
      <c r="RD77" s="2">
        <f t="shared" si="565"/>
        <v>0.07468429693641053</v>
      </c>
      <c r="RE77" s="2">
        <f t="shared" si="566"/>
        <v>0.071895424836601302</v>
      </c>
      <c r="RF77" s="2">
        <f t="shared" si="539"/>
        <v>0.074684296941418274</v>
      </c>
      <c r="RG77" s="2">
        <f t="shared" si="567"/>
        <v>0.074684296941418274</v>
      </c>
      <c r="RH77" s="2">
        <f t="shared" si="540"/>
        <v>0.077703189793416033</v>
      </c>
      <c r="SB77" s="1"/>
      <c r="SC77" s="1"/>
      <c r="SD77" s="1"/>
      <c r="SE77" s="1"/>
      <c r="SF77" s="1"/>
      <c r="SG77" s="1"/>
      <c r="SH77" s="1"/>
      <c r="SI77" s="1"/>
      <c r="SJ77" s="1"/>
      <c r="SK77" s="40"/>
      <c r="SL77" s="40"/>
      <c r="SM77" s="40"/>
      <c r="SN77" s="40"/>
      <c r="SO77" s="40"/>
      <c r="SP77" s="40"/>
      <c r="SQ77" s="40"/>
      <c r="SR77" s="40"/>
      <c r="SS77" s="40"/>
      <c r="ST77" s="40"/>
      <c r="SU77" s="40"/>
      <c r="SV77" s="40"/>
      <c r="SW77" s="40"/>
      <c r="SX77" s="40"/>
      <c r="SY77" s="40"/>
      <c r="SZ77" s="40"/>
      <c r="TA77" s="40"/>
      <c r="TB77" s="40"/>
      <c r="TC77" s="40"/>
      <c r="TD77" s="40"/>
      <c r="TE77" s="40"/>
      <c r="TF77" s="2">
        <f t="shared" si="587"/>
        <v>0.088458728965830347</v>
      </c>
      <c r="TG77" s="2">
        <f t="shared" si="278"/>
        <v>0.092760725673062816</v>
      </c>
      <c r="TH77" s="2">
        <f t="shared" si="466"/>
        <v>0.09275470143247809</v>
      </c>
      <c r="TI77" s="2">
        <f t="shared" si="588"/>
        <v>0.088458728965830347</v>
      </c>
      <c r="TJ77" s="2">
        <f t="shared" si="279"/>
        <v>0.092761033647507346</v>
      </c>
      <c r="TK77" s="2">
        <f t="shared" si="589"/>
        <v>0.092761033647507346</v>
      </c>
      <c r="TL77" s="2">
        <f t="shared" si="590"/>
        <v>0.088458728965830347</v>
      </c>
      <c r="TM77" s="2">
        <f t="shared" si="280"/>
        <v>0.092761033647507346</v>
      </c>
      <c r="TN77" s="2">
        <f t="shared" si="591"/>
        <v>0.092761033647507346</v>
      </c>
      <c r="TR77" s="1"/>
      <c r="TS77" s="1"/>
      <c r="TT77" s="1"/>
      <c r="TU77" s="1"/>
      <c r="TV77" s="1"/>
      <c r="TW77" s="1"/>
      <c r="TX77" s="1"/>
      <c r="TY77" s="1"/>
      <c r="TZ77" s="1"/>
      <c r="UA77" s="1"/>
      <c r="UB77" s="2">
        <f t="shared" si="568"/>
        <v>0.014379084967320261</v>
      </c>
      <c r="UC77" s="2">
        <f t="shared" si="541"/>
        <v>0.014483977773390293</v>
      </c>
      <c r="UD77" s="2">
        <f t="shared" si="569"/>
        <v>0.014483977773390317</v>
      </c>
      <c r="UE77" s="2">
        <f t="shared" si="570"/>
        <v>0.014379084967320261</v>
      </c>
      <c r="UF77" s="2">
        <f t="shared" si="542"/>
        <v>0.014483977773390293</v>
      </c>
      <c r="UG77" s="2">
        <f t="shared" si="571"/>
        <v>0.014483977773390293</v>
      </c>
      <c r="UH77" s="2">
        <f t="shared" si="543"/>
        <v>0.014590417920944197</v>
      </c>
      <c r="UT77" s="3"/>
      <c r="VB77" s="2"/>
      <c r="VC77" s="2"/>
      <c r="VD77" s="2">
        <f t="shared" si="502"/>
        <v>0.15427627824625192</v>
      </c>
      <c r="VE77" s="2">
        <f t="shared" si="503"/>
        <v>0.14237569323515825</v>
      </c>
      <c r="VF77" s="2">
        <f t="shared" si="495"/>
        <v>0.15427627825058407</v>
      </c>
      <c r="VG77" s="2">
        <f t="shared" si="504"/>
        <v>0.15427627825058407</v>
      </c>
      <c r="VH77" s="1"/>
      <c r="VI77" s="1"/>
      <c r="VJ77" s="1"/>
      <c r="VK77" s="1"/>
      <c r="VL77" s="1"/>
      <c r="VM77" s="1"/>
      <c r="VN77" s="1"/>
      <c r="VO77" s="1"/>
      <c r="VP77" s="1"/>
      <c r="VQ77" s="1"/>
      <c r="VR77" s="1"/>
      <c r="VS77" s="1"/>
      <c r="VT77" s="1"/>
      <c r="VU77" s="1"/>
      <c r="VV77" s="1"/>
      <c r="VW77" s="1"/>
      <c r="VX77" s="1"/>
      <c r="VY77" s="1"/>
      <c r="VZ77" s="1"/>
      <c r="WA77" s="1"/>
      <c r="WB77" s="1"/>
      <c r="WL77" s="1"/>
      <c r="WM77" s="8"/>
      <c r="WN77" s="6"/>
      <c r="WO77" s="7"/>
      <c r="WP77" s="6"/>
      <c r="WQ77" s="1"/>
      <c r="WR77" s="1"/>
      <c r="WS77" s="1"/>
      <c r="WT77" s="259"/>
      <c r="WV77" s="24"/>
      <c r="WW77" s="24"/>
      <c r="WX77" s="24"/>
      <c r="WY77" s="24"/>
      <c r="WZ77" s="24"/>
      <c r="XA77" s="24"/>
      <c r="XB77" s="24"/>
      <c r="XD77" s="6"/>
      <c r="XE77" s="6"/>
      <c r="XF77" s="6"/>
      <c r="XG77" s="6"/>
      <c r="XH77" s="6"/>
      <c r="XI77" s="6"/>
      <c r="XJ77" s="6"/>
      <c r="XK77" s="6"/>
      <c r="XL77" s="6"/>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ZG77" s="2">
        <f t="shared" si="593"/>
        <v>0.072549019607843143</v>
      </c>
      <c r="ZH77" s="2">
        <f t="shared" si="266"/>
        <v>0.075388596297459906</v>
      </c>
      <c r="ZI77" s="2">
        <f t="shared" si="458"/>
        <v>0.075331729971802958</v>
      </c>
      <c r="ZJ77" s="2">
        <f t="shared" si="594"/>
        <v>0.072549019607843143</v>
      </c>
      <c r="ZK77" s="2">
        <f t="shared" si="267"/>
        <v>0.075390914610767135</v>
      </c>
      <c r="ZL77" s="2">
        <f t="shared" si="595"/>
        <v>0.075390914610767135</v>
      </c>
      <c r="ZM77" s="2">
        <f t="shared" si="596"/>
        <v>0.072549019607843143</v>
      </c>
      <c r="ZN77" s="2">
        <f t="shared" si="268"/>
        <v>0.075390914610767135</v>
      </c>
      <c r="ZO77" s="2">
        <f t="shared" si="597"/>
        <v>0.075390914610767135</v>
      </c>
      <c r="ZW77" s="1"/>
      <c r="AAA77" s="40"/>
      <c r="AAB77" s="2"/>
      <c r="AAC77" s="2"/>
      <c r="AAD77" s="85"/>
      <c r="AAE77" s="2"/>
      <c r="AAF77" s="85"/>
      <c r="AAG77" s="2"/>
      <c r="AAH77" s="4"/>
      <c r="AAI77" s="173"/>
    </row>
    <row r="78" s="1" customFormat="1" ht="1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T78" s="254"/>
      <c r="AV78" s="1"/>
      <c r="AW78" s="94"/>
      <c r="AX78" s="2"/>
      <c r="AY78" s="2"/>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2">
        <f t="shared" si="572"/>
        <v>0.12986883875169053</v>
      </c>
      <c r="DM78" s="2">
        <f t="shared" si="269"/>
        <v>0.13961478231638164</v>
      </c>
      <c r="DN78" s="2">
        <f t="shared" si="460"/>
        <v>0.13961191505647011</v>
      </c>
      <c r="DO78" s="2">
        <f t="shared" si="573"/>
        <v>0.12986883875169053</v>
      </c>
      <c r="DP78" s="2">
        <f t="shared" si="270"/>
        <v>0.13961501495166773</v>
      </c>
      <c r="DQ78" s="2">
        <f t="shared" si="574"/>
        <v>0.13961501495166773</v>
      </c>
      <c r="DR78" s="2">
        <f t="shared" si="575"/>
        <v>0.12986883875169053</v>
      </c>
      <c r="DS78" s="2">
        <f t="shared" si="271"/>
        <v>0.13961501495166773</v>
      </c>
      <c r="DT78" s="2">
        <f t="shared" si="576"/>
        <v>0.13961501495166773</v>
      </c>
      <c r="DX78" s="40"/>
      <c r="DY78" s="40"/>
      <c r="DZ78" s="40"/>
      <c r="EA78" s="40"/>
      <c r="EB78" s="40"/>
      <c r="EC78" s="40"/>
      <c r="ED78" s="40"/>
      <c r="EE78" s="40"/>
      <c r="EF78" s="40"/>
      <c r="EG78" s="40"/>
      <c r="EH78" s="40"/>
      <c r="EI78" s="40"/>
      <c r="EJ78" s="40"/>
      <c r="EK78" s="40"/>
      <c r="EL78" s="40"/>
      <c r="EM78" s="40"/>
      <c r="EN78" s="40"/>
      <c r="EO78" s="40"/>
      <c r="EP78" s="40"/>
      <c r="EQ78" s="40"/>
      <c r="ER78" s="40"/>
      <c r="ES78" s="2"/>
      <c r="ET78" s="2"/>
      <c r="EU78" s="2"/>
      <c r="EV78" s="2"/>
      <c r="EW78" s="2"/>
      <c r="EX78" s="2"/>
      <c r="EY78" s="2"/>
      <c r="EZ78" s="2"/>
      <c r="FA78" s="2">
        <f t="shared" si="577"/>
        <v>0.064130766941467923</v>
      </c>
      <c r="FB78" s="2">
        <f t="shared" si="272"/>
        <v>0.066330642698312861</v>
      </c>
      <c r="FC78" s="2">
        <f t="shared" si="592"/>
        <v>0.066330602790944965</v>
      </c>
      <c r="FD78" s="2">
        <f t="shared" si="578"/>
        <v>0.064130766941467923</v>
      </c>
      <c r="FE78" s="2">
        <f t="shared" si="273"/>
        <v>0.066330644115881798</v>
      </c>
      <c r="FF78" s="2">
        <f t="shared" si="579"/>
        <v>0.066330644115881798</v>
      </c>
      <c r="FG78" s="2">
        <f t="shared" si="580"/>
        <v>0.064130766941467923</v>
      </c>
      <c r="FH78" s="2">
        <f t="shared" si="274"/>
        <v>0.066330644115881798</v>
      </c>
      <c r="FI78" s="2">
        <f t="shared" si="581"/>
        <v>0.066330644115881798</v>
      </c>
      <c r="FM78" s="40"/>
      <c r="FN78" s="40"/>
      <c r="FO78" s="40"/>
      <c r="FP78" s="40"/>
      <c r="FQ78" s="40"/>
      <c r="FR78" s="40"/>
      <c r="FS78" s="40"/>
      <c r="FT78" s="40"/>
      <c r="FU78" s="40"/>
      <c r="FV78" s="40"/>
      <c r="FW78" s="40"/>
      <c r="FX78" s="40"/>
      <c r="FY78" s="40"/>
      <c r="FZ78" s="40"/>
      <c r="GA78" s="40"/>
      <c r="GB78" s="40"/>
      <c r="GC78" s="40"/>
      <c r="GD78" s="40"/>
      <c r="GE78" s="40"/>
      <c r="GF78" s="40"/>
      <c r="GH78" s="2">
        <f t="shared" si="582"/>
        <v>0.064130766941467923</v>
      </c>
      <c r="GI78" s="2">
        <f t="shared" si="275"/>
        <v>0.066330642698312861</v>
      </c>
      <c r="GJ78" s="2">
        <f t="shared" si="464"/>
        <v>0.066330602790944965</v>
      </c>
      <c r="GK78" s="2">
        <f t="shared" si="583"/>
        <v>0.064130766941467923</v>
      </c>
      <c r="GL78" s="2">
        <f t="shared" si="276"/>
        <v>0.066330644115881798</v>
      </c>
      <c r="GM78" s="2">
        <f t="shared" si="584"/>
        <v>0.066330644115881798</v>
      </c>
      <c r="GN78" s="2">
        <f t="shared" si="585"/>
        <v>0.064130766941467923</v>
      </c>
      <c r="GO78" s="2">
        <f t="shared" si="277"/>
        <v>0.066330644115881798</v>
      </c>
      <c r="GP78" s="2">
        <f t="shared" si="586"/>
        <v>0.066330644115881798</v>
      </c>
      <c r="GW78" s="2"/>
      <c r="GX78" s="2"/>
      <c r="GY78" s="2"/>
      <c r="GZ78" s="2"/>
      <c r="HA78" s="2"/>
      <c r="HB78" s="2"/>
      <c r="HK78" s="2"/>
      <c r="HL78" s="2"/>
      <c r="HM78" s="2"/>
      <c r="HN78" s="2">
        <f t="shared" si="505"/>
        <v>0.13690706219715801</v>
      </c>
      <c r="HO78" s="2">
        <f t="shared" si="506"/>
        <v>0.1275352903583642</v>
      </c>
      <c r="HP78" s="2">
        <f t="shared" si="496"/>
        <v>0.13690706219824067</v>
      </c>
      <c r="HQ78" s="2">
        <f t="shared" si="507"/>
        <v>0.13690706219824067</v>
      </c>
      <c r="HR78" s="1"/>
      <c r="HS78" s="1"/>
      <c r="HT78" s="1"/>
      <c r="HY78" s="2"/>
      <c r="HZ78" s="2"/>
      <c r="IA78" s="2"/>
      <c r="IB78" s="2"/>
      <c r="IC78" s="2"/>
      <c r="ID78" s="2"/>
      <c r="IM78" s="2"/>
      <c r="IN78" s="2"/>
      <c r="IO78" s="2"/>
      <c r="IP78" s="2">
        <f t="shared" si="508"/>
        <v>0.083964577485495656</v>
      </c>
      <c r="IQ78" s="2">
        <f t="shared" si="509"/>
        <v>0.080439552349340429</v>
      </c>
      <c r="IR78" s="2">
        <f t="shared" si="497"/>
        <v>0.083964577485499667</v>
      </c>
      <c r="IS78" s="2">
        <f t="shared" si="510"/>
        <v>0.083964577485499667</v>
      </c>
      <c r="IT78" s="1"/>
      <c r="IU78" s="1"/>
      <c r="IV78" s="1"/>
      <c r="IW78" s="1"/>
      <c r="IX78" s="2" t="e">
        <f t="shared" si="544"/>
        <v>#DIV/0!</v>
      </c>
      <c r="IY78" s="2" t="e">
        <f t="shared" si="511"/>
        <v>#DIV/0!</v>
      </c>
      <c r="IZ78" s="2" t="e">
        <f t="shared" si="545"/>
        <v>#DIV/0!</v>
      </c>
      <c r="JA78" s="2" t="e">
        <f t="shared" si="546"/>
        <v>#DIV/0!</v>
      </c>
      <c r="JB78" s="2" t="e">
        <f t="shared" si="512"/>
        <v>#DIV/0!</v>
      </c>
      <c r="JC78" s="2" t="e">
        <f t="shared" si="547"/>
        <v>#DIV/0!</v>
      </c>
      <c r="JD78" s="2" t="e">
        <f t="shared" si="513"/>
        <v>#DIV/0!</v>
      </c>
      <c r="JF78" s="40"/>
      <c r="JG78" s="40"/>
      <c r="JH78" s="40"/>
      <c r="JI78" s="40"/>
      <c r="JJ78" s="40"/>
      <c r="JK78" s="40"/>
      <c r="JL78" s="40"/>
      <c r="JM78" s="40"/>
      <c r="JN78" s="40"/>
      <c r="KN78" s="40"/>
      <c r="KO78" s="40"/>
      <c r="KP78" s="40"/>
      <c r="KQ78" s="40"/>
      <c r="KR78" s="89"/>
      <c r="KS78" s="89"/>
      <c r="KT78" s="89"/>
      <c r="KU78" s="262"/>
      <c r="KV78" s="262"/>
      <c r="KW78" s="262"/>
      <c r="KX78" s="262"/>
      <c r="KY78" s="262"/>
      <c r="KZ78" s="262"/>
      <c r="LA78" s="262"/>
      <c r="LB78" s="262"/>
      <c r="LC78" s="262"/>
      <c r="LD78" s="43"/>
      <c r="LE78" s="43"/>
      <c r="LF78" s="43"/>
      <c r="LG78" s="43"/>
      <c r="LH78" s="43"/>
      <c r="LI78" s="43"/>
      <c r="LJ78" s="43"/>
      <c r="LK78" s="43"/>
      <c r="LL78" s="43"/>
      <c r="LP78" s="2"/>
      <c r="LQ78" s="2"/>
      <c r="LR78" s="2"/>
      <c r="LS78" s="2"/>
      <c r="LT78" s="2"/>
      <c r="LU78" s="2"/>
      <c r="MD78" s="2"/>
      <c r="ME78" s="2"/>
      <c r="MF78" s="2"/>
      <c r="MG78" s="2">
        <f t="shared" si="514"/>
        <v>0.078458447155491134</v>
      </c>
      <c r="MH78" s="2">
        <f t="shared" si="515"/>
        <v>0.075380583190467351</v>
      </c>
      <c r="MI78" s="2">
        <f t="shared" si="498"/>
        <v>0.078458447155492994</v>
      </c>
      <c r="MJ78" s="2">
        <f t="shared" si="516"/>
        <v>0.078458447155492994</v>
      </c>
      <c r="MK78" s="1"/>
      <c r="ML78" s="1"/>
      <c r="MM78" s="1"/>
      <c r="MN78" s="1"/>
      <c r="MO78" s="2">
        <f t="shared" si="548"/>
        <v>0.0078276006565133789</v>
      </c>
      <c r="MP78" s="2">
        <f t="shared" si="517"/>
        <v>0.0078584784986704109</v>
      </c>
      <c r="MQ78" s="2">
        <f t="shared" si="549"/>
        <v>0.0078584784986704109</v>
      </c>
      <c r="MR78" s="2">
        <f t="shared" si="550"/>
        <v>0.0078276006565133789</v>
      </c>
      <c r="MS78" s="2">
        <f t="shared" si="518"/>
        <v>0.0078584784986704109</v>
      </c>
      <c r="MT78" s="2">
        <f t="shared" si="551"/>
        <v>0.0078584784986704109</v>
      </c>
      <c r="MU78" s="2">
        <f t="shared" si="519"/>
        <v>0.0078896014038260381</v>
      </c>
      <c r="MZ78" s="2"/>
      <c r="NA78" s="2"/>
      <c r="NB78" s="2"/>
      <c r="NC78" s="2"/>
      <c r="ND78" s="2"/>
      <c r="NE78" s="2"/>
      <c r="NN78" s="2"/>
      <c r="NO78" s="2"/>
      <c r="NP78" s="2"/>
      <c r="NQ78" s="2">
        <f t="shared" si="520"/>
        <v>0.26007211980084</v>
      </c>
      <c r="NR78" s="2">
        <f t="shared" si="521"/>
        <v>0.22625336762613893</v>
      </c>
      <c r="NS78" s="2">
        <f t="shared" si="499"/>
        <v>0.26007212192827728</v>
      </c>
      <c r="NT78" s="2">
        <f t="shared" si="522"/>
        <v>0.26007212192827728</v>
      </c>
      <c r="NU78" s="1"/>
      <c r="NV78" s="1"/>
      <c r="NW78" s="1"/>
      <c r="NX78" s="1"/>
      <c r="NY78" s="2">
        <f t="shared" si="552"/>
        <v>0</v>
      </c>
      <c r="NZ78" s="2">
        <f t="shared" si="523"/>
        <v>0</v>
      </c>
      <c r="OA78" s="2">
        <f t="shared" si="553"/>
        <v>0</v>
      </c>
      <c r="OB78" s="2">
        <f t="shared" si="554"/>
        <v>0</v>
      </c>
      <c r="OC78" s="2">
        <f t="shared" si="524"/>
        <v>0</v>
      </c>
      <c r="OD78" s="2">
        <f t="shared" si="555"/>
        <v>0</v>
      </c>
      <c r="OE78" s="2">
        <f t="shared" si="525"/>
        <v>0</v>
      </c>
      <c r="OG78" s="2"/>
      <c r="OH78" s="2"/>
      <c r="OI78" s="2">
        <f t="shared" si="526"/>
        <v>0.010970471911107647</v>
      </c>
      <c r="OJ78" s="2">
        <f t="shared" si="527"/>
        <v>0.010910296284131446</v>
      </c>
      <c r="OK78" s="2">
        <f t="shared" si="500"/>
        <v>0.010970471911107647</v>
      </c>
      <c r="OL78" s="2">
        <f t="shared" si="528"/>
        <v>0.010970471911107647</v>
      </c>
      <c r="OM78" s="1"/>
      <c r="ON78" s="1"/>
      <c r="OO78" s="1"/>
      <c r="OP78" s="1"/>
      <c r="OQ78" s="2">
        <f t="shared" si="556"/>
        <v>0.071895424836601302</v>
      </c>
      <c r="OR78" s="2">
        <f t="shared" si="529"/>
        <v>0.074684296941410738</v>
      </c>
      <c r="OS78" s="2">
        <f t="shared" si="557"/>
        <v>0.074684296941224013</v>
      </c>
      <c r="OT78" s="2">
        <f t="shared" si="558"/>
        <v>0.071895424836601302</v>
      </c>
      <c r="OU78" s="2">
        <f t="shared" si="530"/>
        <v>0.074684296941418274</v>
      </c>
      <c r="OV78" s="2">
        <f t="shared" si="559"/>
        <v>0.074684296941418274</v>
      </c>
      <c r="OW78" s="2">
        <f t="shared" si="531"/>
        <v>0.077703189793455626</v>
      </c>
      <c r="PK78" s="2"/>
      <c r="PL78" s="2"/>
      <c r="PM78" s="2"/>
      <c r="PN78" s="2"/>
      <c r="PO78" s="2"/>
      <c r="PP78" s="2"/>
      <c r="PY78" s="2"/>
      <c r="QF78" s="24"/>
      <c r="QG78" s="24"/>
      <c r="QI78" s="1"/>
      <c r="QJ78" s="2">
        <f t="shared" si="560"/>
        <v>0.0072062659377664278</v>
      </c>
      <c r="QK78" s="2">
        <f t="shared" si="532"/>
        <v>0.0072324198864735564</v>
      </c>
      <c r="QL78" s="2">
        <f t="shared" si="561"/>
        <v>0.0072324198864735564</v>
      </c>
      <c r="QM78" s="2">
        <f t="shared" si="562"/>
        <v>0.0072062659377664278</v>
      </c>
      <c r="QN78" s="2">
        <f t="shared" si="533"/>
        <v>0.0072324198864735564</v>
      </c>
      <c r="QO78" s="2">
        <f t="shared" si="563"/>
        <v>0.0072324198864735564</v>
      </c>
      <c r="QP78" s="2">
        <f t="shared" si="534"/>
        <v>0.0072587647190971612</v>
      </c>
      <c r="QR78" s="2"/>
      <c r="QS78" s="2"/>
      <c r="QT78" s="2">
        <f t="shared" si="535"/>
        <v>0.042404706341939956</v>
      </c>
      <c r="QU78" s="2">
        <f t="shared" si="536"/>
        <v>0.041505626781966877</v>
      </c>
      <c r="QV78" s="2">
        <f t="shared" si="501"/>
        <v>0.042404706341939956</v>
      </c>
      <c r="QW78" s="2">
        <f t="shared" si="537"/>
        <v>0.042404706341939956</v>
      </c>
      <c r="QX78" s="1"/>
      <c r="QY78" s="1"/>
      <c r="QZ78" s="1"/>
      <c r="RA78" s="1"/>
      <c r="RB78" s="2">
        <f t="shared" si="564"/>
        <v>0.071895424836601302</v>
      </c>
      <c r="RC78" s="2">
        <f t="shared" si="538"/>
        <v>0.074684296941410738</v>
      </c>
      <c r="RD78" s="2">
        <f t="shared" si="565"/>
        <v>0.074684296941224013</v>
      </c>
      <c r="RE78" s="2">
        <f t="shared" si="566"/>
        <v>0.071895424836601302</v>
      </c>
      <c r="RF78" s="2">
        <f t="shared" si="539"/>
        <v>0.074684296941418274</v>
      </c>
      <c r="RG78" s="2">
        <f t="shared" si="567"/>
        <v>0.074684296941418274</v>
      </c>
      <c r="RH78" s="2">
        <f t="shared" si="540"/>
        <v>0.077703189793455626</v>
      </c>
      <c r="SB78" s="1"/>
      <c r="SC78" s="1"/>
      <c r="SD78" s="1"/>
      <c r="SE78" s="1"/>
      <c r="SF78" s="1"/>
      <c r="SG78" s="1"/>
      <c r="SH78" s="1"/>
      <c r="SI78" s="1"/>
      <c r="SJ78" s="1"/>
      <c r="SK78" s="40"/>
      <c r="SL78" s="40"/>
      <c r="SM78" s="40"/>
      <c r="SN78" s="40"/>
      <c r="SO78" s="40"/>
      <c r="SP78" s="40"/>
      <c r="SQ78" s="40"/>
      <c r="SR78" s="40"/>
      <c r="SS78" s="40"/>
      <c r="ST78" s="40"/>
      <c r="SU78" s="40"/>
      <c r="SV78" s="40"/>
      <c r="SW78" s="40"/>
      <c r="SX78" s="40"/>
      <c r="SY78" s="40"/>
      <c r="SZ78" s="40"/>
      <c r="TA78" s="40"/>
      <c r="TB78" s="40"/>
      <c r="TC78" s="40"/>
      <c r="TD78" s="40"/>
      <c r="TE78" s="40"/>
      <c r="TF78" s="2">
        <f t="shared" si="587"/>
        <v>0.088458728965830347</v>
      </c>
      <c r="TG78" s="2">
        <f t="shared" si="278"/>
        <v>0.092761018668774356</v>
      </c>
      <c r="TH78" s="2">
        <f t="shared" si="466"/>
        <v>0.092760725673062816</v>
      </c>
      <c r="TI78" s="2">
        <f t="shared" si="588"/>
        <v>0.088458728965830347</v>
      </c>
      <c r="TJ78" s="2">
        <f t="shared" si="279"/>
        <v>0.092761033647507346</v>
      </c>
      <c r="TK78" s="2">
        <f t="shared" si="589"/>
        <v>0.092761033647507346</v>
      </c>
      <c r="TL78" s="2">
        <f t="shared" si="590"/>
        <v>0.088458728965830347</v>
      </c>
      <c r="TM78" s="2">
        <f t="shared" si="280"/>
        <v>0.092761033647507346</v>
      </c>
      <c r="TN78" s="2">
        <f t="shared" si="591"/>
        <v>0.092761033647507346</v>
      </c>
      <c r="TR78" s="1"/>
      <c r="TS78" s="1"/>
      <c r="TT78" s="1"/>
      <c r="TU78" s="1"/>
      <c r="TV78" s="1"/>
      <c r="TW78" s="1"/>
      <c r="TX78" s="1"/>
      <c r="TY78" s="1"/>
      <c r="TZ78" s="1"/>
      <c r="UA78" s="1"/>
      <c r="UB78" s="2">
        <f t="shared" si="568"/>
        <v>0.014379084967320261</v>
      </c>
      <c r="UC78" s="2">
        <f t="shared" si="541"/>
        <v>0.014483977773390293</v>
      </c>
      <c r="UD78" s="2">
        <f t="shared" si="569"/>
        <v>0.014483977773390293</v>
      </c>
      <c r="UE78" s="2">
        <f t="shared" si="570"/>
        <v>0.014379084967320261</v>
      </c>
      <c r="UF78" s="2">
        <f t="shared" si="542"/>
        <v>0.014483977773390293</v>
      </c>
      <c r="UG78" s="2">
        <f t="shared" si="571"/>
        <v>0.014483977773390293</v>
      </c>
      <c r="UH78" s="2">
        <f t="shared" si="543"/>
        <v>0.014590417920944197</v>
      </c>
      <c r="UT78" s="3"/>
      <c r="VB78" s="2"/>
      <c r="VC78" s="2"/>
      <c r="VD78" s="2">
        <f t="shared" si="502"/>
        <v>0.15427627825022197</v>
      </c>
      <c r="VE78" s="2">
        <f t="shared" si="503"/>
        <v>0.14237569323515825</v>
      </c>
      <c r="VF78" s="2">
        <f t="shared" si="495"/>
        <v>0.15427627825058407</v>
      </c>
      <c r="VG78" s="2">
        <f t="shared" si="504"/>
        <v>0.15427627825058407</v>
      </c>
      <c r="VH78" s="1"/>
      <c r="VI78" s="1"/>
      <c r="VJ78" s="1"/>
      <c r="VK78" s="1"/>
      <c r="VL78" s="1"/>
      <c r="VM78" s="1"/>
      <c r="VN78" s="1"/>
      <c r="VO78" s="1"/>
      <c r="VP78" s="1"/>
      <c r="VQ78" s="1"/>
      <c r="VR78" s="1"/>
      <c r="VS78" s="1"/>
      <c r="VT78" s="1"/>
      <c r="VU78" s="1"/>
      <c r="VV78" s="1"/>
      <c r="VW78" s="1"/>
      <c r="VX78" s="1"/>
      <c r="VY78" s="1"/>
      <c r="VZ78" s="1"/>
      <c r="WA78" s="1"/>
      <c r="WB78" s="1"/>
      <c r="WL78" s="1"/>
      <c r="WM78" s="8"/>
      <c r="WN78" s="6"/>
      <c r="WO78" s="7"/>
      <c r="WP78" s="6"/>
      <c r="WQ78" s="1"/>
      <c r="WR78" s="1"/>
      <c r="WS78" s="1"/>
      <c r="WV78" s="24"/>
      <c r="WW78" s="24"/>
      <c r="WX78" s="24"/>
      <c r="WY78" s="24"/>
      <c r="WZ78" s="24"/>
      <c r="XA78" s="24"/>
      <c r="XB78" s="24"/>
      <c r="XD78" s="6"/>
      <c r="XE78" s="6"/>
      <c r="XF78" s="6"/>
      <c r="XG78" s="6"/>
      <c r="XH78" s="6"/>
      <c r="XI78" s="6"/>
      <c r="XJ78" s="6"/>
      <c r="XK78" s="6"/>
      <c r="XL78" s="6"/>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ZG78" s="2">
        <f t="shared" si="593"/>
        <v>0.072549019607843143</v>
      </c>
      <c r="ZH78" s="2">
        <f t="shared" si="266"/>
        <v>0.075390823797754053</v>
      </c>
      <c r="ZI78" s="2">
        <f t="shared" si="458"/>
        <v>0.075388596297459906</v>
      </c>
      <c r="ZJ78" s="2">
        <f t="shared" si="594"/>
        <v>0.072549019607843143</v>
      </c>
      <c r="ZK78" s="2">
        <f t="shared" si="267"/>
        <v>0.075390914610767135</v>
      </c>
      <c r="ZL78" s="2">
        <f t="shared" si="595"/>
        <v>0.075390914610767135</v>
      </c>
      <c r="ZM78" s="2">
        <f t="shared" si="596"/>
        <v>0.072549019607843143</v>
      </c>
      <c r="ZN78" s="2">
        <f t="shared" si="268"/>
        <v>0.075390914610767135</v>
      </c>
      <c r="ZO78" s="2">
        <f t="shared" si="597"/>
        <v>0.075390914610767135</v>
      </c>
      <c r="ZW78" s="1"/>
      <c r="AAA78" s="40"/>
      <c r="AAB78" s="2"/>
      <c r="AAC78" s="2"/>
      <c r="AAD78" s="85"/>
      <c r="AAE78" s="2"/>
      <c r="AAF78" s="85"/>
      <c r="AAG78" s="2"/>
      <c r="AAH78" s="4"/>
      <c r="AAI78" s="173"/>
    </row>
    <row r="79" s="1" customFormat="1" ht="15" customHeight="1">
      <c r="A79" s="2"/>
      <c r="B79" s="2"/>
      <c r="C79" s="2"/>
      <c r="D79" s="2"/>
      <c r="E79" s="2"/>
      <c r="F79" s="2"/>
      <c r="G79" s="2"/>
      <c r="H79" s="2"/>
      <c r="I79" s="2"/>
      <c r="J79" s="2"/>
      <c r="K79" s="2"/>
      <c r="L79" s="254"/>
      <c r="M79" s="254"/>
      <c r="N79" s="2"/>
      <c r="O79" s="254"/>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58"/>
      <c r="AV79" s="1"/>
      <c r="AW79" s="94"/>
      <c r="AX79" s="2"/>
      <c r="AY79" s="2"/>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2">
        <f t="shared" si="572"/>
        <v>0.12986883875169053</v>
      </c>
      <c r="DM79" s="2">
        <f t="shared" si="269"/>
        <v>0.13961499749325179</v>
      </c>
      <c r="DN79" s="2">
        <f t="shared" si="460"/>
        <v>0.13961478231638164</v>
      </c>
      <c r="DO79" s="2">
        <f t="shared" si="573"/>
        <v>0.12986883875169053</v>
      </c>
      <c r="DP79" s="2">
        <f t="shared" si="270"/>
        <v>0.13961501495166773</v>
      </c>
      <c r="DQ79" s="2">
        <f t="shared" si="574"/>
        <v>0.13961501495166773</v>
      </c>
      <c r="DR79" s="2">
        <f t="shared" si="575"/>
        <v>0.12986883875169053</v>
      </c>
      <c r="DS79" s="2">
        <f t="shared" si="271"/>
        <v>0.13961501495166773</v>
      </c>
      <c r="DT79" s="2">
        <f t="shared" si="576"/>
        <v>0.13961501495166773</v>
      </c>
      <c r="DX79" s="40"/>
      <c r="DY79" s="40"/>
      <c r="DZ79" s="40"/>
      <c r="EA79" s="40"/>
      <c r="EB79" s="40"/>
      <c r="EC79" s="40"/>
      <c r="ED79" s="40"/>
      <c r="EE79" s="40"/>
      <c r="EF79" s="40"/>
      <c r="EG79" s="40"/>
      <c r="EH79" s="40"/>
      <c r="EI79" s="40"/>
      <c r="EJ79" s="40"/>
      <c r="EK79" s="40"/>
      <c r="EL79" s="40"/>
      <c r="EM79" s="40"/>
      <c r="EN79" s="40"/>
      <c r="EO79" s="40"/>
      <c r="EP79" s="40"/>
      <c r="EQ79" s="40"/>
      <c r="ER79" s="40"/>
      <c r="ES79" s="2"/>
      <c r="ET79" s="2"/>
      <c r="EU79" s="2"/>
      <c r="EV79" s="2"/>
      <c r="EW79" s="2"/>
      <c r="EX79" s="2"/>
      <c r="EY79" s="2"/>
      <c r="EZ79" s="2"/>
      <c r="FA79" s="2">
        <f t="shared" si="577"/>
        <v>0.064130766941467923</v>
      </c>
      <c r="FB79" s="2">
        <f t="shared" si="272"/>
        <v>0.066330644067254946</v>
      </c>
      <c r="FC79" s="2">
        <f t="shared" si="592"/>
        <v>0.066330642698312861</v>
      </c>
      <c r="FD79" s="2">
        <f t="shared" si="578"/>
        <v>0.064130766941467923</v>
      </c>
      <c r="FE79" s="2">
        <f t="shared" si="273"/>
        <v>0.066330644115881798</v>
      </c>
      <c r="FF79" s="2">
        <f t="shared" si="579"/>
        <v>0.066330644115881798</v>
      </c>
      <c r="FG79" s="2">
        <f t="shared" si="580"/>
        <v>0.064130766941467923</v>
      </c>
      <c r="FH79" s="2">
        <f t="shared" si="274"/>
        <v>0.066330644115881798</v>
      </c>
      <c r="FI79" s="2">
        <f t="shared" si="581"/>
        <v>0.066330644115881798</v>
      </c>
      <c r="FM79" s="40"/>
      <c r="FN79" s="40"/>
      <c r="FO79" s="40"/>
      <c r="FP79" s="40"/>
      <c r="FQ79" s="40"/>
      <c r="FR79" s="40"/>
      <c r="FS79" s="40"/>
      <c r="FT79" s="40"/>
      <c r="FU79" s="40"/>
      <c r="FV79" s="40"/>
      <c r="FW79" s="40"/>
      <c r="FX79" s="40"/>
      <c r="FY79" s="40"/>
      <c r="FZ79" s="40"/>
      <c r="GA79" s="40"/>
      <c r="GB79" s="40"/>
      <c r="GC79" s="40"/>
      <c r="GD79" s="40"/>
      <c r="GE79" s="40"/>
      <c r="GF79" s="40"/>
      <c r="GH79" s="2">
        <f t="shared" si="582"/>
        <v>0.064130766941467923</v>
      </c>
      <c r="GI79" s="2">
        <f t="shared" si="275"/>
        <v>0.066330644067254946</v>
      </c>
      <c r="GJ79" s="2">
        <f t="shared" si="464"/>
        <v>0.066330642698312861</v>
      </c>
      <c r="GK79" s="2">
        <f t="shared" si="583"/>
        <v>0.064130766941467923</v>
      </c>
      <c r="GL79" s="2">
        <f t="shared" si="276"/>
        <v>0.066330644115881798</v>
      </c>
      <c r="GM79" s="2">
        <f t="shared" si="584"/>
        <v>0.066330644115881798</v>
      </c>
      <c r="GN79" s="2">
        <f t="shared" si="585"/>
        <v>0.064130766941467923</v>
      </c>
      <c r="GO79" s="2">
        <f t="shared" si="277"/>
        <v>0.066330644115881798</v>
      </c>
      <c r="GP79" s="2">
        <f t="shared" si="586"/>
        <v>0.066330644115881798</v>
      </c>
      <c r="GW79" s="2"/>
      <c r="GX79" s="2"/>
      <c r="GY79" s="2"/>
      <c r="GZ79" s="2"/>
      <c r="HA79" s="2"/>
      <c r="HB79" s="2"/>
      <c r="HK79" s="1"/>
      <c r="HL79" s="2"/>
      <c r="HM79" s="2"/>
      <c r="HN79" s="2">
        <f t="shared" si="505"/>
        <v>0.13690706219816109</v>
      </c>
      <c r="HO79" s="2">
        <f t="shared" si="506"/>
        <v>0.1275352903583642</v>
      </c>
      <c r="HP79" s="2">
        <f t="shared" si="496"/>
        <v>0.13690706219824067</v>
      </c>
      <c r="HQ79" s="2">
        <f t="shared" si="507"/>
        <v>0.13690706219824067</v>
      </c>
      <c r="HR79" s="1"/>
      <c r="HS79" s="1"/>
      <c r="HT79" s="1"/>
      <c r="HY79" s="2"/>
      <c r="HZ79" s="2"/>
      <c r="IA79" s="2"/>
      <c r="IB79" s="2"/>
      <c r="IC79" s="2"/>
      <c r="ID79" s="2"/>
      <c r="IM79" s="1"/>
      <c r="IN79" s="2"/>
      <c r="IO79" s="2"/>
      <c r="IP79" s="2">
        <f t="shared" si="508"/>
        <v>0.083964577485499486</v>
      </c>
      <c r="IQ79" s="2">
        <f t="shared" si="509"/>
        <v>0.080439552349340429</v>
      </c>
      <c r="IR79" s="2">
        <f t="shared" si="497"/>
        <v>0.083964577485499667</v>
      </c>
      <c r="IS79" s="2">
        <f t="shared" si="510"/>
        <v>0.083964577485499667</v>
      </c>
      <c r="IT79" s="1"/>
      <c r="IU79" s="1"/>
      <c r="IV79" s="1"/>
      <c r="IW79" s="1"/>
      <c r="IX79" s="2" t="e">
        <f t="shared" si="544"/>
        <v>#DIV/0!</v>
      </c>
      <c r="IY79" s="2" t="e">
        <f t="shared" si="511"/>
        <v>#DIV/0!</v>
      </c>
      <c r="IZ79" s="2" t="e">
        <f t="shared" si="545"/>
        <v>#DIV/0!</v>
      </c>
      <c r="JA79" s="2" t="e">
        <f t="shared" si="546"/>
        <v>#DIV/0!</v>
      </c>
      <c r="JB79" s="2" t="e">
        <f t="shared" si="512"/>
        <v>#DIV/0!</v>
      </c>
      <c r="JC79" s="2" t="e">
        <f t="shared" si="547"/>
        <v>#DIV/0!</v>
      </c>
      <c r="JD79" s="2" t="e">
        <f t="shared" si="513"/>
        <v>#DIV/0!</v>
      </c>
      <c r="JF79" s="40"/>
      <c r="JG79" s="40"/>
      <c r="JH79" s="40"/>
      <c r="JI79" s="40"/>
      <c r="JJ79" s="40"/>
      <c r="JK79" s="40"/>
      <c r="JL79" s="40"/>
      <c r="JM79" s="40"/>
      <c r="JN79" s="40"/>
      <c r="KN79" s="40"/>
      <c r="KO79" s="40"/>
      <c r="KP79" s="40"/>
      <c r="KQ79" s="40"/>
      <c r="KR79" s="89"/>
      <c r="KS79" s="89"/>
      <c r="KT79" s="89"/>
      <c r="LD79" s="43"/>
      <c r="LE79" s="43"/>
      <c r="LF79" s="43"/>
      <c r="LG79" s="43"/>
      <c r="LH79" s="43"/>
      <c r="LI79" s="43"/>
      <c r="LJ79" s="43"/>
      <c r="LK79" s="43"/>
      <c r="LL79" s="43"/>
      <c r="LP79" s="2"/>
      <c r="LQ79" s="2"/>
      <c r="LR79" s="2"/>
      <c r="LS79" s="2"/>
      <c r="LT79" s="2"/>
      <c r="LU79" s="2"/>
      <c r="MD79" s="1"/>
      <c r="ME79" s="2"/>
      <c r="MF79" s="2"/>
      <c r="MG79" s="2">
        <f t="shared" si="514"/>
        <v>0.078458447155492925</v>
      </c>
      <c r="MH79" s="2">
        <f t="shared" si="515"/>
        <v>0.075380583190467351</v>
      </c>
      <c r="MI79" s="2">
        <f t="shared" si="498"/>
        <v>0.078458447155492994</v>
      </c>
      <c r="MJ79" s="2">
        <f t="shared" si="516"/>
        <v>0.078458447155492994</v>
      </c>
      <c r="MK79" s="1"/>
      <c r="ML79" s="1"/>
      <c r="MM79" s="1"/>
      <c r="MN79" s="1"/>
      <c r="MO79" s="2">
        <f t="shared" si="548"/>
        <v>0.0078276006565133789</v>
      </c>
      <c r="MP79" s="2">
        <f t="shared" si="517"/>
        <v>0.0078584784986704109</v>
      </c>
      <c r="MQ79" s="2">
        <f t="shared" si="549"/>
        <v>0.0078584784986704109</v>
      </c>
      <c r="MR79" s="2">
        <f t="shared" si="550"/>
        <v>0.0078276006565133789</v>
      </c>
      <c r="MS79" s="2">
        <f t="shared" si="518"/>
        <v>0.0078584784986704109</v>
      </c>
      <c r="MT79" s="2">
        <f t="shared" si="551"/>
        <v>0.0078584784986704109</v>
      </c>
      <c r="MU79" s="2">
        <f t="shared" si="519"/>
        <v>0.0078896014038260381</v>
      </c>
      <c r="MZ79" s="2"/>
      <c r="NA79" s="2"/>
      <c r="NB79" s="2"/>
      <c r="NC79" s="2"/>
      <c r="ND79" s="2"/>
      <c r="NE79" s="2"/>
      <c r="NN79" s="1"/>
      <c r="NO79" s="2"/>
      <c r="NP79" s="2"/>
      <c r="NQ79" s="2">
        <f t="shared" si="520"/>
        <v>0.26007212161028298</v>
      </c>
      <c r="NR79" s="2">
        <f t="shared" si="521"/>
        <v>0.22625336762613893</v>
      </c>
      <c r="NS79" s="2">
        <f t="shared" si="499"/>
        <v>0.26007212192827728</v>
      </c>
      <c r="NT79" s="2">
        <f t="shared" si="522"/>
        <v>0.26007212192827728</v>
      </c>
      <c r="NU79" s="1"/>
      <c r="NV79" s="1"/>
      <c r="NW79" s="1"/>
      <c r="NX79" s="1"/>
      <c r="NY79" s="2">
        <f t="shared" si="552"/>
        <v>0</v>
      </c>
      <c r="NZ79" s="2">
        <f t="shared" si="523"/>
        <v>0</v>
      </c>
      <c r="OA79" s="2">
        <f t="shared" si="553"/>
        <v>0</v>
      </c>
      <c r="OB79" s="2">
        <f t="shared" si="554"/>
        <v>0</v>
      </c>
      <c r="OC79" s="2">
        <f t="shared" si="524"/>
        <v>0</v>
      </c>
      <c r="OD79" s="2">
        <f t="shared" si="555"/>
        <v>0</v>
      </c>
      <c r="OE79" s="2">
        <f t="shared" si="525"/>
        <v>0</v>
      </c>
      <c r="OG79" s="2"/>
      <c r="OH79" s="2"/>
      <c r="OI79" s="2">
        <f t="shared" si="526"/>
        <v>0.010970471911107647</v>
      </c>
      <c r="OJ79" s="2">
        <f t="shared" si="527"/>
        <v>0.010910296284131446</v>
      </c>
      <c r="OK79" s="2">
        <f t="shared" si="500"/>
        <v>0.010970471911107647</v>
      </c>
      <c r="OL79" s="2">
        <f t="shared" si="528"/>
        <v>0.010970471911107647</v>
      </c>
      <c r="OM79" s="1"/>
      <c r="ON79" s="1"/>
      <c r="OO79" s="1"/>
      <c r="OP79" s="1"/>
      <c r="OQ79" s="2">
        <f t="shared" si="556"/>
        <v>0.071895424836601302</v>
      </c>
      <c r="OR79" s="2">
        <f t="shared" si="529"/>
        <v>0.074684296941417982</v>
      </c>
      <c r="OS79" s="2">
        <f t="shared" si="557"/>
        <v>0.074684296941410738</v>
      </c>
      <c r="OT79" s="2">
        <f t="shared" si="558"/>
        <v>0.071895424836601302</v>
      </c>
      <c r="OU79" s="2">
        <f t="shared" si="530"/>
        <v>0.074684296941418274</v>
      </c>
      <c r="OV79" s="2">
        <f t="shared" si="559"/>
        <v>0.074684296941418274</v>
      </c>
      <c r="OW79" s="2">
        <f t="shared" si="531"/>
        <v>0.077703189793457236</v>
      </c>
      <c r="PK79" s="2"/>
      <c r="PL79" s="2"/>
      <c r="PM79" s="2"/>
      <c r="PN79" s="2"/>
      <c r="PO79" s="2"/>
      <c r="PP79" s="2"/>
      <c r="PY79" s="1"/>
      <c r="QF79" s="24"/>
      <c r="QG79" s="24"/>
      <c r="QI79" s="1"/>
      <c r="QJ79" s="2">
        <f t="shared" si="560"/>
        <v>0.0072062659377664278</v>
      </c>
      <c r="QK79" s="2">
        <f t="shared" si="532"/>
        <v>0.0072324198864735564</v>
      </c>
      <c r="QL79" s="2">
        <f t="shared" si="561"/>
        <v>0.0072324198864735564</v>
      </c>
      <c r="QM79" s="2">
        <f t="shared" si="562"/>
        <v>0.0072062659377664278</v>
      </c>
      <c r="QN79" s="2">
        <f t="shared" si="533"/>
        <v>0.0072324198864735564</v>
      </c>
      <c r="QO79" s="2">
        <f t="shared" si="563"/>
        <v>0.0072324198864735564</v>
      </c>
      <c r="QP79" s="2">
        <f t="shared" si="534"/>
        <v>0.0072587647190971612</v>
      </c>
      <c r="QR79" s="2"/>
      <c r="QS79" s="2"/>
      <c r="QT79" s="2">
        <f t="shared" si="535"/>
        <v>0.042404706341939956</v>
      </c>
      <c r="QU79" s="2">
        <f t="shared" si="536"/>
        <v>0.041505626781966877</v>
      </c>
      <c r="QV79" s="2">
        <f t="shared" si="501"/>
        <v>0.042404706341939956</v>
      </c>
      <c r="QW79" s="2">
        <f t="shared" si="537"/>
        <v>0.042404706341939956</v>
      </c>
      <c r="QX79" s="1"/>
      <c r="QY79" s="1"/>
      <c r="QZ79" s="1"/>
      <c r="RA79" s="1"/>
      <c r="RB79" s="2">
        <f t="shared" si="564"/>
        <v>0.071895424836601302</v>
      </c>
      <c r="RC79" s="2">
        <f t="shared" si="538"/>
        <v>0.074684296941417982</v>
      </c>
      <c r="RD79" s="2">
        <f t="shared" si="565"/>
        <v>0.074684296941410738</v>
      </c>
      <c r="RE79" s="2">
        <f t="shared" si="566"/>
        <v>0.071895424836601302</v>
      </c>
      <c r="RF79" s="2">
        <f t="shared" si="539"/>
        <v>0.074684296941418274</v>
      </c>
      <c r="RG79" s="2">
        <f t="shared" si="567"/>
        <v>0.074684296941418274</v>
      </c>
      <c r="RH79" s="2">
        <f t="shared" si="540"/>
        <v>0.077703189793457236</v>
      </c>
      <c r="SB79" s="1"/>
      <c r="SC79" s="1"/>
      <c r="SD79" s="1"/>
      <c r="SE79" s="1"/>
      <c r="SF79" s="1"/>
      <c r="SG79" s="1"/>
      <c r="SH79" s="1"/>
      <c r="SI79" s="1"/>
      <c r="SJ79" s="1"/>
      <c r="SK79" s="40"/>
      <c r="SL79" s="40"/>
      <c r="SM79" s="40"/>
      <c r="SN79" s="40"/>
      <c r="SO79" s="40"/>
      <c r="SP79" s="40"/>
      <c r="SQ79" s="40"/>
      <c r="SR79" s="40"/>
      <c r="SS79" s="40"/>
      <c r="ST79" s="40"/>
      <c r="SU79" s="40"/>
      <c r="SV79" s="40"/>
      <c r="SW79" s="40"/>
      <c r="SX79" s="40"/>
      <c r="SY79" s="40"/>
      <c r="SZ79" s="40"/>
      <c r="TA79" s="40"/>
      <c r="TB79" s="40"/>
      <c r="TC79" s="40"/>
      <c r="TD79" s="40"/>
      <c r="TE79" s="40"/>
      <c r="TF79" s="2">
        <f t="shared" si="587"/>
        <v>0.088458728965830347</v>
      </c>
      <c r="TG79" s="2">
        <f t="shared" si="278"/>
        <v>0.092761032918997302</v>
      </c>
      <c r="TH79" s="2">
        <f t="shared" si="466"/>
        <v>0.092761018668774356</v>
      </c>
      <c r="TI79" s="2">
        <f t="shared" si="588"/>
        <v>0.088458728965830347</v>
      </c>
      <c r="TJ79" s="2">
        <f t="shared" si="279"/>
        <v>0.092761033647507346</v>
      </c>
      <c r="TK79" s="2">
        <f t="shared" si="589"/>
        <v>0.092761033647507346</v>
      </c>
      <c r="TL79" s="2">
        <f t="shared" si="590"/>
        <v>0.088458728965830347</v>
      </c>
      <c r="TM79" s="2">
        <f t="shared" si="280"/>
        <v>0.092761033647507346</v>
      </c>
      <c r="TN79" s="2">
        <f t="shared" si="591"/>
        <v>0.092761033647507346</v>
      </c>
      <c r="TR79" s="1"/>
      <c r="TS79" s="1"/>
      <c r="TT79" s="1"/>
      <c r="TU79" s="1"/>
      <c r="TV79" s="1"/>
      <c r="TW79" s="1"/>
      <c r="TX79" s="1"/>
      <c r="TY79" s="1"/>
      <c r="TZ79" s="1"/>
      <c r="UA79" s="1"/>
      <c r="UB79" s="2">
        <f t="shared" si="568"/>
        <v>0.014379084967320261</v>
      </c>
      <c r="UC79" s="2">
        <f t="shared" si="541"/>
        <v>0.014483977773390293</v>
      </c>
      <c r="UD79" s="2">
        <f t="shared" si="569"/>
        <v>0.014483977773390293</v>
      </c>
      <c r="UE79" s="2">
        <f t="shared" si="570"/>
        <v>0.014379084967320261</v>
      </c>
      <c r="UF79" s="2">
        <f t="shared" si="542"/>
        <v>0.014483977773390293</v>
      </c>
      <c r="UG79" s="2">
        <f t="shared" si="571"/>
        <v>0.014483977773390293</v>
      </c>
      <c r="UH79" s="2">
        <f t="shared" si="543"/>
        <v>0.014590417920944197</v>
      </c>
      <c r="UT79" s="3"/>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L79" s="1"/>
      <c r="WM79" s="2"/>
      <c r="WN79" s="6"/>
      <c r="WO79" s="7"/>
      <c r="WP79" s="6"/>
      <c r="WQ79" s="1"/>
      <c r="WR79" s="1"/>
      <c r="WS79" s="1"/>
      <c r="WU79" s="1"/>
      <c r="WV79" s="6"/>
      <c r="WW79" s="6"/>
      <c r="WX79" s="6"/>
      <c r="WY79" s="6"/>
      <c r="WZ79" s="6"/>
      <c r="XA79" s="6"/>
      <c r="XB79" s="6"/>
      <c r="XC79" s="1"/>
      <c r="XD79" s="2"/>
      <c r="XE79" s="2"/>
      <c r="XF79" s="2"/>
      <c r="XG79" s="2"/>
      <c r="XH79" s="2"/>
      <c r="XI79" s="2"/>
      <c r="XJ79" s="2"/>
      <c r="XK79" s="2"/>
      <c r="XL79" s="2"/>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ZG79" s="2">
        <f t="shared" si="593"/>
        <v>0.072549019607843143</v>
      </c>
      <c r="ZH79" s="2">
        <f t="shared" si="266"/>
        <v>0.075390911053433943</v>
      </c>
      <c r="ZI79" s="2">
        <f t="shared" si="458"/>
        <v>0.075390823797754053</v>
      </c>
      <c r="ZJ79" s="2">
        <f t="shared" si="594"/>
        <v>0.072549019607843143</v>
      </c>
      <c r="ZK79" s="2">
        <f t="shared" si="267"/>
        <v>0.075390914610767135</v>
      </c>
      <c r="ZL79" s="2">
        <f t="shared" si="595"/>
        <v>0.075390914610767135</v>
      </c>
      <c r="ZM79" s="2">
        <f t="shared" si="596"/>
        <v>0.072549019607843143</v>
      </c>
      <c r="ZN79" s="2">
        <f t="shared" si="268"/>
        <v>0.075390914610767135</v>
      </c>
      <c r="ZO79" s="2">
        <f t="shared" si="597"/>
        <v>0.075390914610767135</v>
      </c>
      <c r="ZW79" s="1"/>
      <c r="AAA79" s="40"/>
      <c r="AAD79" s="4"/>
      <c r="AAF79" s="4"/>
      <c r="AAH79" s="4"/>
      <c r="AAI79" s="5"/>
    </row>
    <row r="80" s="1" customFormat="1" ht="15" customHeight="1">
      <c r="A80" s="2"/>
      <c r="B80" s="2"/>
      <c r="C80" s="2"/>
      <c r="D80" s="2"/>
      <c r="E80" s="2"/>
      <c r="F80" s="2"/>
      <c r="G80" s="2"/>
      <c r="H80" s="2"/>
      <c r="I80" s="2"/>
      <c r="J80" s="2"/>
      <c r="K80" s="2"/>
      <c r="L80" s="254"/>
      <c r="M80" s="254"/>
      <c r="N80" s="2"/>
      <c r="O80" s="254"/>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54"/>
      <c r="AY80" s="3"/>
      <c r="AZ80" s="3"/>
      <c r="BA80" s="3"/>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2">
        <f t="shared" si="572"/>
        <v>0.12986883875169053</v>
      </c>
      <c r="DM80" s="2">
        <f t="shared" si="269"/>
        <v>0.13961501364147819</v>
      </c>
      <c r="DN80" s="2">
        <f t="shared" si="460"/>
        <v>0.13961499749325179</v>
      </c>
      <c r="DO80" s="2">
        <f t="shared" si="573"/>
        <v>0.12986883875169053</v>
      </c>
      <c r="DP80" s="2">
        <f t="shared" si="270"/>
        <v>0.13961501495166773</v>
      </c>
      <c r="DQ80" s="2">
        <f t="shared" si="574"/>
        <v>0.13961501495166773</v>
      </c>
      <c r="DR80" s="2">
        <f t="shared" si="575"/>
        <v>0.12986883875169053</v>
      </c>
      <c r="DS80" s="2">
        <f t="shared" si="271"/>
        <v>0.13961501495166773</v>
      </c>
      <c r="DT80" s="2">
        <f t="shared" si="576"/>
        <v>0.13961501495166773</v>
      </c>
      <c r="DX80" s="40"/>
      <c r="DY80" s="40"/>
      <c r="DZ80" s="40"/>
      <c r="EA80" s="40"/>
      <c r="EB80" s="40"/>
      <c r="EC80" s="40"/>
      <c r="ED80" s="40"/>
      <c r="EE80" s="40"/>
      <c r="EF80" s="40"/>
      <c r="EG80" s="40"/>
      <c r="EH80" s="40"/>
      <c r="EI80" s="40"/>
      <c r="EJ80" s="40"/>
      <c r="EK80" s="40"/>
      <c r="EL80" s="40"/>
      <c r="EM80" s="40"/>
      <c r="EN80" s="40"/>
      <c r="EO80" s="40"/>
      <c r="EP80" s="40"/>
      <c r="EQ80" s="40"/>
      <c r="ER80" s="40"/>
      <c r="ES80" s="2"/>
      <c r="ET80" s="2"/>
      <c r="EU80" s="2"/>
      <c r="EV80" s="2"/>
      <c r="EW80" s="2"/>
      <c r="EX80" s="2"/>
      <c r="EY80" s="2"/>
      <c r="EZ80" s="2"/>
      <c r="FA80" s="2">
        <f t="shared" si="577"/>
        <v>0.064130766941467923</v>
      </c>
      <c r="FB80" s="2">
        <f t="shared" si="272"/>
        <v>0.066330644114213758</v>
      </c>
      <c r="FC80" s="2">
        <f t="shared" si="592"/>
        <v>0.066330644067254946</v>
      </c>
      <c r="FD80" s="2">
        <f t="shared" si="578"/>
        <v>0.064130766941467923</v>
      </c>
      <c r="FE80" s="2">
        <f t="shared" si="273"/>
        <v>0.066330644115881798</v>
      </c>
      <c r="FF80" s="2">
        <f t="shared" si="579"/>
        <v>0.066330644115881798</v>
      </c>
      <c r="FG80" s="2">
        <f t="shared" si="580"/>
        <v>0.064130766941467923</v>
      </c>
      <c r="FH80" s="2">
        <f t="shared" si="274"/>
        <v>0.066330644115881798</v>
      </c>
      <c r="FI80" s="2">
        <f t="shared" si="581"/>
        <v>0.066330644115881798</v>
      </c>
      <c r="FM80" s="40"/>
      <c r="FN80" s="40"/>
      <c r="FO80" s="40"/>
      <c r="FP80" s="40"/>
      <c r="FQ80" s="40"/>
      <c r="FR80" s="40"/>
      <c r="FS80" s="40"/>
      <c r="FT80" s="40"/>
      <c r="FU80" s="40"/>
      <c r="FV80" s="40"/>
      <c r="FW80" s="40"/>
      <c r="FX80" s="40"/>
      <c r="FY80" s="40"/>
      <c r="FZ80" s="40"/>
      <c r="GA80" s="40"/>
      <c r="GB80" s="40"/>
      <c r="GC80" s="40"/>
      <c r="GD80" s="40"/>
      <c r="GE80" s="40"/>
      <c r="GF80" s="40"/>
      <c r="GH80" s="2">
        <f t="shared" si="582"/>
        <v>0.064130766941467923</v>
      </c>
      <c r="GI80" s="2">
        <f t="shared" si="275"/>
        <v>0.066330644114213758</v>
      </c>
      <c r="GJ80" s="2">
        <f t="shared" si="464"/>
        <v>0.066330644067254946</v>
      </c>
      <c r="GK80" s="2">
        <f t="shared" si="583"/>
        <v>0.064130766941467923</v>
      </c>
      <c r="GL80" s="2">
        <f t="shared" si="276"/>
        <v>0.066330644115881798</v>
      </c>
      <c r="GM80" s="2">
        <f t="shared" si="584"/>
        <v>0.066330644115881798</v>
      </c>
      <c r="GN80" s="2">
        <f t="shared" si="585"/>
        <v>0.064130766941467923</v>
      </c>
      <c r="GO80" s="2">
        <f t="shared" si="277"/>
        <v>0.066330644115881798</v>
      </c>
      <c r="GP80" s="2">
        <f t="shared" si="586"/>
        <v>0.066330644115881798</v>
      </c>
      <c r="GW80" s="71"/>
      <c r="GX80" s="6"/>
      <c r="GY80" s="24"/>
      <c r="GZ80" s="24"/>
      <c r="HA80" s="24"/>
      <c r="HB80" s="24"/>
      <c r="HK80" s="1"/>
      <c r="HR80" s="24"/>
      <c r="HS80" s="24"/>
      <c r="HY80" s="71"/>
      <c r="HZ80" s="6"/>
      <c r="IA80" s="24"/>
      <c r="IB80" s="24"/>
      <c r="IC80" s="24"/>
      <c r="ID80" s="24"/>
      <c r="IM80" s="1"/>
      <c r="IT80" s="24"/>
      <c r="IU80" s="24"/>
      <c r="IX80" s="2" t="e">
        <f t="shared" si="544"/>
        <v>#DIV/0!</v>
      </c>
      <c r="IY80" s="2" t="e">
        <f t="shared" si="511"/>
        <v>#DIV/0!</v>
      </c>
      <c r="IZ80" s="2" t="e">
        <f t="shared" si="545"/>
        <v>#DIV/0!</v>
      </c>
      <c r="JA80" s="2" t="e">
        <f t="shared" si="546"/>
        <v>#DIV/0!</v>
      </c>
      <c r="JB80" s="2" t="e">
        <f t="shared" si="512"/>
        <v>#DIV/0!</v>
      </c>
      <c r="JC80" s="2" t="e">
        <f t="shared" si="547"/>
        <v>#DIV/0!</v>
      </c>
      <c r="JD80" s="2" t="e">
        <f t="shared" si="513"/>
        <v>#DIV/0!</v>
      </c>
      <c r="JF80" s="40"/>
      <c r="JG80" s="40"/>
      <c r="JH80" s="40"/>
      <c r="JI80" s="40"/>
      <c r="JJ80" s="40"/>
      <c r="JK80" s="40"/>
      <c r="JL80" s="40"/>
      <c r="JM80" s="40"/>
      <c r="JN80" s="40"/>
      <c r="KN80" s="40"/>
      <c r="KO80" s="40"/>
      <c r="KP80" s="40"/>
      <c r="KQ80" s="40"/>
      <c r="KR80" s="89"/>
      <c r="KS80" s="89"/>
      <c r="KT80" s="89"/>
      <c r="KU80" s="262"/>
      <c r="KV80" s="262"/>
      <c r="KW80" s="262"/>
      <c r="KX80" s="262"/>
      <c r="KY80" s="262"/>
      <c r="KZ80" s="262"/>
      <c r="LA80" s="262"/>
      <c r="LB80" s="262"/>
      <c r="LC80" s="262"/>
      <c r="LD80" s="43"/>
      <c r="LE80" s="43"/>
      <c r="LF80" s="43"/>
      <c r="LG80" s="43"/>
      <c r="LH80" s="43"/>
      <c r="LI80" s="43"/>
      <c r="LJ80" s="43"/>
      <c r="LK80" s="43"/>
      <c r="LL80" s="43"/>
      <c r="LP80" s="71"/>
      <c r="LQ80" s="6"/>
      <c r="LR80" s="24"/>
      <c r="LS80" s="24"/>
      <c r="LT80" s="24"/>
      <c r="LU80" s="24"/>
      <c r="MD80" s="1"/>
      <c r="MK80" s="24"/>
      <c r="ML80" s="24"/>
      <c r="MO80" s="2">
        <f t="shared" si="548"/>
        <v>0.0078276006565133789</v>
      </c>
      <c r="MP80" s="2">
        <f t="shared" si="517"/>
        <v>0.0078584784986704109</v>
      </c>
      <c r="MQ80" s="2">
        <f t="shared" si="549"/>
        <v>0.0078584784986704109</v>
      </c>
      <c r="MR80" s="2">
        <f t="shared" si="550"/>
        <v>0.0078276006565133789</v>
      </c>
      <c r="MS80" s="2">
        <f t="shared" si="518"/>
        <v>0.0078584784986704109</v>
      </c>
      <c r="MT80" s="2">
        <f t="shared" si="551"/>
        <v>0.0078584784986704109</v>
      </c>
      <c r="MU80" s="2">
        <f t="shared" si="519"/>
        <v>0.0078896014038260381</v>
      </c>
      <c r="MZ80" s="71"/>
      <c r="NA80" s="6"/>
      <c r="NB80" s="24"/>
      <c r="NC80" s="24"/>
      <c r="ND80" s="24"/>
      <c r="NE80" s="24"/>
      <c r="NN80" s="1"/>
      <c r="NU80" s="24"/>
      <c r="NV80" s="24"/>
      <c r="NY80" s="2">
        <f t="shared" si="552"/>
        <v>0</v>
      </c>
      <c r="NZ80" s="2">
        <f t="shared" si="523"/>
        <v>0</v>
      </c>
      <c r="OA80" s="2">
        <f t="shared" si="553"/>
        <v>0</v>
      </c>
      <c r="OB80" s="2">
        <f t="shared" si="554"/>
        <v>0</v>
      </c>
      <c r="OC80" s="2">
        <f t="shared" si="524"/>
        <v>0</v>
      </c>
      <c r="OD80" s="2">
        <f t="shared" si="555"/>
        <v>0</v>
      </c>
      <c r="OE80" s="2">
        <f t="shared" si="525"/>
        <v>0</v>
      </c>
      <c r="OM80" s="24"/>
      <c r="ON80" s="24"/>
      <c r="OQ80" s="2">
        <f t="shared" si="556"/>
        <v>0.071895424836601302</v>
      </c>
      <c r="OR80" s="2">
        <f t="shared" si="529"/>
        <v>0.07468429694141826</v>
      </c>
      <c r="OS80" s="2">
        <f t="shared" si="557"/>
        <v>0.074684296941417982</v>
      </c>
      <c r="OT80" s="2">
        <f t="shared" si="558"/>
        <v>0.071895424836601302</v>
      </c>
      <c r="OU80" s="2">
        <f t="shared" si="530"/>
        <v>0.074684296941418274</v>
      </c>
      <c r="OV80" s="2">
        <f t="shared" si="559"/>
        <v>0.074684296941418274</v>
      </c>
      <c r="OW80" s="2">
        <f t="shared" si="531"/>
        <v>0.077703189793457292</v>
      </c>
      <c r="PK80" s="71"/>
      <c r="PL80" s="6"/>
      <c r="PM80" s="24"/>
      <c r="PN80" s="24"/>
      <c r="PO80" s="24"/>
      <c r="PP80" s="24"/>
      <c r="PY80" s="1"/>
      <c r="QF80" s="24"/>
      <c r="QG80" s="24"/>
      <c r="QJ80" s="2">
        <f t="shared" si="560"/>
        <v>0.0072062659377664278</v>
      </c>
      <c r="QK80" s="2">
        <f t="shared" si="532"/>
        <v>0.0072324198864735564</v>
      </c>
      <c r="QL80" s="2">
        <f t="shared" si="561"/>
        <v>0.0072324198864735564</v>
      </c>
      <c r="QM80" s="2">
        <f t="shared" si="562"/>
        <v>0.0072062659377664278</v>
      </c>
      <c r="QN80" s="2">
        <f t="shared" si="533"/>
        <v>0.0072324198864735564</v>
      </c>
      <c r="QO80" s="2">
        <f t="shared" si="563"/>
        <v>0.0072324198864735564</v>
      </c>
      <c r="QP80" s="2">
        <f t="shared" si="534"/>
        <v>0.0072587647190971612</v>
      </c>
      <c r="QX80" s="24"/>
      <c r="QY80" s="24"/>
      <c r="RB80" s="2">
        <f t="shared" si="564"/>
        <v>0.071895424836601302</v>
      </c>
      <c r="RC80" s="2">
        <f t="shared" si="538"/>
        <v>0.07468429694141826</v>
      </c>
      <c r="RD80" s="2">
        <f t="shared" si="565"/>
        <v>0.074684296941417982</v>
      </c>
      <c r="RE80" s="2">
        <f t="shared" si="566"/>
        <v>0.071895424836601302</v>
      </c>
      <c r="RF80" s="2">
        <f t="shared" si="539"/>
        <v>0.074684296941418274</v>
      </c>
      <c r="RG80" s="2">
        <f t="shared" si="567"/>
        <v>0.074684296941418274</v>
      </c>
      <c r="RH80" s="2">
        <f t="shared" si="540"/>
        <v>0.077703189793457292</v>
      </c>
      <c r="SK80" s="40"/>
      <c r="SL80" s="40"/>
      <c r="SM80" s="40"/>
      <c r="SN80" s="40"/>
      <c r="SO80" s="40"/>
      <c r="SP80" s="40"/>
      <c r="SQ80" s="40"/>
      <c r="SR80" s="40"/>
      <c r="SS80" s="40"/>
      <c r="ST80" s="40"/>
      <c r="SU80" s="40"/>
      <c r="SV80" s="40"/>
      <c r="SW80" s="40"/>
      <c r="SX80" s="40"/>
      <c r="SY80" s="40"/>
      <c r="SZ80" s="40"/>
      <c r="TA80" s="40"/>
      <c r="TB80" s="40"/>
      <c r="TC80" s="40"/>
      <c r="TD80" s="40"/>
      <c r="TE80" s="40"/>
      <c r="TF80" s="2">
        <f t="shared" si="587"/>
        <v>0.088458728965830347</v>
      </c>
      <c r="TG80" s="2">
        <f t="shared" si="278"/>
        <v>0.092761033612075314</v>
      </c>
      <c r="TH80" s="2">
        <f t="shared" si="466"/>
        <v>0.092761032918997302</v>
      </c>
      <c r="TI80" s="2">
        <f t="shared" si="588"/>
        <v>0.088458728965830347</v>
      </c>
      <c r="TJ80" s="2">
        <f t="shared" si="279"/>
        <v>0.092761033647507346</v>
      </c>
      <c r="TK80" s="2">
        <f t="shared" si="589"/>
        <v>0.092761033647507346</v>
      </c>
      <c r="TL80" s="2">
        <f t="shared" si="590"/>
        <v>0.088458728965830347</v>
      </c>
      <c r="TM80" s="2">
        <f t="shared" si="280"/>
        <v>0.092761033647507346</v>
      </c>
      <c r="TN80" s="2">
        <f t="shared" si="591"/>
        <v>0.092761033647507346</v>
      </c>
      <c r="UB80" s="2">
        <f t="shared" si="568"/>
        <v>0.014379084967320261</v>
      </c>
      <c r="UC80" s="2">
        <f t="shared" si="541"/>
        <v>0.014483977773390293</v>
      </c>
      <c r="UD80" s="2">
        <f t="shared" si="569"/>
        <v>0.014483977773390293</v>
      </c>
      <c r="UE80" s="2">
        <f t="shared" si="570"/>
        <v>0.014379084967320261</v>
      </c>
      <c r="UF80" s="2">
        <f t="shared" si="542"/>
        <v>0.014483977773390293</v>
      </c>
      <c r="UG80" s="2">
        <f t="shared" si="571"/>
        <v>0.014483977773390293</v>
      </c>
      <c r="UH80" s="2">
        <f t="shared" si="543"/>
        <v>0.014590417920944197</v>
      </c>
      <c r="UT80" s="3"/>
      <c r="VH80" s="24"/>
      <c r="VI80" s="24"/>
      <c r="WM80" s="8"/>
      <c r="WN80" s="6"/>
      <c r="WO80" s="7"/>
      <c r="WP80" s="6"/>
      <c r="WQ80" s="1"/>
      <c r="WR80" s="1"/>
      <c r="WS80" s="1"/>
      <c r="XD80" s="1"/>
      <c r="XE80" s="1"/>
      <c r="XF80" s="1"/>
      <c r="XG80" s="1"/>
      <c r="XH80" s="1"/>
      <c r="XI80" s="1"/>
      <c r="XJ80" s="1"/>
      <c r="XK80" s="1"/>
      <c r="XL80" s="1"/>
      <c r="ZG80" s="2">
        <f t="shared" si="593"/>
        <v>0.072549019607843143</v>
      </c>
      <c r="ZH80" s="2">
        <f t="shared" si="266"/>
        <v>0.075390914471419046</v>
      </c>
      <c r="ZI80" s="2">
        <f t="shared" si="458"/>
        <v>0.075390911053433943</v>
      </c>
      <c r="ZJ80" s="2">
        <f t="shared" si="594"/>
        <v>0.072549019607843143</v>
      </c>
      <c r="ZK80" s="2">
        <f t="shared" si="267"/>
        <v>0.075390914610767135</v>
      </c>
      <c r="ZL80" s="2">
        <f t="shared" si="595"/>
        <v>0.075390914610767135</v>
      </c>
      <c r="ZM80" s="2">
        <f t="shared" si="596"/>
        <v>0.072549019607843143</v>
      </c>
      <c r="ZN80" s="2">
        <f t="shared" si="268"/>
        <v>0.075390914610767135</v>
      </c>
      <c r="ZO80" s="2">
        <f t="shared" si="597"/>
        <v>0.075390914610767135</v>
      </c>
      <c r="ZW80" s="1"/>
      <c r="AAA80" s="40"/>
      <c r="AAD80" s="4"/>
      <c r="AAF80" s="4"/>
      <c r="AAH80" s="4"/>
      <c r="AAI80" s="5"/>
    </row>
    <row r="81" s="1" customFormat="1" ht="15" customHeight="1">
      <c r="A81" s="2"/>
      <c r="B81" s="2"/>
      <c r="C81" s="2"/>
      <c r="D81" s="2"/>
      <c r="E81" s="2"/>
      <c r="F81" s="2"/>
      <c r="G81" s="2"/>
      <c r="H81" s="2"/>
      <c r="I81" s="2"/>
      <c r="J81" s="2"/>
      <c r="K81" s="2"/>
      <c r="L81" s="254"/>
      <c r="M81" s="254"/>
      <c r="N81" s="2"/>
      <c r="O81" s="254"/>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58"/>
      <c r="AV81" s="260"/>
      <c r="AW81" s="260"/>
      <c r="AX81" s="260"/>
      <c r="AY81" s="261"/>
      <c r="AZ81" s="3"/>
      <c r="BA81" s="3"/>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2">
        <f t="shared" si="572"/>
        <v>0.12986883875169053</v>
      </c>
      <c r="DM81" s="2">
        <f t="shared" si="269"/>
        <v>0.13961501485334285</v>
      </c>
      <c r="DN81" s="2">
        <f t="shared" si="460"/>
        <v>0.13961501364147819</v>
      </c>
      <c r="DO81" s="2">
        <f t="shared" si="573"/>
        <v>0.12986883875169053</v>
      </c>
      <c r="DP81" s="2">
        <f t="shared" si="270"/>
        <v>0.13961501495166773</v>
      </c>
      <c r="DQ81" s="2">
        <f t="shared" si="574"/>
        <v>0.13961501495166773</v>
      </c>
      <c r="DR81" s="2">
        <f t="shared" si="575"/>
        <v>0.12986883875169053</v>
      </c>
      <c r="DS81" s="2">
        <f t="shared" si="271"/>
        <v>0.13961501495166773</v>
      </c>
      <c r="DT81" s="2">
        <f t="shared" si="576"/>
        <v>0.13961501495166773</v>
      </c>
      <c r="DX81" s="40"/>
      <c r="DY81" s="40"/>
      <c r="DZ81" s="40"/>
      <c r="EA81" s="40"/>
      <c r="EB81" s="40"/>
      <c r="EC81" s="40"/>
      <c r="ED81" s="40"/>
      <c r="EE81" s="40"/>
      <c r="EF81" s="40"/>
      <c r="EG81" s="40"/>
      <c r="EH81" s="40"/>
      <c r="EI81" s="40"/>
      <c r="EJ81" s="40"/>
      <c r="EK81" s="40"/>
      <c r="EL81" s="40"/>
      <c r="ES81" s="2"/>
      <c r="ET81" s="2"/>
      <c r="EU81" s="2"/>
      <c r="EV81" s="2"/>
      <c r="EW81" s="2"/>
      <c r="EX81" s="2"/>
      <c r="EY81" s="2"/>
      <c r="EZ81" s="2"/>
      <c r="FA81" s="2">
        <f t="shared" si="577"/>
        <v>0.064130766941467923</v>
      </c>
      <c r="FB81" s="2">
        <f t="shared" si="272"/>
        <v>0.06633064411582458</v>
      </c>
      <c r="FC81" s="2">
        <f t="shared" si="592"/>
        <v>0.066330644114213758</v>
      </c>
      <c r="FD81" s="2">
        <f t="shared" si="578"/>
        <v>0.064130766941467923</v>
      </c>
      <c r="FE81" s="2">
        <f t="shared" si="273"/>
        <v>0.066330644115881798</v>
      </c>
      <c r="FF81" s="2">
        <f t="shared" si="579"/>
        <v>0.066330644115881798</v>
      </c>
      <c r="FG81" s="2">
        <f t="shared" si="580"/>
        <v>0.064130766941467923</v>
      </c>
      <c r="FH81" s="2">
        <f t="shared" si="274"/>
        <v>0.066330644115881798</v>
      </c>
      <c r="FI81" s="2">
        <f t="shared" si="581"/>
        <v>0.066330644115881798</v>
      </c>
      <c r="FM81" s="40"/>
      <c r="FN81" s="40"/>
      <c r="FO81" s="40"/>
      <c r="FP81" s="40"/>
      <c r="FQ81" s="40"/>
      <c r="FR81" s="40"/>
      <c r="FS81" s="40"/>
      <c r="FT81" s="40"/>
      <c r="FU81" s="40"/>
      <c r="FV81" s="40"/>
      <c r="FW81" s="40"/>
      <c r="FX81" s="40"/>
      <c r="FY81" s="40"/>
      <c r="FZ81" s="40"/>
      <c r="GA81" s="40"/>
      <c r="GB81" s="40"/>
      <c r="GC81" s="40"/>
      <c r="GD81" s="40"/>
      <c r="GE81" s="40"/>
      <c r="GF81" s="40"/>
      <c r="GH81" s="2">
        <f t="shared" si="582"/>
        <v>0.064130766941467923</v>
      </c>
      <c r="GI81" s="2">
        <f t="shared" si="275"/>
        <v>0.06633064411582458</v>
      </c>
      <c r="GJ81" s="2">
        <f t="shared" si="464"/>
        <v>0.066330644114213758</v>
      </c>
      <c r="GK81" s="2">
        <f t="shared" si="583"/>
        <v>0.064130766941467923</v>
      </c>
      <c r="GL81" s="2">
        <f t="shared" si="276"/>
        <v>0.066330644115881798</v>
      </c>
      <c r="GM81" s="2">
        <f t="shared" si="584"/>
        <v>0.066330644115881798</v>
      </c>
      <c r="GN81" s="2">
        <f t="shared" si="585"/>
        <v>0.064130766941467923</v>
      </c>
      <c r="GO81" s="2">
        <f t="shared" si="277"/>
        <v>0.066330644115881798</v>
      </c>
      <c r="GP81" s="2">
        <f t="shared" si="586"/>
        <v>0.066330644115881798</v>
      </c>
      <c r="GW81" s="7"/>
      <c r="GX81" s="7"/>
      <c r="GY81" s="24"/>
      <c r="GZ81" s="24"/>
      <c r="HA81" s="24"/>
      <c r="HB81" s="24"/>
      <c r="HK81" s="1"/>
      <c r="HR81" s="24"/>
      <c r="HS81" s="24"/>
      <c r="HY81" s="7"/>
      <c r="HZ81" s="7"/>
      <c r="IA81" s="24"/>
      <c r="IB81" s="24"/>
      <c r="IC81" s="24"/>
      <c r="ID81" s="24"/>
      <c r="IM81" s="1"/>
      <c r="IT81" s="24"/>
      <c r="IU81" s="24"/>
      <c r="IX81" s="1"/>
      <c r="IY81" s="1"/>
      <c r="IZ81" s="1"/>
      <c r="JA81" s="1"/>
      <c r="JB81" s="1"/>
      <c r="JC81" s="1"/>
      <c r="JD81" s="1"/>
      <c r="JE81" s="1"/>
      <c r="JF81" s="40"/>
      <c r="JG81" s="40"/>
      <c r="JH81" s="40"/>
      <c r="JI81" s="40"/>
      <c r="JJ81" s="40"/>
      <c r="JK81" s="40"/>
      <c r="JL81" s="40"/>
      <c r="JM81" s="40"/>
      <c r="JN81" s="40"/>
      <c r="KN81" s="40"/>
      <c r="KO81" s="40"/>
      <c r="KP81" s="40"/>
      <c r="KQ81" s="40"/>
      <c r="KR81" s="89"/>
      <c r="KS81" s="89"/>
      <c r="KT81" s="89"/>
      <c r="LD81" s="43"/>
      <c r="LE81" s="43"/>
      <c r="LF81" s="43"/>
      <c r="LG81" s="43"/>
      <c r="LH81" s="43"/>
      <c r="LI81" s="43"/>
      <c r="LJ81" s="43"/>
      <c r="LK81" s="43"/>
      <c r="LL81" s="43"/>
      <c r="LP81" s="7"/>
      <c r="LQ81" s="7"/>
      <c r="LR81" s="24"/>
      <c r="LS81" s="24"/>
      <c r="LT81" s="24"/>
      <c r="LU81" s="24"/>
      <c r="MD81" s="1"/>
      <c r="MK81" s="24"/>
      <c r="ML81" s="24"/>
      <c r="MO81" s="1"/>
      <c r="MP81" s="1"/>
      <c r="MQ81" s="1"/>
      <c r="MR81" s="1"/>
      <c r="MS81" s="1"/>
      <c r="MT81" s="1"/>
      <c r="MU81" s="1"/>
      <c r="MV81" s="1"/>
      <c r="MZ81" s="7"/>
      <c r="NA81" s="7"/>
      <c r="NB81" s="24"/>
      <c r="NC81" s="24"/>
      <c r="ND81" s="24"/>
      <c r="NE81" s="24"/>
      <c r="NN81" s="1"/>
      <c r="NU81" s="24"/>
      <c r="NV81" s="24"/>
      <c r="NY81" s="1"/>
      <c r="NZ81" s="1"/>
      <c r="OA81" s="1"/>
      <c r="OB81" s="1"/>
      <c r="OC81" s="1"/>
      <c r="OD81" s="1"/>
      <c r="OE81" s="1"/>
      <c r="OF81" s="1"/>
      <c r="OM81" s="24"/>
      <c r="ON81" s="24"/>
      <c r="OQ81" s="1"/>
      <c r="OR81" s="1"/>
      <c r="OS81" s="1"/>
      <c r="OT81" s="1"/>
      <c r="OU81" s="1"/>
      <c r="OV81" s="1"/>
      <c r="OW81" s="1"/>
      <c r="OX81" s="1"/>
      <c r="PK81" s="7"/>
      <c r="PL81" s="7"/>
      <c r="PM81" s="24"/>
      <c r="PN81" s="24"/>
      <c r="PO81" s="24"/>
      <c r="PP81" s="24"/>
      <c r="PY81" s="1"/>
      <c r="QF81" s="24"/>
      <c r="QG81" s="24"/>
      <c r="QJ81" s="1"/>
      <c r="QK81" s="1"/>
      <c r="QL81" s="1"/>
      <c r="QM81" s="1"/>
      <c r="QN81" s="1"/>
      <c r="QO81" s="1"/>
      <c r="QP81" s="1"/>
      <c r="QQ81" s="1"/>
      <c r="QX81" s="24"/>
      <c r="QY81" s="24"/>
      <c r="RB81" s="1"/>
      <c r="RC81" s="1"/>
      <c r="RD81" s="1"/>
      <c r="RE81" s="1"/>
      <c r="RF81" s="1"/>
      <c r="RG81" s="1"/>
      <c r="RH81" s="1"/>
      <c r="RI81" s="1"/>
      <c r="SK81" s="40"/>
      <c r="SL81" s="40"/>
      <c r="SM81" s="40"/>
      <c r="SN81" s="40"/>
      <c r="SO81" s="40"/>
      <c r="SP81" s="40"/>
      <c r="SQ81" s="40"/>
      <c r="SR81" s="40"/>
      <c r="SS81" s="40"/>
      <c r="ST81" s="40"/>
      <c r="SU81" s="40"/>
      <c r="SV81" s="40"/>
      <c r="SW81" s="40"/>
      <c r="SX81" s="40"/>
      <c r="SY81" s="40"/>
      <c r="SZ81" s="40"/>
      <c r="TA81" s="40"/>
      <c r="TB81" s="40"/>
      <c r="TC81" s="40"/>
      <c r="TD81" s="40"/>
      <c r="TE81" s="40"/>
      <c r="TF81" s="2">
        <f t="shared" si="587"/>
        <v>0.088458728965830347</v>
      </c>
      <c r="TG81" s="2">
        <f t="shared" si="278"/>
        <v>0.092761033645784058</v>
      </c>
      <c r="TH81" s="2">
        <f t="shared" si="466"/>
        <v>0.092761033612075314</v>
      </c>
      <c r="TI81" s="2">
        <f t="shared" si="588"/>
        <v>0.088458728965830347</v>
      </c>
      <c r="TJ81" s="2">
        <f t="shared" si="279"/>
        <v>0.092761033647507346</v>
      </c>
      <c r="TK81" s="2">
        <f t="shared" si="589"/>
        <v>0.092761033647507346</v>
      </c>
      <c r="TL81" s="2">
        <f t="shared" si="590"/>
        <v>0.088458728965830347</v>
      </c>
      <c r="TM81" s="2">
        <f t="shared" si="280"/>
        <v>0.092761033647507346</v>
      </c>
      <c r="TN81" s="2">
        <f t="shared" si="591"/>
        <v>0.092761033647507346</v>
      </c>
      <c r="UB81" s="1"/>
      <c r="UC81" s="1"/>
      <c r="UD81" s="1"/>
      <c r="UE81" s="1"/>
      <c r="UF81" s="1"/>
      <c r="UG81" s="1"/>
      <c r="UH81" s="1"/>
      <c r="UI81" s="1"/>
      <c r="UT81" s="3"/>
      <c r="VB81" s="31" t="s">
        <v>447</v>
      </c>
      <c r="VC81" s="32"/>
      <c r="VD81" s="32"/>
      <c r="VE81" s="32"/>
      <c r="VF81" s="32"/>
      <c r="VG81" s="32"/>
      <c r="VH81" s="32"/>
      <c r="VI81" s="33"/>
      <c r="VJ81" s="6"/>
      <c r="VK81" s="6"/>
      <c r="VL81" s="6"/>
      <c r="VM81" s="6"/>
      <c r="VN81" s="6"/>
      <c r="VO81" s="6"/>
      <c r="VP81" s="6"/>
      <c r="VQ81" s="6"/>
      <c r="VR81" s="6"/>
      <c r="WM81" s="8"/>
      <c r="WN81" s="6"/>
      <c r="WO81" s="7"/>
      <c r="WP81" s="6"/>
      <c r="WQ81" s="1"/>
      <c r="WR81" s="1"/>
      <c r="WS81" s="1"/>
      <c r="WV81" s="259"/>
      <c r="WW81" s="259"/>
      <c r="WX81" s="259"/>
      <c r="WY81" s="259"/>
      <c r="WZ81" s="259"/>
      <c r="XA81" s="259"/>
      <c r="XB81" s="259"/>
      <c r="XD81" s="1"/>
      <c r="XE81" s="1"/>
      <c r="XF81" s="1"/>
      <c r="XG81" s="1"/>
      <c r="XH81" s="1"/>
      <c r="XI81" s="1"/>
      <c r="XJ81" s="1"/>
      <c r="XK81" s="1"/>
      <c r="XL81" s="1"/>
      <c r="ZG81" s="2">
        <f t="shared" si="593"/>
        <v>0.072549019607843143</v>
      </c>
      <c r="ZH81" s="2">
        <f t="shared" si="266"/>
        <v>0.075390914605308584</v>
      </c>
      <c r="ZI81" s="2">
        <f t="shared" si="458"/>
        <v>0.075390914471419046</v>
      </c>
      <c r="ZJ81" s="2">
        <f t="shared" si="594"/>
        <v>0.072549019607843143</v>
      </c>
      <c r="ZK81" s="2">
        <f t="shared" si="267"/>
        <v>0.075390914610767135</v>
      </c>
      <c r="ZL81" s="2">
        <f t="shared" si="595"/>
        <v>0.075390914610767135</v>
      </c>
      <c r="ZM81" s="2">
        <f t="shared" si="596"/>
        <v>0.072549019607843143</v>
      </c>
      <c r="ZN81" s="2">
        <f t="shared" si="268"/>
        <v>0.075390914610767135</v>
      </c>
      <c r="ZO81" s="2">
        <f t="shared" si="597"/>
        <v>0.075390914610767135</v>
      </c>
      <c r="ZW81" s="1"/>
      <c r="AAA81" s="40"/>
      <c r="AAD81" s="4"/>
      <c r="AAE81" s="1"/>
      <c r="AAF81" s="4"/>
      <c r="AAH81" s="4"/>
      <c r="AAI81" s="5"/>
    </row>
    <row r="82" s="1" customFormat="1" ht="15" customHeight="1">
      <c r="A82" s="2"/>
      <c r="B82" s="2"/>
      <c r="C82" s="2"/>
      <c r="D82" s="2"/>
      <c r="E82" s="2"/>
      <c r="F82" s="2"/>
      <c r="G82" s="2"/>
      <c r="H82" s="2"/>
      <c r="I82" s="2"/>
      <c r="J82" s="2"/>
      <c r="K82" s="2"/>
      <c r="L82" s="254"/>
      <c r="M82" s="254"/>
      <c r="N82" s="2"/>
      <c r="O82" s="254"/>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Y82" s="3"/>
      <c r="AZ82" s="3"/>
      <c r="BA82" s="3"/>
      <c r="BB82" s="262"/>
      <c r="BC82" s="262"/>
      <c r="BD82" s="262"/>
      <c r="BE82" s="262"/>
      <c r="BF82" s="262"/>
      <c r="BG82" s="262"/>
      <c r="BH82" s="262"/>
      <c r="BI82" s="262"/>
      <c r="BJ82" s="262"/>
      <c r="BK82" s="262"/>
      <c r="BL82" s="262"/>
      <c r="BM82" s="262"/>
      <c r="BN82" s="262"/>
      <c r="BO82" s="262"/>
      <c r="BP82" s="262"/>
      <c r="BQ82" s="262"/>
      <c r="BR82" s="262"/>
      <c r="BS82" s="262"/>
      <c r="BT82" s="262"/>
      <c r="BU82" s="262"/>
      <c r="BV82" s="40"/>
      <c r="BW82" s="40"/>
      <c r="BX82" s="40"/>
      <c r="BY82" s="40"/>
      <c r="BZ82" s="40"/>
      <c r="CA82" s="40"/>
      <c r="CB82" s="40"/>
      <c r="CC82" s="40"/>
      <c r="CD82" s="40"/>
      <c r="CE82" s="40"/>
      <c r="CF82" s="40"/>
      <c r="DB82" s="40"/>
      <c r="DC82" s="40"/>
      <c r="DD82" s="40"/>
      <c r="DE82" s="40"/>
      <c r="DF82" s="40"/>
      <c r="DG82" s="40"/>
      <c r="DH82" s="40"/>
      <c r="DI82" s="40"/>
      <c r="DJ82" s="40"/>
      <c r="DK82" s="40"/>
      <c r="DL82" s="2">
        <f t="shared" si="572"/>
        <v>0.12986883875169053</v>
      </c>
      <c r="DM82" s="2">
        <f t="shared" si="269"/>
        <v>0.13961501494428882</v>
      </c>
      <c r="DN82" s="2">
        <f t="shared" si="460"/>
        <v>0.13961501485334285</v>
      </c>
      <c r="DO82" s="2">
        <f t="shared" si="573"/>
        <v>0.12986883875169053</v>
      </c>
      <c r="DP82" s="2">
        <f t="shared" si="270"/>
        <v>0.13961501495166773</v>
      </c>
      <c r="DQ82" s="2">
        <f t="shared" si="574"/>
        <v>0.13961501495166773</v>
      </c>
      <c r="DR82" s="2">
        <f t="shared" si="575"/>
        <v>0.12986883875169053</v>
      </c>
      <c r="DS82" s="2">
        <f t="shared" si="271"/>
        <v>0.13961501495166773</v>
      </c>
      <c r="DT82" s="2">
        <f t="shared" si="576"/>
        <v>0.13961501495166773</v>
      </c>
      <c r="DX82" s="40"/>
      <c r="EM82" s="262"/>
      <c r="EN82" s="262"/>
      <c r="EO82" s="262"/>
      <c r="EP82" s="262"/>
      <c r="EQ82" s="262"/>
      <c r="ER82" s="262"/>
      <c r="ES82" s="2"/>
      <c r="ET82" s="2"/>
      <c r="EU82" s="2"/>
      <c r="EV82" s="2"/>
      <c r="EW82" s="2"/>
      <c r="EX82" s="2"/>
      <c r="EY82" s="2"/>
      <c r="EZ82" s="2"/>
      <c r="FA82" s="2">
        <f t="shared" si="577"/>
        <v>0.064130766941467923</v>
      </c>
      <c r="FB82" s="2">
        <f t="shared" si="272"/>
        <v>0.066330644115879842</v>
      </c>
      <c r="FC82" s="2">
        <f t="shared" si="592"/>
        <v>0.06633064411582458</v>
      </c>
      <c r="FD82" s="2">
        <f t="shared" si="578"/>
        <v>0.064130766941467923</v>
      </c>
      <c r="FE82" s="2">
        <f t="shared" si="273"/>
        <v>0.066330644115881798</v>
      </c>
      <c r="FF82" s="2">
        <f t="shared" si="579"/>
        <v>0.066330644115881798</v>
      </c>
      <c r="FG82" s="2">
        <f t="shared" si="580"/>
        <v>0.064130766941467923</v>
      </c>
      <c r="FH82" s="2">
        <f t="shared" si="274"/>
        <v>0.066330644115881798</v>
      </c>
      <c r="FI82" s="2">
        <f t="shared" si="581"/>
        <v>0.066330644115881798</v>
      </c>
      <c r="GH82" s="2">
        <f t="shared" si="582"/>
        <v>0.064130766941467923</v>
      </c>
      <c r="GI82" s="2">
        <f t="shared" si="275"/>
        <v>0.066330644115879842</v>
      </c>
      <c r="GJ82" s="2">
        <f t="shared" si="464"/>
        <v>0.06633064411582458</v>
      </c>
      <c r="GK82" s="2">
        <f t="shared" si="583"/>
        <v>0.064130766941467923</v>
      </c>
      <c r="GL82" s="2">
        <f t="shared" si="276"/>
        <v>0.066330644115881798</v>
      </c>
      <c r="GM82" s="2">
        <f t="shared" si="584"/>
        <v>0.066330644115881798</v>
      </c>
      <c r="GN82" s="2">
        <f t="shared" si="585"/>
        <v>0.064130766941467923</v>
      </c>
      <c r="GO82" s="2">
        <f t="shared" si="277"/>
        <v>0.066330644115881798</v>
      </c>
      <c r="GP82" s="2">
        <f t="shared" si="586"/>
        <v>0.066330644115881798</v>
      </c>
      <c r="GW82" s="71"/>
      <c r="GX82" s="6"/>
      <c r="GY82" s="24"/>
      <c r="GZ82" s="24"/>
      <c r="HA82" s="24"/>
      <c r="HB82" s="24"/>
      <c r="HK82" s="1"/>
      <c r="HR82" s="24"/>
      <c r="HS82" s="24"/>
      <c r="HY82" s="71"/>
      <c r="HZ82" s="6"/>
      <c r="IA82" s="24"/>
      <c r="IB82" s="24"/>
      <c r="IC82" s="24"/>
      <c r="ID82" s="24"/>
      <c r="IM82" s="1"/>
      <c r="IT82" s="24"/>
      <c r="IU82" s="24"/>
      <c r="IX82" s="8"/>
      <c r="IY82" s="2" t="e">
        <f>JA80</f>
        <v>#DIV/0!</v>
      </c>
      <c r="IZ82" s="2" t="e">
        <f>JC80</f>
        <v>#DIV/0!</v>
      </c>
      <c r="JA82" s="2" t="e">
        <f t="shared" ref="JA82:JA92" si="598">IZ82/(1-(0.5*JB82))</f>
        <v>#DIV/0!</v>
      </c>
      <c r="JB82" s="2" t="e">
        <f>JD80</f>
        <v>#DIV/0!</v>
      </c>
      <c r="JC82" s="1"/>
      <c r="JD82" s="40"/>
      <c r="JE82" s="1"/>
      <c r="JF82" s="40"/>
      <c r="JG82" s="40"/>
      <c r="JH82" s="40"/>
      <c r="JI82" s="40"/>
      <c r="JJ82" s="40"/>
      <c r="JK82" s="40"/>
      <c r="JL82" s="40"/>
      <c r="JM82" s="40"/>
      <c r="JN82" s="40"/>
      <c r="KN82" s="40"/>
      <c r="KO82" s="40"/>
      <c r="KP82" s="40"/>
      <c r="KQ82" s="40"/>
      <c r="KR82" s="89"/>
      <c r="KS82" s="89"/>
      <c r="KT82" s="89"/>
      <c r="KU82" s="262"/>
      <c r="KV82" s="262"/>
      <c r="KW82" s="262"/>
      <c r="KX82" s="262"/>
      <c r="KY82" s="262"/>
      <c r="KZ82" s="262"/>
      <c r="LA82" s="262"/>
      <c r="LB82" s="262"/>
      <c r="LC82" s="262"/>
      <c r="LD82" s="43"/>
      <c r="LE82" s="43"/>
      <c r="LF82" s="43"/>
      <c r="LG82" s="43"/>
      <c r="LH82" s="43"/>
      <c r="LI82" s="43"/>
      <c r="LJ82" s="43"/>
      <c r="LK82" s="43"/>
      <c r="LL82" s="43"/>
      <c r="LP82" s="71"/>
      <c r="LQ82" s="6"/>
      <c r="LR82" s="24"/>
      <c r="LS82" s="24"/>
      <c r="LT82" s="24"/>
      <c r="LU82" s="24"/>
      <c r="MD82" s="1"/>
      <c r="MK82" s="24"/>
      <c r="ML82" s="24"/>
      <c r="MO82" s="8"/>
      <c r="MP82" s="2">
        <f>MR80</f>
        <v>0.0078276006565133789</v>
      </c>
      <c r="MQ82" s="2">
        <f>MT80</f>
        <v>0.0078584784986704109</v>
      </c>
      <c r="MR82" s="2">
        <f t="shared" ref="MR82:MR92" si="599">MQ82/(1-(0.5*MS82))</f>
        <v>0.0078896014038260381</v>
      </c>
      <c r="MS82" s="2">
        <f>MU80</f>
        <v>0.0078896014038260381</v>
      </c>
      <c r="MT82" s="1"/>
      <c r="MU82" s="40"/>
      <c r="MV82" s="1"/>
      <c r="MZ82" s="71"/>
      <c r="NA82" s="6"/>
      <c r="NB82" s="24"/>
      <c r="NC82" s="24"/>
      <c r="ND82" s="24"/>
      <c r="NE82" s="24"/>
      <c r="NN82" s="1"/>
      <c r="NU82" s="24"/>
      <c r="NV82" s="24"/>
      <c r="NY82" s="8"/>
      <c r="NZ82" s="2">
        <f>OB80</f>
        <v>0</v>
      </c>
      <c r="OA82" s="2">
        <f>OD80</f>
        <v>0</v>
      </c>
      <c r="OB82" s="2">
        <f t="shared" ref="OB82:OB92" si="600">OA82/(1-(0.5*OC82))</f>
        <v>0</v>
      </c>
      <c r="OC82" s="2">
        <f>OE80</f>
        <v>0</v>
      </c>
      <c r="OD82" s="1"/>
      <c r="OE82" s="40"/>
      <c r="OF82" s="1"/>
      <c r="OM82" s="24"/>
      <c r="ON82" s="24"/>
      <c r="OQ82" s="8"/>
      <c r="OR82" s="2">
        <f>OT80</f>
        <v>0.071895424836601302</v>
      </c>
      <c r="OS82" s="2">
        <f>OV80</f>
        <v>0.074684296941418274</v>
      </c>
      <c r="OT82" s="2">
        <f t="shared" ref="OT82:OT92" si="601">OS82/(1-(0.5*OU82))</f>
        <v>0.077703189793457292</v>
      </c>
      <c r="OU82" s="2">
        <f>OW80</f>
        <v>0.077703189793457292</v>
      </c>
      <c r="OV82" s="1"/>
      <c r="OW82" s="40"/>
      <c r="OX82" s="1"/>
      <c r="PK82" s="71"/>
      <c r="PL82" s="6"/>
      <c r="PM82" s="24"/>
      <c r="PN82" s="24"/>
      <c r="PO82" s="24"/>
      <c r="PP82" s="24"/>
      <c r="PY82" s="1"/>
      <c r="QF82" s="24"/>
      <c r="QG82" s="24"/>
      <c r="QJ82" s="8"/>
      <c r="QK82" s="2">
        <f>QM80</f>
        <v>0.0072062659377664278</v>
      </c>
      <c r="QL82" s="2">
        <f>QO80</f>
        <v>0.0072324198864735564</v>
      </c>
      <c r="QM82" s="2">
        <f t="shared" ref="QM82:QM92" si="602">QL82/(1-(0.5*QN82))</f>
        <v>0.0072587647190971612</v>
      </c>
      <c r="QN82" s="2">
        <f>QP80</f>
        <v>0.0072587647190971612</v>
      </c>
      <c r="QO82" s="1"/>
      <c r="QP82" s="40"/>
      <c r="QQ82" s="1"/>
      <c r="QX82" s="24"/>
      <c r="QY82" s="24"/>
      <c r="RB82" s="8"/>
      <c r="RC82" s="2">
        <f>RE80</f>
        <v>0.071895424836601302</v>
      </c>
      <c r="RD82" s="2">
        <f>RG80</f>
        <v>0.074684296941418274</v>
      </c>
      <c r="RE82" s="2">
        <f t="shared" ref="RE82:RE92" si="603">RD82/(1-(0.5*RF82))</f>
        <v>0.077703189793457292</v>
      </c>
      <c r="RF82" s="2">
        <f>RH80</f>
        <v>0.077703189793457292</v>
      </c>
      <c r="RG82" s="1"/>
      <c r="RH82" s="40"/>
      <c r="RI82" s="1"/>
      <c r="SK82" s="40"/>
      <c r="TF82" s="2">
        <f t="shared" si="587"/>
        <v>0.088458728965830347</v>
      </c>
      <c r="TG82" s="2">
        <f t="shared" si="278"/>
        <v>0.092761033647423524</v>
      </c>
      <c r="TH82" s="2">
        <f t="shared" si="466"/>
        <v>0.092761033645784058</v>
      </c>
      <c r="TI82" s="2">
        <f t="shared" si="588"/>
        <v>0.088458728965830347</v>
      </c>
      <c r="TJ82" s="2">
        <f t="shared" si="279"/>
        <v>0.092761033647507346</v>
      </c>
      <c r="TK82" s="2">
        <f t="shared" si="589"/>
        <v>0.092761033647507346</v>
      </c>
      <c r="TL82" s="2">
        <f t="shared" si="590"/>
        <v>0.088458728965830347</v>
      </c>
      <c r="TM82" s="2">
        <f t="shared" si="280"/>
        <v>0.092761033647507346</v>
      </c>
      <c r="TN82" s="2">
        <f t="shared" si="591"/>
        <v>0.092761033647507346</v>
      </c>
      <c r="UB82" s="8"/>
      <c r="UC82" s="2">
        <f>UE80</f>
        <v>0.014379084967320261</v>
      </c>
      <c r="UD82" s="2">
        <f>UG80</f>
        <v>0.014483977773390293</v>
      </c>
      <c r="UE82" s="2">
        <f t="shared" ref="UE82:UE92" si="604">UD82/(1-(0.5*UF82))</f>
        <v>0.014590417920944197</v>
      </c>
      <c r="UF82" s="2">
        <f>UH80</f>
        <v>0.014590417920944197</v>
      </c>
      <c r="UG82" s="1"/>
      <c r="UH82" s="40"/>
      <c r="UI82" s="1"/>
      <c r="UT82" s="3"/>
      <c r="VB82" s="46"/>
      <c r="VC82" s="7"/>
      <c r="VD82" s="24"/>
      <c r="VE82" s="6"/>
      <c r="VF82" s="6"/>
      <c r="VG82" s="6"/>
      <c r="VH82" s="6"/>
      <c r="VI82" s="6"/>
      <c r="VJ82" s="24"/>
      <c r="VK82" s="24"/>
      <c r="VL82" s="6"/>
      <c r="VM82" s="24"/>
      <c r="VN82" s="24"/>
      <c r="VO82" s="24"/>
      <c r="VP82" s="24"/>
      <c r="VQ82" s="24"/>
      <c r="VR82" s="6"/>
      <c r="WM82" s="8"/>
      <c r="WN82" s="6"/>
      <c r="WO82" s="7"/>
      <c r="WP82" s="6"/>
      <c r="WQ82" s="1"/>
      <c r="WR82" s="1"/>
      <c r="WS82" s="1"/>
      <c r="WT82" s="1"/>
      <c r="XD82" s="1"/>
      <c r="XE82" s="1"/>
      <c r="XF82" s="1"/>
      <c r="XG82" s="1"/>
      <c r="XH82" s="1"/>
      <c r="XI82" s="1"/>
      <c r="XJ82" s="1"/>
      <c r="XK82" s="1"/>
      <c r="XL82" s="1"/>
      <c r="ZG82" s="2">
        <f t="shared" si="593"/>
        <v>0.072549019607843143</v>
      </c>
      <c r="ZH82" s="2">
        <f t="shared" si="266"/>
        <v>0.07539091461055332</v>
      </c>
      <c r="ZI82" s="2">
        <f t="shared" si="458"/>
        <v>0.075390914605308584</v>
      </c>
      <c r="ZJ82" s="2">
        <f t="shared" si="594"/>
        <v>0.072549019607843143</v>
      </c>
      <c r="ZK82" s="2">
        <f t="shared" si="267"/>
        <v>0.075390914610767135</v>
      </c>
      <c r="ZL82" s="2">
        <f t="shared" si="595"/>
        <v>0.075390914610767135</v>
      </c>
      <c r="ZM82" s="2">
        <f t="shared" si="596"/>
        <v>0.072549019607843143</v>
      </c>
      <c r="ZN82" s="2">
        <f t="shared" si="268"/>
        <v>0.075390914610767135</v>
      </c>
      <c r="ZO82" s="2">
        <f t="shared" si="597"/>
        <v>0.075390914610767135</v>
      </c>
      <c r="ZW82" s="1"/>
      <c r="AAA82" s="40"/>
      <c r="AAD82" s="4"/>
      <c r="AAF82" s="4"/>
      <c r="AAH82" s="4"/>
      <c r="AAI82" s="5"/>
    </row>
    <row r="83" s="1" customFormat="1" ht="15" customHeight="1">
      <c r="A83" s="2"/>
      <c r="B83" s="2"/>
      <c r="C83" s="2"/>
      <c r="D83" s="2"/>
      <c r="E83" s="2"/>
      <c r="F83" s="2"/>
      <c r="G83" s="2"/>
      <c r="H83" s="2"/>
      <c r="I83" s="2"/>
      <c r="J83" s="2"/>
      <c r="K83" s="2"/>
      <c r="L83" s="254"/>
      <c r="M83" s="254"/>
      <c r="N83" s="2"/>
      <c r="O83" s="254"/>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U83" s="258"/>
      <c r="AV83" s="260"/>
      <c r="AW83" s="260"/>
      <c r="AX83" s="260"/>
      <c r="AY83" s="261"/>
      <c r="AZ83" s="3"/>
      <c r="BA83" s="3"/>
      <c r="CG83" s="262"/>
      <c r="CH83" s="262"/>
      <c r="CI83" s="262"/>
      <c r="CJ83" s="262"/>
      <c r="CK83" s="262"/>
      <c r="CL83" s="262"/>
      <c r="CM83" s="262"/>
      <c r="CN83" s="262"/>
      <c r="CO83" s="262"/>
      <c r="CP83" s="262"/>
      <c r="CQ83" s="262"/>
      <c r="CR83" s="262"/>
      <c r="CS83" s="262"/>
      <c r="CT83" s="262"/>
      <c r="CU83" s="262"/>
      <c r="CV83" s="262"/>
      <c r="CW83" s="262"/>
      <c r="CX83" s="262"/>
      <c r="CY83" s="262"/>
      <c r="CZ83" s="262"/>
      <c r="DA83" s="262"/>
      <c r="DB83" s="40"/>
      <c r="DC83" s="40"/>
      <c r="DD83" s="40"/>
      <c r="DE83" s="40"/>
      <c r="DF83" s="40"/>
      <c r="DG83" s="40"/>
      <c r="DH83" s="40"/>
      <c r="DI83" s="40"/>
      <c r="DJ83" s="40"/>
      <c r="DK83" s="40"/>
      <c r="DL83" s="2">
        <f t="shared" si="572"/>
        <v>0.12986883875169053</v>
      </c>
      <c r="DM83" s="2">
        <f t="shared" si="269"/>
        <v>0.13961501495111397</v>
      </c>
      <c r="DN83" s="2">
        <f t="shared" si="460"/>
        <v>0.13961501494428882</v>
      </c>
      <c r="DO83" s="2">
        <f t="shared" si="573"/>
        <v>0.12986883875169053</v>
      </c>
      <c r="DP83" s="2">
        <f t="shared" si="270"/>
        <v>0.13961501495166773</v>
      </c>
      <c r="DQ83" s="2">
        <f t="shared" si="574"/>
        <v>0.13961501495166773</v>
      </c>
      <c r="DR83" s="2">
        <f t="shared" si="575"/>
        <v>0.12986883875169053</v>
      </c>
      <c r="DS83" s="2">
        <f t="shared" si="271"/>
        <v>0.13961501495166773</v>
      </c>
      <c r="DT83" s="2">
        <f t="shared" si="576"/>
        <v>0.13961501495166773</v>
      </c>
      <c r="DY83" s="262"/>
      <c r="DZ83" s="262"/>
      <c r="EA83" s="262"/>
      <c r="EB83" s="262"/>
      <c r="EC83" s="262"/>
      <c r="ED83" s="262"/>
      <c r="EE83" s="262"/>
      <c r="EF83" s="262"/>
      <c r="EG83" s="262"/>
      <c r="EH83" s="262"/>
      <c r="EI83" s="262"/>
      <c r="EJ83" s="262"/>
      <c r="EK83" s="262"/>
      <c r="EL83" s="262"/>
      <c r="ES83" s="2"/>
      <c r="ET83" s="2"/>
      <c r="EU83" s="2"/>
      <c r="EV83" s="2"/>
      <c r="EW83" s="2"/>
      <c r="EX83" s="2"/>
      <c r="EY83" s="2"/>
      <c r="EZ83" s="2"/>
      <c r="FA83" s="2">
        <f t="shared" si="577"/>
        <v>0.064130766941467923</v>
      </c>
      <c r="FB83" s="2">
        <f t="shared" si="272"/>
        <v>0.066330644115881729</v>
      </c>
      <c r="FC83" s="2">
        <f t="shared" si="592"/>
        <v>0.066330644115879842</v>
      </c>
      <c r="FD83" s="2">
        <f t="shared" si="578"/>
        <v>0.064130766941467923</v>
      </c>
      <c r="FE83" s="2">
        <f t="shared" si="273"/>
        <v>0.066330644115881798</v>
      </c>
      <c r="FF83" s="2">
        <f t="shared" si="579"/>
        <v>0.066330644115881798</v>
      </c>
      <c r="FG83" s="2">
        <f t="shared" si="580"/>
        <v>0.064130766941467923</v>
      </c>
      <c r="FH83" s="2">
        <f t="shared" si="274"/>
        <v>0.066330644115881798</v>
      </c>
      <c r="FI83" s="2">
        <f t="shared" si="581"/>
        <v>0.066330644115881798</v>
      </c>
      <c r="FM83" s="262"/>
      <c r="FN83" s="262"/>
      <c r="FO83" s="262"/>
      <c r="FP83" s="262"/>
      <c r="FQ83" s="262"/>
      <c r="FR83" s="262"/>
      <c r="FS83" s="262"/>
      <c r="FT83" s="262"/>
      <c r="FU83" s="262"/>
      <c r="FV83" s="262"/>
      <c r="FW83" s="262"/>
      <c r="FX83" s="262"/>
      <c r="FY83" s="262"/>
      <c r="FZ83" s="262"/>
      <c r="GA83" s="262"/>
      <c r="GB83" s="262"/>
      <c r="GC83" s="262"/>
      <c r="GD83" s="262"/>
      <c r="GE83" s="262"/>
      <c r="GF83" s="262"/>
      <c r="GH83" s="2">
        <f t="shared" si="582"/>
        <v>0.064130766941467923</v>
      </c>
      <c r="GI83" s="2">
        <f t="shared" si="275"/>
        <v>0.066330644115881729</v>
      </c>
      <c r="GJ83" s="2">
        <f t="shared" si="464"/>
        <v>0.066330644115879842</v>
      </c>
      <c r="GK83" s="2">
        <f t="shared" si="583"/>
        <v>0.064130766941467923</v>
      </c>
      <c r="GL83" s="2">
        <f t="shared" si="276"/>
        <v>0.066330644115881798</v>
      </c>
      <c r="GM83" s="2">
        <f t="shared" si="584"/>
        <v>0.066330644115881798</v>
      </c>
      <c r="GN83" s="2">
        <f t="shared" si="585"/>
        <v>0.064130766941467923</v>
      </c>
      <c r="GO83" s="2">
        <f t="shared" si="277"/>
        <v>0.066330644115881798</v>
      </c>
      <c r="GP83" s="2">
        <f t="shared" si="586"/>
        <v>0.066330644115881798</v>
      </c>
      <c r="GW83" s="7"/>
      <c r="GX83" s="7"/>
      <c r="GY83" s="24"/>
      <c r="GZ83" s="24"/>
      <c r="HA83" s="24"/>
      <c r="HB83" s="24"/>
      <c r="HK83" s="1"/>
      <c r="HR83" s="24"/>
      <c r="HS83" s="24"/>
      <c r="HY83" s="7"/>
      <c r="HZ83" s="7"/>
      <c r="IA83" s="24"/>
      <c r="IB83" s="24"/>
      <c r="IC83" s="24"/>
      <c r="ID83" s="24"/>
      <c r="IM83" s="1"/>
      <c r="IT83" s="24"/>
      <c r="IU83" s="24"/>
      <c r="IX83" s="8"/>
      <c r="IY83" s="2" t="e">
        <f t="shared" ref="IY83:IY92" si="605">JD70</f>
        <v>#DIV/0!</v>
      </c>
      <c r="IZ83" s="2" t="e">
        <f t="shared" ref="IZ83:IZ92" si="606">IZ82</f>
        <v>#DIV/0!</v>
      </c>
      <c r="JA83" s="2" t="e">
        <f t="shared" si="598"/>
        <v>#DIV/0!</v>
      </c>
      <c r="JB83" s="2" t="e">
        <f t="shared" ref="JB83:JB92" si="607">JA82</f>
        <v>#DIV/0!</v>
      </c>
      <c r="JC83" s="1"/>
      <c r="JD83" s="40"/>
      <c r="JE83" s="1"/>
      <c r="KR83" s="4"/>
      <c r="KS83" s="4"/>
      <c r="KT83" s="4"/>
      <c r="LD83" s="5"/>
      <c r="LE83" s="5"/>
      <c r="LF83" s="5"/>
      <c r="LG83" s="5"/>
      <c r="LH83" s="5"/>
      <c r="LI83" s="5"/>
      <c r="LJ83" s="5"/>
      <c r="LK83" s="5"/>
      <c r="LL83" s="5"/>
      <c r="LP83" s="7"/>
      <c r="LQ83" s="7"/>
      <c r="LR83" s="24"/>
      <c r="LS83" s="24"/>
      <c r="LT83" s="24"/>
      <c r="LU83" s="24"/>
      <c r="MD83" s="1"/>
      <c r="MK83" s="24"/>
      <c r="ML83" s="24"/>
      <c r="MO83" s="8"/>
      <c r="MP83" s="2">
        <f t="shared" ref="MP83:MP92" si="608">MU70</f>
        <v>0.0078893558622337556</v>
      </c>
      <c r="MQ83" s="2">
        <f t="shared" ref="MQ83:MQ92" si="609">MQ82</f>
        <v>0.0078584784986704109</v>
      </c>
      <c r="MR83" s="2">
        <f t="shared" si="599"/>
        <v>0.0078896014038260381</v>
      </c>
      <c r="MS83" s="2">
        <f t="shared" ref="MS83:MS92" si="610">MR82</f>
        <v>0.0078896014038260381</v>
      </c>
      <c r="MT83" s="1"/>
      <c r="MU83" s="40"/>
      <c r="MV83" s="1"/>
      <c r="MZ83" s="7"/>
      <c r="NA83" s="7"/>
      <c r="NB83" s="24"/>
      <c r="NC83" s="24"/>
      <c r="ND83" s="24"/>
      <c r="NE83" s="24"/>
      <c r="NN83" s="1"/>
      <c r="NU83" s="24"/>
      <c r="NV83" s="24"/>
      <c r="NY83" s="8"/>
      <c r="NZ83" s="2">
        <f t="shared" ref="NZ83:NZ92" si="611">OE70</f>
        <v>0</v>
      </c>
      <c r="OA83" s="2">
        <f t="shared" ref="OA83:OA92" si="612">OA82</f>
        <v>0</v>
      </c>
      <c r="OB83" s="2">
        <f t="shared" si="600"/>
        <v>0</v>
      </c>
      <c r="OC83" s="2">
        <f t="shared" ref="OC83:OC92" si="613">OB82</f>
        <v>0</v>
      </c>
      <c r="OD83" s="1"/>
      <c r="OE83" s="40"/>
      <c r="OF83" s="1"/>
      <c r="OM83" s="24"/>
      <c r="ON83" s="24"/>
      <c r="OQ83" s="8"/>
      <c r="OR83" s="2">
        <f t="shared" ref="OR83:OR92" si="614">OW70</f>
        <v>0.077469135132454195</v>
      </c>
      <c r="OS83" s="2">
        <f t="shared" ref="OS83:OS92" si="615">OS82</f>
        <v>0.074684296941418274</v>
      </c>
      <c r="OT83" s="2">
        <f t="shared" si="601"/>
        <v>0.077703189793457292</v>
      </c>
      <c r="OU83" s="2">
        <f t="shared" ref="OU83:OU92" si="616">OT82</f>
        <v>0.077703189793457292</v>
      </c>
      <c r="OV83" s="1"/>
      <c r="OW83" s="40"/>
      <c r="OX83" s="1"/>
      <c r="PK83" s="7"/>
      <c r="PL83" s="7"/>
      <c r="PM83" s="24"/>
      <c r="PN83" s="24"/>
      <c r="PO83" s="24"/>
      <c r="PP83" s="24"/>
      <c r="PY83" s="1"/>
      <c r="QF83" s="24"/>
      <c r="QG83" s="24"/>
      <c r="QJ83" s="8"/>
      <c r="QK83" s="2">
        <f t="shared" ref="QK83:QK92" si="617">QP70</f>
        <v>0.0072585734919293895</v>
      </c>
      <c r="QL83" s="2">
        <f t="shared" ref="QL83:QL92" si="618">QL82</f>
        <v>0.0072324198864735564</v>
      </c>
      <c r="QM83" s="2">
        <f t="shared" si="602"/>
        <v>0.0072587647190971612</v>
      </c>
      <c r="QN83" s="2">
        <f t="shared" ref="QN83:QN92" si="619">QM82</f>
        <v>0.0072587647190971612</v>
      </c>
      <c r="QO83" s="1"/>
      <c r="QP83" s="40"/>
      <c r="QQ83" s="1"/>
      <c r="QX83" s="24"/>
      <c r="QY83" s="24"/>
      <c r="RB83" s="8"/>
      <c r="RC83" s="2">
        <f t="shared" ref="RC83:RC92" si="620">RH70</f>
        <v>0.077469135132454195</v>
      </c>
      <c r="RD83" s="2">
        <f t="shared" ref="RD83:RD92" si="621">RD82</f>
        <v>0.074684296941418274</v>
      </c>
      <c r="RE83" s="2">
        <f t="shared" si="603"/>
        <v>0.077703189793457292</v>
      </c>
      <c r="RF83" s="2">
        <f t="shared" ref="RF83:RF92" si="622">RE82</f>
        <v>0.077703189793457292</v>
      </c>
      <c r="RG83" s="1"/>
      <c r="RH83" s="40"/>
      <c r="RI83" s="1"/>
      <c r="SL83" s="262"/>
      <c r="SM83" s="262"/>
      <c r="SN83" s="262"/>
      <c r="SO83" s="262"/>
      <c r="SP83" s="262"/>
      <c r="SQ83" s="262"/>
      <c r="SR83" s="262"/>
      <c r="SS83" s="262"/>
      <c r="ST83" s="262"/>
      <c r="SU83" s="262"/>
      <c r="SV83" s="262"/>
      <c r="SW83" s="262"/>
      <c r="SX83" s="262"/>
      <c r="SY83" s="262"/>
      <c r="SZ83" s="262"/>
      <c r="TA83" s="262"/>
      <c r="TB83" s="262"/>
      <c r="TC83" s="262"/>
      <c r="TD83" s="262"/>
      <c r="TE83" s="262"/>
      <c r="TF83" s="2">
        <f t="shared" si="587"/>
        <v>0.088458728965830347</v>
      </c>
      <c r="TG83" s="2">
        <f t="shared" si="278"/>
        <v>0.092761033647503266</v>
      </c>
      <c r="TH83" s="2">
        <f t="shared" si="466"/>
        <v>0.092761033647423524</v>
      </c>
      <c r="TI83" s="2">
        <f t="shared" si="588"/>
        <v>0.088458728965830347</v>
      </c>
      <c r="TJ83" s="2">
        <f t="shared" si="279"/>
        <v>0.092761033647507346</v>
      </c>
      <c r="TK83" s="2">
        <f t="shared" si="589"/>
        <v>0.092761033647507346</v>
      </c>
      <c r="TL83" s="2">
        <f t="shared" si="590"/>
        <v>0.088458728965830347</v>
      </c>
      <c r="TM83" s="2">
        <f t="shared" si="280"/>
        <v>0.092761033647507346</v>
      </c>
      <c r="TN83" s="2">
        <f t="shared" si="591"/>
        <v>0.092761033647507346</v>
      </c>
      <c r="UB83" s="8"/>
      <c r="UC83" s="2">
        <f t="shared" ref="UC83:UC92" si="623">UH70</f>
        <v>0.014588865038372053</v>
      </c>
      <c r="UD83" s="2">
        <f t="shared" ref="UD83:UD92" si="624">UD82</f>
        <v>0.014483977773390293</v>
      </c>
      <c r="UE83" s="2">
        <f t="shared" si="604"/>
        <v>0.014590417920944197</v>
      </c>
      <c r="UF83" s="2">
        <f t="shared" ref="UF83:UF92" si="625">UE82</f>
        <v>0.014590417920944197</v>
      </c>
      <c r="UG83" s="1"/>
      <c r="UH83" s="40"/>
      <c r="UI83" s="1"/>
      <c r="UT83" s="3"/>
      <c r="VB83" s="46" t="s">
        <v>39</v>
      </c>
      <c r="VC83" s="7" t="e">
        <f>QP118/(QX107*QU118)</f>
        <v>#DIV/0!</v>
      </c>
      <c r="VD83" s="24"/>
      <c r="VE83" s="6"/>
      <c r="VF83" s="6"/>
      <c r="VG83" s="6"/>
      <c r="VH83" s="6"/>
      <c r="VI83" s="6"/>
      <c r="VJ83" s="24"/>
      <c r="VK83" s="24"/>
      <c r="VL83" s="6"/>
      <c r="VM83" s="24"/>
      <c r="VN83" s="24"/>
      <c r="VO83" s="24"/>
      <c r="VP83" s="24"/>
      <c r="VQ83" s="24"/>
      <c r="VR83" s="6"/>
      <c r="WM83" s="8"/>
      <c r="WN83" s="6"/>
      <c r="WO83" s="7"/>
      <c r="WP83" s="6"/>
      <c r="WQ83" s="1"/>
      <c r="WR83" s="1"/>
      <c r="WS83" s="1"/>
      <c r="XD83" s="1"/>
      <c r="XE83" s="1"/>
      <c r="XF83" s="1"/>
      <c r="XG83" s="1"/>
      <c r="XH83" s="1"/>
      <c r="XI83" s="1"/>
      <c r="XJ83" s="1"/>
      <c r="XK83" s="1"/>
      <c r="XL83" s="1"/>
      <c r="ZG83" s="2">
        <f t="shared" si="593"/>
        <v>0.072549019607843143</v>
      </c>
      <c r="ZH83" s="2">
        <f t="shared" si="266"/>
        <v>0.075390914610758766</v>
      </c>
      <c r="ZI83" s="2">
        <f t="shared" si="458"/>
        <v>0.07539091461055332</v>
      </c>
      <c r="ZJ83" s="2">
        <f t="shared" si="594"/>
        <v>0.072549019607843143</v>
      </c>
      <c r="ZK83" s="2">
        <f t="shared" si="267"/>
        <v>0.075390914610767135</v>
      </c>
      <c r="ZL83" s="2">
        <f t="shared" si="595"/>
        <v>0.075390914610767135</v>
      </c>
      <c r="ZM83" s="2">
        <f t="shared" si="596"/>
        <v>0.072549019607843143</v>
      </c>
      <c r="ZN83" s="2">
        <f t="shared" si="268"/>
        <v>0.075390914610767135</v>
      </c>
      <c r="ZO83" s="2">
        <f t="shared" si="597"/>
        <v>0.075390914610767135</v>
      </c>
      <c r="ZW83" s="1"/>
      <c r="AAA83" s="40"/>
      <c r="AAB83" s="2"/>
      <c r="AAC83" s="2"/>
      <c r="AAD83" s="85"/>
      <c r="AAE83" s="2"/>
      <c r="AAF83" s="85"/>
      <c r="AAG83" s="2"/>
      <c r="AAH83" s="4"/>
      <c r="AAI83" s="5"/>
    </row>
    <row r="84" s="1" customFormat="1" ht="15" customHeight="1">
      <c r="A84" s="2"/>
      <c r="B84" s="2"/>
      <c r="C84" s="2"/>
      <c r="D84" s="2"/>
      <c r="E84" s="2"/>
      <c r="F84" s="2"/>
      <c r="G84" s="2"/>
      <c r="H84" s="2"/>
      <c r="I84" s="2"/>
      <c r="J84" s="2"/>
      <c r="K84" s="2"/>
      <c r="L84" s="254"/>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W84" s="1"/>
      <c r="AY84" s="3"/>
      <c r="AZ84" s="3"/>
      <c r="BA84" s="3"/>
      <c r="BB84" s="262"/>
      <c r="BC84" s="262"/>
      <c r="BD84" s="262"/>
      <c r="BE84" s="262"/>
      <c r="BF84" s="262"/>
      <c r="BG84" s="262"/>
      <c r="BH84" s="262"/>
      <c r="BI84" s="262"/>
      <c r="BJ84" s="262"/>
      <c r="BK84" s="262"/>
      <c r="BL84" s="262"/>
      <c r="BM84" s="262"/>
      <c r="BN84" s="262"/>
      <c r="BO84" s="262"/>
      <c r="BP84" s="262"/>
      <c r="BQ84" s="262"/>
      <c r="BR84" s="262"/>
      <c r="BS84" s="262"/>
      <c r="BT84" s="262"/>
      <c r="BU84" s="262"/>
      <c r="BV84" s="262"/>
      <c r="BW84" s="262"/>
      <c r="BX84" s="262"/>
      <c r="BY84" s="262"/>
      <c r="BZ84" s="262"/>
      <c r="CA84" s="262"/>
      <c r="CB84" s="262"/>
      <c r="CC84" s="262"/>
      <c r="CD84" s="262"/>
      <c r="CE84" s="262"/>
      <c r="CF84" s="262"/>
      <c r="DB84" s="40"/>
      <c r="DC84" s="40"/>
      <c r="DD84" s="40"/>
      <c r="DE84" s="40"/>
      <c r="DF84" s="40"/>
      <c r="DG84" s="40"/>
      <c r="DH84" s="40"/>
      <c r="DI84" s="40"/>
      <c r="DJ84" s="40"/>
      <c r="DK84" s="40"/>
      <c r="DL84" s="2">
        <f t="shared" si="572"/>
        <v>0.12986883875169053</v>
      </c>
      <c r="DM84" s="2">
        <f t="shared" si="269"/>
        <v>0.13961501495162618</v>
      </c>
      <c r="DN84" s="2">
        <f t="shared" si="460"/>
        <v>0.13961501495111397</v>
      </c>
      <c r="DO84" s="2">
        <f t="shared" si="573"/>
        <v>0.12986883875169053</v>
      </c>
      <c r="DP84" s="2">
        <f t="shared" si="270"/>
        <v>0.13961501495166773</v>
      </c>
      <c r="DQ84" s="2">
        <f t="shared" si="574"/>
        <v>0.13961501495166773</v>
      </c>
      <c r="DR84" s="2">
        <f t="shared" si="575"/>
        <v>0.12986883875169053</v>
      </c>
      <c r="DS84" s="2">
        <f t="shared" si="271"/>
        <v>0.13961501495166773</v>
      </c>
      <c r="DT84" s="2">
        <f t="shared" si="576"/>
        <v>0.13961501495166773</v>
      </c>
      <c r="DX84" s="262"/>
      <c r="EM84" s="262"/>
      <c r="EN84" s="262"/>
      <c r="EO84" s="262"/>
      <c r="EP84" s="262"/>
      <c r="EQ84" s="262"/>
      <c r="ER84" s="262"/>
      <c r="ES84" s="2"/>
      <c r="ET84" s="2"/>
      <c r="EU84" s="2"/>
      <c r="EV84" s="2"/>
      <c r="EW84" s="2"/>
      <c r="EX84" s="2"/>
      <c r="EY84" s="2"/>
      <c r="EZ84" s="2"/>
      <c r="FA84" s="2">
        <f t="shared" si="577"/>
        <v>0.064130766941467923</v>
      </c>
      <c r="FB84" s="2">
        <f t="shared" si="272"/>
        <v>0.066330644115881798</v>
      </c>
      <c r="FC84" s="2">
        <f t="shared" si="592"/>
        <v>0.066330644115881729</v>
      </c>
      <c r="FD84" s="2">
        <f t="shared" si="578"/>
        <v>0.064130766941467923</v>
      </c>
      <c r="FE84" s="2">
        <f t="shared" si="273"/>
        <v>0.066330644115881798</v>
      </c>
      <c r="FF84" s="2">
        <f t="shared" si="579"/>
        <v>0.066330644115881798</v>
      </c>
      <c r="FG84" s="2">
        <f t="shared" si="580"/>
        <v>0.064130766941467923</v>
      </c>
      <c r="FH84" s="2">
        <f t="shared" si="274"/>
        <v>0.066330644115881798</v>
      </c>
      <c r="FI84" s="2">
        <f t="shared" si="581"/>
        <v>0.066330644115881798</v>
      </c>
      <c r="GH84" s="2">
        <f t="shared" si="582"/>
        <v>0.064130766941467923</v>
      </c>
      <c r="GI84" s="2">
        <f t="shared" si="275"/>
        <v>0.066330644115881798</v>
      </c>
      <c r="GJ84" s="2">
        <f t="shared" si="464"/>
        <v>0.066330644115881729</v>
      </c>
      <c r="GK84" s="2">
        <f t="shared" si="583"/>
        <v>0.064130766941467923</v>
      </c>
      <c r="GL84" s="2">
        <f t="shared" si="276"/>
        <v>0.066330644115881798</v>
      </c>
      <c r="GM84" s="2">
        <f t="shared" si="584"/>
        <v>0.066330644115881798</v>
      </c>
      <c r="GN84" s="2">
        <f t="shared" si="585"/>
        <v>0.064130766941467923</v>
      </c>
      <c r="GO84" s="2">
        <f t="shared" si="277"/>
        <v>0.066330644115881798</v>
      </c>
      <c r="GP84" s="2">
        <f t="shared" si="586"/>
        <v>0.066330644115881798</v>
      </c>
      <c r="GW84" s="71"/>
      <c r="GX84" s="6"/>
      <c r="GY84" s="24"/>
      <c r="GZ84" s="24"/>
      <c r="HA84" s="24"/>
      <c r="HB84" s="24"/>
      <c r="HK84" s="1"/>
      <c r="HR84" s="24"/>
      <c r="HS84" s="24"/>
      <c r="HY84" s="71"/>
      <c r="HZ84" s="6"/>
      <c r="IA84" s="24"/>
      <c r="IB84" s="24"/>
      <c r="IC84" s="24"/>
      <c r="ID84" s="24"/>
      <c r="IM84" s="1"/>
      <c r="IT84" s="24"/>
      <c r="IU84" s="24"/>
      <c r="IX84" s="2"/>
      <c r="IY84" s="2" t="e">
        <f t="shared" si="605"/>
        <v>#DIV/0!</v>
      </c>
      <c r="IZ84" s="2" t="e">
        <f t="shared" si="606"/>
        <v>#DIV/0!</v>
      </c>
      <c r="JA84" s="2" t="e">
        <f t="shared" si="598"/>
        <v>#DIV/0!</v>
      </c>
      <c r="JB84" s="2" t="e">
        <f t="shared" si="607"/>
        <v>#DIV/0!</v>
      </c>
      <c r="JC84" s="1"/>
      <c r="JD84" s="1"/>
      <c r="JE84" s="1"/>
      <c r="JF84" s="262"/>
      <c r="JG84" s="262"/>
      <c r="JH84" s="262"/>
      <c r="JI84" s="262"/>
      <c r="JJ84" s="262"/>
      <c r="JK84" s="262"/>
      <c r="JL84" s="262"/>
      <c r="JM84" s="262"/>
      <c r="JN84" s="262"/>
      <c r="KN84" s="262"/>
      <c r="KO84" s="262"/>
      <c r="KP84" s="262"/>
      <c r="KQ84" s="262"/>
      <c r="KR84" s="271"/>
      <c r="KS84" s="271"/>
      <c r="KT84" s="271"/>
      <c r="LD84" s="271"/>
      <c r="LE84" s="271"/>
      <c r="LF84" s="271"/>
      <c r="LG84" s="271"/>
      <c r="LH84" s="271"/>
      <c r="LI84" s="271"/>
      <c r="LJ84" s="271"/>
      <c r="LK84" s="271"/>
      <c r="LL84" s="262"/>
      <c r="LP84" s="71"/>
      <c r="LQ84" s="6"/>
      <c r="LR84" s="24"/>
      <c r="LS84" s="24"/>
      <c r="LT84" s="24"/>
      <c r="LU84" s="24"/>
      <c r="MD84" s="1"/>
      <c r="MK84" s="24"/>
      <c r="ML84" s="24"/>
      <c r="MO84" s="2"/>
      <c r="MP84" s="2">
        <f t="shared" si="608"/>
        <v>0.0078896004313773957</v>
      </c>
      <c r="MQ84" s="2">
        <f t="shared" si="609"/>
        <v>0.0078584784986704109</v>
      </c>
      <c r="MR84" s="2">
        <f t="shared" si="599"/>
        <v>0.0078896014038260381</v>
      </c>
      <c r="MS84" s="2">
        <f t="shared" si="610"/>
        <v>0.0078896014038260381</v>
      </c>
      <c r="MT84" s="1"/>
      <c r="MU84" s="1"/>
      <c r="MV84" s="1"/>
      <c r="MZ84" s="71"/>
      <c r="NA84" s="6"/>
      <c r="NB84" s="24"/>
      <c r="NC84" s="24"/>
      <c r="ND84" s="24"/>
      <c r="NE84" s="24"/>
      <c r="NN84" s="1"/>
      <c r="NU84" s="24"/>
      <c r="NV84" s="24"/>
      <c r="NY84" s="2"/>
      <c r="NZ84" s="2">
        <f t="shared" si="611"/>
        <v>0</v>
      </c>
      <c r="OA84" s="2">
        <f t="shared" si="612"/>
        <v>0</v>
      </c>
      <c r="OB84" s="2">
        <f t="shared" si="600"/>
        <v>0</v>
      </c>
      <c r="OC84" s="2">
        <f t="shared" si="613"/>
        <v>0</v>
      </c>
      <c r="OD84" s="1"/>
      <c r="OE84" s="1"/>
      <c r="OF84" s="1"/>
      <c r="OM84" s="24"/>
      <c r="ON84" s="24"/>
      <c r="OQ84" s="2"/>
      <c r="OR84" s="2">
        <f t="shared" si="614"/>
        <v>0.077693729974591286</v>
      </c>
      <c r="OS84" s="2">
        <f t="shared" si="615"/>
        <v>0.074684296941418274</v>
      </c>
      <c r="OT84" s="2">
        <f t="shared" si="601"/>
        <v>0.077703189793457292</v>
      </c>
      <c r="OU84" s="2">
        <f t="shared" si="616"/>
        <v>0.077703189793457292</v>
      </c>
      <c r="OV84" s="1"/>
      <c r="OW84" s="1"/>
      <c r="OX84" s="1"/>
      <c r="PK84" s="71"/>
      <c r="PL84" s="6"/>
      <c r="PM84" s="24"/>
      <c r="PN84" s="24"/>
      <c r="PO84" s="24"/>
      <c r="PP84" s="24"/>
      <c r="PY84" s="1"/>
      <c r="QF84" s="24"/>
      <c r="QG84" s="24"/>
      <c r="QJ84" s="2"/>
      <c r="QK84" s="2">
        <f t="shared" si="617"/>
        <v>0.0072587640225326199</v>
      </c>
      <c r="QL84" s="2">
        <f t="shared" si="618"/>
        <v>0.0072324198864735564</v>
      </c>
      <c r="QM84" s="2">
        <f t="shared" si="602"/>
        <v>0.0072587647190971612</v>
      </c>
      <c r="QN84" s="2">
        <f t="shared" si="619"/>
        <v>0.0072587647190971612</v>
      </c>
      <c r="QO84" s="1"/>
      <c r="QP84" s="1"/>
      <c r="QQ84" s="1"/>
      <c r="QX84" s="24"/>
      <c r="QY84" s="24"/>
      <c r="RB84" s="2"/>
      <c r="RC84" s="2">
        <f t="shared" si="620"/>
        <v>0.077693729974591286</v>
      </c>
      <c r="RD84" s="2">
        <f t="shared" si="621"/>
        <v>0.074684296941418274</v>
      </c>
      <c r="RE84" s="2">
        <f t="shared" si="603"/>
        <v>0.077703189793457292</v>
      </c>
      <c r="RF84" s="2">
        <f t="shared" si="622"/>
        <v>0.077703189793457292</v>
      </c>
      <c r="RG84" s="1"/>
      <c r="RH84" s="1"/>
      <c r="RI84" s="1"/>
      <c r="SK84" s="262"/>
      <c r="TF84" s="2">
        <f t="shared" si="587"/>
        <v>0.088458728965830347</v>
      </c>
      <c r="TG84" s="2">
        <f t="shared" si="278"/>
        <v>0.092761033647507152</v>
      </c>
      <c r="TH84" s="2">
        <f t="shared" si="466"/>
        <v>0.092761033647503266</v>
      </c>
      <c r="TI84" s="2">
        <f t="shared" si="588"/>
        <v>0.088458728965830347</v>
      </c>
      <c r="TJ84" s="2">
        <f t="shared" si="279"/>
        <v>0.092761033647507346</v>
      </c>
      <c r="TK84" s="2">
        <f t="shared" si="589"/>
        <v>0.092761033647507346</v>
      </c>
      <c r="TL84" s="2">
        <f t="shared" si="590"/>
        <v>0.088458728965830347</v>
      </c>
      <c r="TM84" s="2">
        <f t="shared" si="280"/>
        <v>0.092761033647507346</v>
      </c>
      <c r="TN84" s="2">
        <f t="shared" si="591"/>
        <v>0.092761033647507346</v>
      </c>
      <c r="UB84" s="2"/>
      <c r="UC84" s="2">
        <f t="shared" si="623"/>
        <v>0.014590406509098404</v>
      </c>
      <c r="UD84" s="2">
        <f t="shared" si="624"/>
        <v>0.014483977773390293</v>
      </c>
      <c r="UE84" s="2">
        <f t="shared" si="604"/>
        <v>0.014590417920944197</v>
      </c>
      <c r="UF84" s="2">
        <f t="shared" si="625"/>
        <v>0.014590417920944197</v>
      </c>
      <c r="UG84" s="1"/>
      <c r="UH84" s="1"/>
      <c r="UI84" s="1"/>
      <c r="UT84" s="3"/>
      <c r="VB84" s="46"/>
      <c r="VC84" s="7"/>
      <c r="VD84" s="58"/>
      <c r="VE84" s="32"/>
      <c r="VF84" s="59" t="s">
        <v>48</v>
      </c>
      <c r="VG84" s="60"/>
      <c r="VH84" s="61" t="s">
        <v>49</v>
      </c>
      <c r="VI84" s="62">
        <v>3</v>
      </c>
      <c r="VJ84" s="58"/>
      <c r="VK84" s="32"/>
      <c r="VL84" s="59" t="s">
        <v>48</v>
      </c>
      <c r="VM84" s="60"/>
      <c r="VN84" s="24"/>
      <c r="VO84" s="24"/>
      <c r="VP84" s="24"/>
      <c r="VQ84" s="6"/>
      <c r="VR84" s="8"/>
      <c r="WM84" s="8"/>
      <c r="WN84" s="6"/>
      <c r="WO84" s="7"/>
      <c r="WP84" s="6"/>
      <c r="WQ84" s="1"/>
      <c r="WR84" s="1"/>
      <c r="WS84" s="1"/>
      <c r="XD84" s="1"/>
      <c r="XE84" s="1"/>
      <c r="XF84" s="1"/>
      <c r="XG84" s="1"/>
      <c r="XH84" s="1"/>
      <c r="XI84" s="1"/>
      <c r="XJ84" s="1"/>
      <c r="XK84" s="1"/>
      <c r="XL84" s="1"/>
      <c r="ZG84" s="2">
        <f t="shared" si="593"/>
        <v>0.072549019607843143</v>
      </c>
      <c r="ZH84" s="2">
        <f t="shared" si="266"/>
        <v>0.075390914610766802</v>
      </c>
      <c r="ZI84" s="2">
        <f t="shared" si="458"/>
        <v>0.075390914610758766</v>
      </c>
      <c r="ZJ84" s="2">
        <f t="shared" si="594"/>
        <v>0.072549019607843143</v>
      </c>
      <c r="ZK84" s="2">
        <f t="shared" si="267"/>
        <v>0.075390914610767135</v>
      </c>
      <c r="ZL84" s="2">
        <f t="shared" si="595"/>
        <v>0.075390914610767135</v>
      </c>
      <c r="ZM84" s="2">
        <f t="shared" si="596"/>
        <v>0.072549019607843143</v>
      </c>
      <c r="ZN84" s="2">
        <f t="shared" si="268"/>
        <v>0.075390914610767135</v>
      </c>
      <c r="ZO84" s="2">
        <f t="shared" si="597"/>
        <v>0.075390914610767135</v>
      </c>
      <c r="ZW84" s="1"/>
      <c r="AAA84" s="40"/>
      <c r="AAB84" s="2"/>
      <c r="AAC84" s="2"/>
      <c r="AAD84" s="85"/>
      <c r="AAE84" s="2"/>
      <c r="AAF84" s="85"/>
      <c r="AAG84" s="2"/>
      <c r="AAH84" s="4"/>
      <c r="AAI84" s="5"/>
    </row>
    <row r="85" s="1" customFormat="1" ht="15" customHeight="1">
      <c r="A85" s="2"/>
      <c r="B85" s="2"/>
      <c r="C85" s="2"/>
      <c r="D85" s="2"/>
      <c r="E85" s="2"/>
      <c r="F85" s="2"/>
      <c r="G85" s="2"/>
      <c r="H85" s="2"/>
      <c r="I85" s="2"/>
      <c r="J85" s="2"/>
      <c r="K85" s="2"/>
      <c r="L85" s="254"/>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U85" s="258"/>
      <c r="AV85" s="260"/>
      <c r="AW85" s="260"/>
      <c r="AX85" s="260"/>
      <c r="AY85" s="261"/>
      <c r="AZ85" s="3"/>
      <c r="BA85" s="3"/>
      <c r="CG85" s="262"/>
      <c r="CH85" s="262"/>
      <c r="CI85" s="262"/>
      <c r="CJ85" s="262"/>
      <c r="CK85" s="262"/>
      <c r="CL85" s="262"/>
      <c r="CM85" s="262"/>
      <c r="CN85" s="262"/>
      <c r="CO85" s="262"/>
      <c r="CP85" s="262"/>
      <c r="CQ85" s="262"/>
      <c r="CR85" s="262"/>
      <c r="CS85" s="262"/>
      <c r="CT85" s="262"/>
      <c r="CU85" s="262"/>
      <c r="CV85" s="262"/>
      <c r="CW85" s="262"/>
      <c r="CX85" s="262"/>
      <c r="CY85" s="262"/>
      <c r="CZ85" s="262"/>
      <c r="DA85" s="262"/>
      <c r="DB85" s="40"/>
      <c r="DC85" s="40"/>
      <c r="DD85" s="40"/>
      <c r="DE85" s="40"/>
      <c r="DF85" s="40"/>
      <c r="DG85" s="40"/>
      <c r="DH85" s="40"/>
      <c r="DI85" s="40"/>
      <c r="DJ85" s="40"/>
      <c r="DK85" s="40"/>
      <c r="DL85" s="2">
        <f>DR84</f>
        <v>0.12986883875169053</v>
      </c>
      <c r="DM85" s="2">
        <f t="shared" si="269"/>
        <v>0.13961501495166773</v>
      </c>
      <c r="DN85" s="2">
        <f>DS84</f>
        <v>0.13961501495166773</v>
      </c>
      <c r="DR85" s="24"/>
      <c r="DS85" s="24"/>
      <c r="DY85" s="262"/>
      <c r="DZ85" s="262"/>
      <c r="EA85" s="262"/>
      <c r="EB85" s="262"/>
      <c r="EC85" s="262"/>
      <c r="ED85" s="262"/>
      <c r="EE85" s="262"/>
      <c r="EF85" s="262"/>
      <c r="EG85" s="262"/>
      <c r="EH85" s="262"/>
      <c r="EI85" s="262"/>
      <c r="EJ85" s="262"/>
      <c r="EK85" s="262"/>
      <c r="EL85" s="262"/>
      <c r="ES85" s="2"/>
      <c r="ET85" s="2"/>
      <c r="EU85" s="2"/>
      <c r="EV85" s="2"/>
      <c r="EW85" s="2"/>
      <c r="EX85" s="2"/>
      <c r="EY85" s="2"/>
      <c r="EZ85" s="2"/>
      <c r="FA85" s="2">
        <f>GN84</f>
        <v>0.064130766941467923</v>
      </c>
      <c r="FB85" s="2">
        <f t="shared" si="272"/>
        <v>0.066330644115881798</v>
      </c>
      <c r="FC85" s="2">
        <f>GO84</f>
        <v>0.066330644115881798</v>
      </c>
      <c r="FG85" s="24"/>
      <c r="FH85" s="24"/>
      <c r="FM85" s="262"/>
      <c r="FN85" s="262"/>
      <c r="FO85" s="262"/>
      <c r="FP85" s="262"/>
      <c r="FQ85" s="262"/>
      <c r="FR85" s="262"/>
      <c r="FS85" s="262"/>
      <c r="FT85" s="262"/>
      <c r="FU85" s="262"/>
      <c r="FV85" s="262"/>
      <c r="FW85" s="262"/>
      <c r="FX85" s="262"/>
      <c r="FY85" s="262"/>
      <c r="FZ85" s="262"/>
      <c r="GA85" s="262"/>
      <c r="GB85" s="262"/>
      <c r="GC85" s="262"/>
      <c r="GD85" s="262"/>
      <c r="GE85" s="262"/>
      <c r="GF85" s="262"/>
      <c r="GH85" s="2">
        <f>GN84</f>
        <v>0.064130766941467923</v>
      </c>
      <c r="GI85" s="2">
        <f t="shared" si="275"/>
        <v>0.066330644115881798</v>
      </c>
      <c r="GJ85" s="2">
        <f>GO84</f>
        <v>0.066330644115881798</v>
      </c>
      <c r="GN85" s="24"/>
      <c r="GO85" s="24"/>
      <c r="GW85" s="7"/>
      <c r="GX85" s="7"/>
      <c r="GY85" s="24"/>
      <c r="GZ85" s="24"/>
      <c r="HA85" s="24"/>
      <c r="HB85" s="24"/>
      <c r="HC85" s="6"/>
      <c r="HD85" s="7"/>
      <c r="HE85" s="6"/>
      <c r="HF85" s="1"/>
      <c r="HG85" s="1"/>
      <c r="HH85" s="1"/>
      <c r="HI85" s="1"/>
      <c r="HJ85" s="1"/>
      <c r="HK85" s="1"/>
      <c r="HR85" s="24"/>
      <c r="HS85" s="24"/>
      <c r="HY85" s="7"/>
      <c r="HZ85" s="7"/>
      <c r="IA85" s="24"/>
      <c r="IB85" s="24"/>
      <c r="IC85" s="24"/>
      <c r="ID85" s="24"/>
      <c r="IE85" s="6"/>
      <c r="IF85" s="7"/>
      <c r="IG85" s="6"/>
      <c r="IH85" s="1"/>
      <c r="II85" s="1"/>
      <c r="IJ85" s="1"/>
      <c r="IK85" s="1"/>
      <c r="IL85" s="1"/>
      <c r="IM85" s="1"/>
      <c r="IT85" s="24"/>
      <c r="IU85" s="24"/>
      <c r="IX85" s="2"/>
      <c r="IY85" s="2" t="e">
        <f t="shared" si="605"/>
        <v>#DIV/0!</v>
      </c>
      <c r="IZ85" s="2" t="e">
        <f t="shared" si="606"/>
        <v>#DIV/0!</v>
      </c>
      <c r="JA85" s="2" t="e">
        <f t="shared" si="598"/>
        <v>#DIV/0!</v>
      </c>
      <c r="JB85" s="2" t="e">
        <f t="shared" si="607"/>
        <v>#DIV/0!</v>
      </c>
      <c r="JC85" s="1"/>
      <c r="JD85" s="1"/>
      <c r="JE85" s="1"/>
      <c r="KR85" s="4"/>
      <c r="KS85" s="4"/>
      <c r="KT85" s="4"/>
      <c r="LD85" s="4"/>
      <c r="LE85" s="4"/>
      <c r="LF85" s="4"/>
      <c r="LG85" s="4"/>
      <c r="LH85" s="4"/>
      <c r="LI85" s="4"/>
      <c r="LJ85" s="4"/>
      <c r="LK85" s="4"/>
      <c r="LP85" s="7"/>
      <c r="LQ85" s="7"/>
      <c r="LR85" s="24"/>
      <c r="LS85" s="24"/>
      <c r="LT85" s="24"/>
      <c r="LU85" s="24"/>
      <c r="LV85" s="6"/>
      <c r="LW85" s="7"/>
      <c r="LX85" s="6"/>
      <c r="LY85" s="1"/>
      <c r="LZ85" s="1"/>
      <c r="MA85" s="1"/>
      <c r="MB85" s="1"/>
      <c r="MC85" s="1"/>
      <c r="MD85" s="1"/>
      <c r="MK85" s="24"/>
      <c r="ML85" s="24"/>
      <c r="MO85" s="2"/>
      <c r="MP85" s="2">
        <f t="shared" si="608"/>
        <v>0.0078896013999747282</v>
      </c>
      <c r="MQ85" s="2">
        <f t="shared" si="609"/>
        <v>0.0078584784986704109</v>
      </c>
      <c r="MR85" s="2">
        <f t="shared" si="599"/>
        <v>0.0078896014038260381</v>
      </c>
      <c r="MS85" s="2">
        <f t="shared" si="610"/>
        <v>0.0078896014038260381</v>
      </c>
      <c r="MT85" s="1"/>
      <c r="MU85" s="1"/>
      <c r="MV85" s="1"/>
      <c r="MZ85" s="7"/>
      <c r="NA85" s="7"/>
      <c r="NB85" s="24"/>
      <c r="NC85" s="24"/>
      <c r="ND85" s="24"/>
      <c r="NE85" s="24"/>
      <c r="NF85" s="6"/>
      <c r="NG85" s="7"/>
      <c r="NH85" s="6"/>
      <c r="NI85" s="1"/>
      <c r="NJ85" s="1"/>
      <c r="NK85" s="1"/>
      <c r="NL85" s="1"/>
      <c r="NM85" s="1"/>
      <c r="NN85" s="1"/>
      <c r="NU85" s="24"/>
      <c r="NV85" s="24"/>
      <c r="NY85" s="2"/>
      <c r="NZ85" s="2">
        <f t="shared" si="611"/>
        <v>0</v>
      </c>
      <c r="OA85" s="2">
        <f t="shared" si="612"/>
        <v>0</v>
      </c>
      <c r="OB85" s="2">
        <f t="shared" si="600"/>
        <v>0</v>
      </c>
      <c r="OC85" s="2">
        <f t="shared" si="613"/>
        <v>0</v>
      </c>
      <c r="OD85" s="1"/>
      <c r="OE85" s="1"/>
      <c r="OF85" s="1"/>
      <c r="OM85" s="24"/>
      <c r="ON85" s="24"/>
      <c r="OQ85" s="2"/>
      <c r="OR85" s="2">
        <f t="shared" si="614"/>
        <v>0.07770280741000872</v>
      </c>
      <c r="OS85" s="2">
        <f t="shared" si="615"/>
        <v>0.074684296941418274</v>
      </c>
      <c r="OT85" s="2">
        <f t="shared" si="601"/>
        <v>0.077703189793457292</v>
      </c>
      <c r="OU85" s="2">
        <f t="shared" si="616"/>
        <v>0.077703189793457292</v>
      </c>
      <c r="OV85" s="1"/>
      <c r="OW85" s="1"/>
      <c r="OX85" s="1"/>
      <c r="PK85" s="7"/>
      <c r="PL85" s="7"/>
      <c r="PM85" s="24"/>
      <c r="PN85" s="24"/>
      <c r="PO85" s="24"/>
      <c r="PP85" s="24"/>
      <c r="PQ85" s="6"/>
      <c r="PR85" s="7"/>
      <c r="PS85" s="6"/>
      <c r="PT85" s="1"/>
      <c r="PU85" s="1"/>
      <c r="PV85" s="1"/>
      <c r="PW85" s="1"/>
      <c r="PX85" s="1"/>
      <c r="PY85" s="1"/>
      <c r="QF85" s="24"/>
      <c r="QG85" s="24"/>
      <c r="QJ85" s="2"/>
      <c r="QK85" s="2">
        <f t="shared" si="617"/>
        <v>0.0072587647165598531</v>
      </c>
      <c r="QL85" s="2">
        <f t="shared" si="618"/>
        <v>0.0072324198864735564</v>
      </c>
      <c r="QM85" s="2">
        <f t="shared" si="602"/>
        <v>0.0072587647190971612</v>
      </c>
      <c r="QN85" s="2">
        <f t="shared" si="619"/>
        <v>0.0072587647190971612</v>
      </c>
      <c r="QO85" s="1"/>
      <c r="QP85" s="1"/>
      <c r="QQ85" s="1"/>
      <c r="QX85" s="24"/>
      <c r="QY85" s="24"/>
      <c r="RB85" s="2"/>
      <c r="RC85" s="2">
        <f t="shared" si="620"/>
        <v>0.07770280741000872</v>
      </c>
      <c r="RD85" s="2">
        <f t="shared" si="621"/>
        <v>0.074684296941418274</v>
      </c>
      <c r="RE85" s="2">
        <f t="shared" si="603"/>
        <v>0.077703189793457292</v>
      </c>
      <c r="RF85" s="2">
        <f t="shared" si="622"/>
        <v>0.077703189793457292</v>
      </c>
      <c r="RG85" s="1"/>
      <c r="RH85" s="1"/>
      <c r="RI85" s="1"/>
      <c r="SL85" s="262"/>
      <c r="SM85" s="262"/>
      <c r="SN85" s="262"/>
      <c r="SO85" s="262"/>
      <c r="SP85" s="262"/>
      <c r="SQ85" s="262"/>
      <c r="SR85" s="262"/>
      <c r="SS85" s="262"/>
      <c r="ST85" s="262"/>
      <c r="SU85" s="262"/>
      <c r="SV85" s="262"/>
      <c r="SW85" s="262"/>
      <c r="SX85" s="262"/>
      <c r="SY85" s="262"/>
      <c r="SZ85" s="262"/>
      <c r="TA85" s="262"/>
      <c r="TB85" s="262"/>
      <c r="TC85" s="262"/>
      <c r="TD85" s="262"/>
      <c r="TE85" s="262"/>
      <c r="TF85" s="2">
        <f>TL84</f>
        <v>0.088458728965830347</v>
      </c>
      <c r="TG85" s="2">
        <f t="shared" si="278"/>
        <v>0.092761033647507346</v>
      </c>
      <c r="TH85" s="2">
        <f>TM84</f>
        <v>0.092761033647507346</v>
      </c>
      <c r="TL85" s="24"/>
      <c r="TM85" s="24"/>
      <c r="UB85" s="2"/>
      <c r="UC85" s="2">
        <f t="shared" si="623"/>
        <v>0.014590417837080597</v>
      </c>
      <c r="UD85" s="2">
        <f t="shared" si="624"/>
        <v>0.014483977773390293</v>
      </c>
      <c r="UE85" s="2">
        <f t="shared" si="604"/>
        <v>0.014590417920944197</v>
      </c>
      <c r="UF85" s="2">
        <f t="shared" si="625"/>
        <v>0.014590417920944197</v>
      </c>
      <c r="UG85" s="1"/>
      <c r="UH85" s="1"/>
      <c r="UI85" s="1"/>
      <c r="UT85" s="3"/>
      <c r="VB85" s="46" t="s">
        <v>511</v>
      </c>
      <c r="VC85" s="7">
        <v>0.69999999999999996</v>
      </c>
      <c r="VD85" s="58"/>
      <c r="VE85" s="67"/>
      <c r="VF85" s="67"/>
      <c r="VG85" s="68" t="s">
        <v>61</v>
      </c>
      <c r="VH85" s="69" t="s">
        <v>62</v>
      </c>
      <c r="VI85" s="70" t="s">
        <v>63</v>
      </c>
      <c r="VJ85" s="58"/>
      <c r="VK85" s="67"/>
      <c r="VL85" s="67"/>
      <c r="VM85" s="68" t="s">
        <v>61</v>
      </c>
      <c r="VN85" s="69" t="s">
        <v>62</v>
      </c>
      <c r="VO85" s="70" t="s">
        <v>63</v>
      </c>
      <c r="VP85" s="24"/>
      <c r="VQ85" s="6"/>
      <c r="VR85" s="6"/>
      <c r="WM85" s="8"/>
      <c r="WN85" s="6"/>
      <c r="WO85" s="7"/>
      <c r="WP85" s="6"/>
      <c r="WQ85" s="1"/>
      <c r="WR85" s="1"/>
      <c r="WS85" s="1"/>
      <c r="XD85" s="1"/>
      <c r="XE85" s="1"/>
      <c r="XF85" s="1"/>
      <c r="XG85" s="1"/>
      <c r="XH85" s="1"/>
      <c r="XI85" s="1"/>
      <c r="XJ85" s="1"/>
      <c r="XK85" s="1"/>
      <c r="XL85" s="1"/>
      <c r="ZG85" s="2">
        <f t="shared" si="593"/>
        <v>0.072549019607843143</v>
      </c>
      <c r="ZH85" s="2">
        <f t="shared" si="266"/>
        <v>0.075390914610767121</v>
      </c>
      <c r="ZI85" s="2">
        <f t="shared" si="458"/>
        <v>0.075390914610766802</v>
      </c>
      <c r="ZJ85" s="2">
        <f t="shared" si="594"/>
        <v>0.072549019607843143</v>
      </c>
      <c r="ZK85" s="2">
        <f t="shared" si="267"/>
        <v>0.075390914610767135</v>
      </c>
      <c r="ZL85" s="2">
        <f t="shared" si="595"/>
        <v>0.075390914610767135</v>
      </c>
      <c r="ZM85" s="2">
        <f t="shared" si="596"/>
        <v>0.072549019607843143</v>
      </c>
      <c r="ZN85" s="2">
        <f t="shared" si="268"/>
        <v>0.075390914610767135</v>
      </c>
      <c r="ZO85" s="2">
        <f t="shared" si="597"/>
        <v>0.075390914610767135</v>
      </c>
      <c r="ZW85" s="1"/>
      <c r="AAA85" s="40"/>
      <c r="AAB85" s="2"/>
      <c r="AAC85" s="2"/>
      <c r="AAD85" s="85"/>
      <c r="AAE85" s="2"/>
      <c r="AAF85" s="85"/>
      <c r="AAG85" s="2"/>
      <c r="AAH85" s="4"/>
      <c r="AAI85" s="5"/>
    </row>
    <row r="86" s="1" customFormat="1" ht="1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Z86" s="3"/>
      <c r="BA86" s="3"/>
      <c r="BB86" s="262"/>
      <c r="BC86" s="262"/>
      <c r="BD86" s="262"/>
      <c r="BE86" s="262"/>
      <c r="BF86" s="262"/>
      <c r="BG86" s="262"/>
      <c r="BH86" s="262"/>
      <c r="BI86" s="262"/>
      <c r="BJ86" s="262"/>
      <c r="BK86" s="262"/>
      <c r="BL86" s="262"/>
      <c r="BM86" s="262"/>
      <c r="BN86" s="262"/>
      <c r="BO86" s="262"/>
      <c r="BP86" s="262"/>
      <c r="BQ86" s="262"/>
      <c r="BR86" s="262"/>
      <c r="BS86" s="262"/>
      <c r="BT86" s="262"/>
      <c r="BU86" s="262"/>
      <c r="BV86" s="262"/>
      <c r="BW86" s="262"/>
      <c r="BX86" s="262"/>
      <c r="BY86" s="262"/>
      <c r="BZ86" s="262"/>
      <c r="CA86" s="262"/>
      <c r="CB86" s="262"/>
      <c r="CC86" s="262"/>
      <c r="CD86" s="262"/>
      <c r="CE86" s="262"/>
      <c r="CF86" s="262"/>
      <c r="DB86" s="40"/>
      <c r="DC86" s="40"/>
      <c r="DD86" s="40"/>
      <c r="DE86" s="40"/>
      <c r="DF86" s="40"/>
      <c r="DG86" s="40"/>
      <c r="DH86" s="40"/>
      <c r="DI86" s="40"/>
      <c r="DJ86" s="40"/>
      <c r="DL86" s="2">
        <f t="shared" ref="DL86:DL95" si="626">DL85</f>
        <v>0.12986883875169053</v>
      </c>
      <c r="DM86" s="2">
        <f t="shared" si="269"/>
        <v>0.13961501495166773</v>
      </c>
      <c r="DN86" s="2">
        <f t="shared" ref="DN86:DN95" si="627">DM85</f>
        <v>0.13961501495166773</v>
      </c>
      <c r="DR86" s="24"/>
      <c r="DS86" s="24"/>
      <c r="DT86" s="51"/>
      <c r="DX86" s="262"/>
      <c r="EM86" s="262"/>
      <c r="EN86" s="262"/>
      <c r="EO86" s="262"/>
      <c r="EP86" s="262"/>
      <c r="EQ86" s="262"/>
      <c r="ER86" s="262"/>
      <c r="ES86" s="2"/>
      <c r="ET86" s="2"/>
      <c r="EU86" s="2"/>
      <c r="EV86" s="2"/>
      <c r="EW86" s="2"/>
      <c r="EX86" s="2"/>
      <c r="EY86" s="2"/>
      <c r="EZ86" s="2"/>
      <c r="FA86" s="2">
        <f t="shared" ref="FA86:FA95" si="628">FA85</f>
        <v>0.064130766941467923</v>
      </c>
      <c r="FB86" s="2">
        <f t="shared" si="272"/>
        <v>0.066330644115881798</v>
      </c>
      <c r="FC86" s="2">
        <f t="shared" ref="FC86:FC95" si="629">FB85</f>
        <v>0.066330644115881798</v>
      </c>
      <c r="FG86" s="24"/>
      <c r="FH86" s="24"/>
      <c r="FI86" s="51"/>
      <c r="GH86" s="2">
        <f t="shared" ref="GH86:GH95" si="630">GH85</f>
        <v>0.064130766941467923</v>
      </c>
      <c r="GI86" s="2">
        <f t="shared" si="275"/>
        <v>0.066330644115881798</v>
      </c>
      <c r="GJ86" s="2">
        <f t="shared" ref="GJ86:GJ95" si="631">GI85</f>
        <v>0.066330644115881798</v>
      </c>
      <c r="GN86" s="24"/>
      <c r="GO86" s="24"/>
      <c r="GP86" s="51"/>
      <c r="GW86" s="71"/>
      <c r="GX86" s="6"/>
      <c r="GY86" s="24"/>
      <c r="GZ86" s="24"/>
      <c r="HA86" s="24"/>
      <c r="HB86" s="24"/>
      <c r="HC86" s="6"/>
      <c r="HD86" s="7"/>
      <c r="HE86" s="6"/>
      <c r="HF86" s="1"/>
      <c r="HG86" s="1"/>
      <c r="HH86" s="1"/>
      <c r="HI86" s="1"/>
      <c r="HJ86" s="1"/>
      <c r="HK86" s="1"/>
      <c r="HR86" s="24"/>
      <c r="HS86" s="24"/>
      <c r="HY86" s="71"/>
      <c r="HZ86" s="6"/>
      <c r="IA86" s="24"/>
      <c r="IB86" s="24"/>
      <c r="IC86" s="24"/>
      <c r="ID86" s="24"/>
      <c r="IE86" s="6"/>
      <c r="IF86" s="7"/>
      <c r="IG86" s="6"/>
      <c r="IH86" s="1"/>
      <c r="II86" s="1"/>
      <c r="IJ86" s="1"/>
      <c r="IK86" s="1"/>
      <c r="IL86" s="1"/>
      <c r="IM86" s="1"/>
      <c r="IT86" s="24"/>
      <c r="IU86" s="24"/>
      <c r="IX86" s="2"/>
      <c r="IY86" s="2" t="e">
        <f t="shared" si="605"/>
        <v>#DIV/0!</v>
      </c>
      <c r="IZ86" s="2" t="e">
        <f t="shared" si="606"/>
        <v>#DIV/0!</v>
      </c>
      <c r="JA86" s="2" t="e">
        <f t="shared" si="598"/>
        <v>#DIV/0!</v>
      </c>
      <c r="JB86" s="2" t="e">
        <f t="shared" si="607"/>
        <v>#DIV/0!</v>
      </c>
      <c r="JC86" s="1"/>
      <c r="JD86" s="1"/>
      <c r="JE86" s="1"/>
      <c r="JF86" s="262"/>
      <c r="JG86" s="262"/>
      <c r="JH86" s="262"/>
      <c r="JI86" s="262"/>
      <c r="JJ86" s="262"/>
      <c r="JK86" s="262"/>
      <c r="JL86" s="262"/>
      <c r="JM86" s="262"/>
      <c r="JN86" s="262"/>
      <c r="KN86" s="262"/>
      <c r="KO86" s="262"/>
      <c r="KP86" s="262"/>
      <c r="KQ86" s="262"/>
      <c r="KR86" s="271"/>
      <c r="KS86" s="271"/>
      <c r="KT86" s="271"/>
      <c r="LD86" s="271"/>
      <c r="LE86" s="271"/>
      <c r="LF86" s="271"/>
      <c r="LG86" s="271"/>
      <c r="LH86" s="271"/>
      <c r="LI86" s="271"/>
      <c r="LJ86" s="271"/>
      <c r="LK86" s="271"/>
      <c r="LL86" s="262"/>
      <c r="LP86" s="71"/>
      <c r="LQ86" s="6"/>
      <c r="LR86" s="24"/>
      <c r="LS86" s="24"/>
      <c r="LT86" s="24"/>
      <c r="LU86" s="24"/>
      <c r="LV86" s="6"/>
      <c r="LW86" s="7"/>
      <c r="LX86" s="6"/>
      <c r="LY86" s="1"/>
      <c r="LZ86" s="1"/>
      <c r="MA86" s="1"/>
      <c r="MB86" s="1"/>
      <c r="MC86" s="1"/>
      <c r="MD86" s="1"/>
      <c r="MK86" s="24"/>
      <c r="ML86" s="24"/>
      <c r="MO86" s="2"/>
      <c r="MP86" s="2">
        <f t="shared" si="608"/>
        <v>0.0078896014038107847</v>
      </c>
      <c r="MQ86" s="2">
        <f t="shared" si="609"/>
        <v>0.0078584784986704109</v>
      </c>
      <c r="MR86" s="2">
        <f t="shared" si="599"/>
        <v>0.0078896014038260381</v>
      </c>
      <c r="MS86" s="2">
        <f t="shared" si="610"/>
        <v>0.0078896014038260381</v>
      </c>
      <c r="MT86" s="1"/>
      <c r="MU86" s="1"/>
      <c r="MV86" s="1"/>
      <c r="MZ86" s="71"/>
      <c r="NA86" s="6"/>
      <c r="NB86" s="24"/>
      <c r="NC86" s="24"/>
      <c r="ND86" s="24"/>
      <c r="NE86" s="24"/>
      <c r="NF86" s="6"/>
      <c r="NG86" s="7"/>
      <c r="NH86" s="6"/>
      <c r="NI86" s="1"/>
      <c r="NJ86" s="1"/>
      <c r="NK86" s="1"/>
      <c r="NL86" s="1"/>
      <c r="NM86" s="1"/>
      <c r="NN86" s="1"/>
      <c r="NU86" s="24"/>
      <c r="NV86" s="24"/>
      <c r="NY86" s="2"/>
      <c r="NZ86" s="2">
        <f t="shared" si="611"/>
        <v>0</v>
      </c>
      <c r="OA86" s="2">
        <f t="shared" si="612"/>
        <v>0</v>
      </c>
      <c r="OB86" s="2">
        <f t="shared" si="600"/>
        <v>0</v>
      </c>
      <c r="OC86" s="2">
        <f t="shared" si="613"/>
        <v>0</v>
      </c>
      <c r="OD86" s="1"/>
      <c r="OE86" s="1"/>
      <c r="OF86" s="1"/>
      <c r="OM86" s="24"/>
      <c r="ON86" s="24"/>
      <c r="OQ86" s="2"/>
      <c r="OR86" s="2">
        <f t="shared" si="614"/>
        <v>0.077703174336735112</v>
      </c>
      <c r="OS86" s="2">
        <f t="shared" si="615"/>
        <v>0.074684296941418274</v>
      </c>
      <c r="OT86" s="2">
        <f t="shared" si="601"/>
        <v>0.077703189793457292</v>
      </c>
      <c r="OU86" s="2">
        <f t="shared" si="616"/>
        <v>0.077703189793457292</v>
      </c>
      <c r="OV86" s="1"/>
      <c r="OW86" s="1"/>
      <c r="OX86" s="1"/>
      <c r="PK86" s="71"/>
      <c r="PL86" s="6"/>
      <c r="PM86" s="24"/>
      <c r="PN86" s="24"/>
      <c r="PO86" s="24"/>
      <c r="PP86" s="24"/>
      <c r="PQ86" s="6"/>
      <c r="PR86" s="7"/>
      <c r="PS86" s="6"/>
      <c r="PT86" s="1"/>
      <c r="PU86" s="1"/>
      <c r="PV86" s="1"/>
      <c r="PW86" s="1"/>
      <c r="PX86" s="1"/>
      <c r="PY86" s="1"/>
      <c r="QA86" s="258"/>
      <c r="QC86" s="260"/>
      <c r="QD86" s="260"/>
      <c r="QE86" s="261"/>
      <c r="QF86" s="24"/>
      <c r="QG86" s="24"/>
      <c r="QJ86" s="2"/>
      <c r="QK86" s="2">
        <f t="shared" si="617"/>
        <v>0.0072587647190879186</v>
      </c>
      <c r="QL86" s="2">
        <f t="shared" si="618"/>
        <v>0.0072324198864735564</v>
      </c>
      <c r="QM86" s="2">
        <f t="shared" si="602"/>
        <v>0.0072587647190971612</v>
      </c>
      <c r="QN86" s="2">
        <f t="shared" si="619"/>
        <v>0.0072587647190971612</v>
      </c>
      <c r="QO86" s="1"/>
      <c r="QP86" s="1"/>
      <c r="QQ86" s="1"/>
      <c r="QX86" s="24"/>
      <c r="QY86" s="24"/>
      <c r="RB86" s="2"/>
      <c r="RC86" s="2">
        <f t="shared" si="620"/>
        <v>0.077703174336735112</v>
      </c>
      <c r="RD86" s="2">
        <f t="shared" si="621"/>
        <v>0.074684296941418274</v>
      </c>
      <c r="RE86" s="2">
        <f t="shared" si="603"/>
        <v>0.077703189793457292</v>
      </c>
      <c r="RF86" s="2">
        <f t="shared" si="622"/>
        <v>0.077703189793457292</v>
      </c>
      <c r="RG86" s="1"/>
      <c r="RH86" s="1"/>
      <c r="RI86" s="1"/>
      <c r="SK86" s="262"/>
      <c r="TF86" s="2">
        <f t="shared" ref="TF86:TF95" si="632">TF85</f>
        <v>0.088458728965830347</v>
      </c>
      <c r="TG86" s="2">
        <f t="shared" si="278"/>
        <v>0.092761033647507346</v>
      </c>
      <c r="TH86" s="2">
        <f t="shared" ref="TH86:TH95" si="633">TG85</f>
        <v>0.092761033647507346</v>
      </c>
      <c r="TL86" s="24"/>
      <c r="TM86" s="24"/>
      <c r="TN86" s="51"/>
      <c r="UB86" s="2"/>
      <c r="UC86" s="2">
        <f t="shared" si="623"/>
        <v>0.014590417920327899</v>
      </c>
      <c r="UD86" s="2">
        <f t="shared" si="624"/>
        <v>0.014483977773390293</v>
      </c>
      <c r="UE86" s="2">
        <f t="shared" si="604"/>
        <v>0.014590417920944197</v>
      </c>
      <c r="UF86" s="2">
        <f t="shared" si="625"/>
        <v>0.014590417920944197</v>
      </c>
      <c r="UG86" s="1"/>
      <c r="UH86" s="1"/>
      <c r="UI86" s="1"/>
      <c r="UT86" s="3"/>
      <c r="VB86" s="6"/>
      <c r="VC86" s="46"/>
      <c r="VD86" s="58"/>
      <c r="VE86" s="32"/>
      <c r="VF86" s="73" t="s">
        <v>71</v>
      </c>
      <c r="VG86" s="77"/>
      <c r="VH86" s="75">
        <f>-1*(IF(VH101=0,0,IF(VG86=0,0,VG86*VH101*VH101/12)))</f>
        <v>0</v>
      </c>
      <c r="VI86" s="75">
        <f t="shared" ref="VI86:VI87" si="634">VH86*-1</f>
        <v>0</v>
      </c>
      <c r="VJ86" s="58"/>
      <c r="VK86" s="32"/>
      <c r="VL86" s="73" t="s">
        <v>71</v>
      </c>
      <c r="VM86" s="77">
        <f>VG86</f>
        <v>0</v>
      </c>
      <c r="VN86" s="75">
        <f>-1*(IF(VN101=0,0,IF(VM86=0,0,VM86*VN101*VN101/12)))</f>
        <v>0</v>
      </c>
      <c r="VO86" s="76">
        <f t="shared" ref="VO86:VO87" si="635">VN86*-1</f>
        <v>0</v>
      </c>
      <c r="VP86" s="24"/>
      <c r="VQ86" s="6"/>
      <c r="VR86" s="71"/>
      <c r="WV86" s="1"/>
      <c r="WW86" s="1"/>
      <c r="WX86" s="1"/>
      <c r="WY86" s="1"/>
      <c r="WZ86" s="1"/>
      <c r="XA86" s="1"/>
      <c r="XB86" s="1"/>
      <c r="XD86" s="1"/>
      <c r="XE86" s="1"/>
      <c r="XF86" s="1"/>
      <c r="XG86" s="1"/>
      <c r="XH86" s="1"/>
      <c r="XI86" s="1"/>
      <c r="XJ86" s="1"/>
      <c r="XK86" s="1"/>
      <c r="XL86" s="1"/>
      <c r="ZG86" s="2">
        <f>ZM85</f>
        <v>0.072549019607843143</v>
      </c>
      <c r="ZH86" s="2">
        <f t="shared" si="266"/>
        <v>0.075390914610767135</v>
      </c>
      <c r="ZI86" s="2">
        <f>ZN85</f>
        <v>0.075390914610767135</v>
      </c>
      <c r="ZJ86" s="248"/>
      <c r="ZK86" s="24"/>
      <c r="ZL86" s="24"/>
      <c r="ZM86" s="24"/>
      <c r="ZN86" s="24"/>
      <c r="ZO86" s="7"/>
      <c r="ZW86" s="1"/>
      <c r="AAA86" s="40"/>
      <c r="AAB86" s="2"/>
      <c r="AAC86" s="2"/>
      <c r="AAD86" s="85"/>
      <c r="AAE86" s="2"/>
      <c r="AAF86" s="85"/>
      <c r="AAG86" s="2"/>
      <c r="AAH86" s="4"/>
      <c r="AAI86" s="5"/>
    </row>
    <row r="87" s="1" customFormat="1" ht="1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U87" s="1"/>
      <c r="AZ87" s="3"/>
      <c r="BA87" s="3"/>
      <c r="CG87" s="262"/>
      <c r="CH87" s="262"/>
      <c r="CI87" s="262"/>
      <c r="CJ87" s="262"/>
      <c r="CK87" s="262"/>
      <c r="CL87" s="262"/>
      <c r="CM87" s="262"/>
      <c r="CN87" s="262"/>
      <c r="CO87" s="262"/>
      <c r="CP87" s="262"/>
      <c r="CQ87" s="262"/>
      <c r="CR87" s="262"/>
      <c r="CS87" s="262"/>
      <c r="CT87" s="262"/>
      <c r="CU87" s="262"/>
      <c r="CV87" s="262"/>
      <c r="CW87" s="262"/>
      <c r="CX87" s="262"/>
      <c r="CY87" s="262"/>
      <c r="CZ87" s="262"/>
      <c r="DA87" s="262"/>
      <c r="DK87" s="262"/>
      <c r="DL87" s="2">
        <f t="shared" si="626"/>
        <v>0.12986883875169053</v>
      </c>
      <c r="DM87" s="2">
        <f t="shared" si="269"/>
        <v>0.13961501495166773</v>
      </c>
      <c r="DN87" s="2">
        <f t="shared" si="627"/>
        <v>0.13961501495166773</v>
      </c>
      <c r="DR87" s="24"/>
      <c r="DS87" s="24"/>
      <c r="DT87" s="51"/>
      <c r="DY87" s="262"/>
      <c r="DZ87" s="262"/>
      <c r="EA87" s="262"/>
      <c r="EB87" s="262"/>
      <c r="EC87" s="262"/>
      <c r="ED87" s="262"/>
      <c r="EE87" s="262"/>
      <c r="EF87" s="262"/>
      <c r="EG87" s="262"/>
      <c r="EH87" s="262"/>
      <c r="EI87" s="262"/>
      <c r="EJ87" s="262"/>
      <c r="EK87" s="262"/>
      <c r="EL87" s="262"/>
      <c r="ES87" s="2"/>
      <c r="ET87" s="2"/>
      <c r="EU87" s="2"/>
      <c r="EV87" s="2"/>
      <c r="EW87" s="2"/>
      <c r="EX87" s="2"/>
      <c r="EY87" s="2"/>
      <c r="EZ87" s="2"/>
      <c r="FA87" s="2">
        <f t="shared" si="628"/>
        <v>0.064130766941467923</v>
      </c>
      <c r="FB87" s="2">
        <f t="shared" si="272"/>
        <v>0.066330644115881798</v>
      </c>
      <c r="FC87" s="2">
        <f t="shared" si="629"/>
        <v>0.066330644115881798</v>
      </c>
      <c r="FG87" s="24"/>
      <c r="FH87" s="24"/>
      <c r="FI87" s="51"/>
      <c r="FM87" s="262"/>
      <c r="FN87" s="262"/>
      <c r="FO87" s="262"/>
      <c r="FP87" s="262"/>
      <c r="FQ87" s="262"/>
      <c r="FR87" s="262"/>
      <c r="FS87" s="262"/>
      <c r="FT87" s="262"/>
      <c r="FU87" s="262"/>
      <c r="FV87" s="262"/>
      <c r="FW87" s="262"/>
      <c r="FX87" s="262"/>
      <c r="FY87" s="262"/>
      <c r="FZ87" s="262"/>
      <c r="GA87" s="262"/>
      <c r="GB87" s="262"/>
      <c r="GC87" s="262"/>
      <c r="GD87" s="262"/>
      <c r="GE87" s="262"/>
      <c r="GF87" s="262"/>
      <c r="GH87" s="2">
        <f t="shared" si="630"/>
        <v>0.064130766941467923</v>
      </c>
      <c r="GI87" s="2">
        <f t="shared" si="275"/>
        <v>0.066330644115881798</v>
      </c>
      <c r="GJ87" s="2">
        <f t="shared" si="631"/>
        <v>0.066330644115881798</v>
      </c>
      <c r="GN87" s="24"/>
      <c r="GO87" s="24"/>
      <c r="GP87" s="51"/>
      <c r="GW87" s="7"/>
      <c r="GX87" s="7"/>
      <c r="GY87" s="24"/>
      <c r="GZ87" s="24"/>
      <c r="HA87" s="24"/>
      <c r="HB87" s="24"/>
      <c r="HC87" s="6"/>
      <c r="HD87" s="7"/>
      <c r="HE87" s="6"/>
      <c r="HF87" s="1"/>
      <c r="HG87" s="1"/>
      <c r="HH87" s="1"/>
      <c r="HI87" s="1"/>
      <c r="HJ87" s="1"/>
      <c r="HK87" s="1"/>
      <c r="HR87" s="24"/>
      <c r="HS87" s="24"/>
      <c r="HY87" s="7"/>
      <c r="HZ87" s="7"/>
      <c r="IA87" s="24"/>
      <c r="IB87" s="24"/>
      <c r="IC87" s="24"/>
      <c r="ID87" s="24"/>
      <c r="IE87" s="6"/>
      <c r="IF87" s="7"/>
      <c r="IG87" s="6"/>
      <c r="IH87" s="1"/>
      <c r="II87" s="1"/>
      <c r="IJ87" s="1"/>
      <c r="IK87" s="1"/>
      <c r="IL87" s="1"/>
      <c r="IM87" s="1"/>
      <c r="IT87" s="24"/>
      <c r="IU87" s="24"/>
      <c r="IX87" s="2"/>
      <c r="IY87" s="2" t="e">
        <f t="shared" si="605"/>
        <v>#DIV/0!</v>
      </c>
      <c r="IZ87" s="2" t="e">
        <f t="shared" si="606"/>
        <v>#DIV/0!</v>
      </c>
      <c r="JA87" s="2" t="e">
        <f t="shared" si="598"/>
        <v>#DIV/0!</v>
      </c>
      <c r="JB87" s="2" t="e">
        <f t="shared" si="607"/>
        <v>#DIV/0!</v>
      </c>
      <c r="JC87" s="1"/>
      <c r="JD87" s="1"/>
      <c r="JE87" s="1"/>
      <c r="KR87" s="4"/>
      <c r="KS87" s="4"/>
      <c r="KT87" s="4"/>
      <c r="KU87" s="2"/>
      <c r="KV87" s="2"/>
      <c r="KW87" s="2"/>
      <c r="KX87" s="2"/>
      <c r="KY87" s="2"/>
      <c r="KZ87" s="2"/>
      <c r="LA87" s="2"/>
      <c r="LB87" s="2"/>
      <c r="LC87" s="2"/>
      <c r="LD87" s="4"/>
      <c r="LE87" s="4"/>
      <c r="LF87" s="4"/>
      <c r="LG87" s="4"/>
      <c r="LH87" s="4"/>
      <c r="LI87" s="4"/>
      <c r="LJ87" s="4"/>
      <c r="LK87" s="4"/>
      <c r="LP87" s="7"/>
      <c r="LQ87" s="7"/>
      <c r="LR87" s="24"/>
      <c r="LS87" s="24"/>
      <c r="LT87" s="24"/>
      <c r="LU87" s="24"/>
      <c r="LV87" s="6"/>
      <c r="LW87" s="7"/>
      <c r="LX87" s="6"/>
      <c r="LY87" s="1"/>
      <c r="LZ87" s="1"/>
      <c r="MA87" s="1"/>
      <c r="MB87" s="1"/>
      <c r="MC87" s="1"/>
      <c r="MD87" s="1"/>
      <c r="MK87" s="24"/>
      <c r="ML87" s="24"/>
      <c r="MO87" s="2"/>
      <c r="MP87" s="2">
        <f t="shared" si="608"/>
        <v>0.0078896014038259774</v>
      </c>
      <c r="MQ87" s="2">
        <f t="shared" si="609"/>
        <v>0.0078584784986704109</v>
      </c>
      <c r="MR87" s="2">
        <f t="shared" si="599"/>
        <v>0.0078896014038260381</v>
      </c>
      <c r="MS87" s="2">
        <f t="shared" si="610"/>
        <v>0.0078896014038260381</v>
      </c>
      <c r="MT87" s="1"/>
      <c r="MU87" s="1"/>
      <c r="MV87" s="1"/>
      <c r="MZ87" s="7"/>
      <c r="NA87" s="7"/>
      <c r="NB87" s="24"/>
      <c r="NC87" s="24"/>
      <c r="ND87" s="24"/>
      <c r="NE87" s="24"/>
      <c r="NF87" s="6"/>
      <c r="NG87" s="7"/>
      <c r="NH87" s="6"/>
      <c r="NI87" s="1"/>
      <c r="NJ87" s="1"/>
      <c r="NK87" s="1"/>
      <c r="NL87" s="1"/>
      <c r="NM87" s="1"/>
      <c r="NN87" s="1"/>
      <c r="NU87" s="24"/>
      <c r="NV87" s="24"/>
      <c r="NY87" s="2"/>
      <c r="NZ87" s="2">
        <f t="shared" si="611"/>
        <v>0</v>
      </c>
      <c r="OA87" s="2">
        <f t="shared" si="612"/>
        <v>0</v>
      </c>
      <c r="OB87" s="2">
        <f t="shared" si="600"/>
        <v>0</v>
      </c>
      <c r="OC87" s="2">
        <f t="shared" si="613"/>
        <v>0</v>
      </c>
      <c r="OD87" s="1"/>
      <c r="OE87" s="1"/>
      <c r="OF87" s="1"/>
      <c r="OM87" s="24"/>
      <c r="ON87" s="24"/>
      <c r="OQ87" s="2"/>
      <c r="OR87" s="2">
        <f t="shared" si="614"/>
        <v>0.07770318916866481</v>
      </c>
      <c r="OS87" s="2">
        <f t="shared" si="615"/>
        <v>0.074684296941418274</v>
      </c>
      <c r="OT87" s="2">
        <f t="shared" si="601"/>
        <v>0.077703189793457292</v>
      </c>
      <c r="OU87" s="2">
        <f t="shared" si="616"/>
        <v>0.077703189793457292</v>
      </c>
      <c r="OV87" s="1"/>
      <c r="OW87" s="1"/>
      <c r="OX87" s="1"/>
      <c r="PK87" s="7"/>
      <c r="PL87" s="7"/>
      <c r="PM87" s="24"/>
      <c r="PN87" s="24"/>
      <c r="PO87" s="24"/>
      <c r="PP87" s="24"/>
      <c r="PQ87" s="6"/>
      <c r="PR87" s="7"/>
      <c r="PS87" s="6"/>
      <c r="PT87" s="1"/>
      <c r="PU87" s="1"/>
      <c r="PV87" s="1"/>
      <c r="PW87" s="1"/>
      <c r="PX87" s="1"/>
      <c r="PY87" s="1"/>
      <c r="QF87" s="24"/>
      <c r="QG87" s="24"/>
      <c r="QJ87" s="2"/>
      <c r="QK87" s="2">
        <f t="shared" si="617"/>
        <v>0.0072587647190971273</v>
      </c>
      <c r="QL87" s="2">
        <f t="shared" si="618"/>
        <v>0.0072324198864735564</v>
      </c>
      <c r="QM87" s="2">
        <f t="shared" si="602"/>
        <v>0.0072587647190971612</v>
      </c>
      <c r="QN87" s="2">
        <f t="shared" si="619"/>
        <v>0.0072587647190971612</v>
      </c>
      <c r="QO87" s="1"/>
      <c r="QP87" s="1"/>
      <c r="QQ87" s="1"/>
      <c r="QX87" s="24"/>
      <c r="QY87" s="24"/>
      <c r="RB87" s="2"/>
      <c r="RC87" s="2">
        <f t="shared" si="620"/>
        <v>0.07770318916866481</v>
      </c>
      <c r="RD87" s="2">
        <f t="shared" si="621"/>
        <v>0.074684296941418274</v>
      </c>
      <c r="RE87" s="2">
        <f t="shared" si="603"/>
        <v>0.077703189793457292</v>
      </c>
      <c r="RF87" s="2">
        <f t="shared" si="622"/>
        <v>0.077703189793457292</v>
      </c>
      <c r="RG87" s="1"/>
      <c r="RH87" s="1"/>
      <c r="RI87" s="1"/>
      <c r="SL87" s="262"/>
      <c r="SM87" s="262"/>
      <c r="SN87" s="262"/>
      <c r="SO87" s="262"/>
      <c r="SP87" s="262"/>
      <c r="SQ87" s="262"/>
      <c r="SR87" s="262"/>
      <c r="SS87" s="262"/>
      <c r="ST87" s="262"/>
      <c r="SU87" s="262"/>
      <c r="SV87" s="262"/>
      <c r="SW87" s="262"/>
      <c r="SX87" s="262"/>
      <c r="SY87" s="262"/>
      <c r="SZ87" s="262"/>
      <c r="TA87" s="262"/>
      <c r="TB87" s="262"/>
      <c r="TC87" s="262"/>
      <c r="TD87" s="262"/>
      <c r="TE87" s="262"/>
      <c r="TF87" s="2">
        <f t="shared" si="632"/>
        <v>0.088458728965830347</v>
      </c>
      <c r="TG87" s="2">
        <f t="shared" si="278"/>
        <v>0.092761033647507346</v>
      </c>
      <c r="TH87" s="2">
        <f t="shared" si="633"/>
        <v>0.092761033647507346</v>
      </c>
      <c r="TL87" s="24"/>
      <c r="TM87" s="24"/>
      <c r="TN87" s="51"/>
      <c r="UB87" s="2"/>
      <c r="UC87" s="2">
        <f t="shared" si="623"/>
        <v>0.01459041792093967</v>
      </c>
      <c r="UD87" s="2">
        <f t="shared" si="624"/>
        <v>0.014483977773390293</v>
      </c>
      <c r="UE87" s="2">
        <f t="shared" si="604"/>
        <v>0.014590417920944197</v>
      </c>
      <c r="UF87" s="2">
        <f t="shared" si="625"/>
        <v>0.014590417920944197</v>
      </c>
      <c r="UG87" s="1"/>
      <c r="UH87" s="1"/>
      <c r="UI87" s="1"/>
      <c r="UT87" s="3"/>
      <c r="VB87" s="71" t="s">
        <v>530</v>
      </c>
      <c r="VC87" s="7">
        <f>VD119*100</f>
        <v>218.89420354024773</v>
      </c>
      <c r="VD87" s="80"/>
      <c r="VE87" s="67"/>
      <c r="VF87" s="73" t="s">
        <v>78</v>
      </c>
      <c r="VG87" s="82"/>
      <c r="VH87" s="75">
        <f>-1*(IF(VH101=0,0,IF(VG87=0,0,VG87*VH101*VH101/12)))</f>
        <v>0</v>
      </c>
      <c r="VI87" s="76">
        <f t="shared" si="634"/>
        <v>0</v>
      </c>
      <c r="VJ87" s="80"/>
      <c r="VK87" s="67"/>
      <c r="VL87" s="73" t="s">
        <v>78</v>
      </c>
      <c r="VM87" s="82"/>
      <c r="VN87" s="75">
        <f>-1*(IF(VN101=0,0,IF(VM87=0,0,VM87*VN101*VN101/12)))</f>
        <v>0</v>
      </c>
      <c r="VO87" s="76">
        <f t="shared" si="635"/>
        <v>0</v>
      </c>
      <c r="VP87" s="24"/>
      <c r="VQ87" s="6"/>
      <c r="VR87" s="71"/>
      <c r="XD87" s="1"/>
      <c r="XE87" s="1"/>
      <c r="XF87" s="1"/>
      <c r="XG87" s="1"/>
      <c r="XH87" s="1"/>
      <c r="XI87" s="1"/>
      <c r="XJ87" s="1"/>
      <c r="XK87" s="1"/>
      <c r="XL87" s="1"/>
      <c r="ZG87" s="2">
        <f t="shared" ref="ZG87:ZG96" si="636">ZG86</f>
        <v>0.072549019607843143</v>
      </c>
      <c r="ZH87" s="2">
        <f t="shared" si="266"/>
        <v>0.075390914610767135</v>
      </c>
      <c r="ZI87" s="2">
        <f t="shared" ref="ZI87:ZI96" si="637">ZH86</f>
        <v>0.075390914610767135</v>
      </c>
      <c r="ZJ87" s="278"/>
      <c r="ZK87" s="1"/>
      <c r="ZL87" s="1"/>
      <c r="ZM87" s="1"/>
      <c r="ZN87" s="1"/>
      <c r="ZO87" s="1"/>
      <c r="ZW87" s="1"/>
      <c r="AAA87" s="40"/>
      <c r="AAB87" s="2"/>
      <c r="AAC87" s="2"/>
      <c r="AAD87" s="85"/>
      <c r="AAE87" s="2"/>
      <c r="AAF87" s="85"/>
      <c r="AAG87" s="2"/>
      <c r="AAH87" s="4"/>
      <c r="AAI87" s="5"/>
    </row>
    <row r="88" s="1" customFormat="1" ht="1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Z88" s="3"/>
      <c r="BA88" s="3"/>
      <c r="BV88" s="262"/>
      <c r="BW88" s="262"/>
      <c r="BX88" s="262"/>
      <c r="BY88" s="262"/>
      <c r="BZ88" s="262"/>
      <c r="CA88" s="262"/>
      <c r="CB88" s="262"/>
      <c r="CC88" s="262"/>
      <c r="CD88" s="262"/>
      <c r="CE88" s="262"/>
      <c r="CF88" s="262"/>
      <c r="DB88" s="262"/>
      <c r="DC88" s="262"/>
      <c r="DD88" s="262"/>
      <c r="DE88" s="262"/>
      <c r="DF88" s="262"/>
      <c r="DG88" s="262"/>
      <c r="DH88" s="262"/>
      <c r="DI88" s="262"/>
      <c r="DJ88" s="262"/>
      <c r="DL88" s="2">
        <f t="shared" si="626"/>
        <v>0.12986883875169053</v>
      </c>
      <c r="DM88" s="2">
        <f t="shared" si="269"/>
        <v>0.13961501495166773</v>
      </c>
      <c r="DN88" s="2">
        <f t="shared" si="627"/>
        <v>0.13961501495166773</v>
      </c>
      <c r="DR88" s="24"/>
      <c r="DS88" s="24"/>
      <c r="DT88" s="51"/>
      <c r="DX88" s="262"/>
      <c r="ES88" s="2"/>
      <c r="ET88" s="2"/>
      <c r="EU88" s="2"/>
      <c r="EV88" s="2"/>
      <c r="EW88" s="2"/>
      <c r="EX88" s="2"/>
      <c r="EY88" s="2"/>
      <c r="EZ88" s="2"/>
      <c r="FA88" s="2">
        <f t="shared" si="628"/>
        <v>0.064130766941467923</v>
      </c>
      <c r="FB88" s="2">
        <f t="shared" si="272"/>
        <v>0.066330644115881798</v>
      </c>
      <c r="FC88" s="2">
        <f t="shared" si="629"/>
        <v>0.066330644115881798</v>
      </c>
      <c r="FG88" s="24"/>
      <c r="FH88" s="24"/>
      <c r="FI88" s="51"/>
      <c r="GH88" s="2">
        <f t="shared" si="630"/>
        <v>0.064130766941467923</v>
      </c>
      <c r="GI88" s="2">
        <f t="shared" si="275"/>
        <v>0.066330644115881798</v>
      </c>
      <c r="GJ88" s="2">
        <f t="shared" si="631"/>
        <v>0.066330644115881798</v>
      </c>
      <c r="GN88" s="24"/>
      <c r="GO88" s="24"/>
      <c r="GP88" s="51"/>
      <c r="GW88" s="71"/>
      <c r="GX88" s="6"/>
      <c r="GY88" s="24"/>
      <c r="GZ88" s="24"/>
      <c r="HA88" s="24"/>
      <c r="HB88" s="24"/>
      <c r="HC88" s="6"/>
      <c r="HD88" s="7"/>
      <c r="HE88" s="6"/>
      <c r="HF88" s="1"/>
      <c r="HG88" s="1"/>
      <c r="HH88" s="1"/>
      <c r="HI88" s="1"/>
      <c r="HJ88" s="1"/>
      <c r="HK88" s="1"/>
      <c r="HR88" s="24"/>
      <c r="HS88" s="24"/>
      <c r="HY88" s="71"/>
      <c r="HZ88" s="6"/>
      <c r="IA88" s="24"/>
      <c r="IB88" s="24"/>
      <c r="IC88" s="24"/>
      <c r="ID88" s="24"/>
      <c r="IE88" s="6"/>
      <c r="IF88" s="7"/>
      <c r="IG88" s="6"/>
      <c r="IH88" s="1"/>
      <c r="II88" s="1"/>
      <c r="IJ88" s="1"/>
      <c r="IK88" s="1"/>
      <c r="IL88" s="1"/>
      <c r="IM88" s="1"/>
      <c r="IT88" s="24"/>
      <c r="IU88" s="24"/>
      <c r="IX88" s="2"/>
      <c r="IY88" s="2" t="e">
        <f t="shared" si="605"/>
        <v>#DIV/0!</v>
      </c>
      <c r="IZ88" s="2" t="e">
        <f t="shared" si="606"/>
        <v>#DIV/0!</v>
      </c>
      <c r="JA88" s="2" t="e">
        <f t="shared" si="598"/>
        <v>#DIV/0!</v>
      </c>
      <c r="JB88" s="2" t="e">
        <f t="shared" si="607"/>
        <v>#DIV/0!</v>
      </c>
      <c r="JC88" s="1"/>
      <c r="JD88" s="1"/>
      <c r="JE88" s="1"/>
      <c r="JF88" s="262"/>
      <c r="JG88" s="262"/>
      <c r="JH88" s="262"/>
      <c r="JI88" s="262"/>
      <c r="JJ88" s="262"/>
      <c r="JK88" s="262"/>
      <c r="JL88" s="262"/>
      <c r="JM88" s="262"/>
      <c r="JN88" s="262"/>
      <c r="KN88" s="262"/>
      <c r="KO88" s="262"/>
      <c r="KP88" s="262"/>
      <c r="KQ88" s="262"/>
      <c r="KR88" s="271"/>
      <c r="KS88" s="271"/>
      <c r="KT88" s="271"/>
      <c r="LD88" s="271"/>
      <c r="LE88" s="271"/>
      <c r="LF88" s="271"/>
      <c r="LG88" s="271"/>
      <c r="LH88" s="271"/>
      <c r="LI88" s="271"/>
      <c r="LJ88" s="271"/>
      <c r="LK88" s="271"/>
      <c r="LL88" s="262"/>
      <c r="LP88" s="71"/>
      <c r="LQ88" s="6"/>
      <c r="LR88" s="24"/>
      <c r="LS88" s="24"/>
      <c r="LT88" s="24"/>
      <c r="LU88" s="24"/>
      <c r="LV88" s="6"/>
      <c r="LW88" s="7"/>
      <c r="LX88" s="6"/>
      <c r="LY88" s="1"/>
      <c r="LZ88" s="1"/>
      <c r="MA88" s="1"/>
      <c r="MB88" s="1"/>
      <c r="MC88" s="1"/>
      <c r="MD88" s="1"/>
      <c r="MK88" s="24"/>
      <c r="ML88" s="24"/>
      <c r="MO88" s="2"/>
      <c r="MP88" s="2">
        <f t="shared" si="608"/>
        <v>0.0078896014038260364</v>
      </c>
      <c r="MQ88" s="2">
        <f t="shared" si="609"/>
        <v>0.0078584784986704109</v>
      </c>
      <c r="MR88" s="2">
        <f t="shared" si="599"/>
        <v>0.0078896014038260381</v>
      </c>
      <c r="MS88" s="2">
        <f t="shared" si="610"/>
        <v>0.0078896014038260381</v>
      </c>
      <c r="MT88" s="1"/>
      <c r="MU88" s="1"/>
      <c r="MV88" s="1"/>
      <c r="MZ88" s="71"/>
      <c r="NA88" s="6"/>
      <c r="NB88" s="24"/>
      <c r="NC88" s="24"/>
      <c r="ND88" s="24"/>
      <c r="NE88" s="24"/>
      <c r="NF88" s="6"/>
      <c r="NG88" s="7"/>
      <c r="NH88" s="6"/>
      <c r="NI88" s="1"/>
      <c r="NJ88" s="1"/>
      <c r="NK88" s="1"/>
      <c r="NL88" s="1"/>
      <c r="NM88" s="1"/>
      <c r="NN88" s="1"/>
      <c r="NU88" s="24"/>
      <c r="NV88" s="24"/>
      <c r="NY88" s="2"/>
      <c r="NZ88" s="2">
        <f t="shared" si="611"/>
        <v>0</v>
      </c>
      <c r="OA88" s="2">
        <f t="shared" si="612"/>
        <v>0</v>
      </c>
      <c r="OB88" s="2">
        <f t="shared" si="600"/>
        <v>0</v>
      </c>
      <c r="OC88" s="2">
        <f t="shared" si="613"/>
        <v>0</v>
      </c>
      <c r="OD88" s="1"/>
      <c r="OE88" s="1"/>
      <c r="OF88" s="1"/>
      <c r="OM88" s="24"/>
      <c r="ON88" s="24"/>
      <c r="OQ88" s="2"/>
      <c r="OR88" s="2">
        <f t="shared" si="614"/>
        <v>0.077703189768201897</v>
      </c>
      <c r="OS88" s="2">
        <f t="shared" si="615"/>
        <v>0.074684296941418274</v>
      </c>
      <c r="OT88" s="2">
        <f t="shared" si="601"/>
        <v>0.077703189793457292</v>
      </c>
      <c r="OU88" s="2">
        <f t="shared" si="616"/>
        <v>0.077703189793457292</v>
      </c>
      <c r="OV88" s="1"/>
      <c r="OW88" s="1"/>
      <c r="OX88" s="1"/>
      <c r="PK88" s="71"/>
      <c r="PL88" s="6"/>
      <c r="PM88" s="24"/>
      <c r="PN88" s="24"/>
      <c r="PO88" s="24"/>
      <c r="PP88" s="24"/>
      <c r="PQ88" s="6"/>
      <c r="PR88" s="7"/>
      <c r="PS88" s="6"/>
      <c r="PT88" s="1"/>
      <c r="PU88" s="1"/>
      <c r="PV88" s="1"/>
      <c r="PW88" s="1"/>
      <c r="PX88" s="1"/>
      <c r="PY88" s="1"/>
      <c r="QF88" s="266"/>
      <c r="QG88" s="266"/>
      <c r="QJ88" s="2"/>
      <c r="QK88" s="2">
        <f t="shared" si="617"/>
        <v>0.0072587647190971612</v>
      </c>
      <c r="QL88" s="2">
        <f t="shared" si="618"/>
        <v>0.0072324198864735564</v>
      </c>
      <c r="QM88" s="2">
        <f t="shared" si="602"/>
        <v>0.0072587647190971612</v>
      </c>
      <c r="QN88" s="2">
        <f t="shared" si="619"/>
        <v>0.0072587647190971612</v>
      </c>
      <c r="QO88" s="1"/>
      <c r="QP88" s="1"/>
      <c r="QQ88" s="1"/>
      <c r="QX88" s="24"/>
      <c r="QY88" s="24"/>
      <c r="RB88" s="2"/>
      <c r="RC88" s="2">
        <f t="shared" si="620"/>
        <v>0.077703189768201897</v>
      </c>
      <c r="RD88" s="2">
        <f t="shared" si="621"/>
        <v>0.074684296941418274</v>
      </c>
      <c r="RE88" s="2">
        <f t="shared" si="603"/>
        <v>0.077703189793457292</v>
      </c>
      <c r="RF88" s="2">
        <f t="shared" si="622"/>
        <v>0.077703189793457292</v>
      </c>
      <c r="RG88" s="1"/>
      <c r="RH88" s="1"/>
      <c r="RI88" s="1"/>
      <c r="SK88" s="262"/>
      <c r="TF88" s="2">
        <f t="shared" si="632"/>
        <v>0.088458728965830347</v>
      </c>
      <c r="TG88" s="2">
        <f t="shared" si="278"/>
        <v>0.092761033647507346</v>
      </c>
      <c r="TH88" s="2">
        <f t="shared" si="633"/>
        <v>0.092761033647507346</v>
      </c>
      <c r="TL88" s="24"/>
      <c r="TM88" s="24"/>
      <c r="TN88" s="51"/>
      <c r="UB88" s="2"/>
      <c r="UC88" s="2">
        <f t="shared" si="623"/>
        <v>0.014590417920944164</v>
      </c>
      <c r="UD88" s="2">
        <f t="shared" si="624"/>
        <v>0.014483977773390293</v>
      </c>
      <c r="UE88" s="2">
        <f t="shared" si="604"/>
        <v>0.014590417920944197</v>
      </c>
      <c r="UF88" s="2">
        <f t="shared" si="625"/>
        <v>0.014590417920944197</v>
      </c>
      <c r="UG88" s="1"/>
      <c r="UH88" s="1"/>
      <c r="UI88" s="1"/>
      <c r="UT88" s="3"/>
      <c r="VB88" s="8" t="s">
        <v>539</v>
      </c>
      <c r="VC88" s="46">
        <f>VC87/2.31</f>
        <v>94.759395471968716</v>
      </c>
      <c r="VD88" s="80"/>
      <c r="VE88" s="67"/>
      <c r="VF88" s="68" t="s">
        <v>91</v>
      </c>
      <c r="VG88" s="81">
        <f>VD17</f>
        <v>1.2955942990283937</v>
      </c>
      <c r="VH88" s="75">
        <f>-1*(IF(VH101=0,0,IF(VG88=0,0,IF(VG89=0,0,IF(VG88=(VH101/2),VG89*VH101/8,VG89*VG88*((VH101-VG88)*(VH101-VG88))/(VH101*VH101))))))</f>
        <v>-3.5609661042786209</v>
      </c>
      <c r="VI88" s="75">
        <f>IF(VH101=0,0,IF(VG88=0,0,IF(VG89=0,0,IF(VG88=(VH101/2),VH88*-1,VG89*(VG88*VG88)*(VH101-VG88)/(VH101*VH101)))))</f>
        <v>2.7068481295895337</v>
      </c>
      <c r="VJ88" s="80"/>
      <c r="VK88" s="67"/>
      <c r="VL88" s="68" t="s">
        <v>91</v>
      </c>
      <c r="VM88" s="82"/>
      <c r="VN88" s="75">
        <f>-1*(IF(VN101=0,0,IF(VM88=0,0,IF(VM89=0,0,IF(VM88=(VN101/2),VM89*VN101/8,VM89*VM88*((VN101-VM88)*(VN101-VM88))/(VN101*VN101))))))</f>
        <v>0</v>
      </c>
      <c r="VO88" s="76">
        <f>IF(VN101=0,0,IF(VM88=0,0,IF(VM89=0,0,IF(VM88=(VN101/2),VN88*-1,VM89*(VM88*VM88)*(VN101-VM88)/(VN101*VN101)))))</f>
        <v>0</v>
      </c>
      <c r="VP88" s="24"/>
      <c r="VQ88" s="6"/>
      <c r="VR88" s="71"/>
      <c r="XD88" s="1"/>
      <c r="XE88" s="1"/>
      <c r="XF88" s="1"/>
      <c r="XG88" s="1"/>
      <c r="XH88" s="1"/>
      <c r="XI88" s="1"/>
      <c r="XJ88" s="1"/>
      <c r="XK88" s="1"/>
      <c r="XL88" s="1"/>
      <c r="ZG88" s="2">
        <f t="shared" si="636"/>
        <v>0.072549019607843143</v>
      </c>
      <c r="ZH88" s="2">
        <f t="shared" si="266"/>
        <v>0.075390914610767135</v>
      </c>
      <c r="ZI88" s="2">
        <f t="shared" si="637"/>
        <v>0.075390914610767135</v>
      </c>
      <c r="ZJ88" s="278"/>
      <c r="ZK88" s="1"/>
      <c r="ZL88" s="1"/>
      <c r="ZM88" s="1"/>
      <c r="ZN88" s="1"/>
      <c r="ZO88" s="1"/>
      <c r="ZW88" s="1"/>
      <c r="AAA88" s="40"/>
      <c r="AAB88" s="258"/>
      <c r="AAC88" s="260"/>
      <c r="AAD88" s="269"/>
      <c r="AAE88" s="260"/>
      <c r="AAF88" s="270"/>
      <c r="AAH88" s="271"/>
      <c r="AAI88" s="5"/>
    </row>
    <row r="89" s="1" customFormat="1" ht="1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Z89" s="3"/>
      <c r="BA89" s="3"/>
      <c r="DK89" s="262"/>
      <c r="DL89" s="2">
        <f t="shared" si="626"/>
        <v>0.12986883875169053</v>
      </c>
      <c r="DM89" s="2">
        <f t="shared" si="269"/>
        <v>0.13961501495166773</v>
      </c>
      <c r="DN89" s="2">
        <f t="shared" si="627"/>
        <v>0.13961501495166773</v>
      </c>
      <c r="DO89" s="260"/>
      <c r="DP89" s="260"/>
      <c r="DQ89" s="261"/>
      <c r="DR89" s="24"/>
      <c r="DS89" s="24"/>
      <c r="DT89" s="51"/>
      <c r="ES89" s="2"/>
      <c r="ET89" s="2"/>
      <c r="EU89" s="2"/>
      <c r="EV89" s="2"/>
      <c r="EW89" s="2"/>
      <c r="EX89" s="2"/>
      <c r="EY89" s="2"/>
      <c r="EZ89" s="2"/>
      <c r="FA89" s="2">
        <f t="shared" si="628"/>
        <v>0.064130766941467923</v>
      </c>
      <c r="FB89" s="2">
        <f t="shared" si="272"/>
        <v>0.066330644115881798</v>
      </c>
      <c r="FC89" s="2">
        <f t="shared" si="629"/>
        <v>0.066330644115881798</v>
      </c>
      <c r="FD89" s="260"/>
      <c r="FE89" s="260"/>
      <c r="FF89" s="261"/>
      <c r="FG89" s="24"/>
      <c r="FH89" s="24"/>
      <c r="FI89" s="51"/>
      <c r="GH89" s="2">
        <f t="shared" si="630"/>
        <v>0.064130766941467923</v>
      </c>
      <c r="GI89" s="2">
        <f t="shared" si="275"/>
        <v>0.066330644115881798</v>
      </c>
      <c r="GJ89" s="2">
        <f t="shared" si="631"/>
        <v>0.066330644115881798</v>
      </c>
      <c r="GK89" s="260"/>
      <c r="GL89" s="260"/>
      <c r="GM89" s="261"/>
      <c r="GN89" s="24"/>
      <c r="GO89" s="24"/>
      <c r="GP89" s="51"/>
      <c r="GW89" s="7"/>
      <c r="GX89" s="7"/>
      <c r="GY89" s="24"/>
      <c r="GZ89" s="24"/>
      <c r="HA89" s="24"/>
      <c r="HB89" s="24"/>
      <c r="HC89" s="6"/>
      <c r="HD89" s="7"/>
      <c r="HE89" s="6"/>
      <c r="HF89" s="1"/>
      <c r="HG89" s="1"/>
      <c r="HH89" s="1"/>
      <c r="HI89" s="1"/>
      <c r="HJ89" s="1"/>
      <c r="HK89" s="1"/>
      <c r="HM89" s="258"/>
      <c r="HO89" s="260"/>
      <c r="HP89" s="260"/>
      <c r="HQ89" s="261"/>
      <c r="HR89" s="24"/>
      <c r="HS89" s="24"/>
      <c r="HY89" s="7"/>
      <c r="HZ89" s="7"/>
      <c r="IA89" s="24"/>
      <c r="IB89" s="24"/>
      <c r="IC89" s="24"/>
      <c r="ID89" s="24"/>
      <c r="IE89" s="6"/>
      <c r="IF89" s="7"/>
      <c r="IG89" s="6"/>
      <c r="IH89" s="1"/>
      <c r="II89" s="1"/>
      <c r="IJ89" s="1"/>
      <c r="IK89" s="1"/>
      <c r="IL89" s="1"/>
      <c r="IM89" s="1"/>
      <c r="IO89" s="258"/>
      <c r="IQ89" s="260"/>
      <c r="IR89" s="260"/>
      <c r="IS89" s="261"/>
      <c r="IT89" s="24"/>
      <c r="IU89" s="24"/>
      <c r="IX89" s="2"/>
      <c r="IY89" s="2" t="e">
        <f t="shared" si="605"/>
        <v>#DIV/0!</v>
      </c>
      <c r="IZ89" s="2" t="e">
        <f t="shared" si="606"/>
        <v>#DIV/0!</v>
      </c>
      <c r="JA89" s="2" t="e">
        <f t="shared" si="598"/>
        <v>#DIV/0!</v>
      </c>
      <c r="JB89" s="2" t="e">
        <f t="shared" si="607"/>
        <v>#DIV/0!</v>
      </c>
      <c r="JC89" s="1"/>
      <c r="JD89" s="1"/>
      <c r="JE89" s="1"/>
      <c r="KR89" s="4"/>
      <c r="KS89" s="4"/>
      <c r="KT89" s="4"/>
      <c r="KU89" s="2"/>
      <c r="KV89" s="2"/>
      <c r="KW89" s="2"/>
      <c r="KX89" s="2"/>
      <c r="KY89" s="2"/>
      <c r="KZ89" s="2"/>
      <c r="LA89" s="2"/>
      <c r="LB89" s="2"/>
      <c r="LC89" s="2"/>
      <c r="LD89" s="4"/>
      <c r="LE89" s="4"/>
      <c r="LF89" s="4"/>
      <c r="LG89" s="4"/>
      <c r="LH89" s="4"/>
      <c r="LI89" s="4"/>
      <c r="LJ89" s="4"/>
      <c r="LK89" s="4"/>
      <c r="LP89" s="7"/>
      <c r="LQ89" s="7"/>
      <c r="LR89" s="24"/>
      <c r="LS89" s="24"/>
      <c r="LT89" s="24"/>
      <c r="LU89" s="24"/>
      <c r="LV89" s="6"/>
      <c r="LW89" s="7"/>
      <c r="LX89" s="6"/>
      <c r="LY89" s="1"/>
      <c r="LZ89" s="1"/>
      <c r="MA89" s="1"/>
      <c r="MB89" s="1"/>
      <c r="MC89" s="1"/>
      <c r="MD89" s="1"/>
      <c r="MF89" s="258"/>
      <c r="MH89" s="260"/>
      <c r="MI89" s="260"/>
      <c r="MJ89" s="261"/>
      <c r="MK89" s="24"/>
      <c r="ML89" s="24"/>
      <c r="MO89" s="2"/>
      <c r="MP89" s="2">
        <f t="shared" si="608"/>
        <v>0.0078896014038260381</v>
      </c>
      <c r="MQ89" s="2">
        <f t="shared" si="609"/>
        <v>0.0078584784986704109</v>
      </c>
      <c r="MR89" s="2">
        <f t="shared" si="599"/>
        <v>0.0078896014038260381</v>
      </c>
      <c r="MS89" s="2">
        <f t="shared" si="610"/>
        <v>0.0078896014038260381</v>
      </c>
      <c r="MT89" s="1"/>
      <c r="MU89" s="1"/>
      <c r="MV89" s="1"/>
      <c r="MZ89" s="7"/>
      <c r="NA89" s="7"/>
      <c r="NB89" s="24"/>
      <c r="NC89" s="24"/>
      <c r="ND89" s="24"/>
      <c r="NE89" s="24"/>
      <c r="NF89" s="6"/>
      <c r="NG89" s="7"/>
      <c r="NH89" s="6"/>
      <c r="NI89" s="1"/>
      <c r="NJ89" s="1"/>
      <c r="NK89" s="1"/>
      <c r="NL89" s="1"/>
      <c r="NM89" s="1"/>
      <c r="NN89" s="1"/>
      <c r="NP89" s="258"/>
      <c r="NR89" s="260"/>
      <c r="NS89" s="260"/>
      <c r="NT89" s="261"/>
      <c r="NU89" s="24"/>
      <c r="NV89" s="24"/>
      <c r="NY89" s="2"/>
      <c r="NZ89" s="2">
        <f t="shared" si="611"/>
        <v>0</v>
      </c>
      <c r="OA89" s="2">
        <f t="shared" si="612"/>
        <v>0</v>
      </c>
      <c r="OB89" s="2">
        <f t="shared" si="600"/>
        <v>0</v>
      </c>
      <c r="OC89" s="2">
        <f t="shared" si="613"/>
        <v>0</v>
      </c>
      <c r="OD89" s="1"/>
      <c r="OE89" s="1"/>
      <c r="OF89" s="1"/>
      <c r="OH89" s="258"/>
      <c r="OJ89" s="260"/>
      <c r="OK89" s="260"/>
      <c r="OL89" s="261"/>
      <c r="OM89" s="24"/>
      <c r="ON89" s="24"/>
      <c r="OQ89" s="2"/>
      <c r="OR89" s="2">
        <f t="shared" si="614"/>
        <v>0.077703189792436428</v>
      </c>
      <c r="OS89" s="2">
        <f t="shared" si="615"/>
        <v>0.074684296941418274</v>
      </c>
      <c r="OT89" s="2">
        <f t="shared" si="601"/>
        <v>0.077703189793457292</v>
      </c>
      <c r="OU89" s="2">
        <f t="shared" si="616"/>
        <v>0.077703189793457292</v>
      </c>
      <c r="OV89" s="1"/>
      <c r="OW89" s="1"/>
      <c r="OX89" s="1"/>
      <c r="PK89" s="7"/>
      <c r="PL89" s="7"/>
      <c r="PM89" s="24"/>
      <c r="PN89" s="24"/>
      <c r="PO89" s="24"/>
      <c r="PP89" s="24"/>
      <c r="PQ89" s="6"/>
      <c r="PR89" s="7"/>
      <c r="PS89" s="6"/>
      <c r="PT89" s="1"/>
      <c r="PU89" s="1"/>
      <c r="PV89" s="1"/>
      <c r="PW89" s="1"/>
      <c r="PX89" s="1"/>
      <c r="PY89" s="1"/>
      <c r="QF89" s="263"/>
      <c r="QG89" s="263"/>
      <c r="QJ89" s="2"/>
      <c r="QK89" s="2">
        <f t="shared" si="617"/>
        <v>0.0072587647190971612</v>
      </c>
      <c r="QL89" s="2">
        <f t="shared" si="618"/>
        <v>0.0072324198864735564</v>
      </c>
      <c r="QM89" s="2">
        <f t="shared" si="602"/>
        <v>0.0072587647190971612</v>
      </c>
      <c r="QN89" s="2">
        <f t="shared" si="619"/>
        <v>0.0072587647190971612</v>
      </c>
      <c r="QO89" s="1"/>
      <c r="QP89" s="1"/>
      <c r="QQ89" s="1"/>
      <c r="QS89" s="258"/>
      <c r="QU89" s="260"/>
      <c r="QV89" s="260"/>
      <c r="QW89" s="261"/>
      <c r="QX89" s="24"/>
      <c r="QY89" s="24"/>
      <c r="RB89" s="2"/>
      <c r="RC89" s="2">
        <f t="shared" si="620"/>
        <v>0.077703189792436428</v>
      </c>
      <c r="RD89" s="2">
        <f t="shared" si="621"/>
        <v>0.074684296941418274</v>
      </c>
      <c r="RE89" s="2">
        <f t="shared" si="603"/>
        <v>0.077703189793457292</v>
      </c>
      <c r="RF89" s="2">
        <f t="shared" si="622"/>
        <v>0.077703189793457292</v>
      </c>
      <c r="RG89" s="1"/>
      <c r="RH89" s="1"/>
      <c r="RI89" s="1"/>
      <c r="TF89" s="2">
        <f t="shared" si="632"/>
        <v>0.088458728965830347</v>
      </c>
      <c r="TG89" s="2">
        <f t="shared" si="278"/>
        <v>0.092761033647507346</v>
      </c>
      <c r="TH89" s="2">
        <f t="shared" si="633"/>
        <v>0.092761033647507346</v>
      </c>
      <c r="TI89" s="260"/>
      <c r="TJ89" s="260"/>
      <c r="TK89" s="261"/>
      <c r="TL89" s="24"/>
      <c r="TM89" s="24"/>
      <c r="TN89" s="51"/>
      <c r="UB89" s="2"/>
      <c r="UC89" s="2">
        <f t="shared" si="623"/>
        <v>0.014590417920944197</v>
      </c>
      <c r="UD89" s="2">
        <f t="shared" si="624"/>
        <v>0.014483977773390293</v>
      </c>
      <c r="UE89" s="2">
        <f t="shared" si="604"/>
        <v>0.014590417920944197</v>
      </c>
      <c r="UF89" s="2">
        <f t="shared" si="625"/>
        <v>0.014590417920944197</v>
      </c>
      <c r="UG89" s="1"/>
      <c r="UH89" s="1"/>
      <c r="UI89" s="1"/>
      <c r="UT89" s="3"/>
      <c r="VB89" s="8" t="s">
        <v>110</v>
      </c>
      <c r="VC89" s="46">
        <f>VC87/(2.53*0.9)</f>
        <v>96.132720044026243</v>
      </c>
      <c r="VD89" s="96"/>
      <c r="VE89" s="17"/>
      <c r="VF89" s="16" t="s">
        <v>99</v>
      </c>
      <c r="VG89" s="98">
        <f>VC16</f>
        <v>8.5152100322118205</v>
      </c>
      <c r="VH89" s="75"/>
      <c r="VI89" s="75"/>
      <c r="VJ89" s="96"/>
      <c r="VK89" s="17"/>
      <c r="VL89" s="16" t="s">
        <v>99</v>
      </c>
      <c r="VM89" s="98"/>
      <c r="VN89" s="75"/>
      <c r="VO89" s="76"/>
      <c r="VP89" s="24"/>
      <c r="VQ89" s="6"/>
      <c r="VR89" s="71"/>
      <c r="XD89" s="1"/>
      <c r="XE89" s="1"/>
      <c r="XF89" s="1"/>
      <c r="XG89" s="1"/>
      <c r="XH89" s="1"/>
      <c r="XI89" s="1"/>
      <c r="XJ89" s="1"/>
      <c r="XK89" s="1"/>
      <c r="XL89" s="1"/>
      <c r="ZG89" s="2">
        <f t="shared" si="636"/>
        <v>0.072549019607843143</v>
      </c>
      <c r="ZH89" s="2">
        <f t="shared" si="266"/>
        <v>0.075390914610767135</v>
      </c>
      <c r="ZI89" s="2">
        <f t="shared" si="637"/>
        <v>0.075390914610767135</v>
      </c>
      <c r="ZJ89" s="278"/>
      <c r="ZK89" s="1"/>
      <c r="ZL89" s="1"/>
      <c r="ZM89" s="1"/>
      <c r="ZN89" s="1"/>
      <c r="ZO89" s="1"/>
      <c r="ZW89" s="1"/>
      <c r="AAA89" s="40"/>
      <c r="AAD89" s="4"/>
      <c r="AAF89" s="4"/>
      <c r="AAH89" s="4"/>
      <c r="AAI89" s="5"/>
    </row>
    <row r="90" s="1" customFormat="1" ht="1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X90" s="1"/>
      <c r="AY90" s="1"/>
      <c r="AZ90" s="3"/>
      <c r="BA90" s="3"/>
      <c r="DB90" s="262"/>
      <c r="DC90" s="262"/>
      <c r="DD90" s="262"/>
      <c r="DE90" s="262"/>
      <c r="DF90" s="262"/>
      <c r="DG90" s="262"/>
      <c r="DH90" s="262"/>
      <c r="DI90" s="262"/>
      <c r="DJ90" s="262"/>
      <c r="DL90" s="2">
        <f t="shared" si="626"/>
        <v>0.12986883875169053</v>
      </c>
      <c r="DM90" s="2">
        <f t="shared" si="269"/>
        <v>0.13961501495166773</v>
      </c>
      <c r="DN90" s="2">
        <f t="shared" si="627"/>
        <v>0.13961501495166773</v>
      </c>
      <c r="DR90" s="24"/>
      <c r="DS90" s="24"/>
      <c r="DT90" s="51"/>
      <c r="ES90" s="2"/>
      <c r="ET90" s="2"/>
      <c r="EU90" s="2"/>
      <c r="EV90" s="2"/>
      <c r="EW90" s="2"/>
      <c r="EX90" s="2"/>
      <c r="EY90" s="2"/>
      <c r="EZ90" s="2"/>
      <c r="FA90" s="2">
        <f t="shared" si="628"/>
        <v>0.064130766941467923</v>
      </c>
      <c r="FB90" s="2">
        <f t="shared" si="272"/>
        <v>0.066330644115881798</v>
      </c>
      <c r="FC90" s="2">
        <f t="shared" si="629"/>
        <v>0.066330644115881798</v>
      </c>
      <c r="FG90" s="24"/>
      <c r="FH90" s="24"/>
      <c r="FI90" s="51"/>
      <c r="GH90" s="2">
        <f t="shared" si="630"/>
        <v>0.064130766941467923</v>
      </c>
      <c r="GI90" s="2">
        <f t="shared" si="275"/>
        <v>0.066330644115881798</v>
      </c>
      <c r="GJ90" s="2">
        <f t="shared" si="631"/>
        <v>0.066330644115881798</v>
      </c>
      <c r="GN90" s="24"/>
      <c r="GO90" s="24"/>
      <c r="GP90" s="51"/>
      <c r="GW90" s="71"/>
      <c r="GX90" s="6"/>
      <c r="GY90" s="24"/>
      <c r="GZ90" s="24"/>
      <c r="HA90" s="24"/>
      <c r="HB90" s="24"/>
      <c r="HC90" s="6"/>
      <c r="HD90" s="7"/>
      <c r="HE90" s="6"/>
      <c r="HF90" s="1"/>
      <c r="HG90" s="1"/>
      <c r="HH90" s="1"/>
      <c r="HI90" s="1"/>
      <c r="HJ90" s="1"/>
      <c r="HK90" s="1"/>
      <c r="HR90" s="24"/>
      <c r="HS90" s="24"/>
      <c r="HY90" s="71"/>
      <c r="HZ90" s="6"/>
      <c r="IA90" s="24"/>
      <c r="IB90" s="24"/>
      <c r="IC90" s="24"/>
      <c r="ID90" s="24"/>
      <c r="IE90" s="6"/>
      <c r="IF90" s="7"/>
      <c r="IG90" s="6"/>
      <c r="IH90" s="1"/>
      <c r="II90" s="1"/>
      <c r="IJ90" s="1"/>
      <c r="IK90" s="1"/>
      <c r="IL90" s="1"/>
      <c r="IM90" s="1"/>
      <c r="IT90" s="24"/>
      <c r="IU90" s="24"/>
      <c r="IX90" s="2"/>
      <c r="IY90" s="2" t="e">
        <f t="shared" si="605"/>
        <v>#DIV/0!</v>
      </c>
      <c r="IZ90" s="2" t="e">
        <f t="shared" si="606"/>
        <v>#DIV/0!</v>
      </c>
      <c r="JA90" s="2" t="e">
        <f t="shared" si="598"/>
        <v>#DIV/0!</v>
      </c>
      <c r="JB90" s="2" t="e">
        <f t="shared" si="607"/>
        <v>#DIV/0!</v>
      </c>
      <c r="JC90" s="1"/>
      <c r="JD90" s="1"/>
      <c r="JE90" s="1"/>
      <c r="KR90" s="4"/>
      <c r="KS90" s="4"/>
      <c r="KT90" s="4"/>
      <c r="KU90" s="2"/>
      <c r="KV90" s="2"/>
      <c r="KW90" s="2"/>
      <c r="KX90" s="2"/>
      <c r="KY90" s="2"/>
      <c r="KZ90" s="2"/>
      <c r="LA90" s="2"/>
      <c r="LB90" s="2"/>
      <c r="LC90" s="2"/>
      <c r="LD90" s="4"/>
      <c r="LE90" s="4"/>
      <c r="LF90" s="4"/>
      <c r="LG90" s="4"/>
      <c r="LH90" s="4"/>
      <c r="LI90" s="4"/>
      <c r="LJ90" s="4"/>
      <c r="LK90" s="4"/>
      <c r="LP90" s="71"/>
      <c r="LQ90" s="6"/>
      <c r="LR90" s="24"/>
      <c r="LS90" s="24"/>
      <c r="LT90" s="24"/>
      <c r="LU90" s="24"/>
      <c r="LV90" s="6"/>
      <c r="LW90" s="7"/>
      <c r="LX90" s="6"/>
      <c r="LY90" s="1"/>
      <c r="LZ90" s="1"/>
      <c r="MA90" s="1"/>
      <c r="MB90" s="1"/>
      <c r="MC90" s="1"/>
      <c r="MD90" s="1"/>
      <c r="MK90" s="24"/>
      <c r="ML90" s="24"/>
      <c r="MO90" s="2"/>
      <c r="MP90" s="2">
        <f t="shared" si="608"/>
        <v>0.0078896014038260381</v>
      </c>
      <c r="MQ90" s="2">
        <f t="shared" si="609"/>
        <v>0.0078584784986704109</v>
      </c>
      <c r="MR90" s="2">
        <f t="shared" si="599"/>
        <v>0.0078896014038260381</v>
      </c>
      <c r="MS90" s="2">
        <f t="shared" si="610"/>
        <v>0.0078896014038260381</v>
      </c>
      <c r="MT90" s="1"/>
      <c r="MU90" s="1"/>
      <c r="MV90" s="1"/>
      <c r="MZ90" s="71"/>
      <c r="NA90" s="6"/>
      <c r="NB90" s="24"/>
      <c r="NC90" s="24"/>
      <c r="ND90" s="24"/>
      <c r="NE90" s="24"/>
      <c r="NF90" s="6"/>
      <c r="NG90" s="7"/>
      <c r="NH90" s="6"/>
      <c r="NI90" s="1"/>
      <c r="NJ90" s="1"/>
      <c r="NK90" s="1"/>
      <c r="NL90" s="1"/>
      <c r="NM90" s="1"/>
      <c r="NN90" s="1"/>
      <c r="NU90" s="24"/>
      <c r="NV90" s="24"/>
      <c r="NY90" s="2"/>
      <c r="NZ90" s="2">
        <f t="shared" si="611"/>
        <v>0</v>
      </c>
      <c r="OA90" s="2">
        <f t="shared" si="612"/>
        <v>0</v>
      </c>
      <c r="OB90" s="2">
        <f t="shared" si="600"/>
        <v>0</v>
      </c>
      <c r="OC90" s="2">
        <f t="shared" si="613"/>
        <v>0</v>
      </c>
      <c r="OD90" s="1"/>
      <c r="OE90" s="1"/>
      <c r="OF90" s="1"/>
      <c r="OM90" s="24"/>
      <c r="ON90" s="24"/>
      <c r="OQ90" s="2"/>
      <c r="OR90" s="2">
        <f t="shared" si="614"/>
        <v>0.077703189793416033</v>
      </c>
      <c r="OS90" s="2">
        <f t="shared" si="615"/>
        <v>0.074684296941418274</v>
      </c>
      <c r="OT90" s="2">
        <f t="shared" si="601"/>
        <v>0.077703189793457292</v>
      </c>
      <c r="OU90" s="2">
        <f t="shared" si="616"/>
        <v>0.077703189793457292</v>
      </c>
      <c r="OV90" s="1"/>
      <c r="OW90" s="1"/>
      <c r="OX90" s="1"/>
      <c r="PK90" s="71"/>
      <c r="PL90" s="6"/>
      <c r="PM90" s="24"/>
      <c r="PN90" s="24"/>
      <c r="PO90" s="24"/>
      <c r="PP90" s="24"/>
      <c r="PQ90" s="6"/>
      <c r="PR90" s="7"/>
      <c r="PS90" s="6"/>
      <c r="PT90" s="1"/>
      <c r="PU90" s="1"/>
      <c r="PV90" s="1"/>
      <c r="PW90" s="1"/>
      <c r="PX90" s="1"/>
      <c r="PY90" s="1"/>
      <c r="QF90" s="263"/>
      <c r="QG90" s="263"/>
      <c r="QJ90" s="2"/>
      <c r="QK90" s="2">
        <f t="shared" si="617"/>
        <v>0.0072587647190971612</v>
      </c>
      <c r="QL90" s="2">
        <f t="shared" si="618"/>
        <v>0.0072324198864735564</v>
      </c>
      <c r="QM90" s="2">
        <f t="shared" si="602"/>
        <v>0.0072587647190971612</v>
      </c>
      <c r="QN90" s="2">
        <f t="shared" si="619"/>
        <v>0.0072587647190971612</v>
      </c>
      <c r="QO90" s="1"/>
      <c r="QP90" s="1"/>
      <c r="QQ90" s="1"/>
      <c r="QX90" s="24"/>
      <c r="QY90" s="24"/>
      <c r="RB90" s="2"/>
      <c r="RC90" s="2">
        <f t="shared" si="620"/>
        <v>0.077703189793416033</v>
      </c>
      <c r="RD90" s="2">
        <f t="shared" si="621"/>
        <v>0.074684296941418274</v>
      </c>
      <c r="RE90" s="2">
        <f t="shared" si="603"/>
        <v>0.077703189793457292</v>
      </c>
      <c r="RF90" s="2">
        <f t="shared" si="622"/>
        <v>0.077703189793457292</v>
      </c>
      <c r="RG90" s="1"/>
      <c r="RH90" s="1"/>
      <c r="RI90" s="1"/>
      <c r="TF90" s="2">
        <f t="shared" si="632"/>
        <v>0.088458728965830347</v>
      </c>
      <c r="TG90" s="2">
        <f t="shared" si="278"/>
        <v>0.092761033647507346</v>
      </c>
      <c r="TH90" s="2">
        <f t="shared" si="633"/>
        <v>0.092761033647507346</v>
      </c>
      <c r="TL90" s="24"/>
      <c r="TM90" s="24"/>
      <c r="TN90" s="51"/>
      <c r="UB90" s="2"/>
      <c r="UC90" s="2">
        <f t="shared" si="623"/>
        <v>0.014590417920944197</v>
      </c>
      <c r="UD90" s="2">
        <f t="shared" si="624"/>
        <v>0.014483977773390293</v>
      </c>
      <c r="UE90" s="2">
        <f t="shared" si="604"/>
        <v>0.014590417920944197</v>
      </c>
      <c r="UF90" s="2">
        <f t="shared" si="625"/>
        <v>0.014590417920944197</v>
      </c>
      <c r="UG90" s="1"/>
      <c r="UH90" s="1"/>
      <c r="UI90" s="1"/>
      <c r="UT90" s="3"/>
      <c r="VB90" s="71"/>
      <c r="VC90" s="7"/>
      <c r="VD90" s="80"/>
      <c r="VE90" s="67"/>
      <c r="VF90" s="68" t="s">
        <v>91</v>
      </c>
      <c r="VG90" s="82"/>
      <c r="VH90" s="75">
        <f>-1*(IF(VH101=0,0,IF(VG90=0,0,IF(VG91=0,0,IF(VG90=(VH101/2),VG91*VH101/8,VG91*VG90*((VH101-VG90)*(VH101-VG90))/(VH101*VH101))))))</f>
        <v>0</v>
      </c>
      <c r="VI90" s="75">
        <f>IF(VH101=0,0,IF(VG90=0,0,IF(VG91=0,0,IF(VG90=(VH101/2),VH90*-1,VG91*(VG90*VG90)*(VH101-VG90)/(VH101*VH101)))))</f>
        <v>0</v>
      </c>
      <c r="VJ90" s="80"/>
      <c r="VK90" s="67"/>
      <c r="VL90" s="68" t="s">
        <v>91</v>
      </c>
      <c r="VM90" s="82"/>
      <c r="VN90" s="75">
        <f>-1*(IF(VN101=0,0,IF(VM90=0,0,IF(VM91=0,0,IF(VM90=(VN101/2),VM91*VN101/8,VM91*VM90*((VN101-VM90)*(VN101-VM90))/(VN101*VN101))))))</f>
        <v>0</v>
      </c>
      <c r="VO90" s="76">
        <f>IF(VN101=0,0,IF(VM90=0,0,IF(VM91=0,0,IF(VM90=(VN101/2),VN90*-1,VM91*(VM90*VM90)*(VN101-VM90)/(VN101*VN101)))))</f>
        <v>0</v>
      </c>
      <c r="VP90" s="24"/>
      <c r="VQ90" s="6"/>
      <c r="VR90" s="71"/>
      <c r="XD90" s="1"/>
      <c r="XE90" s="1"/>
      <c r="XF90" s="1"/>
      <c r="XG90" s="1"/>
      <c r="XH90" s="1"/>
      <c r="XI90" s="1"/>
      <c r="XJ90" s="1"/>
      <c r="XK90" s="1"/>
      <c r="XL90" s="1"/>
      <c r="ZG90" s="2">
        <f t="shared" si="636"/>
        <v>0.072549019607843143</v>
      </c>
      <c r="ZH90" s="2">
        <f t="shared" si="266"/>
        <v>0.075390914610767135</v>
      </c>
      <c r="ZI90" s="2">
        <f t="shared" si="637"/>
        <v>0.075390914610767135</v>
      </c>
      <c r="ZJ90" s="278"/>
      <c r="ZK90" s="1"/>
      <c r="ZL90" s="1"/>
      <c r="ZM90" s="1"/>
      <c r="ZN90" s="1"/>
      <c r="ZO90" s="1"/>
      <c r="ZW90" s="1"/>
      <c r="AAA90" s="2"/>
      <c r="AAD90" s="4"/>
      <c r="AAF90" s="4"/>
      <c r="AAH90" s="4"/>
      <c r="AAI90" s="5"/>
    </row>
    <row r="91" s="1" customFormat="1" ht="1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Z91" s="3"/>
      <c r="BA91" s="3"/>
      <c r="BB91" s="2"/>
      <c r="BC91" s="2"/>
      <c r="BD91" s="2"/>
      <c r="BE91" s="2"/>
      <c r="BF91" s="2"/>
      <c r="BG91" s="2"/>
      <c r="BH91" s="2"/>
      <c r="BI91" s="2"/>
      <c r="BJ91" s="2"/>
      <c r="BK91" s="2"/>
      <c r="BL91" s="2"/>
      <c r="BM91" s="2"/>
      <c r="BN91" s="2"/>
      <c r="BO91" s="2"/>
      <c r="BP91" s="2"/>
      <c r="BQ91" s="2"/>
      <c r="BR91" s="2"/>
      <c r="BS91" s="2"/>
      <c r="BT91" s="2"/>
      <c r="BU91" s="2"/>
      <c r="DK91" s="262"/>
      <c r="DL91" s="2">
        <f t="shared" si="626"/>
        <v>0.12986883875169053</v>
      </c>
      <c r="DM91" s="2">
        <f t="shared" si="269"/>
        <v>0.13961501495166773</v>
      </c>
      <c r="DN91" s="2">
        <f t="shared" si="627"/>
        <v>0.13961501495166773</v>
      </c>
      <c r="DR91" s="266"/>
      <c r="DS91" s="266"/>
      <c r="DT91" s="247"/>
      <c r="EM91" s="2"/>
      <c r="EN91" s="2"/>
      <c r="EO91" s="2"/>
      <c r="EP91" s="2"/>
      <c r="EQ91" s="2"/>
      <c r="ER91" s="2"/>
      <c r="ES91" s="2"/>
      <c r="ET91" s="2"/>
      <c r="EU91" s="2"/>
      <c r="EV91" s="2"/>
      <c r="EW91" s="2"/>
      <c r="EX91" s="2"/>
      <c r="EY91" s="2"/>
      <c r="EZ91" s="2"/>
      <c r="FA91" s="2">
        <f t="shared" si="628"/>
        <v>0.064130766941467923</v>
      </c>
      <c r="FB91" s="2">
        <f t="shared" si="272"/>
        <v>0.066330644115881798</v>
      </c>
      <c r="FC91" s="2">
        <f t="shared" si="629"/>
        <v>0.066330644115881798</v>
      </c>
      <c r="FG91" s="266"/>
      <c r="FH91" s="266"/>
      <c r="FI91" s="247"/>
      <c r="GH91" s="2">
        <f t="shared" si="630"/>
        <v>0.064130766941467923</v>
      </c>
      <c r="GI91" s="2">
        <f t="shared" si="275"/>
        <v>0.066330644115881798</v>
      </c>
      <c r="GJ91" s="2">
        <f t="shared" si="631"/>
        <v>0.066330644115881798</v>
      </c>
      <c r="GN91" s="266"/>
      <c r="GO91" s="266"/>
      <c r="GP91" s="247"/>
      <c r="GW91" s="71"/>
      <c r="GX91" s="71"/>
      <c r="GY91" s="24"/>
      <c r="GZ91" s="24"/>
      <c r="HA91" s="6"/>
      <c r="HB91" s="24"/>
      <c r="HC91" s="51"/>
      <c r="HD91" s="51"/>
      <c r="HE91" s="6"/>
      <c r="HF91" s="1"/>
      <c r="HG91" s="1"/>
      <c r="HH91" s="1"/>
      <c r="HI91" s="1"/>
      <c r="HJ91" s="1"/>
      <c r="HK91" s="1"/>
      <c r="HR91" s="266"/>
      <c r="HS91" s="266"/>
      <c r="HY91" s="71"/>
      <c r="HZ91" s="71"/>
      <c r="IA91" s="24"/>
      <c r="IB91" s="24"/>
      <c r="IC91" s="6"/>
      <c r="ID91" s="24"/>
      <c r="IE91" s="51"/>
      <c r="IF91" s="51"/>
      <c r="IG91" s="6"/>
      <c r="IH91" s="1"/>
      <c r="II91" s="1"/>
      <c r="IJ91" s="1"/>
      <c r="IK91" s="1"/>
      <c r="IL91" s="1"/>
      <c r="IM91" s="1"/>
      <c r="IT91" s="266"/>
      <c r="IU91" s="266"/>
      <c r="IX91" s="2"/>
      <c r="IY91" s="2" t="e">
        <f t="shared" si="605"/>
        <v>#DIV/0!</v>
      </c>
      <c r="IZ91" s="2" t="e">
        <f t="shared" si="606"/>
        <v>#DIV/0!</v>
      </c>
      <c r="JA91" s="2" t="e">
        <f t="shared" si="598"/>
        <v>#DIV/0!</v>
      </c>
      <c r="JB91" s="2" t="e">
        <f t="shared" si="607"/>
        <v>#DIV/0!</v>
      </c>
      <c r="JC91" s="1"/>
      <c r="JD91" s="1"/>
      <c r="JE91" s="1"/>
      <c r="KR91" s="4"/>
      <c r="KS91" s="4"/>
      <c r="KT91" s="4"/>
      <c r="KU91" s="2"/>
      <c r="KV91" s="2"/>
      <c r="KW91" s="2"/>
      <c r="KX91" s="2"/>
      <c r="KY91" s="2"/>
      <c r="KZ91" s="2"/>
      <c r="LA91" s="2"/>
      <c r="LB91" s="2"/>
      <c r="LC91" s="2"/>
      <c r="LD91" s="4"/>
      <c r="LE91" s="4"/>
      <c r="LF91" s="4"/>
      <c r="LG91" s="4"/>
      <c r="LH91" s="4"/>
      <c r="LI91" s="4"/>
      <c r="LJ91" s="4"/>
      <c r="LK91" s="4"/>
      <c r="LP91" s="71"/>
      <c r="LQ91" s="71"/>
      <c r="LR91" s="24"/>
      <c r="LS91" s="24"/>
      <c r="LT91" s="6"/>
      <c r="LU91" s="24"/>
      <c r="LV91" s="51"/>
      <c r="LW91" s="51"/>
      <c r="LX91" s="6"/>
      <c r="LY91" s="1"/>
      <c r="LZ91" s="1"/>
      <c r="MA91" s="1"/>
      <c r="MB91" s="1"/>
      <c r="MC91" s="1"/>
      <c r="MD91" s="1"/>
      <c r="MK91" s="266"/>
      <c r="ML91" s="266"/>
      <c r="MO91" s="2"/>
      <c r="MP91" s="2">
        <f t="shared" si="608"/>
        <v>0.0078896014038260381</v>
      </c>
      <c r="MQ91" s="2">
        <f t="shared" si="609"/>
        <v>0.0078584784986704109</v>
      </c>
      <c r="MR91" s="2">
        <f t="shared" si="599"/>
        <v>0.0078896014038260381</v>
      </c>
      <c r="MS91" s="2">
        <f t="shared" si="610"/>
        <v>0.0078896014038260381</v>
      </c>
      <c r="MT91" s="1"/>
      <c r="MU91" s="1"/>
      <c r="MV91" s="1"/>
      <c r="MZ91" s="71"/>
      <c r="NA91" s="71"/>
      <c r="NB91" s="24"/>
      <c r="NC91" s="24"/>
      <c r="ND91" s="6"/>
      <c r="NE91" s="24"/>
      <c r="NF91" s="51"/>
      <c r="NG91" s="51"/>
      <c r="NH91" s="6"/>
      <c r="NI91" s="1"/>
      <c r="NJ91" s="1"/>
      <c r="NK91" s="1"/>
      <c r="NL91" s="1"/>
      <c r="NM91" s="1"/>
      <c r="NN91" s="1"/>
      <c r="NU91" s="266"/>
      <c r="NV91" s="266"/>
      <c r="NY91" s="2"/>
      <c r="NZ91" s="2">
        <f t="shared" si="611"/>
        <v>0</v>
      </c>
      <c r="OA91" s="2">
        <f t="shared" si="612"/>
        <v>0</v>
      </c>
      <c r="OB91" s="2">
        <f t="shared" si="600"/>
        <v>0</v>
      </c>
      <c r="OC91" s="2">
        <f t="shared" si="613"/>
        <v>0</v>
      </c>
      <c r="OD91" s="1"/>
      <c r="OE91" s="1"/>
      <c r="OF91" s="1"/>
      <c r="OM91" s="266"/>
      <c r="ON91" s="266"/>
      <c r="OQ91" s="2"/>
      <c r="OR91" s="2">
        <f t="shared" si="614"/>
        <v>0.077703189793455626</v>
      </c>
      <c r="OS91" s="2">
        <f t="shared" si="615"/>
        <v>0.074684296941418274</v>
      </c>
      <c r="OT91" s="2">
        <f t="shared" si="601"/>
        <v>0.077703189793457292</v>
      </c>
      <c r="OU91" s="2">
        <f t="shared" si="616"/>
        <v>0.077703189793457292</v>
      </c>
      <c r="OV91" s="1"/>
      <c r="OW91" s="1"/>
      <c r="OX91" s="1"/>
      <c r="PK91" s="71"/>
      <c r="PL91" s="71"/>
      <c r="PM91" s="24"/>
      <c r="PN91" s="24"/>
      <c r="PO91" s="6"/>
      <c r="PP91" s="24"/>
      <c r="PQ91" s="51"/>
      <c r="PR91" s="51"/>
      <c r="PS91" s="6"/>
      <c r="PT91" s="1"/>
      <c r="PU91" s="1"/>
      <c r="PV91" s="1"/>
      <c r="PW91" s="1"/>
      <c r="PX91" s="1"/>
      <c r="PY91" s="1"/>
      <c r="QF91" s="263"/>
      <c r="QG91" s="263"/>
      <c r="QJ91" s="2"/>
      <c r="QK91" s="2">
        <f t="shared" si="617"/>
        <v>0.0072587647190971612</v>
      </c>
      <c r="QL91" s="2">
        <f t="shared" si="618"/>
        <v>0.0072324198864735564</v>
      </c>
      <c r="QM91" s="2">
        <f t="shared" si="602"/>
        <v>0.0072587647190971612</v>
      </c>
      <c r="QN91" s="2">
        <f t="shared" si="619"/>
        <v>0.0072587647190971612</v>
      </c>
      <c r="QO91" s="1"/>
      <c r="QP91" s="1"/>
      <c r="QQ91" s="1"/>
      <c r="QX91" s="266"/>
      <c r="QY91" s="266"/>
      <c r="RB91" s="2"/>
      <c r="RC91" s="2">
        <f t="shared" si="620"/>
        <v>0.077703189793455626</v>
      </c>
      <c r="RD91" s="2">
        <f t="shared" si="621"/>
        <v>0.074684296941418274</v>
      </c>
      <c r="RE91" s="2">
        <f t="shared" si="603"/>
        <v>0.077703189793457292</v>
      </c>
      <c r="RF91" s="2">
        <f t="shared" si="622"/>
        <v>0.077703189793457292</v>
      </c>
      <c r="RG91" s="1"/>
      <c r="RH91" s="1"/>
      <c r="RI91" s="1"/>
      <c r="TF91" s="2">
        <f t="shared" si="632"/>
        <v>0.088458728965830347</v>
      </c>
      <c r="TG91" s="2">
        <f t="shared" si="278"/>
        <v>0.092761033647507346</v>
      </c>
      <c r="TH91" s="2">
        <f t="shared" si="633"/>
        <v>0.092761033647507346</v>
      </c>
      <c r="TL91" s="266"/>
      <c r="TM91" s="266"/>
      <c r="TN91" s="247"/>
      <c r="UB91" s="2"/>
      <c r="UC91" s="2">
        <f t="shared" si="623"/>
        <v>0.014590417920944197</v>
      </c>
      <c r="UD91" s="2">
        <f t="shared" si="624"/>
        <v>0.014483977773390293</v>
      </c>
      <c r="UE91" s="2">
        <f t="shared" si="604"/>
        <v>0.014590417920944197</v>
      </c>
      <c r="UF91" s="2">
        <f t="shared" si="625"/>
        <v>0.014590417920944197</v>
      </c>
      <c r="UG91" s="1"/>
      <c r="UH91" s="1"/>
      <c r="UI91" s="1"/>
      <c r="UT91" s="3"/>
      <c r="VB91" s="71" t="s">
        <v>561</v>
      </c>
      <c r="VC91" s="7">
        <v>30</v>
      </c>
      <c r="VD91" s="96"/>
      <c r="VE91" s="17"/>
      <c r="VF91" s="16" t="s">
        <v>99</v>
      </c>
      <c r="VG91" s="98"/>
      <c r="VH91" s="75"/>
      <c r="VI91" s="75"/>
      <c r="VJ91" s="96"/>
      <c r="VK91" s="17"/>
      <c r="VL91" s="16" t="s">
        <v>99</v>
      </c>
      <c r="VM91" s="98"/>
      <c r="VN91" s="75"/>
      <c r="VO91" s="76"/>
      <c r="VP91" s="24"/>
      <c r="VQ91" s="6"/>
      <c r="VR91" s="71"/>
      <c r="XD91" s="1"/>
      <c r="XE91" s="1"/>
      <c r="XF91" s="1"/>
      <c r="XG91" s="1"/>
      <c r="XH91" s="1"/>
      <c r="XI91" s="1"/>
      <c r="XJ91" s="1"/>
      <c r="XK91" s="1"/>
      <c r="XL91" s="1"/>
      <c r="ZG91" s="2">
        <f t="shared" si="636"/>
        <v>0.072549019607843143</v>
      </c>
      <c r="ZH91" s="2">
        <f t="shared" si="266"/>
        <v>0.075390914610767135</v>
      </c>
      <c r="ZI91" s="2">
        <f t="shared" si="637"/>
        <v>0.075390914610767135</v>
      </c>
      <c r="ZJ91" s="278"/>
      <c r="ZK91" s="1"/>
      <c r="ZL91" s="1"/>
      <c r="ZM91" s="1"/>
      <c r="ZN91" s="1"/>
      <c r="ZO91" s="1"/>
      <c r="ZW91" s="1"/>
      <c r="AAD91" s="4"/>
      <c r="AAF91" s="4"/>
      <c r="AAH91" s="4"/>
      <c r="AAI91" s="5"/>
    </row>
    <row r="92" s="1" customFormat="1" ht="1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U92" s="2"/>
      <c r="AV92" s="2"/>
      <c r="AW92" s="2"/>
      <c r="AX92" s="2"/>
      <c r="AY92" s="2"/>
      <c r="AZ92" s="94"/>
      <c r="BA92" s="94"/>
      <c r="CG92" s="2"/>
      <c r="CH92" s="2"/>
      <c r="CI92" s="2"/>
      <c r="CJ92" s="2"/>
      <c r="CK92" s="2"/>
      <c r="CL92" s="2"/>
      <c r="CM92" s="2"/>
      <c r="CN92" s="2"/>
      <c r="CO92" s="2"/>
      <c r="CP92" s="2"/>
      <c r="CQ92" s="2"/>
      <c r="CR92" s="2"/>
      <c r="CS92" s="2"/>
      <c r="CT92" s="2"/>
      <c r="CU92" s="2"/>
      <c r="CV92" s="2"/>
      <c r="CW92" s="2"/>
      <c r="CX92" s="2"/>
      <c r="CY92" s="2"/>
      <c r="CZ92" s="2"/>
      <c r="DA92" s="2"/>
      <c r="DB92" s="262"/>
      <c r="DC92" s="262"/>
      <c r="DD92" s="262"/>
      <c r="DE92" s="262"/>
      <c r="DF92" s="262"/>
      <c r="DG92" s="262"/>
      <c r="DH92" s="262"/>
      <c r="DI92" s="262"/>
      <c r="DJ92" s="262"/>
      <c r="DL92" s="2">
        <f t="shared" si="626"/>
        <v>0.12986883875169053</v>
      </c>
      <c r="DM92" s="2">
        <f t="shared" si="269"/>
        <v>0.13961501495166773</v>
      </c>
      <c r="DN92" s="2">
        <f t="shared" si="627"/>
        <v>0.13961501495166773</v>
      </c>
      <c r="DR92" s="263"/>
      <c r="DS92" s="263"/>
      <c r="DT92" s="263"/>
      <c r="DY92" s="2"/>
      <c r="DZ92" s="2"/>
      <c r="EA92" s="2"/>
      <c r="EB92" s="2"/>
      <c r="EC92" s="2"/>
      <c r="ED92" s="2"/>
      <c r="EE92" s="2"/>
      <c r="EF92" s="2"/>
      <c r="EG92" s="2"/>
      <c r="EH92" s="2"/>
      <c r="EI92" s="2"/>
      <c r="EJ92" s="2"/>
      <c r="EK92" s="2"/>
      <c r="EL92" s="2"/>
      <c r="ES92" s="2"/>
      <c r="ET92" s="2"/>
      <c r="EU92" s="2"/>
      <c r="EV92" s="2"/>
      <c r="EW92" s="2"/>
      <c r="EX92" s="2"/>
      <c r="EY92" s="2"/>
      <c r="EZ92" s="2"/>
      <c r="FA92" s="2">
        <f t="shared" si="628"/>
        <v>0.064130766941467923</v>
      </c>
      <c r="FB92" s="2">
        <f t="shared" si="272"/>
        <v>0.066330644115881798</v>
      </c>
      <c r="FC92" s="2">
        <f t="shared" si="629"/>
        <v>0.066330644115881798</v>
      </c>
      <c r="FG92" s="263"/>
      <c r="FH92" s="263"/>
      <c r="FI92" s="263"/>
      <c r="FM92" s="2"/>
      <c r="FN92" s="2"/>
      <c r="FO92" s="2"/>
      <c r="FP92" s="2"/>
      <c r="FQ92" s="2"/>
      <c r="FR92" s="2"/>
      <c r="FS92" s="2"/>
      <c r="FT92" s="2"/>
      <c r="FU92" s="2"/>
      <c r="FV92" s="2"/>
      <c r="FW92" s="2"/>
      <c r="FX92" s="2"/>
      <c r="FY92" s="2"/>
      <c r="FZ92" s="2"/>
      <c r="GA92" s="2"/>
      <c r="GB92" s="2"/>
      <c r="GC92" s="2"/>
      <c r="GD92" s="2"/>
      <c r="GE92" s="2"/>
      <c r="GF92" s="2"/>
      <c r="GH92" s="2">
        <f t="shared" si="630"/>
        <v>0.064130766941467923</v>
      </c>
      <c r="GI92" s="2">
        <f t="shared" si="275"/>
        <v>0.066330644115881798</v>
      </c>
      <c r="GJ92" s="2">
        <f t="shared" si="631"/>
        <v>0.066330644115881798</v>
      </c>
      <c r="GN92" s="263"/>
      <c r="GO92" s="263"/>
      <c r="GP92" s="263"/>
      <c r="GW92" s="51"/>
      <c r="GX92" s="51"/>
      <c r="GY92" s="51"/>
      <c r="GZ92" s="51"/>
      <c r="HA92" s="51"/>
      <c r="HB92" s="51"/>
      <c r="HC92" s="51"/>
      <c r="HD92" s="51"/>
      <c r="HE92" s="63"/>
      <c r="HF92" s="1"/>
      <c r="HG92" s="1"/>
      <c r="HH92" s="1"/>
      <c r="HI92" s="1"/>
      <c r="HJ92" s="1"/>
      <c r="HK92" s="1"/>
      <c r="HR92" s="263"/>
      <c r="HS92" s="263"/>
      <c r="HY92" s="51"/>
      <c r="HZ92" s="51"/>
      <c r="IA92" s="51"/>
      <c r="IB92" s="51"/>
      <c r="IC92" s="51"/>
      <c r="ID92" s="51"/>
      <c r="IE92" s="51"/>
      <c r="IF92" s="51"/>
      <c r="IG92" s="63"/>
      <c r="IH92" s="1"/>
      <c r="II92" s="1"/>
      <c r="IJ92" s="1"/>
      <c r="IK92" s="1"/>
      <c r="IL92" s="1"/>
      <c r="IM92" s="1"/>
      <c r="IT92" s="263"/>
      <c r="IU92" s="263"/>
      <c r="IX92" s="2"/>
      <c r="IY92" s="2" t="e">
        <f t="shared" si="605"/>
        <v>#DIV/0!</v>
      </c>
      <c r="IZ92" s="2" t="e">
        <f t="shared" si="606"/>
        <v>#DIV/0!</v>
      </c>
      <c r="JA92" s="2" t="e">
        <f t="shared" si="598"/>
        <v>#DIV/0!</v>
      </c>
      <c r="JB92" s="2" t="e">
        <f t="shared" si="607"/>
        <v>#DIV/0!</v>
      </c>
      <c r="JC92" s="1"/>
      <c r="JD92" s="1"/>
      <c r="JE92" s="1"/>
      <c r="KR92" s="4"/>
      <c r="KS92" s="4"/>
      <c r="KT92" s="4"/>
      <c r="KU92" s="2"/>
      <c r="KV92" s="2"/>
      <c r="KW92" s="2"/>
      <c r="KX92" s="2"/>
      <c r="KY92" s="2"/>
      <c r="KZ92" s="2"/>
      <c r="LA92" s="2"/>
      <c r="LB92" s="2"/>
      <c r="LC92" s="2"/>
      <c r="LD92" s="4"/>
      <c r="LE92" s="4"/>
      <c r="LF92" s="4"/>
      <c r="LG92" s="4"/>
      <c r="LH92" s="4"/>
      <c r="LI92" s="4"/>
      <c r="LJ92" s="4"/>
      <c r="LK92" s="4"/>
      <c r="LP92" s="51"/>
      <c r="LQ92" s="51"/>
      <c r="LR92" s="51"/>
      <c r="LS92" s="51"/>
      <c r="LT92" s="51"/>
      <c r="LU92" s="51"/>
      <c r="LV92" s="51"/>
      <c r="LW92" s="51"/>
      <c r="LX92" s="63"/>
      <c r="LY92" s="1"/>
      <c r="LZ92" s="1"/>
      <c r="MA92" s="1"/>
      <c r="MB92" s="1"/>
      <c r="MC92" s="1"/>
      <c r="MD92" s="1"/>
      <c r="MK92" s="263"/>
      <c r="ML92" s="263"/>
      <c r="MO92" s="2"/>
      <c r="MP92" s="2">
        <f t="shared" si="608"/>
        <v>0.0078896014038260381</v>
      </c>
      <c r="MQ92" s="2">
        <f t="shared" si="609"/>
        <v>0.0078584784986704109</v>
      </c>
      <c r="MR92" s="2">
        <f t="shared" si="599"/>
        <v>0.0078896014038260381</v>
      </c>
      <c r="MS92" s="2">
        <f t="shared" si="610"/>
        <v>0.0078896014038260381</v>
      </c>
      <c r="MT92" s="1"/>
      <c r="MU92" s="1"/>
      <c r="MV92" s="1"/>
      <c r="MZ92" s="51"/>
      <c r="NA92" s="51"/>
      <c r="NB92" s="51"/>
      <c r="NC92" s="51"/>
      <c r="ND92" s="51"/>
      <c r="NE92" s="51"/>
      <c r="NF92" s="51"/>
      <c r="NG92" s="51"/>
      <c r="NH92" s="63"/>
      <c r="NI92" s="1"/>
      <c r="NJ92" s="1"/>
      <c r="NK92" s="1"/>
      <c r="NL92" s="1"/>
      <c r="NM92" s="1"/>
      <c r="NN92" s="1"/>
      <c r="NU92" s="263"/>
      <c r="NV92" s="263"/>
      <c r="NY92" s="2"/>
      <c r="NZ92" s="2">
        <f t="shared" si="611"/>
        <v>0</v>
      </c>
      <c r="OA92" s="2">
        <f t="shared" si="612"/>
        <v>0</v>
      </c>
      <c r="OB92" s="2">
        <f t="shared" si="600"/>
        <v>0</v>
      </c>
      <c r="OC92" s="2">
        <f t="shared" si="613"/>
        <v>0</v>
      </c>
      <c r="OD92" s="1"/>
      <c r="OE92" s="1"/>
      <c r="OF92" s="1"/>
      <c r="OM92" s="263"/>
      <c r="ON92" s="263"/>
      <c r="OQ92" s="2"/>
      <c r="OR92" s="2">
        <f t="shared" si="614"/>
        <v>0.077703189793457236</v>
      </c>
      <c r="OS92" s="2">
        <f t="shared" si="615"/>
        <v>0.074684296941418274</v>
      </c>
      <c r="OT92" s="2">
        <f t="shared" si="601"/>
        <v>0.077703189793457292</v>
      </c>
      <c r="OU92" s="2">
        <f t="shared" si="616"/>
        <v>0.077703189793457292</v>
      </c>
      <c r="OV92" s="1"/>
      <c r="OW92" s="1"/>
      <c r="OX92" s="1"/>
      <c r="PK92" s="51"/>
      <c r="PL92" s="51"/>
      <c r="PM92" s="51"/>
      <c r="PN92" s="51"/>
      <c r="PO92" s="51"/>
      <c r="PP92" s="51"/>
      <c r="PQ92" s="51"/>
      <c r="PR92" s="51"/>
      <c r="PS92" s="63"/>
      <c r="PT92" s="1"/>
      <c r="PU92" s="1"/>
      <c r="PV92" s="1"/>
      <c r="PW92" s="1"/>
      <c r="PX92" s="1"/>
      <c r="PY92" s="1"/>
      <c r="QF92" s="248"/>
      <c r="QG92" s="266"/>
      <c r="QJ92" s="2"/>
      <c r="QK92" s="2">
        <f t="shared" si="617"/>
        <v>0.0072587647190971612</v>
      </c>
      <c r="QL92" s="2">
        <f t="shared" si="618"/>
        <v>0.0072324198864735564</v>
      </c>
      <c r="QM92" s="2">
        <f t="shared" si="602"/>
        <v>0.0072587647190971612</v>
      </c>
      <c r="QN92" s="2">
        <f t="shared" si="619"/>
        <v>0.0072587647190971612</v>
      </c>
      <c r="QO92" s="1"/>
      <c r="QP92" s="1"/>
      <c r="QQ92" s="1"/>
      <c r="QX92" s="263"/>
      <c r="QY92" s="263"/>
      <c r="RB92" s="2"/>
      <c r="RC92" s="2">
        <f t="shared" si="620"/>
        <v>0.077703189793457236</v>
      </c>
      <c r="RD92" s="2">
        <f t="shared" si="621"/>
        <v>0.074684296941418274</v>
      </c>
      <c r="RE92" s="2">
        <f t="shared" si="603"/>
        <v>0.077703189793457292</v>
      </c>
      <c r="RF92" s="2">
        <f t="shared" si="622"/>
        <v>0.077703189793457292</v>
      </c>
      <c r="RG92" s="1"/>
      <c r="RH92" s="1"/>
      <c r="RI92" s="1"/>
      <c r="SL92" s="2"/>
      <c r="SM92" s="2"/>
      <c r="SN92" s="2"/>
      <c r="SO92" s="2"/>
      <c r="SP92" s="2"/>
      <c r="SQ92" s="2"/>
      <c r="SR92" s="2"/>
      <c r="SS92" s="2"/>
      <c r="ST92" s="2"/>
      <c r="SU92" s="2"/>
      <c r="SV92" s="2"/>
      <c r="SW92" s="2"/>
      <c r="SX92" s="2"/>
      <c r="SY92" s="2"/>
      <c r="SZ92" s="2"/>
      <c r="TA92" s="2"/>
      <c r="TB92" s="2"/>
      <c r="TC92" s="2"/>
      <c r="TD92" s="2"/>
      <c r="TE92" s="2"/>
      <c r="TF92" s="2">
        <f t="shared" si="632"/>
        <v>0.088458728965830347</v>
      </c>
      <c r="TG92" s="2">
        <f t="shared" si="278"/>
        <v>0.092761033647507346</v>
      </c>
      <c r="TH92" s="2">
        <f t="shared" si="633"/>
        <v>0.092761033647507346</v>
      </c>
      <c r="TL92" s="263"/>
      <c r="TM92" s="263"/>
      <c r="TN92" s="263"/>
      <c r="UB92" s="2"/>
      <c r="UC92" s="2">
        <f t="shared" si="623"/>
        <v>0.014590417920944197</v>
      </c>
      <c r="UD92" s="2">
        <f t="shared" si="624"/>
        <v>0.014483977773390293</v>
      </c>
      <c r="UE92" s="2">
        <f t="shared" si="604"/>
        <v>0.014590417920944197</v>
      </c>
      <c r="UF92" s="2">
        <f t="shared" si="625"/>
        <v>0.014590417920944197</v>
      </c>
      <c r="UG92" s="1"/>
      <c r="UH92" s="1"/>
      <c r="UI92" s="1"/>
      <c r="UT92" s="3"/>
      <c r="VB92" s="71" t="s">
        <v>291</v>
      </c>
      <c r="VC92" s="7">
        <f>VC88/(VC91)</f>
        <v>3.1586465157322907</v>
      </c>
      <c r="VD92" s="80"/>
      <c r="VE92" s="67"/>
      <c r="VF92" s="68" t="s">
        <v>91</v>
      </c>
      <c r="VG92" s="82"/>
      <c r="VH92" s="75">
        <f>-1*(IF(VH101=0,0,IF(VG92=0,0,IF(VG93=0,0,IF(VG92=(VH101/2),VG93*VH101/8,VG93*VG92*((VH101-VG92)*(VH101-VG92))/(VH101*VH101))))))</f>
        <v>0</v>
      </c>
      <c r="VI92" s="75">
        <f>IF(VH101=0,0,IF(VG92=0,0,IF(VG93=0,0,IF(VG92=(VH101/2),VH92*-1,VG93*(VG92*VG92)*(VH101-VG92)/(VH101*VH101)))))</f>
        <v>0</v>
      </c>
      <c r="VJ92" s="80"/>
      <c r="VK92" s="67"/>
      <c r="VL92" s="68" t="s">
        <v>91</v>
      </c>
      <c r="VM92" s="82"/>
      <c r="VN92" s="75">
        <f>-1*(IF(VN101=0,0,IF(VM92=0,0,IF(VM93=0,0,IF(VM92=(VN101/2),VM93*VN101/8,VM93*VM92*((VN101-VM92)*(VN101-VM92))/(VN101*VN101))))))</f>
        <v>0</v>
      </c>
      <c r="VO92" s="76">
        <f>IF(VN101=0,0,IF(VM92=0,0,IF(VM93=0,0,IF(VM92=(VN101/2),VN92*-1,VM93*(VM92*VM92)*(VN101-VM92)/(VN101*VN101)))))</f>
        <v>0</v>
      </c>
      <c r="VP92" s="24"/>
      <c r="VQ92" s="6"/>
      <c r="VR92" s="71"/>
      <c r="ZG92" s="2">
        <f t="shared" si="636"/>
        <v>0.072549019607843143</v>
      </c>
      <c r="ZH92" s="2">
        <f t="shared" si="266"/>
        <v>0.075390914610767135</v>
      </c>
      <c r="ZI92" s="2">
        <f t="shared" si="637"/>
        <v>0.075390914610767135</v>
      </c>
      <c r="ZJ92" s="278"/>
      <c r="ZK92" s="1"/>
      <c r="ZL92" s="1"/>
      <c r="ZM92" s="1"/>
      <c r="ZN92" s="1"/>
      <c r="ZO92" s="1"/>
      <c r="ZW92" s="1"/>
      <c r="AAD92" s="4"/>
      <c r="AAF92" s="4"/>
      <c r="AAH92" s="4"/>
      <c r="AAI92" s="5"/>
    </row>
    <row r="93" s="1" customFormat="1" ht="15" customHeight="1">
      <c r="A93" s="2"/>
      <c r="B93" s="2"/>
      <c r="C93" s="2"/>
      <c r="D93" s="2"/>
      <c r="E93" s="2"/>
      <c r="F93" s="2"/>
      <c r="G93" s="2"/>
      <c r="H93" s="2"/>
      <c r="I93" s="2"/>
      <c r="J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U93" s="2"/>
      <c r="AV93" s="2"/>
      <c r="AW93" s="2"/>
      <c r="AX93" s="2"/>
      <c r="AY93" s="2"/>
      <c r="AZ93" s="94"/>
      <c r="BA93" s="94"/>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DL93" s="2">
        <f t="shared" si="626"/>
        <v>0.12986883875169053</v>
      </c>
      <c r="DM93" s="2">
        <f t="shared" si="269"/>
        <v>0.13961501495166773</v>
      </c>
      <c r="DN93" s="2">
        <f t="shared" si="627"/>
        <v>0.13961501495166773</v>
      </c>
      <c r="DR93" s="263"/>
      <c r="DS93" s="263"/>
      <c r="DT93" s="263"/>
      <c r="DX93" s="2"/>
      <c r="EM93" s="2"/>
      <c r="EN93" s="2"/>
      <c r="EO93" s="2"/>
      <c r="EP93" s="2"/>
      <c r="EQ93" s="2"/>
      <c r="ER93" s="2"/>
      <c r="ES93" s="2"/>
      <c r="ET93" s="2"/>
      <c r="EU93" s="2"/>
      <c r="EV93" s="2"/>
      <c r="EW93" s="2"/>
      <c r="EX93" s="2"/>
      <c r="EY93" s="2"/>
      <c r="EZ93" s="2"/>
      <c r="FA93" s="2">
        <f t="shared" si="628"/>
        <v>0.064130766941467923</v>
      </c>
      <c r="FB93" s="2">
        <f t="shared" si="272"/>
        <v>0.066330644115881798</v>
      </c>
      <c r="FC93" s="2">
        <f t="shared" si="629"/>
        <v>0.066330644115881798</v>
      </c>
      <c r="FG93" s="263"/>
      <c r="FH93" s="263"/>
      <c r="FI93" s="263"/>
      <c r="GH93" s="2">
        <f t="shared" si="630"/>
        <v>0.064130766941467923</v>
      </c>
      <c r="GI93" s="2">
        <f t="shared" si="275"/>
        <v>0.066330644115881798</v>
      </c>
      <c r="GJ93" s="2">
        <f t="shared" si="631"/>
        <v>0.066330644115881798</v>
      </c>
      <c r="GN93" s="263"/>
      <c r="GO93" s="263"/>
      <c r="GP93" s="263"/>
      <c r="GW93" s="51"/>
      <c r="GX93" s="51"/>
      <c r="GY93" s="51"/>
      <c r="GZ93" s="51"/>
      <c r="HA93" s="51"/>
      <c r="HB93" s="51"/>
      <c r="HC93" s="51"/>
      <c r="HD93" s="51"/>
      <c r="HE93" s="63"/>
      <c r="HF93" s="1"/>
      <c r="HG93" s="1"/>
      <c r="HH93" s="1"/>
      <c r="HI93" s="1"/>
      <c r="HJ93" s="1"/>
      <c r="HK93" s="1"/>
      <c r="HR93" s="263"/>
      <c r="HS93" s="263"/>
      <c r="HY93" s="51"/>
      <c r="HZ93" s="51"/>
      <c r="IA93" s="51"/>
      <c r="IB93" s="51"/>
      <c r="IC93" s="51"/>
      <c r="ID93" s="51"/>
      <c r="IE93" s="51"/>
      <c r="IF93" s="51"/>
      <c r="IG93" s="63"/>
      <c r="IH93" s="1"/>
      <c r="II93" s="1"/>
      <c r="IJ93" s="1"/>
      <c r="IK93" s="1"/>
      <c r="IL93" s="1"/>
      <c r="IM93" s="1"/>
      <c r="IT93" s="263"/>
      <c r="IU93" s="263"/>
      <c r="JF93" s="2"/>
      <c r="JG93" s="2"/>
      <c r="JH93" s="2"/>
      <c r="JI93" s="2"/>
      <c r="JJ93" s="2"/>
      <c r="JK93" s="2"/>
      <c r="JL93" s="2"/>
      <c r="JM93" s="2"/>
      <c r="JN93" s="2"/>
      <c r="KN93" s="2"/>
      <c r="KO93" s="2"/>
      <c r="KP93" s="2"/>
      <c r="KQ93" s="2"/>
      <c r="KR93" s="85"/>
      <c r="KS93" s="85"/>
      <c r="KT93" s="85"/>
      <c r="KU93" s="2"/>
      <c r="KV93" s="2"/>
      <c r="KW93" s="2"/>
      <c r="KX93" s="2"/>
      <c r="KY93" s="2"/>
      <c r="KZ93" s="2"/>
      <c r="LA93" s="2"/>
      <c r="LB93" s="2"/>
      <c r="LC93" s="2"/>
      <c r="LD93" s="85"/>
      <c r="LE93" s="85"/>
      <c r="LF93" s="85"/>
      <c r="LG93" s="85"/>
      <c r="LH93" s="85"/>
      <c r="LI93" s="85"/>
      <c r="LJ93" s="85"/>
      <c r="LK93" s="85"/>
      <c r="LL93" s="2"/>
      <c r="LP93" s="51"/>
      <c r="LQ93" s="51"/>
      <c r="LR93" s="51"/>
      <c r="LS93" s="51"/>
      <c r="LT93" s="51"/>
      <c r="LU93" s="51"/>
      <c r="LV93" s="51"/>
      <c r="LW93" s="51"/>
      <c r="LX93" s="63"/>
      <c r="LY93" s="1"/>
      <c r="LZ93" s="1"/>
      <c r="MA93" s="1"/>
      <c r="MB93" s="1"/>
      <c r="MC93" s="1"/>
      <c r="MD93" s="1"/>
      <c r="MK93" s="263"/>
      <c r="ML93" s="263"/>
      <c r="MZ93" s="51"/>
      <c r="NA93" s="51"/>
      <c r="NB93" s="51"/>
      <c r="NC93" s="51"/>
      <c r="ND93" s="51"/>
      <c r="NE93" s="51"/>
      <c r="NF93" s="51"/>
      <c r="NG93" s="51"/>
      <c r="NH93" s="63"/>
      <c r="NI93" s="1"/>
      <c r="NJ93" s="1"/>
      <c r="NK93" s="1"/>
      <c r="NL93" s="1"/>
      <c r="NM93" s="1"/>
      <c r="NN93" s="1"/>
      <c r="NU93" s="263"/>
      <c r="NV93" s="263"/>
      <c r="OM93" s="263"/>
      <c r="ON93" s="263"/>
      <c r="PK93" s="51"/>
      <c r="PL93" s="51"/>
      <c r="PM93" s="51"/>
      <c r="PN93" s="51"/>
      <c r="PO93" s="51"/>
      <c r="PP93" s="51"/>
      <c r="PQ93" s="51"/>
      <c r="PR93" s="51"/>
      <c r="PS93" s="63"/>
      <c r="PT93" s="1"/>
      <c r="PU93" s="1"/>
      <c r="PV93" s="1"/>
      <c r="PW93" s="1"/>
      <c r="PX93" s="1"/>
      <c r="PY93" s="1"/>
      <c r="PZ93" s="2"/>
      <c r="QA93" s="2"/>
      <c r="QF93" s="248"/>
      <c r="QG93" s="266"/>
      <c r="QX93" s="263"/>
      <c r="QY93" s="263"/>
      <c r="SK93" s="2"/>
      <c r="TF93" s="2">
        <f t="shared" si="632"/>
        <v>0.088458728965830347</v>
      </c>
      <c r="TG93" s="2">
        <f t="shared" si="278"/>
        <v>0.092761033647507346</v>
      </c>
      <c r="TH93" s="2">
        <f t="shared" si="633"/>
        <v>0.092761033647507346</v>
      </c>
      <c r="TL93" s="263"/>
      <c r="TM93" s="263"/>
      <c r="TN93" s="263"/>
      <c r="UT93" s="3"/>
      <c r="VB93" s="71"/>
      <c r="VC93" s="107"/>
      <c r="VD93" s="96"/>
      <c r="VE93" s="17"/>
      <c r="VF93" s="16" t="s">
        <v>99</v>
      </c>
      <c r="VG93" s="98"/>
      <c r="VH93" s="75"/>
      <c r="VI93" s="75"/>
      <c r="VJ93" s="96"/>
      <c r="VK93" s="17"/>
      <c r="VL93" s="16" t="s">
        <v>99</v>
      </c>
      <c r="VM93" s="98"/>
      <c r="VN93" s="75"/>
      <c r="VO93" s="76"/>
      <c r="VP93" s="24"/>
      <c r="VQ93" s="6"/>
      <c r="VR93" s="71"/>
      <c r="ZG93" s="2">
        <f t="shared" si="636"/>
        <v>0.072549019607843143</v>
      </c>
      <c r="ZH93" s="2">
        <f t="shared" si="266"/>
        <v>0.075390914610767135</v>
      </c>
      <c r="ZI93" s="2">
        <f t="shared" si="637"/>
        <v>0.075390914610767135</v>
      </c>
      <c r="ZJ93" s="278"/>
      <c r="ZK93" s="1"/>
      <c r="ZL93" s="1"/>
      <c r="ZM93" s="1"/>
      <c r="ZN93" s="1"/>
      <c r="ZO93" s="1"/>
      <c r="ZW93" s="1"/>
      <c r="AAD93" s="4"/>
      <c r="AAF93" s="4"/>
      <c r="AAH93" s="4"/>
      <c r="AAI93" s="5"/>
    </row>
    <row r="94" s="1" customFormat="1" ht="15" customHeight="1">
      <c r="A94" s="2"/>
      <c r="B94" s="2"/>
      <c r="C94" s="2"/>
      <c r="D94" s="2"/>
      <c r="E94" s="2"/>
      <c r="F94" s="2"/>
      <c r="G94" s="2"/>
      <c r="H94" s="2"/>
      <c r="I94" s="2"/>
      <c r="J94" s="2"/>
      <c r="K94" s="1"/>
      <c r="L94" s="1"/>
      <c r="AK94" s="2"/>
      <c r="AL94" s="2"/>
      <c r="AM94" s="2"/>
      <c r="AN94" s="2"/>
      <c r="AO94" s="2"/>
      <c r="AP94" s="2"/>
      <c r="AQ94" s="2"/>
      <c r="AR94" s="2"/>
      <c r="AS94" s="2"/>
      <c r="AU94" s="2"/>
      <c r="AV94" s="2"/>
      <c r="AW94" s="2"/>
      <c r="AX94" s="2"/>
      <c r="AY94" s="2"/>
      <c r="AZ94" s="94"/>
      <c r="BA94" s="94"/>
      <c r="BB94" s="2"/>
      <c r="BC94" s="2"/>
      <c r="BD94" s="2"/>
      <c r="BE94" s="2"/>
      <c r="BF94" s="2"/>
      <c r="BG94" s="2"/>
      <c r="BH94" s="2"/>
      <c r="BI94" s="2"/>
      <c r="BJ94" s="2"/>
      <c r="BK94" s="2"/>
      <c r="BL94" s="2"/>
      <c r="BM94" s="2"/>
      <c r="BN94" s="2"/>
      <c r="BO94" s="2"/>
      <c r="BP94" s="2"/>
      <c r="BQ94" s="2"/>
      <c r="BR94" s="2"/>
      <c r="BS94" s="2"/>
      <c r="BT94" s="2"/>
      <c r="BU94" s="2"/>
      <c r="CG94" s="2"/>
      <c r="CH94" s="2"/>
      <c r="CI94" s="2"/>
      <c r="CJ94" s="2"/>
      <c r="CK94" s="2"/>
      <c r="CL94" s="2"/>
      <c r="CM94" s="2"/>
      <c r="CN94" s="2"/>
      <c r="CO94" s="2"/>
      <c r="CP94" s="2"/>
      <c r="CQ94" s="2"/>
      <c r="CR94" s="2"/>
      <c r="CS94" s="2"/>
      <c r="CT94" s="2"/>
      <c r="CU94" s="2"/>
      <c r="CV94" s="2"/>
      <c r="CW94" s="2"/>
      <c r="CX94" s="2"/>
      <c r="CY94" s="2"/>
      <c r="CZ94" s="2"/>
      <c r="DA94" s="2"/>
      <c r="DL94" s="2">
        <f t="shared" si="626"/>
        <v>0.12986883875169053</v>
      </c>
      <c r="DM94" s="2">
        <f t="shared" si="269"/>
        <v>0.13961501495166773</v>
      </c>
      <c r="DN94" s="2">
        <f t="shared" si="627"/>
        <v>0.13961501495166773</v>
      </c>
      <c r="DR94" s="263"/>
      <c r="DS94" s="263"/>
      <c r="DT94" s="263"/>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f t="shared" si="628"/>
        <v>0.064130766941467923</v>
      </c>
      <c r="FB94" s="2">
        <f t="shared" si="272"/>
        <v>0.066330644115881798</v>
      </c>
      <c r="FC94" s="2">
        <f t="shared" si="629"/>
        <v>0.066330644115881798</v>
      </c>
      <c r="FG94" s="263"/>
      <c r="FH94" s="263"/>
      <c r="FI94" s="263"/>
      <c r="FM94" s="2"/>
      <c r="FN94" s="2"/>
      <c r="FO94" s="2"/>
      <c r="FP94" s="2"/>
      <c r="FQ94" s="2"/>
      <c r="FR94" s="2"/>
      <c r="FS94" s="2"/>
      <c r="FT94" s="2"/>
      <c r="FU94" s="2"/>
      <c r="FV94" s="2"/>
      <c r="FW94" s="2"/>
      <c r="FX94" s="2"/>
      <c r="FY94" s="2"/>
      <c r="FZ94" s="2"/>
      <c r="GA94" s="2"/>
      <c r="GB94" s="2"/>
      <c r="GC94" s="2"/>
      <c r="GD94" s="2"/>
      <c r="GE94" s="2"/>
      <c r="GF94" s="2"/>
      <c r="GH94" s="2">
        <f t="shared" si="630"/>
        <v>0.064130766941467923</v>
      </c>
      <c r="GI94" s="2">
        <f t="shared" si="275"/>
        <v>0.066330644115881798</v>
      </c>
      <c r="GJ94" s="2">
        <f t="shared" si="631"/>
        <v>0.066330644115881798</v>
      </c>
      <c r="GN94" s="263"/>
      <c r="GO94" s="263"/>
      <c r="GP94" s="263"/>
      <c r="GW94" s="51"/>
      <c r="GX94" s="51"/>
      <c r="GY94" s="51"/>
      <c r="GZ94" s="51"/>
      <c r="HA94" s="51"/>
      <c r="HB94" s="51"/>
      <c r="HC94" s="24"/>
      <c r="HD94" s="24"/>
      <c r="HE94" s="6"/>
      <c r="HF94" s="1"/>
      <c r="HG94" s="1"/>
      <c r="HH94" s="1"/>
      <c r="HI94" s="1"/>
      <c r="HJ94" s="1"/>
      <c r="HK94" s="1"/>
      <c r="HR94" s="263"/>
      <c r="HS94" s="263"/>
      <c r="HY94" s="51"/>
      <c r="HZ94" s="51"/>
      <c r="IA94" s="51"/>
      <c r="IB94" s="51"/>
      <c r="IC94" s="51"/>
      <c r="ID94" s="51"/>
      <c r="IE94" s="24"/>
      <c r="IF94" s="24"/>
      <c r="IG94" s="6"/>
      <c r="IH94" s="1"/>
      <c r="II94" s="1"/>
      <c r="IJ94" s="1"/>
      <c r="IK94" s="1"/>
      <c r="IL94" s="1"/>
      <c r="IM94" s="1"/>
      <c r="IT94" s="263"/>
      <c r="IU94" s="263"/>
      <c r="KR94" s="4"/>
      <c r="KS94" s="4"/>
      <c r="KT94" s="4"/>
      <c r="KU94" s="272"/>
      <c r="KV94" s="272"/>
      <c r="KW94" s="272"/>
      <c r="KX94" s="272"/>
      <c r="KY94" s="272"/>
      <c r="KZ94" s="272"/>
      <c r="LA94" s="272"/>
      <c r="LB94" s="272"/>
      <c r="LC94" s="272"/>
      <c r="LD94" s="4"/>
      <c r="LE94" s="4"/>
      <c r="LF94" s="4"/>
      <c r="LG94" s="4"/>
      <c r="LH94" s="4"/>
      <c r="LI94" s="4"/>
      <c r="LJ94" s="4"/>
      <c r="LK94" s="4"/>
      <c r="LP94" s="51"/>
      <c r="LQ94" s="51"/>
      <c r="LR94" s="51"/>
      <c r="LS94" s="51"/>
      <c r="LT94" s="51"/>
      <c r="LU94" s="51"/>
      <c r="LV94" s="24"/>
      <c r="LW94" s="24"/>
      <c r="LX94" s="6"/>
      <c r="LY94" s="1"/>
      <c r="LZ94" s="1"/>
      <c r="MA94" s="1"/>
      <c r="MB94" s="1"/>
      <c r="MC94" s="1"/>
      <c r="MD94" s="1"/>
      <c r="MK94" s="263"/>
      <c r="ML94" s="263"/>
      <c r="MZ94" s="51"/>
      <c r="NA94" s="51"/>
      <c r="NB94" s="51"/>
      <c r="NC94" s="51"/>
      <c r="ND94" s="51"/>
      <c r="NE94" s="51"/>
      <c r="NF94" s="24"/>
      <c r="NG94" s="24"/>
      <c r="NH94" s="6"/>
      <c r="NI94" s="1"/>
      <c r="NJ94" s="1"/>
      <c r="NK94" s="1"/>
      <c r="NL94" s="1"/>
      <c r="NM94" s="1"/>
      <c r="NN94" s="1"/>
      <c r="NU94" s="263"/>
      <c r="NV94" s="263"/>
      <c r="OM94" s="263"/>
      <c r="ON94" s="263"/>
      <c r="PK94" s="51"/>
      <c r="PL94" s="51"/>
      <c r="PM94" s="51"/>
      <c r="PN94" s="51"/>
      <c r="PO94" s="51"/>
      <c r="PP94" s="51"/>
      <c r="PQ94" s="24"/>
      <c r="PR94" s="24"/>
      <c r="PS94" s="6"/>
      <c r="PT94" s="1"/>
      <c r="PU94" s="1"/>
      <c r="PV94" s="1"/>
      <c r="PW94" s="1"/>
      <c r="PX94" s="1"/>
      <c r="PY94" s="1"/>
      <c r="PZ94" s="2"/>
      <c r="QA94" s="2"/>
      <c r="QF94" s="248"/>
      <c r="QG94" s="266"/>
      <c r="QX94" s="263"/>
      <c r="QY94" s="263"/>
      <c r="SL94" s="2"/>
      <c r="SM94" s="2"/>
      <c r="SN94" s="2"/>
      <c r="SO94" s="2"/>
      <c r="SP94" s="2"/>
      <c r="SQ94" s="2"/>
      <c r="SR94" s="2"/>
      <c r="SS94" s="2"/>
      <c r="ST94" s="2"/>
      <c r="SU94" s="2"/>
      <c r="SV94" s="2"/>
      <c r="SW94" s="2"/>
      <c r="SX94" s="2"/>
      <c r="SY94" s="2"/>
      <c r="SZ94" s="2"/>
      <c r="TA94" s="2"/>
      <c r="TB94" s="2"/>
      <c r="TC94" s="2"/>
      <c r="TD94" s="2"/>
      <c r="TE94" s="2"/>
      <c r="TF94" s="2">
        <f t="shared" si="632"/>
        <v>0.088458728965830347</v>
      </c>
      <c r="TG94" s="2">
        <f t="shared" si="278"/>
        <v>0.092761033647507346</v>
      </c>
      <c r="TH94" s="2">
        <f t="shared" si="633"/>
        <v>0.092761033647507346</v>
      </c>
      <c r="TL94" s="263"/>
      <c r="TM94" s="263"/>
      <c r="TN94" s="263"/>
      <c r="UT94" s="3"/>
      <c r="VB94" s="46" t="s">
        <v>587</v>
      </c>
      <c r="VC94" s="7">
        <v>4.1799999999999997</v>
      </c>
      <c r="VD94" s="80"/>
      <c r="VE94" s="67"/>
      <c r="VF94" s="68" t="s">
        <v>91</v>
      </c>
      <c r="VG94" s="82"/>
      <c r="VH94" s="75">
        <f>-1*(IF(VH101=0,0,IF(VG94=0,0,IF(VG95=0,0,IF(VG94=(VH101/2),VG95*VH101/8,VG95*VG94*((VH101-VG94)*(VH101-VG94))/(VH101*VH101))))))</f>
        <v>0</v>
      </c>
      <c r="VI94" s="75">
        <f>IF(VH101=0,0,IF(VG94=0,0,IF(VG95=0,0,IF(VG94=(VH101/2),VH94*-1,VG95*(VG94*VG94)*(VH101-VG94)/(VH101*VH101)))))</f>
        <v>0</v>
      </c>
      <c r="VJ94" s="80"/>
      <c r="VK94" s="67"/>
      <c r="VL94" s="68" t="s">
        <v>91</v>
      </c>
      <c r="VM94" s="82"/>
      <c r="VN94" s="75">
        <f>-1*(IF(VN101=0,0,IF(VM94=0,0,IF(VM95=0,0,IF(VM94=(VN101/2),VM95*VN101/8,VM95*VM94*((VN101-VM94)*(VN101-VM94))/(VN101*VN101))))))</f>
        <v>0</v>
      </c>
      <c r="VO94" s="76">
        <f>IF(VN101=0,0,IF(VM94=0,0,IF(VM95=0,0,IF(VM94=(VN101/2),VN94*-1,VM95*(VM94*VM94)*(VN101-VM94)/(VN101*VN101)))))</f>
        <v>0</v>
      </c>
      <c r="VP94" s="24"/>
      <c r="VQ94" s="6"/>
      <c r="VR94" s="71"/>
      <c r="ZG94" s="2">
        <f t="shared" si="636"/>
        <v>0.072549019607843143</v>
      </c>
      <c r="ZH94" s="2">
        <f t="shared" si="266"/>
        <v>0.075390914610767135</v>
      </c>
      <c r="ZI94" s="2">
        <f t="shared" si="637"/>
        <v>0.075390914610767135</v>
      </c>
      <c r="ZJ94" s="278"/>
      <c r="ZK94" s="1"/>
      <c r="ZL94" s="1"/>
      <c r="ZM94" s="1"/>
      <c r="ZN94" s="1"/>
      <c r="ZO94" s="1"/>
      <c r="ZW94" s="1"/>
      <c r="AAD94" s="4"/>
      <c r="AAF94" s="4"/>
      <c r="AAH94" s="4"/>
      <c r="AAI94" s="5"/>
    </row>
    <row r="95" s="1" customFormat="1" ht="15" customHeight="1">
      <c r="A95" s="2"/>
      <c r="B95" s="2"/>
      <c r="C95" s="2"/>
      <c r="D95" s="2"/>
      <c r="E95" s="2"/>
      <c r="F95" s="2"/>
      <c r="G95" s="2"/>
      <c r="H95" s="2"/>
      <c r="I95" s="2"/>
      <c r="J95" s="2"/>
      <c r="N95" s="1"/>
      <c r="AU95" s="2"/>
      <c r="AV95" s="2"/>
      <c r="AW95" s="85"/>
      <c r="AX95" s="2"/>
      <c r="AY95" s="2"/>
      <c r="AZ95" s="94"/>
      <c r="BA95" s="94"/>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L95" s="2">
        <f t="shared" si="626"/>
        <v>0.12986883875169053</v>
      </c>
      <c r="DM95" s="2">
        <f t="shared" si="269"/>
        <v>0.13961501495166773</v>
      </c>
      <c r="DN95" s="2">
        <f t="shared" si="627"/>
        <v>0.13961501495166773</v>
      </c>
      <c r="DR95" s="248"/>
      <c r="DS95" s="266"/>
      <c r="DT95" s="266"/>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f t="shared" si="628"/>
        <v>0.064130766941467923</v>
      </c>
      <c r="FB95" s="2">
        <f t="shared" si="272"/>
        <v>0.066330644115881798</v>
      </c>
      <c r="FC95" s="2">
        <f t="shared" si="629"/>
        <v>0.066330644115881798</v>
      </c>
      <c r="FG95" s="248"/>
      <c r="FH95" s="266"/>
      <c r="FI95" s="266"/>
      <c r="FM95" s="2"/>
      <c r="FN95" s="2"/>
      <c r="FO95" s="2"/>
      <c r="FP95" s="2"/>
      <c r="FQ95" s="2"/>
      <c r="FR95" s="2"/>
      <c r="FS95" s="2"/>
      <c r="FT95" s="2"/>
      <c r="FU95" s="2"/>
      <c r="FV95" s="2"/>
      <c r="FW95" s="2"/>
      <c r="FX95" s="2"/>
      <c r="FY95" s="2"/>
      <c r="FZ95" s="2"/>
      <c r="GA95" s="2"/>
      <c r="GB95" s="2"/>
      <c r="GC95" s="2"/>
      <c r="GD95" s="2"/>
      <c r="GE95" s="2"/>
      <c r="GF95" s="2"/>
      <c r="GH95" s="2">
        <f t="shared" si="630"/>
        <v>0.064130766941467923</v>
      </c>
      <c r="GI95" s="2">
        <f t="shared" si="275"/>
        <v>0.066330644115881798</v>
      </c>
      <c r="GJ95" s="2">
        <f t="shared" si="631"/>
        <v>0.066330644115881798</v>
      </c>
      <c r="GN95" s="248"/>
      <c r="GO95" s="266"/>
      <c r="GP95" s="266"/>
      <c r="GW95" s="24"/>
      <c r="GX95" s="24"/>
      <c r="GY95" s="8"/>
      <c r="GZ95" s="7"/>
      <c r="HA95" s="24"/>
      <c r="HB95" s="24"/>
      <c r="HC95" s="46"/>
      <c r="HD95" s="24"/>
      <c r="HE95" s="6"/>
      <c r="HF95" s="1"/>
      <c r="HG95" s="1"/>
      <c r="HH95" s="1"/>
      <c r="HI95" s="1"/>
      <c r="HJ95" s="1"/>
      <c r="HK95" s="1"/>
      <c r="HR95" s="248"/>
      <c r="HS95" s="266"/>
      <c r="HY95" s="24"/>
      <c r="HZ95" s="24"/>
      <c r="IA95" s="8"/>
      <c r="IB95" s="7"/>
      <c r="IC95" s="24"/>
      <c r="ID95" s="24"/>
      <c r="IE95" s="46"/>
      <c r="IF95" s="24"/>
      <c r="IG95" s="6"/>
      <c r="IH95" s="1"/>
      <c r="II95" s="1"/>
      <c r="IJ95" s="1"/>
      <c r="IK95" s="1"/>
      <c r="IL95" s="1"/>
      <c r="IM95" s="1"/>
      <c r="IT95" s="248"/>
      <c r="IU95" s="266"/>
      <c r="JF95" s="2"/>
      <c r="JG95" s="2"/>
      <c r="JH95" s="2"/>
      <c r="JI95" s="2"/>
      <c r="JJ95" s="2"/>
      <c r="JK95" s="2"/>
      <c r="JL95" s="2"/>
      <c r="JM95" s="2"/>
      <c r="JN95" s="2"/>
      <c r="KN95" s="2"/>
      <c r="KO95" s="2"/>
      <c r="KP95" s="2"/>
      <c r="KQ95" s="2"/>
      <c r="KR95" s="85"/>
      <c r="KS95" s="85"/>
      <c r="KT95" s="85"/>
      <c r="KU95" s="272"/>
      <c r="KV95" s="272"/>
      <c r="KW95" s="272"/>
      <c r="KX95" s="272"/>
      <c r="KY95" s="272"/>
      <c r="KZ95" s="272"/>
      <c r="LA95" s="272"/>
      <c r="LB95" s="272"/>
      <c r="LC95" s="272"/>
      <c r="LD95" s="85"/>
      <c r="LE95" s="85"/>
      <c r="LF95" s="85"/>
      <c r="LG95" s="85"/>
      <c r="LH95" s="85"/>
      <c r="LI95" s="85"/>
      <c r="LJ95" s="85"/>
      <c r="LK95" s="85"/>
      <c r="LL95" s="2"/>
      <c r="LP95" s="24"/>
      <c r="LQ95" s="24"/>
      <c r="LR95" s="8"/>
      <c r="LS95" s="7"/>
      <c r="LT95" s="24"/>
      <c r="LU95" s="24"/>
      <c r="LV95" s="46"/>
      <c r="LW95" s="24"/>
      <c r="LX95" s="6"/>
      <c r="LY95" s="1"/>
      <c r="LZ95" s="1"/>
      <c r="MA95" s="1"/>
      <c r="MB95" s="1"/>
      <c r="MC95" s="1"/>
      <c r="MD95" s="1"/>
      <c r="MK95" s="248"/>
      <c r="ML95" s="266"/>
      <c r="MZ95" s="24"/>
      <c r="NA95" s="24"/>
      <c r="NB95" s="8"/>
      <c r="NC95" s="7"/>
      <c r="ND95" s="24"/>
      <c r="NE95" s="24"/>
      <c r="NF95" s="46"/>
      <c r="NG95" s="24"/>
      <c r="NH95" s="6"/>
      <c r="NI95" s="1"/>
      <c r="NJ95" s="1"/>
      <c r="NK95" s="1"/>
      <c r="NL95" s="1"/>
      <c r="NM95" s="1"/>
      <c r="NN95" s="1"/>
      <c r="NU95" s="248"/>
      <c r="NV95" s="266"/>
      <c r="OM95" s="248"/>
      <c r="ON95" s="266"/>
      <c r="PK95" s="24"/>
      <c r="PL95" s="24"/>
      <c r="PM95" s="8"/>
      <c r="PN95" s="7"/>
      <c r="PO95" s="24"/>
      <c r="PP95" s="24"/>
      <c r="PQ95" s="46"/>
      <c r="PR95" s="24"/>
      <c r="PS95" s="6"/>
      <c r="PT95" s="1"/>
      <c r="PU95" s="1"/>
      <c r="PV95" s="1"/>
      <c r="PW95" s="1"/>
      <c r="PX95" s="1"/>
      <c r="PY95" s="1"/>
      <c r="QF95" s="248"/>
      <c r="QG95" s="266"/>
      <c r="QX95" s="248"/>
      <c r="QY95" s="266"/>
      <c r="SK95" s="2"/>
      <c r="SL95" s="2"/>
      <c r="SM95" s="2"/>
      <c r="SN95" s="2"/>
      <c r="SO95" s="2"/>
      <c r="SP95" s="2"/>
      <c r="SQ95" s="2"/>
      <c r="SR95" s="2"/>
      <c r="SS95" s="2"/>
      <c r="ST95" s="2"/>
      <c r="SU95" s="2"/>
      <c r="SV95" s="2"/>
      <c r="SW95" s="2"/>
      <c r="SX95" s="2"/>
      <c r="SY95" s="2"/>
      <c r="SZ95" s="2"/>
      <c r="TA95" s="2"/>
      <c r="TB95" s="2"/>
      <c r="TC95" s="2"/>
      <c r="TD95" s="2"/>
      <c r="TE95" s="2"/>
      <c r="TF95" s="2">
        <f t="shared" si="632"/>
        <v>0.088458728965830347</v>
      </c>
      <c r="TG95" s="2">
        <f t="shared" si="278"/>
        <v>0.092761033647507346</v>
      </c>
      <c r="TH95" s="2">
        <f t="shared" si="633"/>
        <v>0.092761033647507346</v>
      </c>
      <c r="TL95" s="248"/>
      <c r="TM95" s="266"/>
      <c r="TN95" s="266"/>
      <c r="UT95" s="3"/>
      <c r="VB95" s="46"/>
      <c r="VC95" s="7">
        <f>VC92/VC94</f>
        <v>0.75565706117997389</v>
      </c>
      <c r="VD95" s="96"/>
      <c r="VE95" s="17"/>
      <c r="VF95" s="16" t="s">
        <v>99</v>
      </c>
      <c r="VG95" s="98"/>
      <c r="VH95" s="75"/>
      <c r="VI95" s="75"/>
      <c r="VJ95" s="96"/>
      <c r="VK95" s="17"/>
      <c r="VL95" s="16" t="s">
        <v>99</v>
      </c>
      <c r="VM95" s="98"/>
      <c r="VN95" s="75"/>
      <c r="VO95" s="76"/>
      <c r="VP95" s="24"/>
      <c r="VQ95" s="6"/>
      <c r="VR95" s="71"/>
      <c r="ZG95" s="2">
        <f t="shared" si="636"/>
        <v>0.072549019607843143</v>
      </c>
      <c r="ZH95" s="2">
        <f t="shared" si="266"/>
        <v>0.075390914610767135</v>
      </c>
      <c r="ZI95" s="2">
        <f t="shared" si="637"/>
        <v>0.075390914610767135</v>
      </c>
      <c r="ZJ95" s="278"/>
      <c r="ZK95" s="1"/>
      <c r="ZL95" s="1"/>
      <c r="ZM95" s="1"/>
      <c r="ZN95" s="1"/>
      <c r="ZO95" s="1"/>
      <c r="ZW95" s="1"/>
      <c r="AAB95" s="254"/>
      <c r="AAC95" s="2"/>
      <c r="AAD95" s="257"/>
      <c r="AAE95" s="2"/>
      <c r="AAF95" s="4"/>
      <c r="AAG95" s="2"/>
      <c r="AAH95" s="85"/>
      <c r="AAI95" s="173"/>
    </row>
    <row r="96" s="1" customFormat="1" ht="15" customHeight="1">
      <c r="A96" s="2"/>
      <c r="B96" s="2"/>
      <c r="C96" s="2"/>
      <c r="D96" s="2"/>
      <c r="E96" s="2"/>
      <c r="F96" s="2"/>
      <c r="G96" s="2"/>
      <c r="H96" s="2"/>
      <c r="I96" s="2"/>
      <c r="J96" s="2"/>
      <c r="N96" s="1"/>
      <c r="AU96" s="2"/>
      <c r="AV96" s="2"/>
      <c r="AW96" s="2"/>
      <c r="AX96" s="2"/>
      <c r="AY96" s="2"/>
      <c r="AZ96" s="94"/>
      <c r="BA96" s="94"/>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K96" s="2"/>
      <c r="DL96" s="2"/>
      <c r="DM96" s="2"/>
      <c r="DR96" s="248"/>
      <c r="DS96" s="266"/>
      <c r="DT96" s="266"/>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F96" s="248"/>
      <c r="FG96" s="266"/>
      <c r="FH96" s="266"/>
      <c r="FM96" s="2"/>
      <c r="FN96" s="2"/>
      <c r="FO96" s="2"/>
      <c r="FP96" s="2"/>
      <c r="FQ96" s="2"/>
      <c r="FR96" s="2"/>
      <c r="FS96" s="2"/>
      <c r="FT96" s="2"/>
      <c r="FU96" s="2"/>
      <c r="FV96" s="2"/>
      <c r="FW96" s="2"/>
      <c r="FX96" s="2"/>
      <c r="FY96" s="2"/>
      <c r="FZ96" s="2"/>
      <c r="GA96" s="2"/>
      <c r="GB96" s="2"/>
      <c r="GC96" s="2"/>
      <c r="GD96" s="2"/>
      <c r="GE96" s="2"/>
      <c r="GF96" s="2"/>
      <c r="GG96" s="2"/>
      <c r="GH96" s="2"/>
      <c r="GM96" s="248"/>
      <c r="GN96" s="266"/>
      <c r="GO96" s="266"/>
      <c r="GW96" s="24"/>
      <c r="GX96" s="24"/>
      <c r="GY96" s="7"/>
      <c r="GZ96" s="7"/>
      <c r="HA96" s="24"/>
      <c r="HB96" s="24"/>
      <c r="HC96" s="24"/>
      <c r="HD96" s="24"/>
      <c r="HE96" s="6"/>
      <c r="HF96" s="1"/>
      <c r="HG96" s="1"/>
      <c r="HH96" s="1"/>
      <c r="HI96" s="1"/>
      <c r="HJ96" s="1"/>
      <c r="HK96" s="1"/>
      <c r="HL96" s="2"/>
      <c r="HM96" s="2"/>
      <c r="HR96" s="248"/>
      <c r="HS96" s="266"/>
      <c r="HY96" s="24"/>
      <c r="HZ96" s="24"/>
      <c r="IA96" s="7"/>
      <c r="IB96" s="7"/>
      <c r="IC96" s="24"/>
      <c r="ID96" s="24"/>
      <c r="IE96" s="24"/>
      <c r="IF96" s="24"/>
      <c r="IG96" s="6"/>
      <c r="IH96" s="1"/>
      <c r="II96" s="1"/>
      <c r="IJ96" s="1"/>
      <c r="IK96" s="1"/>
      <c r="IL96" s="1"/>
      <c r="IM96" s="1"/>
      <c r="IN96" s="2"/>
      <c r="IO96" s="2"/>
      <c r="IT96" s="248"/>
      <c r="IU96" s="266"/>
      <c r="JF96" s="2"/>
      <c r="JG96" s="2"/>
      <c r="JH96" s="2"/>
      <c r="JI96" s="2"/>
      <c r="JJ96" s="2"/>
      <c r="JK96" s="2"/>
      <c r="JL96" s="2"/>
      <c r="JM96" s="2"/>
      <c r="JN96" s="2"/>
      <c r="KN96" s="2"/>
      <c r="KO96" s="2"/>
      <c r="KP96" s="2"/>
      <c r="KQ96" s="2"/>
      <c r="KR96" s="85"/>
      <c r="KS96" s="85"/>
      <c r="KT96" s="85"/>
      <c r="KU96" s="272"/>
      <c r="KV96" s="272"/>
      <c r="KW96" s="272"/>
      <c r="KX96" s="272"/>
      <c r="KY96" s="272"/>
      <c r="KZ96" s="272"/>
      <c r="LA96" s="272"/>
      <c r="LB96" s="272"/>
      <c r="LC96" s="272"/>
      <c r="LD96" s="85"/>
      <c r="LE96" s="85"/>
      <c r="LF96" s="85"/>
      <c r="LG96" s="85"/>
      <c r="LH96" s="85"/>
      <c r="LI96" s="85"/>
      <c r="LJ96" s="85"/>
      <c r="LK96" s="85"/>
      <c r="LL96" s="2"/>
      <c r="LP96" s="24"/>
      <c r="LQ96" s="24"/>
      <c r="LR96" s="7"/>
      <c r="LS96" s="7"/>
      <c r="LT96" s="24"/>
      <c r="LU96" s="24"/>
      <c r="LV96" s="24"/>
      <c r="LW96" s="24"/>
      <c r="LX96" s="6"/>
      <c r="LY96" s="1"/>
      <c r="LZ96" s="1"/>
      <c r="MA96" s="1"/>
      <c r="MB96" s="1"/>
      <c r="MC96" s="1"/>
      <c r="MD96" s="1"/>
      <c r="ME96" s="2"/>
      <c r="MF96" s="2"/>
      <c r="MK96" s="248"/>
      <c r="ML96" s="266"/>
      <c r="MZ96" s="24"/>
      <c r="NA96" s="24"/>
      <c r="NB96" s="7"/>
      <c r="NC96" s="7"/>
      <c r="ND96" s="24"/>
      <c r="NE96" s="24"/>
      <c r="NF96" s="24"/>
      <c r="NG96" s="24"/>
      <c r="NH96" s="6"/>
      <c r="NI96" s="1"/>
      <c r="NJ96" s="1"/>
      <c r="NK96" s="1"/>
      <c r="NL96" s="1"/>
      <c r="NM96" s="1"/>
      <c r="NN96" s="1"/>
      <c r="NO96" s="2"/>
      <c r="NP96" s="2"/>
      <c r="NU96" s="248"/>
      <c r="NV96" s="266"/>
      <c r="OG96" s="2"/>
      <c r="OH96" s="2"/>
      <c r="OM96" s="248"/>
      <c r="ON96" s="266"/>
      <c r="PK96" s="24"/>
      <c r="PL96" s="24"/>
      <c r="PM96" s="7"/>
      <c r="PN96" s="7"/>
      <c r="PO96" s="24"/>
      <c r="PP96" s="24"/>
      <c r="PQ96" s="24"/>
      <c r="PR96" s="24"/>
      <c r="PS96" s="6"/>
      <c r="PT96" s="1"/>
      <c r="PU96" s="1"/>
      <c r="PV96" s="1"/>
      <c r="PW96" s="1"/>
      <c r="PX96" s="1"/>
      <c r="PY96" s="1"/>
      <c r="QF96" s="248"/>
      <c r="QG96" s="266"/>
      <c r="QR96" s="2"/>
      <c r="QS96" s="2"/>
      <c r="QX96" s="248"/>
      <c r="QY96" s="266"/>
      <c r="SK96" s="2"/>
      <c r="SL96" s="2"/>
      <c r="SM96" s="2"/>
      <c r="SN96" s="2"/>
      <c r="SO96" s="2"/>
      <c r="SP96" s="2"/>
      <c r="SQ96" s="2"/>
      <c r="SR96" s="2"/>
      <c r="SS96" s="2"/>
      <c r="ST96" s="2"/>
      <c r="SU96" s="2"/>
      <c r="SV96" s="2"/>
      <c r="SW96" s="2"/>
      <c r="SX96" s="2"/>
      <c r="SY96" s="2"/>
      <c r="SZ96" s="2"/>
      <c r="TA96" s="2"/>
      <c r="TB96" s="2"/>
      <c r="TC96" s="2"/>
      <c r="TD96" s="2"/>
      <c r="TE96" s="2"/>
      <c r="TF96" s="2"/>
      <c r="TG96" s="2"/>
      <c r="TL96" s="248"/>
      <c r="TM96" s="266"/>
      <c r="TN96" s="266"/>
      <c r="UT96" s="3"/>
      <c r="VB96" s="46" t="s">
        <v>604</v>
      </c>
      <c r="VC96" s="7">
        <f>ROUNDUP(VC95,0)</f>
        <v>1</v>
      </c>
      <c r="VD96" s="80"/>
      <c r="VE96" s="67"/>
      <c r="VF96" s="68" t="s">
        <v>91</v>
      </c>
      <c r="VG96" s="82"/>
      <c r="VH96" s="75">
        <f>-1*(IF(VH101=0,0,IF(VG96=0,0,IF(VG97=0,0,IF(VG96=(VH101/2),VG97*VH101/8,VG97*VG96*((VH101-VG96)*(VH101-VG96))/(VH101*VH101))))))</f>
        <v>0</v>
      </c>
      <c r="VI96" s="75">
        <f>IF(VH101=0,0,IF(VG96=0,0,IF(VG97=0,0,IF(VG96=(VH101/2),VH96*-1,VG97*(VG96*VG96)*(VH101-VG96)/(VH101*VH101)))))</f>
        <v>0</v>
      </c>
      <c r="VJ96" s="80"/>
      <c r="VK96" s="67"/>
      <c r="VL96" s="68" t="s">
        <v>91</v>
      </c>
      <c r="VM96" s="82"/>
      <c r="VN96" s="75">
        <f>-1*(IF(VN101=0,0,IF(VM96=0,0,IF(VM97=0,0,IF(VM96=(VN101/2),VM97*VN101/8,VM97*VM96*((VN101-VM96)*(VN101-VM96))/(VN101*VN101))))))</f>
        <v>0</v>
      </c>
      <c r="VO96" s="76">
        <f>IF(VN101=0,0,IF(VM96=0,0,IF(VM97=0,0,IF(VM96=(VN101/2),VN96*-1,VM97*(VM96*VM96)*(VN101-VM96)/(VN101*VN101)))))</f>
        <v>0</v>
      </c>
      <c r="VP96" s="24"/>
      <c r="VQ96" s="6"/>
      <c r="VR96" s="71"/>
      <c r="ZE96" s="213"/>
      <c r="ZF96" s="6"/>
      <c r="ZG96" s="2">
        <f t="shared" si="636"/>
        <v>0.072549019607843143</v>
      </c>
      <c r="ZH96" s="2">
        <f t="shared" si="266"/>
        <v>0.075390914610767135</v>
      </c>
      <c r="ZI96" s="2">
        <f t="shared" si="637"/>
        <v>0.075390914610767135</v>
      </c>
      <c r="ZJ96" s="278"/>
      <c r="ZK96" s="1"/>
      <c r="ZL96" s="1"/>
      <c r="ZM96" s="1"/>
      <c r="ZN96" s="1"/>
      <c r="ZO96" s="1"/>
      <c r="ZW96" s="1"/>
      <c r="AAB96" s="2"/>
      <c r="AAC96" s="2"/>
      <c r="AAD96" s="85"/>
      <c r="AAE96" s="2"/>
      <c r="AAF96" s="85"/>
      <c r="AAG96" s="2"/>
      <c r="AAH96" s="4"/>
      <c r="AAI96" s="173"/>
    </row>
    <row r="97" s="1" customFormat="1" ht="15" customHeight="1">
      <c r="A97" s="2"/>
      <c r="B97" s="2"/>
      <c r="C97" s="2"/>
      <c r="D97" s="2"/>
      <c r="E97" s="2"/>
      <c r="F97" s="2"/>
      <c r="G97" s="2"/>
      <c r="H97" s="2"/>
      <c r="I97" s="2"/>
      <c r="J97" s="2"/>
      <c r="N97" s="1"/>
      <c r="AT97" s="1"/>
      <c r="AW97" s="272"/>
      <c r="AX97" s="272"/>
      <c r="AY97" s="272"/>
      <c r="AZ97" s="273"/>
      <c r="BA97" s="273"/>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L97" s="2"/>
      <c r="DM97" s="2"/>
      <c r="DR97" s="248"/>
      <c r="DS97" s="266"/>
      <c r="DT97" s="266"/>
      <c r="DX97" s="2"/>
      <c r="DY97" s="2"/>
      <c r="DZ97" s="2"/>
      <c r="EA97" s="2"/>
      <c r="EB97" s="2"/>
      <c r="EC97" s="2"/>
      <c r="ED97" s="2"/>
      <c r="EE97" s="2"/>
      <c r="EF97" s="2"/>
      <c r="EG97" s="2"/>
      <c r="EH97" s="2"/>
      <c r="EI97" s="2"/>
      <c r="EJ97" s="2"/>
      <c r="EK97" s="2"/>
      <c r="EL97" s="2"/>
      <c r="EM97" s="2"/>
      <c r="EN97" s="2"/>
      <c r="EO97" s="2"/>
      <c r="EP97" s="2"/>
      <c r="EQ97" s="2"/>
      <c r="ER97" s="2"/>
      <c r="EV97" s="2"/>
      <c r="EW97" s="2"/>
      <c r="EX97" s="2"/>
      <c r="EY97" s="2"/>
      <c r="EZ97" s="2"/>
      <c r="FA97" s="2"/>
      <c r="FF97" s="248"/>
      <c r="FG97" s="266"/>
      <c r="FH97" s="266"/>
      <c r="FM97" s="2"/>
      <c r="FN97" s="2"/>
      <c r="FO97" s="2"/>
      <c r="FP97" s="2"/>
      <c r="FQ97" s="2"/>
      <c r="FR97" s="2"/>
      <c r="FS97" s="2"/>
      <c r="FT97" s="2"/>
      <c r="FU97" s="2"/>
      <c r="FV97" s="2"/>
      <c r="FW97" s="2"/>
      <c r="FX97" s="2"/>
      <c r="FY97" s="2"/>
      <c r="FZ97" s="2"/>
      <c r="GA97" s="2"/>
      <c r="GB97" s="2"/>
      <c r="GC97" s="2"/>
      <c r="GD97" s="2"/>
      <c r="GE97" s="2"/>
      <c r="GF97" s="2"/>
      <c r="GG97" s="2"/>
      <c r="GH97" s="2"/>
      <c r="GM97" s="248"/>
      <c r="GN97" s="266"/>
      <c r="GO97" s="266"/>
      <c r="GW97" s="24"/>
      <c r="GX97" s="7"/>
      <c r="GY97" s="7"/>
      <c r="GZ97" s="7"/>
      <c r="HA97" s="24"/>
      <c r="HB97" s="24"/>
      <c r="HC97" s="24"/>
      <c r="HD97" s="24"/>
      <c r="HE97" s="6"/>
      <c r="HF97" s="1"/>
      <c r="HG97" s="1"/>
      <c r="HH97" s="1"/>
      <c r="HI97" s="1"/>
      <c r="HJ97" s="1"/>
      <c r="HK97" s="1"/>
      <c r="HL97" s="2"/>
      <c r="HM97" s="2"/>
      <c r="HR97" s="248"/>
      <c r="HS97" s="266"/>
      <c r="HY97" s="24"/>
      <c r="HZ97" s="7"/>
      <c r="IA97" s="7"/>
      <c r="IB97" s="7"/>
      <c r="IC97" s="24"/>
      <c r="ID97" s="24"/>
      <c r="IE97" s="24"/>
      <c r="IF97" s="24"/>
      <c r="IG97" s="6"/>
      <c r="IH97" s="1"/>
      <c r="II97" s="1"/>
      <c r="IJ97" s="1"/>
      <c r="IK97" s="1"/>
      <c r="IL97" s="1"/>
      <c r="IM97" s="1"/>
      <c r="IN97" s="2"/>
      <c r="IO97" s="2"/>
      <c r="IT97" s="248"/>
      <c r="IU97" s="266"/>
      <c r="JF97" s="2"/>
      <c r="JG97" s="2"/>
      <c r="JH97" s="2"/>
      <c r="JI97" s="2"/>
      <c r="JJ97" s="2"/>
      <c r="JK97" s="2"/>
      <c r="JL97" s="2"/>
      <c r="JM97" s="2"/>
      <c r="JN97" s="2"/>
      <c r="KN97" s="2"/>
      <c r="KO97" s="2"/>
      <c r="KP97" s="2"/>
      <c r="KQ97" s="2"/>
      <c r="KR97" s="85"/>
      <c r="KS97" s="85"/>
      <c r="KT97" s="85"/>
      <c r="KU97" s="272"/>
      <c r="KV97" s="272"/>
      <c r="KW97" s="272"/>
      <c r="KX97" s="272"/>
      <c r="KY97" s="272"/>
      <c r="KZ97" s="272"/>
      <c r="LA97" s="272"/>
      <c r="LB97" s="272"/>
      <c r="LC97" s="272"/>
      <c r="LD97" s="85"/>
      <c r="LE97" s="85"/>
      <c r="LF97" s="85"/>
      <c r="LG97" s="85"/>
      <c r="LH97" s="85"/>
      <c r="LI97" s="85"/>
      <c r="LJ97" s="85"/>
      <c r="LK97" s="85"/>
      <c r="LL97" s="2"/>
      <c r="LP97" s="24"/>
      <c r="LQ97" s="7"/>
      <c r="LR97" s="7"/>
      <c r="LS97" s="7"/>
      <c r="LT97" s="24"/>
      <c r="LU97" s="24"/>
      <c r="LV97" s="24"/>
      <c r="LW97" s="24"/>
      <c r="LX97" s="6"/>
      <c r="LY97" s="1"/>
      <c r="LZ97" s="1"/>
      <c r="MA97" s="1"/>
      <c r="MB97" s="1"/>
      <c r="MC97" s="1"/>
      <c r="MD97" s="1"/>
      <c r="ME97" s="2"/>
      <c r="MF97" s="2"/>
      <c r="MK97" s="248"/>
      <c r="ML97" s="266"/>
      <c r="MZ97" s="24"/>
      <c r="NA97" s="7"/>
      <c r="NB97" s="7"/>
      <c r="NC97" s="7"/>
      <c r="ND97" s="24"/>
      <c r="NE97" s="24"/>
      <c r="NF97" s="24"/>
      <c r="NG97" s="24"/>
      <c r="NH97" s="6"/>
      <c r="NI97" s="1"/>
      <c r="NJ97" s="1"/>
      <c r="NK97" s="1"/>
      <c r="NL97" s="1"/>
      <c r="NM97" s="1"/>
      <c r="NN97" s="1"/>
      <c r="NO97" s="2"/>
      <c r="NP97" s="2"/>
      <c r="NU97" s="248"/>
      <c r="NV97" s="266"/>
      <c r="OG97" s="2"/>
      <c r="OH97" s="2"/>
      <c r="OM97" s="248"/>
      <c r="ON97" s="266"/>
      <c r="PK97" s="24"/>
      <c r="PL97" s="7"/>
      <c r="PM97" s="7"/>
      <c r="PN97" s="7"/>
      <c r="PO97" s="24"/>
      <c r="PP97" s="24"/>
      <c r="PQ97" s="24"/>
      <c r="PR97" s="24"/>
      <c r="PS97" s="6"/>
      <c r="PT97" s="1"/>
      <c r="PU97" s="1"/>
      <c r="PV97" s="1"/>
      <c r="PW97" s="1"/>
      <c r="PX97" s="1"/>
      <c r="PY97" s="1"/>
      <c r="QE97" s="1"/>
      <c r="QF97" s="248"/>
      <c r="QG97" s="266"/>
      <c r="QR97" s="2"/>
      <c r="QS97" s="2"/>
      <c r="QX97" s="248"/>
      <c r="QY97" s="266"/>
      <c r="SK97" s="2"/>
      <c r="SL97" s="2"/>
      <c r="SM97" s="2"/>
      <c r="SN97" s="2"/>
      <c r="SO97" s="2"/>
      <c r="SP97" s="2"/>
      <c r="SQ97" s="2"/>
      <c r="SR97" s="2"/>
      <c r="SS97" s="2"/>
      <c r="ST97" s="2"/>
      <c r="SU97" s="2"/>
      <c r="SV97" s="2"/>
      <c r="SW97" s="2"/>
      <c r="SX97" s="2"/>
      <c r="SY97" s="2"/>
      <c r="SZ97" s="2"/>
      <c r="TA97" s="2"/>
      <c r="TB97" s="2"/>
      <c r="TC97" s="2"/>
      <c r="TD97" s="2"/>
      <c r="TE97" s="2"/>
      <c r="TF97" s="2"/>
      <c r="TG97" s="2"/>
      <c r="TL97" s="248"/>
      <c r="TM97" s="266"/>
      <c r="TN97" s="266"/>
      <c r="UT97" s="3"/>
      <c r="VB97" s="46"/>
      <c r="VC97" s="7"/>
      <c r="VD97" s="96"/>
      <c r="VE97" s="17"/>
      <c r="VF97" s="16" t="s">
        <v>99</v>
      </c>
      <c r="VG97" s="98"/>
      <c r="VH97" s="75"/>
      <c r="VI97" s="75"/>
      <c r="VJ97" s="96"/>
      <c r="VK97" s="17"/>
      <c r="VL97" s="16" t="s">
        <v>99</v>
      </c>
      <c r="VM97" s="98"/>
      <c r="VN97" s="75"/>
      <c r="VO97" s="76"/>
      <c r="VP97" s="24"/>
      <c r="VQ97" s="6"/>
      <c r="VR97" s="71"/>
      <c r="ZE97" s="40"/>
      <c r="ZF97" s="40"/>
      <c r="ZW97" s="1"/>
      <c r="AAB97" s="258"/>
      <c r="AAC97" s="258"/>
      <c r="AAD97" s="85"/>
      <c r="AAE97" s="2"/>
      <c r="AAF97" s="274"/>
      <c r="AAH97" s="4"/>
      <c r="AAI97" s="5"/>
    </row>
    <row r="98" s="1" customFormat="1" ht="15" customHeight="1">
      <c r="A98" s="2"/>
      <c r="B98" s="2"/>
      <c r="C98" s="2"/>
      <c r="D98" s="2"/>
      <c r="E98" s="2"/>
      <c r="F98" s="2"/>
      <c r="G98" s="2"/>
      <c r="H98" s="2"/>
      <c r="I98" s="2"/>
      <c r="J98" s="2"/>
      <c r="AT98" s="1"/>
      <c r="AX98" s="1"/>
      <c r="AY98" s="1"/>
      <c r="AZ98" s="3"/>
      <c r="BA98" s="3"/>
      <c r="BB98" s="272"/>
      <c r="BC98" s="272"/>
      <c r="BD98" s="272"/>
      <c r="BE98" s="272"/>
      <c r="BF98" s="272"/>
      <c r="BG98" s="272"/>
      <c r="BH98" s="272"/>
      <c r="BI98" s="272"/>
      <c r="BJ98" s="272"/>
      <c r="BK98" s="272"/>
      <c r="BL98" s="272"/>
      <c r="BM98" s="272"/>
      <c r="BN98" s="272"/>
      <c r="BO98" s="272"/>
      <c r="BP98" s="272"/>
      <c r="BQ98" s="272"/>
      <c r="BR98" s="272"/>
      <c r="BS98" s="272"/>
      <c r="BT98" s="272"/>
      <c r="BU98" s="27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K98" s="2"/>
      <c r="DR98" s="248"/>
      <c r="DS98" s="266"/>
      <c r="DT98" s="266"/>
      <c r="DX98" s="2"/>
      <c r="DY98" s="2"/>
      <c r="DZ98" s="2"/>
      <c r="EA98" s="2"/>
      <c r="EB98" s="2"/>
      <c r="EC98" s="2"/>
      <c r="ED98" s="2"/>
      <c r="EE98" s="2"/>
      <c r="EF98" s="2"/>
      <c r="EG98" s="2"/>
      <c r="EH98" s="2"/>
      <c r="EI98" s="2"/>
      <c r="EJ98" s="2"/>
      <c r="EK98" s="2"/>
      <c r="EL98" s="2"/>
      <c r="EM98" s="272"/>
      <c r="EN98" s="272"/>
      <c r="EO98" s="272"/>
      <c r="EP98" s="272"/>
      <c r="EQ98" s="272"/>
      <c r="ER98" s="272"/>
      <c r="FF98" s="248"/>
      <c r="FG98" s="266"/>
      <c r="FH98" s="266"/>
      <c r="FM98" s="2"/>
      <c r="FN98" s="2"/>
      <c r="FO98" s="2"/>
      <c r="FP98" s="2"/>
      <c r="FQ98" s="2"/>
      <c r="FR98" s="2"/>
      <c r="FS98" s="2"/>
      <c r="FT98" s="2"/>
      <c r="FU98" s="2"/>
      <c r="FV98" s="2"/>
      <c r="FW98" s="2"/>
      <c r="FX98" s="2"/>
      <c r="FY98" s="2"/>
      <c r="FZ98" s="2"/>
      <c r="GA98" s="2"/>
      <c r="GB98" s="2"/>
      <c r="GC98" s="2"/>
      <c r="GD98" s="2"/>
      <c r="GE98" s="2"/>
      <c r="GF98" s="2"/>
      <c r="GM98" s="248"/>
      <c r="GN98" s="266"/>
      <c r="GO98" s="266"/>
      <c r="GT98" s="7"/>
      <c r="GU98" s="24"/>
      <c r="GV98" s="24"/>
      <c r="GW98" s="24"/>
      <c r="GX98" s="24"/>
      <c r="GY98" s="7"/>
      <c r="GZ98" s="7"/>
      <c r="HA98" s="24"/>
      <c r="HB98" s="24"/>
      <c r="HC98" s="24"/>
      <c r="HD98" s="24"/>
      <c r="HE98" s="6"/>
      <c r="HF98" s="1"/>
      <c r="HG98" s="1"/>
      <c r="HH98" s="1"/>
      <c r="HI98" s="1"/>
      <c r="HJ98" s="1"/>
      <c r="HK98" s="1"/>
      <c r="HR98" s="248"/>
      <c r="HS98" s="266"/>
      <c r="HV98" s="7"/>
      <c r="HW98" s="24"/>
      <c r="HX98" s="24"/>
      <c r="HY98" s="24"/>
      <c r="HZ98" s="24"/>
      <c r="IA98" s="7"/>
      <c r="IB98" s="7"/>
      <c r="IC98" s="24"/>
      <c r="ID98" s="24"/>
      <c r="IE98" s="24"/>
      <c r="IF98" s="24"/>
      <c r="IG98" s="6"/>
      <c r="IH98" s="1"/>
      <c r="II98" s="1"/>
      <c r="IJ98" s="1"/>
      <c r="IK98" s="1"/>
      <c r="IL98" s="1"/>
      <c r="IM98" s="1"/>
      <c r="IT98" s="248"/>
      <c r="IU98" s="266"/>
      <c r="JF98" s="2"/>
      <c r="JG98" s="2"/>
      <c r="JH98" s="2"/>
      <c r="JI98" s="2"/>
      <c r="JJ98" s="2"/>
      <c r="JK98" s="2"/>
      <c r="JL98" s="2"/>
      <c r="JM98" s="2"/>
      <c r="JN98" s="2"/>
      <c r="KN98" s="2"/>
      <c r="KO98" s="2"/>
      <c r="KP98" s="2"/>
      <c r="KQ98" s="2"/>
      <c r="KR98" s="85"/>
      <c r="KS98" s="85"/>
      <c r="KT98" s="85"/>
      <c r="KU98" s="272"/>
      <c r="KV98" s="272"/>
      <c r="KW98" s="272"/>
      <c r="KX98" s="272"/>
      <c r="KY98" s="272"/>
      <c r="KZ98" s="272"/>
      <c r="LA98" s="272"/>
      <c r="LB98" s="272"/>
      <c r="LC98" s="272"/>
      <c r="LD98" s="85"/>
      <c r="LE98" s="85"/>
      <c r="LF98" s="85"/>
      <c r="LG98" s="85"/>
      <c r="LH98" s="85"/>
      <c r="LI98" s="85"/>
      <c r="LJ98" s="85"/>
      <c r="LK98" s="85"/>
      <c r="LL98" s="2"/>
      <c r="LM98" s="7"/>
      <c r="LN98" s="24"/>
      <c r="LO98" s="24"/>
      <c r="LP98" s="24"/>
      <c r="LQ98" s="24"/>
      <c r="LR98" s="7"/>
      <c r="LS98" s="7"/>
      <c r="LT98" s="24"/>
      <c r="LU98" s="24"/>
      <c r="LV98" s="24"/>
      <c r="LW98" s="24"/>
      <c r="LX98" s="6"/>
      <c r="LY98" s="1"/>
      <c r="LZ98" s="1"/>
      <c r="MA98" s="1"/>
      <c r="MB98" s="1"/>
      <c r="MC98" s="1"/>
      <c r="MD98" s="1"/>
      <c r="MK98" s="248"/>
      <c r="ML98" s="266"/>
      <c r="MW98" s="7"/>
      <c r="MX98" s="24"/>
      <c r="MY98" s="24"/>
      <c r="MZ98" s="24"/>
      <c r="NA98" s="24"/>
      <c r="NB98" s="7"/>
      <c r="NC98" s="7"/>
      <c r="ND98" s="24"/>
      <c r="NE98" s="24"/>
      <c r="NF98" s="24"/>
      <c r="NG98" s="24"/>
      <c r="NH98" s="6"/>
      <c r="NI98" s="1"/>
      <c r="NJ98" s="1"/>
      <c r="NK98" s="1"/>
      <c r="NL98" s="1"/>
      <c r="NM98" s="1"/>
      <c r="NN98" s="1"/>
      <c r="NU98" s="248"/>
      <c r="NV98" s="266"/>
      <c r="OM98" s="248"/>
      <c r="ON98" s="266"/>
      <c r="PH98" s="7"/>
      <c r="PI98" s="24"/>
      <c r="PJ98" s="24"/>
      <c r="PK98" s="24"/>
      <c r="PL98" s="24"/>
      <c r="PM98" s="7"/>
      <c r="PN98" s="7"/>
      <c r="PO98" s="24"/>
      <c r="PP98" s="24"/>
      <c r="PQ98" s="24"/>
      <c r="PR98" s="24"/>
      <c r="PS98" s="6"/>
      <c r="PT98" s="1"/>
      <c r="PU98" s="1"/>
      <c r="PV98" s="1"/>
      <c r="PW98" s="1"/>
      <c r="PX98" s="1"/>
      <c r="PY98" s="1"/>
      <c r="PZ98" s="2"/>
      <c r="QA98" s="2"/>
      <c r="QF98" s="247"/>
      <c r="QG98" s="266"/>
      <c r="QX98" s="248"/>
      <c r="QY98" s="266"/>
      <c r="SK98" s="2"/>
      <c r="SL98" s="2"/>
      <c r="SM98" s="2"/>
      <c r="SN98" s="2"/>
      <c r="SO98" s="2"/>
      <c r="SP98" s="2"/>
      <c r="SQ98" s="2"/>
      <c r="SR98" s="2"/>
      <c r="SS98" s="2"/>
      <c r="ST98" s="2"/>
      <c r="SU98" s="2"/>
      <c r="SV98" s="2"/>
      <c r="SW98" s="2"/>
      <c r="SX98" s="2"/>
      <c r="SY98" s="2"/>
      <c r="SZ98" s="2"/>
      <c r="TA98" s="2"/>
      <c r="TB98" s="2"/>
      <c r="TC98" s="2"/>
      <c r="TD98" s="2"/>
      <c r="TE98" s="2"/>
      <c r="TL98" s="248"/>
      <c r="TM98" s="266"/>
      <c r="TN98" s="266"/>
      <c r="UT98" s="3"/>
      <c r="VB98" s="46" t="s">
        <v>417</v>
      </c>
      <c r="VC98" s="7"/>
      <c r="VD98" s="80"/>
      <c r="VE98" s="67"/>
      <c r="VF98" s="68" t="s">
        <v>91</v>
      </c>
      <c r="VG98" s="82"/>
      <c r="VH98" s="75">
        <f>-1*(IF(VH101=0,0,IF(VG98=0,0,IF(VG99=0,0,IF(VG98=(VH101/2),VG99*VH101/8,VG99*VG98*((VH101-VG98)*(VH101-VG98))/(VH101*VH101))))))</f>
        <v>0</v>
      </c>
      <c r="VI98" s="75">
        <f>IF(VH101=0,0,IF(VG98=0,0,IF(VG99=0,0,IF(VG98=(VH101/2),VH98*-1,VG99*(VG98*VG98)*(VH101-VG98)/(VH101*VH101)))))</f>
        <v>0</v>
      </c>
      <c r="VJ98" s="80"/>
      <c r="VK98" s="67"/>
      <c r="VL98" s="68" t="s">
        <v>91</v>
      </c>
      <c r="VM98" s="82"/>
      <c r="VN98" s="75">
        <f>-1*(IF(VN101=0,0,IF(VM98=0,0,IF(VM99=0,0,IF(VM98=(VN101/2),VM99*VN101/8,VM99*VM98*((VN101-VM98)*(VN101-VM98))/(VN101*VN101))))))</f>
        <v>0</v>
      </c>
      <c r="VO98" s="76">
        <f>IF(VN101=0,0,IF(VM98=0,0,IF(VM99=0,0,IF(VM98=(VN101/2),VN98*-1,VM99*(VM98*VM98)*(VN101-VM98)/(VN101*VN101)))))</f>
        <v>0</v>
      </c>
      <c r="VP98" s="24"/>
      <c r="VQ98" s="6"/>
      <c r="VR98" s="71"/>
      <c r="WU98" s="1"/>
      <c r="XC98" s="1"/>
      <c r="ZE98" s="40"/>
      <c r="ZF98" s="40"/>
      <c r="ZW98" s="1"/>
      <c r="AAA98" s="254"/>
      <c r="AAD98" s="4"/>
      <c r="AAF98" s="85"/>
      <c r="AAG98" s="2"/>
      <c r="AAH98" s="85"/>
      <c r="AAI98" s="5"/>
    </row>
    <row r="99" s="1" customFormat="1" ht="15" customHeight="1">
      <c r="A99" s="2"/>
      <c r="B99" s="2"/>
      <c r="C99" s="2"/>
      <c r="D99" s="2"/>
      <c r="E99" s="2"/>
      <c r="F99" s="2"/>
      <c r="G99" s="2"/>
      <c r="H99" s="2"/>
      <c r="I99" s="2"/>
      <c r="J99" s="2"/>
      <c r="K99" s="2"/>
      <c r="L99" s="254"/>
      <c r="M99" s="2"/>
      <c r="N99" s="254"/>
      <c r="O99" s="2"/>
      <c r="P99" s="2"/>
      <c r="Q99" s="2"/>
      <c r="AT99" s="2"/>
      <c r="AZ99" s="3"/>
      <c r="BA99" s="3"/>
      <c r="BB99" s="272"/>
      <c r="BC99" s="272"/>
      <c r="BD99" s="272"/>
      <c r="BE99" s="272"/>
      <c r="BF99" s="272"/>
      <c r="BG99" s="272"/>
      <c r="BH99" s="272"/>
      <c r="BI99" s="272"/>
      <c r="BJ99" s="272"/>
      <c r="BK99" s="272"/>
      <c r="BL99" s="272"/>
      <c r="BM99" s="272"/>
      <c r="BN99" s="272"/>
      <c r="BO99" s="272"/>
      <c r="BP99" s="272"/>
      <c r="BQ99" s="272"/>
      <c r="BR99" s="272"/>
      <c r="BS99" s="272"/>
      <c r="BT99" s="272"/>
      <c r="BU99" s="272"/>
      <c r="BV99" s="2"/>
      <c r="BW99" s="2"/>
      <c r="BX99" s="2"/>
      <c r="BY99" s="2"/>
      <c r="BZ99" s="2"/>
      <c r="CA99" s="2"/>
      <c r="CB99" s="2"/>
      <c r="CC99" s="2"/>
      <c r="CD99" s="2"/>
      <c r="CE99" s="2"/>
      <c r="CF99" s="2"/>
      <c r="CG99" s="272"/>
      <c r="CH99" s="272"/>
      <c r="CI99" s="272"/>
      <c r="CJ99" s="272"/>
      <c r="CK99" s="272"/>
      <c r="CL99" s="272"/>
      <c r="CM99" s="272"/>
      <c r="CN99" s="272"/>
      <c r="CO99" s="272"/>
      <c r="CP99" s="272"/>
      <c r="CQ99" s="272"/>
      <c r="CR99" s="272"/>
      <c r="CS99" s="272"/>
      <c r="CT99" s="272"/>
      <c r="CU99" s="272"/>
      <c r="CV99" s="272"/>
      <c r="CW99" s="272"/>
      <c r="CX99" s="272"/>
      <c r="CY99" s="272"/>
      <c r="CZ99" s="272"/>
      <c r="DA99" s="272"/>
      <c r="DB99" s="2"/>
      <c r="DC99" s="2"/>
      <c r="DD99" s="2"/>
      <c r="DE99" s="2"/>
      <c r="DF99" s="2"/>
      <c r="DG99" s="2"/>
      <c r="DH99" s="2"/>
      <c r="DI99" s="2"/>
      <c r="DJ99" s="2"/>
      <c r="DK99" s="2"/>
      <c r="DR99" s="248"/>
      <c r="DS99" s="266"/>
      <c r="DT99" s="266"/>
      <c r="DX99" s="2"/>
      <c r="DY99" s="272"/>
      <c r="DZ99" s="272"/>
      <c r="EA99" s="272"/>
      <c r="EB99" s="272"/>
      <c r="EC99" s="272"/>
      <c r="ED99" s="272"/>
      <c r="EE99" s="272"/>
      <c r="EF99" s="272"/>
      <c r="EG99" s="272"/>
      <c r="EH99" s="272"/>
      <c r="EI99" s="272"/>
      <c r="EJ99" s="272"/>
      <c r="EK99" s="272"/>
      <c r="EL99" s="272"/>
      <c r="EM99" s="272"/>
      <c r="EN99" s="272"/>
      <c r="EO99" s="272"/>
      <c r="EP99" s="272"/>
      <c r="EQ99" s="272"/>
      <c r="ER99" s="272"/>
      <c r="FF99" s="248"/>
      <c r="FG99" s="266"/>
      <c r="FH99" s="266"/>
      <c r="FM99" s="272"/>
      <c r="FN99" s="272"/>
      <c r="FO99" s="272"/>
      <c r="FP99" s="272"/>
      <c r="FQ99" s="272"/>
      <c r="FR99" s="272"/>
      <c r="FS99" s="272"/>
      <c r="FT99" s="272"/>
      <c r="FU99" s="272"/>
      <c r="FV99" s="272"/>
      <c r="FW99" s="272"/>
      <c r="FX99" s="272"/>
      <c r="FY99" s="272"/>
      <c r="FZ99" s="272"/>
      <c r="GA99" s="272"/>
      <c r="GB99" s="272"/>
      <c r="GC99" s="272"/>
      <c r="GD99" s="272"/>
      <c r="GE99" s="272"/>
      <c r="GF99" s="272"/>
      <c r="GM99" s="248"/>
      <c r="GN99" s="266"/>
      <c r="GO99" s="266"/>
      <c r="GT99" s="7"/>
      <c r="GU99" s="24"/>
      <c r="GV99" s="24"/>
      <c r="GW99" s="24"/>
      <c r="GX99" s="24"/>
      <c r="GY99" s="7"/>
      <c r="GZ99" s="7"/>
      <c r="HA99" s="24"/>
      <c r="HB99" s="24"/>
      <c r="HC99" s="24"/>
      <c r="HD99" s="24"/>
      <c r="HE99" s="6"/>
      <c r="HF99" s="1"/>
      <c r="HG99" s="1"/>
      <c r="HH99" s="1"/>
      <c r="HI99" s="1"/>
      <c r="HJ99" s="1"/>
      <c r="HK99" s="1"/>
      <c r="HR99" s="248"/>
      <c r="HS99" s="266"/>
      <c r="HV99" s="7"/>
      <c r="HW99" s="24"/>
      <c r="HX99" s="24"/>
      <c r="HY99" s="24"/>
      <c r="HZ99" s="24"/>
      <c r="IA99" s="7"/>
      <c r="IB99" s="7"/>
      <c r="IC99" s="24"/>
      <c r="ID99" s="24"/>
      <c r="IE99" s="24"/>
      <c r="IF99" s="24"/>
      <c r="IG99" s="6"/>
      <c r="IH99" s="1"/>
      <c r="II99" s="1"/>
      <c r="IJ99" s="1"/>
      <c r="IK99" s="1"/>
      <c r="IL99" s="1"/>
      <c r="IM99" s="1"/>
      <c r="IT99" s="248"/>
      <c r="IU99" s="266"/>
      <c r="JF99" s="2"/>
      <c r="JG99" s="2"/>
      <c r="JH99" s="2"/>
      <c r="JI99" s="2"/>
      <c r="JJ99" s="2"/>
      <c r="JK99" s="2"/>
      <c r="JL99" s="2"/>
      <c r="JM99" s="2"/>
      <c r="JN99" s="2"/>
      <c r="KN99" s="2"/>
      <c r="KO99" s="2"/>
      <c r="KP99" s="2"/>
      <c r="KQ99" s="2"/>
      <c r="KR99" s="85"/>
      <c r="KS99" s="85"/>
      <c r="KT99" s="85"/>
      <c r="KU99" s="272"/>
      <c r="KV99" s="272"/>
      <c r="KW99" s="272"/>
      <c r="KX99" s="272"/>
      <c r="KY99" s="272"/>
      <c r="KZ99" s="272"/>
      <c r="LA99" s="272"/>
      <c r="LB99" s="272"/>
      <c r="LC99" s="272"/>
      <c r="LD99" s="85"/>
      <c r="LE99" s="85"/>
      <c r="LF99" s="85"/>
      <c r="LG99" s="85"/>
      <c r="LH99" s="85"/>
      <c r="LI99" s="85"/>
      <c r="LJ99" s="85"/>
      <c r="LK99" s="85"/>
      <c r="LL99" s="2"/>
      <c r="LM99" s="7"/>
      <c r="LN99" s="24"/>
      <c r="LO99" s="24"/>
      <c r="LP99" s="24"/>
      <c r="LQ99" s="24"/>
      <c r="LR99" s="7"/>
      <c r="LS99" s="7"/>
      <c r="LT99" s="24"/>
      <c r="LU99" s="24"/>
      <c r="LV99" s="24"/>
      <c r="LW99" s="24"/>
      <c r="LX99" s="6"/>
      <c r="LY99" s="1"/>
      <c r="LZ99" s="1"/>
      <c r="MA99" s="1"/>
      <c r="MB99" s="1"/>
      <c r="MC99" s="1"/>
      <c r="MD99" s="1"/>
      <c r="MK99" s="248"/>
      <c r="ML99" s="266"/>
      <c r="MW99" s="7"/>
      <c r="MX99" s="24"/>
      <c r="MY99" s="24"/>
      <c r="MZ99" s="24"/>
      <c r="NA99" s="24"/>
      <c r="NB99" s="7"/>
      <c r="NC99" s="7"/>
      <c r="ND99" s="24"/>
      <c r="NE99" s="24"/>
      <c r="NF99" s="24"/>
      <c r="NG99" s="24"/>
      <c r="NH99" s="6"/>
      <c r="NI99" s="1"/>
      <c r="NJ99" s="1"/>
      <c r="NK99" s="1"/>
      <c r="NL99" s="1"/>
      <c r="NM99" s="1"/>
      <c r="NN99" s="1"/>
      <c r="NU99" s="248"/>
      <c r="NV99" s="266"/>
      <c r="OM99" s="248"/>
      <c r="ON99" s="266"/>
      <c r="PH99" s="7"/>
      <c r="PI99" s="24"/>
      <c r="PJ99" s="24"/>
      <c r="PK99" s="24"/>
      <c r="PL99" s="24"/>
      <c r="PM99" s="7"/>
      <c r="PN99" s="7"/>
      <c r="PO99" s="24"/>
      <c r="PP99" s="24"/>
      <c r="PQ99" s="24"/>
      <c r="PR99" s="24"/>
      <c r="PS99" s="6"/>
      <c r="PT99" s="1"/>
      <c r="PU99" s="1"/>
      <c r="PV99" s="1"/>
      <c r="PW99" s="1"/>
      <c r="PX99" s="1"/>
      <c r="PY99" s="1"/>
      <c r="QC99" s="1"/>
      <c r="QD99" s="1"/>
      <c r="QF99" s="248"/>
      <c r="QG99" s="266"/>
      <c r="QX99" s="248"/>
      <c r="QY99" s="266"/>
      <c r="SK99" s="2"/>
      <c r="SL99" s="272"/>
      <c r="SM99" s="272"/>
      <c r="SN99" s="272"/>
      <c r="SO99" s="272"/>
      <c r="SP99" s="272"/>
      <c r="SQ99" s="272"/>
      <c r="SR99" s="272"/>
      <c r="SS99" s="272"/>
      <c r="ST99" s="272"/>
      <c r="SU99" s="272"/>
      <c r="SV99" s="272"/>
      <c r="SW99" s="272"/>
      <c r="SX99" s="272"/>
      <c r="SY99" s="272"/>
      <c r="SZ99" s="272"/>
      <c r="TA99" s="272"/>
      <c r="TB99" s="272"/>
      <c r="TC99" s="272"/>
      <c r="TD99" s="272"/>
      <c r="TE99" s="272"/>
      <c r="TL99" s="248"/>
      <c r="TM99" s="266"/>
      <c r="TN99" s="266"/>
      <c r="UT99" s="3"/>
      <c r="VB99" s="124" t="s">
        <v>182</v>
      </c>
      <c r="VC99" s="60"/>
      <c r="VD99" s="96"/>
      <c r="VE99" s="17"/>
      <c r="VF99" s="16" t="s">
        <v>99</v>
      </c>
      <c r="VG99" s="98"/>
      <c r="VH99" s="125"/>
      <c r="VI99" s="75"/>
      <c r="VJ99" s="96"/>
      <c r="VK99" s="17"/>
      <c r="VL99" s="16" t="s">
        <v>99</v>
      </c>
      <c r="VM99" s="98"/>
      <c r="VN99" s="125"/>
      <c r="VO99" s="76"/>
      <c r="VP99" s="24"/>
      <c r="VQ99" s="6"/>
      <c r="VR99" s="71"/>
      <c r="ZW99" s="1"/>
      <c r="AAA99" s="2"/>
      <c r="AAD99" s="4"/>
      <c r="AAF99" s="4"/>
      <c r="AAH99" s="4"/>
      <c r="AAI99" s="5"/>
    </row>
    <row r="100" s="1" customFormat="1" ht="1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T100" s="2"/>
      <c r="AU100" s="2"/>
      <c r="AV100" s="2"/>
      <c r="AW100" s="2"/>
      <c r="AX100" s="2"/>
      <c r="AY100" s="2"/>
      <c r="AZ100" s="94"/>
      <c r="BA100" s="94"/>
      <c r="BB100" s="272"/>
      <c r="BC100" s="272"/>
      <c r="BD100" s="272"/>
      <c r="BE100" s="272"/>
      <c r="BF100" s="272"/>
      <c r="BG100" s="272"/>
      <c r="BH100" s="272"/>
      <c r="BI100" s="272"/>
      <c r="BJ100" s="272"/>
      <c r="BK100" s="272"/>
      <c r="BL100" s="272"/>
      <c r="BM100" s="272"/>
      <c r="BN100" s="272"/>
      <c r="BO100" s="272"/>
      <c r="BP100" s="272"/>
      <c r="BQ100" s="272"/>
      <c r="BR100" s="272"/>
      <c r="BS100" s="272"/>
      <c r="BT100" s="272"/>
      <c r="BU100" s="272"/>
      <c r="BV100" s="272"/>
      <c r="BW100" s="272"/>
      <c r="BX100" s="272"/>
      <c r="BY100" s="272"/>
      <c r="BZ100" s="272"/>
      <c r="CA100" s="272"/>
      <c r="CB100" s="272"/>
      <c r="CC100" s="272"/>
      <c r="CD100" s="272"/>
      <c r="CE100" s="272"/>
      <c r="CF100" s="272"/>
      <c r="CG100" s="272"/>
      <c r="CH100" s="272"/>
      <c r="CI100" s="272"/>
      <c r="CJ100" s="272"/>
      <c r="CK100" s="272"/>
      <c r="CL100" s="272"/>
      <c r="CM100" s="272"/>
      <c r="CN100" s="272"/>
      <c r="CO100" s="272"/>
      <c r="CP100" s="272"/>
      <c r="CQ100" s="272"/>
      <c r="CR100" s="272"/>
      <c r="CS100" s="272"/>
      <c r="CT100" s="272"/>
      <c r="CU100" s="272"/>
      <c r="CV100" s="272"/>
      <c r="CW100" s="272"/>
      <c r="CX100" s="272"/>
      <c r="CY100" s="272"/>
      <c r="CZ100" s="272"/>
      <c r="DA100" s="272"/>
      <c r="DB100" s="2"/>
      <c r="DC100" s="2"/>
      <c r="DD100" s="2"/>
      <c r="DE100" s="2"/>
      <c r="DF100" s="2"/>
      <c r="DG100" s="2"/>
      <c r="DH100" s="2"/>
      <c r="DI100" s="2"/>
      <c r="DJ100" s="2"/>
      <c r="DK100" s="2"/>
      <c r="DQ100" s="1"/>
      <c r="DR100" s="248"/>
      <c r="DS100" s="266"/>
      <c r="DT100" s="266"/>
      <c r="DX100" s="272"/>
      <c r="DY100" s="272"/>
      <c r="DZ100" s="272"/>
      <c r="EA100" s="272"/>
      <c r="EB100" s="272"/>
      <c r="EC100" s="272"/>
      <c r="ED100" s="272"/>
      <c r="EE100" s="272"/>
      <c r="EF100" s="272"/>
      <c r="EG100" s="272"/>
      <c r="EH100" s="272"/>
      <c r="EI100" s="272"/>
      <c r="EJ100" s="272"/>
      <c r="EK100" s="272"/>
      <c r="EL100" s="272"/>
      <c r="EM100" s="272"/>
      <c r="EN100" s="272"/>
      <c r="EO100" s="272"/>
      <c r="EP100" s="272"/>
      <c r="EQ100" s="272"/>
      <c r="ER100" s="272"/>
      <c r="ES100" s="2"/>
      <c r="ET100" s="2"/>
      <c r="EU100" s="2"/>
      <c r="FE100" s="1"/>
      <c r="FF100" s="248"/>
      <c r="FG100" s="266"/>
      <c r="FH100" s="266"/>
      <c r="FM100" s="272"/>
      <c r="FN100" s="272"/>
      <c r="FO100" s="272"/>
      <c r="FP100" s="272"/>
      <c r="FQ100" s="272"/>
      <c r="FR100" s="272"/>
      <c r="FS100" s="272"/>
      <c r="FT100" s="272"/>
      <c r="FU100" s="272"/>
      <c r="FV100" s="272"/>
      <c r="FW100" s="272"/>
      <c r="FX100" s="272"/>
      <c r="FY100" s="272"/>
      <c r="FZ100" s="272"/>
      <c r="GA100" s="272"/>
      <c r="GB100" s="272"/>
      <c r="GC100" s="272"/>
      <c r="GD100" s="272"/>
      <c r="GE100" s="272"/>
      <c r="GF100" s="272"/>
      <c r="GL100" s="1"/>
      <c r="GM100" s="248"/>
      <c r="GN100" s="266"/>
      <c r="GO100" s="266"/>
      <c r="GT100" s="2"/>
      <c r="GU100" s="2"/>
      <c r="GV100" s="2"/>
      <c r="GW100" s="24"/>
      <c r="GX100" s="7"/>
      <c r="GY100" s="7"/>
      <c r="GZ100" s="7"/>
      <c r="HA100" s="24"/>
      <c r="HB100" s="24"/>
      <c r="HC100" s="24"/>
      <c r="HD100" s="24"/>
      <c r="HE100" s="6"/>
      <c r="HF100" s="1"/>
      <c r="HG100" s="1"/>
      <c r="HH100" s="1"/>
      <c r="HI100" s="1"/>
      <c r="HJ100" s="1"/>
      <c r="HK100" s="1"/>
      <c r="HQ100" s="1"/>
      <c r="HR100" s="248"/>
      <c r="HS100" s="266"/>
      <c r="HV100" s="2"/>
      <c r="HW100" s="2"/>
      <c r="HX100" s="2"/>
      <c r="HY100" s="24"/>
      <c r="HZ100" s="7"/>
      <c r="IA100" s="7"/>
      <c r="IB100" s="7"/>
      <c r="IC100" s="24"/>
      <c r="ID100" s="24"/>
      <c r="IE100" s="24"/>
      <c r="IF100" s="24"/>
      <c r="IG100" s="6"/>
      <c r="IH100" s="1"/>
      <c r="II100" s="1"/>
      <c r="IJ100" s="1"/>
      <c r="IK100" s="1"/>
      <c r="IL100" s="1"/>
      <c r="IM100" s="1"/>
      <c r="IS100" s="1"/>
      <c r="IT100" s="248"/>
      <c r="IU100" s="266"/>
      <c r="JF100" s="272"/>
      <c r="JG100" s="272"/>
      <c r="JH100" s="272"/>
      <c r="JI100" s="272"/>
      <c r="JJ100" s="272"/>
      <c r="JK100" s="272"/>
      <c r="JL100" s="272"/>
      <c r="JM100" s="272"/>
      <c r="JN100" s="272"/>
      <c r="KN100" s="272"/>
      <c r="KO100" s="272"/>
      <c r="KP100" s="272"/>
      <c r="KQ100" s="272"/>
      <c r="KR100" s="405"/>
      <c r="KS100" s="405"/>
      <c r="KT100" s="405"/>
      <c r="KU100" s="272"/>
      <c r="KV100" s="272"/>
      <c r="KW100" s="272"/>
      <c r="KX100" s="272"/>
      <c r="KY100" s="272"/>
      <c r="KZ100" s="272"/>
      <c r="LA100" s="272"/>
      <c r="LB100" s="272"/>
      <c r="LC100" s="272"/>
      <c r="LD100" s="405"/>
      <c r="LE100" s="405"/>
      <c r="LF100" s="405"/>
      <c r="LG100" s="405"/>
      <c r="LH100" s="405"/>
      <c r="LI100" s="405"/>
      <c r="LJ100" s="405"/>
      <c r="LK100" s="405"/>
      <c r="LL100" s="272"/>
      <c r="LM100" s="2"/>
      <c r="LN100" s="2"/>
      <c r="LO100" s="2"/>
      <c r="LP100" s="24"/>
      <c r="LQ100" s="7"/>
      <c r="LR100" s="7"/>
      <c r="LS100" s="7"/>
      <c r="LT100" s="24"/>
      <c r="LU100" s="24"/>
      <c r="LV100" s="24"/>
      <c r="LW100" s="24"/>
      <c r="LX100" s="6"/>
      <c r="LY100" s="1"/>
      <c r="LZ100" s="1"/>
      <c r="MA100" s="1"/>
      <c r="MB100" s="1"/>
      <c r="MC100" s="1"/>
      <c r="MD100" s="1"/>
      <c r="MJ100" s="1"/>
      <c r="MK100" s="248"/>
      <c r="ML100" s="266"/>
      <c r="MW100" s="2"/>
      <c r="MX100" s="2"/>
      <c r="MY100" s="2"/>
      <c r="MZ100" s="24"/>
      <c r="NA100" s="7"/>
      <c r="NB100" s="7"/>
      <c r="NC100" s="7"/>
      <c r="ND100" s="24"/>
      <c r="NE100" s="24"/>
      <c r="NF100" s="24"/>
      <c r="NG100" s="24"/>
      <c r="NH100" s="6"/>
      <c r="NI100" s="1"/>
      <c r="NJ100" s="1"/>
      <c r="NK100" s="1"/>
      <c r="NL100" s="1"/>
      <c r="NM100" s="1"/>
      <c r="NN100" s="1"/>
      <c r="NT100" s="1"/>
      <c r="NU100" s="248"/>
      <c r="NV100" s="266"/>
      <c r="OL100" s="1"/>
      <c r="OM100" s="248"/>
      <c r="ON100" s="266"/>
      <c r="PH100" s="2"/>
      <c r="PI100" s="2"/>
      <c r="PJ100" s="2"/>
      <c r="PK100" s="24"/>
      <c r="PL100" s="7"/>
      <c r="PM100" s="7"/>
      <c r="PN100" s="7"/>
      <c r="PO100" s="24"/>
      <c r="PP100" s="24"/>
      <c r="PQ100" s="24"/>
      <c r="PR100" s="24"/>
      <c r="PS100" s="6"/>
      <c r="PT100" s="1"/>
      <c r="PU100" s="1"/>
      <c r="PV100" s="1"/>
      <c r="PW100" s="1"/>
      <c r="PX100" s="1"/>
      <c r="PY100" s="1"/>
      <c r="QF100" s="263"/>
      <c r="QG100" s="266"/>
      <c r="QW100" s="1"/>
      <c r="QX100" s="248"/>
      <c r="QY100" s="266"/>
      <c r="SK100" s="272"/>
      <c r="SL100" s="272"/>
      <c r="SM100" s="272"/>
      <c r="SN100" s="272"/>
      <c r="SO100" s="272"/>
      <c r="SP100" s="272"/>
      <c r="SQ100" s="272"/>
      <c r="SR100" s="272"/>
      <c r="SS100" s="272"/>
      <c r="ST100" s="272"/>
      <c r="SU100" s="272"/>
      <c r="SV100" s="272"/>
      <c r="SW100" s="272"/>
      <c r="SX100" s="272"/>
      <c r="SY100" s="272"/>
      <c r="SZ100" s="272"/>
      <c r="TA100" s="272"/>
      <c r="TB100" s="272"/>
      <c r="TC100" s="272"/>
      <c r="TD100" s="272"/>
      <c r="TE100" s="272"/>
      <c r="TK100" s="1"/>
      <c r="TL100" s="248"/>
      <c r="TM100" s="266"/>
      <c r="TN100" s="266"/>
      <c r="UT100" s="3"/>
      <c r="VB100" s="124" t="s">
        <v>191</v>
      </c>
      <c r="VC100" s="60"/>
      <c r="VD100" s="129"/>
      <c r="VE100" s="6"/>
      <c r="VF100" s="71"/>
      <c r="VG100" s="130" t="s">
        <v>192</v>
      </c>
      <c r="VH100" s="75">
        <f>SUM(VH86:VH99)</f>
        <v>-3.5609661042786209</v>
      </c>
      <c r="VI100" s="131">
        <f>SUM(VI86:VI99)</f>
        <v>2.7068481295895337</v>
      </c>
      <c r="VJ100" s="96"/>
      <c r="VK100" s="17"/>
      <c r="VL100" s="16"/>
      <c r="VM100" s="357" t="s">
        <v>192</v>
      </c>
      <c r="VN100" s="125">
        <f>SUM(VN86:VN99)</f>
        <v>0</v>
      </c>
      <c r="VO100" s="132">
        <f>SUM(VO86:VO99)</f>
        <v>0</v>
      </c>
      <c r="VP100" s="24"/>
      <c r="VQ100" s="6"/>
      <c r="VR100" s="71"/>
      <c r="ZW100" s="1"/>
      <c r="AAA100" s="2"/>
      <c r="AAD100" s="4"/>
      <c r="AAF100" s="4"/>
      <c r="AAG100" s="275"/>
      <c r="AAH100" s="85"/>
      <c r="AAI100" s="173"/>
    </row>
    <row r="101" s="1" customFormat="1" ht="15" customHeight="1">
      <c r="A101" s="2"/>
      <c r="B101" s="2"/>
      <c r="C101" s="2"/>
      <c r="D101" s="2"/>
      <c r="E101" s="2"/>
      <c r="F101" s="2"/>
      <c r="G101" s="2"/>
      <c r="H101" s="2"/>
      <c r="I101" s="2"/>
      <c r="J101" s="2"/>
      <c r="K101" s="2"/>
      <c r="L101" s="254"/>
      <c r="M101" s="254"/>
      <c r="N101" s="2"/>
      <c r="O101" s="254"/>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94"/>
      <c r="BA101" s="94"/>
      <c r="BB101" s="272"/>
      <c r="BC101" s="272"/>
      <c r="BD101" s="272"/>
      <c r="BE101" s="272"/>
      <c r="BF101" s="272"/>
      <c r="BG101" s="272"/>
      <c r="BH101" s="272"/>
      <c r="BI101" s="272"/>
      <c r="BJ101" s="272"/>
      <c r="BK101" s="272"/>
      <c r="BL101" s="272"/>
      <c r="BM101" s="272"/>
      <c r="BN101" s="272"/>
      <c r="BO101" s="272"/>
      <c r="BP101" s="272"/>
      <c r="BQ101" s="272"/>
      <c r="BR101" s="272"/>
      <c r="BS101" s="272"/>
      <c r="BT101" s="272"/>
      <c r="BU101" s="272"/>
      <c r="BV101" s="272"/>
      <c r="BW101" s="272"/>
      <c r="BX101" s="272"/>
      <c r="BY101" s="272"/>
      <c r="BZ101" s="272"/>
      <c r="CA101" s="272"/>
      <c r="CB101" s="272"/>
      <c r="CC101" s="272"/>
      <c r="CD101" s="272"/>
      <c r="CE101" s="272"/>
      <c r="CF101" s="272"/>
      <c r="CG101" s="272"/>
      <c r="CH101" s="272"/>
      <c r="CI101" s="272"/>
      <c r="CJ101" s="272"/>
      <c r="CK101" s="272"/>
      <c r="CL101" s="272"/>
      <c r="CM101" s="272"/>
      <c r="CN101" s="272"/>
      <c r="CO101" s="272"/>
      <c r="CP101" s="272"/>
      <c r="CQ101" s="272"/>
      <c r="CR101" s="272"/>
      <c r="CS101" s="272"/>
      <c r="CT101" s="272"/>
      <c r="CU101" s="272"/>
      <c r="CV101" s="272"/>
      <c r="CW101" s="272"/>
      <c r="CX101" s="272"/>
      <c r="CY101" s="272"/>
      <c r="CZ101" s="272"/>
      <c r="DA101" s="272"/>
      <c r="DB101" s="2"/>
      <c r="DC101" s="2"/>
      <c r="DD101" s="2"/>
      <c r="DE101" s="2"/>
      <c r="DF101" s="2"/>
      <c r="DG101" s="2"/>
      <c r="DH101" s="2"/>
      <c r="DI101" s="2"/>
      <c r="DJ101" s="2"/>
      <c r="DK101" s="2"/>
      <c r="DL101" s="2"/>
      <c r="DM101" s="2"/>
      <c r="DR101" s="247"/>
      <c r="DS101" s="266"/>
      <c r="DT101" s="266"/>
      <c r="DX101" s="272"/>
      <c r="DY101" s="272"/>
      <c r="DZ101" s="272"/>
      <c r="EA101" s="272"/>
      <c r="EB101" s="272"/>
      <c r="EC101" s="272"/>
      <c r="ED101" s="272"/>
      <c r="EE101" s="272"/>
      <c r="EF101" s="272"/>
      <c r="EG101" s="272"/>
      <c r="EH101" s="272"/>
      <c r="EI101" s="272"/>
      <c r="EJ101" s="272"/>
      <c r="EK101" s="272"/>
      <c r="EL101" s="272"/>
      <c r="EM101" s="272"/>
      <c r="EN101" s="272"/>
      <c r="EO101" s="272"/>
      <c r="EP101" s="272"/>
      <c r="EQ101" s="272"/>
      <c r="ER101" s="272"/>
      <c r="EV101" s="2"/>
      <c r="EW101" s="2"/>
      <c r="EX101" s="2"/>
      <c r="EY101" s="2"/>
      <c r="EZ101" s="2"/>
      <c r="FA101" s="2"/>
      <c r="FF101" s="247"/>
      <c r="FG101" s="266"/>
      <c r="FH101" s="266"/>
      <c r="FM101" s="272"/>
      <c r="FN101" s="272"/>
      <c r="FO101" s="272"/>
      <c r="FP101" s="272"/>
      <c r="FQ101" s="272"/>
      <c r="FR101" s="272"/>
      <c r="FS101" s="272"/>
      <c r="FT101" s="272"/>
      <c r="FU101" s="272"/>
      <c r="FV101" s="272"/>
      <c r="FW101" s="272"/>
      <c r="FX101" s="272"/>
      <c r="FY101" s="272"/>
      <c r="FZ101" s="272"/>
      <c r="GA101" s="272"/>
      <c r="GB101" s="272"/>
      <c r="GC101" s="272"/>
      <c r="GD101" s="272"/>
      <c r="GE101" s="272"/>
      <c r="GF101" s="272"/>
      <c r="GG101" s="2"/>
      <c r="GH101" s="2"/>
      <c r="GM101" s="247"/>
      <c r="GN101" s="266"/>
      <c r="GO101" s="266"/>
      <c r="GW101" s="24"/>
      <c r="GX101" s="7"/>
      <c r="GY101" s="7"/>
      <c r="GZ101" s="6"/>
      <c r="HA101" s="24"/>
      <c r="HB101" s="24"/>
      <c r="HC101" s="24"/>
      <c r="HD101" s="24"/>
      <c r="HE101" s="6"/>
      <c r="HF101" s="1"/>
      <c r="HG101" s="1"/>
      <c r="HH101" s="1"/>
      <c r="HI101" s="1"/>
      <c r="HJ101" s="1"/>
      <c r="HK101" s="1"/>
      <c r="HL101" s="2"/>
      <c r="HM101" s="2"/>
      <c r="HR101" s="247"/>
      <c r="HS101" s="266"/>
      <c r="HY101" s="24"/>
      <c r="HZ101" s="7"/>
      <c r="IA101" s="7"/>
      <c r="IB101" s="6"/>
      <c r="IC101" s="24"/>
      <c r="ID101" s="24"/>
      <c r="IE101" s="24"/>
      <c r="IF101" s="24"/>
      <c r="IG101" s="6"/>
      <c r="IH101" s="1"/>
      <c r="II101" s="1"/>
      <c r="IJ101" s="1"/>
      <c r="IK101" s="1"/>
      <c r="IL101" s="1"/>
      <c r="IM101" s="1"/>
      <c r="IN101" s="2"/>
      <c r="IO101" s="2"/>
      <c r="IT101" s="247"/>
      <c r="IU101" s="266"/>
      <c r="JF101" s="272"/>
      <c r="JG101" s="272"/>
      <c r="JH101" s="272"/>
      <c r="JI101" s="272"/>
      <c r="JJ101" s="272"/>
      <c r="JK101" s="272"/>
      <c r="JL101" s="272"/>
      <c r="JM101" s="272"/>
      <c r="JN101" s="272"/>
      <c r="KN101" s="272"/>
      <c r="KO101" s="272"/>
      <c r="KP101" s="272"/>
      <c r="KQ101" s="272"/>
      <c r="KR101" s="405"/>
      <c r="KS101" s="405"/>
      <c r="KT101" s="405"/>
      <c r="KU101" s="272"/>
      <c r="KV101" s="272"/>
      <c r="KW101" s="272"/>
      <c r="KX101" s="272"/>
      <c r="KY101" s="272"/>
      <c r="KZ101" s="272"/>
      <c r="LA101" s="272"/>
      <c r="LB101" s="272"/>
      <c r="LC101" s="272"/>
      <c r="LD101" s="405"/>
      <c r="LE101" s="405"/>
      <c r="LF101" s="405"/>
      <c r="LG101" s="405"/>
      <c r="LH101" s="405"/>
      <c r="LI101" s="405"/>
      <c r="LJ101" s="405"/>
      <c r="LK101" s="405"/>
      <c r="LL101" s="272"/>
      <c r="LP101" s="24"/>
      <c r="LQ101" s="7"/>
      <c r="LR101" s="7"/>
      <c r="LS101" s="6"/>
      <c r="LT101" s="24"/>
      <c r="LU101" s="24"/>
      <c r="LV101" s="24"/>
      <c r="LW101" s="24"/>
      <c r="LX101" s="6"/>
      <c r="LY101" s="1"/>
      <c r="LZ101" s="1"/>
      <c r="MA101" s="1"/>
      <c r="MB101" s="1"/>
      <c r="MC101" s="1"/>
      <c r="MD101" s="1"/>
      <c r="ME101" s="2"/>
      <c r="MF101" s="2"/>
      <c r="MK101" s="247"/>
      <c r="ML101" s="266"/>
      <c r="MZ101" s="24"/>
      <c r="NA101" s="7"/>
      <c r="NB101" s="7"/>
      <c r="NC101" s="6"/>
      <c r="ND101" s="24"/>
      <c r="NE101" s="24"/>
      <c r="NF101" s="24"/>
      <c r="NG101" s="24"/>
      <c r="NH101" s="6"/>
      <c r="NI101" s="1"/>
      <c r="NJ101" s="1"/>
      <c r="NK101" s="1"/>
      <c r="NL101" s="1"/>
      <c r="NM101" s="1"/>
      <c r="NN101" s="1"/>
      <c r="NO101" s="2"/>
      <c r="NP101" s="2"/>
      <c r="NU101" s="247"/>
      <c r="NV101" s="266"/>
      <c r="OG101" s="2"/>
      <c r="OH101" s="2"/>
      <c r="OM101" s="247"/>
      <c r="ON101" s="266"/>
      <c r="PK101" s="24"/>
      <c r="PL101" s="7"/>
      <c r="PM101" s="7"/>
      <c r="PN101" s="6"/>
      <c r="PO101" s="24"/>
      <c r="PP101" s="24"/>
      <c r="PQ101" s="24"/>
      <c r="PR101" s="24"/>
      <c r="PS101" s="6"/>
      <c r="PT101" s="1"/>
      <c r="PU101" s="1"/>
      <c r="PV101" s="1"/>
      <c r="PW101" s="1"/>
      <c r="PX101" s="1"/>
      <c r="PY101" s="1"/>
      <c r="QF101" s="248"/>
      <c r="QG101" s="266"/>
      <c r="QR101" s="2"/>
      <c r="QS101" s="2"/>
      <c r="QX101" s="247"/>
      <c r="QY101" s="266"/>
      <c r="SK101" s="272"/>
      <c r="SL101" s="272"/>
      <c r="SM101" s="272"/>
      <c r="SN101" s="272"/>
      <c r="SO101" s="272"/>
      <c r="SP101" s="272"/>
      <c r="SQ101" s="272"/>
      <c r="SR101" s="272"/>
      <c r="SS101" s="272"/>
      <c r="ST101" s="272"/>
      <c r="SU101" s="272"/>
      <c r="SV101" s="272"/>
      <c r="SW101" s="272"/>
      <c r="SX101" s="272"/>
      <c r="SY101" s="272"/>
      <c r="SZ101" s="272"/>
      <c r="TA101" s="272"/>
      <c r="TB101" s="272"/>
      <c r="TC101" s="272"/>
      <c r="TD101" s="272"/>
      <c r="TE101" s="272"/>
      <c r="TF101" s="2"/>
      <c r="TG101" s="2"/>
      <c r="TL101" s="247"/>
      <c r="TM101" s="266"/>
      <c r="TN101" s="266"/>
      <c r="UT101" s="3"/>
      <c r="VB101" s="134"/>
      <c r="VC101" s="135"/>
      <c r="VD101" s="136"/>
      <c r="VE101" s="137"/>
      <c r="VF101" s="138">
        <f>VE101+VD102+VE103+VF102</f>
        <v>-0.5</v>
      </c>
      <c r="VG101" s="139"/>
      <c r="VH101" s="140">
        <v>3</v>
      </c>
      <c r="VI101" s="141">
        <v>0</v>
      </c>
      <c r="VJ101" s="142"/>
      <c r="VK101" s="143"/>
      <c r="VL101" s="144">
        <f>VK101+VJ102+VK103+VL102</f>
        <v>-0.5</v>
      </c>
      <c r="VM101" s="157"/>
      <c r="VN101" s="51">
        <v>4.2000000000000002</v>
      </c>
      <c r="VO101" s="158"/>
      <c r="VP101" s="136"/>
      <c r="VQ101" s="137"/>
      <c r="VR101" s="138">
        <f>VQ101+VP102+VQ103+VR102</f>
        <v>-0.5</v>
      </c>
      <c r="WT101" s="1"/>
      <c r="ZW101" s="1"/>
      <c r="AAC101" s="1"/>
      <c r="AAD101" s="4"/>
      <c r="AAF101" s="4"/>
      <c r="AAH101" s="4"/>
      <c r="AAI101" s="5"/>
    </row>
    <row r="102" s="1" customFormat="1" ht="15" customHeight="1">
      <c r="A102" s="2"/>
      <c r="B102" s="2"/>
      <c r="C102" s="2"/>
      <c r="D102" s="2"/>
      <c r="E102" s="2"/>
      <c r="F102" s="2"/>
      <c r="G102" s="2"/>
      <c r="H102" s="2"/>
      <c r="I102" s="2"/>
      <c r="J102" s="2"/>
      <c r="K102" s="2"/>
      <c r="L102" s="254"/>
      <c r="M102" s="254"/>
      <c r="N102" s="2"/>
      <c r="O102" s="254"/>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94"/>
      <c r="BA102" s="94"/>
      <c r="BB102" s="272"/>
      <c r="BC102" s="272"/>
      <c r="BD102" s="272"/>
      <c r="BE102" s="272"/>
      <c r="BF102" s="272"/>
      <c r="BG102" s="272"/>
      <c r="BH102" s="272"/>
      <c r="BI102" s="272"/>
      <c r="BJ102" s="272"/>
      <c r="BK102" s="272"/>
      <c r="BL102" s="272"/>
      <c r="BM102" s="272"/>
      <c r="BN102" s="272"/>
      <c r="BO102" s="272"/>
      <c r="BP102" s="272"/>
      <c r="BQ102" s="272"/>
      <c r="BR102" s="272"/>
      <c r="BS102" s="272"/>
      <c r="BT102" s="272"/>
      <c r="BU102" s="272"/>
      <c r="BV102" s="272"/>
      <c r="BW102" s="272"/>
      <c r="BX102" s="272"/>
      <c r="BY102" s="272"/>
      <c r="BZ102" s="272"/>
      <c r="CA102" s="272"/>
      <c r="CB102" s="272"/>
      <c r="CC102" s="272"/>
      <c r="CD102" s="272"/>
      <c r="CE102" s="272"/>
      <c r="CF102" s="272"/>
      <c r="CG102" s="272"/>
      <c r="CH102" s="272"/>
      <c r="CI102" s="272"/>
      <c r="CJ102" s="272"/>
      <c r="CK102" s="272"/>
      <c r="CL102" s="272"/>
      <c r="CM102" s="272"/>
      <c r="CN102" s="272"/>
      <c r="CO102" s="272"/>
      <c r="CP102" s="272"/>
      <c r="CQ102" s="272"/>
      <c r="CR102" s="272"/>
      <c r="CS102" s="272"/>
      <c r="CT102" s="272"/>
      <c r="CU102" s="272"/>
      <c r="CV102" s="272"/>
      <c r="CW102" s="272"/>
      <c r="CX102" s="272"/>
      <c r="CY102" s="272"/>
      <c r="CZ102" s="272"/>
      <c r="DA102" s="272"/>
      <c r="DB102" s="2"/>
      <c r="DC102" s="2"/>
      <c r="DD102" s="2"/>
      <c r="DE102" s="2"/>
      <c r="DF102" s="2"/>
      <c r="DG102" s="2"/>
      <c r="DH102" s="2"/>
      <c r="DI102" s="2"/>
      <c r="DJ102" s="2"/>
      <c r="DK102" s="2"/>
      <c r="DO102" s="1"/>
      <c r="DP102" s="1"/>
      <c r="DR102" s="248"/>
      <c r="DS102" s="266"/>
      <c r="DT102" s="266"/>
      <c r="DX102" s="272"/>
      <c r="DY102" s="272"/>
      <c r="DZ102" s="272"/>
      <c r="EA102" s="272"/>
      <c r="EB102" s="272"/>
      <c r="EC102" s="272"/>
      <c r="ED102" s="272"/>
      <c r="EE102" s="272"/>
      <c r="EF102" s="272"/>
      <c r="EG102" s="272"/>
      <c r="EH102" s="272"/>
      <c r="EI102" s="272"/>
      <c r="EJ102" s="272"/>
      <c r="EK102" s="272"/>
      <c r="EL102" s="272"/>
      <c r="EM102" s="272"/>
      <c r="EN102" s="272"/>
      <c r="EO102" s="272"/>
      <c r="EP102" s="272"/>
      <c r="EQ102" s="272"/>
      <c r="ER102" s="272"/>
      <c r="FC102" s="1"/>
      <c r="FD102" s="1"/>
      <c r="FF102" s="248"/>
      <c r="FG102" s="266"/>
      <c r="FH102" s="266"/>
      <c r="FM102" s="272"/>
      <c r="FN102" s="272"/>
      <c r="FO102" s="272"/>
      <c r="FP102" s="272"/>
      <c r="FQ102" s="272"/>
      <c r="FR102" s="272"/>
      <c r="FS102" s="272"/>
      <c r="FT102" s="272"/>
      <c r="FU102" s="272"/>
      <c r="FV102" s="272"/>
      <c r="FW102" s="272"/>
      <c r="FX102" s="272"/>
      <c r="FY102" s="272"/>
      <c r="FZ102" s="272"/>
      <c r="GA102" s="272"/>
      <c r="GB102" s="272"/>
      <c r="GC102" s="272"/>
      <c r="GD102" s="272"/>
      <c r="GE102" s="272"/>
      <c r="GF102" s="272"/>
      <c r="GJ102" s="1"/>
      <c r="GK102" s="1"/>
      <c r="GM102" s="248"/>
      <c r="GN102" s="266"/>
      <c r="GO102" s="266"/>
      <c r="GW102" s="24"/>
      <c r="GX102" s="7"/>
      <c r="GY102" s="7"/>
      <c r="GZ102" s="7"/>
      <c r="HA102" s="24"/>
      <c r="HB102" s="24"/>
      <c r="HC102" s="24"/>
      <c r="HD102" s="24"/>
      <c r="HE102" s="6"/>
      <c r="HF102" s="1"/>
      <c r="HG102" s="1"/>
      <c r="HH102" s="1"/>
      <c r="HI102" s="1"/>
      <c r="HJ102" s="1"/>
      <c r="HK102" s="1"/>
      <c r="HO102" s="1"/>
      <c r="HP102" s="1"/>
      <c r="HR102" s="248"/>
      <c r="HS102" s="266"/>
      <c r="HY102" s="24"/>
      <c r="HZ102" s="7"/>
      <c r="IA102" s="7"/>
      <c r="IB102" s="7"/>
      <c r="IC102" s="24"/>
      <c r="ID102" s="24"/>
      <c r="IE102" s="24"/>
      <c r="IF102" s="24"/>
      <c r="IG102" s="6"/>
      <c r="IH102" s="1"/>
      <c r="II102" s="1"/>
      <c r="IJ102" s="1"/>
      <c r="IK102" s="1"/>
      <c r="IL102" s="1"/>
      <c r="IM102" s="1"/>
      <c r="IQ102" s="1"/>
      <c r="IR102" s="1"/>
      <c r="IT102" s="248"/>
      <c r="IU102" s="266"/>
      <c r="JF102" s="272"/>
      <c r="JG102" s="272"/>
      <c r="JH102" s="272"/>
      <c r="JI102" s="272"/>
      <c r="JJ102" s="272"/>
      <c r="JK102" s="272"/>
      <c r="JL102" s="272"/>
      <c r="JM102" s="272"/>
      <c r="JN102" s="272"/>
      <c r="KN102" s="272"/>
      <c r="KO102" s="272"/>
      <c r="KP102" s="272"/>
      <c r="KQ102" s="272"/>
      <c r="KR102" s="405"/>
      <c r="KS102" s="405"/>
      <c r="KT102" s="405"/>
      <c r="KU102" s="272"/>
      <c r="KV102" s="272"/>
      <c r="KW102" s="272"/>
      <c r="KX102" s="272"/>
      <c r="KY102" s="272"/>
      <c r="KZ102" s="272"/>
      <c r="LA102" s="272"/>
      <c r="LB102" s="272"/>
      <c r="LC102" s="272"/>
      <c r="LD102" s="405"/>
      <c r="LE102" s="405"/>
      <c r="LF102" s="405"/>
      <c r="LG102" s="405"/>
      <c r="LH102" s="405"/>
      <c r="LI102" s="405"/>
      <c r="LJ102" s="405"/>
      <c r="LK102" s="405"/>
      <c r="LL102" s="272"/>
      <c r="LP102" s="24"/>
      <c r="LQ102" s="7"/>
      <c r="LR102" s="7"/>
      <c r="LS102" s="7"/>
      <c r="LT102" s="24"/>
      <c r="LU102" s="24"/>
      <c r="LV102" s="24"/>
      <c r="LW102" s="24"/>
      <c r="LX102" s="6"/>
      <c r="LY102" s="1"/>
      <c r="LZ102" s="1"/>
      <c r="MA102" s="1"/>
      <c r="MB102" s="1"/>
      <c r="MC102" s="1"/>
      <c r="MD102" s="1"/>
      <c r="MH102" s="1"/>
      <c r="MI102" s="1"/>
      <c r="MK102" s="248"/>
      <c r="ML102" s="266"/>
      <c r="MZ102" s="24"/>
      <c r="NA102" s="7"/>
      <c r="NB102" s="7"/>
      <c r="NC102" s="7"/>
      <c r="ND102" s="24"/>
      <c r="NE102" s="24"/>
      <c r="NF102" s="24"/>
      <c r="NG102" s="24"/>
      <c r="NH102" s="6"/>
      <c r="NI102" s="1"/>
      <c r="NJ102" s="1"/>
      <c r="NK102" s="1"/>
      <c r="NL102" s="1"/>
      <c r="NM102" s="1"/>
      <c r="NN102" s="1"/>
      <c r="NR102" s="1"/>
      <c r="NS102" s="1"/>
      <c r="NU102" s="248"/>
      <c r="NV102" s="266"/>
      <c r="OJ102" s="1"/>
      <c r="OK102" s="1"/>
      <c r="OM102" s="248"/>
      <c r="ON102" s="266"/>
      <c r="PK102" s="24"/>
      <c r="PL102" s="7"/>
      <c r="PM102" s="7"/>
      <c r="PN102" s="7"/>
      <c r="PO102" s="24"/>
      <c r="PP102" s="24"/>
      <c r="PQ102" s="24"/>
      <c r="PR102" s="24"/>
      <c r="PS102" s="6"/>
      <c r="PT102" s="1"/>
      <c r="PU102" s="1"/>
      <c r="PV102" s="1"/>
      <c r="PW102" s="1"/>
      <c r="PX102" s="1"/>
      <c r="PY102" s="1"/>
      <c r="QF102" s="248"/>
      <c r="QG102" s="266"/>
      <c r="QU102" s="1"/>
      <c r="QV102" s="1"/>
      <c r="QX102" s="248"/>
      <c r="QY102" s="266"/>
      <c r="SK102" s="272"/>
      <c r="SL102" s="272"/>
      <c r="SM102" s="272"/>
      <c r="SN102" s="272"/>
      <c r="SO102" s="272"/>
      <c r="SP102" s="272"/>
      <c r="SQ102" s="272"/>
      <c r="SR102" s="272"/>
      <c r="SS102" s="272"/>
      <c r="ST102" s="272"/>
      <c r="SU102" s="272"/>
      <c r="SV102" s="272"/>
      <c r="SW102" s="272"/>
      <c r="SX102" s="272"/>
      <c r="SY102" s="272"/>
      <c r="SZ102" s="272"/>
      <c r="TA102" s="272"/>
      <c r="TB102" s="272"/>
      <c r="TC102" s="272"/>
      <c r="TD102" s="272"/>
      <c r="TE102" s="272"/>
      <c r="TI102" s="1"/>
      <c r="TJ102" s="1"/>
      <c r="TL102" s="248"/>
      <c r="TM102" s="266"/>
      <c r="TN102" s="266"/>
      <c r="UT102" s="3"/>
      <c r="VB102" s="63" t="s">
        <v>210</v>
      </c>
      <c r="VC102" s="135"/>
      <c r="VD102" s="154"/>
      <c r="VE102" s="155">
        <f>VC102+VG102</f>
        <v>-3.5609661042786209</v>
      </c>
      <c r="VF102" s="156">
        <f>IF(VH103=0,0,IF(VG101=3,0,IF(VI101=3,0,IF(VI101=2,-0.5,IF(VI101=1,0,-0.5)))))</f>
        <v>-0.5</v>
      </c>
      <c r="VG102" s="157">
        <f>VH100</f>
        <v>-3.5609661042786209</v>
      </c>
      <c r="VH102" s="51">
        <v>3</v>
      </c>
      <c r="VI102" s="158">
        <f>VI100</f>
        <v>2.7068481295895337</v>
      </c>
      <c r="VJ102" s="159">
        <f>IF(VH103=0,0,IF(VI101=3,0,IF(VG101=3,0,IF(VG101=2,-0.5,IF(VG101=1,0,(VH103/(VH103+VN103))*(-0.5))))))</f>
        <v>-0.25609756097560976</v>
      </c>
      <c r="VK102" s="160">
        <f>IF(VH101=0,VI103+VM102,IF(VN101=0,VM103+VI102,VI102+VM102))</f>
        <v>2.7068481295895337</v>
      </c>
      <c r="VL102" s="161">
        <f>IF(VN103=0,0,IF(VM101=3,0,IF(VO101=3,0,IF(VO101=2,-0.5,IF(VO101=1,0,(VN103/(VN103+VH103))*(-0.5))))))</f>
        <v>-0.24390243902439024</v>
      </c>
      <c r="VM102" s="157">
        <f>VN100</f>
        <v>0</v>
      </c>
      <c r="VN102" s="51">
        <v>4</v>
      </c>
      <c r="VO102" s="158">
        <f>VO100</f>
        <v>0</v>
      </c>
      <c r="VP102" s="154">
        <f>IF(VN103=0,0,IF(VO101=3,0,IF(VM101=3,0,IF(VM101=2,-0.5,IF(VM101=1,0,-0.5)))))</f>
        <v>-0.5</v>
      </c>
      <c r="VQ102" s="155">
        <f>VO102+VS102</f>
        <v>0</v>
      </c>
      <c r="VR102" s="156"/>
      <c r="ZW102" s="1"/>
      <c r="AAA102" s="1"/>
      <c r="AAD102" s="4"/>
      <c r="AAF102" s="4"/>
      <c r="AAH102" s="4"/>
      <c r="AAI102" s="5"/>
    </row>
    <row r="103" s="1" customFormat="1" ht="15" customHeight="1">
      <c r="A103" s="2"/>
      <c r="B103" s="2"/>
      <c r="C103" s="2"/>
      <c r="D103" s="2"/>
      <c r="E103" s="2"/>
      <c r="F103" s="2"/>
      <c r="G103" s="2"/>
      <c r="H103" s="2"/>
      <c r="I103" s="2"/>
      <c r="J103" s="2"/>
      <c r="K103" s="2"/>
      <c r="L103" s="254"/>
      <c r="M103" s="254"/>
      <c r="N103" s="2"/>
      <c r="O103" s="254"/>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85"/>
      <c r="AX103" s="2"/>
      <c r="AY103" s="2"/>
      <c r="AZ103" s="94"/>
      <c r="BA103" s="94"/>
      <c r="BB103" s="272"/>
      <c r="BC103" s="272"/>
      <c r="BD103" s="272"/>
      <c r="BE103" s="272"/>
      <c r="BF103" s="272"/>
      <c r="BG103" s="272"/>
      <c r="BH103" s="272"/>
      <c r="BI103" s="272"/>
      <c r="BJ103" s="272"/>
      <c r="BK103" s="272"/>
      <c r="BL103" s="272"/>
      <c r="BM103" s="272"/>
      <c r="BN103" s="272"/>
      <c r="BO103" s="272"/>
      <c r="BP103" s="272"/>
      <c r="BQ103" s="272"/>
      <c r="BR103" s="272"/>
      <c r="BS103" s="272"/>
      <c r="BT103" s="272"/>
      <c r="BU103" s="272"/>
      <c r="BV103" s="272"/>
      <c r="BW103" s="272"/>
      <c r="BX103" s="272"/>
      <c r="BY103" s="272"/>
      <c r="BZ103" s="272"/>
      <c r="CA103" s="272"/>
      <c r="CB103" s="272"/>
      <c r="CC103" s="272"/>
      <c r="CD103" s="272"/>
      <c r="CE103" s="272"/>
      <c r="CF103" s="272"/>
      <c r="CG103" s="272"/>
      <c r="CH103" s="272"/>
      <c r="CI103" s="272"/>
      <c r="CJ103" s="272"/>
      <c r="CK103" s="272"/>
      <c r="CL103" s="272"/>
      <c r="CM103" s="272"/>
      <c r="CN103" s="272"/>
      <c r="CO103" s="272"/>
      <c r="CP103" s="272"/>
      <c r="CQ103" s="272"/>
      <c r="CR103" s="272"/>
      <c r="CS103" s="272"/>
      <c r="CT103" s="272"/>
      <c r="CU103" s="272"/>
      <c r="CV103" s="272"/>
      <c r="CW103" s="272"/>
      <c r="CX103" s="272"/>
      <c r="CY103" s="272"/>
      <c r="CZ103" s="272"/>
      <c r="DA103" s="272"/>
      <c r="DB103" s="2"/>
      <c r="DC103" s="2"/>
      <c r="DD103" s="2"/>
      <c r="DE103" s="2"/>
      <c r="DF103" s="2"/>
      <c r="DG103" s="2"/>
      <c r="DH103" s="2"/>
      <c r="DI103" s="2"/>
      <c r="DJ103" s="2"/>
      <c r="DK103" s="272"/>
      <c r="DR103" s="263"/>
      <c r="DS103" s="266"/>
      <c r="DT103" s="266"/>
      <c r="DX103" s="272"/>
      <c r="DY103" s="272"/>
      <c r="DZ103" s="272"/>
      <c r="EA103" s="272"/>
      <c r="EB103" s="272"/>
      <c r="EC103" s="272"/>
      <c r="ED103" s="272"/>
      <c r="EE103" s="272"/>
      <c r="EF103" s="272"/>
      <c r="EG103" s="272"/>
      <c r="EH103" s="272"/>
      <c r="EI103" s="272"/>
      <c r="EJ103" s="272"/>
      <c r="EK103" s="272"/>
      <c r="EL103" s="272"/>
      <c r="EM103" s="272"/>
      <c r="EN103" s="272"/>
      <c r="EO103" s="272"/>
      <c r="EP103" s="272"/>
      <c r="EQ103" s="272"/>
      <c r="ER103" s="272"/>
      <c r="FF103" s="263"/>
      <c r="FG103" s="266"/>
      <c r="FH103" s="266"/>
      <c r="FM103" s="272"/>
      <c r="FN103" s="272"/>
      <c r="FO103" s="272"/>
      <c r="FP103" s="272"/>
      <c r="FQ103" s="272"/>
      <c r="FR103" s="272"/>
      <c r="FS103" s="272"/>
      <c r="FT103" s="272"/>
      <c r="FU103" s="272"/>
      <c r="FV103" s="272"/>
      <c r="FW103" s="272"/>
      <c r="FX103" s="272"/>
      <c r="FY103" s="272"/>
      <c r="FZ103" s="272"/>
      <c r="GA103" s="272"/>
      <c r="GB103" s="272"/>
      <c r="GC103" s="272"/>
      <c r="GD103" s="272"/>
      <c r="GE103" s="272"/>
      <c r="GF103" s="272"/>
      <c r="GM103" s="263"/>
      <c r="GN103" s="266"/>
      <c r="GO103" s="266"/>
      <c r="GW103" s="24"/>
      <c r="GX103" s="7"/>
      <c r="GY103" s="7"/>
      <c r="GZ103" s="51"/>
      <c r="HA103" s="24"/>
      <c r="HB103" s="24"/>
      <c r="HC103" s="24"/>
      <c r="HD103" s="24"/>
      <c r="HE103" s="6"/>
      <c r="HF103" s="1"/>
      <c r="HG103" s="1"/>
      <c r="HH103" s="1"/>
      <c r="HI103" s="1"/>
      <c r="HJ103" s="1"/>
      <c r="HK103" s="1"/>
      <c r="HR103" s="263"/>
      <c r="HS103" s="266"/>
      <c r="HY103" s="24"/>
      <c r="HZ103" s="7"/>
      <c r="IA103" s="7"/>
      <c r="IB103" s="51"/>
      <c r="IC103" s="24"/>
      <c r="ID103" s="24"/>
      <c r="IE103" s="24"/>
      <c r="IF103" s="24"/>
      <c r="IG103" s="6"/>
      <c r="IH103" s="1"/>
      <c r="II103" s="1"/>
      <c r="IJ103" s="1"/>
      <c r="IK103" s="1"/>
      <c r="IL103" s="1"/>
      <c r="IM103" s="1"/>
      <c r="IT103" s="263"/>
      <c r="IU103" s="266"/>
      <c r="JF103" s="272"/>
      <c r="JG103" s="272"/>
      <c r="JH103" s="272"/>
      <c r="JI103" s="272"/>
      <c r="JJ103" s="272"/>
      <c r="JK103" s="272"/>
      <c r="JL103" s="272"/>
      <c r="JM103" s="272"/>
      <c r="JN103" s="272"/>
      <c r="KN103" s="272"/>
      <c r="KO103" s="272"/>
      <c r="KP103" s="272"/>
      <c r="KQ103" s="272"/>
      <c r="KR103" s="405"/>
      <c r="KS103" s="405"/>
      <c r="KT103" s="405"/>
      <c r="KU103" s="272"/>
      <c r="KV103" s="272"/>
      <c r="KW103" s="272"/>
      <c r="KX103" s="272"/>
      <c r="KY103" s="272"/>
      <c r="KZ103" s="272"/>
      <c r="LA103" s="272"/>
      <c r="LB103" s="272"/>
      <c r="LC103" s="272"/>
      <c r="LD103" s="405"/>
      <c r="LE103" s="405"/>
      <c r="LF103" s="405"/>
      <c r="LG103" s="405"/>
      <c r="LH103" s="405"/>
      <c r="LI103" s="405"/>
      <c r="LJ103" s="405"/>
      <c r="LK103" s="405"/>
      <c r="LL103" s="272"/>
      <c r="LP103" s="24"/>
      <c r="LQ103" s="7"/>
      <c r="LR103" s="7"/>
      <c r="LS103" s="51"/>
      <c r="LT103" s="24"/>
      <c r="LU103" s="24"/>
      <c r="LV103" s="24"/>
      <c r="LW103" s="24"/>
      <c r="LX103" s="6"/>
      <c r="LY103" s="1"/>
      <c r="LZ103" s="1"/>
      <c r="MA103" s="1"/>
      <c r="MB103" s="1"/>
      <c r="MC103" s="1"/>
      <c r="MD103" s="1"/>
      <c r="MK103" s="263"/>
      <c r="ML103" s="266"/>
      <c r="MZ103" s="24"/>
      <c r="NA103" s="7"/>
      <c r="NB103" s="7"/>
      <c r="NC103" s="51"/>
      <c r="ND103" s="24"/>
      <c r="NE103" s="24"/>
      <c r="NF103" s="24"/>
      <c r="NG103" s="24"/>
      <c r="NH103" s="6"/>
      <c r="NI103" s="1"/>
      <c r="NJ103" s="1"/>
      <c r="NK103" s="1"/>
      <c r="NL103" s="1"/>
      <c r="NM103" s="1"/>
      <c r="NN103" s="1"/>
      <c r="NU103" s="263"/>
      <c r="NV103" s="266"/>
      <c r="OM103" s="263"/>
      <c r="ON103" s="266"/>
      <c r="PK103" s="24"/>
      <c r="PL103" s="7"/>
      <c r="PM103" s="7"/>
      <c r="PN103" s="51"/>
      <c r="PO103" s="24"/>
      <c r="PP103" s="24"/>
      <c r="PQ103" s="24"/>
      <c r="PR103" s="24"/>
      <c r="PS103" s="6"/>
      <c r="PT103" s="1"/>
      <c r="PU103" s="1"/>
      <c r="PV103" s="1"/>
      <c r="PW103" s="1"/>
      <c r="PX103" s="1"/>
      <c r="PY103" s="1"/>
      <c r="QF103" s="248"/>
      <c r="QG103" s="266"/>
      <c r="QX103" s="263"/>
      <c r="QY103" s="266"/>
      <c r="SK103" s="272"/>
      <c r="SL103" s="272"/>
      <c r="SM103" s="272"/>
      <c r="SN103" s="272"/>
      <c r="SO103" s="272"/>
      <c r="SP103" s="272"/>
      <c r="SQ103" s="272"/>
      <c r="SR103" s="272"/>
      <c r="SS103" s="272"/>
      <c r="ST103" s="272"/>
      <c r="SU103" s="272"/>
      <c r="SV103" s="272"/>
      <c r="SW103" s="272"/>
      <c r="SX103" s="272"/>
      <c r="SY103" s="272"/>
      <c r="SZ103" s="272"/>
      <c r="TA103" s="272"/>
      <c r="TB103" s="272"/>
      <c r="TC103" s="272"/>
      <c r="TD103" s="272"/>
      <c r="TE103" s="272"/>
      <c r="TL103" s="263"/>
      <c r="TM103" s="266"/>
      <c r="TN103" s="266"/>
      <c r="UT103" s="3"/>
      <c r="VB103" s="134"/>
      <c r="VC103" s="162"/>
      <c r="VD103" s="163"/>
      <c r="VE103" s="164"/>
      <c r="VF103" s="165"/>
      <c r="VG103" s="166"/>
      <c r="VH103" s="167">
        <f>IF(VH101=0,0,VH102/VH101)</f>
        <v>1</v>
      </c>
      <c r="VI103" s="168"/>
      <c r="VJ103" s="169"/>
      <c r="VK103" s="170"/>
      <c r="VL103" s="171"/>
      <c r="VM103" s="166"/>
      <c r="VN103" s="167">
        <f>IF(VN101=0,0,VN102/VN101)</f>
        <v>0.95238095238095233</v>
      </c>
      <c r="VO103" s="168"/>
      <c r="VP103" s="163"/>
      <c r="VQ103" s="164"/>
      <c r="VR103" s="165"/>
      <c r="ZW103" s="1"/>
      <c r="AAB103" s="1"/>
      <c r="AAC103" s="253"/>
      <c r="AAD103" s="4"/>
      <c r="AAF103" s="4"/>
      <c r="AAH103" s="4"/>
      <c r="AAI103" s="5"/>
    </row>
    <row r="104" s="1" customFormat="1" ht="15" customHeight="1">
      <c r="A104" s="2"/>
      <c r="B104" s="2"/>
      <c r="C104" s="2"/>
      <c r="D104" s="2"/>
      <c r="E104" s="2"/>
      <c r="F104" s="2"/>
      <c r="G104" s="2"/>
      <c r="H104" s="2"/>
      <c r="I104" s="2"/>
      <c r="J104" s="2"/>
      <c r="K104" s="2"/>
      <c r="L104" s="254"/>
      <c r="M104" s="254"/>
      <c r="N104" s="2"/>
      <c r="O104" s="254"/>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U104" s="2"/>
      <c r="AV104" s="2"/>
      <c r="AW104" s="2"/>
      <c r="AX104" s="2"/>
      <c r="AY104" s="2"/>
      <c r="AZ104" s="94"/>
      <c r="BA104" s="94"/>
      <c r="BB104" s="272"/>
      <c r="BC104" s="272"/>
      <c r="BD104" s="272"/>
      <c r="BE104" s="272"/>
      <c r="BF104" s="272"/>
      <c r="BG104" s="272"/>
      <c r="BH104" s="272"/>
      <c r="BI104" s="272"/>
      <c r="BJ104" s="272"/>
      <c r="BK104" s="272"/>
      <c r="BL104" s="272"/>
      <c r="BM104" s="272"/>
      <c r="BN104" s="272"/>
      <c r="BO104" s="272"/>
      <c r="BP104" s="272"/>
      <c r="BQ104" s="272"/>
      <c r="BR104" s="272"/>
      <c r="BS104" s="272"/>
      <c r="BT104" s="272"/>
      <c r="BU104" s="272"/>
      <c r="BV104" s="272"/>
      <c r="BW104" s="272"/>
      <c r="BX104" s="272"/>
      <c r="BY104" s="272"/>
      <c r="BZ104" s="272"/>
      <c r="CA104" s="272"/>
      <c r="CB104" s="272"/>
      <c r="CC104" s="272"/>
      <c r="CD104" s="272"/>
      <c r="CE104" s="272"/>
      <c r="CF104" s="272"/>
      <c r="CG104" s="272"/>
      <c r="CH104" s="272"/>
      <c r="CI104" s="272"/>
      <c r="CJ104" s="272"/>
      <c r="CK104" s="272"/>
      <c r="CL104" s="272"/>
      <c r="CM104" s="272"/>
      <c r="CN104" s="272"/>
      <c r="CO104" s="272"/>
      <c r="CP104" s="272"/>
      <c r="CQ104" s="272"/>
      <c r="CR104" s="272"/>
      <c r="CS104" s="272"/>
      <c r="CT104" s="272"/>
      <c r="CU104" s="272"/>
      <c r="CV104" s="272"/>
      <c r="CW104" s="272"/>
      <c r="CX104" s="272"/>
      <c r="CY104" s="272"/>
      <c r="CZ104" s="272"/>
      <c r="DA104" s="272"/>
      <c r="DB104" s="272"/>
      <c r="DC104" s="272"/>
      <c r="DD104" s="272"/>
      <c r="DE104" s="272"/>
      <c r="DF104" s="272"/>
      <c r="DG104" s="272"/>
      <c r="DH104" s="272"/>
      <c r="DI104" s="272"/>
      <c r="DJ104" s="272"/>
      <c r="DK104" s="272"/>
      <c r="DR104" s="248"/>
      <c r="DS104" s="266"/>
      <c r="DT104" s="266"/>
      <c r="DX104" s="272"/>
      <c r="DY104" s="272"/>
      <c r="DZ104" s="272"/>
      <c r="EA104" s="272"/>
      <c r="EB104" s="272"/>
      <c r="EC104" s="272"/>
      <c r="ED104" s="272"/>
      <c r="EE104" s="272"/>
      <c r="EF104" s="272"/>
      <c r="EG104" s="272"/>
      <c r="EH104" s="272"/>
      <c r="EI104" s="272"/>
      <c r="EJ104" s="272"/>
      <c r="EK104" s="272"/>
      <c r="EL104" s="272"/>
      <c r="EM104" s="272"/>
      <c r="EN104" s="272"/>
      <c r="EO104" s="272"/>
      <c r="EP104" s="272"/>
      <c r="EQ104" s="272"/>
      <c r="ER104" s="272"/>
      <c r="FA104" s="311"/>
      <c r="FB104" s="312"/>
      <c r="FC104" s="94"/>
      <c r="FD104" s="2"/>
      <c r="FE104" s="2"/>
      <c r="FF104" s="2"/>
      <c r="FG104" s="94"/>
      <c r="FM104" s="272"/>
      <c r="FN104" s="272"/>
      <c r="FO104" s="272"/>
      <c r="FP104" s="272"/>
      <c r="FQ104" s="272"/>
      <c r="FR104" s="272"/>
      <c r="FS104" s="272"/>
      <c r="FT104" s="272"/>
      <c r="FU104" s="272"/>
      <c r="FV104" s="272"/>
      <c r="FW104" s="272"/>
      <c r="FX104" s="272"/>
      <c r="FY104" s="272"/>
      <c r="FZ104" s="272"/>
      <c r="GA104" s="272"/>
      <c r="GB104" s="272"/>
      <c r="GC104" s="272"/>
      <c r="GD104" s="272"/>
      <c r="GE104" s="272"/>
      <c r="GF104" s="272"/>
      <c r="GM104" s="248"/>
      <c r="GN104" s="266"/>
      <c r="GO104" s="266"/>
      <c r="GW104" s="24"/>
      <c r="GX104" s="24"/>
      <c r="GY104" s="6"/>
      <c r="GZ104" s="7"/>
      <c r="HA104" s="24"/>
      <c r="HB104" s="24"/>
      <c r="HC104" s="24"/>
      <c r="HD104" s="24"/>
      <c r="HE104" s="6"/>
      <c r="HF104" s="1"/>
      <c r="HG104" s="1"/>
      <c r="HH104" s="1"/>
      <c r="HI104" s="1"/>
      <c r="HJ104" s="1"/>
      <c r="HK104" s="1"/>
      <c r="HR104" s="248"/>
      <c r="HS104" s="266"/>
      <c r="HY104" s="24"/>
      <c r="HZ104" s="24"/>
      <c r="IA104" s="6"/>
      <c r="IB104" s="7"/>
      <c r="IC104" s="24"/>
      <c r="ID104" s="24"/>
      <c r="IE104" s="24"/>
      <c r="IF104" s="24"/>
      <c r="IG104" s="6"/>
      <c r="IH104" s="1"/>
      <c r="II104" s="1"/>
      <c r="IJ104" s="1"/>
      <c r="IK104" s="1"/>
      <c r="IL104" s="1"/>
      <c r="IM104" s="1"/>
      <c r="IT104" s="248"/>
      <c r="IU104" s="266"/>
      <c r="JF104" s="272"/>
      <c r="JG104" s="272"/>
      <c r="JH104" s="272"/>
      <c r="JI104" s="272"/>
      <c r="JJ104" s="272"/>
      <c r="JK104" s="272"/>
      <c r="JL104" s="272"/>
      <c r="JM104" s="272"/>
      <c r="JN104" s="272"/>
      <c r="KN104" s="272"/>
      <c r="KO104" s="272"/>
      <c r="KP104" s="272"/>
      <c r="KQ104" s="272"/>
      <c r="KR104" s="405"/>
      <c r="KS104" s="405"/>
      <c r="KT104" s="405"/>
      <c r="KU104" s="272"/>
      <c r="KV104" s="272"/>
      <c r="KW104" s="272"/>
      <c r="KX104" s="272"/>
      <c r="KY104" s="272"/>
      <c r="KZ104" s="272"/>
      <c r="LA104" s="272"/>
      <c r="LB104" s="272"/>
      <c r="LC104" s="272"/>
      <c r="LD104" s="405"/>
      <c r="LE104" s="405"/>
      <c r="LF104" s="405"/>
      <c r="LG104" s="405"/>
      <c r="LH104" s="405"/>
      <c r="LI104" s="405"/>
      <c r="LJ104" s="405"/>
      <c r="LK104" s="405"/>
      <c r="LL104" s="272"/>
      <c r="LP104" s="24"/>
      <c r="LQ104" s="24"/>
      <c r="LR104" s="6"/>
      <c r="LS104" s="7"/>
      <c r="LT104" s="24"/>
      <c r="LU104" s="24"/>
      <c r="LV104" s="24"/>
      <c r="LW104" s="24"/>
      <c r="LX104" s="6"/>
      <c r="LY104" s="1"/>
      <c r="LZ104" s="1"/>
      <c r="MA104" s="1"/>
      <c r="MB104" s="1"/>
      <c r="MC104" s="1"/>
      <c r="MD104" s="1"/>
      <c r="MK104" s="248"/>
      <c r="ML104" s="266"/>
      <c r="MZ104" s="24"/>
      <c r="NA104" s="24"/>
      <c r="NB104" s="6"/>
      <c r="NC104" s="7"/>
      <c r="ND104" s="24"/>
      <c r="NE104" s="24"/>
      <c r="NF104" s="24"/>
      <c r="NG104" s="24"/>
      <c r="NH104" s="6"/>
      <c r="NI104" s="1"/>
      <c r="NJ104" s="1"/>
      <c r="NK104" s="1"/>
      <c r="NL104" s="1"/>
      <c r="NM104" s="1"/>
      <c r="NN104" s="1"/>
      <c r="NU104" s="248"/>
      <c r="NV104" s="266"/>
      <c r="OM104" s="248"/>
      <c r="ON104" s="266"/>
      <c r="PK104" s="24"/>
      <c r="PL104" s="24"/>
      <c r="PM104" s="6"/>
      <c r="PN104" s="7"/>
      <c r="PO104" s="24"/>
      <c r="PP104" s="24"/>
      <c r="PQ104" s="24"/>
      <c r="PR104" s="24"/>
      <c r="PS104" s="6"/>
      <c r="PT104" s="1"/>
      <c r="PU104" s="1"/>
      <c r="PV104" s="1"/>
      <c r="PW104" s="1"/>
      <c r="PX104" s="1"/>
      <c r="PY104" s="1"/>
      <c r="PZ104" s="2"/>
      <c r="QA104" s="2"/>
      <c r="QF104" s="248"/>
      <c r="QG104" s="266"/>
      <c r="QX104" s="248"/>
      <c r="QY104" s="266"/>
      <c r="SK104" s="272"/>
      <c r="SL104" s="272"/>
      <c r="SM104" s="272"/>
      <c r="SN104" s="272"/>
      <c r="SO104" s="272"/>
      <c r="SP104" s="272"/>
      <c r="SQ104" s="272"/>
      <c r="SR104" s="272"/>
      <c r="SS104" s="272"/>
      <c r="ST104" s="272"/>
      <c r="SU104" s="272"/>
      <c r="SV104" s="272"/>
      <c r="SW104" s="272"/>
      <c r="SX104" s="272"/>
      <c r="SY104" s="272"/>
      <c r="SZ104" s="272"/>
      <c r="TA104" s="272"/>
      <c r="TB104" s="272"/>
      <c r="TC104" s="272"/>
      <c r="TD104" s="272"/>
      <c r="TE104" s="272"/>
      <c r="TL104" s="248"/>
      <c r="TM104" s="266"/>
      <c r="TN104" s="266"/>
      <c r="UT104" s="3"/>
      <c r="VB104" s="24" t="s">
        <v>202</v>
      </c>
      <c r="VC104" s="6">
        <f>VC99*VC100</f>
        <v>0</v>
      </c>
      <c r="VD104" s="24"/>
      <c r="VE104" s="174">
        <f>VC104</f>
        <v>0</v>
      </c>
      <c r="VF104" s="175">
        <f>(VE102+VJ104)*VF102</f>
        <v>2.1270916540989457</v>
      </c>
      <c r="VG104" s="24"/>
      <c r="VH104" s="8" t="s">
        <v>223</v>
      </c>
      <c r="VI104" s="7">
        <f>VG84</f>
        <v>0</v>
      </c>
      <c r="VJ104" s="176">
        <f>(VK102)*VJ102</f>
        <v>-0.69321720391927089</v>
      </c>
      <c r="VK104" s="177" t="s">
        <v>224</v>
      </c>
      <c r="VL104" s="178">
        <f>(VK102)*VL102</f>
        <v>-0.66020686087549596</v>
      </c>
      <c r="VM104" s="24"/>
      <c r="VN104" s="8" t="s">
        <v>223</v>
      </c>
      <c r="VO104" s="7">
        <f>VM84</f>
        <v>0</v>
      </c>
      <c r="VP104" s="179">
        <f>(VQ102+VL104)*VP102</f>
        <v>0.33010343043774798</v>
      </c>
      <c r="VQ104" s="180">
        <f>WL101</f>
        <v>0</v>
      </c>
      <c r="VR104" s="177"/>
      <c r="WC104" s="2"/>
      <c r="WD104" s="2"/>
      <c r="WE104" s="2"/>
      <c r="WF104" s="2"/>
      <c r="WG104" s="2"/>
      <c r="WH104" s="2"/>
      <c r="WI104" s="2"/>
      <c r="WJ104" s="2"/>
      <c r="WK104" s="2"/>
      <c r="ZW104" s="1"/>
      <c r="AAD104" s="4"/>
      <c r="AAF104" s="4"/>
      <c r="AAH104" s="4"/>
      <c r="AAI104" s="5"/>
    </row>
    <row r="105" s="1" customFormat="1" ht="15" customHeight="1">
      <c r="A105" s="2"/>
      <c r="B105" s="2"/>
      <c r="C105" s="2"/>
      <c r="D105" s="2"/>
      <c r="E105" s="2"/>
      <c r="F105" s="2"/>
      <c r="G105" s="2"/>
      <c r="H105" s="2"/>
      <c r="I105" s="2"/>
      <c r="J105" s="2"/>
      <c r="K105" s="2"/>
      <c r="L105" s="254"/>
      <c r="M105" s="254"/>
      <c r="N105" s="2"/>
      <c r="O105" s="254"/>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1"/>
      <c r="AU105" s="272"/>
      <c r="AV105" s="272"/>
      <c r="AW105" s="272"/>
      <c r="AX105" s="272"/>
      <c r="AY105" s="272"/>
      <c r="AZ105" s="273"/>
      <c r="BA105" s="273"/>
      <c r="BB105" s="272"/>
      <c r="BC105" s="272"/>
      <c r="BD105" s="272"/>
      <c r="BE105" s="272"/>
      <c r="BF105" s="272"/>
      <c r="BG105" s="272"/>
      <c r="BH105" s="272"/>
      <c r="BI105" s="272"/>
      <c r="BJ105" s="272"/>
      <c r="BK105" s="272"/>
      <c r="BL105" s="272"/>
      <c r="BM105" s="272"/>
      <c r="BN105" s="272"/>
      <c r="BO105" s="272"/>
      <c r="BP105" s="272"/>
      <c r="BQ105" s="272"/>
      <c r="BR105" s="272"/>
      <c r="BS105" s="272"/>
      <c r="BT105" s="272"/>
      <c r="BU105" s="272"/>
      <c r="BV105" s="272"/>
      <c r="BW105" s="272"/>
      <c r="BX105" s="272"/>
      <c r="BY105" s="272"/>
      <c r="BZ105" s="272"/>
      <c r="CA105" s="272"/>
      <c r="CB105" s="272"/>
      <c r="CC105" s="272"/>
      <c r="CD105" s="272"/>
      <c r="CE105" s="272"/>
      <c r="CF105" s="272"/>
      <c r="CG105" s="272"/>
      <c r="CH105" s="272"/>
      <c r="CI105" s="272"/>
      <c r="CJ105" s="272"/>
      <c r="CK105" s="272"/>
      <c r="CL105" s="272"/>
      <c r="CM105" s="272"/>
      <c r="CN105" s="272"/>
      <c r="CO105" s="272"/>
      <c r="CP105" s="272"/>
      <c r="CQ105" s="272"/>
      <c r="CR105" s="272"/>
      <c r="CS105" s="272"/>
      <c r="CT105" s="272"/>
      <c r="CU105" s="272"/>
      <c r="CV105" s="272"/>
      <c r="CW105" s="272"/>
      <c r="CX105" s="272"/>
      <c r="CY105" s="272"/>
      <c r="CZ105" s="272"/>
      <c r="DA105" s="272"/>
      <c r="DB105" s="272"/>
      <c r="DC105" s="272"/>
      <c r="DD105" s="272"/>
      <c r="DE105" s="272"/>
      <c r="DF105" s="272"/>
      <c r="DG105" s="272"/>
      <c r="DH105" s="272"/>
      <c r="DI105" s="272"/>
      <c r="DJ105" s="272"/>
      <c r="DK105" s="272"/>
      <c r="DR105" s="248"/>
      <c r="DS105" s="266"/>
      <c r="DT105" s="266"/>
      <c r="DX105" s="272"/>
      <c r="DY105" s="272"/>
      <c r="DZ105" s="272"/>
      <c r="EA105" s="272"/>
      <c r="EB105" s="272"/>
      <c r="EC105" s="272"/>
      <c r="ED105" s="272"/>
      <c r="EE105" s="272"/>
      <c r="EF105" s="272"/>
      <c r="EG105" s="272"/>
      <c r="EH105" s="272"/>
      <c r="EI105" s="272"/>
      <c r="EJ105" s="272"/>
      <c r="EK105" s="272"/>
      <c r="EL105" s="272"/>
      <c r="EM105" s="272"/>
      <c r="EN105" s="272"/>
      <c r="EO105" s="272"/>
      <c r="EP105" s="272"/>
      <c r="EQ105" s="272"/>
      <c r="ER105" s="272"/>
      <c r="FA105" s="316"/>
      <c r="FB105" s="317"/>
      <c r="FC105" s="318"/>
      <c r="FD105" s="10"/>
      <c r="FE105" s="10"/>
      <c r="FF105" s="10"/>
      <c r="FG105" s="318"/>
      <c r="FH105" s="223"/>
      <c r="FM105" s="272"/>
      <c r="FN105" s="272"/>
      <c r="FO105" s="272"/>
      <c r="FP105" s="272"/>
      <c r="FQ105" s="272"/>
      <c r="FR105" s="272"/>
      <c r="FS105" s="272"/>
      <c r="FT105" s="272"/>
      <c r="FU105" s="272"/>
      <c r="FV105" s="272"/>
      <c r="FW105" s="272"/>
      <c r="FX105" s="272"/>
      <c r="FY105" s="272"/>
      <c r="FZ105" s="272"/>
      <c r="GA105" s="272"/>
      <c r="GB105" s="272"/>
      <c r="GC105" s="272"/>
      <c r="GD105" s="272"/>
      <c r="GE105" s="272"/>
      <c r="GF105" s="272"/>
      <c r="GM105" s="248"/>
      <c r="GN105" s="266"/>
      <c r="GO105" s="266"/>
      <c r="GW105" s="24"/>
      <c r="GX105" s="24"/>
      <c r="GY105" s="6"/>
      <c r="GZ105" s="7"/>
      <c r="HA105" s="24"/>
      <c r="HB105" s="24"/>
      <c r="HC105" s="24"/>
      <c r="HD105" s="24"/>
      <c r="HE105" s="6"/>
      <c r="HF105" s="1"/>
      <c r="HG105" s="1"/>
      <c r="HH105" s="1"/>
      <c r="HI105" s="1"/>
      <c r="HJ105" s="1"/>
      <c r="HK105" s="1"/>
      <c r="HR105" s="248"/>
      <c r="HS105" s="266"/>
      <c r="HY105" s="24"/>
      <c r="HZ105" s="24"/>
      <c r="IA105" s="6"/>
      <c r="IB105" s="7"/>
      <c r="IC105" s="24"/>
      <c r="ID105" s="24"/>
      <c r="IE105" s="24"/>
      <c r="IF105" s="24"/>
      <c r="IG105" s="6"/>
      <c r="IH105" s="1"/>
      <c r="II105" s="1"/>
      <c r="IJ105" s="1"/>
      <c r="IK105" s="1"/>
      <c r="IL105" s="1"/>
      <c r="IM105" s="1"/>
      <c r="IT105" s="248"/>
      <c r="IU105" s="266"/>
      <c r="JF105" s="272"/>
      <c r="JG105" s="272"/>
      <c r="JH105" s="272"/>
      <c r="JI105" s="272"/>
      <c r="JJ105" s="272"/>
      <c r="JK105" s="272"/>
      <c r="JL105" s="272"/>
      <c r="JM105" s="272"/>
      <c r="JN105" s="272"/>
      <c r="KN105" s="272"/>
      <c r="KO105" s="272"/>
      <c r="KP105" s="272"/>
      <c r="KQ105" s="272"/>
      <c r="KR105" s="405"/>
      <c r="KS105" s="405"/>
      <c r="KT105" s="405"/>
      <c r="KU105" s="272"/>
      <c r="KV105" s="272"/>
      <c r="KW105" s="272"/>
      <c r="KX105" s="272"/>
      <c r="KY105" s="272"/>
      <c r="KZ105" s="272"/>
      <c r="LA105" s="272"/>
      <c r="LB105" s="272"/>
      <c r="LC105" s="272"/>
      <c r="LD105" s="405"/>
      <c r="LE105" s="405"/>
      <c r="LF105" s="405"/>
      <c r="LG105" s="405"/>
      <c r="LH105" s="405"/>
      <c r="LI105" s="405"/>
      <c r="LJ105" s="405"/>
      <c r="LK105" s="405"/>
      <c r="LL105" s="272"/>
      <c r="LP105" s="24"/>
      <c r="LQ105" s="24"/>
      <c r="LR105" s="6"/>
      <c r="LS105" s="7"/>
      <c r="LT105" s="24"/>
      <c r="LU105" s="24"/>
      <c r="LV105" s="24"/>
      <c r="LW105" s="24"/>
      <c r="LX105" s="6"/>
      <c r="LY105" s="1"/>
      <c r="LZ105" s="1"/>
      <c r="MA105" s="1"/>
      <c r="MB105" s="1"/>
      <c r="MC105" s="1"/>
      <c r="MD105" s="1"/>
      <c r="MK105" s="248"/>
      <c r="ML105" s="266"/>
      <c r="MZ105" s="24"/>
      <c r="NA105" s="24"/>
      <c r="NB105" s="6"/>
      <c r="NC105" s="7"/>
      <c r="ND105" s="24"/>
      <c r="NE105" s="24"/>
      <c r="NF105" s="24"/>
      <c r="NG105" s="24"/>
      <c r="NH105" s="6"/>
      <c r="NI105" s="1"/>
      <c r="NJ105" s="1"/>
      <c r="NK105" s="1"/>
      <c r="NL105" s="1"/>
      <c r="NM105" s="1"/>
      <c r="NN105" s="1"/>
      <c r="NU105" s="248"/>
      <c r="NV105" s="266"/>
      <c r="OM105" s="248"/>
      <c r="ON105" s="266"/>
      <c r="PK105" s="24"/>
      <c r="PL105" s="24"/>
      <c r="PM105" s="6"/>
      <c r="PN105" s="7"/>
      <c r="PO105" s="24"/>
      <c r="PP105" s="24"/>
      <c r="PQ105" s="24"/>
      <c r="PR105" s="24"/>
      <c r="PS105" s="6"/>
      <c r="PT105" s="1"/>
      <c r="PU105" s="1"/>
      <c r="PV105" s="1"/>
      <c r="PW105" s="1"/>
      <c r="PX105" s="1"/>
      <c r="PY105" s="1"/>
      <c r="PZ105" s="1"/>
      <c r="QA105" s="1"/>
      <c r="QF105" s="247"/>
      <c r="QG105" s="266"/>
      <c r="QH105" s="2"/>
      <c r="QX105" s="248"/>
      <c r="QY105" s="266"/>
      <c r="SK105" s="272"/>
      <c r="SL105" s="272"/>
      <c r="SM105" s="272"/>
      <c r="SN105" s="272"/>
      <c r="SO105" s="272"/>
      <c r="SP105" s="272"/>
      <c r="SQ105" s="272"/>
      <c r="SR105" s="272"/>
      <c r="SS105" s="272"/>
      <c r="ST105" s="272"/>
      <c r="SU105" s="272"/>
      <c r="SV105" s="272"/>
      <c r="SW105" s="272"/>
      <c r="SX105" s="272"/>
      <c r="SY105" s="272"/>
      <c r="SZ105" s="272"/>
      <c r="TA105" s="272"/>
      <c r="TB105" s="272"/>
      <c r="TC105" s="272"/>
      <c r="TD105" s="272"/>
      <c r="TE105" s="272"/>
      <c r="TL105" s="248"/>
      <c r="TM105" s="266"/>
      <c r="TN105" s="266"/>
      <c r="UT105" s="3"/>
      <c r="VB105" s="183"/>
      <c r="VC105" s="6"/>
      <c r="VD105" s="71" t="s">
        <v>232</v>
      </c>
      <c r="VE105" s="58">
        <f>VG115+VC104</f>
        <v>4.1081434931054002</v>
      </c>
      <c r="VF105" s="184">
        <f>(VE102+VJ105)*VF102</f>
        <v>2.4417324880944982</v>
      </c>
      <c r="VG105" s="24">
        <f>IF(VH101=0,0,IF(VI104=0,0,-1*(VI104/VH101)))</f>
        <v>0</v>
      </c>
      <c r="VH105" s="7" t="s">
        <v>233</v>
      </c>
      <c r="VI105" s="7">
        <f>IF(VH101=0,0,IF(VI104=0,0,VI104/VH101))</f>
        <v>0</v>
      </c>
      <c r="VJ105" s="176">
        <f>(VK102+VF104+VP104)*VJ102</f>
        <v>-1.3224988719103754</v>
      </c>
      <c r="VK105" s="131">
        <f>IF(VH101=0,VM115+VI116,IF(VN101=0,VM116+VI115,VI115+VM115))</f>
        <v>4.9282432142022481</v>
      </c>
      <c r="VL105" s="178">
        <f>(VK102+VF104+VP104)*VL102</f>
        <v>-1.2595227351527383</v>
      </c>
      <c r="VM105" s="24">
        <f>IF(VN101=0,0,IF(VO104=0,0,-1*(VO104/VN101)))</f>
        <v>0</v>
      </c>
      <c r="VN105" s="7" t="s">
        <v>233</v>
      </c>
      <c r="VO105" s="7">
        <f>IF(VN101=0,0,IF(VO104=0,0,VO104/VN101))</f>
        <v>0</v>
      </c>
      <c r="VP105" s="179">
        <f>(VQ102+VL105)*VP102</f>
        <v>0.62976136757636914</v>
      </c>
      <c r="VQ105" s="131">
        <f>VO115+VQ104</f>
        <v>-0.52117667509582788</v>
      </c>
      <c r="VR105" s="46" t="s">
        <v>234</v>
      </c>
      <c r="WC105" s="2"/>
      <c r="WD105" s="2"/>
      <c r="WE105" s="2"/>
      <c r="WF105" s="2"/>
      <c r="WG105" s="2"/>
      <c r="WH105" s="2"/>
      <c r="WI105" s="2"/>
      <c r="WJ105" s="2"/>
      <c r="WK105" s="2"/>
      <c r="WV105" s="1"/>
      <c r="WW105" s="1"/>
      <c r="WX105" s="1"/>
      <c r="WY105" s="1"/>
      <c r="WZ105" s="1"/>
      <c r="XA105" s="1"/>
      <c r="XB105" s="1"/>
      <c r="ZW105" s="1"/>
      <c r="AAB105" s="1"/>
      <c r="AAD105" s="4"/>
      <c r="AAF105" s="4"/>
      <c r="AAH105" s="4"/>
      <c r="AAI105" s="5"/>
    </row>
    <row r="106" s="1" customFormat="1" ht="15" customHeight="1">
      <c r="A106" s="2"/>
      <c r="B106" s="2"/>
      <c r="C106" s="2"/>
      <c r="D106" s="2"/>
      <c r="E106" s="2"/>
      <c r="F106" s="2"/>
      <c r="G106" s="2"/>
      <c r="H106" s="2"/>
      <c r="I106" s="2"/>
      <c r="J106" s="2"/>
      <c r="K106" s="2"/>
      <c r="L106" s="254"/>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U106" s="272"/>
      <c r="AV106" s="272"/>
      <c r="AW106" s="272"/>
      <c r="AX106" s="272"/>
      <c r="AY106" s="272"/>
      <c r="AZ106" s="273"/>
      <c r="BA106" s="273"/>
      <c r="BB106" s="272"/>
      <c r="BC106" s="272"/>
      <c r="BD106" s="272"/>
      <c r="BE106" s="272"/>
      <c r="BF106" s="272"/>
      <c r="BG106" s="272"/>
      <c r="BH106" s="272"/>
      <c r="BI106" s="272"/>
      <c r="BJ106" s="272"/>
      <c r="BK106" s="272"/>
      <c r="BL106" s="272"/>
      <c r="BM106" s="272"/>
      <c r="BN106" s="272"/>
      <c r="BO106" s="272"/>
      <c r="BP106" s="272"/>
      <c r="BQ106" s="272"/>
      <c r="BR106" s="272"/>
      <c r="BS106" s="272"/>
      <c r="BT106" s="272"/>
      <c r="BU106" s="272"/>
      <c r="BV106" s="272"/>
      <c r="BW106" s="272"/>
      <c r="BX106" s="272"/>
      <c r="BY106" s="272"/>
      <c r="BZ106" s="272"/>
      <c r="CA106" s="272"/>
      <c r="CB106" s="272"/>
      <c r="CC106" s="272"/>
      <c r="CD106" s="272"/>
      <c r="CE106" s="272"/>
      <c r="CF106" s="272"/>
      <c r="CG106" s="272"/>
      <c r="CH106" s="272"/>
      <c r="CI106" s="272"/>
      <c r="CJ106" s="272"/>
      <c r="CK106" s="272"/>
      <c r="CL106" s="272"/>
      <c r="CM106" s="272"/>
      <c r="CN106" s="272"/>
      <c r="CO106" s="272"/>
      <c r="CP106" s="272"/>
      <c r="CQ106" s="272"/>
      <c r="CR106" s="272"/>
      <c r="CS106" s="272"/>
      <c r="CT106" s="272"/>
      <c r="CU106" s="272"/>
      <c r="CV106" s="272"/>
      <c r="CW106" s="272"/>
      <c r="CX106" s="272"/>
      <c r="CY106" s="272"/>
      <c r="CZ106" s="272"/>
      <c r="DA106" s="272"/>
      <c r="DB106" s="272"/>
      <c r="DC106" s="272"/>
      <c r="DD106" s="272"/>
      <c r="DE106" s="272"/>
      <c r="DF106" s="272"/>
      <c r="DG106" s="272"/>
      <c r="DH106" s="272"/>
      <c r="DI106" s="272"/>
      <c r="DJ106" s="272"/>
      <c r="DK106" s="272"/>
      <c r="DR106" s="248"/>
      <c r="DS106" s="266"/>
      <c r="DT106" s="266"/>
      <c r="DX106" s="272"/>
      <c r="DY106" s="272"/>
      <c r="DZ106" s="272"/>
      <c r="EA106" s="272"/>
      <c r="EB106" s="272"/>
      <c r="EC106" s="272"/>
      <c r="ED106" s="272"/>
      <c r="EE106" s="272"/>
      <c r="EF106" s="272"/>
      <c r="EG106" s="272"/>
      <c r="EH106" s="272"/>
      <c r="EI106" s="272"/>
      <c r="EJ106" s="272"/>
      <c r="EK106" s="272"/>
      <c r="EL106" s="272"/>
      <c r="EM106" s="272"/>
      <c r="EN106" s="272"/>
      <c r="EO106" s="272"/>
      <c r="EP106" s="272"/>
      <c r="EQ106" s="272"/>
      <c r="ER106" s="272"/>
      <c r="ES106" s="2"/>
      <c r="ET106" s="2"/>
      <c r="EU106" s="2"/>
      <c r="FA106" s="173"/>
      <c r="FB106" s="85"/>
      <c r="FC106" s="94"/>
      <c r="FD106" s="85"/>
      <c r="FE106" s="321"/>
      <c r="FF106" s="347"/>
      <c r="FG106" s="321"/>
      <c r="FH106" s="347"/>
      <c r="FM106" s="272"/>
      <c r="FN106" s="272"/>
      <c r="FO106" s="272"/>
      <c r="FP106" s="272"/>
      <c r="FQ106" s="272"/>
      <c r="FR106" s="272"/>
      <c r="FS106" s="272"/>
      <c r="FT106" s="272"/>
      <c r="FU106" s="272"/>
      <c r="FV106" s="272"/>
      <c r="FW106" s="272"/>
      <c r="FX106" s="272"/>
      <c r="FY106" s="272"/>
      <c r="FZ106" s="272"/>
      <c r="GA106" s="272"/>
      <c r="GB106" s="272"/>
      <c r="GC106" s="272"/>
      <c r="GD106" s="272"/>
      <c r="GE106" s="272"/>
      <c r="GF106" s="272"/>
      <c r="GM106" s="248"/>
      <c r="GN106" s="266"/>
      <c r="GO106" s="266"/>
      <c r="GW106" s="24"/>
      <c r="GX106" s="24"/>
      <c r="GY106" s="7"/>
      <c r="GZ106" s="7"/>
      <c r="HA106" s="24"/>
      <c r="HB106" s="24"/>
      <c r="HC106" s="24"/>
      <c r="HD106" s="24"/>
      <c r="HE106" s="6"/>
      <c r="HF106" s="1"/>
      <c r="HG106" s="1"/>
      <c r="HH106" s="1"/>
      <c r="HI106" s="1"/>
      <c r="HJ106" s="1"/>
      <c r="HK106" s="1"/>
      <c r="HR106" s="248"/>
      <c r="HS106" s="266"/>
      <c r="HY106" s="24"/>
      <c r="HZ106" s="24"/>
      <c r="IA106" s="7"/>
      <c r="IB106" s="7"/>
      <c r="IC106" s="24"/>
      <c r="ID106" s="24"/>
      <c r="IE106" s="24"/>
      <c r="IF106" s="24"/>
      <c r="IG106" s="6"/>
      <c r="IH106" s="1"/>
      <c r="II106" s="1"/>
      <c r="IJ106" s="1"/>
      <c r="IK106" s="1"/>
      <c r="IL106" s="1"/>
      <c r="IM106" s="1"/>
      <c r="IT106" s="248"/>
      <c r="IU106" s="266"/>
      <c r="JF106" s="272"/>
      <c r="JG106" s="272"/>
      <c r="JH106" s="272"/>
      <c r="JI106" s="272"/>
      <c r="JJ106" s="272"/>
      <c r="JK106" s="272"/>
      <c r="JL106" s="272"/>
      <c r="JM106" s="272"/>
      <c r="JN106" s="272"/>
      <c r="KN106" s="272"/>
      <c r="KO106" s="272"/>
      <c r="KP106" s="272"/>
      <c r="KQ106" s="272"/>
      <c r="KR106" s="405"/>
      <c r="KS106" s="405"/>
      <c r="KT106" s="405"/>
      <c r="KU106" s="272"/>
      <c r="KV106" s="272"/>
      <c r="KW106" s="272"/>
      <c r="KX106" s="272"/>
      <c r="KY106" s="272"/>
      <c r="KZ106" s="272"/>
      <c r="LA106" s="272"/>
      <c r="LB106" s="272"/>
      <c r="LC106" s="272"/>
      <c r="LD106" s="405"/>
      <c r="LE106" s="405"/>
      <c r="LF106" s="405"/>
      <c r="LG106" s="405"/>
      <c r="LH106" s="405"/>
      <c r="LI106" s="405"/>
      <c r="LJ106" s="405"/>
      <c r="LK106" s="405"/>
      <c r="LL106" s="272"/>
      <c r="LP106" s="24"/>
      <c r="LQ106" s="24"/>
      <c r="LR106" s="7"/>
      <c r="LS106" s="7"/>
      <c r="LT106" s="24"/>
      <c r="LU106" s="24"/>
      <c r="LV106" s="24"/>
      <c r="LW106" s="24"/>
      <c r="LX106" s="6"/>
      <c r="LY106" s="1"/>
      <c r="LZ106" s="1"/>
      <c r="MA106" s="1"/>
      <c r="MB106" s="1"/>
      <c r="MC106" s="1"/>
      <c r="MD106" s="1"/>
      <c r="MK106" s="248"/>
      <c r="ML106" s="266"/>
      <c r="MZ106" s="24"/>
      <c r="NA106" s="24"/>
      <c r="NB106" s="7"/>
      <c r="NC106" s="7"/>
      <c r="ND106" s="24"/>
      <c r="NE106" s="24"/>
      <c r="NF106" s="24"/>
      <c r="NG106" s="24"/>
      <c r="NH106" s="6"/>
      <c r="NI106" s="1"/>
      <c r="NJ106" s="1"/>
      <c r="NK106" s="1"/>
      <c r="NL106" s="1"/>
      <c r="NM106" s="1"/>
      <c r="NN106" s="1"/>
      <c r="NU106" s="248"/>
      <c r="NV106" s="266"/>
      <c r="OM106" s="248"/>
      <c r="ON106" s="266"/>
      <c r="PK106" s="24"/>
      <c r="PL106" s="24"/>
      <c r="PM106" s="7"/>
      <c r="PN106" s="7"/>
      <c r="PO106" s="24"/>
      <c r="PP106" s="24"/>
      <c r="PQ106" s="24"/>
      <c r="PR106" s="24"/>
      <c r="PS106" s="6"/>
      <c r="PT106" s="1"/>
      <c r="PU106" s="1"/>
      <c r="PV106" s="1"/>
      <c r="PW106" s="1"/>
      <c r="PX106" s="1"/>
      <c r="PY106" s="1"/>
      <c r="PZ106" s="2"/>
      <c r="QA106" s="2"/>
      <c r="QF106" s="247"/>
      <c r="QG106" s="266"/>
      <c r="QH106" s="2"/>
      <c r="QX106" s="248"/>
      <c r="QY106" s="266"/>
      <c r="SK106" s="272"/>
      <c r="SL106" s="272"/>
      <c r="SM106" s="272"/>
      <c r="SN106" s="272"/>
      <c r="SO106" s="272"/>
      <c r="SP106" s="272"/>
      <c r="SQ106" s="272"/>
      <c r="SR106" s="272"/>
      <c r="SS106" s="272"/>
      <c r="ST106" s="272"/>
      <c r="SU106" s="272"/>
      <c r="SV106" s="272"/>
      <c r="SW106" s="272"/>
      <c r="SX106" s="272"/>
      <c r="SY106" s="272"/>
      <c r="SZ106" s="272"/>
      <c r="TA106" s="272"/>
      <c r="TB106" s="272"/>
      <c r="TC106" s="272"/>
      <c r="TD106" s="272"/>
      <c r="TE106" s="272"/>
      <c r="TL106" s="248"/>
      <c r="TM106" s="266"/>
      <c r="TN106" s="266"/>
      <c r="UT106" s="3"/>
      <c r="VB106" s="183"/>
      <c r="VC106" s="6"/>
      <c r="VD106" s="24"/>
      <c r="VE106" s="24"/>
      <c r="VF106" s="184">
        <f>(VE102+VJ106)*VF102</f>
        <v>2.5203926965933863</v>
      </c>
      <c r="VG106" s="24"/>
      <c r="VH106" s="7" t="s">
        <v>243</v>
      </c>
      <c r="VI106" s="7"/>
      <c r="VJ106" s="176">
        <f>(VK102+VF105+VP105)*VJ102</f>
        <v>-1.4798192889081514</v>
      </c>
      <c r="VK106" s="188"/>
      <c r="VL106" s="178">
        <f>(VK102+VF105+VP105)*VL102</f>
        <v>-1.4093517037220489</v>
      </c>
      <c r="VM106" s="24"/>
      <c r="VN106" s="7" t="s">
        <v>243</v>
      </c>
      <c r="VO106" s="7"/>
      <c r="VP106" s="179">
        <f>(VQ102+VL106)*VP102</f>
        <v>0.70467585186102444</v>
      </c>
      <c r="VQ106" s="129"/>
      <c r="VR106" s="24"/>
      <c r="WC106" s="1"/>
      <c r="WD106" s="1"/>
      <c r="WE106" s="1"/>
      <c r="WF106" s="1"/>
      <c r="WG106" s="1"/>
      <c r="WH106" s="1"/>
      <c r="WI106" s="1"/>
      <c r="WJ106" s="1"/>
      <c r="WK106" s="1"/>
      <c r="ZW106" s="1"/>
      <c r="AAB106" s="1"/>
      <c r="AAC106" s="254"/>
      <c r="AAD106" s="255"/>
      <c r="AAE106" s="253"/>
      <c r="AAF106" s="85"/>
      <c r="AAH106" s="4"/>
      <c r="AAI106" s="173"/>
    </row>
    <row r="107" s="1" customFormat="1" ht="15" customHeight="1">
      <c r="A107" s="2"/>
      <c r="B107" s="2"/>
      <c r="C107" s="2"/>
      <c r="D107" s="2"/>
      <c r="E107" s="2"/>
      <c r="F107" s="2"/>
      <c r="G107" s="2"/>
      <c r="H107" s="2"/>
      <c r="I107" s="2"/>
      <c r="J107" s="2"/>
      <c r="K107" s="2"/>
      <c r="L107" s="254"/>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72"/>
      <c r="AV107" s="272"/>
      <c r="AW107" s="272"/>
      <c r="AX107" s="272"/>
      <c r="AY107" s="272"/>
      <c r="AZ107" s="273"/>
      <c r="BA107" s="273"/>
      <c r="BB107" s="272"/>
      <c r="BC107" s="272"/>
      <c r="BD107" s="272"/>
      <c r="BE107" s="272"/>
      <c r="BF107" s="272"/>
      <c r="BG107" s="272"/>
      <c r="BH107" s="272"/>
      <c r="BI107" s="272"/>
      <c r="BJ107" s="272"/>
      <c r="BK107" s="272"/>
      <c r="BL107" s="272"/>
      <c r="BM107" s="272"/>
      <c r="BN107" s="272"/>
      <c r="BO107" s="272"/>
      <c r="BP107" s="272"/>
      <c r="BQ107" s="272"/>
      <c r="BR107" s="272"/>
      <c r="BS107" s="272"/>
      <c r="BT107" s="272"/>
      <c r="BU107" s="272"/>
      <c r="BV107" s="272"/>
      <c r="BW107" s="272"/>
      <c r="BX107" s="272"/>
      <c r="BY107" s="272"/>
      <c r="BZ107" s="272"/>
      <c r="CA107" s="272"/>
      <c r="CB107" s="272"/>
      <c r="CC107" s="272"/>
      <c r="CD107" s="272"/>
      <c r="CE107" s="272"/>
      <c r="CF107" s="272"/>
      <c r="CG107" s="272"/>
      <c r="CH107" s="272"/>
      <c r="CI107" s="272"/>
      <c r="CJ107" s="272"/>
      <c r="CK107" s="272"/>
      <c r="CL107" s="272"/>
      <c r="CM107" s="272"/>
      <c r="CN107" s="272"/>
      <c r="CO107" s="272"/>
      <c r="CP107" s="272"/>
      <c r="CQ107" s="272"/>
      <c r="CR107" s="272"/>
      <c r="CS107" s="272"/>
      <c r="CT107" s="272"/>
      <c r="CU107" s="272"/>
      <c r="CV107" s="272"/>
      <c r="CW107" s="272"/>
      <c r="CX107" s="272"/>
      <c r="CY107" s="272"/>
      <c r="CZ107" s="272"/>
      <c r="DA107" s="272"/>
      <c r="DB107" s="272"/>
      <c r="DC107" s="272"/>
      <c r="DD107" s="272"/>
      <c r="DE107" s="272"/>
      <c r="DF107" s="272"/>
      <c r="DG107" s="272"/>
      <c r="DH107" s="272"/>
      <c r="DI107" s="272"/>
      <c r="DJ107" s="272"/>
      <c r="DK107" s="272"/>
      <c r="DL107" s="2"/>
      <c r="DM107" s="2"/>
      <c r="DR107" s="248"/>
      <c r="DS107" s="266"/>
      <c r="DT107" s="266"/>
      <c r="DX107" s="272"/>
      <c r="DY107" s="272"/>
      <c r="DZ107" s="272"/>
      <c r="EA107" s="272"/>
      <c r="EB107" s="272"/>
      <c r="EC107" s="272"/>
      <c r="ED107" s="272"/>
      <c r="EE107" s="272"/>
      <c r="EF107" s="272"/>
      <c r="EG107" s="272"/>
      <c r="EH107" s="272"/>
      <c r="EI107" s="272"/>
      <c r="EJ107" s="272"/>
      <c r="EK107" s="272"/>
      <c r="EL107" s="272"/>
      <c r="EM107" s="272"/>
      <c r="EN107" s="272"/>
      <c r="EO107" s="272"/>
      <c r="EP107" s="272"/>
      <c r="EQ107" s="272"/>
      <c r="ER107" s="272"/>
      <c r="ES107" s="1"/>
      <c r="ET107" s="1"/>
      <c r="EU107" s="1"/>
      <c r="EV107" s="2"/>
      <c r="EW107" s="2"/>
      <c r="EX107" s="2"/>
      <c r="EY107" s="2"/>
      <c r="EZ107" s="2"/>
      <c r="FF107" s="91"/>
      <c r="FG107" s="92"/>
      <c r="FH107" s="51"/>
      <c r="FM107" s="272"/>
      <c r="FN107" s="272"/>
      <c r="FO107" s="272"/>
      <c r="FP107" s="272"/>
      <c r="FQ107" s="272"/>
      <c r="FR107" s="272"/>
      <c r="FS107" s="272"/>
      <c r="FT107" s="272"/>
      <c r="FU107" s="272"/>
      <c r="FV107" s="272"/>
      <c r="FW107" s="272"/>
      <c r="FX107" s="272"/>
      <c r="FY107" s="272"/>
      <c r="FZ107" s="272"/>
      <c r="GA107" s="272"/>
      <c r="GB107" s="272"/>
      <c r="GC107" s="272"/>
      <c r="GD107" s="272"/>
      <c r="GE107" s="272"/>
      <c r="GF107" s="272"/>
      <c r="GG107" s="2"/>
      <c r="GH107" s="2"/>
      <c r="GM107" s="248"/>
      <c r="GN107" s="266"/>
      <c r="GO107" s="266"/>
      <c r="GW107" s="24"/>
      <c r="GX107" s="24"/>
      <c r="GY107" s="6"/>
      <c r="GZ107" s="7"/>
      <c r="HA107" s="24"/>
      <c r="HB107" s="24"/>
      <c r="HC107" s="24"/>
      <c r="HD107" s="24"/>
      <c r="HE107" s="6"/>
      <c r="HF107" s="1"/>
      <c r="HG107" s="1"/>
      <c r="HH107" s="1"/>
      <c r="HI107" s="1"/>
      <c r="HJ107" s="1"/>
      <c r="HK107" s="1"/>
      <c r="HL107" s="2"/>
      <c r="HM107" s="2"/>
      <c r="HR107" s="248"/>
      <c r="HS107" s="266"/>
      <c r="HY107" s="24"/>
      <c r="HZ107" s="24"/>
      <c r="IA107" s="6"/>
      <c r="IB107" s="7"/>
      <c r="IC107" s="24"/>
      <c r="ID107" s="24"/>
      <c r="IE107" s="24"/>
      <c r="IF107" s="24"/>
      <c r="IG107" s="6"/>
      <c r="IH107" s="1"/>
      <c r="II107" s="1"/>
      <c r="IJ107" s="1"/>
      <c r="IK107" s="1"/>
      <c r="IL107" s="1"/>
      <c r="IM107" s="1"/>
      <c r="IN107" s="2"/>
      <c r="IO107" s="2"/>
      <c r="IT107" s="248"/>
      <c r="IU107" s="266"/>
      <c r="JF107" s="272"/>
      <c r="JG107" s="272"/>
      <c r="JH107" s="272"/>
      <c r="JI107" s="272"/>
      <c r="JJ107" s="272"/>
      <c r="JK107" s="272"/>
      <c r="JL107" s="272"/>
      <c r="JM107" s="272"/>
      <c r="JN107" s="272"/>
      <c r="KN107" s="272"/>
      <c r="KO107" s="272"/>
      <c r="KP107" s="272"/>
      <c r="KQ107" s="272"/>
      <c r="KR107" s="405"/>
      <c r="KS107" s="405"/>
      <c r="KT107" s="405"/>
      <c r="KU107" s="272"/>
      <c r="KV107" s="272"/>
      <c r="KW107" s="272"/>
      <c r="KX107" s="272"/>
      <c r="KY107" s="272"/>
      <c r="KZ107" s="272"/>
      <c r="LA107" s="272"/>
      <c r="LB107" s="272"/>
      <c r="LC107" s="272"/>
      <c r="LD107" s="405"/>
      <c r="LE107" s="405"/>
      <c r="LF107" s="405"/>
      <c r="LG107" s="405"/>
      <c r="LH107" s="405"/>
      <c r="LI107" s="405"/>
      <c r="LJ107" s="405"/>
      <c r="LK107" s="405"/>
      <c r="LL107" s="272"/>
      <c r="LP107" s="24"/>
      <c r="LQ107" s="24"/>
      <c r="LR107" s="6"/>
      <c r="LS107" s="7"/>
      <c r="LT107" s="24"/>
      <c r="LU107" s="24"/>
      <c r="LV107" s="24"/>
      <c r="LW107" s="24"/>
      <c r="LX107" s="6"/>
      <c r="LY107" s="1"/>
      <c r="LZ107" s="1"/>
      <c r="MA107" s="1"/>
      <c r="MB107" s="1"/>
      <c r="MC107" s="1"/>
      <c r="MD107" s="1"/>
      <c r="ME107" s="2"/>
      <c r="MF107" s="2"/>
      <c r="MK107" s="248"/>
      <c r="ML107" s="266"/>
      <c r="MZ107" s="24"/>
      <c r="NA107" s="24"/>
      <c r="NB107" s="6"/>
      <c r="NC107" s="7"/>
      <c r="ND107" s="24"/>
      <c r="NE107" s="24"/>
      <c r="NF107" s="24"/>
      <c r="NG107" s="24"/>
      <c r="NH107" s="6"/>
      <c r="NI107" s="1"/>
      <c r="NJ107" s="1"/>
      <c r="NK107" s="1"/>
      <c r="NL107" s="1"/>
      <c r="NM107" s="1"/>
      <c r="NN107" s="1"/>
      <c r="NO107" s="2"/>
      <c r="NP107" s="2"/>
      <c r="NU107" s="248"/>
      <c r="NV107" s="266"/>
      <c r="OG107" s="2"/>
      <c r="OH107" s="2"/>
      <c r="OM107" s="248"/>
      <c r="ON107" s="266"/>
      <c r="PK107" s="24"/>
      <c r="PL107" s="24"/>
      <c r="PM107" s="6"/>
      <c r="PN107" s="7"/>
      <c r="PO107" s="24"/>
      <c r="PP107" s="24"/>
      <c r="PQ107" s="24"/>
      <c r="PR107" s="24"/>
      <c r="PS107" s="6"/>
      <c r="PT107" s="1"/>
      <c r="PU107" s="1"/>
      <c r="PV107" s="1"/>
      <c r="PW107" s="1"/>
      <c r="PX107" s="1"/>
      <c r="PY107" s="1"/>
      <c r="QF107" s="247"/>
      <c r="QG107" s="266"/>
      <c r="QH107" s="1"/>
      <c r="QR107" s="2"/>
      <c r="QS107" s="2"/>
      <c r="QX107" s="248"/>
      <c r="QY107" s="266"/>
      <c r="SK107" s="272"/>
      <c r="SL107" s="272"/>
      <c r="SM107" s="272"/>
      <c r="SN107" s="272"/>
      <c r="SO107" s="272"/>
      <c r="SP107" s="272"/>
      <c r="SQ107" s="272"/>
      <c r="SR107" s="272"/>
      <c r="SS107" s="272"/>
      <c r="ST107" s="272"/>
      <c r="SU107" s="272"/>
      <c r="SV107" s="272"/>
      <c r="SW107" s="272"/>
      <c r="SX107" s="272"/>
      <c r="SY107" s="272"/>
      <c r="SZ107" s="272"/>
      <c r="TA107" s="272"/>
      <c r="TB107" s="272"/>
      <c r="TC107" s="272"/>
      <c r="TD107" s="272"/>
      <c r="TE107" s="272"/>
      <c r="TF107" s="2"/>
      <c r="TG107" s="2"/>
      <c r="TL107" s="248"/>
      <c r="TM107" s="266"/>
      <c r="TN107" s="266"/>
      <c r="UT107" s="3"/>
      <c r="VB107" s="6">
        <f>VD123</f>
        <v>0</v>
      </c>
      <c r="VC107" s="6" t="s">
        <v>708</v>
      </c>
      <c r="VD107" s="6"/>
      <c r="VE107" s="6"/>
      <c r="VF107" s="184">
        <f>(VE102+VJ107)*VF102</f>
        <v>2.540057748718108</v>
      </c>
      <c r="VG107" s="24">
        <f>IF(VH101=0,0,IF(VG88=0,0,IF(VG89=0,0,VG89*(VH101-VG88)/VH101)))</f>
        <v>4.8377908412908139</v>
      </c>
      <c r="VH107" s="7" t="s">
        <v>253</v>
      </c>
      <c r="VI107" s="7">
        <f>IF(VH101=0,0,IF(VG88=0,0,IF(VG89=0,0,VG89*VG88/VH101)))</f>
        <v>3.6774191909210061</v>
      </c>
      <c r="VJ107" s="176">
        <f>(VK102+VF106+VP106)*VJ102</f>
        <v>-1.5191493931575955</v>
      </c>
      <c r="VK107" s="188"/>
      <c r="VL107" s="178">
        <f>(VK102+VF106+VP106)*VL102</f>
        <v>-1.4468089458643765</v>
      </c>
      <c r="VM107" s="24">
        <f>IF(VN101=0,0,IF(VM88=0,0,IF(VM89=0,0,VM89*(VN101-VM88)/VN101)))</f>
        <v>0</v>
      </c>
      <c r="VN107" s="7" t="s">
        <v>253</v>
      </c>
      <c r="VO107" s="7">
        <f>IF(VN101=0,0,IF(VM88=0,0,IF(VM89=0,0,VM89*VM88/VN101)))</f>
        <v>0</v>
      </c>
      <c r="VP107" s="179">
        <f>(VQ102+VL107)*VP102</f>
        <v>0.72340447293218824</v>
      </c>
      <c r="VQ107" s="129"/>
      <c r="VR107" s="24"/>
      <c r="ZW107" s="1"/>
      <c r="AAD107" s="4"/>
      <c r="AAF107" s="4"/>
      <c r="AAG107" s="1"/>
      <c r="AAH107" s="4"/>
      <c r="AAI107" s="5"/>
    </row>
    <row r="108" s="1" customFormat="1" ht="1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72"/>
      <c r="AV108" s="272"/>
      <c r="AW108" s="272"/>
      <c r="AX108" s="272"/>
      <c r="AY108" s="272"/>
      <c r="AZ108" s="273"/>
      <c r="BA108" s="273"/>
      <c r="BB108" s="272"/>
      <c r="BC108" s="272"/>
      <c r="BD108" s="272"/>
      <c r="BE108" s="272"/>
      <c r="BF108" s="272"/>
      <c r="BG108" s="272"/>
      <c r="BH108" s="272"/>
      <c r="BI108" s="272"/>
      <c r="BJ108" s="272"/>
      <c r="BK108" s="272"/>
      <c r="BL108" s="272"/>
      <c r="BM108" s="272"/>
      <c r="BN108" s="272"/>
      <c r="BO108" s="272"/>
      <c r="BP108" s="272"/>
      <c r="BQ108" s="272"/>
      <c r="BR108" s="272"/>
      <c r="BS108" s="272"/>
      <c r="BT108" s="272"/>
      <c r="BU108" s="272"/>
      <c r="BV108" s="272"/>
      <c r="BW108" s="272"/>
      <c r="BX108" s="272"/>
      <c r="BY108" s="272"/>
      <c r="BZ108" s="272"/>
      <c r="CA108" s="272"/>
      <c r="CB108" s="272"/>
      <c r="CC108" s="272"/>
      <c r="CD108" s="272"/>
      <c r="CE108" s="272"/>
      <c r="CF108" s="272"/>
      <c r="CG108" s="272"/>
      <c r="CH108" s="272"/>
      <c r="CI108" s="272"/>
      <c r="CJ108" s="272"/>
      <c r="CK108" s="272"/>
      <c r="CL108" s="272"/>
      <c r="CM108" s="272"/>
      <c r="CN108" s="272"/>
      <c r="CO108" s="272"/>
      <c r="CP108" s="272"/>
      <c r="CQ108" s="272"/>
      <c r="CR108" s="272"/>
      <c r="CS108" s="272"/>
      <c r="CT108" s="272"/>
      <c r="CU108" s="272"/>
      <c r="CV108" s="272"/>
      <c r="CW108" s="272"/>
      <c r="CX108" s="272"/>
      <c r="CY108" s="272"/>
      <c r="CZ108" s="272"/>
      <c r="DA108" s="272"/>
      <c r="DB108" s="272"/>
      <c r="DC108" s="272"/>
      <c r="DD108" s="272"/>
      <c r="DE108" s="272"/>
      <c r="DF108" s="272"/>
      <c r="DG108" s="272"/>
      <c r="DH108" s="272"/>
      <c r="DI108" s="272"/>
      <c r="DJ108" s="272"/>
      <c r="DK108" s="272"/>
      <c r="DL108" s="1"/>
      <c r="DM108" s="1"/>
      <c r="DR108" s="247"/>
      <c r="DS108" s="266"/>
      <c r="DT108" s="266"/>
      <c r="DX108" s="272"/>
      <c r="DY108" s="272"/>
      <c r="DZ108" s="272"/>
      <c r="EA108" s="272"/>
      <c r="EB108" s="272"/>
      <c r="EC108" s="272"/>
      <c r="ED108" s="272"/>
      <c r="EE108" s="272"/>
      <c r="EF108" s="272"/>
      <c r="EG108" s="272"/>
      <c r="EH108" s="272"/>
      <c r="EI108" s="272"/>
      <c r="EJ108" s="272"/>
      <c r="EK108" s="272"/>
      <c r="EL108" s="272"/>
      <c r="EM108" s="272"/>
      <c r="EN108" s="272"/>
      <c r="EO108" s="272"/>
      <c r="EP108" s="272"/>
      <c r="EQ108" s="272"/>
      <c r="ER108" s="272"/>
      <c r="ES108" s="2"/>
      <c r="ET108" s="2"/>
      <c r="EU108" s="2"/>
      <c r="EV108" s="1"/>
      <c r="EW108" s="1"/>
      <c r="EX108" s="1"/>
      <c r="EY108" s="1"/>
      <c r="EZ108" s="1"/>
      <c r="FF108" s="114"/>
      <c r="FG108" s="24"/>
      <c r="FH108" s="51"/>
      <c r="FM108" s="272"/>
      <c r="FN108" s="272"/>
      <c r="FO108" s="272"/>
      <c r="FP108" s="272"/>
      <c r="FQ108" s="272"/>
      <c r="FR108" s="272"/>
      <c r="FS108" s="272"/>
      <c r="FT108" s="272"/>
      <c r="FU108" s="272"/>
      <c r="FV108" s="272"/>
      <c r="FW108" s="272"/>
      <c r="FX108" s="272"/>
      <c r="FY108" s="272"/>
      <c r="FZ108" s="272"/>
      <c r="GA108" s="272"/>
      <c r="GB108" s="272"/>
      <c r="GC108" s="272"/>
      <c r="GD108" s="272"/>
      <c r="GE108" s="272"/>
      <c r="GF108" s="272"/>
      <c r="GG108" s="1"/>
      <c r="GH108" s="1"/>
      <c r="GM108" s="247"/>
      <c r="GN108" s="266"/>
      <c r="GO108" s="266"/>
      <c r="GW108" s="24"/>
      <c r="GX108" s="6"/>
      <c r="GY108" s="6"/>
      <c r="GZ108" s="6"/>
      <c r="HA108" s="24"/>
      <c r="HB108" s="24"/>
      <c r="HC108" s="24"/>
      <c r="HD108" s="24"/>
      <c r="HE108" s="6"/>
      <c r="HF108" s="1"/>
      <c r="HG108" s="1"/>
      <c r="HH108" s="1"/>
      <c r="HI108" s="1"/>
      <c r="HJ108" s="1"/>
      <c r="HK108" s="1"/>
      <c r="HL108" s="1"/>
      <c r="HM108" s="1"/>
      <c r="HR108" s="247"/>
      <c r="HS108" s="266"/>
      <c r="HT108" s="2"/>
      <c r="HY108" s="24"/>
      <c r="HZ108" s="6"/>
      <c r="IA108" s="6"/>
      <c r="IB108" s="6"/>
      <c r="IC108" s="24"/>
      <c r="ID108" s="24"/>
      <c r="IE108" s="24"/>
      <c r="IF108" s="24"/>
      <c r="IG108" s="6"/>
      <c r="IH108" s="1"/>
      <c r="II108" s="1"/>
      <c r="IJ108" s="1"/>
      <c r="IK108" s="1"/>
      <c r="IL108" s="1"/>
      <c r="IM108" s="1"/>
      <c r="IN108" s="1"/>
      <c r="IO108" s="1"/>
      <c r="IT108" s="247"/>
      <c r="IU108" s="266"/>
      <c r="IV108" s="2"/>
      <c r="IW108" s="2"/>
      <c r="IX108" s="2"/>
      <c r="IY108" s="2"/>
      <c r="IZ108" s="2"/>
      <c r="JA108" s="2"/>
      <c r="JB108" s="2"/>
      <c r="JC108" s="2"/>
      <c r="JD108" s="2"/>
      <c r="JE108" s="2"/>
      <c r="JF108" s="272"/>
      <c r="JG108" s="272"/>
      <c r="JH108" s="272"/>
      <c r="JI108" s="272"/>
      <c r="JJ108" s="272"/>
      <c r="JK108" s="272"/>
      <c r="JL108" s="272"/>
      <c r="JM108" s="272"/>
      <c r="JN108" s="272"/>
      <c r="KN108" s="272"/>
      <c r="KO108" s="272"/>
      <c r="KP108" s="272"/>
      <c r="KQ108" s="272"/>
      <c r="KR108" s="405"/>
      <c r="KS108" s="405"/>
      <c r="KT108" s="405"/>
      <c r="KU108" s="272"/>
      <c r="KV108" s="272"/>
      <c r="KW108" s="272"/>
      <c r="KX108" s="272"/>
      <c r="KY108" s="272"/>
      <c r="KZ108" s="272"/>
      <c r="LA108" s="272"/>
      <c r="LB108" s="272"/>
      <c r="LC108" s="272"/>
      <c r="LD108" s="405"/>
      <c r="LE108" s="405"/>
      <c r="LF108" s="405"/>
      <c r="LG108" s="405"/>
      <c r="LH108" s="405"/>
      <c r="LI108" s="405"/>
      <c r="LJ108" s="405"/>
      <c r="LK108" s="405"/>
      <c r="LL108" s="272"/>
      <c r="LP108" s="24"/>
      <c r="LQ108" s="6"/>
      <c r="LR108" s="6"/>
      <c r="LS108" s="6"/>
      <c r="LT108" s="24"/>
      <c r="LU108" s="24"/>
      <c r="LV108" s="24"/>
      <c r="LW108" s="24"/>
      <c r="LX108" s="6"/>
      <c r="LY108" s="1"/>
      <c r="LZ108" s="1"/>
      <c r="MA108" s="1"/>
      <c r="MB108" s="1"/>
      <c r="MC108" s="1"/>
      <c r="MD108" s="1"/>
      <c r="ME108" s="1"/>
      <c r="MF108" s="1"/>
      <c r="MK108" s="247"/>
      <c r="ML108" s="266"/>
      <c r="MM108" s="2"/>
      <c r="MN108" s="2"/>
      <c r="MO108" s="2"/>
      <c r="MP108" s="2"/>
      <c r="MQ108" s="2"/>
      <c r="MR108" s="2"/>
      <c r="MS108" s="2"/>
      <c r="MT108" s="2"/>
      <c r="MU108" s="2"/>
      <c r="MV108" s="2"/>
      <c r="MZ108" s="24"/>
      <c r="NA108" s="6"/>
      <c r="NB108" s="6"/>
      <c r="NC108" s="6"/>
      <c r="ND108" s="24"/>
      <c r="NE108" s="24"/>
      <c r="NF108" s="24"/>
      <c r="NG108" s="24"/>
      <c r="NH108" s="6"/>
      <c r="NI108" s="1"/>
      <c r="NJ108" s="1"/>
      <c r="NK108" s="1"/>
      <c r="NL108" s="1"/>
      <c r="NM108" s="1"/>
      <c r="NN108" s="1"/>
      <c r="NO108" s="1"/>
      <c r="NP108" s="1"/>
      <c r="NU108" s="247"/>
      <c r="NV108" s="266"/>
      <c r="NW108" s="2"/>
      <c r="NX108" s="2"/>
      <c r="NY108" s="2"/>
      <c r="NZ108" s="2"/>
      <c r="OA108" s="2"/>
      <c r="OB108" s="2"/>
      <c r="OC108" s="2"/>
      <c r="OD108" s="2"/>
      <c r="OE108" s="2"/>
      <c r="OF108" s="2"/>
      <c r="OG108" s="1"/>
      <c r="OH108" s="1"/>
      <c r="OM108" s="247"/>
      <c r="ON108" s="266"/>
      <c r="OO108" s="2"/>
      <c r="OP108" s="2"/>
      <c r="OQ108" s="2"/>
      <c r="OR108" s="2"/>
      <c r="OS108" s="2"/>
      <c r="OT108" s="2"/>
      <c r="OU108" s="2"/>
      <c r="OV108" s="2"/>
      <c r="OW108" s="2"/>
      <c r="OX108" s="2"/>
      <c r="PK108" s="24"/>
      <c r="PL108" s="6"/>
      <c r="PM108" s="6"/>
      <c r="PN108" s="6"/>
      <c r="PO108" s="24"/>
      <c r="PP108" s="24"/>
      <c r="PQ108" s="24"/>
      <c r="PR108" s="24"/>
      <c r="PS108" s="6"/>
      <c r="PT108" s="1"/>
      <c r="PU108" s="1"/>
      <c r="PV108" s="1"/>
      <c r="PW108" s="1"/>
      <c r="PX108" s="1"/>
      <c r="PY108" s="1"/>
      <c r="PZ108" s="2"/>
      <c r="QA108" s="2"/>
      <c r="QF108" s="247"/>
      <c r="QG108" s="266"/>
      <c r="QI108" s="2"/>
      <c r="QJ108" s="2"/>
      <c r="QK108" s="2"/>
      <c r="QL108" s="2"/>
      <c r="QM108" s="2"/>
      <c r="QN108" s="2"/>
      <c r="QO108" s="2"/>
      <c r="QP108" s="2"/>
      <c r="QQ108" s="2"/>
      <c r="QR108" s="1"/>
      <c r="QS108" s="1"/>
      <c r="QX108" s="247"/>
      <c r="QY108" s="266"/>
      <c r="QZ108" s="2"/>
      <c r="RA108" s="2"/>
      <c r="RB108" s="2"/>
      <c r="RC108" s="2"/>
      <c r="RD108" s="2"/>
      <c r="RE108" s="2"/>
      <c r="RF108" s="2"/>
      <c r="RG108" s="2"/>
      <c r="RH108" s="2"/>
      <c r="RI108" s="2"/>
      <c r="SB108" s="2"/>
      <c r="SC108" s="2"/>
      <c r="SD108" s="2"/>
      <c r="SE108" s="2"/>
      <c r="SF108" s="2"/>
      <c r="SG108" s="2"/>
      <c r="SH108" s="2"/>
      <c r="SI108" s="2"/>
      <c r="SJ108" s="2"/>
      <c r="SK108" s="272"/>
      <c r="SL108" s="272"/>
      <c r="SM108" s="272"/>
      <c r="SN108" s="272"/>
      <c r="SO108" s="272"/>
      <c r="SP108" s="272"/>
      <c r="SQ108" s="272"/>
      <c r="SR108" s="272"/>
      <c r="SS108" s="272"/>
      <c r="ST108" s="272"/>
      <c r="SU108" s="272"/>
      <c r="SV108" s="272"/>
      <c r="SW108" s="272"/>
      <c r="SX108" s="272"/>
      <c r="SY108" s="272"/>
      <c r="SZ108" s="272"/>
      <c r="TA108" s="272"/>
      <c r="TB108" s="272"/>
      <c r="TC108" s="272"/>
      <c r="TD108" s="272"/>
      <c r="TE108" s="272"/>
      <c r="TF108" s="1"/>
      <c r="TG108" s="1"/>
      <c r="TL108" s="247"/>
      <c r="TM108" s="266"/>
      <c r="TN108" s="266"/>
      <c r="TR108" s="2"/>
      <c r="TS108" s="2"/>
      <c r="TT108" s="2"/>
      <c r="TU108" s="2"/>
      <c r="TV108" s="2"/>
      <c r="TW108" s="2"/>
      <c r="TX108" s="2"/>
      <c r="TY108" s="2"/>
      <c r="TZ108" s="2"/>
      <c r="UA108" s="2"/>
      <c r="UB108" s="2"/>
      <c r="UC108" s="2"/>
      <c r="UD108" s="2"/>
      <c r="UE108" s="2"/>
      <c r="UF108" s="2"/>
      <c r="UG108" s="2"/>
      <c r="UH108" s="2"/>
      <c r="UI108" s="2"/>
      <c r="US108" s="2"/>
      <c r="UT108" s="94"/>
      <c r="UU108" s="2"/>
      <c r="UV108" s="2"/>
      <c r="UW108" s="2"/>
      <c r="UX108" s="2"/>
      <c r="UY108" s="2"/>
      <c r="UZ108" s="2"/>
      <c r="VA108" s="2"/>
      <c r="VB108" s="6">
        <f>VB107/(0.85*2.1)</f>
        <v>0</v>
      </c>
      <c r="VC108" s="6" t="s">
        <v>712</v>
      </c>
      <c r="VD108" s="6" t="s">
        <v>713</v>
      </c>
      <c r="VE108" s="6">
        <v>8.0800000000000001</v>
      </c>
      <c r="VF108" s="184">
        <f>(VE102+VJ108)*VF102</f>
        <v>2.5449740117492885</v>
      </c>
      <c r="VG108" s="24">
        <f>IF(VH101=0,0,IF(VG90=0,0,IF(VG91=0,0,VG91*(VH101-VG90)/VH101)))</f>
        <v>0</v>
      </c>
      <c r="VH108" s="7" t="s">
        <v>262</v>
      </c>
      <c r="VI108" s="7">
        <f>IF(VH101=0,0,IF(VG90=0,0,IF(VG91=0,0,VG91*VG90/VH101)))</f>
        <v>0</v>
      </c>
      <c r="VJ108" s="176">
        <f>(VK102+VF107+VP107)*VJ102</f>
        <v>-1.5289819192199565</v>
      </c>
      <c r="VK108" s="188"/>
      <c r="VL108" s="178">
        <f>(VK102+VF107+VP107)*VL102</f>
        <v>-1.4561732563999583</v>
      </c>
      <c r="VM108" s="24">
        <f>IF(VN101=0,0,IF(VM90=0,0,IF(VM91=0,0,VM91*(VN101-VM90)/VN101)))</f>
        <v>0</v>
      </c>
      <c r="VN108" s="7" t="s">
        <v>262</v>
      </c>
      <c r="VO108" s="7">
        <f>IF(VN101=0,0,IF(VM90=0,0,IF(VM91=0,0,VM91*VM90/VN101)))</f>
        <v>0</v>
      </c>
      <c r="VP108" s="179">
        <f>(VQ102+VL108)*VP102</f>
        <v>0.72808662819997916</v>
      </c>
      <c r="VQ108" s="129"/>
      <c r="VR108" s="24"/>
      <c r="VS108" s="2"/>
      <c r="VT108" s="2"/>
      <c r="VU108" s="2"/>
      <c r="VV108" s="2"/>
      <c r="VW108" s="2"/>
      <c r="VX108" s="2"/>
      <c r="VY108" s="2"/>
      <c r="VZ108" s="2"/>
      <c r="WA108" s="2"/>
      <c r="WB108" s="2"/>
      <c r="W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ZW108" s="1"/>
      <c r="AAB108" s="258"/>
      <c r="AAC108" s="260"/>
      <c r="AAD108" s="269"/>
      <c r="AAE108" s="260"/>
      <c r="AAF108" s="4"/>
      <c r="AAH108" s="271"/>
      <c r="AAI108" s="173"/>
    </row>
    <row r="109" s="1" customFormat="1" ht="1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72"/>
      <c r="AV109" s="272"/>
      <c r="AW109" s="272"/>
      <c r="AX109" s="272"/>
      <c r="AY109" s="272"/>
      <c r="AZ109" s="273"/>
      <c r="BA109" s="273"/>
      <c r="BB109" s="272"/>
      <c r="BC109" s="272"/>
      <c r="BD109" s="272"/>
      <c r="BE109" s="272"/>
      <c r="BF109" s="272"/>
      <c r="BG109" s="272"/>
      <c r="BH109" s="272"/>
      <c r="BI109" s="272"/>
      <c r="BJ109" s="272"/>
      <c r="BK109" s="272"/>
      <c r="BL109" s="272"/>
      <c r="BM109" s="272"/>
      <c r="BN109" s="272"/>
      <c r="BO109" s="272"/>
      <c r="BP109" s="272"/>
      <c r="BQ109" s="272"/>
      <c r="BR109" s="272"/>
      <c r="BS109" s="272"/>
      <c r="BT109" s="272"/>
      <c r="BU109" s="272"/>
      <c r="BV109" s="272"/>
      <c r="BW109" s="272"/>
      <c r="BX109" s="272"/>
      <c r="BY109" s="272"/>
      <c r="BZ109" s="272"/>
      <c r="CA109" s="272"/>
      <c r="CB109" s="272"/>
      <c r="CC109" s="272"/>
      <c r="CD109" s="272"/>
      <c r="CE109" s="272"/>
      <c r="CF109" s="272"/>
      <c r="CG109" s="272"/>
      <c r="CH109" s="272"/>
      <c r="CI109" s="272"/>
      <c r="CJ109" s="272"/>
      <c r="CK109" s="272"/>
      <c r="CL109" s="272"/>
      <c r="CM109" s="272"/>
      <c r="CN109" s="272"/>
      <c r="CO109" s="272"/>
      <c r="CP109" s="272"/>
      <c r="CQ109" s="272"/>
      <c r="CR109" s="272"/>
      <c r="CS109" s="272"/>
      <c r="CT109" s="272"/>
      <c r="CU109" s="272"/>
      <c r="CV109" s="272"/>
      <c r="CW109" s="272"/>
      <c r="CX109" s="272"/>
      <c r="CY109" s="272"/>
      <c r="CZ109" s="272"/>
      <c r="DA109" s="272"/>
      <c r="DB109" s="272"/>
      <c r="DC109" s="272"/>
      <c r="DD109" s="272"/>
      <c r="DE109" s="272"/>
      <c r="DF109" s="272"/>
      <c r="DG109" s="272"/>
      <c r="DH109" s="272"/>
      <c r="DI109" s="272"/>
      <c r="DJ109" s="272"/>
      <c r="DK109" s="272"/>
      <c r="DL109" s="2"/>
      <c r="DM109" s="2"/>
      <c r="DR109" s="247"/>
      <c r="DS109" s="266"/>
      <c r="DT109" s="266"/>
      <c r="DX109" s="272"/>
      <c r="DY109" s="272"/>
      <c r="DZ109" s="272"/>
      <c r="EA109" s="272"/>
      <c r="EB109" s="272"/>
      <c r="EC109" s="272"/>
      <c r="ED109" s="272"/>
      <c r="EE109" s="272"/>
      <c r="EF109" s="272"/>
      <c r="EG109" s="272"/>
      <c r="EH109" s="272"/>
      <c r="EI109" s="272"/>
      <c r="EJ109" s="272"/>
      <c r="EK109" s="272"/>
      <c r="EL109" s="272"/>
      <c r="EM109" s="272"/>
      <c r="EN109" s="272"/>
      <c r="EO109" s="272"/>
      <c r="EP109" s="272"/>
      <c r="EQ109" s="272"/>
      <c r="ER109" s="272"/>
      <c r="EV109" s="2"/>
      <c r="EW109" s="2"/>
      <c r="EX109" s="2"/>
      <c r="EY109" s="2"/>
      <c r="EZ109" s="2"/>
      <c r="FF109" s="24"/>
      <c r="FG109" s="24"/>
      <c r="FH109" s="51"/>
      <c r="FM109" s="272"/>
      <c r="FN109" s="272"/>
      <c r="FO109" s="272"/>
      <c r="FP109" s="272"/>
      <c r="FQ109" s="272"/>
      <c r="FR109" s="272"/>
      <c r="FS109" s="272"/>
      <c r="FT109" s="272"/>
      <c r="FU109" s="272"/>
      <c r="FV109" s="272"/>
      <c r="FW109" s="272"/>
      <c r="FX109" s="272"/>
      <c r="FY109" s="272"/>
      <c r="FZ109" s="272"/>
      <c r="GA109" s="272"/>
      <c r="GB109" s="272"/>
      <c r="GC109" s="272"/>
      <c r="GD109" s="272"/>
      <c r="GE109" s="272"/>
      <c r="GF109" s="272"/>
      <c r="GG109" s="2"/>
      <c r="GH109" s="2"/>
      <c r="GM109" s="247"/>
      <c r="GN109" s="266"/>
      <c r="GO109" s="266"/>
      <c r="GW109" s="24"/>
      <c r="GX109" s="6"/>
      <c r="GY109" s="6"/>
      <c r="GZ109" s="6"/>
      <c r="HA109" s="24"/>
      <c r="HB109" s="24"/>
      <c r="HC109" s="24"/>
      <c r="HD109" s="24"/>
      <c r="HE109" s="6"/>
      <c r="HF109" s="1"/>
      <c r="HG109" s="1"/>
      <c r="HH109" s="1"/>
      <c r="HI109" s="1"/>
      <c r="HJ109" s="1"/>
      <c r="HK109" s="1"/>
      <c r="HL109" s="2"/>
      <c r="HM109" s="2"/>
      <c r="HR109" s="247"/>
      <c r="HS109" s="266"/>
      <c r="HT109" s="2"/>
      <c r="HY109" s="24"/>
      <c r="HZ109" s="6"/>
      <c r="IA109" s="6"/>
      <c r="IB109" s="6"/>
      <c r="IC109" s="24"/>
      <c r="ID109" s="24"/>
      <c r="IE109" s="24"/>
      <c r="IF109" s="24"/>
      <c r="IG109" s="6"/>
      <c r="IH109" s="1"/>
      <c r="II109" s="1"/>
      <c r="IJ109" s="1"/>
      <c r="IK109" s="1"/>
      <c r="IL109" s="1"/>
      <c r="IM109" s="1"/>
      <c r="IN109" s="2"/>
      <c r="IO109" s="2"/>
      <c r="IT109" s="247"/>
      <c r="IU109" s="266"/>
      <c r="IV109" s="2"/>
      <c r="IW109" s="2"/>
      <c r="IX109" s="2"/>
      <c r="IY109" s="2"/>
      <c r="IZ109" s="2"/>
      <c r="JA109" s="2"/>
      <c r="JB109" s="2"/>
      <c r="JC109" s="2"/>
      <c r="JD109" s="2"/>
      <c r="JE109" s="2"/>
      <c r="JF109" s="272"/>
      <c r="JG109" s="272"/>
      <c r="JH109" s="272"/>
      <c r="JI109" s="272"/>
      <c r="JJ109" s="272"/>
      <c r="JK109" s="272"/>
      <c r="JL109" s="272"/>
      <c r="JM109" s="272"/>
      <c r="JN109" s="272"/>
      <c r="KN109" s="272"/>
      <c r="KO109" s="272"/>
      <c r="KP109" s="272"/>
      <c r="KQ109" s="272"/>
      <c r="KR109" s="405"/>
      <c r="KS109" s="405"/>
      <c r="KT109" s="405"/>
      <c r="KU109" s="272"/>
      <c r="KV109" s="272"/>
      <c r="KW109" s="272"/>
      <c r="KX109" s="272"/>
      <c r="KY109" s="272"/>
      <c r="KZ109" s="272"/>
      <c r="LA109" s="272"/>
      <c r="LB109" s="272"/>
      <c r="LC109" s="272"/>
      <c r="LD109" s="405"/>
      <c r="LE109" s="405"/>
      <c r="LF109" s="405"/>
      <c r="LG109" s="405"/>
      <c r="LH109" s="405"/>
      <c r="LI109" s="405"/>
      <c r="LJ109" s="405"/>
      <c r="LK109" s="405"/>
      <c r="LL109" s="272"/>
      <c r="LP109" s="24"/>
      <c r="LQ109" s="6"/>
      <c r="LR109" s="6"/>
      <c r="LS109" s="6"/>
      <c r="LT109" s="24"/>
      <c r="LU109" s="24"/>
      <c r="LV109" s="24"/>
      <c r="LW109" s="24"/>
      <c r="LX109" s="6"/>
      <c r="LY109" s="1"/>
      <c r="LZ109" s="1"/>
      <c r="MA109" s="1"/>
      <c r="MB109" s="1"/>
      <c r="MC109" s="1"/>
      <c r="MD109" s="1"/>
      <c r="ME109" s="2"/>
      <c r="MF109" s="2"/>
      <c r="MK109" s="247"/>
      <c r="ML109" s="266"/>
      <c r="MM109" s="2"/>
      <c r="MN109" s="2"/>
      <c r="MO109" s="2"/>
      <c r="MP109" s="2"/>
      <c r="MQ109" s="2"/>
      <c r="MR109" s="2"/>
      <c r="MS109" s="2"/>
      <c r="MT109" s="2"/>
      <c r="MU109" s="2"/>
      <c r="MV109" s="2"/>
      <c r="MZ109" s="24"/>
      <c r="NA109" s="6"/>
      <c r="NB109" s="6"/>
      <c r="NC109" s="6"/>
      <c r="ND109" s="24"/>
      <c r="NE109" s="24"/>
      <c r="NF109" s="24"/>
      <c r="NG109" s="24"/>
      <c r="NH109" s="6"/>
      <c r="NI109" s="1"/>
      <c r="NJ109" s="1"/>
      <c r="NK109" s="1"/>
      <c r="NL109" s="1"/>
      <c r="NM109" s="1"/>
      <c r="NN109" s="1"/>
      <c r="NO109" s="2"/>
      <c r="NP109" s="2"/>
      <c r="NU109" s="247"/>
      <c r="NV109" s="266"/>
      <c r="NW109" s="2"/>
      <c r="NX109" s="2"/>
      <c r="NY109" s="2"/>
      <c r="NZ109" s="2"/>
      <c r="OA109" s="2"/>
      <c r="OB109" s="2"/>
      <c r="OC109" s="2"/>
      <c r="OD109" s="2"/>
      <c r="OE109" s="2"/>
      <c r="OF109" s="2"/>
      <c r="OG109" s="2"/>
      <c r="OH109" s="2"/>
      <c r="OM109" s="247"/>
      <c r="ON109" s="266"/>
      <c r="OO109" s="2"/>
      <c r="OP109" s="2"/>
      <c r="OQ109" s="2"/>
      <c r="OR109" s="2"/>
      <c r="OS109" s="2"/>
      <c r="OT109" s="2"/>
      <c r="OU109" s="2"/>
      <c r="OV109" s="2"/>
      <c r="OW109" s="2"/>
      <c r="OX109" s="2"/>
      <c r="PK109" s="24"/>
      <c r="PL109" s="6"/>
      <c r="PM109" s="6"/>
      <c r="PN109" s="6"/>
      <c r="PO109" s="24"/>
      <c r="PP109" s="24"/>
      <c r="PQ109" s="24"/>
      <c r="PR109" s="24"/>
      <c r="PS109" s="6"/>
      <c r="PT109" s="1"/>
      <c r="PU109" s="1"/>
      <c r="PV109" s="1"/>
      <c r="PW109" s="1"/>
      <c r="PX109" s="1"/>
      <c r="PY109" s="1"/>
      <c r="QF109" s="247"/>
      <c r="QG109" s="247"/>
      <c r="QI109" s="2"/>
      <c r="QJ109" s="2"/>
      <c r="QK109" s="2"/>
      <c r="QL109" s="2"/>
      <c r="QM109" s="2"/>
      <c r="QN109" s="2"/>
      <c r="QO109" s="2"/>
      <c r="QP109" s="2"/>
      <c r="QQ109" s="2"/>
      <c r="QR109" s="2"/>
      <c r="QS109" s="2"/>
      <c r="QX109" s="247"/>
      <c r="QY109" s="266"/>
      <c r="QZ109" s="2"/>
      <c r="RA109" s="2"/>
      <c r="RB109" s="2"/>
      <c r="RC109" s="2"/>
      <c r="RD109" s="2"/>
      <c r="RE109" s="2"/>
      <c r="RF109" s="2"/>
      <c r="RG109" s="2"/>
      <c r="RH109" s="2"/>
      <c r="RI109" s="2"/>
      <c r="SB109" s="2"/>
      <c r="SC109" s="2"/>
      <c r="SD109" s="2"/>
      <c r="SE109" s="2"/>
      <c r="SF109" s="2"/>
      <c r="SG109" s="2"/>
      <c r="SH109" s="2"/>
      <c r="SI109" s="2"/>
      <c r="SJ109" s="2"/>
      <c r="SK109" s="272"/>
      <c r="SL109" s="272"/>
      <c r="SM109" s="272"/>
      <c r="SN109" s="272"/>
      <c r="SO109" s="272"/>
      <c r="SP109" s="272"/>
      <c r="SQ109" s="272"/>
      <c r="SR109" s="272"/>
      <c r="SS109" s="272"/>
      <c r="ST109" s="272"/>
      <c r="SU109" s="272"/>
      <c r="SV109" s="272"/>
      <c r="SW109" s="272"/>
      <c r="SX109" s="272"/>
      <c r="SY109" s="272"/>
      <c r="SZ109" s="272"/>
      <c r="TA109" s="272"/>
      <c r="TB109" s="272"/>
      <c r="TC109" s="272"/>
      <c r="TD109" s="272"/>
      <c r="TE109" s="272"/>
      <c r="TF109" s="2"/>
      <c r="TG109" s="2"/>
      <c r="TL109" s="247"/>
      <c r="TM109" s="266"/>
      <c r="TN109" s="266"/>
      <c r="TR109" s="2"/>
      <c r="TS109" s="2"/>
      <c r="TT109" s="2"/>
      <c r="TU109" s="2"/>
      <c r="TV109" s="2"/>
      <c r="TW109" s="2"/>
      <c r="TX109" s="2"/>
      <c r="TY109" s="2"/>
      <c r="TZ109" s="2"/>
      <c r="UA109" s="2"/>
      <c r="UB109" s="2"/>
      <c r="UC109" s="2"/>
      <c r="UD109" s="2"/>
      <c r="UE109" s="2"/>
      <c r="UF109" s="2"/>
      <c r="UG109" s="2"/>
      <c r="UH109" s="2"/>
      <c r="UI109" s="2"/>
      <c r="US109" s="2"/>
      <c r="UT109" s="94"/>
      <c r="UU109" s="2"/>
      <c r="UV109" s="2"/>
      <c r="UW109" s="2"/>
      <c r="UX109" s="2"/>
      <c r="UY109" s="2"/>
      <c r="UZ109" s="2"/>
      <c r="VA109" s="2"/>
      <c r="VB109" s="6">
        <f>300/VE108</f>
        <v>37.128712871287128</v>
      </c>
      <c r="VC109" s="6" t="s">
        <v>719</v>
      </c>
      <c r="VD109" s="6"/>
      <c r="VE109" s="6"/>
      <c r="VF109" s="184">
        <f>(VE102+VJ109)*VF102</f>
        <v>2.5462030775070836</v>
      </c>
      <c r="VG109" s="24">
        <f>IF(VH101=0,0,IF(VG92=0,0,IF(VG93=0,0,VG93*(VH101-VG92)/VH101)))</f>
        <v>0</v>
      </c>
      <c r="VH109" s="7" t="s">
        <v>274</v>
      </c>
      <c r="VI109" s="7">
        <f>IF(VH101=0,0,IF(VG92=0,0,IF(VG93=0,0,VG93*VG92/VH101)))</f>
        <v>0</v>
      </c>
      <c r="VJ109" s="176">
        <f>(VK102+VF108+VP108)*VJ102</f>
        <v>-1.5314400507355468</v>
      </c>
      <c r="VK109" s="188"/>
      <c r="VL109" s="178">
        <f>(VK102+VF108+VP108)*VL102</f>
        <v>-1.458514334033854</v>
      </c>
      <c r="VM109" s="24">
        <f>IF(VN101=0,0,IF(VM92=0,0,IF(VM93=0,0,VM93*(VN101-VM92)/VN101)))</f>
        <v>0</v>
      </c>
      <c r="VN109" s="7" t="s">
        <v>274</v>
      </c>
      <c r="VO109" s="7">
        <f>IF(VN101=0,0,IF(VM92=0,0,IF(VM93=0,0,VM93*VM92/VN101)))</f>
        <v>0</v>
      </c>
      <c r="VP109" s="179">
        <f>(VQ102+VL109)*VP102</f>
        <v>0.729257167016927</v>
      </c>
      <c r="VQ109" s="129"/>
      <c r="VR109" s="24"/>
      <c r="VS109" s="2"/>
      <c r="VT109" s="2"/>
      <c r="VU109" s="2"/>
      <c r="VV109" s="2"/>
      <c r="VW109" s="2"/>
      <c r="VX109" s="2"/>
      <c r="VY109" s="2"/>
      <c r="VZ109" s="2"/>
      <c r="WA109" s="2"/>
      <c r="WB109" s="2"/>
      <c r="W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ZW109" s="1"/>
      <c r="AAD109" s="4"/>
      <c r="AAF109" s="4"/>
      <c r="AAH109" s="4"/>
      <c r="AAI109" s="5"/>
    </row>
    <row r="110" s="1" customFormat="1" ht="1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72"/>
      <c r="AV110" s="272"/>
      <c r="AW110" s="272"/>
      <c r="AX110" s="272"/>
      <c r="AY110" s="272"/>
      <c r="AZ110" s="273"/>
      <c r="BA110" s="273"/>
      <c r="BB110" s="272"/>
      <c r="BC110" s="272"/>
      <c r="BD110" s="272"/>
      <c r="BE110" s="272"/>
      <c r="BF110" s="272"/>
      <c r="BG110" s="272"/>
      <c r="BH110" s="272"/>
      <c r="BI110" s="272"/>
      <c r="BJ110" s="272"/>
      <c r="BK110" s="272"/>
      <c r="BL110" s="272"/>
      <c r="BM110" s="272"/>
      <c r="BN110" s="272"/>
      <c r="BO110" s="272"/>
      <c r="BP110" s="272"/>
      <c r="BQ110" s="272"/>
      <c r="BR110" s="272"/>
      <c r="BS110" s="272"/>
      <c r="BT110" s="272"/>
      <c r="BU110" s="272"/>
      <c r="BV110" s="272"/>
      <c r="BW110" s="272"/>
      <c r="BX110" s="272"/>
      <c r="BY110" s="272"/>
      <c r="BZ110" s="272"/>
      <c r="CA110" s="272"/>
      <c r="CB110" s="272"/>
      <c r="CC110" s="272"/>
      <c r="CD110" s="272"/>
      <c r="CE110" s="272"/>
      <c r="CF110" s="272"/>
      <c r="CG110" s="272"/>
      <c r="CH110" s="272"/>
      <c r="CI110" s="272"/>
      <c r="CJ110" s="272"/>
      <c r="CK110" s="272"/>
      <c r="CL110" s="272"/>
      <c r="CM110" s="272"/>
      <c r="CN110" s="272"/>
      <c r="CO110" s="272"/>
      <c r="CP110" s="272"/>
      <c r="CQ110" s="272"/>
      <c r="CR110" s="272"/>
      <c r="CS110" s="272"/>
      <c r="CT110" s="272"/>
      <c r="CU110" s="272"/>
      <c r="CV110" s="272"/>
      <c r="CW110" s="272"/>
      <c r="CX110" s="272"/>
      <c r="CY110" s="272"/>
      <c r="CZ110" s="272"/>
      <c r="DA110" s="272"/>
      <c r="DB110" s="272"/>
      <c r="DC110" s="272"/>
      <c r="DD110" s="272"/>
      <c r="DE110" s="272"/>
      <c r="DF110" s="272"/>
      <c r="DG110" s="272"/>
      <c r="DH110" s="272"/>
      <c r="DI110" s="272"/>
      <c r="DJ110" s="272"/>
      <c r="DK110" s="272"/>
      <c r="DR110" s="247"/>
      <c r="DS110" s="266"/>
      <c r="DT110" s="266"/>
      <c r="DX110" s="272"/>
      <c r="DY110" s="272"/>
      <c r="DZ110" s="272"/>
      <c r="EA110" s="272"/>
      <c r="EB110" s="272"/>
      <c r="EC110" s="272"/>
      <c r="ED110" s="272"/>
      <c r="EE110" s="272"/>
      <c r="EF110" s="272"/>
      <c r="EG110" s="272"/>
      <c r="EH110" s="272"/>
      <c r="EI110" s="272"/>
      <c r="EJ110" s="272"/>
      <c r="EK110" s="272"/>
      <c r="EL110" s="272"/>
      <c r="EM110" s="272"/>
      <c r="EN110" s="272"/>
      <c r="EO110" s="272"/>
      <c r="EP110" s="272"/>
      <c r="EQ110" s="272"/>
      <c r="ER110" s="272"/>
      <c r="ES110" s="2"/>
      <c r="ET110" s="2"/>
      <c r="EU110" s="2"/>
      <c r="FF110" s="114"/>
      <c r="FG110" s="24"/>
      <c r="FH110" s="51"/>
      <c r="FM110" s="272"/>
      <c r="FN110" s="272"/>
      <c r="FO110" s="272"/>
      <c r="FP110" s="272"/>
      <c r="FQ110" s="272"/>
      <c r="FR110" s="272"/>
      <c r="FS110" s="272"/>
      <c r="FT110" s="272"/>
      <c r="FU110" s="272"/>
      <c r="FV110" s="272"/>
      <c r="FW110" s="272"/>
      <c r="FX110" s="272"/>
      <c r="FY110" s="272"/>
      <c r="FZ110" s="272"/>
      <c r="GA110" s="272"/>
      <c r="GB110" s="272"/>
      <c r="GC110" s="272"/>
      <c r="GD110" s="272"/>
      <c r="GE110" s="272"/>
      <c r="GF110" s="272"/>
      <c r="GM110" s="247"/>
      <c r="GN110" s="266"/>
      <c r="GO110" s="266"/>
      <c r="GW110" s="24"/>
      <c r="GX110" s="7"/>
      <c r="GY110" s="7"/>
      <c r="GZ110" s="6"/>
      <c r="HA110" s="24"/>
      <c r="HB110" s="24"/>
      <c r="HC110" s="24"/>
      <c r="HD110" s="24"/>
      <c r="HE110" s="6"/>
      <c r="HF110" s="1"/>
      <c r="HG110" s="1"/>
      <c r="HH110" s="1"/>
      <c r="HI110" s="1"/>
      <c r="HJ110" s="1"/>
      <c r="HK110" s="1"/>
      <c r="HR110" s="247"/>
      <c r="HS110" s="266"/>
      <c r="HT110" s="1"/>
      <c r="HY110" s="24"/>
      <c r="HZ110" s="7"/>
      <c r="IA110" s="7"/>
      <c r="IB110" s="6"/>
      <c r="IC110" s="24"/>
      <c r="ID110" s="24"/>
      <c r="IE110" s="24"/>
      <c r="IF110" s="24"/>
      <c r="IG110" s="6"/>
      <c r="IH110" s="1"/>
      <c r="II110" s="1"/>
      <c r="IJ110" s="1"/>
      <c r="IK110" s="1"/>
      <c r="IL110" s="1"/>
      <c r="IM110" s="1"/>
      <c r="IT110" s="247"/>
      <c r="IU110" s="266"/>
      <c r="IV110" s="1"/>
      <c r="IW110" s="1"/>
      <c r="IX110" s="1"/>
      <c r="IY110" s="1"/>
      <c r="IZ110" s="1"/>
      <c r="JA110" s="1"/>
      <c r="JB110" s="1"/>
      <c r="JC110" s="1"/>
      <c r="JD110" s="1"/>
      <c r="JE110" s="1"/>
      <c r="JF110" s="272"/>
      <c r="JG110" s="272"/>
      <c r="JH110" s="272"/>
      <c r="JI110" s="272"/>
      <c r="JJ110" s="272"/>
      <c r="JK110" s="272"/>
      <c r="JL110" s="272"/>
      <c r="JM110" s="272"/>
      <c r="JN110" s="272"/>
      <c r="KN110" s="272"/>
      <c r="KO110" s="272"/>
      <c r="KP110" s="272"/>
      <c r="KQ110" s="272"/>
      <c r="KR110" s="405"/>
      <c r="KS110" s="405"/>
      <c r="KT110" s="405"/>
      <c r="KU110" s="272"/>
      <c r="KV110" s="272"/>
      <c r="KW110" s="272"/>
      <c r="KX110" s="272"/>
      <c r="KY110" s="272"/>
      <c r="KZ110" s="272"/>
      <c r="LA110" s="272"/>
      <c r="LB110" s="272"/>
      <c r="LC110" s="272"/>
      <c r="LD110" s="405"/>
      <c r="LE110" s="405"/>
      <c r="LF110" s="405"/>
      <c r="LG110" s="405"/>
      <c r="LH110" s="405"/>
      <c r="LI110" s="405"/>
      <c r="LJ110" s="405"/>
      <c r="LK110" s="405"/>
      <c r="LL110" s="272"/>
      <c r="LP110" s="24"/>
      <c r="LQ110" s="7"/>
      <c r="LR110" s="7"/>
      <c r="LS110" s="6"/>
      <c r="LT110" s="24"/>
      <c r="LU110" s="24"/>
      <c r="LV110" s="24"/>
      <c r="LW110" s="24"/>
      <c r="LX110" s="6"/>
      <c r="LY110" s="1"/>
      <c r="LZ110" s="1"/>
      <c r="MA110" s="1"/>
      <c r="MB110" s="1"/>
      <c r="MC110" s="1"/>
      <c r="MD110" s="1"/>
      <c r="MK110" s="247"/>
      <c r="ML110" s="266"/>
      <c r="MM110" s="1"/>
      <c r="MN110" s="1"/>
      <c r="MO110" s="1"/>
      <c r="MP110" s="1"/>
      <c r="MQ110" s="1"/>
      <c r="MR110" s="1"/>
      <c r="MS110" s="1"/>
      <c r="MT110" s="1"/>
      <c r="MU110" s="1"/>
      <c r="MV110" s="1"/>
      <c r="MZ110" s="24"/>
      <c r="NA110" s="7"/>
      <c r="NB110" s="7"/>
      <c r="NC110" s="6"/>
      <c r="ND110" s="24"/>
      <c r="NE110" s="24"/>
      <c r="NF110" s="24"/>
      <c r="NG110" s="24"/>
      <c r="NH110" s="6"/>
      <c r="NI110" s="1"/>
      <c r="NJ110" s="1"/>
      <c r="NK110" s="1"/>
      <c r="NL110" s="1"/>
      <c r="NM110" s="1"/>
      <c r="NN110" s="1"/>
      <c r="NU110" s="247"/>
      <c r="NV110" s="266"/>
      <c r="NW110" s="1"/>
      <c r="NX110" s="1"/>
      <c r="NY110" s="1"/>
      <c r="NZ110" s="1"/>
      <c r="OA110" s="1"/>
      <c r="OB110" s="1"/>
      <c r="OC110" s="1"/>
      <c r="OD110" s="1"/>
      <c r="OE110" s="1"/>
      <c r="OF110" s="1"/>
      <c r="OM110" s="247"/>
      <c r="ON110" s="266"/>
      <c r="OO110" s="1"/>
      <c r="OP110" s="1"/>
      <c r="OQ110" s="1"/>
      <c r="OR110" s="1"/>
      <c r="OS110" s="1"/>
      <c r="OT110" s="1"/>
      <c r="OU110" s="1"/>
      <c r="OV110" s="1"/>
      <c r="OW110" s="1"/>
      <c r="OX110" s="1"/>
      <c r="PK110" s="24"/>
      <c r="PL110" s="7"/>
      <c r="PM110" s="7"/>
      <c r="PN110" s="6"/>
      <c r="PO110" s="24"/>
      <c r="PP110" s="24"/>
      <c r="PQ110" s="24"/>
      <c r="PR110" s="24"/>
      <c r="PS110" s="6"/>
      <c r="PT110" s="1"/>
      <c r="PU110" s="1"/>
      <c r="PV110" s="1"/>
      <c r="PW110" s="1"/>
      <c r="PX110" s="1"/>
      <c r="PY110" s="1"/>
      <c r="QF110" s="247"/>
      <c r="QG110" s="247"/>
      <c r="QI110" s="1"/>
      <c r="QJ110" s="1"/>
      <c r="QK110" s="1"/>
      <c r="QL110" s="1"/>
      <c r="QM110" s="1"/>
      <c r="QN110" s="1"/>
      <c r="QO110" s="1"/>
      <c r="QP110" s="1"/>
      <c r="QQ110" s="1"/>
      <c r="QX110" s="247"/>
      <c r="QY110" s="266"/>
      <c r="QZ110" s="1"/>
      <c r="RA110" s="1"/>
      <c r="RB110" s="1"/>
      <c r="RC110" s="1"/>
      <c r="RD110" s="1"/>
      <c r="RE110" s="1"/>
      <c r="RF110" s="1"/>
      <c r="RG110" s="1"/>
      <c r="RH110" s="1"/>
      <c r="RI110" s="1"/>
      <c r="SB110" s="1"/>
      <c r="SC110" s="1"/>
      <c r="SD110" s="1"/>
      <c r="SE110" s="1"/>
      <c r="SF110" s="1"/>
      <c r="SG110" s="1"/>
      <c r="SH110" s="1"/>
      <c r="SI110" s="1"/>
      <c r="SJ110" s="1"/>
      <c r="SK110" s="272"/>
      <c r="SL110" s="272"/>
      <c r="SM110" s="272"/>
      <c r="SN110" s="272"/>
      <c r="SO110" s="272"/>
      <c r="SP110" s="272"/>
      <c r="SQ110" s="272"/>
      <c r="SR110" s="272"/>
      <c r="SS110" s="272"/>
      <c r="ST110" s="272"/>
      <c r="SU110" s="272"/>
      <c r="SV110" s="272"/>
      <c r="SW110" s="272"/>
      <c r="SX110" s="272"/>
      <c r="SY110" s="272"/>
      <c r="SZ110" s="272"/>
      <c r="TA110" s="272"/>
      <c r="TB110" s="272"/>
      <c r="TC110" s="272"/>
      <c r="TD110" s="272"/>
      <c r="TE110" s="272"/>
      <c r="TL110" s="247"/>
      <c r="TM110" s="266"/>
      <c r="TN110" s="266"/>
      <c r="TR110" s="1"/>
      <c r="TS110" s="1"/>
      <c r="TT110" s="1"/>
      <c r="TU110" s="1"/>
      <c r="TV110" s="1"/>
      <c r="TW110" s="1"/>
      <c r="TX110" s="1"/>
      <c r="TY110" s="1"/>
      <c r="TZ110" s="1"/>
      <c r="UA110" s="1"/>
      <c r="UB110" s="1"/>
      <c r="UC110" s="1"/>
      <c r="UD110" s="1"/>
      <c r="UE110" s="1"/>
      <c r="UF110" s="1"/>
      <c r="UG110" s="1"/>
      <c r="UH110" s="1"/>
      <c r="UI110" s="1"/>
      <c r="US110" s="1"/>
      <c r="UT110" s="3"/>
      <c r="UU110" s="1"/>
      <c r="UV110" s="1"/>
      <c r="UW110" s="1"/>
      <c r="UX110" s="1"/>
      <c r="UY110" s="1"/>
      <c r="UZ110" s="1"/>
      <c r="VA110" s="1"/>
      <c r="VB110" s="6"/>
      <c r="VC110" s="6"/>
      <c r="VD110" s="6"/>
      <c r="VE110" s="6"/>
      <c r="VF110" s="184">
        <f>(VE102+VJ110)*VF102</f>
        <v>2.5465103439465326</v>
      </c>
      <c r="VG110" s="24">
        <f>IF(VH101=0,0,IF(VG94=0,0,IF(VG95=0,0,VG95*(VH101-VG94)/VH101)))</f>
        <v>0</v>
      </c>
      <c r="VH110" s="7" t="s">
        <v>282</v>
      </c>
      <c r="VI110" s="7">
        <f>IF(VH101=0,0,IF(VG94=0,0,IF(VG95=0,0,VG95*VG94/VH101)))</f>
        <v>0</v>
      </c>
      <c r="VJ110" s="176">
        <f>(VK102+VF109+VP109)*VJ102</f>
        <v>-1.5320545836144444</v>
      </c>
      <c r="VK110" s="188"/>
      <c r="VL110" s="178">
        <f>(VK102+VF109+VP109)*VL102</f>
        <v>-1.4590996034423278</v>
      </c>
      <c r="VM110" s="24">
        <f>IF(VN101=0,0,IF(VM94=0,0,IF(VM95=0,0,VM95*(VN101-VM94)/VN101)))</f>
        <v>0</v>
      </c>
      <c r="VN110" s="7" t="s">
        <v>282</v>
      </c>
      <c r="VO110" s="7">
        <f>IF(VN101=0,0,IF(VM94=0,0,IF(VM95=0,0,VM95*VM94/VN101)))</f>
        <v>0</v>
      </c>
      <c r="VP110" s="179">
        <f>(VQ102+VL110)*VP102</f>
        <v>0.7295498017211639</v>
      </c>
      <c r="VQ110" s="129"/>
      <c r="VR110" s="24"/>
      <c r="VS110" s="1"/>
      <c r="VT110" s="1"/>
      <c r="VU110" s="1"/>
      <c r="VV110" s="1"/>
      <c r="VW110" s="1"/>
      <c r="VX110" s="1"/>
      <c r="VY110" s="1"/>
      <c r="VZ110" s="1"/>
      <c r="WA110" s="1"/>
      <c r="WB110" s="1"/>
      <c r="WL110" s="1"/>
      <c r="WU110" s="2"/>
      <c r="XC110" s="2"/>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ZE110" s="2"/>
      <c r="ZF110" s="2"/>
      <c r="ZW110" s="1"/>
      <c r="AAB110" s="258"/>
      <c r="AAC110" s="260"/>
      <c r="AAD110" s="269"/>
      <c r="AAE110" s="260"/>
      <c r="AAF110" s="4"/>
      <c r="AAH110" s="271"/>
      <c r="AAI110" s="173"/>
    </row>
    <row r="111" s="1" customFormat="1" ht="1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72"/>
      <c r="AV111" s="272"/>
      <c r="AW111" s="272"/>
      <c r="AX111" s="272"/>
      <c r="AY111" s="272"/>
      <c r="AZ111" s="273"/>
      <c r="BA111" s="273"/>
      <c r="BB111" s="272"/>
      <c r="BC111" s="272"/>
      <c r="BD111" s="272"/>
      <c r="BE111" s="272"/>
      <c r="BF111" s="272"/>
      <c r="BG111" s="272"/>
      <c r="BH111" s="272"/>
      <c r="BI111" s="272"/>
      <c r="BJ111" s="272"/>
      <c r="BK111" s="272"/>
      <c r="BL111" s="272"/>
      <c r="BM111" s="272"/>
      <c r="BN111" s="272"/>
      <c r="BO111" s="272"/>
      <c r="BP111" s="272"/>
      <c r="BQ111" s="272"/>
      <c r="BR111" s="272"/>
      <c r="BS111" s="272"/>
      <c r="BT111" s="272"/>
      <c r="BU111" s="272"/>
      <c r="BV111" s="272"/>
      <c r="BW111" s="272"/>
      <c r="BX111" s="272"/>
      <c r="BY111" s="272"/>
      <c r="BZ111" s="272"/>
      <c r="CA111" s="272"/>
      <c r="CB111" s="272"/>
      <c r="CC111" s="272"/>
      <c r="CD111" s="272"/>
      <c r="CE111" s="272"/>
      <c r="CF111" s="272"/>
      <c r="CG111" s="272"/>
      <c r="CH111" s="272"/>
      <c r="CI111" s="272"/>
      <c r="CJ111" s="272"/>
      <c r="CK111" s="272"/>
      <c r="CL111" s="272"/>
      <c r="CM111" s="272"/>
      <c r="CN111" s="272"/>
      <c r="CO111" s="272"/>
      <c r="CP111" s="272"/>
      <c r="CQ111" s="272"/>
      <c r="CR111" s="272"/>
      <c r="CS111" s="272"/>
      <c r="CT111" s="272"/>
      <c r="CU111" s="272"/>
      <c r="CV111" s="272"/>
      <c r="CW111" s="272"/>
      <c r="CX111" s="272"/>
      <c r="CY111" s="272"/>
      <c r="CZ111" s="272"/>
      <c r="DA111" s="272"/>
      <c r="DB111" s="272"/>
      <c r="DC111" s="272"/>
      <c r="DD111" s="272"/>
      <c r="DE111" s="272"/>
      <c r="DF111" s="272"/>
      <c r="DG111" s="272"/>
      <c r="DH111" s="272"/>
      <c r="DI111" s="272"/>
      <c r="DJ111" s="272"/>
      <c r="DK111" s="272"/>
      <c r="DL111" s="2"/>
      <c r="DM111" s="2"/>
      <c r="DR111" s="247"/>
      <c r="DS111" s="266"/>
      <c r="DT111" s="266"/>
      <c r="DX111" s="272"/>
      <c r="DY111" s="272"/>
      <c r="DZ111" s="272"/>
      <c r="EA111" s="272"/>
      <c r="EB111" s="272"/>
      <c r="EC111" s="272"/>
      <c r="ED111" s="272"/>
      <c r="EE111" s="272"/>
      <c r="EF111" s="272"/>
      <c r="EG111" s="272"/>
      <c r="EH111" s="272"/>
      <c r="EI111" s="272"/>
      <c r="EJ111" s="272"/>
      <c r="EK111" s="272"/>
      <c r="EL111" s="272"/>
      <c r="EM111" s="272"/>
      <c r="EN111" s="272"/>
      <c r="EO111" s="272"/>
      <c r="EP111" s="272"/>
      <c r="EQ111" s="272"/>
      <c r="ER111" s="272"/>
      <c r="EV111" s="2"/>
      <c r="EW111" s="2"/>
      <c r="EX111" s="2"/>
      <c r="EY111" s="2"/>
      <c r="EZ111" s="2"/>
      <c r="FF111" s="24"/>
      <c r="FG111" s="24"/>
      <c r="FH111" s="51"/>
      <c r="FM111" s="272"/>
      <c r="FN111" s="272"/>
      <c r="FO111" s="272"/>
      <c r="FP111" s="272"/>
      <c r="FQ111" s="272"/>
      <c r="FR111" s="272"/>
      <c r="FS111" s="272"/>
      <c r="FT111" s="272"/>
      <c r="FU111" s="272"/>
      <c r="FV111" s="272"/>
      <c r="FW111" s="272"/>
      <c r="FX111" s="272"/>
      <c r="FY111" s="272"/>
      <c r="FZ111" s="272"/>
      <c r="GA111" s="272"/>
      <c r="GB111" s="272"/>
      <c r="GC111" s="272"/>
      <c r="GD111" s="272"/>
      <c r="GE111" s="272"/>
      <c r="GF111" s="272"/>
      <c r="GG111" s="2"/>
      <c r="GH111" s="2"/>
      <c r="GM111" s="247"/>
      <c r="GN111" s="266"/>
      <c r="GO111" s="266"/>
      <c r="GW111" s="24"/>
      <c r="GX111" s="6"/>
      <c r="GY111" s="24"/>
      <c r="GZ111" s="6"/>
      <c r="HA111" s="24"/>
      <c r="HB111" s="24"/>
      <c r="HC111" s="1"/>
      <c r="HD111" s="1"/>
      <c r="HE111" s="1"/>
      <c r="HF111" s="1"/>
      <c r="HG111" s="1"/>
      <c r="HH111" s="1"/>
      <c r="HI111" s="1"/>
      <c r="HJ111" s="1"/>
      <c r="HK111" s="1"/>
      <c r="HL111" s="2"/>
      <c r="HM111" s="2"/>
      <c r="HR111" s="247"/>
      <c r="HS111" s="266"/>
      <c r="HY111" s="24"/>
      <c r="HZ111" s="6"/>
      <c r="IA111" s="24"/>
      <c r="IB111" s="6"/>
      <c r="IC111" s="24"/>
      <c r="ID111" s="24"/>
      <c r="IE111" s="1"/>
      <c r="IF111" s="1"/>
      <c r="IG111" s="1"/>
      <c r="IH111" s="1"/>
      <c r="II111" s="1"/>
      <c r="IJ111" s="1"/>
      <c r="IK111" s="1"/>
      <c r="IL111" s="1"/>
      <c r="IM111" s="1"/>
      <c r="IN111" s="2"/>
      <c r="IO111" s="2"/>
      <c r="IT111" s="247"/>
      <c r="IU111" s="266"/>
      <c r="JF111" s="272"/>
      <c r="JG111" s="272"/>
      <c r="JH111" s="272"/>
      <c r="JI111" s="272"/>
      <c r="JJ111" s="272"/>
      <c r="JK111" s="272"/>
      <c r="JL111" s="272"/>
      <c r="JM111" s="272"/>
      <c r="JN111" s="272"/>
      <c r="KN111" s="272"/>
      <c r="KO111" s="272"/>
      <c r="KP111" s="272"/>
      <c r="KQ111" s="272"/>
      <c r="KR111" s="405"/>
      <c r="KS111" s="405"/>
      <c r="KT111" s="405"/>
      <c r="LD111" s="405"/>
      <c r="LE111" s="405"/>
      <c r="LF111" s="405"/>
      <c r="LG111" s="405"/>
      <c r="LH111" s="405"/>
      <c r="LI111" s="405"/>
      <c r="LJ111" s="405"/>
      <c r="LK111" s="405"/>
      <c r="LL111" s="272"/>
      <c r="LP111" s="24"/>
      <c r="LQ111" s="6"/>
      <c r="LR111" s="24"/>
      <c r="LS111" s="6"/>
      <c r="LT111" s="24"/>
      <c r="LU111" s="24"/>
      <c r="LV111" s="1"/>
      <c r="LW111" s="1"/>
      <c r="LX111" s="1"/>
      <c r="LY111" s="1"/>
      <c r="LZ111" s="1"/>
      <c r="MA111" s="1"/>
      <c r="MB111" s="1"/>
      <c r="MC111" s="1"/>
      <c r="MD111" s="1"/>
      <c r="ME111" s="2"/>
      <c r="MF111" s="2"/>
      <c r="MK111" s="247"/>
      <c r="ML111" s="266"/>
      <c r="MZ111" s="24"/>
      <c r="NA111" s="6"/>
      <c r="NB111" s="24"/>
      <c r="NC111" s="6"/>
      <c r="ND111" s="24"/>
      <c r="NE111" s="24"/>
      <c r="NF111" s="1"/>
      <c r="NG111" s="1"/>
      <c r="NH111" s="1"/>
      <c r="NI111" s="1"/>
      <c r="NJ111" s="1"/>
      <c r="NK111" s="1"/>
      <c r="NL111" s="1"/>
      <c r="NM111" s="1"/>
      <c r="NN111" s="1"/>
      <c r="NO111" s="2"/>
      <c r="NP111" s="2"/>
      <c r="NU111" s="247"/>
      <c r="NV111" s="266"/>
      <c r="OG111" s="2"/>
      <c r="OH111" s="2"/>
      <c r="OM111" s="247"/>
      <c r="ON111" s="266"/>
      <c r="PK111" s="24"/>
      <c r="PL111" s="6"/>
      <c r="PM111" s="24"/>
      <c r="PN111" s="6"/>
      <c r="PO111" s="24"/>
      <c r="PP111" s="24"/>
      <c r="PQ111" s="1"/>
      <c r="PR111" s="1"/>
      <c r="PS111" s="1"/>
      <c r="PT111" s="1"/>
      <c r="PU111" s="1"/>
      <c r="PV111" s="1"/>
      <c r="PW111" s="1"/>
      <c r="PX111" s="1"/>
      <c r="PY111" s="1"/>
      <c r="QF111" s="248"/>
      <c r="QG111" s="248"/>
      <c r="QR111" s="2"/>
      <c r="QS111" s="2"/>
      <c r="QX111" s="247"/>
      <c r="QY111" s="266"/>
      <c r="SK111" s="272"/>
      <c r="SL111" s="272"/>
      <c r="SM111" s="272"/>
      <c r="SN111" s="272"/>
      <c r="SO111" s="272"/>
      <c r="SP111" s="272"/>
      <c r="SQ111" s="272"/>
      <c r="SR111" s="272"/>
      <c r="SS111" s="272"/>
      <c r="ST111" s="272"/>
      <c r="SU111" s="272"/>
      <c r="SV111" s="272"/>
      <c r="SW111" s="272"/>
      <c r="SX111" s="272"/>
      <c r="SY111" s="272"/>
      <c r="SZ111" s="272"/>
      <c r="TA111" s="272"/>
      <c r="TB111" s="272"/>
      <c r="TC111" s="272"/>
      <c r="TD111" s="272"/>
      <c r="TE111" s="272"/>
      <c r="TF111" s="2"/>
      <c r="TG111" s="2"/>
      <c r="TL111" s="247"/>
      <c r="TM111" s="266"/>
      <c r="TN111" s="266"/>
      <c r="UT111" s="3"/>
      <c r="VB111" s="6"/>
      <c r="VC111" s="6"/>
      <c r="VD111" s="6"/>
      <c r="VE111" s="6"/>
      <c r="VF111" s="184">
        <f>(VE102+VJ111)*VF102</f>
        <v>2.5465871605563946</v>
      </c>
      <c r="VG111" s="24">
        <f>IF(VH101=0,0,IF(VG96=0,0,IF(VG97=0,0,VG97*(VH101-VG96)/VH101)))</f>
        <v>0</v>
      </c>
      <c r="VH111" s="7" t="s">
        <v>289</v>
      </c>
      <c r="VI111" s="7">
        <f>IF(VH101=0,0,IF(VG96=0,0,IF(VG97=0,0,VG97*VG96/VH101)))</f>
        <v>0</v>
      </c>
      <c r="VJ111" s="176">
        <f>(VK102+VF110+VP110)*VJ102</f>
        <v>-1.5322082168341686</v>
      </c>
      <c r="VK111" s="188"/>
      <c r="VL111" s="178">
        <f>(VK102+VF110+VP110)*VL102</f>
        <v>-1.4592459207944461</v>
      </c>
      <c r="VM111" s="24">
        <f>IF(VN101=0,0,IF(VM96=0,0,IF(VM97=0,0,VM97*(VN101-VM96)/VN101)))</f>
        <v>0</v>
      </c>
      <c r="VN111" s="7" t="s">
        <v>289</v>
      </c>
      <c r="VO111" s="7">
        <f>IF(VN101=0,0,IF(VM96=0,0,IF(VM97=0,0,VM97*VM96/VN101)))</f>
        <v>0</v>
      </c>
      <c r="VP111" s="179">
        <f>(VQ102+VL111)*VP102</f>
        <v>0.72962296039722307</v>
      </c>
      <c r="VQ111" s="129"/>
      <c r="VR111" s="24"/>
      <c r="YV111" s="2"/>
      <c r="ZW111" s="1"/>
      <c r="AAD111" s="4"/>
      <c r="AAF111" s="4"/>
      <c r="AAH111" s="4"/>
      <c r="AAI111" s="5"/>
    </row>
    <row r="112" s="1" customFormat="1" ht="1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72"/>
      <c r="AU112" s="272"/>
      <c r="AV112" s="272"/>
      <c r="AW112" s="272"/>
      <c r="AX112" s="272"/>
      <c r="AY112" s="272"/>
      <c r="AZ112" s="273"/>
      <c r="BA112" s="273"/>
      <c r="BB112" s="272"/>
      <c r="BC112" s="272"/>
      <c r="BD112" s="272"/>
      <c r="BE112" s="272"/>
      <c r="BF112" s="272"/>
      <c r="BG112" s="272"/>
      <c r="BH112" s="272"/>
      <c r="BI112" s="272"/>
      <c r="BJ112" s="272"/>
      <c r="BK112" s="272"/>
      <c r="BL112" s="272"/>
      <c r="BM112" s="272"/>
      <c r="BN112" s="272"/>
      <c r="BO112" s="272"/>
      <c r="BP112" s="272"/>
      <c r="BQ112" s="272"/>
      <c r="BR112" s="272"/>
      <c r="BS112" s="272"/>
      <c r="BT112" s="272"/>
      <c r="BU112" s="272"/>
      <c r="BV112" s="272"/>
      <c r="BW112" s="272"/>
      <c r="BX112" s="272"/>
      <c r="BY112" s="272"/>
      <c r="BZ112" s="272"/>
      <c r="CA112" s="272"/>
      <c r="CB112" s="272"/>
      <c r="CC112" s="272"/>
      <c r="CD112" s="272"/>
      <c r="CE112" s="272"/>
      <c r="CF112" s="272"/>
      <c r="CG112" s="272"/>
      <c r="CH112" s="272"/>
      <c r="CI112" s="272"/>
      <c r="CJ112" s="272"/>
      <c r="CK112" s="272"/>
      <c r="CL112" s="272"/>
      <c r="CM112" s="272"/>
      <c r="CN112" s="272"/>
      <c r="CO112" s="272"/>
      <c r="CP112" s="272"/>
      <c r="CQ112" s="272"/>
      <c r="CR112" s="272"/>
      <c r="CS112" s="272"/>
      <c r="CT112" s="272"/>
      <c r="CU112" s="272"/>
      <c r="CV112" s="272"/>
      <c r="CW112" s="272"/>
      <c r="CX112" s="272"/>
      <c r="CY112" s="272"/>
      <c r="CZ112" s="272"/>
      <c r="DA112" s="272"/>
      <c r="DB112" s="272"/>
      <c r="DC112" s="272"/>
      <c r="DD112" s="272"/>
      <c r="DE112" s="272"/>
      <c r="DF112" s="272"/>
      <c r="DG112" s="272"/>
      <c r="DH112" s="272"/>
      <c r="DI112" s="272"/>
      <c r="DJ112" s="272"/>
      <c r="DK112" s="272"/>
      <c r="DR112" s="247"/>
      <c r="DS112" s="247"/>
      <c r="DT112" s="247"/>
      <c r="DX112" s="272"/>
      <c r="DY112" s="272"/>
      <c r="DZ112" s="272"/>
      <c r="EA112" s="272"/>
      <c r="EB112" s="272"/>
      <c r="EC112" s="272"/>
      <c r="ED112" s="272"/>
      <c r="EE112" s="272"/>
      <c r="EF112" s="272"/>
      <c r="EG112" s="272"/>
      <c r="EH112" s="272"/>
      <c r="EI112" s="272"/>
      <c r="EJ112" s="272"/>
      <c r="EK112" s="272"/>
      <c r="EL112" s="272"/>
      <c r="EM112" s="272"/>
      <c r="EN112" s="272"/>
      <c r="EO112" s="272"/>
      <c r="EP112" s="272"/>
      <c r="EQ112" s="272"/>
      <c r="ER112" s="272"/>
      <c r="FF112" s="24"/>
      <c r="FG112" s="24"/>
      <c r="FH112" s="51"/>
      <c r="FM112" s="272"/>
      <c r="FN112" s="272"/>
      <c r="FO112" s="272"/>
      <c r="FP112" s="272"/>
      <c r="FQ112" s="272"/>
      <c r="FR112" s="272"/>
      <c r="FS112" s="272"/>
      <c r="FT112" s="272"/>
      <c r="FU112" s="272"/>
      <c r="FV112" s="272"/>
      <c r="FW112" s="272"/>
      <c r="FX112" s="272"/>
      <c r="FY112" s="272"/>
      <c r="FZ112" s="272"/>
      <c r="GA112" s="272"/>
      <c r="GB112" s="272"/>
      <c r="GC112" s="272"/>
      <c r="GD112" s="272"/>
      <c r="GE112" s="272"/>
      <c r="GF112" s="272"/>
      <c r="GM112" s="247"/>
      <c r="GN112" s="247"/>
      <c r="GO112" s="247"/>
      <c r="GT112" s="6"/>
      <c r="GU112" s="6"/>
      <c r="GV112" s="6"/>
      <c r="GW112" s="6"/>
      <c r="GX112" s="6"/>
      <c r="GY112" s="6"/>
      <c r="GZ112" s="6"/>
      <c r="HA112" s="6"/>
      <c r="HB112" s="1"/>
      <c r="HC112" s="1"/>
      <c r="HD112" s="1"/>
      <c r="HE112" s="1"/>
      <c r="HF112" s="1"/>
      <c r="HG112" s="1"/>
      <c r="HH112" s="1"/>
      <c r="HI112" s="1"/>
      <c r="HJ112" s="1"/>
      <c r="HK112" s="1"/>
      <c r="HR112" s="247"/>
      <c r="HS112" s="247"/>
      <c r="HV112" s="6"/>
      <c r="HW112" s="6"/>
      <c r="HX112" s="6"/>
      <c r="HY112" s="6"/>
      <c r="HZ112" s="6"/>
      <c r="IA112" s="6"/>
      <c r="IB112" s="6"/>
      <c r="IC112" s="6"/>
      <c r="ID112" s="1"/>
      <c r="IE112" s="1"/>
      <c r="IF112" s="1"/>
      <c r="IG112" s="1"/>
      <c r="IH112" s="1"/>
      <c r="II112" s="1"/>
      <c r="IJ112" s="1"/>
      <c r="IK112" s="1"/>
      <c r="IL112" s="1"/>
      <c r="IM112" s="1"/>
      <c r="IT112" s="247"/>
      <c r="IU112" s="247"/>
      <c r="JF112" s="272"/>
      <c r="JG112" s="272"/>
      <c r="JH112" s="272"/>
      <c r="JI112" s="272"/>
      <c r="JJ112" s="272"/>
      <c r="JK112" s="272"/>
      <c r="JL112" s="272"/>
      <c r="JM112" s="272"/>
      <c r="JN112" s="272"/>
      <c r="KN112" s="272"/>
      <c r="KO112" s="272"/>
      <c r="KP112" s="272"/>
      <c r="KQ112" s="272"/>
      <c r="KR112" s="405"/>
      <c r="KS112" s="405"/>
      <c r="KT112" s="405"/>
      <c r="LD112" s="405"/>
      <c r="LE112" s="405"/>
      <c r="LF112" s="405"/>
      <c r="LG112" s="405"/>
      <c r="LH112" s="405"/>
      <c r="LI112" s="405"/>
      <c r="LJ112" s="405"/>
      <c r="LK112" s="405"/>
      <c r="LL112" s="272"/>
      <c r="LM112" s="6"/>
      <c r="LN112" s="6"/>
      <c r="LO112" s="6"/>
      <c r="LP112" s="6"/>
      <c r="LQ112" s="6"/>
      <c r="LR112" s="6"/>
      <c r="LS112" s="6"/>
      <c r="LT112" s="6"/>
      <c r="LU112" s="1"/>
      <c r="LV112" s="1"/>
      <c r="LW112" s="1"/>
      <c r="LX112" s="1"/>
      <c r="LY112" s="1"/>
      <c r="LZ112" s="1"/>
      <c r="MA112" s="1"/>
      <c r="MB112" s="1"/>
      <c r="MC112" s="1"/>
      <c r="MD112" s="1"/>
      <c r="MK112" s="247"/>
      <c r="ML112" s="247"/>
      <c r="MW112" s="6"/>
      <c r="MX112" s="6"/>
      <c r="MY112" s="6"/>
      <c r="MZ112" s="6"/>
      <c r="NA112" s="6"/>
      <c r="NB112" s="6"/>
      <c r="NC112" s="6"/>
      <c r="ND112" s="6"/>
      <c r="NE112" s="1"/>
      <c r="NF112" s="1"/>
      <c r="NG112" s="1"/>
      <c r="NH112" s="1"/>
      <c r="NI112" s="1"/>
      <c r="NJ112" s="1"/>
      <c r="NK112" s="1"/>
      <c r="NL112" s="1"/>
      <c r="NM112" s="1"/>
      <c r="NN112" s="1"/>
      <c r="NU112" s="247"/>
      <c r="NV112" s="247"/>
      <c r="OM112" s="247"/>
      <c r="ON112" s="247"/>
      <c r="PH112" s="6"/>
      <c r="PI112" s="6"/>
      <c r="PJ112" s="6"/>
      <c r="PK112" s="6"/>
      <c r="PL112" s="6"/>
      <c r="PM112" s="6"/>
      <c r="PN112" s="6"/>
      <c r="PO112" s="6"/>
      <c r="PP112" s="1"/>
      <c r="PQ112" s="1"/>
      <c r="PR112" s="1"/>
      <c r="PS112" s="1"/>
      <c r="PT112" s="1"/>
      <c r="PU112" s="1"/>
      <c r="PV112" s="1"/>
      <c r="PW112" s="1"/>
      <c r="PX112" s="1"/>
      <c r="PY112" s="1"/>
      <c r="QF112" s="247"/>
      <c r="QG112" s="247"/>
      <c r="QX112" s="247"/>
      <c r="QY112" s="247"/>
      <c r="SK112" s="272"/>
      <c r="SL112" s="272"/>
      <c r="SM112" s="272"/>
      <c r="SN112" s="272"/>
      <c r="SO112" s="272"/>
      <c r="SP112" s="272"/>
      <c r="SQ112" s="272"/>
      <c r="SR112" s="272"/>
      <c r="SS112" s="272"/>
      <c r="ST112" s="272"/>
      <c r="SU112" s="272"/>
      <c r="SV112" s="272"/>
      <c r="SW112" s="272"/>
      <c r="SX112" s="272"/>
      <c r="SY112" s="272"/>
      <c r="SZ112" s="272"/>
      <c r="TA112" s="272"/>
      <c r="TB112" s="272"/>
      <c r="TC112" s="272"/>
      <c r="TD112" s="272"/>
      <c r="TE112" s="272"/>
      <c r="TL112" s="247"/>
      <c r="TM112" s="247"/>
      <c r="TN112" s="247"/>
      <c r="UT112" s="3"/>
      <c r="VB112" s="6"/>
      <c r="VC112" s="6"/>
      <c r="VD112" s="6"/>
      <c r="VE112" s="6"/>
      <c r="VF112" s="184">
        <f>(VE102+VJ112)*VF102</f>
        <v>2.5466063647088601</v>
      </c>
      <c r="VG112" s="7">
        <f>IF(VH101=0,0,IF(VG86=0,0,VG86*VH101/2))</f>
        <v>0</v>
      </c>
      <c r="VH112" s="7" t="s">
        <v>301</v>
      </c>
      <c r="VI112" s="7">
        <f t="shared" ref="VI112:VI113" si="638">VG112</f>
        <v>0</v>
      </c>
      <c r="VJ112" s="176">
        <f>(VK102+VF111+VP111)*VJ102</f>
        <v>-1.5322466251390998</v>
      </c>
      <c r="VK112" s="188"/>
      <c r="VL112" s="178">
        <f>(VK102+VF111+VP111)*VL102</f>
        <v>-1.4592825001324758</v>
      </c>
      <c r="VM112" s="7">
        <f>IF(VN101=0,0,IF(VM86=0,0,VM86*VN101/2))</f>
        <v>0</v>
      </c>
      <c r="VN112" s="7" t="s">
        <v>301</v>
      </c>
      <c r="VO112" s="7">
        <f t="shared" ref="VO112:VO113" si="639">VM112</f>
        <v>0</v>
      </c>
      <c r="VP112" s="179">
        <f>(VQ102+VL112)*VP102</f>
        <v>0.72964125006623792</v>
      </c>
      <c r="VQ112" s="129"/>
      <c r="VR112" s="24"/>
      <c r="YV112" s="2"/>
      <c r="ZW112" s="1"/>
      <c r="AAB112" s="258"/>
      <c r="AAC112" s="260"/>
      <c r="AAD112" s="269"/>
      <c r="AAE112" s="260"/>
      <c r="AAF112" s="4"/>
      <c r="AAH112" s="271"/>
      <c r="AAI112" s="5"/>
    </row>
    <row r="113" s="1" customFormat="1" ht="1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72"/>
      <c r="AU113" s="272"/>
      <c r="AV113" s="272"/>
      <c r="AW113" s="272"/>
      <c r="AX113" s="272"/>
      <c r="AY113" s="272"/>
      <c r="AZ113" s="273"/>
      <c r="BA113" s="273"/>
      <c r="BB113" s="272"/>
      <c r="BC113" s="272"/>
      <c r="BD113" s="272"/>
      <c r="BE113" s="272"/>
      <c r="BF113" s="272"/>
      <c r="BG113" s="272"/>
      <c r="BH113" s="272"/>
      <c r="BI113" s="272"/>
      <c r="BJ113" s="272"/>
      <c r="BK113" s="272"/>
      <c r="BL113" s="272"/>
      <c r="BM113" s="272"/>
      <c r="BN113" s="272"/>
      <c r="BO113" s="272"/>
      <c r="BP113" s="272"/>
      <c r="BQ113" s="272"/>
      <c r="BR113" s="272"/>
      <c r="BS113" s="272"/>
      <c r="BT113" s="272"/>
      <c r="BU113" s="272"/>
      <c r="BV113" s="272"/>
      <c r="BW113" s="272"/>
      <c r="BX113" s="272"/>
      <c r="BY113" s="272"/>
      <c r="BZ113" s="272"/>
      <c r="CA113" s="272"/>
      <c r="CB113" s="272"/>
      <c r="CC113" s="272"/>
      <c r="CD113" s="272"/>
      <c r="CE113" s="272"/>
      <c r="CF113" s="272"/>
      <c r="CG113" s="272"/>
      <c r="CH113" s="272"/>
      <c r="CI113" s="272"/>
      <c r="CJ113" s="272"/>
      <c r="CK113" s="272"/>
      <c r="CL113" s="272"/>
      <c r="CM113" s="272"/>
      <c r="CN113" s="272"/>
      <c r="CO113" s="272"/>
      <c r="CP113" s="272"/>
      <c r="CQ113" s="272"/>
      <c r="CR113" s="272"/>
      <c r="CS113" s="272"/>
      <c r="CT113" s="272"/>
      <c r="CU113" s="272"/>
      <c r="CV113" s="272"/>
      <c r="CW113" s="272"/>
      <c r="CX113" s="272"/>
      <c r="CY113" s="272"/>
      <c r="CZ113" s="272"/>
      <c r="DA113" s="272"/>
      <c r="DB113" s="272"/>
      <c r="DC113" s="272"/>
      <c r="DD113" s="272"/>
      <c r="DE113" s="272"/>
      <c r="DF113" s="272"/>
      <c r="DG113" s="272"/>
      <c r="DH113" s="272"/>
      <c r="DI113" s="272"/>
      <c r="DJ113" s="272"/>
      <c r="DK113" s="272"/>
      <c r="DR113" s="247"/>
      <c r="DS113" s="247"/>
      <c r="DT113" s="248"/>
      <c r="DX113" s="272"/>
      <c r="DY113" s="272"/>
      <c r="DZ113" s="272"/>
      <c r="EA113" s="272"/>
      <c r="EB113" s="272"/>
      <c r="EC113" s="272"/>
      <c r="ED113" s="272"/>
      <c r="EE113" s="272"/>
      <c r="EF113" s="272"/>
      <c r="EG113" s="272"/>
      <c r="EH113" s="272"/>
      <c r="EI113" s="272"/>
      <c r="EJ113" s="272"/>
      <c r="EK113" s="272"/>
      <c r="EL113" s="272"/>
      <c r="EM113" s="272"/>
      <c r="EN113" s="272"/>
      <c r="EO113" s="272"/>
      <c r="EP113" s="272"/>
      <c r="EQ113" s="272"/>
      <c r="ER113" s="272"/>
      <c r="FF113" s="24"/>
      <c r="FG113" s="24"/>
      <c r="FH113" s="51"/>
      <c r="FM113" s="272"/>
      <c r="FN113" s="272"/>
      <c r="FO113" s="272"/>
      <c r="FP113" s="272"/>
      <c r="FQ113" s="272"/>
      <c r="FR113" s="272"/>
      <c r="FS113" s="272"/>
      <c r="FT113" s="272"/>
      <c r="FU113" s="272"/>
      <c r="FV113" s="272"/>
      <c r="FW113" s="272"/>
      <c r="FX113" s="272"/>
      <c r="FY113" s="272"/>
      <c r="FZ113" s="272"/>
      <c r="GA113" s="272"/>
      <c r="GB113" s="272"/>
      <c r="GC113" s="272"/>
      <c r="GD113" s="272"/>
      <c r="GE113" s="272"/>
      <c r="GF113" s="272"/>
      <c r="GM113" s="247"/>
      <c r="GN113" s="247"/>
      <c r="GO113" s="248"/>
      <c r="GT113" s="1"/>
      <c r="GU113" s="1"/>
      <c r="GV113" s="1"/>
      <c r="GW113" s="1"/>
      <c r="GX113" s="3"/>
      <c r="GY113" s="1"/>
      <c r="GZ113" s="1"/>
      <c r="HA113" s="1"/>
      <c r="HB113" s="1"/>
      <c r="HC113" s="1"/>
      <c r="HD113" s="1"/>
      <c r="HE113" s="1"/>
      <c r="HF113" s="1"/>
      <c r="HG113" s="1"/>
      <c r="HH113" s="1"/>
      <c r="HI113" s="1"/>
      <c r="HJ113" s="1"/>
      <c r="HK113" s="1"/>
      <c r="HR113" s="247"/>
      <c r="HS113" s="247"/>
      <c r="HV113" s="1"/>
      <c r="HW113" s="1"/>
      <c r="HX113" s="1"/>
      <c r="HY113" s="1"/>
      <c r="HZ113" s="3"/>
      <c r="IA113" s="1"/>
      <c r="IB113" s="1"/>
      <c r="IC113" s="1"/>
      <c r="ID113" s="1"/>
      <c r="IE113" s="1"/>
      <c r="IF113" s="1"/>
      <c r="IG113" s="1"/>
      <c r="IH113" s="1"/>
      <c r="II113" s="1"/>
      <c r="IJ113" s="1"/>
      <c r="IK113" s="1"/>
      <c r="IL113" s="1"/>
      <c r="IM113" s="1"/>
      <c r="IT113" s="247"/>
      <c r="IU113" s="247"/>
      <c r="JF113" s="272"/>
      <c r="JG113" s="272"/>
      <c r="JH113" s="272"/>
      <c r="JI113" s="272"/>
      <c r="JJ113" s="272"/>
      <c r="JK113" s="272"/>
      <c r="JL113" s="272"/>
      <c r="JM113" s="272"/>
      <c r="JN113" s="272"/>
      <c r="KN113" s="272"/>
      <c r="KO113" s="272"/>
      <c r="KP113" s="272"/>
      <c r="KQ113" s="272"/>
      <c r="KR113" s="405"/>
      <c r="KS113" s="405"/>
      <c r="KT113" s="405"/>
      <c r="LD113" s="405"/>
      <c r="LE113" s="405"/>
      <c r="LF113" s="405"/>
      <c r="LG113" s="405"/>
      <c r="LH113" s="405"/>
      <c r="LI113" s="405"/>
      <c r="LJ113" s="405"/>
      <c r="LK113" s="405"/>
      <c r="LL113" s="272"/>
      <c r="LM113" s="1"/>
      <c r="LN113" s="1"/>
      <c r="LO113" s="1"/>
      <c r="LP113" s="1"/>
      <c r="LQ113" s="3"/>
      <c r="LR113" s="1"/>
      <c r="LS113" s="1"/>
      <c r="LT113" s="1"/>
      <c r="LU113" s="1"/>
      <c r="LV113" s="1"/>
      <c r="LW113" s="1"/>
      <c r="LX113" s="1"/>
      <c r="LY113" s="1"/>
      <c r="LZ113" s="1"/>
      <c r="MA113" s="1"/>
      <c r="MB113" s="1"/>
      <c r="MC113" s="1"/>
      <c r="MD113" s="1"/>
      <c r="MK113" s="247"/>
      <c r="ML113" s="247"/>
      <c r="MW113" s="1"/>
      <c r="MX113" s="1"/>
      <c r="MY113" s="1"/>
      <c r="MZ113" s="1"/>
      <c r="NA113" s="3"/>
      <c r="NB113" s="1"/>
      <c r="NC113" s="1"/>
      <c r="ND113" s="1"/>
      <c r="NE113" s="1"/>
      <c r="NF113" s="1"/>
      <c r="NG113" s="1"/>
      <c r="NH113" s="1"/>
      <c r="NI113" s="1"/>
      <c r="NJ113" s="1"/>
      <c r="NK113" s="1"/>
      <c r="NL113" s="1"/>
      <c r="NM113" s="1"/>
      <c r="NN113" s="1"/>
      <c r="NU113" s="247"/>
      <c r="NV113" s="247"/>
      <c r="OM113" s="247"/>
      <c r="ON113" s="247"/>
      <c r="PH113" s="1"/>
      <c r="PI113" s="1"/>
      <c r="PJ113" s="1"/>
      <c r="PK113" s="1"/>
      <c r="PL113" s="3"/>
      <c r="PM113" s="1"/>
      <c r="PN113" s="1"/>
      <c r="PO113" s="1"/>
      <c r="PP113" s="1"/>
      <c r="PQ113" s="1"/>
      <c r="PR113" s="1"/>
      <c r="PS113" s="1"/>
      <c r="PT113" s="1"/>
      <c r="PU113" s="1"/>
      <c r="PV113" s="1"/>
      <c r="PW113" s="1"/>
      <c r="PX113" s="1"/>
      <c r="PY113" s="1"/>
      <c r="QF113" s="248"/>
      <c r="QG113" s="248"/>
      <c r="QX113" s="247"/>
      <c r="QY113" s="247"/>
      <c r="SK113" s="272"/>
      <c r="SL113" s="272"/>
      <c r="SM113" s="272"/>
      <c r="SN113" s="272"/>
      <c r="SO113" s="272"/>
      <c r="SP113" s="272"/>
      <c r="SQ113" s="272"/>
      <c r="SR113" s="272"/>
      <c r="SS113" s="272"/>
      <c r="ST113" s="272"/>
      <c r="SU113" s="272"/>
      <c r="SV113" s="272"/>
      <c r="SW113" s="272"/>
      <c r="SX113" s="272"/>
      <c r="SY113" s="272"/>
      <c r="SZ113" s="272"/>
      <c r="TA113" s="272"/>
      <c r="TB113" s="272"/>
      <c r="TC113" s="272"/>
      <c r="TD113" s="272"/>
      <c r="TE113" s="272"/>
      <c r="TL113" s="247"/>
      <c r="TM113" s="247"/>
      <c r="TN113" s="248"/>
      <c r="UT113" s="3"/>
      <c r="VB113" s="6"/>
      <c r="VC113" s="6"/>
      <c r="VD113" s="6"/>
      <c r="VE113" s="6"/>
      <c r="VF113" s="184">
        <f>(VE102+VJ113)*VF102</f>
        <v>2.5466111657469765</v>
      </c>
      <c r="VG113" s="7">
        <f>IF(VH101=0,0,IF(VG87=0,0,VG87*VH101/2))</f>
        <v>0</v>
      </c>
      <c r="VH113" s="7" t="s">
        <v>308</v>
      </c>
      <c r="VI113" s="7">
        <f t="shared" si="638"/>
        <v>0</v>
      </c>
      <c r="VJ113" s="176">
        <f>(VK102+VF112+VP112)*VJ102</f>
        <v>-1.5322562272153326</v>
      </c>
      <c r="VK113" s="188"/>
      <c r="VL113" s="178">
        <f>(VK102+VF112+VP112)*VL102</f>
        <v>-1.4592916449669833</v>
      </c>
      <c r="VM113" s="7">
        <f>IF(VN101=0,0,IF(VM87=0,0,VM87*VN101/2))</f>
        <v>0</v>
      </c>
      <c r="VN113" s="7" t="s">
        <v>308</v>
      </c>
      <c r="VO113" s="7">
        <f t="shared" si="639"/>
        <v>0</v>
      </c>
      <c r="VP113" s="179">
        <f>(VQ102+VL113)*VP102</f>
        <v>0.72964582248349164</v>
      </c>
      <c r="VQ113" s="129"/>
      <c r="VR113" s="24"/>
      <c r="WT113" s="2"/>
      <c r="YV113" s="1"/>
      <c r="ZW113" s="1"/>
      <c r="AAD113" s="4"/>
      <c r="AAF113" s="4"/>
      <c r="AAH113" s="4"/>
      <c r="AAI113" s="5"/>
    </row>
    <row r="114" s="1" customFormat="1" ht="1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72"/>
      <c r="AZ114" s="3"/>
      <c r="BA114" s="3"/>
      <c r="BB114" s="272"/>
      <c r="BC114" s="272"/>
      <c r="BD114" s="272"/>
      <c r="BE114" s="272"/>
      <c r="BF114" s="272"/>
      <c r="BG114" s="272"/>
      <c r="BH114" s="272"/>
      <c r="BI114" s="272"/>
      <c r="BJ114" s="272"/>
      <c r="BK114" s="272"/>
      <c r="BL114" s="272"/>
      <c r="BM114" s="272"/>
      <c r="BN114" s="272"/>
      <c r="BO114" s="272"/>
      <c r="BP114" s="272"/>
      <c r="BQ114" s="272"/>
      <c r="BR114" s="272"/>
      <c r="BS114" s="272"/>
      <c r="BT114" s="272"/>
      <c r="BU114" s="272"/>
      <c r="BV114" s="272"/>
      <c r="BW114" s="272"/>
      <c r="BX114" s="272"/>
      <c r="BY114" s="272"/>
      <c r="BZ114" s="272"/>
      <c r="CA114" s="272"/>
      <c r="CB114" s="272"/>
      <c r="CC114" s="272"/>
      <c r="CD114" s="272"/>
      <c r="CE114" s="272"/>
      <c r="CF114" s="272"/>
      <c r="CG114" s="272"/>
      <c r="CH114" s="272"/>
      <c r="CI114" s="272"/>
      <c r="CJ114" s="272"/>
      <c r="CK114" s="272"/>
      <c r="CL114" s="272"/>
      <c r="CM114" s="272"/>
      <c r="CN114" s="272"/>
      <c r="CO114" s="272"/>
      <c r="CP114" s="272"/>
      <c r="CQ114" s="272"/>
      <c r="CR114" s="272"/>
      <c r="CS114" s="272"/>
      <c r="CT114" s="272"/>
      <c r="CU114" s="272"/>
      <c r="CV114" s="272"/>
      <c r="CW114" s="272"/>
      <c r="CX114" s="272"/>
      <c r="CY114" s="272"/>
      <c r="CZ114" s="272"/>
      <c r="DA114" s="272"/>
      <c r="DB114" s="272"/>
      <c r="DC114" s="272"/>
      <c r="DD114" s="272"/>
      <c r="DE114" s="272"/>
      <c r="DF114" s="272"/>
      <c r="DG114" s="272"/>
      <c r="DH114" s="272"/>
      <c r="DI114" s="272"/>
      <c r="DJ114" s="272"/>
      <c r="DK114" s="272"/>
      <c r="DR114" s="248"/>
      <c r="DS114" s="248"/>
      <c r="DT114" s="248"/>
      <c r="DX114" s="272"/>
      <c r="DY114" s="272"/>
      <c r="DZ114" s="272"/>
      <c r="EA114" s="272"/>
      <c r="EB114" s="272"/>
      <c r="EC114" s="272"/>
      <c r="ED114" s="272"/>
      <c r="EE114" s="272"/>
      <c r="EF114" s="272"/>
      <c r="EG114" s="272"/>
      <c r="EH114" s="272"/>
      <c r="EI114" s="272"/>
      <c r="EJ114" s="272"/>
      <c r="EK114" s="272"/>
      <c r="EL114" s="272"/>
      <c r="EM114" s="272"/>
      <c r="EN114" s="272"/>
      <c r="EO114" s="272"/>
      <c r="EP114" s="272"/>
      <c r="EQ114" s="272"/>
      <c r="ER114" s="272"/>
      <c r="FF114" s="24"/>
      <c r="FG114" s="24"/>
      <c r="FH114" s="51"/>
      <c r="FM114" s="272"/>
      <c r="FN114" s="272"/>
      <c r="FO114" s="272"/>
      <c r="FP114" s="272"/>
      <c r="FQ114" s="272"/>
      <c r="FR114" s="272"/>
      <c r="FS114" s="272"/>
      <c r="FT114" s="272"/>
      <c r="FU114" s="272"/>
      <c r="FV114" s="272"/>
      <c r="FW114" s="272"/>
      <c r="FX114" s="272"/>
      <c r="FY114" s="272"/>
      <c r="FZ114" s="272"/>
      <c r="GA114" s="272"/>
      <c r="GB114" s="272"/>
      <c r="GC114" s="272"/>
      <c r="GD114" s="272"/>
      <c r="GE114" s="272"/>
      <c r="GF114" s="272"/>
      <c r="GM114" s="248"/>
      <c r="GN114" s="248"/>
      <c r="GO114" s="248"/>
      <c r="GT114" s="1"/>
      <c r="GU114" s="1"/>
      <c r="GV114" s="1"/>
      <c r="GW114" s="1"/>
      <c r="GX114" s="3"/>
      <c r="GY114" s="1"/>
      <c r="GZ114" s="1"/>
      <c r="HA114" s="1"/>
      <c r="HB114" s="1"/>
      <c r="HC114" s="1"/>
      <c r="HD114" s="1"/>
      <c r="HE114" s="1"/>
      <c r="HF114" s="1"/>
      <c r="HG114" s="1"/>
      <c r="HH114" s="1"/>
      <c r="HI114" s="1"/>
      <c r="HJ114" s="1"/>
      <c r="HK114" s="1"/>
      <c r="HR114" s="248"/>
      <c r="HS114" s="248"/>
      <c r="HV114" s="1"/>
      <c r="HW114" s="1"/>
      <c r="HX114" s="1"/>
      <c r="HY114" s="1"/>
      <c r="HZ114" s="3"/>
      <c r="IA114" s="1"/>
      <c r="IB114" s="1"/>
      <c r="IC114" s="1"/>
      <c r="ID114" s="1"/>
      <c r="IE114" s="1"/>
      <c r="IF114" s="1"/>
      <c r="IG114" s="1"/>
      <c r="IH114" s="1"/>
      <c r="II114" s="1"/>
      <c r="IJ114" s="1"/>
      <c r="IK114" s="1"/>
      <c r="IL114" s="1"/>
      <c r="IM114" s="1"/>
      <c r="IT114" s="248"/>
      <c r="IU114" s="248"/>
      <c r="JF114" s="272"/>
      <c r="JG114" s="272"/>
      <c r="JH114" s="272"/>
      <c r="JI114" s="272"/>
      <c r="JJ114" s="272"/>
      <c r="JK114" s="272"/>
      <c r="JL114" s="272"/>
      <c r="JM114" s="272"/>
      <c r="JN114" s="272"/>
      <c r="KN114" s="272"/>
      <c r="KO114" s="272"/>
      <c r="KP114" s="272"/>
      <c r="KQ114" s="272"/>
      <c r="KR114" s="405"/>
      <c r="KS114" s="405"/>
      <c r="KT114" s="405"/>
      <c r="LD114" s="405"/>
      <c r="LE114" s="405"/>
      <c r="LF114" s="405"/>
      <c r="LG114" s="405"/>
      <c r="LH114" s="405"/>
      <c r="LI114" s="405"/>
      <c r="LJ114" s="405"/>
      <c r="LK114" s="405"/>
      <c r="LL114" s="272"/>
      <c r="LM114" s="1"/>
      <c r="LN114" s="1"/>
      <c r="LO114" s="1"/>
      <c r="LP114" s="1"/>
      <c r="LQ114" s="3"/>
      <c r="LR114" s="1"/>
      <c r="LS114" s="1"/>
      <c r="LT114" s="1"/>
      <c r="LU114" s="1"/>
      <c r="LV114" s="1"/>
      <c r="LW114" s="1"/>
      <c r="LX114" s="1"/>
      <c r="LY114" s="1"/>
      <c r="LZ114" s="1"/>
      <c r="MA114" s="1"/>
      <c r="MB114" s="1"/>
      <c r="MC114" s="1"/>
      <c r="MD114" s="1"/>
      <c r="MK114" s="248"/>
      <c r="ML114" s="248"/>
      <c r="MW114" s="1"/>
      <c r="MX114" s="1"/>
      <c r="MY114" s="1"/>
      <c r="MZ114" s="1"/>
      <c r="NA114" s="3"/>
      <c r="NB114" s="1"/>
      <c r="NC114" s="1"/>
      <c r="ND114" s="1"/>
      <c r="NE114" s="1"/>
      <c r="NF114" s="1"/>
      <c r="NG114" s="1"/>
      <c r="NH114" s="1"/>
      <c r="NI114" s="1"/>
      <c r="NJ114" s="1"/>
      <c r="NK114" s="1"/>
      <c r="NL114" s="1"/>
      <c r="NM114" s="1"/>
      <c r="NN114" s="1"/>
      <c r="NU114" s="248"/>
      <c r="NV114" s="248"/>
      <c r="OM114" s="248"/>
      <c r="ON114" s="248"/>
      <c r="PH114" s="1"/>
      <c r="PI114" s="1"/>
      <c r="PJ114" s="1"/>
      <c r="PK114" s="1"/>
      <c r="PL114" s="3"/>
      <c r="PM114" s="1"/>
      <c r="PN114" s="1"/>
      <c r="PO114" s="1"/>
      <c r="PP114" s="1"/>
      <c r="PQ114" s="1"/>
      <c r="PR114" s="1"/>
      <c r="PS114" s="1"/>
      <c r="PT114" s="1"/>
      <c r="PU114" s="1"/>
      <c r="PV114" s="1"/>
      <c r="PW114" s="1"/>
      <c r="PX114" s="1"/>
      <c r="PY114" s="1"/>
      <c r="QF114" s="248"/>
      <c r="QG114" s="248"/>
      <c r="QX114" s="248"/>
      <c r="QY114" s="248"/>
      <c r="SK114" s="272"/>
      <c r="SL114" s="272"/>
      <c r="SM114" s="272"/>
      <c r="SN114" s="272"/>
      <c r="SO114" s="272"/>
      <c r="SP114" s="272"/>
      <c r="SQ114" s="272"/>
      <c r="SR114" s="272"/>
      <c r="SS114" s="272"/>
      <c r="ST114" s="272"/>
      <c r="SU114" s="272"/>
      <c r="SV114" s="272"/>
      <c r="SW114" s="272"/>
      <c r="SX114" s="272"/>
      <c r="SY114" s="272"/>
      <c r="SZ114" s="272"/>
      <c r="TA114" s="272"/>
      <c r="TB114" s="272"/>
      <c r="TC114" s="272"/>
      <c r="TD114" s="272"/>
      <c r="TE114" s="272"/>
      <c r="TL114" s="248"/>
      <c r="TM114" s="248"/>
      <c r="TN114" s="248"/>
      <c r="UT114" s="3"/>
      <c r="VB114" s="6"/>
      <c r="VC114" s="6"/>
      <c r="VD114" s="6"/>
      <c r="VE114" s="6"/>
      <c r="VF114" s="184">
        <f>(VE102+VJ114)*VF102</f>
        <v>2.5466123660065056</v>
      </c>
      <c r="VG114" s="7">
        <f>IF(VH101=0,0,-1*(VF119+VJ119)/VH101)</f>
        <v>-0.7296473481854141</v>
      </c>
      <c r="VH114" s="7" t="s">
        <v>314</v>
      </c>
      <c r="VI114" s="7">
        <f>IF(VH101=0,0,(VF119+VJ119)/VH101)</f>
        <v>0.7296473481854141</v>
      </c>
      <c r="VJ114" s="176">
        <f>(VK102+VF113+VP113)*VJ102</f>
        <v>-1.5322586277343908</v>
      </c>
      <c r="VK114" s="188"/>
      <c r="VL114" s="178">
        <f>(VK102+VF113+VP113)*VL102</f>
        <v>-1.4592939311756101</v>
      </c>
      <c r="VM114" s="7">
        <f>IF(VN101=0,0,-1*(VL119+VP119)/VN101)</f>
        <v>0.52117667509582788</v>
      </c>
      <c r="VN114" s="7" t="s">
        <v>233</v>
      </c>
      <c r="VO114" s="7">
        <f>IF(VN101=0,0,(VL119+VP119)/VN101)</f>
        <v>-0.52117667509582788</v>
      </c>
      <c r="VP114" s="179">
        <f>(VQ102+VL114)*VP102</f>
        <v>0.72964696558780506</v>
      </c>
      <c r="VQ114" s="129"/>
      <c r="VR114" s="24"/>
      <c r="ZW114" s="1"/>
      <c r="AAB114" s="258"/>
      <c r="AAC114" s="260"/>
      <c r="AAD114" s="269"/>
      <c r="AAE114" s="260"/>
      <c r="AAF114" s="4"/>
      <c r="AAH114" s="271"/>
      <c r="AAI114" s="5"/>
    </row>
    <row r="115" s="1" customFormat="1" ht="15" customHeight="1">
      <c r="A115" s="2"/>
      <c r="B115" s="2"/>
      <c r="C115" s="2"/>
      <c r="D115" s="2"/>
      <c r="E115" s="2"/>
      <c r="F115" s="2"/>
      <c r="G115" s="2"/>
      <c r="H115" s="2"/>
      <c r="I115" s="2"/>
      <c r="J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72"/>
      <c r="AZ115" s="3"/>
      <c r="BA115" s="3"/>
      <c r="BV115" s="272"/>
      <c r="BW115" s="272"/>
      <c r="BX115" s="272"/>
      <c r="BY115" s="272"/>
      <c r="BZ115" s="272"/>
      <c r="CA115" s="272"/>
      <c r="CB115" s="272"/>
      <c r="CC115" s="272"/>
      <c r="CD115" s="272"/>
      <c r="CE115" s="272"/>
      <c r="CF115" s="272"/>
      <c r="CG115" s="272"/>
      <c r="CH115" s="272"/>
      <c r="CI115" s="272"/>
      <c r="CJ115" s="272"/>
      <c r="CK115" s="272"/>
      <c r="CL115" s="272"/>
      <c r="CM115" s="272"/>
      <c r="CN115" s="272"/>
      <c r="CO115" s="272"/>
      <c r="CP115" s="272"/>
      <c r="CQ115" s="272"/>
      <c r="CR115" s="272"/>
      <c r="CS115" s="272"/>
      <c r="CT115" s="272"/>
      <c r="CU115" s="272"/>
      <c r="CV115" s="272"/>
      <c r="CW115" s="272"/>
      <c r="CX115" s="272"/>
      <c r="CY115" s="272"/>
      <c r="CZ115" s="272"/>
      <c r="DA115" s="272"/>
      <c r="DB115" s="272"/>
      <c r="DC115" s="272"/>
      <c r="DD115" s="272"/>
      <c r="DE115" s="272"/>
      <c r="DF115" s="272"/>
      <c r="DG115" s="272"/>
      <c r="DH115" s="272"/>
      <c r="DI115" s="272"/>
      <c r="DJ115" s="272"/>
      <c r="DK115" s="272"/>
      <c r="DR115" s="247"/>
      <c r="DS115" s="247"/>
      <c r="DT115" s="266"/>
      <c r="DX115" s="272"/>
      <c r="DY115" s="272"/>
      <c r="DZ115" s="272"/>
      <c r="EA115" s="272"/>
      <c r="EB115" s="272"/>
      <c r="EC115" s="272"/>
      <c r="ED115" s="272"/>
      <c r="EE115" s="272"/>
      <c r="EF115" s="272"/>
      <c r="EG115" s="272"/>
      <c r="EH115" s="272"/>
      <c r="EI115" s="272"/>
      <c r="EJ115" s="272"/>
      <c r="EK115" s="272"/>
      <c r="EL115" s="272"/>
      <c r="FF115" s="247"/>
      <c r="FG115" s="247"/>
      <c r="FH115" s="266"/>
      <c r="FM115" s="272"/>
      <c r="FN115" s="272"/>
      <c r="FO115" s="272"/>
      <c r="FP115" s="272"/>
      <c r="FQ115" s="272"/>
      <c r="FR115" s="272"/>
      <c r="FS115" s="272"/>
      <c r="FT115" s="272"/>
      <c r="FU115" s="272"/>
      <c r="FV115" s="272"/>
      <c r="FW115" s="272"/>
      <c r="FX115" s="272"/>
      <c r="FY115" s="272"/>
      <c r="FZ115" s="272"/>
      <c r="GA115" s="272"/>
      <c r="GB115" s="272"/>
      <c r="GC115" s="272"/>
      <c r="GD115" s="272"/>
      <c r="GE115" s="272"/>
      <c r="GF115" s="272"/>
      <c r="GM115" s="247"/>
      <c r="GN115" s="247"/>
      <c r="GO115" s="266"/>
      <c r="GT115" s="1"/>
      <c r="GU115" s="1"/>
      <c r="GV115" s="1"/>
      <c r="GW115" s="1"/>
      <c r="GX115" s="3"/>
      <c r="GY115" s="1"/>
      <c r="GZ115" s="1"/>
      <c r="HA115" s="1"/>
      <c r="HB115" s="1"/>
      <c r="HC115" s="1"/>
      <c r="HD115" s="1"/>
      <c r="HE115" s="1"/>
      <c r="HF115" s="1"/>
      <c r="HG115" s="1"/>
      <c r="HH115" s="1"/>
      <c r="HI115" s="1"/>
      <c r="HJ115" s="1"/>
      <c r="HK115" s="1"/>
      <c r="HR115" s="247"/>
      <c r="HS115" s="247"/>
      <c r="HV115" s="1"/>
      <c r="HW115" s="1"/>
      <c r="HX115" s="1"/>
      <c r="HY115" s="1"/>
      <c r="HZ115" s="3"/>
      <c r="IA115" s="1"/>
      <c r="IB115" s="1"/>
      <c r="IC115" s="1"/>
      <c r="ID115" s="1"/>
      <c r="IE115" s="1"/>
      <c r="IF115" s="1"/>
      <c r="IG115" s="1"/>
      <c r="IH115" s="1"/>
      <c r="II115" s="1"/>
      <c r="IJ115" s="1"/>
      <c r="IK115" s="1"/>
      <c r="IL115" s="1"/>
      <c r="IM115" s="1"/>
      <c r="IT115" s="247"/>
      <c r="IU115" s="247"/>
      <c r="JF115" s="272"/>
      <c r="JG115" s="272"/>
      <c r="JH115" s="272"/>
      <c r="JI115" s="272"/>
      <c r="JJ115" s="272"/>
      <c r="JK115" s="272"/>
      <c r="JL115" s="272"/>
      <c r="JM115" s="272"/>
      <c r="JN115" s="272"/>
      <c r="KN115" s="272"/>
      <c r="KO115" s="272"/>
      <c r="KP115" s="272"/>
      <c r="KQ115" s="272"/>
      <c r="KR115" s="405"/>
      <c r="KS115" s="405"/>
      <c r="KT115" s="405"/>
      <c r="LD115" s="405"/>
      <c r="LE115" s="405"/>
      <c r="LF115" s="405"/>
      <c r="LG115" s="405"/>
      <c r="LH115" s="405"/>
      <c r="LI115" s="405"/>
      <c r="LJ115" s="405"/>
      <c r="LK115" s="405"/>
      <c r="LL115" s="272"/>
      <c r="LM115" s="1"/>
      <c r="LN115" s="1"/>
      <c r="LO115" s="1"/>
      <c r="LP115" s="1"/>
      <c r="LQ115" s="3"/>
      <c r="LR115" s="1"/>
      <c r="LS115" s="1"/>
      <c r="LT115" s="1"/>
      <c r="LU115" s="1"/>
      <c r="LV115" s="1"/>
      <c r="LW115" s="1"/>
      <c r="LX115" s="1"/>
      <c r="LY115" s="1"/>
      <c r="LZ115" s="1"/>
      <c r="MA115" s="1"/>
      <c r="MB115" s="1"/>
      <c r="MC115" s="1"/>
      <c r="MD115" s="1"/>
      <c r="MK115" s="247"/>
      <c r="ML115" s="247"/>
      <c r="MW115" s="1"/>
      <c r="MX115" s="1"/>
      <c r="MY115" s="1"/>
      <c r="MZ115" s="1"/>
      <c r="NA115" s="3"/>
      <c r="NB115" s="1"/>
      <c r="NC115" s="1"/>
      <c r="ND115" s="1"/>
      <c r="NE115" s="1"/>
      <c r="NF115" s="1"/>
      <c r="NG115" s="1"/>
      <c r="NH115" s="1"/>
      <c r="NI115" s="1"/>
      <c r="NJ115" s="1"/>
      <c r="NK115" s="1"/>
      <c r="NL115" s="1"/>
      <c r="NM115" s="1"/>
      <c r="NN115" s="1"/>
      <c r="NU115" s="247"/>
      <c r="NV115" s="247"/>
      <c r="OM115" s="247"/>
      <c r="ON115" s="247"/>
      <c r="PH115" s="1"/>
      <c r="PI115" s="1"/>
      <c r="PJ115" s="1"/>
      <c r="PK115" s="1"/>
      <c r="PL115" s="3"/>
      <c r="PM115" s="1"/>
      <c r="PN115" s="1"/>
      <c r="PO115" s="1"/>
      <c r="PP115" s="1"/>
      <c r="PQ115" s="1"/>
      <c r="PR115" s="1"/>
      <c r="PS115" s="1"/>
      <c r="PT115" s="1"/>
      <c r="PU115" s="1"/>
      <c r="PV115" s="1"/>
      <c r="PW115" s="1"/>
      <c r="PX115" s="1"/>
      <c r="PY115" s="1"/>
      <c r="QF115" s="248"/>
      <c r="QG115" s="248"/>
      <c r="QX115" s="247"/>
      <c r="QY115" s="247"/>
      <c r="SK115" s="272"/>
      <c r="SL115" s="272"/>
      <c r="SM115" s="272"/>
      <c r="SN115" s="272"/>
      <c r="SO115" s="272"/>
      <c r="SP115" s="272"/>
      <c r="SQ115" s="272"/>
      <c r="SR115" s="272"/>
      <c r="SS115" s="272"/>
      <c r="ST115" s="272"/>
      <c r="SU115" s="272"/>
      <c r="SV115" s="272"/>
      <c r="SW115" s="272"/>
      <c r="SX115" s="272"/>
      <c r="SY115" s="272"/>
      <c r="SZ115" s="272"/>
      <c r="TA115" s="272"/>
      <c r="TB115" s="272"/>
      <c r="TC115" s="272"/>
      <c r="TD115" s="272"/>
      <c r="TE115" s="272"/>
      <c r="TL115" s="247"/>
      <c r="TM115" s="247"/>
      <c r="TN115" s="266"/>
      <c r="UT115" s="3"/>
      <c r="VB115" s="6"/>
      <c r="VC115" s="6"/>
      <c r="VD115" s="6"/>
      <c r="VE115" s="6"/>
      <c r="VF115" s="184">
        <f>(VE102+VJ115)*VF102</f>
        <v>2.5466126660713879</v>
      </c>
      <c r="VG115" s="7">
        <f>SUM(VG105:VG114)</f>
        <v>4.1081434931054002</v>
      </c>
      <c r="VH115" s="7" t="s">
        <v>320</v>
      </c>
      <c r="VI115" s="7">
        <f>SUM(VI105:VI114)</f>
        <v>4.4070665391064203</v>
      </c>
      <c r="VJ115" s="176">
        <f>(VK102+VF114+VP114)*VJ102</f>
        <v>-1.5322592278641554</v>
      </c>
      <c r="VK115" s="188"/>
      <c r="VL115" s="178">
        <f>(VK102+VF114+VP114)*VL102</f>
        <v>-1.4592945027277668</v>
      </c>
      <c r="VM115" s="7">
        <f>SUM(VM105:VM114)</f>
        <v>0.52117667509582788</v>
      </c>
      <c r="VN115" s="7" t="s">
        <v>320</v>
      </c>
      <c r="VO115" s="7">
        <f>SUM(VO105:VO114)</f>
        <v>-0.52117667509582788</v>
      </c>
      <c r="VP115" s="179">
        <f>(VQ102+VL115)*VP102</f>
        <v>0.72964725136388342</v>
      </c>
      <c r="VQ115" s="129"/>
      <c r="VR115" s="24"/>
      <c r="ZW115" s="1"/>
      <c r="AAD115" s="4"/>
      <c r="AAF115" s="4"/>
      <c r="AAH115" s="4"/>
      <c r="AAI115" s="5"/>
    </row>
    <row r="116" s="1" customFormat="1" ht="15" customHeight="1">
      <c r="A116" s="2"/>
      <c r="B116" s="2"/>
      <c r="C116" s="2"/>
      <c r="D116" s="2"/>
      <c r="E116" s="2"/>
      <c r="F116" s="2"/>
      <c r="G116" s="2"/>
      <c r="H116" s="2"/>
      <c r="I116" s="2"/>
      <c r="J116" s="2"/>
      <c r="AK116" s="2"/>
      <c r="AL116" s="2"/>
      <c r="AM116" s="2"/>
      <c r="AN116" s="2"/>
      <c r="AO116" s="2"/>
      <c r="AP116" s="2"/>
      <c r="AQ116" s="2"/>
      <c r="AR116" s="2"/>
      <c r="AS116" s="2"/>
      <c r="AT116" s="272"/>
      <c r="AZ116" s="3"/>
      <c r="BA116" s="3"/>
      <c r="BV116" s="272"/>
      <c r="BW116" s="272"/>
      <c r="BX116" s="272"/>
      <c r="BY116" s="272"/>
      <c r="BZ116" s="272"/>
      <c r="CA116" s="272"/>
      <c r="CB116" s="272"/>
      <c r="CC116" s="272"/>
      <c r="CD116" s="272"/>
      <c r="CE116" s="272"/>
      <c r="CF116" s="272"/>
      <c r="DB116" s="272"/>
      <c r="DC116" s="272"/>
      <c r="DD116" s="272"/>
      <c r="DE116" s="272"/>
      <c r="DF116" s="272"/>
      <c r="DG116" s="272"/>
      <c r="DH116" s="272"/>
      <c r="DI116" s="272"/>
      <c r="DJ116" s="272"/>
      <c r="DK116" s="272"/>
      <c r="DR116" s="248"/>
      <c r="DS116" s="248"/>
      <c r="DT116" s="266"/>
      <c r="DX116" s="272"/>
      <c r="FF116" s="248"/>
      <c r="FG116" s="248"/>
      <c r="FH116" s="266"/>
      <c r="GM116" s="248"/>
      <c r="GN116" s="248"/>
      <c r="GO116" s="266"/>
      <c r="GT116" s="1"/>
      <c r="GU116" s="1"/>
      <c r="GV116" s="1"/>
      <c r="GW116" s="1"/>
      <c r="GX116" s="3"/>
      <c r="GY116" s="1"/>
      <c r="GZ116" s="1"/>
      <c r="HA116" s="1"/>
      <c r="HB116" s="1"/>
      <c r="HC116" s="1"/>
      <c r="HD116" s="1"/>
      <c r="HE116" s="1"/>
      <c r="HF116" s="1"/>
      <c r="HG116" s="1"/>
      <c r="HH116" s="1"/>
      <c r="HI116" s="1"/>
      <c r="HJ116" s="1"/>
      <c r="HK116" s="1"/>
      <c r="HR116" s="248"/>
      <c r="HS116" s="248"/>
      <c r="HV116" s="1"/>
      <c r="HW116" s="1"/>
      <c r="HX116" s="1"/>
      <c r="HY116" s="1"/>
      <c r="HZ116" s="3"/>
      <c r="IA116" s="1"/>
      <c r="IB116" s="1"/>
      <c r="IC116" s="1"/>
      <c r="ID116" s="1"/>
      <c r="IE116" s="1"/>
      <c r="IF116" s="1"/>
      <c r="IG116" s="1"/>
      <c r="IH116" s="1"/>
      <c r="II116" s="1"/>
      <c r="IJ116" s="1"/>
      <c r="IK116" s="1"/>
      <c r="IL116" s="1"/>
      <c r="IM116" s="1"/>
      <c r="IT116" s="248"/>
      <c r="IU116" s="248"/>
      <c r="JF116" s="272"/>
      <c r="JG116" s="272"/>
      <c r="JH116" s="272"/>
      <c r="JI116" s="272"/>
      <c r="JJ116" s="272"/>
      <c r="JK116" s="272"/>
      <c r="JL116" s="272"/>
      <c r="JM116" s="272"/>
      <c r="JN116" s="272"/>
      <c r="KN116" s="272"/>
      <c r="KO116" s="272"/>
      <c r="KP116" s="272"/>
      <c r="KQ116" s="272"/>
      <c r="KR116" s="405"/>
      <c r="KS116" s="405"/>
      <c r="KT116" s="405"/>
      <c r="LD116" s="405"/>
      <c r="LE116" s="405"/>
      <c r="LF116" s="405"/>
      <c r="LG116" s="405"/>
      <c r="LH116" s="405"/>
      <c r="LI116" s="405"/>
      <c r="LJ116" s="405"/>
      <c r="LK116" s="405"/>
      <c r="LL116" s="272"/>
      <c r="LM116" s="1"/>
      <c r="LN116" s="1"/>
      <c r="LO116" s="1"/>
      <c r="LP116" s="1"/>
      <c r="LQ116" s="3"/>
      <c r="LR116" s="1"/>
      <c r="LS116" s="1"/>
      <c r="LT116" s="1"/>
      <c r="LU116" s="1"/>
      <c r="LV116" s="1"/>
      <c r="LW116" s="1"/>
      <c r="LX116" s="1"/>
      <c r="LY116" s="1"/>
      <c r="LZ116" s="1"/>
      <c r="MA116" s="1"/>
      <c r="MB116" s="1"/>
      <c r="MC116" s="1"/>
      <c r="MD116" s="1"/>
      <c r="MK116" s="248"/>
      <c r="ML116" s="248"/>
      <c r="MW116" s="1"/>
      <c r="MX116" s="1"/>
      <c r="MY116" s="1"/>
      <c r="MZ116" s="1"/>
      <c r="NA116" s="3"/>
      <c r="NB116" s="1"/>
      <c r="NC116" s="1"/>
      <c r="ND116" s="1"/>
      <c r="NE116" s="1"/>
      <c r="NF116" s="1"/>
      <c r="NG116" s="1"/>
      <c r="NH116" s="1"/>
      <c r="NI116" s="1"/>
      <c r="NJ116" s="1"/>
      <c r="NK116" s="1"/>
      <c r="NL116" s="1"/>
      <c r="NM116" s="1"/>
      <c r="NN116" s="1"/>
      <c r="NU116" s="248"/>
      <c r="NV116" s="248"/>
      <c r="OM116" s="248"/>
      <c r="ON116" s="248"/>
      <c r="PH116" s="1"/>
      <c r="PI116" s="1"/>
      <c r="PJ116" s="1"/>
      <c r="PK116" s="1"/>
      <c r="PL116" s="3"/>
      <c r="PM116" s="1"/>
      <c r="PN116" s="1"/>
      <c r="PO116" s="1"/>
      <c r="PP116" s="1"/>
      <c r="PQ116" s="1"/>
      <c r="PR116" s="1"/>
      <c r="PS116" s="1"/>
      <c r="PT116" s="1"/>
      <c r="PU116" s="1"/>
      <c r="PV116" s="1"/>
      <c r="PW116" s="1"/>
      <c r="PX116" s="1"/>
      <c r="PY116" s="1"/>
      <c r="PZ116" s="276"/>
      <c r="QA116" s="276"/>
      <c r="QB116" s="276"/>
      <c r="QC116" s="276"/>
      <c r="QD116" s="276"/>
      <c r="QF116" s="247"/>
      <c r="QG116" s="247"/>
      <c r="QX116" s="248"/>
      <c r="QY116" s="248"/>
      <c r="SK116" s="272"/>
      <c r="TL116" s="248"/>
      <c r="TM116" s="248"/>
      <c r="TN116" s="266"/>
      <c r="UT116" s="3"/>
      <c r="VB116" s="6"/>
      <c r="VC116" s="6"/>
      <c r="VD116" s="6"/>
      <c r="VE116" s="6"/>
      <c r="VF116" s="184">
        <f>(VE102+VJ116)*VF102</f>
        <v>2.5466127410876087</v>
      </c>
      <c r="VG116" s="7"/>
      <c r="VH116" s="7" t="s">
        <v>323</v>
      </c>
      <c r="VI116" s="51"/>
      <c r="VJ116" s="176">
        <f>(VK102+VF115+VP115)*VJ102</f>
        <v>-1.5322593778965965</v>
      </c>
      <c r="VK116" s="188"/>
      <c r="VL116" s="178">
        <f>(VK102+VF115+VP115)*VL102</f>
        <v>-1.459294645615806</v>
      </c>
      <c r="VM116" s="51"/>
      <c r="VN116" s="7" t="s">
        <v>323</v>
      </c>
      <c r="VO116" s="63"/>
      <c r="VP116" s="179">
        <f>(VQ102+VL116)*VP102</f>
        <v>0.72964732280790301</v>
      </c>
      <c r="VQ116" s="129"/>
      <c r="VR116" s="24"/>
      <c r="ZW116" s="1"/>
      <c r="AAB116" s="258"/>
      <c r="AAC116" s="260"/>
      <c r="AAD116" s="269"/>
      <c r="AAE116" s="260"/>
      <c r="AAF116" s="4"/>
      <c r="AAH116" s="271"/>
      <c r="AAI116" s="5"/>
    </row>
    <row r="117" s="1" customFormat="1" ht="15" customHeight="1">
      <c r="A117" s="2"/>
      <c r="B117" s="2"/>
      <c r="C117" s="2"/>
      <c r="D117" s="2"/>
      <c r="E117" s="2"/>
      <c r="F117" s="2"/>
      <c r="G117" s="2"/>
      <c r="H117" s="2"/>
      <c r="I117" s="2"/>
      <c r="J117" s="2"/>
      <c r="AT117" s="272"/>
      <c r="AZ117" s="3"/>
      <c r="BA117" s="3"/>
      <c r="DB117" s="272"/>
      <c r="DC117" s="272"/>
      <c r="DD117" s="272"/>
      <c r="DE117" s="272"/>
      <c r="DF117" s="272"/>
      <c r="DG117" s="272"/>
      <c r="DH117" s="272"/>
      <c r="DI117" s="272"/>
      <c r="DJ117" s="272"/>
      <c r="DK117" s="272"/>
      <c r="DR117" s="248"/>
      <c r="DS117" s="248"/>
      <c r="DT117" s="266"/>
      <c r="FF117" s="248"/>
      <c r="FG117" s="248"/>
      <c r="FH117" s="266"/>
      <c r="GM117" s="248"/>
      <c r="GN117" s="248"/>
      <c r="GO117" s="266"/>
      <c r="GT117" s="1"/>
      <c r="GU117" s="1"/>
      <c r="GV117" s="1"/>
      <c r="GW117" s="1"/>
      <c r="GX117" s="3"/>
      <c r="GY117" s="1"/>
      <c r="GZ117" s="1"/>
      <c r="HA117" s="1"/>
      <c r="HB117" s="1"/>
      <c r="HC117" s="1"/>
      <c r="HD117" s="1"/>
      <c r="HE117" s="1"/>
      <c r="HF117" s="1"/>
      <c r="HG117" s="1"/>
      <c r="HH117" s="1"/>
      <c r="HI117" s="1"/>
      <c r="HJ117" s="1"/>
      <c r="HK117" s="1"/>
      <c r="HR117" s="248"/>
      <c r="HS117" s="248"/>
      <c r="HV117" s="1"/>
      <c r="HW117" s="1"/>
      <c r="HX117" s="1"/>
      <c r="HY117" s="1"/>
      <c r="HZ117" s="3"/>
      <c r="IA117" s="1"/>
      <c r="IB117" s="1"/>
      <c r="IC117" s="1"/>
      <c r="ID117" s="1"/>
      <c r="IE117" s="1"/>
      <c r="IF117" s="1"/>
      <c r="IG117" s="1"/>
      <c r="IH117" s="1"/>
      <c r="II117" s="1"/>
      <c r="IJ117" s="1"/>
      <c r="IK117" s="1"/>
      <c r="IL117" s="1"/>
      <c r="IM117" s="1"/>
      <c r="IT117" s="248"/>
      <c r="IU117" s="248"/>
      <c r="KR117" s="4"/>
      <c r="KS117" s="4"/>
      <c r="KT117" s="4"/>
      <c r="LD117" s="4"/>
      <c r="LE117" s="4"/>
      <c r="LF117" s="4"/>
      <c r="LG117" s="4"/>
      <c r="LH117" s="4"/>
      <c r="LI117" s="4"/>
      <c r="LJ117" s="4"/>
      <c r="LK117" s="4"/>
      <c r="LM117" s="1"/>
      <c r="LN117" s="1"/>
      <c r="LO117" s="1"/>
      <c r="LP117" s="1"/>
      <c r="LQ117" s="3"/>
      <c r="LR117" s="1"/>
      <c r="LS117" s="1"/>
      <c r="LT117" s="1"/>
      <c r="LU117" s="1"/>
      <c r="LV117" s="1"/>
      <c r="LW117" s="1"/>
      <c r="LX117" s="1"/>
      <c r="LY117" s="1"/>
      <c r="LZ117" s="1"/>
      <c r="MA117" s="1"/>
      <c r="MB117" s="1"/>
      <c r="MC117" s="1"/>
      <c r="MD117" s="1"/>
      <c r="MK117" s="248"/>
      <c r="ML117" s="248"/>
      <c r="MW117" s="1"/>
      <c r="MX117" s="1"/>
      <c r="MY117" s="1"/>
      <c r="MZ117" s="1"/>
      <c r="NA117" s="3"/>
      <c r="NB117" s="1"/>
      <c r="NC117" s="1"/>
      <c r="ND117" s="1"/>
      <c r="NE117" s="1"/>
      <c r="NF117" s="1"/>
      <c r="NG117" s="1"/>
      <c r="NH117" s="1"/>
      <c r="NI117" s="1"/>
      <c r="NJ117" s="1"/>
      <c r="NK117" s="1"/>
      <c r="NL117" s="1"/>
      <c r="NM117" s="1"/>
      <c r="NN117" s="1"/>
      <c r="NU117" s="248"/>
      <c r="NV117" s="248"/>
      <c r="OM117" s="248"/>
      <c r="ON117" s="248"/>
      <c r="PH117" s="1"/>
      <c r="PI117" s="1"/>
      <c r="PJ117" s="1"/>
      <c r="PK117" s="1"/>
      <c r="PL117" s="3"/>
      <c r="PM117" s="1"/>
      <c r="PN117" s="1"/>
      <c r="PO117" s="1"/>
      <c r="PP117" s="1"/>
      <c r="PQ117" s="1"/>
      <c r="PR117" s="1"/>
      <c r="PS117" s="1"/>
      <c r="PT117" s="1"/>
      <c r="PU117" s="1"/>
      <c r="PV117" s="1"/>
      <c r="PW117" s="1"/>
      <c r="PX117" s="1"/>
      <c r="PY117" s="1"/>
      <c r="PZ117" s="276"/>
      <c r="QA117" s="276"/>
      <c r="QB117" s="276"/>
      <c r="QC117" s="276"/>
      <c r="QD117" s="276"/>
      <c r="QF117" s="247"/>
      <c r="QG117" s="247"/>
      <c r="QX117" s="248"/>
      <c r="QY117" s="248"/>
      <c r="TL117" s="248"/>
      <c r="TM117" s="248"/>
      <c r="TN117" s="266"/>
      <c r="UT117" s="3"/>
      <c r="VB117" s="183"/>
      <c r="VC117" s="24"/>
      <c r="VD117" s="24"/>
      <c r="VE117" s="24"/>
      <c r="VF117" s="184">
        <f>(VE102+VJ117)*VF102</f>
        <v>2.5466127598416639</v>
      </c>
      <c r="VG117" s="7"/>
      <c r="VH117" s="7"/>
      <c r="VI117" s="7"/>
      <c r="VJ117" s="176">
        <f>(VK102+VF116+VP116)*VJ102</f>
        <v>-1.5322594154047069</v>
      </c>
      <c r="VK117" s="188"/>
      <c r="VL117" s="178">
        <f>(VK102+VF116+VP116)*VL102</f>
        <v>-1.4592946813378158</v>
      </c>
      <c r="VM117" s="7"/>
      <c r="VN117" s="7"/>
      <c r="VO117" s="6"/>
      <c r="VP117" s="179">
        <f>(VQ102+VL117)*VP102</f>
        <v>0.72964734066890791</v>
      </c>
      <c r="VQ117" s="129"/>
      <c r="VR117" s="24"/>
      <c r="WV117" s="2"/>
      <c r="WW117" s="2"/>
      <c r="WX117" s="2"/>
      <c r="WY117" s="2"/>
      <c r="WZ117" s="2"/>
      <c r="XA117" s="2"/>
      <c r="XB117" s="2"/>
      <c r="ZW117" s="1"/>
      <c r="AAD117" s="4"/>
      <c r="AAF117" s="4"/>
      <c r="AAH117" s="4"/>
      <c r="AAI117" s="5"/>
    </row>
    <row r="118" s="1" customFormat="1" ht="15" customHeight="1">
      <c r="A118" s="2"/>
      <c r="B118" s="2"/>
      <c r="C118" s="2"/>
      <c r="D118" s="2"/>
      <c r="E118" s="2"/>
      <c r="F118" s="2"/>
      <c r="G118" s="2"/>
      <c r="H118" s="2"/>
      <c r="I118" s="2"/>
      <c r="J118" s="2"/>
      <c r="AT118" s="272"/>
      <c r="AZ118" s="3"/>
      <c r="BA118" s="3"/>
      <c r="DB118" s="272"/>
      <c r="DC118" s="272"/>
      <c r="DD118" s="272"/>
      <c r="DE118" s="272"/>
      <c r="DF118" s="272"/>
      <c r="DG118" s="272"/>
      <c r="DH118" s="272"/>
      <c r="DI118" s="272"/>
      <c r="DJ118" s="272"/>
      <c r="DK118" s="272"/>
      <c r="DR118" s="248"/>
      <c r="DS118" s="248"/>
      <c r="DT118" s="248"/>
      <c r="ES118" s="276"/>
      <c r="ET118" s="276"/>
      <c r="EU118" s="276"/>
      <c r="FF118" s="248"/>
      <c r="FG118" s="248"/>
      <c r="FH118" s="248"/>
      <c r="GM118" s="248"/>
      <c r="GN118" s="248"/>
      <c r="GO118" s="248"/>
      <c r="GT118" s="1"/>
      <c r="GU118" s="1"/>
      <c r="GV118" s="1"/>
      <c r="GW118" s="1"/>
      <c r="GX118" s="3"/>
      <c r="GY118" s="1"/>
      <c r="GZ118" s="1"/>
      <c r="HA118" s="1"/>
      <c r="HB118" s="1"/>
      <c r="HC118" s="1"/>
      <c r="HD118" s="1"/>
      <c r="HE118" s="1"/>
      <c r="HF118" s="1"/>
      <c r="HG118" s="1"/>
      <c r="HH118" s="1"/>
      <c r="HI118" s="1"/>
      <c r="HJ118" s="1"/>
      <c r="HK118" s="1"/>
      <c r="HR118" s="248"/>
      <c r="HS118" s="248"/>
      <c r="HV118" s="1"/>
      <c r="HW118" s="1"/>
      <c r="HX118" s="1"/>
      <c r="HY118" s="1"/>
      <c r="HZ118" s="3"/>
      <c r="IA118" s="1"/>
      <c r="IB118" s="1"/>
      <c r="IC118" s="1"/>
      <c r="ID118" s="1"/>
      <c r="IE118" s="1"/>
      <c r="IF118" s="1"/>
      <c r="IG118" s="1"/>
      <c r="IH118" s="1"/>
      <c r="II118" s="1"/>
      <c r="IJ118" s="1"/>
      <c r="IK118" s="1"/>
      <c r="IL118" s="1"/>
      <c r="IM118" s="1"/>
      <c r="IT118" s="248"/>
      <c r="IU118" s="248"/>
      <c r="KR118" s="4"/>
      <c r="KS118" s="4"/>
      <c r="KT118" s="4"/>
      <c r="LD118" s="4"/>
      <c r="LE118" s="4"/>
      <c r="LF118" s="4"/>
      <c r="LG118" s="4"/>
      <c r="LH118" s="4"/>
      <c r="LI118" s="4"/>
      <c r="LJ118" s="4"/>
      <c r="LK118" s="4"/>
      <c r="LM118" s="1"/>
      <c r="LN118" s="1"/>
      <c r="LO118" s="1"/>
      <c r="LP118" s="1"/>
      <c r="LQ118" s="3"/>
      <c r="LR118" s="1"/>
      <c r="LS118" s="1"/>
      <c r="LT118" s="1"/>
      <c r="LU118" s="1"/>
      <c r="LV118" s="1"/>
      <c r="LW118" s="1"/>
      <c r="LX118" s="1"/>
      <c r="LY118" s="1"/>
      <c r="LZ118" s="1"/>
      <c r="MA118" s="1"/>
      <c r="MB118" s="1"/>
      <c r="MC118" s="1"/>
      <c r="MD118" s="1"/>
      <c r="MK118" s="248"/>
      <c r="ML118" s="248"/>
      <c r="MW118" s="1"/>
      <c r="MX118" s="1"/>
      <c r="MY118" s="1"/>
      <c r="MZ118" s="1"/>
      <c r="NA118" s="3"/>
      <c r="NB118" s="1"/>
      <c r="NC118" s="1"/>
      <c r="ND118" s="1"/>
      <c r="NE118" s="1"/>
      <c r="NF118" s="1"/>
      <c r="NG118" s="1"/>
      <c r="NH118" s="1"/>
      <c r="NI118" s="1"/>
      <c r="NJ118" s="1"/>
      <c r="NK118" s="1"/>
      <c r="NL118" s="1"/>
      <c r="NM118" s="1"/>
      <c r="NN118" s="1"/>
      <c r="NU118" s="248"/>
      <c r="NV118" s="248"/>
      <c r="OM118" s="248"/>
      <c r="ON118" s="248"/>
      <c r="PH118" s="1"/>
      <c r="PI118" s="1"/>
      <c r="PJ118" s="1"/>
      <c r="PK118" s="1"/>
      <c r="PL118" s="3"/>
      <c r="PM118" s="1"/>
      <c r="PN118" s="1"/>
      <c r="PO118" s="1"/>
      <c r="PP118" s="1"/>
      <c r="PQ118" s="1"/>
      <c r="PR118" s="1"/>
      <c r="PS118" s="1"/>
      <c r="PT118" s="1"/>
      <c r="PU118" s="1"/>
      <c r="PV118" s="1"/>
      <c r="PW118" s="1"/>
      <c r="PX118" s="1"/>
      <c r="PY118" s="1"/>
      <c r="PZ118" s="276"/>
      <c r="QA118" s="276"/>
      <c r="QB118" s="276"/>
      <c r="QC118" s="276"/>
      <c r="QD118" s="276"/>
      <c r="QF118" s="247"/>
      <c r="QG118" s="247"/>
      <c r="QX118" s="248"/>
      <c r="QY118" s="248"/>
      <c r="TL118" s="248"/>
      <c r="TM118" s="248"/>
      <c r="TN118" s="248"/>
      <c r="UT118" s="3"/>
      <c r="VB118" s="183" t="s">
        <v>337</v>
      </c>
      <c r="VC118" s="24" t="s">
        <v>338</v>
      </c>
      <c r="VD118" s="24" t="s">
        <v>339</v>
      </c>
      <c r="VE118" s="24"/>
      <c r="VF118" s="198">
        <f>(VE102+VJ118)*VF102</f>
        <v>2.5466127645301775</v>
      </c>
      <c r="VG118" s="7"/>
      <c r="VH118" s="7"/>
      <c r="VI118" s="7"/>
      <c r="VJ118" s="176">
        <f>(VK102+VF117+VP117)*VJ102</f>
        <v>-1.5322594247817345</v>
      </c>
      <c r="VK118" s="188"/>
      <c r="VL118" s="199">
        <f>(VK102+VF117+VP117)*VL102</f>
        <v>-1.4592946902683184</v>
      </c>
      <c r="VM118" s="7"/>
      <c r="VN118" s="7"/>
      <c r="VO118" s="6"/>
      <c r="VP118" s="200">
        <f>(VQ102+VL118)*VP102</f>
        <v>0.72964734513415919</v>
      </c>
      <c r="VQ118" s="129"/>
      <c r="VR118" s="24"/>
      <c r="WC118" s="266"/>
      <c r="WD118" s="266"/>
      <c r="WE118" s="266"/>
      <c r="WF118" s="266"/>
      <c r="WG118" s="266"/>
      <c r="WH118" s="266"/>
      <c r="WI118" s="266"/>
      <c r="WJ118" s="266"/>
      <c r="WK118" s="266"/>
      <c r="ZW118" s="1"/>
      <c r="AAB118" s="276"/>
      <c r="AAC118" s="276"/>
      <c r="AAD118" s="276"/>
      <c r="AAE118" s="276"/>
      <c r="AAF118" s="276"/>
      <c r="AAG118" s="276"/>
      <c r="AAH118" s="276"/>
      <c r="AAI118" s="276"/>
    </row>
    <row r="119" s="1" customFormat="1" ht="15" customHeight="1">
      <c r="A119" s="2"/>
      <c r="B119" s="2"/>
      <c r="C119" s="2"/>
      <c r="D119" s="2"/>
      <c r="E119" s="2"/>
      <c r="F119" s="2"/>
      <c r="G119" s="2"/>
      <c r="H119" s="2"/>
      <c r="I119" s="2"/>
      <c r="J119" s="2"/>
      <c r="AT119" s="272"/>
      <c r="AZ119" s="3"/>
      <c r="BA119" s="3"/>
      <c r="DB119" s="272"/>
      <c r="DC119" s="272"/>
      <c r="DD119" s="272"/>
      <c r="DE119" s="272"/>
      <c r="DF119" s="272"/>
      <c r="DG119" s="272"/>
      <c r="DH119" s="272"/>
      <c r="DI119" s="272"/>
      <c r="DJ119" s="272"/>
      <c r="DK119" s="272"/>
      <c r="DL119" s="276"/>
      <c r="DM119" s="276"/>
      <c r="DN119" s="276"/>
      <c r="DO119" s="276"/>
      <c r="DP119" s="276"/>
      <c r="DR119" s="247"/>
      <c r="DS119" s="247"/>
      <c r="DT119" s="247"/>
      <c r="ES119" s="276"/>
      <c r="ET119" s="276"/>
      <c r="EU119" s="276"/>
      <c r="EV119" s="276"/>
      <c r="EW119" s="276"/>
      <c r="EX119" s="276"/>
      <c r="EY119" s="276"/>
      <c r="EZ119" s="276"/>
      <c r="FA119" s="276"/>
      <c r="FB119" s="276"/>
      <c r="FC119" s="276"/>
      <c r="FD119" s="276"/>
      <c r="FF119" s="247"/>
      <c r="FG119" s="247"/>
      <c r="FH119" s="247"/>
      <c r="GG119" s="276"/>
      <c r="GH119" s="276"/>
      <c r="GI119" s="276"/>
      <c r="GJ119" s="276"/>
      <c r="GK119" s="276"/>
      <c r="GM119" s="247"/>
      <c r="GN119" s="247"/>
      <c r="GO119" s="247"/>
      <c r="GT119" s="1"/>
      <c r="GU119" s="1"/>
      <c r="GV119" s="1"/>
      <c r="GW119" s="1"/>
      <c r="GX119" s="3"/>
      <c r="GY119" s="1"/>
      <c r="GZ119" s="1"/>
      <c r="HA119" s="1"/>
      <c r="HB119" s="1"/>
      <c r="HC119" s="1"/>
      <c r="HD119" s="1"/>
      <c r="HE119" s="1"/>
      <c r="HF119" s="1"/>
      <c r="HG119" s="1"/>
      <c r="HH119" s="1"/>
      <c r="HI119" s="1"/>
      <c r="HJ119" s="1"/>
      <c r="HK119" s="1"/>
      <c r="HL119" s="276"/>
      <c r="HM119" s="276"/>
      <c r="HN119" s="276"/>
      <c r="HO119" s="276"/>
      <c r="HP119" s="276"/>
      <c r="HR119" s="247"/>
      <c r="HS119" s="247"/>
      <c r="HV119" s="1"/>
      <c r="HW119" s="1"/>
      <c r="HX119" s="1"/>
      <c r="HY119" s="1"/>
      <c r="HZ119" s="3"/>
      <c r="IA119" s="1"/>
      <c r="IB119" s="1"/>
      <c r="IC119" s="1"/>
      <c r="ID119" s="1"/>
      <c r="IE119" s="1"/>
      <c r="IF119" s="1"/>
      <c r="IG119" s="1"/>
      <c r="IH119" s="1"/>
      <c r="II119" s="1"/>
      <c r="IJ119" s="1"/>
      <c r="IK119" s="1"/>
      <c r="IL119" s="1"/>
      <c r="IM119" s="1"/>
      <c r="IN119" s="276"/>
      <c r="IO119" s="276"/>
      <c r="IP119" s="276"/>
      <c r="IQ119" s="276"/>
      <c r="IR119" s="276"/>
      <c r="IT119" s="247"/>
      <c r="IU119" s="247"/>
      <c r="KR119" s="4"/>
      <c r="KS119" s="4"/>
      <c r="KT119" s="4"/>
      <c r="LD119" s="4"/>
      <c r="LE119" s="4"/>
      <c r="LF119" s="4"/>
      <c r="LG119" s="4"/>
      <c r="LH119" s="4"/>
      <c r="LI119" s="4"/>
      <c r="LJ119" s="4"/>
      <c r="LK119" s="4"/>
      <c r="LM119" s="1"/>
      <c r="LN119" s="1"/>
      <c r="LO119" s="1"/>
      <c r="LP119" s="1"/>
      <c r="LQ119" s="3"/>
      <c r="LR119" s="1"/>
      <c r="LS119" s="1"/>
      <c r="LT119" s="1"/>
      <c r="LU119" s="1"/>
      <c r="LV119" s="1"/>
      <c r="LW119" s="1"/>
      <c r="LX119" s="1"/>
      <c r="LY119" s="1"/>
      <c r="LZ119" s="1"/>
      <c r="MA119" s="1"/>
      <c r="MB119" s="1"/>
      <c r="MC119" s="1"/>
      <c r="MD119" s="1"/>
      <c r="ME119" s="276"/>
      <c r="MF119" s="276"/>
      <c r="MG119" s="276"/>
      <c r="MH119" s="276"/>
      <c r="MI119" s="276"/>
      <c r="MK119" s="247"/>
      <c r="ML119" s="247"/>
      <c r="MW119" s="1"/>
      <c r="MX119" s="1"/>
      <c r="MY119" s="1"/>
      <c r="MZ119" s="1"/>
      <c r="NA119" s="3"/>
      <c r="NB119" s="1"/>
      <c r="NC119" s="1"/>
      <c r="ND119" s="1"/>
      <c r="NE119" s="1"/>
      <c r="NF119" s="1"/>
      <c r="NG119" s="1"/>
      <c r="NH119" s="1"/>
      <c r="NI119" s="1"/>
      <c r="NJ119" s="1"/>
      <c r="NK119" s="1"/>
      <c r="NL119" s="1"/>
      <c r="NM119" s="1"/>
      <c r="NN119" s="1"/>
      <c r="NO119" s="276"/>
      <c r="NP119" s="276"/>
      <c r="NQ119" s="276"/>
      <c r="NR119" s="276"/>
      <c r="NS119" s="276"/>
      <c r="NU119" s="247"/>
      <c r="NV119" s="247"/>
      <c r="OG119" s="276"/>
      <c r="OH119" s="276"/>
      <c r="OI119" s="276"/>
      <c r="OJ119" s="276"/>
      <c r="OK119" s="276"/>
      <c r="OM119" s="247"/>
      <c r="ON119" s="247"/>
      <c r="PH119" s="1"/>
      <c r="PI119" s="1"/>
      <c r="PJ119" s="1"/>
      <c r="PK119" s="1"/>
      <c r="PL119" s="3"/>
      <c r="PM119" s="1"/>
      <c r="PN119" s="1"/>
      <c r="PO119" s="1"/>
      <c r="PP119" s="1"/>
      <c r="PQ119" s="1"/>
      <c r="PR119" s="1"/>
      <c r="PS119" s="1"/>
      <c r="PT119" s="1"/>
      <c r="PU119" s="1"/>
      <c r="PV119" s="1"/>
      <c r="PW119" s="1"/>
      <c r="PX119" s="1"/>
      <c r="PY119" s="1"/>
      <c r="PZ119" s="276"/>
      <c r="QA119" s="276"/>
      <c r="QB119" s="276"/>
      <c r="QC119" s="276"/>
      <c r="QD119" s="276"/>
      <c r="QF119" s="266"/>
      <c r="QG119" s="266"/>
      <c r="QH119" s="266"/>
      <c r="QR119" s="276"/>
      <c r="QS119" s="276"/>
      <c r="QT119" s="276"/>
      <c r="QU119" s="276"/>
      <c r="QV119" s="276"/>
      <c r="QX119" s="247"/>
      <c r="QY119" s="247"/>
      <c r="TF119" s="276"/>
      <c r="TG119" s="276"/>
      <c r="TH119" s="276"/>
      <c r="TI119" s="276"/>
      <c r="TJ119" s="276"/>
      <c r="TL119" s="247"/>
      <c r="TM119" s="247"/>
      <c r="TN119" s="247"/>
      <c r="UT119" s="3"/>
      <c r="VB119" s="183">
        <f>MIN(VF119:YN119)</f>
        <v>-2.1889420354024773</v>
      </c>
      <c r="VC119" s="6">
        <f>MAX(VH119,VN119)</f>
        <v>0</v>
      </c>
      <c r="VD119" s="24">
        <f>MAX(VC119:VC120)</f>
        <v>2.1889420354024773</v>
      </c>
      <c r="VE119" s="75"/>
      <c r="VF119" s="204">
        <f>VG102+(2*VF118)+VJ118</f>
        <v>0</v>
      </c>
      <c r="VG119" s="7"/>
      <c r="VH119" s="24">
        <f>VH130</f>
        <v>0</v>
      </c>
      <c r="VI119" s="7"/>
      <c r="VJ119" s="205">
        <f>VI102+(2*VJ118)+VF118</f>
        <v>2.1889420445562422</v>
      </c>
      <c r="VK119" s="188"/>
      <c r="VL119" s="206">
        <f>VM102+(2*VL118)+VP118</f>
        <v>-2.1889420354024773</v>
      </c>
      <c r="VM119" s="6"/>
      <c r="VN119" s="24">
        <f>VN130</f>
        <v>0</v>
      </c>
      <c r="VO119" s="6"/>
      <c r="VP119" s="207">
        <f>VO102+(2*VP118)+VL118</f>
        <v>0</v>
      </c>
      <c r="VQ119" s="129"/>
      <c r="VR119" s="24"/>
      <c r="WC119" s="247"/>
      <c r="WD119" s="247"/>
      <c r="WE119" s="247"/>
      <c r="WF119" s="247"/>
      <c r="WG119" s="247"/>
      <c r="WH119" s="247"/>
      <c r="WI119" s="247"/>
      <c r="WJ119" s="247"/>
      <c r="WK119" s="247"/>
      <c r="ZW119" s="1"/>
      <c r="AAB119" s="276"/>
      <c r="AAC119" s="276"/>
      <c r="AAD119" s="276"/>
      <c r="AAE119" s="276"/>
      <c r="AAF119" s="276"/>
      <c r="AAG119" s="276"/>
      <c r="AAH119" s="276"/>
      <c r="AAI119" s="276"/>
    </row>
    <row r="120" s="1" customFormat="1" ht="15" customHeight="1">
      <c r="A120" s="2"/>
      <c r="B120" s="2"/>
      <c r="C120" s="2"/>
      <c r="D120" s="2"/>
      <c r="E120" s="2"/>
      <c r="F120" s="2"/>
      <c r="G120" s="2"/>
      <c r="H120" s="2"/>
      <c r="I120" s="2"/>
      <c r="J120" s="2"/>
      <c r="AT120" s="272"/>
      <c r="AZ120" s="3"/>
      <c r="BA120" s="3"/>
      <c r="DB120" s="272"/>
      <c r="DC120" s="272"/>
      <c r="DD120" s="272"/>
      <c r="DE120" s="272"/>
      <c r="DF120" s="272"/>
      <c r="DG120" s="272"/>
      <c r="DH120" s="272"/>
      <c r="DI120" s="272"/>
      <c r="DJ120" s="272"/>
      <c r="DL120" s="276"/>
      <c r="DM120" s="276"/>
      <c r="DN120" s="276"/>
      <c r="DO120" s="276"/>
      <c r="DP120" s="276"/>
      <c r="DR120" s="247"/>
      <c r="DS120" s="247"/>
      <c r="DT120" s="247"/>
      <c r="ES120" s="276"/>
      <c r="ET120" s="276"/>
      <c r="EU120" s="276"/>
      <c r="EV120" s="276"/>
      <c r="EW120" s="276"/>
      <c r="EX120" s="276"/>
      <c r="EY120" s="276"/>
      <c r="EZ120" s="276"/>
      <c r="FA120" s="276"/>
      <c r="FB120" s="276"/>
      <c r="FC120" s="276"/>
      <c r="FD120" s="276"/>
      <c r="FF120" s="247"/>
      <c r="FG120" s="247"/>
      <c r="FH120" s="247"/>
      <c r="GG120" s="276"/>
      <c r="GH120" s="276"/>
      <c r="GI120" s="276"/>
      <c r="GJ120" s="276"/>
      <c r="GK120" s="276"/>
      <c r="GM120" s="247"/>
      <c r="GN120" s="247"/>
      <c r="GO120" s="247"/>
      <c r="GT120" s="1"/>
      <c r="GU120" s="1"/>
      <c r="GV120" s="1"/>
      <c r="GW120" s="1"/>
      <c r="GX120" s="3"/>
      <c r="GY120" s="1"/>
      <c r="GZ120" s="1"/>
      <c r="HA120" s="1"/>
      <c r="HB120" s="1"/>
      <c r="HC120" s="1"/>
      <c r="HD120" s="1"/>
      <c r="HE120" s="1"/>
      <c r="HF120" s="1"/>
      <c r="HG120" s="1"/>
      <c r="HH120" s="1"/>
      <c r="HI120" s="1"/>
      <c r="HJ120" s="1"/>
      <c r="HK120" s="1"/>
      <c r="HL120" s="276"/>
      <c r="HM120" s="276"/>
      <c r="HN120" s="276"/>
      <c r="HO120" s="276"/>
      <c r="HP120" s="276"/>
      <c r="HR120" s="247"/>
      <c r="HS120" s="247"/>
      <c r="HV120" s="1"/>
      <c r="HW120" s="1"/>
      <c r="HX120" s="1"/>
      <c r="HY120" s="1"/>
      <c r="HZ120" s="3"/>
      <c r="IA120" s="1"/>
      <c r="IB120" s="1"/>
      <c r="IC120" s="1"/>
      <c r="ID120" s="1"/>
      <c r="IE120" s="1"/>
      <c r="IF120" s="1"/>
      <c r="IG120" s="1"/>
      <c r="IH120" s="1"/>
      <c r="II120" s="1"/>
      <c r="IJ120" s="1"/>
      <c r="IK120" s="1"/>
      <c r="IL120" s="1"/>
      <c r="IM120" s="1"/>
      <c r="IN120" s="276"/>
      <c r="IO120" s="276"/>
      <c r="IP120" s="276"/>
      <c r="IQ120" s="276"/>
      <c r="IR120" s="276"/>
      <c r="IT120" s="247"/>
      <c r="IU120" s="247"/>
      <c r="KR120" s="4"/>
      <c r="KS120" s="4"/>
      <c r="KT120" s="4"/>
      <c r="LD120" s="4"/>
      <c r="LE120" s="4"/>
      <c r="LF120" s="4"/>
      <c r="LG120" s="4"/>
      <c r="LH120" s="4"/>
      <c r="LI120" s="4"/>
      <c r="LJ120" s="4"/>
      <c r="LK120" s="4"/>
      <c r="LM120" s="1"/>
      <c r="LN120" s="1"/>
      <c r="LO120" s="1"/>
      <c r="LP120" s="1"/>
      <c r="LQ120" s="3"/>
      <c r="LR120" s="1"/>
      <c r="LS120" s="1"/>
      <c r="LT120" s="1"/>
      <c r="LU120" s="1"/>
      <c r="LV120" s="1"/>
      <c r="LW120" s="1"/>
      <c r="LX120" s="1"/>
      <c r="LY120" s="1"/>
      <c r="LZ120" s="1"/>
      <c r="MA120" s="1"/>
      <c r="MB120" s="1"/>
      <c r="MC120" s="1"/>
      <c r="MD120" s="1"/>
      <c r="ME120" s="276"/>
      <c r="MF120" s="276"/>
      <c r="MG120" s="276"/>
      <c r="MH120" s="276"/>
      <c r="MI120" s="276"/>
      <c r="MK120" s="247"/>
      <c r="ML120" s="247"/>
      <c r="MW120" s="1"/>
      <c r="MX120" s="1"/>
      <c r="MY120" s="1"/>
      <c r="MZ120" s="1"/>
      <c r="NA120" s="3"/>
      <c r="NB120" s="1"/>
      <c r="NC120" s="1"/>
      <c r="ND120" s="1"/>
      <c r="NE120" s="1"/>
      <c r="NF120" s="1"/>
      <c r="NG120" s="1"/>
      <c r="NH120" s="1"/>
      <c r="NI120" s="1"/>
      <c r="NJ120" s="1"/>
      <c r="NK120" s="1"/>
      <c r="NL120" s="1"/>
      <c r="NM120" s="1"/>
      <c r="NN120" s="1"/>
      <c r="NO120" s="276"/>
      <c r="NP120" s="276"/>
      <c r="NQ120" s="276"/>
      <c r="NR120" s="276"/>
      <c r="NS120" s="276"/>
      <c r="NU120" s="247"/>
      <c r="NV120" s="247"/>
      <c r="OG120" s="276"/>
      <c r="OH120" s="276"/>
      <c r="OI120" s="276"/>
      <c r="OJ120" s="276"/>
      <c r="OK120" s="276"/>
      <c r="OM120" s="247"/>
      <c r="ON120" s="247"/>
      <c r="PH120" s="1"/>
      <c r="PI120" s="1"/>
      <c r="PJ120" s="1"/>
      <c r="PK120" s="1"/>
      <c r="PL120" s="3"/>
      <c r="PM120" s="1"/>
      <c r="PN120" s="1"/>
      <c r="PO120" s="1"/>
      <c r="PP120" s="1"/>
      <c r="PQ120" s="1"/>
      <c r="PR120" s="1"/>
      <c r="PS120" s="1"/>
      <c r="PT120" s="1"/>
      <c r="PU120" s="1"/>
      <c r="PV120" s="1"/>
      <c r="PW120" s="1"/>
      <c r="PX120" s="1"/>
      <c r="PY120" s="1"/>
      <c r="PZ120" s="276"/>
      <c r="QA120" s="276"/>
      <c r="QB120" s="276"/>
      <c r="QC120" s="276"/>
      <c r="QD120" s="276"/>
      <c r="QF120" s="247"/>
      <c r="QG120" s="247"/>
      <c r="QH120" s="247"/>
      <c r="QR120" s="276"/>
      <c r="QS120" s="276"/>
      <c r="QT120" s="276"/>
      <c r="QU120" s="276"/>
      <c r="QV120" s="276"/>
      <c r="QX120" s="247"/>
      <c r="QY120" s="247"/>
      <c r="TF120" s="276"/>
      <c r="TG120" s="276"/>
      <c r="TH120" s="276"/>
      <c r="TI120" s="276"/>
      <c r="TJ120" s="276"/>
      <c r="TL120" s="247"/>
      <c r="TM120" s="247"/>
      <c r="TN120" s="247"/>
      <c r="UT120" s="3"/>
      <c r="VB120" s="6"/>
      <c r="VC120" s="183">
        <f>VB119*-1</f>
        <v>2.1889420354024773</v>
      </c>
      <c r="VD120" s="24"/>
      <c r="VE120" s="24"/>
      <c r="VF120" s="208"/>
      <c r="VG120" s="7"/>
      <c r="VH120" s="24"/>
      <c r="VI120" s="7"/>
      <c r="VJ120" s="209"/>
      <c r="VK120" s="24"/>
      <c r="VL120" s="210">
        <f>VJ119+VL119</f>
        <v>9.1537648572170838e-09</v>
      </c>
      <c r="VM120" s="210"/>
      <c r="VN120" s="24"/>
      <c r="VO120" s="6"/>
      <c r="VP120" s="208"/>
      <c r="VQ120" s="24"/>
      <c r="VR120" s="24"/>
      <c r="WC120" s="247"/>
      <c r="WD120" s="247"/>
      <c r="WE120" s="247"/>
      <c r="WF120" s="247"/>
      <c r="WG120" s="247"/>
      <c r="WH120" s="247"/>
      <c r="WI120" s="247"/>
      <c r="WJ120" s="247"/>
      <c r="WK120" s="247"/>
      <c r="XD120" s="2"/>
      <c r="XE120" s="2"/>
      <c r="XF120" s="2"/>
      <c r="XG120" s="2"/>
      <c r="XH120" s="2"/>
      <c r="XI120" s="2"/>
      <c r="XJ120" s="2"/>
      <c r="XK120" s="2"/>
      <c r="XL120" s="2"/>
      <c r="ZW120" s="1"/>
      <c r="AAB120" s="276"/>
      <c r="AAC120" s="276"/>
      <c r="AAD120" s="276"/>
      <c r="AAE120" s="276"/>
      <c r="AAF120" s="276"/>
      <c r="AAG120" s="276"/>
      <c r="AAH120" s="276"/>
      <c r="AAI120" s="276"/>
    </row>
    <row r="121" s="1" customFormat="1" ht="15" customHeight="1">
      <c r="A121" s="2"/>
      <c r="B121" s="2"/>
      <c r="C121" s="2"/>
      <c r="D121" s="2"/>
      <c r="E121" s="2"/>
      <c r="F121" s="2"/>
      <c r="G121" s="2"/>
      <c r="H121" s="2"/>
      <c r="I121" s="2"/>
      <c r="J121" s="2"/>
      <c r="AZ121" s="3"/>
      <c r="BA121" s="3"/>
      <c r="DL121" s="276"/>
      <c r="DM121" s="276"/>
      <c r="DN121" s="276"/>
      <c r="DO121" s="276"/>
      <c r="DP121" s="276"/>
      <c r="DR121" s="247"/>
      <c r="DS121" s="247"/>
      <c r="DT121" s="247"/>
      <c r="ES121" s="276"/>
      <c r="ET121" s="276"/>
      <c r="EU121" s="276"/>
      <c r="EV121" s="276"/>
      <c r="EW121" s="276"/>
      <c r="EX121" s="276"/>
      <c r="EY121" s="276"/>
      <c r="EZ121" s="276"/>
      <c r="FA121" s="276"/>
      <c r="FB121" s="276"/>
      <c r="FC121" s="276"/>
      <c r="FD121" s="276"/>
      <c r="FF121" s="247"/>
      <c r="FG121" s="247"/>
      <c r="FH121" s="247"/>
      <c r="GG121" s="276"/>
      <c r="GH121" s="276"/>
      <c r="GI121" s="276"/>
      <c r="GJ121" s="276"/>
      <c r="GK121" s="276"/>
      <c r="GM121" s="247"/>
      <c r="GN121" s="247"/>
      <c r="GO121" s="247"/>
      <c r="GT121" s="1"/>
      <c r="GU121" s="1"/>
      <c r="GV121" s="1"/>
      <c r="GW121" s="1"/>
      <c r="GX121" s="3"/>
      <c r="GY121" s="1"/>
      <c r="GZ121" s="1"/>
      <c r="HA121" s="1"/>
      <c r="HB121" s="1"/>
      <c r="HC121" s="1"/>
      <c r="HD121" s="1"/>
      <c r="HE121" s="1"/>
      <c r="HF121" s="1"/>
      <c r="HG121" s="1"/>
      <c r="HH121" s="1"/>
      <c r="HI121" s="1"/>
      <c r="HJ121" s="1"/>
      <c r="HK121" s="1"/>
      <c r="HL121" s="276"/>
      <c r="HM121" s="276"/>
      <c r="HN121" s="276"/>
      <c r="HO121" s="276"/>
      <c r="HP121" s="276"/>
      <c r="HR121" s="247"/>
      <c r="HS121" s="247"/>
      <c r="HV121" s="1"/>
      <c r="HW121" s="1"/>
      <c r="HX121" s="1"/>
      <c r="HY121" s="1"/>
      <c r="HZ121" s="3"/>
      <c r="IA121" s="1"/>
      <c r="IB121" s="1"/>
      <c r="IC121" s="1"/>
      <c r="ID121" s="1"/>
      <c r="IE121" s="1"/>
      <c r="IF121" s="1"/>
      <c r="IG121" s="1"/>
      <c r="IH121" s="1"/>
      <c r="II121" s="1"/>
      <c r="IJ121" s="1"/>
      <c r="IK121" s="1"/>
      <c r="IL121" s="1"/>
      <c r="IM121" s="1"/>
      <c r="IN121" s="276"/>
      <c r="IO121" s="276"/>
      <c r="IP121" s="276"/>
      <c r="IQ121" s="276"/>
      <c r="IR121" s="276"/>
      <c r="IT121" s="247"/>
      <c r="IU121" s="247"/>
      <c r="KR121" s="4"/>
      <c r="KS121" s="4"/>
      <c r="KT121" s="4"/>
      <c r="LD121" s="4"/>
      <c r="LE121" s="4"/>
      <c r="LF121" s="4"/>
      <c r="LG121" s="4"/>
      <c r="LH121" s="4"/>
      <c r="LI121" s="4"/>
      <c r="LJ121" s="4"/>
      <c r="LK121" s="4"/>
      <c r="LM121" s="1"/>
      <c r="LN121" s="1"/>
      <c r="LO121" s="1"/>
      <c r="LP121" s="1"/>
      <c r="LQ121" s="3"/>
      <c r="LR121" s="1"/>
      <c r="LS121" s="1"/>
      <c r="LT121" s="1"/>
      <c r="LU121" s="1"/>
      <c r="LV121" s="1"/>
      <c r="LW121" s="1"/>
      <c r="LX121" s="1"/>
      <c r="LY121" s="1"/>
      <c r="LZ121" s="1"/>
      <c r="MA121" s="1"/>
      <c r="MB121" s="1"/>
      <c r="MC121" s="1"/>
      <c r="MD121" s="1"/>
      <c r="ME121" s="276"/>
      <c r="MF121" s="276"/>
      <c r="MG121" s="276"/>
      <c r="MH121" s="276"/>
      <c r="MI121" s="276"/>
      <c r="MK121" s="247"/>
      <c r="ML121" s="247"/>
      <c r="MW121" s="1"/>
      <c r="MX121" s="1"/>
      <c r="MY121" s="1"/>
      <c r="MZ121" s="1"/>
      <c r="NA121" s="3"/>
      <c r="NB121" s="1"/>
      <c r="NC121" s="1"/>
      <c r="ND121" s="1"/>
      <c r="NE121" s="1"/>
      <c r="NF121" s="1"/>
      <c r="NG121" s="1"/>
      <c r="NH121" s="1"/>
      <c r="NI121" s="1"/>
      <c r="NJ121" s="1"/>
      <c r="NK121" s="1"/>
      <c r="NL121" s="1"/>
      <c r="NM121" s="1"/>
      <c r="NN121" s="1"/>
      <c r="NO121" s="276"/>
      <c r="NP121" s="276"/>
      <c r="NQ121" s="276"/>
      <c r="NR121" s="276"/>
      <c r="NS121" s="276"/>
      <c r="NU121" s="247"/>
      <c r="NV121" s="247"/>
      <c r="OG121" s="276"/>
      <c r="OH121" s="276"/>
      <c r="OI121" s="276"/>
      <c r="OJ121" s="276"/>
      <c r="OK121" s="276"/>
      <c r="OM121" s="247"/>
      <c r="ON121" s="247"/>
      <c r="PH121" s="1"/>
      <c r="PI121" s="1"/>
      <c r="PJ121" s="1"/>
      <c r="PK121" s="1"/>
      <c r="PL121" s="3"/>
      <c r="PM121" s="1"/>
      <c r="PN121" s="1"/>
      <c r="PO121" s="1"/>
      <c r="PP121" s="1"/>
      <c r="PQ121" s="1"/>
      <c r="PR121" s="1"/>
      <c r="PS121" s="1"/>
      <c r="PT121" s="1"/>
      <c r="PU121" s="1"/>
      <c r="PV121" s="1"/>
      <c r="PW121" s="1"/>
      <c r="PX121" s="1"/>
      <c r="PY121" s="1"/>
      <c r="PZ121" s="276"/>
      <c r="QA121" s="276"/>
      <c r="QB121" s="276"/>
      <c r="QC121" s="276"/>
      <c r="QD121" s="276"/>
      <c r="QF121" s="247"/>
      <c r="QG121" s="247"/>
      <c r="QH121" s="247"/>
      <c r="QR121" s="276"/>
      <c r="QS121" s="276"/>
      <c r="QT121" s="276"/>
      <c r="QU121" s="276"/>
      <c r="QV121" s="276"/>
      <c r="QX121" s="247"/>
      <c r="QY121" s="247"/>
      <c r="TF121" s="276"/>
      <c r="TG121" s="276"/>
      <c r="TH121" s="276"/>
      <c r="TI121" s="276"/>
      <c r="TJ121" s="276"/>
      <c r="TL121" s="247"/>
      <c r="TM121" s="247"/>
      <c r="TN121" s="247"/>
      <c r="UT121" s="3"/>
      <c r="VB121" s="276"/>
      <c r="VC121" s="276"/>
      <c r="VD121" s="276"/>
      <c r="VE121" s="276"/>
      <c r="VF121" s="276"/>
      <c r="VH121" s="247"/>
      <c r="VI121" s="247"/>
      <c r="WC121" s="247"/>
      <c r="WD121" s="247"/>
      <c r="WE121" s="247"/>
      <c r="WF121" s="247"/>
      <c r="WG121" s="247"/>
      <c r="WH121" s="247"/>
      <c r="WI121" s="247"/>
      <c r="WJ121" s="247"/>
      <c r="WK121" s="247"/>
      <c r="XD121" s="2"/>
      <c r="XE121" s="2"/>
      <c r="XF121" s="2"/>
      <c r="XG121" s="2"/>
      <c r="XH121" s="2"/>
      <c r="XI121" s="2"/>
      <c r="XJ121" s="2"/>
      <c r="XK121" s="2"/>
      <c r="XL121" s="2"/>
      <c r="ZW121" s="1"/>
      <c r="AAB121" s="276"/>
      <c r="AAC121" s="276"/>
      <c r="AAD121" s="276"/>
      <c r="AAE121" s="276"/>
      <c r="AAF121" s="276"/>
      <c r="AAG121" s="276"/>
      <c r="AAH121" s="276"/>
      <c r="AAI121" s="276"/>
    </row>
    <row r="122" s="1" customFormat="1" ht="15" customHeight="1">
      <c r="A122" s="2"/>
      <c r="B122" s="2"/>
      <c r="C122" s="2"/>
      <c r="D122" s="2"/>
      <c r="E122" s="2"/>
      <c r="F122" s="2"/>
      <c r="G122" s="2"/>
      <c r="H122" s="2"/>
      <c r="I122" s="2"/>
      <c r="J122" s="2"/>
      <c r="AZ122" s="3"/>
      <c r="BA122" s="3"/>
      <c r="DL122" s="276"/>
      <c r="DM122" s="276"/>
      <c r="DN122" s="276"/>
      <c r="DO122" s="276"/>
      <c r="DP122" s="276"/>
      <c r="DR122" s="266"/>
      <c r="DS122" s="266"/>
      <c r="DT122" s="266"/>
      <c r="ES122" s="276"/>
      <c r="ET122" s="276"/>
      <c r="EU122" s="276"/>
      <c r="EV122" s="276"/>
      <c r="EW122" s="276"/>
      <c r="EX122" s="276"/>
      <c r="EY122" s="276"/>
      <c r="EZ122" s="276"/>
      <c r="FA122" s="276"/>
      <c r="FB122" s="276"/>
      <c r="FC122" s="276"/>
      <c r="FD122" s="276"/>
      <c r="FF122" s="266"/>
      <c r="FG122" s="266"/>
      <c r="FH122" s="266"/>
      <c r="GG122" s="276"/>
      <c r="GH122" s="276"/>
      <c r="GI122" s="276"/>
      <c r="GJ122" s="276"/>
      <c r="GK122" s="276"/>
      <c r="GM122" s="266"/>
      <c r="GN122" s="266"/>
      <c r="GO122" s="266"/>
      <c r="GT122" s="1"/>
      <c r="GU122" s="1"/>
      <c r="GV122" s="1"/>
      <c r="GW122" s="1"/>
      <c r="GX122" s="3"/>
      <c r="GY122" s="1"/>
      <c r="GZ122" s="1"/>
      <c r="HA122" s="1"/>
      <c r="HB122" s="1"/>
      <c r="HC122" s="1"/>
      <c r="HD122" s="1"/>
      <c r="HE122" s="1"/>
      <c r="HF122" s="1"/>
      <c r="HG122" s="1"/>
      <c r="HH122" s="1"/>
      <c r="HI122" s="1"/>
      <c r="HJ122" s="1"/>
      <c r="HK122" s="1"/>
      <c r="HL122" s="276"/>
      <c r="HM122" s="276"/>
      <c r="HN122" s="276"/>
      <c r="HO122" s="276"/>
      <c r="HP122" s="276"/>
      <c r="HR122" s="266"/>
      <c r="HS122" s="266"/>
      <c r="HT122" s="266"/>
      <c r="HV122" s="1"/>
      <c r="HW122" s="1"/>
      <c r="HX122" s="1"/>
      <c r="HY122" s="1"/>
      <c r="HZ122" s="3"/>
      <c r="IA122" s="1"/>
      <c r="IB122" s="1"/>
      <c r="IC122" s="1"/>
      <c r="ID122" s="1"/>
      <c r="IE122" s="1"/>
      <c r="IF122" s="1"/>
      <c r="IG122" s="1"/>
      <c r="IH122" s="1"/>
      <c r="II122" s="1"/>
      <c r="IJ122" s="1"/>
      <c r="IK122" s="1"/>
      <c r="IL122" s="1"/>
      <c r="IM122" s="1"/>
      <c r="IN122" s="276"/>
      <c r="IO122" s="276"/>
      <c r="IP122" s="276"/>
      <c r="IQ122" s="276"/>
      <c r="IR122" s="276"/>
      <c r="IT122" s="266"/>
      <c r="IU122" s="266"/>
      <c r="IV122" s="266"/>
      <c r="IW122" s="266"/>
      <c r="IX122" s="266"/>
      <c r="IY122" s="266"/>
      <c r="IZ122" s="266"/>
      <c r="JA122" s="266"/>
      <c r="JB122" s="266"/>
      <c r="JC122" s="266"/>
      <c r="JD122" s="266"/>
      <c r="JE122" s="266"/>
      <c r="KR122" s="4"/>
      <c r="KS122" s="4"/>
      <c r="KT122" s="4"/>
      <c r="KU122" s="6"/>
      <c r="KV122" s="6"/>
      <c r="KW122" s="6"/>
      <c r="KX122" s="6"/>
      <c r="KY122" s="6"/>
      <c r="KZ122" s="6"/>
      <c r="LA122" s="6"/>
      <c r="LB122" s="6"/>
      <c r="LC122" s="6"/>
      <c r="LD122" s="4"/>
      <c r="LE122" s="4"/>
      <c r="LF122" s="4"/>
      <c r="LG122" s="4"/>
      <c r="LH122" s="4"/>
      <c r="LI122" s="4"/>
      <c r="LJ122" s="4"/>
      <c r="LK122" s="4"/>
      <c r="LM122" s="1"/>
      <c r="LN122" s="1"/>
      <c r="LO122" s="1"/>
      <c r="LP122" s="1"/>
      <c r="LQ122" s="3"/>
      <c r="LR122" s="1"/>
      <c r="LS122" s="1"/>
      <c r="LT122" s="1"/>
      <c r="LU122" s="1"/>
      <c r="LV122" s="1"/>
      <c r="LW122" s="1"/>
      <c r="LX122" s="1"/>
      <c r="LY122" s="1"/>
      <c r="LZ122" s="1"/>
      <c r="MA122" s="1"/>
      <c r="MB122" s="1"/>
      <c r="MC122" s="1"/>
      <c r="MD122" s="1"/>
      <c r="ME122" s="276"/>
      <c r="MF122" s="276"/>
      <c r="MG122" s="276"/>
      <c r="MH122" s="276"/>
      <c r="MI122" s="276"/>
      <c r="MK122" s="266"/>
      <c r="ML122" s="266"/>
      <c r="MM122" s="266"/>
      <c r="MN122" s="266"/>
      <c r="MO122" s="266"/>
      <c r="MP122" s="266"/>
      <c r="MQ122" s="266"/>
      <c r="MR122" s="266"/>
      <c r="MS122" s="266"/>
      <c r="MT122" s="266"/>
      <c r="MU122" s="266"/>
      <c r="MV122" s="266"/>
      <c r="MW122" s="1"/>
      <c r="MX122" s="1"/>
      <c r="MY122" s="1"/>
      <c r="MZ122" s="1"/>
      <c r="NA122" s="3"/>
      <c r="NB122" s="1"/>
      <c r="NC122" s="1"/>
      <c r="ND122" s="1"/>
      <c r="NE122" s="1"/>
      <c r="NF122" s="1"/>
      <c r="NG122" s="1"/>
      <c r="NH122" s="1"/>
      <c r="NI122" s="1"/>
      <c r="NJ122" s="1"/>
      <c r="NK122" s="1"/>
      <c r="NL122" s="1"/>
      <c r="NM122" s="1"/>
      <c r="NN122" s="1"/>
      <c r="NO122" s="276"/>
      <c r="NP122" s="276"/>
      <c r="NQ122" s="276"/>
      <c r="NR122" s="276"/>
      <c r="NS122" s="276"/>
      <c r="NU122" s="266"/>
      <c r="NV122" s="266"/>
      <c r="NW122" s="266"/>
      <c r="NX122" s="266"/>
      <c r="NY122" s="266"/>
      <c r="NZ122" s="266"/>
      <c r="OA122" s="266"/>
      <c r="OB122" s="266"/>
      <c r="OC122" s="266"/>
      <c r="OD122" s="266"/>
      <c r="OE122" s="266"/>
      <c r="OF122" s="266"/>
      <c r="OG122" s="276"/>
      <c r="OH122" s="276"/>
      <c r="OI122" s="276"/>
      <c r="OJ122" s="276"/>
      <c r="OK122" s="276"/>
      <c r="OM122" s="266"/>
      <c r="ON122" s="266"/>
      <c r="OO122" s="266"/>
      <c r="OP122" s="266"/>
      <c r="OQ122" s="266"/>
      <c r="OR122" s="266"/>
      <c r="OS122" s="266"/>
      <c r="OT122" s="266"/>
      <c r="OU122" s="266"/>
      <c r="OV122" s="266"/>
      <c r="OW122" s="266"/>
      <c r="OX122" s="266"/>
      <c r="PH122" s="1"/>
      <c r="PI122" s="1"/>
      <c r="PJ122" s="1"/>
      <c r="PK122" s="1"/>
      <c r="PL122" s="3"/>
      <c r="PM122" s="1"/>
      <c r="PN122" s="1"/>
      <c r="PO122" s="1"/>
      <c r="PP122" s="1"/>
      <c r="PQ122" s="1"/>
      <c r="PR122" s="1"/>
      <c r="PS122" s="1"/>
      <c r="PT122" s="1"/>
      <c r="PU122" s="1"/>
      <c r="PV122" s="1"/>
      <c r="PW122" s="1"/>
      <c r="PX122" s="1"/>
      <c r="PY122" s="1"/>
      <c r="PZ122" s="276"/>
      <c r="QA122" s="276"/>
      <c r="QB122" s="276"/>
      <c r="QC122" s="276"/>
      <c r="QD122" s="276"/>
      <c r="QF122" s="247"/>
      <c r="QG122" s="247"/>
      <c r="QH122" s="247"/>
      <c r="QI122" s="266"/>
      <c r="QJ122" s="266"/>
      <c r="QK122" s="266"/>
      <c r="QL122" s="266"/>
      <c r="QM122" s="266"/>
      <c r="QN122" s="266"/>
      <c r="QO122" s="266"/>
      <c r="QP122" s="266"/>
      <c r="QQ122" s="266"/>
      <c r="QR122" s="276"/>
      <c r="QS122" s="276"/>
      <c r="QT122" s="276"/>
      <c r="QU122" s="276"/>
      <c r="QV122" s="276"/>
      <c r="QX122" s="266"/>
      <c r="QY122" s="266"/>
      <c r="QZ122" s="266"/>
      <c r="RA122" s="266"/>
      <c r="RB122" s="266"/>
      <c r="RC122" s="266"/>
      <c r="RD122" s="266"/>
      <c r="RE122" s="266"/>
      <c r="RF122" s="266"/>
      <c r="RG122" s="266"/>
      <c r="RH122" s="266"/>
      <c r="RI122" s="266"/>
      <c r="SB122" s="266"/>
      <c r="SC122" s="266"/>
      <c r="SD122" s="266"/>
      <c r="SE122" s="266"/>
      <c r="SF122" s="266"/>
      <c r="SG122" s="266"/>
      <c r="SH122" s="266"/>
      <c r="SI122" s="266"/>
      <c r="SJ122" s="266"/>
      <c r="TF122" s="276"/>
      <c r="TG122" s="276"/>
      <c r="TH122" s="276"/>
      <c r="TI122" s="276"/>
      <c r="TJ122" s="276"/>
      <c r="TL122" s="266"/>
      <c r="TM122" s="266"/>
      <c r="TN122" s="266"/>
      <c r="TR122" s="266"/>
      <c r="TS122" s="266"/>
      <c r="TT122" s="266"/>
      <c r="TU122" s="266"/>
      <c r="TV122" s="266"/>
      <c r="TW122" s="266"/>
      <c r="TX122" s="266"/>
      <c r="TY122" s="266"/>
      <c r="TZ122" s="266"/>
      <c r="UA122" s="266"/>
      <c r="UB122" s="266"/>
      <c r="UC122" s="266"/>
      <c r="UD122" s="266"/>
      <c r="UE122" s="266"/>
      <c r="UF122" s="266"/>
      <c r="UG122" s="266"/>
      <c r="UH122" s="266"/>
      <c r="UI122" s="266"/>
      <c r="US122" s="266"/>
      <c r="UT122" s="267"/>
      <c r="UU122" s="266"/>
      <c r="UV122" s="266"/>
      <c r="UW122" s="266"/>
      <c r="UX122" s="266"/>
      <c r="UY122" s="266"/>
      <c r="UZ122" s="266"/>
      <c r="VA122" s="266"/>
      <c r="VB122" s="276"/>
      <c r="VC122" s="276"/>
      <c r="VD122" s="276"/>
      <c r="VE122" s="276"/>
      <c r="VF122" s="276"/>
      <c r="VH122" s="266"/>
      <c r="VI122" s="266"/>
      <c r="VJ122" s="266"/>
      <c r="VK122" s="266"/>
      <c r="VL122" s="266"/>
      <c r="VM122" s="266"/>
      <c r="VN122" s="266"/>
      <c r="VO122" s="266"/>
      <c r="VP122" s="266"/>
      <c r="VQ122" s="266"/>
      <c r="VR122" s="266"/>
      <c r="VS122" s="266"/>
      <c r="VT122" s="266"/>
      <c r="VU122" s="266"/>
      <c r="VV122" s="266"/>
      <c r="VW122" s="266"/>
      <c r="VX122" s="266"/>
      <c r="VY122" s="266"/>
      <c r="VZ122" s="266"/>
      <c r="WA122" s="266"/>
      <c r="WB122" s="266"/>
      <c r="WC122" s="247"/>
      <c r="WD122" s="247"/>
      <c r="WE122" s="247"/>
      <c r="WF122" s="247"/>
      <c r="WG122" s="247"/>
      <c r="WH122" s="247"/>
      <c r="WI122" s="247"/>
      <c r="WJ122" s="247"/>
      <c r="WK122" s="247"/>
      <c r="WL122" s="266"/>
      <c r="WU122" s="1"/>
      <c r="XC122" s="1"/>
      <c r="XD122" s="1"/>
      <c r="XE122" s="1"/>
      <c r="XF122" s="1"/>
      <c r="XG122" s="1"/>
      <c r="XH122" s="1"/>
      <c r="XI122" s="1"/>
      <c r="XJ122" s="1"/>
      <c r="XK122" s="1"/>
      <c r="XL122" s="1"/>
      <c r="XM122" s="266"/>
      <c r="XN122" s="266"/>
      <c r="XO122" s="266"/>
      <c r="XP122" s="266"/>
      <c r="XQ122" s="266"/>
      <c r="XR122" s="266"/>
      <c r="XS122" s="266"/>
      <c r="XT122" s="266"/>
      <c r="XU122" s="266"/>
      <c r="XV122" s="266"/>
      <c r="XW122" s="266"/>
      <c r="XX122" s="266"/>
      <c r="XY122" s="266"/>
      <c r="XZ122" s="266"/>
      <c r="YA122" s="266"/>
      <c r="YB122" s="266"/>
      <c r="YC122" s="266"/>
      <c r="YD122" s="266"/>
      <c r="YE122" s="266"/>
      <c r="YF122" s="266"/>
      <c r="YG122" s="266"/>
      <c r="YH122" s="266"/>
      <c r="YI122" s="266"/>
      <c r="YJ122" s="266"/>
      <c r="YK122" s="266"/>
      <c r="YL122" s="266"/>
      <c r="YM122" s="266"/>
      <c r="YN122" s="266"/>
      <c r="YO122" s="266"/>
      <c r="YP122" s="266"/>
      <c r="YQ122" s="266"/>
      <c r="YR122" s="266"/>
      <c r="YS122" s="266"/>
      <c r="YT122" s="266"/>
      <c r="YU122" s="266"/>
      <c r="ZG122" s="247"/>
      <c r="ZH122" s="249"/>
      <c r="ZI122" s="247"/>
      <c r="ZJ122" s="278"/>
      <c r="ZK122" s="1"/>
      <c r="ZL122" s="1"/>
      <c r="ZM122" s="1"/>
      <c r="ZN122" s="1"/>
      <c r="ZO122" s="1"/>
      <c r="ZW122" s="1"/>
      <c r="AAB122" s="276"/>
      <c r="AAC122" s="276"/>
      <c r="AAD122" s="276"/>
      <c r="AAE122" s="276"/>
      <c r="AAF122" s="276"/>
      <c r="AAG122" s="276"/>
      <c r="AAH122" s="276"/>
      <c r="AAI122" s="276"/>
    </row>
    <row r="123" s="1" customFormat="1" ht="15" customHeight="1">
      <c r="A123" s="2"/>
      <c r="B123" s="2"/>
      <c r="C123" s="2"/>
      <c r="D123" s="2"/>
      <c r="E123" s="2"/>
      <c r="F123" s="2"/>
      <c r="G123" s="2"/>
      <c r="H123" s="2"/>
      <c r="I123" s="2"/>
      <c r="J123" s="2"/>
      <c r="AZ123" s="3"/>
      <c r="BA123" s="3"/>
      <c r="DL123" s="276"/>
      <c r="DM123" s="276"/>
      <c r="DN123" s="276"/>
      <c r="DO123" s="276"/>
      <c r="DP123" s="276"/>
      <c r="DR123" s="247"/>
      <c r="DS123" s="247"/>
      <c r="DT123" s="247"/>
      <c r="ES123" s="276"/>
      <c r="ET123" s="276"/>
      <c r="EU123" s="276"/>
      <c r="EV123" s="276"/>
      <c r="EW123" s="276"/>
      <c r="EX123" s="276"/>
      <c r="EY123" s="276"/>
      <c r="EZ123" s="276"/>
      <c r="FA123" s="276"/>
      <c r="FB123" s="276"/>
      <c r="FC123" s="276"/>
      <c r="FD123" s="276"/>
      <c r="FF123" s="247"/>
      <c r="FG123" s="247"/>
      <c r="FH123" s="247"/>
      <c r="GG123" s="276"/>
      <c r="GH123" s="276"/>
      <c r="GI123" s="276"/>
      <c r="GJ123" s="276"/>
      <c r="GK123" s="276"/>
      <c r="GM123" s="247"/>
      <c r="GN123" s="247"/>
      <c r="GO123" s="247"/>
      <c r="GT123" s="1"/>
      <c r="GU123" s="1"/>
      <c r="GV123" s="1"/>
      <c r="GW123" s="1"/>
      <c r="GX123" s="3"/>
      <c r="GY123" s="1"/>
      <c r="GZ123" s="1"/>
      <c r="HA123" s="1"/>
      <c r="HB123" s="1"/>
      <c r="HC123" s="1"/>
      <c r="HD123" s="1"/>
      <c r="HE123" s="1"/>
      <c r="HF123" s="1"/>
      <c r="HG123" s="1"/>
      <c r="HH123" s="1"/>
      <c r="HI123" s="1"/>
      <c r="HJ123" s="1"/>
      <c r="HK123" s="1"/>
      <c r="HL123" s="276"/>
      <c r="HM123" s="276"/>
      <c r="HN123" s="276"/>
      <c r="HO123" s="276"/>
      <c r="HP123" s="276"/>
      <c r="HR123" s="247"/>
      <c r="HS123" s="247"/>
      <c r="HT123" s="247"/>
      <c r="HV123" s="1"/>
      <c r="HW123" s="1"/>
      <c r="HX123" s="1"/>
      <c r="HY123" s="1"/>
      <c r="HZ123" s="3"/>
      <c r="IA123" s="1"/>
      <c r="IB123" s="1"/>
      <c r="IC123" s="1"/>
      <c r="ID123" s="1"/>
      <c r="IE123" s="1"/>
      <c r="IF123" s="1"/>
      <c r="IG123" s="1"/>
      <c r="IH123" s="1"/>
      <c r="II123" s="1"/>
      <c r="IJ123" s="1"/>
      <c r="IK123" s="1"/>
      <c r="IL123" s="1"/>
      <c r="IM123" s="1"/>
      <c r="IN123" s="276"/>
      <c r="IO123" s="276"/>
      <c r="IP123" s="276"/>
      <c r="IQ123" s="276"/>
      <c r="IR123" s="276"/>
      <c r="IT123" s="247"/>
      <c r="IU123" s="247"/>
      <c r="IV123" s="247"/>
      <c r="IW123" s="247"/>
      <c r="IX123" s="247"/>
      <c r="IY123" s="247"/>
      <c r="IZ123" s="247"/>
      <c r="JA123" s="247"/>
      <c r="JB123" s="247"/>
      <c r="JC123" s="247"/>
      <c r="JD123" s="247"/>
      <c r="JE123" s="247"/>
      <c r="KR123" s="4"/>
      <c r="KS123" s="4"/>
      <c r="KT123" s="4"/>
      <c r="KU123" s="24"/>
      <c r="KV123" s="24"/>
      <c r="KW123" s="24"/>
      <c r="KX123" s="24"/>
      <c r="KY123" s="24"/>
      <c r="KZ123" s="24"/>
      <c r="LA123" s="24"/>
      <c r="LB123" s="24"/>
      <c r="LC123" s="24"/>
      <c r="LD123" s="4"/>
      <c r="LE123" s="4"/>
      <c r="LF123" s="4"/>
      <c r="LG123" s="4"/>
      <c r="LH123" s="4"/>
      <c r="LI123" s="4"/>
      <c r="LJ123" s="4"/>
      <c r="LK123" s="4"/>
      <c r="LM123" s="1"/>
      <c r="LN123" s="1"/>
      <c r="LO123" s="1"/>
      <c r="LP123" s="1"/>
      <c r="LQ123" s="3"/>
      <c r="LR123" s="1"/>
      <c r="LS123" s="1"/>
      <c r="LT123" s="1"/>
      <c r="LU123" s="1"/>
      <c r="LV123" s="1"/>
      <c r="LW123" s="1"/>
      <c r="LX123" s="1"/>
      <c r="LY123" s="1"/>
      <c r="LZ123" s="1"/>
      <c r="MA123" s="1"/>
      <c r="MB123" s="1"/>
      <c r="MC123" s="1"/>
      <c r="MD123" s="1"/>
      <c r="ME123" s="276"/>
      <c r="MF123" s="276"/>
      <c r="MG123" s="276"/>
      <c r="MH123" s="276"/>
      <c r="MI123" s="276"/>
      <c r="MK123" s="247"/>
      <c r="ML123" s="247"/>
      <c r="MM123" s="247"/>
      <c r="MN123" s="247"/>
      <c r="MO123" s="247"/>
      <c r="MP123" s="247"/>
      <c r="MQ123" s="247"/>
      <c r="MR123" s="247"/>
      <c r="MS123" s="247"/>
      <c r="MT123" s="247"/>
      <c r="MU123" s="247"/>
      <c r="MV123" s="247"/>
      <c r="MW123" s="1"/>
      <c r="MX123" s="1"/>
      <c r="MY123" s="1"/>
      <c r="MZ123" s="1"/>
      <c r="NA123" s="3"/>
      <c r="NB123" s="1"/>
      <c r="NC123" s="1"/>
      <c r="ND123" s="1"/>
      <c r="NE123" s="1"/>
      <c r="NF123" s="1"/>
      <c r="NG123" s="1"/>
      <c r="NH123" s="1"/>
      <c r="NI123" s="1"/>
      <c r="NJ123" s="1"/>
      <c r="NK123" s="1"/>
      <c r="NL123" s="1"/>
      <c r="NM123" s="1"/>
      <c r="NN123" s="1"/>
      <c r="NO123" s="276"/>
      <c r="NP123" s="276"/>
      <c r="NQ123" s="276"/>
      <c r="NR123" s="276"/>
      <c r="NS123" s="276"/>
      <c r="NU123" s="247"/>
      <c r="NV123" s="247"/>
      <c r="NW123" s="247"/>
      <c r="NX123" s="247"/>
      <c r="NY123" s="247"/>
      <c r="NZ123" s="247"/>
      <c r="OA123" s="247"/>
      <c r="OB123" s="247"/>
      <c r="OC123" s="247"/>
      <c r="OD123" s="247"/>
      <c r="OE123" s="247"/>
      <c r="OF123" s="247"/>
      <c r="OG123" s="276"/>
      <c r="OH123" s="276"/>
      <c r="OI123" s="276"/>
      <c r="OJ123" s="276"/>
      <c r="OK123" s="276"/>
      <c r="OM123" s="247"/>
      <c r="ON123" s="247"/>
      <c r="OO123" s="247"/>
      <c r="OP123" s="247"/>
      <c r="OQ123" s="247"/>
      <c r="OR123" s="247"/>
      <c r="OS123" s="247"/>
      <c r="OT123" s="247"/>
      <c r="OU123" s="247"/>
      <c r="OV123" s="247"/>
      <c r="OW123" s="247"/>
      <c r="OX123" s="247"/>
      <c r="PH123" s="1"/>
      <c r="PI123" s="1"/>
      <c r="PJ123" s="1"/>
      <c r="PK123" s="1"/>
      <c r="PL123" s="3"/>
      <c r="PM123" s="1"/>
      <c r="PN123" s="1"/>
      <c r="PO123" s="1"/>
      <c r="PP123" s="1"/>
      <c r="PQ123" s="1"/>
      <c r="PR123" s="1"/>
      <c r="PS123" s="1"/>
      <c r="PT123" s="1"/>
      <c r="PU123" s="1"/>
      <c r="PV123" s="1"/>
      <c r="PW123" s="1"/>
      <c r="PX123" s="1"/>
      <c r="PY123" s="1"/>
      <c r="PZ123" s="276"/>
      <c r="QA123" s="276"/>
      <c r="QB123" s="276"/>
      <c r="QC123" s="276"/>
      <c r="QD123" s="276"/>
      <c r="QF123" s="247"/>
      <c r="QG123" s="247"/>
      <c r="QH123" s="247"/>
      <c r="QI123" s="247"/>
      <c r="QJ123" s="247"/>
      <c r="QK123" s="247"/>
      <c r="QL123" s="247"/>
      <c r="QM123" s="247"/>
      <c r="QN123" s="247"/>
      <c r="QO123" s="247"/>
      <c r="QP123" s="247"/>
      <c r="QQ123" s="247"/>
      <c r="QR123" s="276"/>
      <c r="QS123" s="276"/>
      <c r="QT123" s="276"/>
      <c r="QU123" s="276"/>
      <c r="QV123" s="276"/>
      <c r="QX123" s="247"/>
      <c r="QY123" s="247"/>
      <c r="QZ123" s="247"/>
      <c r="RA123" s="247"/>
      <c r="RB123" s="247"/>
      <c r="RC123" s="247"/>
      <c r="RD123" s="247"/>
      <c r="RE123" s="247"/>
      <c r="RF123" s="247"/>
      <c r="RG123" s="247"/>
      <c r="RH123" s="247"/>
      <c r="RI123" s="247"/>
      <c r="SB123" s="247"/>
      <c r="SC123" s="247"/>
      <c r="SD123" s="247"/>
      <c r="SE123" s="247"/>
      <c r="SF123" s="247"/>
      <c r="SG123" s="247"/>
      <c r="SH123" s="247"/>
      <c r="SI123" s="247"/>
      <c r="SJ123" s="247"/>
      <c r="TF123" s="276"/>
      <c r="TG123" s="276"/>
      <c r="TH123" s="276"/>
      <c r="TI123" s="276"/>
      <c r="TJ123" s="276"/>
      <c r="TL123" s="247"/>
      <c r="TM123" s="247"/>
      <c r="TN123" s="247"/>
      <c r="TR123" s="247"/>
      <c r="TS123" s="247"/>
      <c r="TT123" s="247"/>
      <c r="TU123" s="247"/>
      <c r="TV123" s="247"/>
      <c r="TW123" s="247"/>
      <c r="TX123" s="247"/>
      <c r="TY123" s="247"/>
      <c r="TZ123" s="247"/>
      <c r="UA123" s="247"/>
      <c r="UB123" s="247"/>
      <c r="UC123" s="247"/>
      <c r="UD123" s="247"/>
      <c r="UE123" s="247"/>
      <c r="UF123" s="247"/>
      <c r="UG123" s="247"/>
      <c r="UH123" s="247"/>
      <c r="UI123" s="247"/>
      <c r="US123" s="247"/>
      <c r="UT123" s="249"/>
      <c r="UU123" s="247"/>
      <c r="UV123" s="247"/>
      <c r="UW123" s="247"/>
      <c r="UX123" s="247"/>
      <c r="UY123" s="247"/>
      <c r="UZ123" s="247"/>
      <c r="VA123" s="247"/>
      <c r="VB123" s="276"/>
      <c r="VC123" s="276"/>
      <c r="VD123" s="276"/>
      <c r="VE123" s="276"/>
      <c r="VF123" s="276"/>
      <c r="VH123" s="247"/>
      <c r="VI123" s="247"/>
      <c r="VJ123" s="247"/>
      <c r="VK123" s="247"/>
      <c r="VL123" s="247"/>
      <c r="VM123" s="247"/>
      <c r="VN123" s="247"/>
      <c r="VO123" s="247"/>
      <c r="VP123" s="247"/>
      <c r="VQ123" s="247"/>
      <c r="VR123" s="247"/>
      <c r="VS123" s="247"/>
      <c r="VT123" s="247"/>
      <c r="VU123" s="247"/>
      <c r="VV123" s="247"/>
      <c r="VW123" s="247"/>
      <c r="VX123" s="247"/>
      <c r="VY123" s="247"/>
      <c r="VZ123" s="247"/>
      <c r="WA123" s="247"/>
      <c r="WB123" s="247"/>
      <c r="WC123" s="247"/>
      <c r="WD123" s="247"/>
      <c r="WE123" s="247"/>
      <c r="WF123" s="247"/>
      <c r="WG123" s="247"/>
      <c r="WH123" s="247"/>
      <c r="WI123" s="247"/>
      <c r="WJ123" s="247"/>
      <c r="WK123" s="247"/>
      <c r="WL123" s="247"/>
      <c r="WM123" s="2"/>
      <c r="WN123" s="1"/>
      <c r="WO123" s="1"/>
      <c r="WP123" s="1"/>
      <c r="WQ123" s="1"/>
      <c r="WR123" s="1"/>
      <c r="WS123" s="1"/>
      <c r="WU123" s="1"/>
      <c r="XC123" s="1"/>
      <c r="XM123" s="247"/>
      <c r="XN123" s="247"/>
      <c r="XO123" s="247"/>
      <c r="XP123" s="247"/>
      <c r="XQ123" s="247"/>
      <c r="XR123" s="247"/>
      <c r="XS123" s="247"/>
      <c r="XT123" s="247"/>
      <c r="XU123" s="247"/>
      <c r="XV123" s="247"/>
      <c r="XW123" s="247"/>
      <c r="XX123" s="247"/>
      <c r="XY123" s="247"/>
      <c r="XZ123" s="247"/>
      <c r="YA123" s="247"/>
      <c r="YB123" s="247"/>
      <c r="YC123" s="247"/>
      <c r="YD123" s="247"/>
      <c r="YE123" s="247"/>
      <c r="YF123" s="247"/>
      <c r="YG123" s="247"/>
      <c r="YH123" s="247"/>
      <c r="YI123" s="247"/>
      <c r="YJ123" s="247"/>
      <c r="YK123" s="247"/>
      <c r="YL123" s="247"/>
      <c r="YM123" s="247"/>
      <c r="YN123" s="247"/>
      <c r="YO123" s="247"/>
      <c r="YP123" s="247"/>
      <c r="YQ123" s="247"/>
      <c r="YR123" s="247"/>
      <c r="YS123" s="247"/>
      <c r="YT123" s="247"/>
      <c r="YU123" s="247"/>
      <c r="ZG123" s="247"/>
      <c r="ZH123" s="249"/>
      <c r="ZI123" s="247"/>
      <c r="ZJ123" s="278"/>
      <c r="ZK123" s="1"/>
      <c r="ZL123" s="1"/>
      <c r="ZM123" s="1"/>
      <c r="ZN123" s="1"/>
      <c r="ZO123" s="1"/>
      <c r="ZW123" s="1"/>
      <c r="AAB123" s="276"/>
      <c r="AAC123" s="276"/>
      <c r="AAD123" s="276"/>
      <c r="AAE123" s="276"/>
      <c r="AAF123" s="276"/>
      <c r="AAG123" s="276"/>
      <c r="AAH123" s="276"/>
      <c r="AAI123" s="276"/>
    </row>
    <row r="124" s="1" customFormat="1" ht="15" customHeight="1">
      <c r="A124" s="2"/>
      <c r="B124" s="2"/>
      <c r="C124" s="2"/>
      <c r="D124" s="2"/>
      <c r="E124" s="2"/>
      <c r="F124" s="2"/>
      <c r="G124" s="2"/>
      <c r="H124" s="2"/>
      <c r="I124" s="2"/>
      <c r="J124" s="2"/>
      <c r="AZ124" s="3"/>
      <c r="BA124" s="3"/>
      <c r="DL124" s="276"/>
      <c r="DM124" s="276"/>
      <c r="DN124" s="276"/>
      <c r="DO124" s="276"/>
      <c r="DP124" s="276"/>
      <c r="DR124" s="247"/>
      <c r="DS124" s="247"/>
      <c r="DT124" s="247"/>
      <c r="ES124" s="276"/>
      <c r="ET124" s="276"/>
      <c r="EU124" s="276"/>
      <c r="EV124" s="276"/>
      <c r="EW124" s="276"/>
      <c r="EX124" s="276"/>
      <c r="EY124" s="276"/>
      <c r="EZ124" s="276"/>
      <c r="FA124" s="276"/>
      <c r="FB124" s="276"/>
      <c r="FC124" s="276"/>
      <c r="FD124" s="276"/>
      <c r="FF124" s="247"/>
      <c r="FG124" s="247"/>
      <c r="FH124" s="247"/>
      <c r="GG124" s="276"/>
      <c r="GH124" s="276"/>
      <c r="GI124" s="276"/>
      <c r="GJ124" s="276"/>
      <c r="GK124" s="276"/>
      <c r="GM124" s="247"/>
      <c r="GN124" s="247"/>
      <c r="GO124" s="247"/>
      <c r="GT124" s="1"/>
      <c r="GU124" s="1"/>
      <c r="GV124" s="1"/>
      <c r="GW124" s="1"/>
      <c r="GX124" s="3"/>
      <c r="GY124" s="1"/>
      <c r="GZ124" s="1"/>
      <c r="HA124" s="1"/>
      <c r="HB124" s="1"/>
      <c r="HC124" s="1"/>
      <c r="HD124" s="1"/>
      <c r="HE124" s="1"/>
      <c r="HF124" s="1"/>
      <c r="HG124" s="1"/>
      <c r="HH124" s="1"/>
      <c r="HI124" s="1"/>
      <c r="HJ124" s="1"/>
      <c r="HK124" s="1"/>
      <c r="HL124" s="276"/>
      <c r="HM124" s="276"/>
      <c r="HN124" s="276"/>
      <c r="HO124" s="276"/>
      <c r="HP124" s="276"/>
      <c r="HR124" s="247"/>
      <c r="HS124" s="247"/>
      <c r="HT124" s="247"/>
      <c r="HV124" s="1"/>
      <c r="HW124" s="1"/>
      <c r="HX124" s="1"/>
      <c r="HY124" s="1"/>
      <c r="HZ124" s="3"/>
      <c r="IA124" s="1"/>
      <c r="IB124" s="1"/>
      <c r="IC124" s="1"/>
      <c r="ID124" s="1"/>
      <c r="IE124" s="1"/>
      <c r="IF124" s="1"/>
      <c r="IG124" s="1"/>
      <c r="IH124" s="1"/>
      <c r="II124" s="1"/>
      <c r="IJ124" s="1"/>
      <c r="IK124" s="1"/>
      <c r="IL124" s="1"/>
      <c r="IM124" s="1"/>
      <c r="IN124" s="276"/>
      <c r="IO124" s="276"/>
      <c r="IP124" s="276"/>
      <c r="IQ124" s="276"/>
      <c r="IR124" s="276"/>
      <c r="IT124" s="247"/>
      <c r="IU124" s="247"/>
      <c r="IV124" s="247"/>
      <c r="IW124" s="247"/>
      <c r="IX124" s="247"/>
      <c r="IY124" s="247"/>
      <c r="IZ124" s="247"/>
      <c r="JA124" s="247"/>
      <c r="JB124" s="247"/>
      <c r="JC124" s="247"/>
      <c r="JD124" s="247"/>
      <c r="JE124" s="247"/>
      <c r="KR124" s="4"/>
      <c r="KS124" s="4"/>
      <c r="KT124" s="4"/>
      <c r="KU124" s="24"/>
      <c r="KV124" s="24"/>
      <c r="KW124" s="24"/>
      <c r="KX124" s="24"/>
      <c r="KY124" s="24"/>
      <c r="KZ124" s="24"/>
      <c r="LA124" s="24"/>
      <c r="LB124" s="24"/>
      <c r="LC124" s="24"/>
      <c r="LD124" s="4"/>
      <c r="LE124" s="4"/>
      <c r="LF124" s="4"/>
      <c r="LG124" s="4"/>
      <c r="LH124" s="4"/>
      <c r="LI124" s="4"/>
      <c r="LJ124" s="4"/>
      <c r="LK124" s="4"/>
      <c r="LM124" s="1"/>
      <c r="LN124" s="1"/>
      <c r="LO124" s="1"/>
      <c r="LP124" s="1"/>
      <c r="LQ124" s="3"/>
      <c r="LR124" s="1"/>
      <c r="LS124" s="1"/>
      <c r="LT124" s="1"/>
      <c r="LU124" s="1"/>
      <c r="LV124" s="1"/>
      <c r="LW124" s="1"/>
      <c r="LX124" s="1"/>
      <c r="LY124" s="1"/>
      <c r="LZ124" s="1"/>
      <c r="MA124" s="1"/>
      <c r="MB124" s="1"/>
      <c r="MC124" s="1"/>
      <c r="MD124" s="1"/>
      <c r="ME124" s="276"/>
      <c r="MF124" s="276"/>
      <c r="MG124" s="276"/>
      <c r="MH124" s="276"/>
      <c r="MI124" s="276"/>
      <c r="MK124" s="247"/>
      <c r="ML124" s="247"/>
      <c r="MM124" s="247"/>
      <c r="MN124" s="247"/>
      <c r="MO124" s="247"/>
      <c r="MP124" s="247"/>
      <c r="MQ124" s="247"/>
      <c r="MR124" s="247"/>
      <c r="MS124" s="247"/>
      <c r="MT124" s="247"/>
      <c r="MU124" s="247"/>
      <c r="MV124" s="247"/>
      <c r="MW124" s="1"/>
      <c r="MX124" s="1"/>
      <c r="MY124" s="1"/>
      <c r="MZ124" s="1"/>
      <c r="NA124" s="3"/>
      <c r="NB124" s="1"/>
      <c r="NC124" s="1"/>
      <c r="ND124" s="1"/>
      <c r="NE124" s="1"/>
      <c r="NF124" s="1"/>
      <c r="NG124" s="1"/>
      <c r="NH124" s="1"/>
      <c r="NI124" s="1"/>
      <c r="NJ124" s="1"/>
      <c r="NK124" s="1"/>
      <c r="NL124" s="1"/>
      <c r="NM124" s="1"/>
      <c r="NN124" s="1"/>
      <c r="NO124" s="276"/>
      <c r="NP124" s="276"/>
      <c r="NQ124" s="276"/>
      <c r="NR124" s="276"/>
      <c r="NS124" s="276"/>
      <c r="NU124" s="247"/>
      <c r="NV124" s="247"/>
      <c r="NW124" s="247"/>
      <c r="NX124" s="247"/>
      <c r="NY124" s="247"/>
      <c r="NZ124" s="247"/>
      <c r="OA124" s="247"/>
      <c r="OB124" s="247"/>
      <c r="OC124" s="247"/>
      <c r="OD124" s="247"/>
      <c r="OE124" s="247"/>
      <c r="OF124" s="247"/>
      <c r="OG124" s="276"/>
      <c r="OH124" s="276"/>
      <c r="OI124" s="276"/>
      <c r="OJ124" s="276"/>
      <c r="OK124" s="276"/>
      <c r="OM124" s="247"/>
      <c r="ON124" s="247"/>
      <c r="OO124" s="247"/>
      <c r="OP124" s="247"/>
      <c r="OQ124" s="247"/>
      <c r="OR124" s="247"/>
      <c r="OS124" s="247"/>
      <c r="OT124" s="247"/>
      <c r="OU124" s="247"/>
      <c r="OV124" s="247"/>
      <c r="OW124" s="247"/>
      <c r="OX124" s="247"/>
      <c r="PH124" s="1"/>
      <c r="PI124" s="1"/>
      <c r="PJ124" s="1"/>
      <c r="PK124" s="1"/>
      <c r="PL124" s="3"/>
      <c r="PM124" s="1"/>
      <c r="PN124" s="1"/>
      <c r="PO124" s="1"/>
      <c r="PP124" s="1"/>
      <c r="PQ124" s="1"/>
      <c r="PR124" s="1"/>
      <c r="PS124" s="1"/>
      <c r="PT124" s="1"/>
      <c r="PU124" s="1"/>
      <c r="PV124" s="1"/>
      <c r="PW124" s="1"/>
      <c r="PX124" s="1"/>
      <c r="PY124" s="1"/>
      <c r="PZ124" s="276"/>
      <c r="QA124" s="276"/>
      <c r="QB124" s="276"/>
      <c r="QC124" s="276"/>
      <c r="QD124" s="276"/>
      <c r="QF124" s="247"/>
      <c r="QG124" s="247"/>
      <c r="QH124" s="247"/>
      <c r="QI124" s="247"/>
      <c r="QJ124" s="247"/>
      <c r="QK124" s="247"/>
      <c r="QL124" s="247"/>
      <c r="QM124" s="247"/>
      <c r="QN124" s="247"/>
      <c r="QO124" s="247"/>
      <c r="QP124" s="247"/>
      <c r="QQ124" s="247"/>
      <c r="QR124" s="276"/>
      <c r="QS124" s="276"/>
      <c r="QT124" s="276"/>
      <c r="QU124" s="276"/>
      <c r="QV124" s="276"/>
      <c r="QX124" s="247"/>
      <c r="QY124" s="247"/>
      <c r="QZ124" s="247"/>
      <c r="RA124" s="247"/>
      <c r="RB124" s="247"/>
      <c r="RC124" s="247"/>
      <c r="RD124" s="247"/>
      <c r="RE124" s="247"/>
      <c r="RF124" s="247"/>
      <c r="RG124" s="247"/>
      <c r="RH124" s="247"/>
      <c r="RI124" s="247"/>
      <c r="SB124" s="247"/>
      <c r="SC124" s="247"/>
      <c r="SD124" s="247"/>
      <c r="SE124" s="247"/>
      <c r="SF124" s="247"/>
      <c r="SG124" s="247"/>
      <c r="SH124" s="247"/>
      <c r="SI124" s="247"/>
      <c r="SJ124" s="247"/>
      <c r="TF124" s="276"/>
      <c r="TG124" s="276"/>
      <c r="TH124" s="276"/>
      <c r="TI124" s="276"/>
      <c r="TJ124" s="276"/>
      <c r="TL124" s="247"/>
      <c r="TM124" s="247"/>
      <c r="TN124" s="247"/>
      <c r="TR124" s="247"/>
      <c r="TS124" s="247"/>
      <c r="TT124" s="247"/>
      <c r="TU124" s="247"/>
      <c r="TV124" s="247"/>
      <c r="TW124" s="247"/>
      <c r="TX124" s="247"/>
      <c r="TY124" s="247"/>
      <c r="TZ124" s="247"/>
      <c r="UA124" s="247"/>
      <c r="UB124" s="247"/>
      <c r="UC124" s="247"/>
      <c r="UD124" s="247"/>
      <c r="UE124" s="247"/>
      <c r="UF124" s="247"/>
      <c r="UG124" s="247"/>
      <c r="UH124" s="247"/>
      <c r="UI124" s="247"/>
      <c r="US124" s="247"/>
      <c r="UT124" s="249"/>
      <c r="UU124" s="247"/>
      <c r="UV124" s="247"/>
      <c r="UW124" s="247"/>
      <c r="UX124" s="247"/>
      <c r="UY124" s="247"/>
      <c r="UZ124" s="247"/>
      <c r="VA124" s="247"/>
      <c r="VB124" s="276"/>
      <c r="VC124" s="276"/>
      <c r="VD124" s="276"/>
      <c r="VE124" s="276"/>
      <c r="VF124" s="276"/>
      <c r="VH124" s="247"/>
      <c r="VI124" s="247"/>
      <c r="VJ124" s="247"/>
      <c r="VK124" s="247"/>
      <c r="VL124" s="247"/>
      <c r="VM124" s="247"/>
      <c r="VN124" s="247"/>
      <c r="VO124" s="247"/>
      <c r="VP124" s="247"/>
      <c r="VQ124" s="247"/>
      <c r="VR124" s="247"/>
      <c r="VS124" s="247"/>
      <c r="VT124" s="247"/>
      <c r="VU124" s="247"/>
      <c r="VV124" s="247"/>
      <c r="VW124" s="247"/>
      <c r="VX124" s="247"/>
      <c r="VY124" s="247"/>
      <c r="VZ124" s="247"/>
      <c r="WA124" s="247"/>
      <c r="WB124" s="247"/>
      <c r="WC124" s="247"/>
      <c r="WD124" s="247"/>
      <c r="WE124" s="247"/>
      <c r="WF124" s="247"/>
      <c r="WG124" s="247"/>
      <c r="WH124" s="247"/>
      <c r="WI124" s="247"/>
      <c r="WJ124" s="247"/>
      <c r="WK124" s="247"/>
      <c r="WL124" s="247"/>
      <c r="WM124" s="2"/>
      <c r="WN124" s="1"/>
      <c r="WO124" s="1"/>
      <c r="WP124" s="1"/>
      <c r="WQ124" s="1"/>
      <c r="WR124" s="1"/>
      <c r="WS124" s="1"/>
      <c r="WU124" s="1"/>
      <c r="XC124" s="1"/>
      <c r="XM124" s="247"/>
      <c r="XN124" s="247"/>
      <c r="XO124" s="247"/>
      <c r="XP124" s="247"/>
      <c r="XQ124" s="247"/>
      <c r="XR124" s="247"/>
      <c r="XS124" s="247"/>
      <c r="XT124" s="247"/>
      <c r="XU124" s="247"/>
      <c r="XV124" s="247"/>
      <c r="XW124" s="247"/>
      <c r="XX124" s="247"/>
      <c r="XY124" s="247"/>
      <c r="XZ124" s="247"/>
      <c r="YA124" s="247"/>
      <c r="YB124" s="247"/>
      <c r="YC124" s="247"/>
      <c r="YD124" s="247"/>
      <c r="YE124" s="247"/>
      <c r="YF124" s="247"/>
      <c r="YG124" s="247"/>
      <c r="YH124" s="247"/>
      <c r="YI124" s="247"/>
      <c r="YJ124" s="247"/>
      <c r="YK124" s="247"/>
      <c r="YL124" s="247"/>
      <c r="YM124" s="247"/>
      <c r="YN124" s="247"/>
      <c r="YO124" s="247"/>
      <c r="YP124" s="247"/>
      <c r="YQ124" s="247"/>
      <c r="YR124" s="247"/>
      <c r="YS124" s="247"/>
      <c r="YT124" s="247"/>
      <c r="YU124" s="247"/>
      <c r="ZG124" s="247"/>
      <c r="ZH124" s="249"/>
      <c r="ZI124" s="247"/>
      <c r="ZJ124" s="278"/>
      <c r="ZK124" s="1"/>
      <c r="ZL124" s="1"/>
      <c r="ZM124" s="1"/>
      <c r="ZN124" s="1"/>
      <c r="ZO124" s="1"/>
      <c r="ZW124" s="1"/>
      <c r="AAA124" s="272"/>
      <c r="AAB124" s="276"/>
      <c r="AAC124" s="276"/>
      <c r="AAD124" s="276"/>
      <c r="AAE124" s="276"/>
      <c r="AAF124" s="276"/>
      <c r="AAG124" s="276"/>
      <c r="AAH124" s="276"/>
      <c r="AAI124" s="276"/>
    </row>
    <row r="125" s="1" customFormat="1" ht="15" customHeight="1">
      <c r="A125" s="2"/>
      <c r="B125" s="2"/>
      <c r="C125" s="2"/>
      <c r="D125" s="2"/>
      <c r="E125" s="2"/>
      <c r="F125" s="2"/>
      <c r="G125" s="2"/>
      <c r="H125" s="2"/>
      <c r="I125" s="2"/>
      <c r="J125" s="2"/>
      <c r="AU125" s="6"/>
      <c r="AV125" s="6"/>
      <c r="AW125" s="6"/>
      <c r="AX125" s="6"/>
      <c r="AY125" s="6"/>
      <c r="AZ125" s="8"/>
      <c r="BA125" s="8"/>
      <c r="DL125" s="276"/>
      <c r="DM125" s="276"/>
      <c r="DN125" s="276"/>
      <c r="DO125" s="276"/>
      <c r="DP125" s="276"/>
      <c r="DR125" s="247"/>
      <c r="DS125" s="247"/>
      <c r="DT125" s="247"/>
      <c r="ES125" s="276"/>
      <c r="ET125" s="276"/>
      <c r="EU125" s="276"/>
      <c r="EV125" s="276"/>
      <c r="EW125" s="276"/>
      <c r="EX125" s="276"/>
      <c r="EY125" s="276"/>
      <c r="EZ125" s="276"/>
      <c r="FA125" s="276"/>
      <c r="FB125" s="276"/>
      <c r="FC125" s="276"/>
      <c r="FD125" s="276"/>
      <c r="FF125" s="247"/>
      <c r="FG125" s="247"/>
      <c r="FH125" s="247"/>
      <c r="GG125" s="276"/>
      <c r="GH125" s="276"/>
      <c r="GI125" s="276"/>
      <c r="GJ125" s="276"/>
      <c r="GK125" s="276"/>
      <c r="GM125" s="247"/>
      <c r="GN125" s="247"/>
      <c r="GO125" s="247"/>
      <c r="GT125" s="1"/>
      <c r="GU125" s="1"/>
      <c r="GV125" s="1"/>
      <c r="GW125" s="1"/>
      <c r="GX125" s="3"/>
      <c r="GY125" s="1"/>
      <c r="GZ125" s="1"/>
      <c r="HA125" s="1"/>
      <c r="HB125" s="1"/>
      <c r="HC125" s="1"/>
      <c r="HD125" s="1"/>
      <c r="HE125" s="1"/>
      <c r="HF125" s="1"/>
      <c r="HG125" s="1"/>
      <c r="HH125" s="1"/>
      <c r="HI125" s="1"/>
      <c r="HJ125" s="1"/>
      <c r="HK125" s="1"/>
      <c r="HL125" s="276"/>
      <c r="HM125" s="276"/>
      <c r="HN125" s="276"/>
      <c r="HO125" s="276"/>
      <c r="HP125" s="276"/>
      <c r="HR125" s="247"/>
      <c r="HS125" s="247"/>
      <c r="HT125" s="247"/>
      <c r="HV125" s="1"/>
      <c r="HW125" s="1"/>
      <c r="HX125" s="1"/>
      <c r="HY125" s="1"/>
      <c r="HZ125" s="3"/>
      <c r="IA125" s="1"/>
      <c r="IB125" s="1"/>
      <c r="IC125" s="1"/>
      <c r="ID125" s="1"/>
      <c r="IE125" s="1"/>
      <c r="IF125" s="1"/>
      <c r="IG125" s="1"/>
      <c r="IH125" s="1"/>
      <c r="II125" s="1"/>
      <c r="IJ125" s="1"/>
      <c r="IK125" s="1"/>
      <c r="IL125" s="1"/>
      <c r="IM125" s="1"/>
      <c r="IN125" s="276"/>
      <c r="IO125" s="276"/>
      <c r="IP125" s="276"/>
      <c r="IQ125" s="276"/>
      <c r="IR125" s="276"/>
      <c r="IT125" s="247"/>
      <c r="IU125" s="247"/>
      <c r="IV125" s="247"/>
      <c r="IW125" s="247"/>
      <c r="IX125" s="247"/>
      <c r="IY125" s="247"/>
      <c r="IZ125" s="247"/>
      <c r="JA125" s="247"/>
      <c r="JB125" s="247"/>
      <c r="JC125" s="247"/>
      <c r="JD125" s="247"/>
      <c r="JE125" s="247"/>
      <c r="KR125" s="4"/>
      <c r="KS125" s="4"/>
      <c r="KT125" s="4"/>
      <c r="KU125" s="6"/>
      <c r="KV125" s="6"/>
      <c r="KW125" s="6"/>
      <c r="KX125" s="6"/>
      <c r="KY125" s="6"/>
      <c r="KZ125" s="6"/>
      <c r="LA125" s="6"/>
      <c r="LB125" s="6"/>
      <c r="LC125" s="6"/>
      <c r="LD125" s="4"/>
      <c r="LE125" s="4"/>
      <c r="LF125" s="4"/>
      <c r="LG125" s="4"/>
      <c r="LH125" s="4"/>
      <c r="LI125" s="4"/>
      <c r="LJ125" s="4"/>
      <c r="LK125" s="4"/>
      <c r="LM125" s="1"/>
      <c r="LN125" s="1"/>
      <c r="LO125" s="1"/>
      <c r="LP125" s="1"/>
      <c r="LQ125" s="3"/>
      <c r="LR125" s="1"/>
      <c r="LS125" s="1"/>
      <c r="LT125" s="1"/>
      <c r="LU125" s="1"/>
      <c r="LV125" s="1"/>
      <c r="LW125" s="1"/>
      <c r="LX125" s="1"/>
      <c r="LY125" s="1"/>
      <c r="LZ125" s="1"/>
      <c r="MA125" s="1"/>
      <c r="MB125" s="1"/>
      <c r="MC125" s="1"/>
      <c r="MD125" s="1"/>
      <c r="ME125" s="276"/>
      <c r="MF125" s="276"/>
      <c r="MG125" s="276"/>
      <c r="MH125" s="276"/>
      <c r="MI125" s="276"/>
      <c r="MK125" s="247"/>
      <c r="ML125" s="247"/>
      <c r="MM125" s="247"/>
      <c r="MN125" s="247"/>
      <c r="MO125" s="247"/>
      <c r="MP125" s="247"/>
      <c r="MQ125" s="247"/>
      <c r="MR125" s="247"/>
      <c r="MS125" s="247"/>
      <c r="MT125" s="247"/>
      <c r="MU125" s="247"/>
      <c r="MV125" s="247"/>
      <c r="MW125" s="1"/>
      <c r="MX125" s="1"/>
      <c r="MY125" s="1"/>
      <c r="MZ125" s="1"/>
      <c r="NA125" s="3"/>
      <c r="NB125" s="1"/>
      <c r="NC125" s="1"/>
      <c r="ND125" s="1"/>
      <c r="NE125" s="1"/>
      <c r="NF125" s="1"/>
      <c r="NG125" s="1"/>
      <c r="NH125" s="1"/>
      <c r="NI125" s="1"/>
      <c r="NJ125" s="1"/>
      <c r="NK125" s="1"/>
      <c r="NL125" s="1"/>
      <c r="NM125" s="1"/>
      <c r="NN125" s="1"/>
      <c r="NO125" s="276"/>
      <c r="NP125" s="276"/>
      <c r="NQ125" s="276"/>
      <c r="NR125" s="276"/>
      <c r="NS125" s="276"/>
      <c r="NU125" s="247"/>
      <c r="NV125" s="247"/>
      <c r="NW125" s="247"/>
      <c r="NX125" s="247"/>
      <c r="NY125" s="247"/>
      <c r="NZ125" s="247"/>
      <c r="OA125" s="247"/>
      <c r="OB125" s="247"/>
      <c r="OC125" s="247"/>
      <c r="OD125" s="247"/>
      <c r="OE125" s="247"/>
      <c r="OF125" s="247"/>
      <c r="OG125" s="276"/>
      <c r="OH125" s="276"/>
      <c r="OI125" s="276"/>
      <c r="OJ125" s="276"/>
      <c r="OK125" s="276"/>
      <c r="OM125" s="247"/>
      <c r="ON125" s="247"/>
      <c r="OO125" s="247"/>
      <c r="OP125" s="247"/>
      <c r="OQ125" s="247"/>
      <c r="OR125" s="247"/>
      <c r="OS125" s="247"/>
      <c r="OT125" s="247"/>
      <c r="OU125" s="247"/>
      <c r="OV125" s="247"/>
      <c r="OW125" s="247"/>
      <c r="OX125" s="247"/>
      <c r="PH125" s="1"/>
      <c r="PI125" s="1"/>
      <c r="PJ125" s="1"/>
      <c r="PK125" s="1"/>
      <c r="PL125" s="3"/>
      <c r="PM125" s="1"/>
      <c r="PN125" s="1"/>
      <c r="PO125" s="1"/>
      <c r="PP125" s="1"/>
      <c r="PQ125" s="1"/>
      <c r="PR125" s="1"/>
      <c r="PS125" s="1"/>
      <c r="PT125" s="1"/>
      <c r="PU125" s="1"/>
      <c r="PV125" s="1"/>
      <c r="PW125" s="1"/>
      <c r="PX125" s="1"/>
      <c r="PY125" s="1"/>
      <c r="QF125" s="247"/>
      <c r="QG125" s="247"/>
      <c r="QH125" s="247"/>
      <c r="QI125" s="247"/>
      <c r="QJ125" s="247"/>
      <c r="QK125" s="247"/>
      <c r="QL125" s="247"/>
      <c r="QM125" s="247"/>
      <c r="QN125" s="247"/>
      <c r="QO125" s="247"/>
      <c r="QP125" s="247"/>
      <c r="QQ125" s="247"/>
      <c r="QR125" s="276"/>
      <c r="QS125" s="276"/>
      <c r="QT125" s="276"/>
      <c r="QU125" s="276"/>
      <c r="QV125" s="276"/>
      <c r="QX125" s="247"/>
      <c r="QY125" s="247"/>
      <c r="QZ125" s="247"/>
      <c r="RA125" s="247"/>
      <c r="RB125" s="247"/>
      <c r="RC125" s="247"/>
      <c r="RD125" s="247"/>
      <c r="RE125" s="247"/>
      <c r="RF125" s="247"/>
      <c r="RG125" s="247"/>
      <c r="RH125" s="247"/>
      <c r="RI125" s="247"/>
      <c r="SB125" s="247"/>
      <c r="SC125" s="247"/>
      <c r="SD125" s="247"/>
      <c r="SE125" s="247"/>
      <c r="SF125" s="247"/>
      <c r="SG125" s="247"/>
      <c r="SH125" s="247"/>
      <c r="SI125" s="247"/>
      <c r="SJ125" s="247"/>
      <c r="TF125" s="276"/>
      <c r="TG125" s="276"/>
      <c r="TH125" s="276"/>
      <c r="TI125" s="276"/>
      <c r="TJ125" s="276"/>
      <c r="TL125" s="247"/>
      <c r="TM125" s="247"/>
      <c r="TN125" s="247"/>
      <c r="TR125" s="247"/>
      <c r="TS125" s="247"/>
      <c r="TT125" s="247"/>
      <c r="TU125" s="247"/>
      <c r="TV125" s="247"/>
      <c r="TW125" s="247"/>
      <c r="TX125" s="247"/>
      <c r="TY125" s="247"/>
      <c r="TZ125" s="247"/>
      <c r="UA125" s="247"/>
      <c r="UB125" s="247"/>
      <c r="UC125" s="247"/>
      <c r="UD125" s="247"/>
      <c r="UE125" s="247"/>
      <c r="UF125" s="247"/>
      <c r="UG125" s="247"/>
      <c r="UH125" s="247"/>
      <c r="UI125" s="247"/>
      <c r="US125" s="247"/>
      <c r="UT125" s="249"/>
      <c r="UU125" s="247"/>
      <c r="UV125" s="247"/>
      <c r="UW125" s="247"/>
      <c r="UX125" s="247"/>
      <c r="UY125" s="247"/>
      <c r="UZ125" s="247"/>
      <c r="VA125" s="247"/>
      <c r="VB125" s="276"/>
      <c r="VC125" s="276"/>
      <c r="VD125" s="276"/>
      <c r="VE125" s="276"/>
      <c r="VF125" s="276"/>
      <c r="VH125" s="247"/>
      <c r="VI125" s="247"/>
      <c r="VJ125" s="247"/>
      <c r="VK125" s="247"/>
      <c r="VL125" s="247"/>
      <c r="VM125" s="247"/>
      <c r="VN125" s="247"/>
      <c r="VO125" s="247"/>
      <c r="VP125" s="247"/>
      <c r="VQ125" s="247"/>
      <c r="VR125" s="247"/>
      <c r="VS125" s="247"/>
      <c r="VT125" s="247"/>
      <c r="VU125" s="247"/>
      <c r="VV125" s="247"/>
      <c r="VW125" s="247"/>
      <c r="VX125" s="247"/>
      <c r="VY125" s="247"/>
      <c r="VZ125" s="247"/>
      <c r="WA125" s="247"/>
      <c r="WB125" s="247"/>
      <c r="WC125" s="247"/>
      <c r="WD125" s="247"/>
      <c r="WE125" s="247"/>
      <c r="WF125" s="247"/>
      <c r="WG125" s="247"/>
      <c r="WH125" s="247"/>
      <c r="WI125" s="247"/>
      <c r="WJ125" s="247"/>
      <c r="WK125" s="247"/>
      <c r="WL125" s="247"/>
      <c r="WM125" s="1"/>
      <c r="WN125" s="1"/>
      <c r="WO125" s="1"/>
      <c r="WP125" s="1"/>
      <c r="WQ125" s="1"/>
      <c r="WR125" s="1"/>
      <c r="WS125" s="1"/>
      <c r="WT125" s="1"/>
      <c r="WU125" s="1"/>
      <c r="XC125" s="1"/>
      <c r="XM125" s="247"/>
      <c r="XN125" s="247"/>
      <c r="XO125" s="247"/>
      <c r="XP125" s="247"/>
      <c r="XQ125" s="247"/>
      <c r="XR125" s="247"/>
      <c r="XS125" s="247"/>
      <c r="XT125" s="247"/>
      <c r="XU125" s="247"/>
      <c r="XV125" s="247"/>
      <c r="XW125" s="247"/>
      <c r="XX125" s="247"/>
      <c r="XY125" s="247"/>
      <c r="XZ125" s="247"/>
      <c r="YA125" s="247"/>
      <c r="YB125" s="247"/>
      <c r="YC125" s="247"/>
      <c r="YD125" s="247"/>
      <c r="YE125" s="247"/>
      <c r="YF125" s="247"/>
      <c r="YG125" s="247"/>
      <c r="YH125" s="247"/>
      <c r="YI125" s="247"/>
      <c r="YJ125" s="247"/>
      <c r="YK125" s="247"/>
      <c r="YL125" s="247"/>
      <c r="YM125" s="247"/>
      <c r="YN125" s="247"/>
      <c r="YO125" s="247"/>
      <c r="YP125" s="247"/>
      <c r="YQ125" s="247"/>
      <c r="YR125" s="247"/>
      <c r="YS125" s="247"/>
      <c r="YT125" s="247"/>
      <c r="YU125" s="247"/>
      <c r="YV125" s="247"/>
      <c r="ZG125" s="247"/>
      <c r="ZH125" s="249"/>
      <c r="ZI125" s="247"/>
      <c r="ZJ125" s="278"/>
      <c r="ZK125" s="1"/>
      <c r="ZL125" s="1"/>
      <c r="ZM125" s="1"/>
      <c r="ZN125" s="1"/>
      <c r="ZO125" s="1"/>
      <c r="ZW125" s="1"/>
      <c r="AAA125" s="272"/>
      <c r="AAB125" s="276"/>
      <c r="AAC125" s="276"/>
      <c r="AAD125" s="276"/>
      <c r="AAE125" s="276"/>
      <c r="AAF125" s="276"/>
      <c r="AAG125" s="276"/>
      <c r="AAH125" s="276"/>
      <c r="AAI125" s="276"/>
    </row>
    <row r="126" s="1" customFormat="1" ht="15" customHeight="1">
      <c r="A126" s="2"/>
      <c r="B126" s="2"/>
      <c r="C126" s="2"/>
      <c r="D126" s="2"/>
      <c r="E126" s="2"/>
      <c r="F126" s="2"/>
      <c r="G126" s="2"/>
      <c r="H126" s="2"/>
      <c r="I126" s="2"/>
      <c r="J126" s="2"/>
      <c r="AU126" s="24"/>
      <c r="AV126" s="6"/>
      <c r="AW126" s="24"/>
      <c r="AX126" s="24"/>
      <c r="AY126" s="7"/>
      <c r="AZ126" s="71"/>
      <c r="BA126" s="71"/>
      <c r="BB126" s="6"/>
      <c r="BC126" s="6"/>
      <c r="BD126" s="6"/>
      <c r="BE126" s="6"/>
      <c r="BF126" s="6"/>
      <c r="BG126" s="6"/>
      <c r="BH126" s="6"/>
      <c r="BI126" s="6"/>
      <c r="BJ126" s="6"/>
      <c r="BK126" s="6"/>
      <c r="BL126" s="6"/>
      <c r="BM126" s="6"/>
      <c r="BN126" s="6"/>
      <c r="BO126" s="6"/>
      <c r="BP126" s="6"/>
      <c r="BQ126" s="6"/>
      <c r="BR126" s="6"/>
      <c r="BS126" s="6"/>
      <c r="BT126" s="6"/>
      <c r="BU126" s="6"/>
      <c r="DL126" s="276"/>
      <c r="DM126" s="276"/>
      <c r="DN126" s="276"/>
      <c r="DO126" s="276"/>
      <c r="DP126" s="276"/>
      <c r="DR126" s="247"/>
      <c r="DS126" s="247"/>
      <c r="DT126" s="247"/>
      <c r="EM126" s="6"/>
      <c r="EN126" s="6"/>
      <c r="EO126" s="6"/>
      <c r="EP126" s="6"/>
      <c r="EQ126" s="6"/>
      <c r="ER126" s="6"/>
      <c r="ES126" s="276"/>
      <c r="ET126" s="276"/>
      <c r="EU126" s="276"/>
      <c r="EV126" s="276"/>
      <c r="EW126" s="276"/>
      <c r="EX126" s="276"/>
      <c r="EY126" s="276"/>
      <c r="EZ126" s="276"/>
      <c r="FA126" s="276"/>
      <c r="FB126" s="276"/>
      <c r="FC126" s="276"/>
      <c r="FD126" s="276"/>
      <c r="FF126" s="247"/>
      <c r="FG126" s="247"/>
      <c r="FH126" s="247"/>
      <c r="GG126" s="276"/>
      <c r="GH126" s="276"/>
      <c r="GI126" s="276"/>
      <c r="GJ126" s="276"/>
      <c r="GK126" s="276"/>
      <c r="GM126" s="247"/>
      <c r="GN126" s="247"/>
      <c r="GO126" s="247"/>
      <c r="GT126" s="1"/>
      <c r="GU126" s="1"/>
      <c r="GV126" s="1"/>
      <c r="GW126" s="1"/>
      <c r="GX126" s="3"/>
      <c r="GY126" s="1"/>
      <c r="GZ126" s="1"/>
      <c r="HA126" s="1"/>
      <c r="HB126" s="1"/>
      <c r="HC126" s="1"/>
      <c r="HD126" s="1"/>
      <c r="HE126" s="1"/>
      <c r="HF126" s="1"/>
      <c r="HG126" s="1"/>
      <c r="HH126" s="1"/>
      <c r="HI126" s="1"/>
      <c r="HJ126" s="1"/>
      <c r="HK126" s="1"/>
      <c r="HL126" s="276"/>
      <c r="HM126" s="276"/>
      <c r="HN126" s="276"/>
      <c r="HO126" s="276"/>
      <c r="HP126" s="276"/>
      <c r="HR126" s="247"/>
      <c r="HS126" s="247"/>
      <c r="HT126" s="247"/>
      <c r="HV126" s="1"/>
      <c r="HW126" s="1"/>
      <c r="HX126" s="1"/>
      <c r="HY126" s="1"/>
      <c r="HZ126" s="3"/>
      <c r="IA126" s="1"/>
      <c r="IB126" s="1"/>
      <c r="IC126" s="1"/>
      <c r="ID126" s="1"/>
      <c r="IE126" s="1"/>
      <c r="IF126" s="1"/>
      <c r="IG126" s="1"/>
      <c r="IH126" s="1"/>
      <c r="II126" s="1"/>
      <c r="IJ126" s="1"/>
      <c r="IK126" s="1"/>
      <c r="IL126" s="1"/>
      <c r="IM126" s="1"/>
      <c r="IN126" s="276"/>
      <c r="IO126" s="276"/>
      <c r="IP126" s="276"/>
      <c r="IQ126" s="276"/>
      <c r="IR126" s="276"/>
      <c r="IT126" s="247"/>
      <c r="IU126" s="247"/>
      <c r="IV126" s="247"/>
      <c r="IW126" s="247"/>
      <c r="IX126" s="247"/>
      <c r="IY126" s="247"/>
      <c r="IZ126" s="247"/>
      <c r="JA126" s="247"/>
      <c r="JB126" s="247"/>
      <c r="JC126" s="247"/>
      <c r="JD126" s="247"/>
      <c r="JE126" s="247"/>
      <c r="KR126" s="4"/>
      <c r="KS126" s="4"/>
      <c r="KT126" s="4"/>
      <c r="KU126" s="6"/>
      <c r="KV126" s="6"/>
      <c r="KW126" s="6"/>
      <c r="KX126" s="6"/>
      <c r="KY126" s="6"/>
      <c r="KZ126" s="6"/>
      <c r="LA126" s="6"/>
      <c r="LB126" s="6"/>
      <c r="LC126" s="6"/>
      <c r="LD126" s="4"/>
      <c r="LE126" s="4"/>
      <c r="LF126" s="4"/>
      <c r="LG126" s="4"/>
      <c r="LH126" s="4"/>
      <c r="LI126" s="4"/>
      <c r="LJ126" s="4"/>
      <c r="LK126" s="4"/>
      <c r="LM126" s="1"/>
      <c r="LN126" s="1"/>
      <c r="LO126" s="1"/>
      <c r="LP126" s="1"/>
      <c r="LQ126" s="3"/>
      <c r="LR126" s="1"/>
      <c r="LS126" s="1"/>
      <c r="LT126" s="1"/>
      <c r="LU126" s="1"/>
      <c r="LV126" s="1"/>
      <c r="LW126" s="1"/>
      <c r="LX126" s="1"/>
      <c r="LY126" s="1"/>
      <c r="LZ126" s="1"/>
      <c r="MA126" s="1"/>
      <c r="MB126" s="1"/>
      <c r="MC126" s="1"/>
      <c r="MD126" s="1"/>
      <c r="ME126" s="276"/>
      <c r="MF126" s="276"/>
      <c r="MG126" s="276"/>
      <c r="MH126" s="276"/>
      <c r="MI126" s="276"/>
      <c r="MK126" s="247"/>
      <c r="ML126" s="247"/>
      <c r="MM126" s="247"/>
      <c r="MN126" s="247"/>
      <c r="MO126" s="247"/>
      <c r="MP126" s="247"/>
      <c r="MQ126" s="247"/>
      <c r="MR126" s="247"/>
      <c r="MS126" s="247"/>
      <c r="MT126" s="247"/>
      <c r="MU126" s="247"/>
      <c r="MV126" s="247"/>
      <c r="MW126" s="1"/>
      <c r="MX126" s="1"/>
      <c r="MY126" s="1"/>
      <c r="MZ126" s="1"/>
      <c r="NA126" s="3"/>
      <c r="NB126" s="1"/>
      <c r="NC126" s="1"/>
      <c r="ND126" s="1"/>
      <c r="NE126" s="1"/>
      <c r="NF126" s="1"/>
      <c r="NG126" s="1"/>
      <c r="NH126" s="1"/>
      <c r="NI126" s="1"/>
      <c r="NJ126" s="1"/>
      <c r="NK126" s="1"/>
      <c r="NL126" s="1"/>
      <c r="NM126" s="1"/>
      <c r="NN126" s="1"/>
      <c r="NO126" s="276"/>
      <c r="NP126" s="276"/>
      <c r="NQ126" s="276"/>
      <c r="NR126" s="276"/>
      <c r="NS126" s="276"/>
      <c r="NU126" s="247"/>
      <c r="NV126" s="247"/>
      <c r="NW126" s="247"/>
      <c r="NX126" s="247"/>
      <c r="NY126" s="247"/>
      <c r="NZ126" s="247"/>
      <c r="OA126" s="247"/>
      <c r="OB126" s="247"/>
      <c r="OC126" s="247"/>
      <c r="OD126" s="247"/>
      <c r="OE126" s="247"/>
      <c r="OF126" s="247"/>
      <c r="OG126" s="276"/>
      <c r="OH126" s="276"/>
      <c r="OI126" s="276"/>
      <c r="OJ126" s="276"/>
      <c r="OK126" s="276"/>
      <c r="OM126" s="247"/>
      <c r="ON126" s="247"/>
      <c r="OO126" s="247"/>
      <c r="OP126" s="247"/>
      <c r="OQ126" s="247"/>
      <c r="OR126" s="247"/>
      <c r="OS126" s="247"/>
      <c r="OT126" s="247"/>
      <c r="OU126" s="247"/>
      <c r="OV126" s="247"/>
      <c r="OW126" s="247"/>
      <c r="OX126" s="247"/>
      <c r="PH126" s="1"/>
      <c r="PI126" s="1"/>
      <c r="PJ126" s="1"/>
      <c r="PK126" s="1"/>
      <c r="PL126" s="3"/>
      <c r="PM126" s="1"/>
      <c r="PN126" s="1"/>
      <c r="PO126" s="1"/>
      <c r="PP126" s="1"/>
      <c r="PQ126" s="1"/>
      <c r="PR126" s="1"/>
      <c r="PS126" s="1"/>
      <c r="PT126" s="1"/>
      <c r="PU126" s="1"/>
      <c r="PV126" s="1"/>
      <c r="PW126" s="1"/>
      <c r="PX126" s="1"/>
      <c r="PY126" s="1"/>
      <c r="QF126" s="247"/>
      <c r="QG126" s="247"/>
      <c r="QH126" s="247"/>
      <c r="QI126" s="247"/>
      <c r="QJ126" s="247"/>
      <c r="QK126" s="247"/>
      <c r="QL126" s="247"/>
      <c r="QM126" s="247"/>
      <c r="QN126" s="247"/>
      <c r="QO126" s="247"/>
      <c r="QP126" s="247"/>
      <c r="QQ126" s="247"/>
      <c r="QR126" s="276"/>
      <c r="QS126" s="276"/>
      <c r="QT126" s="276"/>
      <c r="QU126" s="276"/>
      <c r="QV126" s="276"/>
      <c r="QX126" s="247"/>
      <c r="QY126" s="247"/>
      <c r="QZ126" s="247"/>
      <c r="RA126" s="247"/>
      <c r="RB126" s="247"/>
      <c r="RC126" s="247"/>
      <c r="RD126" s="247"/>
      <c r="RE126" s="247"/>
      <c r="RF126" s="247"/>
      <c r="RG126" s="247"/>
      <c r="RH126" s="247"/>
      <c r="RI126" s="247"/>
      <c r="SB126" s="247"/>
      <c r="SC126" s="247"/>
      <c r="SD126" s="247"/>
      <c r="SE126" s="247"/>
      <c r="SF126" s="247"/>
      <c r="SG126" s="247"/>
      <c r="SH126" s="247"/>
      <c r="SI126" s="247"/>
      <c r="SJ126" s="247"/>
      <c r="TF126" s="276"/>
      <c r="TG126" s="276"/>
      <c r="TH126" s="276"/>
      <c r="TI126" s="276"/>
      <c r="TJ126" s="276"/>
      <c r="TL126" s="247"/>
      <c r="TM126" s="247"/>
      <c r="TN126" s="247"/>
      <c r="TR126" s="247"/>
      <c r="TS126" s="247"/>
      <c r="TT126" s="247"/>
      <c r="TU126" s="247"/>
      <c r="TV126" s="247"/>
      <c r="TW126" s="247"/>
      <c r="TX126" s="247"/>
      <c r="TY126" s="247"/>
      <c r="TZ126" s="247"/>
      <c r="UA126" s="247"/>
      <c r="UB126" s="247"/>
      <c r="UC126" s="247"/>
      <c r="UD126" s="247"/>
      <c r="UE126" s="247"/>
      <c r="UF126" s="247"/>
      <c r="UG126" s="247"/>
      <c r="UH126" s="247"/>
      <c r="UI126" s="247"/>
      <c r="US126" s="247"/>
      <c r="UT126" s="249"/>
      <c r="UU126" s="247"/>
      <c r="UV126" s="247"/>
      <c r="UW126" s="247"/>
      <c r="UX126" s="247"/>
      <c r="UY126" s="247"/>
      <c r="UZ126" s="247"/>
      <c r="VA126" s="247"/>
      <c r="VB126" s="276"/>
      <c r="VC126" s="276"/>
      <c r="VD126" s="276"/>
      <c r="VE126" s="276"/>
      <c r="VF126" s="276"/>
      <c r="VH126" s="247"/>
      <c r="VI126" s="247"/>
      <c r="VJ126" s="247"/>
      <c r="VK126" s="247"/>
      <c r="VL126" s="247"/>
      <c r="VM126" s="247"/>
      <c r="VN126" s="247"/>
      <c r="VO126" s="247"/>
      <c r="VP126" s="247"/>
      <c r="VQ126" s="247"/>
      <c r="VR126" s="247"/>
      <c r="VS126" s="247"/>
      <c r="VT126" s="247"/>
      <c r="VU126" s="247"/>
      <c r="VV126" s="247"/>
      <c r="VW126" s="247"/>
      <c r="VX126" s="247"/>
      <c r="VY126" s="247"/>
      <c r="VZ126" s="247"/>
      <c r="WA126" s="247"/>
      <c r="WB126" s="247"/>
      <c r="WC126" s="247"/>
      <c r="WD126" s="247"/>
      <c r="WE126" s="247"/>
      <c r="WF126" s="247"/>
      <c r="WG126" s="247"/>
      <c r="WH126" s="247"/>
      <c r="WI126" s="247"/>
      <c r="WJ126" s="247"/>
      <c r="WK126" s="247"/>
      <c r="WL126" s="247"/>
      <c r="WT126" s="1"/>
      <c r="WU126" s="1"/>
      <c r="XC126" s="1"/>
      <c r="XM126" s="247"/>
      <c r="XN126" s="247"/>
      <c r="XO126" s="247"/>
      <c r="XP126" s="247"/>
      <c r="XQ126" s="247"/>
      <c r="XR126" s="247"/>
      <c r="XS126" s="247"/>
      <c r="XT126" s="247"/>
      <c r="XU126" s="247"/>
      <c r="XV126" s="247"/>
      <c r="XW126" s="247"/>
      <c r="XX126" s="247"/>
      <c r="XY126" s="247"/>
      <c r="XZ126" s="247"/>
      <c r="YA126" s="247"/>
      <c r="YB126" s="247"/>
      <c r="YC126" s="247"/>
      <c r="YD126" s="247"/>
      <c r="YE126" s="247"/>
      <c r="YF126" s="247"/>
      <c r="YG126" s="247"/>
      <c r="YH126" s="247"/>
      <c r="YI126" s="247"/>
      <c r="YJ126" s="247"/>
      <c r="YK126" s="247"/>
      <c r="YL126" s="247"/>
      <c r="YM126" s="247"/>
      <c r="YN126" s="247"/>
      <c r="YO126" s="247"/>
      <c r="YP126" s="247"/>
      <c r="YQ126" s="247"/>
      <c r="YR126" s="247"/>
      <c r="YS126" s="247"/>
      <c r="YT126" s="247"/>
      <c r="YU126" s="247"/>
      <c r="YV126" s="247"/>
      <c r="ZG126" s="247"/>
      <c r="ZH126" s="249"/>
      <c r="ZI126" s="247"/>
      <c r="ZJ126" s="278"/>
      <c r="ZK126" s="1"/>
      <c r="ZL126" s="1"/>
      <c r="ZM126" s="1"/>
      <c r="ZN126" s="1"/>
      <c r="ZO126" s="1"/>
      <c r="ZW126" s="1"/>
      <c r="AAA126" s="272"/>
      <c r="AAB126" s="276"/>
      <c r="AAC126" s="276"/>
      <c r="AAD126" s="276"/>
      <c r="AAE126" s="276"/>
      <c r="AAF126" s="276"/>
      <c r="AAG126" s="276"/>
      <c r="AAH126" s="276"/>
      <c r="AAI126" s="276"/>
    </row>
    <row r="127" s="1" customFormat="1" ht="15" customHeight="1">
      <c r="A127" s="2"/>
      <c r="B127" s="2"/>
      <c r="C127" s="2"/>
      <c r="D127" s="2"/>
      <c r="E127" s="2"/>
      <c r="F127" s="2"/>
      <c r="G127" s="2"/>
      <c r="H127" s="2"/>
      <c r="I127" s="2"/>
      <c r="J127" s="2"/>
      <c r="AU127" s="24"/>
      <c r="AV127" s="6"/>
      <c r="AW127" s="24"/>
      <c r="AX127" s="24"/>
      <c r="AY127" s="7"/>
      <c r="AZ127" s="71"/>
      <c r="BA127" s="71"/>
      <c r="BB127" s="24"/>
      <c r="BC127" s="24"/>
      <c r="BD127" s="24"/>
      <c r="BE127" s="24"/>
      <c r="BF127" s="24"/>
      <c r="BG127" s="24"/>
      <c r="BH127" s="24"/>
      <c r="BI127" s="24"/>
      <c r="BJ127" s="24"/>
      <c r="BK127" s="24"/>
      <c r="BL127" s="24"/>
      <c r="BM127" s="24"/>
      <c r="BN127" s="24"/>
      <c r="BO127" s="24"/>
      <c r="BP127" s="24"/>
      <c r="BQ127" s="24"/>
      <c r="BR127" s="24"/>
      <c r="BS127" s="24"/>
      <c r="BT127" s="24"/>
      <c r="BU127" s="24"/>
      <c r="CG127" s="6"/>
      <c r="CH127" s="6"/>
      <c r="CI127" s="6"/>
      <c r="CJ127" s="6"/>
      <c r="CK127" s="6"/>
      <c r="CL127" s="6"/>
      <c r="CM127" s="6"/>
      <c r="CN127" s="6"/>
      <c r="CO127" s="6"/>
      <c r="CP127" s="6"/>
      <c r="CQ127" s="6"/>
      <c r="CR127" s="6"/>
      <c r="CS127" s="6"/>
      <c r="CT127" s="6"/>
      <c r="CU127" s="6"/>
      <c r="CV127" s="6"/>
      <c r="CW127" s="6"/>
      <c r="CX127" s="6"/>
      <c r="CY127" s="6"/>
      <c r="CZ127" s="6"/>
      <c r="DA127" s="6"/>
      <c r="DL127" s="276"/>
      <c r="DM127" s="276"/>
      <c r="DN127" s="276"/>
      <c r="DO127" s="276"/>
      <c r="DP127" s="276"/>
      <c r="DR127" s="247"/>
      <c r="DS127" s="247"/>
      <c r="DT127" s="247"/>
      <c r="DY127" s="6"/>
      <c r="DZ127" s="6"/>
      <c r="EA127" s="6"/>
      <c r="EB127" s="6"/>
      <c r="EC127" s="6"/>
      <c r="ED127" s="6"/>
      <c r="EE127" s="6"/>
      <c r="EF127" s="6"/>
      <c r="EG127" s="6"/>
      <c r="EH127" s="6"/>
      <c r="EI127" s="6"/>
      <c r="EJ127" s="6"/>
      <c r="EK127" s="6"/>
      <c r="EL127" s="6"/>
      <c r="EM127" s="24"/>
      <c r="EN127" s="24"/>
      <c r="EO127" s="24"/>
      <c r="EP127" s="24"/>
      <c r="EQ127" s="24"/>
      <c r="ER127" s="24"/>
      <c r="EV127" s="276"/>
      <c r="EW127" s="276"/>
      <c r="EX127" s="276"/>
      <c r="EY127" s="276"/>
      <c r="EZ127" s="276"/>
      <c r="FA127" s="276"/>
      <c r="FB127" s="276"/>
      <c r="FC127" s="276"/>
      <c r="FD127" s="276"/>
      <c r="FF127" s="247"/>
      <c r="FG127" s="247"/>
      <c r="FH127" s="247"/>
      <c r="FM127" s="6"/>
      <c r="FN127" s="6"/>
      <c r="FO127" s="6"/>
      <c r="FP127" s="6"/>
      <c r="FQ127" s="6"/>
      <c r="FR127" s="6"/>
      <c r="FS127" s="6"/>
      <c r="FT127" s="6"/>
      <c r="FU127" s="6"/>
      <c r="FV127" s="6"/>
      <c r="FW127" s="6"/>
      <c r="FX127" s="6"/>
      <c r="FY127" s="6"/>
      <c r="FZ127" s="6"/>
      <c r="GA127" s="6"/>
      <c r="GB127" s="6"/>
      <c r="GC127" s="6"/>
      <c r="GD127" s="6"/>
      <c r="GE127" s="6"/>
      <c r="GF127" s="6"/>
      <c r="GG127" s="276"/>
      <c r="GH127" s="276"/>
      <c r="GI127" s="276"/>
      <c r="GJ127" s="276"/>
      <c r="GK127" s="276"/>
      <c r="GM127" s="247"/>
      <c r="GN127" s="247"/>
      <c r="GO127" s="247"/>
      <c r="GT127" s="1"/>
      <c r="GU127" s="1"/>
      <c r="GV127" s="1"/>
      <c r="GW127" s="1"/>
      <c r="GX127" s="3"/>
      <c r="GY127" s="1"/>
      <c r="GZ127" s="1"/>
      <c r="HA127" s="1"/>
      <c r="HB127" s="1"/>
      <c r="HC127" s="1"/>
      <c r="HD127" s="1"/>
      <c r="HE127" s="1"/>
      <c r="HF127" s="1"/>
      <c r="HG127" s="1"/>
      <c r="HH127" s="1"/>
      <c r="HI127" s="1"/>
      <c r="HJ127" s="1"/>
      <c r="HK127" s="1"/>
      <c r="HL127" s="276"/>
      <c r="HM127" s="276"/>
      <c r="HN127" s="276"/>
      <c r="HO127" s="276"/>
      <c r="HP127" s="276"/>
      <c r="HR127" s="247"/>
      <c r="HS127" s="247"/>
      <c r="HT127" s="247"/>
      <c r="HV127" s="1"/>
      <c r="HW127" s="1"/>
      <c r="HX127" s="1"/>
      <c r="HY127" s="1"/>
      <c r="HZ127" s="3"/>
      <c r="IA127" s="1"/>
      <c r="IB127" s="1"/>
      <c r="IC127" s="1"/>
      <c r="ID127" s="1"/>
      <c r="IE127" s="1"/>
      <c r="IF127" s="1"/>
      <c r="IG127" s="1"/>
      <c r="IH127" s="1"/>
      <c r="II127" s="1"/>
      <c r="IJ127" s="1"/>
      <c r="IK127" s="1"/>
      <c r="IL127" s="1"/>
      <c r="IM127" s="1"/>
      <c r="IN127" s="276"/>
      <c r="IO127" s="276"/>
      <c r="IP127" s="276"/>
      <c r="IQ127" s="276"/>
      <c r="IR127" s="276"/>
      <c r="IT127" s="247"/>
      <c r="IU127" s="247"/>
      <c r="IV127" s="247"/>
      <c r="IW127" s="247"/>
      <c r="IX127" s="247"/>
      <c r="IY127" s="247"/>
      <c r="IZ127" s="247"/>
      <c r="JA127" s="247"/>
      <c r="JB127" s="247"/>
      <c r="JC127" s="247"/>
      <c r="JD127" s="247"/>
      <c r="JE127" s="247"/>
      <c r="KR127" s="4"/>
      <c r="KS127" s="4"/>
      <c r="KT127" s="4"/>
      <c r="KU127" s="6"/>
      <c r="KV127" s="6"/>
      <c r="KW127" s="6"/>
      <c r="KX127" s="6"/>
      <c r="KY127" s="6"/>
      <c r="KZ127" s="6"/>
      <c r="LA127" s="6"/>
      <c r="LB127" s="6"/>
      <c r="LC127" s="6"/>
      <c r="LD127" s="4"/>
      <c r="LE127" s="4"/>
      <c r="LF127" s="4"/>
      <c r="LG127" s="4"/>
      <c r="LH127" s="4"/>
      <c r="LI127" s="4"/>
      <c r="LJ127" s="4"/>
      <c r="LK127" s="4"/>
      <c r="LM127" s="1"/>
      <c r="LN127" s="1"/>
      <c r="LO127" s="1"/>
      <c r="LP127" s="1"/>
      <c r="LQ127" s="3"/>
      <c r="LR127" s="1"/>
      <c r="LS127" s="1"/>
      <c r="LT127" s="1"/>
      <c r="LU127" s="1"/>
      <c r="LV127" s="1"/>
      <c r="LW127" s="1"/>
      <c r="LX127" s="1"/>
      <c r="LY127" s="1"/>
      <c r="LZ127" s="1"/>
      <c r="MA127" s="1"/>
      <c r="MB127" s="1"/>
      <c r="MC127" s="1"/>
      <c r="MD127" s="1"/>
      <c r="ME127" s="276"/>
      <c r="MF127" s="276"/>
      <c r="MG127" s="276"/>
      <c r="MH127" s="276"/>
      <c r="MI127" s="276"/>
      <c r="MK127" s="247"/>
      <c r="ML127" s="247"/>
      <c r="MM127" s="247"/>
      <c r="MN127" s="247"/>
      <c r="MO127" s="247"/>
      <c r="MP127" s="247"/>
      <c r="MQ127" s="247"/>
      <c r="MR127" s="247"/>
      <c r="MS127" s="247"/>
      <c r="MT127" s="247"/>
      <c r="MU127" s="247"/>
      <c r="MV127" s="247"/>
      <c r="MW127" s="1"/>
      <c r="MX127" s="1"/>
      <c r="MY127" s="1"/>
      <c r="MZ127" s="1"/>
      <c r="NA127" s="3"/>
      <c r="NB127" s="1"/>
      <c r="NC127" s="1"/>
      <c r="ND127" s="1"/>
      <c r="NE127" s="1"/>
      <c r="NF127" s="1"/>
      <c r="NG127" s="1"/>
      <c r="NH127" s="1"/>
      <c r="NI127" s="1"/>
      <c r="NJ127" s="1"/>
      <c r="NK127" s="1"/>
      <c r="NL127" s="1"/>
      <c r="NM127" s="1"/>
      <c r="NN127" s="1"/>
      <c r="NO127" s="276"/>
      <c r="NP127" s="276"/>
      <c r="NQ127" s="276"/>
      <c r="NR127" s="276"/>
      <c r="NS127" s="276"/>
      <c r="NU127" s="247"/>
      <c r="NV127" s="247"/>
      <c r="NW127" s="247"/>
      <c r="NX127" s="247"/>
      <c r="NY127" s="247"/>
      <c r="NZ127" s="247"/>
      <c r="OA127" s="247"/>
      <c r="OB127" s="247"/>
      <c r="OC127" s="247"/>
      <c r="OD127" s="247"/>
      <c r="OE127" s="247"/>
      <c r="OF127" s="247"/>
      <c r="OG127" s="276"/>
      <c r="OH127" s="276"/>
      <c r="OI127" s="276"/>
      <c r="OJ127" s="276"/>
      <c r="OK127" s="276"/>
      <c r="OM127" s="247"/>
      <c r="ON127" s="247"/>
      <c r="OO127" s="247"/>
      <c r="OP127" s="247"/>
      <c r="OQ127" s="247"/>
      <c r="OR127" s="247"/>
      <c r="OS127" s="247"/>
      <c r="OT127" s="247"/>
      <c r="OU127" s="247"/>
      <c r="OV127" s="247"/>
      <c r="OW127" s="247"/>
      <c r="OX127" s="247"/>
      <c r="PH127" s="1"/>
      <c r="PI127" s="1"/>
      <c r="PJ127" s="1"/>
      <c r="PK127" s="1"/>
      <c r="PL127" s="3"/>
      <c r="PM127" s="1"/>
      <c r="PN127" s="1"/>
      <c r="PO127" s="1"/>
      <c r="PP127" s="1"/>
      <c r="PQ127" s="1"/>
      <c r="PR127" s="1"/>
      <c r="PS127" s="1"/>
      <c r="PT127" s="1"/>
      <c r="PU127" s="1"/>
      <c r="PV127" s="1"/>
      <c r="PW127" s="1"/>
      <c r="PX127" s="1"/>
      <c r="PY127" s="1"/>
      <c r="QF127" s="247"/>
      <c r="QG127" s="247"/>
      <c r="QH127" s="247"/>
      <c r="QI127" s="247"/>
      <c r="QJ127" s="247"/>
      <c r="QK127" s="247"/>
      <c r="QL127" s="247"/>
      <c r="QM127" s="247"/>
      <c r="QN127" s="247"/>
      <c r="QO127" s="247"/>
      <c r="QP127" s="247"/>
      <c r="QQ127" s="247"/>
      <c r="QR127" s="276"/>
      <c r="QS127" s="276"/>
      <c r="QT127" s="276"/>
      <c r="QU127" s="276"/>
      <c r="QV127" s="276"/>
      <c r="QX127" s="247"/>
      <c r="QY127" s="247"/>
      <c r="QZ127" s="247"/>
      <c r="RA127" s="247"/>
      <c r="RB127" s="247"/>
      <c r="RC127" s="247"/>
      <c r="RD127" s="247"/>
      <c r="RE127" s="247"/>
      <c r="RF127" s="247"/>
      <c r="RG127" s="247"/>
      <c r="RH127" s="247"/>
      <c r="RI127" s="247"/>
      <c r="SB127" s="247"/>
      <c r="SC127" s="247"/>
      <c r="SD127" s="247"/>
      <c r="SE127" s="247"/>
      <c r="SF127" s="247"/>
      <c r="SG127" s="247"/>
      <c r="SH127" s="247"/>
      <c r="SI127" s="247"/>
      <c r="SJ127" s="247"/>
      <c r="SL127" s="6"/>
      <c r="SM127" s="6"/>
      <c r="SN127" s="6"/>
      <c r="SO127" s="6"/>
      <c r="SP127" s="6"/>
      <c r="SQ127" s="6"/>
      <c r="SR127" s="6"/>
      <c r="SS127" s="6"/>
      <c r="ST127" s="6"/>
      <c r="SU127" s="6"/>
      <c r="SV127" s="6"/>
      <c r="SW127" s="6"/>
      <c r="SX127" s="6"/>
      <c r="SY127" s="6"/>
      <c r="SZ127" s="6"/>
      <c r="TA127" s="6"/>
      <c r="TB127" s="6"/>
      <c r="TC127" s="6"/>
      <c r="TD127" s="6"/>
      <c r="TE127" s="6"/>
      <c r="TF127" s="276"/>
      <c r="TG127" s="276"/>
      <c r="TH127" s="276"/>
      <c r="TI127" s="276"/>
      <c r="TJ127" s="276"/>
      <c r="TL127" s="247"/>
      <c r="TM127" s="247"/>
      <c r="TN127" s="247"/>
      <c r="TR127" s="247"/>
      <c r="TS127" s="247"/>
      <c r="TT127" s="247"/>
      <c r="TU127" s="247"/>
      <c r="TV127" s="247"/>
      <c r="TW127" s="247"/>
      <c r="TX127" s="247"/>
      <c r="TY127" s="247"/>
      <c r="TZ127" s="247"/>
      <c r="UA127" s="247"/>
      <c r="UB127" s="247"/>
      <c r="UC127" s="247"/>
      <c r="UD127" s="247"/>
      <c r="UE127" s="247"/>
      <c r="UF127" s="247"/>
      <c r="UG127" s="247"/>
      <c r="UH127" s="247"/>
      <c r="UI127" s="247"/>
      <c r="US127" s="247"/>
      <c r="UT127" s="249"/>
      <c r="UU127" s="247"/>
      <c r="UV127" s="247"/>
      <c r="UW127" s="247"/>
      <c r="UX127" s="247"/>
      <c r="UY127" s="247"/>
      <c r="UZ127" s="247"/>
      <c r="VA127" s="247"/>
      <c r="VB127" s="276"/>
      <c r="VC127" s="276"/>
      <c r="VD127" s="276"/>
      <c r="VE127" s="276"/>
      <c r="VF127" s="276"/>
      <c r="VH127" s="247"/>
      <c r="VI127" s="247"/>
      <c r="VJ127" s="247"/>
      <c r="VK127" s="247"/>
      <c r="VL127" s="247"/>
      <c r="VM127" s="247"/>
      <c r="VN127" s="247"/>
      <c r="VO127" s="247"/>
      <c r="VP127" s="247"/>
      <c r="VQ127" s="247"/>
      <c r="VR127" s="247"/>
      <c r="VS127" s="247"/>
      <c r="VT127" s="247"/>
      <c r="VU127" s="247"/>
      <c r="VV127" s="247"/>
      <c r="VW127" s="247"/>
      <c r="VX127" s="247"/>
      <c r="VY127" s="247"/>
      <c r="VZ127" s="247"/>
      <c r="WA127" s="247"/>
      <c r="WB127" s="247"/>
      <c r="WC127" s="247"/>
      <c r="WD127" s="247"/>
      <c r="WE127" s="247"/>
      <c r="WF127" s="247"/>
      <c r="WG127" s="247"/>
      <c r="WH127" s="247"/>
      <c r="WI127" s="247"/>
      <c r="WJ127" s="247"/>
      <c r="WK127" s="247"/>
      <c r="WL127" s="247"/>
      <c r="WT127" s="1"/>
      <c r="WU127" s="1"/>
      <c r="XC127" s="1"/>
      <c r="XM127" s="247"/>
      <c r="XN127" s="247"/>
      <c r="XO127" s="247"/>
      <c r="XP127" s="247"/>
      <c r="XQ127" s="247"/>
      <c r="XR127" s="247"/>
      <c r="XS127" s="247"/>
      <c r="XT127" s="247"/>
      <c r="XU127" s="247"/>
      <c r="XV127" s="247"/>
      <c r="XW127" s="247"/>
      <c r="XX127" s="247"/>
      <c r="XY127" s="247"/>
      <c r="XZ127" s="247"/>
      <c r="YA127" s="247"/>
      <c r="YB127" s="247"/>
      <c r="YC127" s="247"/>
      <c r="YD127" s="247"/>
      <c r="YE127" s="247"/>
      <c r="YF127" s="247"/>
      <c r="YG127" s="247"/>
      <c r="YH127" s="247"/>
      <c r="YI127" s="247"/>
      <c r="YJ127" s="247"/>
      <c r="YK127" s="247"/>
      <c r="YL127" s="247"/>
      <c r="YM127" s="247"/>
      <c r="YN127" s="247"/>
      <c r="YO127" s="247"/>
      <c r="YP127" s="247"/>
      <c r="YQ127" s="247"/>
      <c r="YR127" s="247"/>
      <c r="YS127" s="247"/>
      <c r="YT127" s="247"/>
      <c r="YU127" s="247"/>
      <c r="YV127" s="247"/>
      <c r="ZG127" s="247"/>
      <c r="ZH127" s="249"/>
      <c r="ZI127" s="247"/>
      <c r="ZJ127" s="278"/>
      <c r="ZK127" s="1"/>
      <c r="ZL127" s="1"/>
      <c r="ZM127" s="1"/>
      <c r="ZN127" s="1"/>
      <c r="ZO127" s="1"/>
      <c r="ZW127" s="1"/>
      <c r="AAA127" s="272"/>
      <c r="AAD127" s="4"/>
      <c r="AAF127" s="4"/>
      <c r="AAH127" s="4"/>
      <c r="AAI127" s="5"/>
    </row>
    <row r="128" s="1" customFormat="1" ht="15" customHeight="1">
      <c r="A128" s="2"/>
      <c r="B128" s="2"/>
      <c r="C128" s="2"/>
      <c r="D128" s="2"/>
      <c r="E128" s="2"/>
      <c r="F128" s="2"/>
      <c r="G128" s="2"/>
      <c r="H128" s="2"/>
      <c r="I128" s="2"/>
      <c r="J128" s="2"/>
      <c r="AU128" s="6"/>
      <c r="AV128" s="8"/>
      <c r="AW128" s="63"/>
      <c r="AX128" s="24"/>
      <c r="AY128" s="7"/>
      <c r="AZ128" s="71"/>
      <c r="BA128" s="71"/>
      <c r="BB128" s="24"/>
      <c r="BC128" s="24"/>
      <c r="BD128" s="24"/>
      <c r="BE128" s="24"/>
      <c r="BF128" s="24"/>
      <c r="BG128" s="24"/>
      <c r="BH128" s="24"/>
      <c r="BI128" s="24"/>
      <c r="BJ128" s="24"/>
      <c r="BK128" s="24"/>
      <c r="BL128" s="24"/>
      <c r="BM128" s="24"/>
      <c r="BN128" s="24"/>
      <c r="BO128" s="24"/>
      <c r="BP128" s="24"/>
      <c r="BQ128" s="24"/>
      <c r="BR128" s="24"/>
      <c r="BS128" s="24"/>
      <c r="BT128" s="24"/>
      <c r="BU128" s="24"/>
      <c r="BV128" s="6"/>
      <c r="BW128" s="6"/>
      <c r="BX128" s="6"/>
      <c r="BY128" s="6"/>
      <c r="BZ128" s="6"/>
      <c r="CA128" s="6"/>
      <c r="CB128" s="6"/>
      <c r="CC128" s="6"/>
      <c r="CD128" s="6"/>
      <c r="CE128" s="6"/>
      <c r="CF128" s="6"/>
      <c r="CG128" s="24"/>
      <c r="CH128" s="24"/>
      <c r="CI128" s="24"/>
      <c r="CJ128" s="24"/>
      <c r="CK128" s="24"/>
      <c r="CL128" s="24"/>
      <c r="CM128" s="24"/>
      <c r="CN128" s="24"/>
      <c r="CO128" s="24"/>
      <c r="CP128" s="24"/>
      <c r="CQ128" s="24"/>
      <c r="CR128" s="24"/>
      <c r="CS128" s="24"/>
      <c r="CT128" s="24"/>
      <c r="CU128" s="24"/>
      <c r="CV128" s="24"/>
      <c r="CW128" s="24"/>
      <c r="CX128" s="24"/>
      <c r="CY128" s="24"/>
      <c r="CZ128" s="24"/>
      <c r="DA128" s="24"/>
      <c r="DR128" s="247"/>
      <c r="DS128" s="247"/>
      <c r="DT128" s="247"/>
      <c r="DX128" s="6"/>
      <c r="DY128" s="24"/>
      <c r="DZ128" s="24"/>
      <c r="EA128" s="24"/>
      <c r="EB128" s="24"/>
      <c r="EC128" s="24"/>
      <c r="ED128" s="24"/>
      <c r="EE128" s="24"/>
      <c r="EF128" s="24"/>
      <c r="EG128" s="24"/>
      <c r="EH128" s="24"/>
      <c r="EI128" s="24"/>
      <c r="EJ128" s="24"/>
      <c r="EK128" s="24"/>
      <c r="EL128" s="24"/>
      <c r="EM128" s="24"/>
      <c r="EN128" s="24"/>
      <c r="EO128" s="24"/>
      <c r="EP128" s="24"/>
      <c r="EQ128" s="24"/>
      <c r="ER128" s="24"/>
      <c r="FF128" s="247"/>
      <c r="FG128" s="247"/>
      <c r="FH128" s="247"/>
      <c r="FM128" s="24"/>
      <c r="FN128" s="24"/>
      <c r="FO128" s="24"/>
      <c r="FP128" s="24"/>
      <c r="FQ128" s="24"/>
      <c r="FR128" s="24"/>
      <c r="FS128" s="24"/>
      <c r="FT128" s="24"/>
      <c r="FU128" s="24"/>
      <c r="FV128" s="24"/>
      <c r="FW128" s="24"/>
      <c r="FX128" s="24"/>
      <c r="FY128" s="24"/>
      <c r="FZ128" s="24"/>
      <c r="GA128" s="24"/>
      <c r="GB128" s="24"/>
      <c r="GC128" s="24"/>
      <c r="GD128" s="24"/>
      <c r="GE128" s="24"/>
      <c r="GF128" s="24"/>
      <c r="GM128" s="247"/>
      <c r="GN128" s="247"/>
      <c r="GO128" s="247"/>
      <c r="GT128" s="1"/>
      <c r="GU128" s="1"/>
      <c r="GV128" s="1"/>
      <c r="GW128" s="1"/>
      <c r="GX128" s="3"/>
      <c r="GY128" s="1"/>
      <c r="GZ128" s="1"/>
      <c r="HA128" s="1"/>
      <c r="HB128" s="1"/>
      <c r="HC128" s="1"/>
      <c r="HD128" s="1"/>
      <c r="HE128" s="1"/>
      <c r="HF128" s="1"/>
      <c r="HG128" s="1"/>
      <c r="HH128" s="1"/>
      <c r="HI128" s="1"/>
      <c r="HJ128" s="1"/>
      <c r="HK128" s="1"/>
      <c r="HR128" s="247"/>
      <c r="HS128" s="247"/>
      <c r="HT128" s="247"/>
      <c r="HV128" s="1"/>
      <c r="HW128" s="1"/>
      <c r="HX128" s="1"/>
      <c r="HY128" s="1"/>
      <c r="HZ128" s="3"/>
      <c r="IA128" s="1"/>
      <c r="IB128" s="1"/>
      <c r="IC128" s="1"/>
      <c r="ID128" s="1"/>
      <c r="IE128" s="1"/>
      <c r="IF128" s="1"/>
      <c r="IG128" s="1"/>
      <c r="IH128" s="1"/>
      <c r="II128" s="1"/>
      <c r="IJ128" s="1"/>
      <c r="IK128" s="1"/>
      <c r="IL128" s="1"/>
      <c r="IM128" s="1"/>
      <c r="IT128" s="247"/>
      <c r="IU128" s="247"/>
      <c r="IV128" s="247"/>
      <c r="IW128" s="247"/>
      <c r="IX128" s="247"/>
      <c r="IY128" s="247"/>
      <c r="IZ128" s="247"/>
      <c r="JA128" s="247"/>
      <c r="JB128" s="247"/>
      <c r="JC128" s="247"/>
      <c r="JD128" s="247"/>
      <c r="JE128" s="247"/>
      <c r="JF128" s="6"/>
      <c r="JG128" s="6"/>
      <c r="JH128" s="6"/>
      <c r="JI128" s="6"/>
      <c r="JJ128" s="6"/>
      <c r="JK128" s="6"/>
      <c r="JL128" s="6"/>
      <c r="JM128" s="6"/>
      <c r="JN128" s="6"/>
      <c r="KN128" s="6"/>
      <c r="KO128" s="6"/>
      <c r="KP128" s="6"/>
      <c r="KQ128" s="6"/>
      <c r="KR128" s="7"/>
      <c r="KS128" s="7"/>
      <c r="KT128" s="7"/>
      <c r="KU128" s="6"/>
      <c r="KV128" s="6"/>
      <c r="KW128" s="6"/>
      <c r="KX128" s="6"/>
      <c r="KY128" s="6"/>
      <c r="KZ128" s="6"/>
      <c r="LA128" s="6"/>
      <c r="LB128" s="6"/>
      <c r="LC128" s="6"/>
      <c r="LD128" s="7"/>
      <c r="LE128" s="7"/>
      <c r="LF128" s="7"/>
      <c r="LG128" s="7"/>
      <c r="LH128" s="7"/>
      <c r="LI128" s="7"/>
      <c r="LJ128" s="7"/>
      <c r="LK128" s="7"/>
      <c r="LL128" s="6"/>
      <c r="LM128" s="1"/>
      <c r="LN128" s="1"/>
      <c r="LO128" s="1"/>
      <c r="LP128" s="1"/>
      <c r="LQ128" s="3"/>
      <c r="LR128" s="1"/>
      <c r="LS128" s="1"/>
      <c r="LT128" s="1"/>
      <c r="LU128" s="1"/>
      <c r="LV128" s="1"/>
      <c r="LW128" s="1"/>
      <c r="LX128" s="1"/>
      <c r="LY128" s="1"/>
      <c r="LZ128" s="1"/>
      <c r="MA128" s="1"/>
      <c r="MB128" s="1"/>
      <c r="MC128" s="1"/>
      <c r="MD128" s="1"/>
      <c r="MK128" s="247"/>
      <c r="ML128" s="247"/>
      <c r="MM128" s="247"/>
      <c r="MN128" s="247"/>
      <c r="MO128" s="247"/>
      <c r="MP128" s="247"/>
      <c r="MQ128" s="247"/>
      <c r="MR128" s="247"/>
      <c r="MS128" s="247"/>
      <c r="MT128" s="247"/>
      <c r="MU128" s="247"/>
      <c r="MV128" s="247"/>
      <c r="MW128" s="1"/>
      <c r="MX128" s="1"/>
      <c r="MY128" s="1"/>
      <c r="MZ128" s="1"/>
      <c r="NA128" s="3"/>
      <c r="NB128" s="1"/>
      <c r="NC128" s="1"/>
      <c r="ND128" s="1"/>
      <c r="NE128" s="1"/>
      <c r="NF128" s="1"/>
      <c r="NG128" s="1"/>
      <c r="NH128" s="1"/>
      <c r="NI128" s="1"/>
      <c r="NJ128" s="1"/>
      <c r="NK128" s="1"/>
      <c r="NL128" s="1"/>
      <c r="NM128" s="1"/>
      <c r="NN128" s="1"/>
      <c r="NU128" s="247"/>
      <c r="NV128" s="247"/>
      <c r="NW128" s="247"/>
      <c r="NX128" s="247"/>
      <c r="NY128" s="247"/>
      <c r="NZ128" s="247"/>
      <c r="OA128" s="247"/>
      <c r="OB128" s="247"/>
      <c r="OC128" s="247"/>
      <c r="OD128" s="247"/>
      <c r="OE128" s="247"/>
      <c r="OF128" s="247"/>
      <c r="OM128" s="247"/>
      <c r="ON128" s="247"/>
      <c r="OO128" s="247"/>
      <c r="OP128" s="247"/>
      <c r="OQ128" s="247"/>
      <c r="OR128" s="247"/>
      <c r="OS128" s="247"/>
      <c r="OT128" s="247"/>
      <c r="OU128" s="247"/>
      <c r="OV128" s="247"/>
      <c r="OW128" s="247"/>
      <c r="OX128" s="247"/>
      <c r="PH128" s="1"/>
      <c r="PI128" s="1"/>
      <c r="PJ128" s="1"/>
      <c r="PK128" s="1"/>
      <c r="PL128" s="3"/>
      <c r="PM128" s="1"/>
      <c r="PN128" s="1"/>
      <c r="PO128" s="1"/>
      <c r="PP128" s="1"/>
      <c r="PQ128" s="1"/>
      <c r="PR128" s="1"/>
      <c r="PS128" s="1"/>
      <c r="PT128" s="1"/>
      <c r="PU128" s="1"/>
      <c r="PV128" s="1"/>
      <c r="PW128" s="1"/>
      <c r="PX128" s="1"/>
      <c r="PY128" s="1"/>
      <c r="QF128" s="247"/>
      <c r="QG128" s="247"/>
      <c r="QH128" s="247"/>
      <c r="QI128" s="247"/>
      <c r="QJ128" s="247"/>
      <c r="QK128" s="247"/>
      <c r="QL128" s="247"/>
      <c r="QM128" s="247"/>
      <c r="QN128" s="247"/>
      <c r="QO128" s="247"/>
      <c r="QP128" s="247"/>
      <c r="QQ128" s="247"/>
      <c r="QX128" s="247"/>
      <c r="QY128" s="247"/>
      <c r="QZ128" s="247"/>
      <c r="RA128" s="247"/>
      <c r="RB128" s="247"/>
      <c r="RC128" s="247"/>
      <c r="RD128" s="247"/>
      <c r="RE128" s="247"/>
      <c r="RF128" s="247"/>
      <c r="RG128" s="247"/>
      <c r="RH128" s="247"/>
      <c r="RI128" s="247"/>
      <c r="SB128" s="247"/>
      <c r="SC128" s="247"/>
      <c r="SD128" s="247"/>
      <c r="SE128" s="247"/>
      <c r="SF128" s="247"/>
      <c r="SG128" s="247"/>
      <c r="SH128" s="247"/>
      <c r="SI128" s="247"/>
      <c r="SJ128" s="247"/>
      <c r="SK128" s="6"/>
      <c r="SL128" s="24"/>
      <c r="SM128" s="24"/>
      <c r="SN128" s="24"/>
      <c r="SO128" s="24"/>
      <c r="SP128" s="24"/>
      <c r="SQ128" s="24"/>
      <c r="SR128" s="24"/>
      <c r="SS128" s="24"/>
      <c r="ST128" s="24"/>
      <c r="SU128" s="24"/>
      <c r="SV128" s="24"/>
      <c r="SW128" s="24"/>
      <c r="SX128" s="24"/>
      <c r="SY128" s="24"/>
      <c r="SZ128" s="24"/>
      <c r="TA128" s="24"/>
      <c r="TB128" s="24"/>
      <c r="TC128" s="24"/>
      <c r="TD128" s="24"/>
      <c r="TE128" s="24"/>
      <c r="TL128" s="247"/>
      <c r="TM128" s="247"/>
      <c r="TN128" s="247"/>
      <c r="TR128" s="247"/>
      <c r="TS128" s="247"/>
      <c r="TT128" s="247"/>
      <c r="TU128" s="247"/>
      <c r="TV128" s="247"/>
      <c r="TW128" s="247"/>
      <c r="TX128" s="247"/>
      <c r="TY128" s="247"/>
      <c r="TZ128" s="247"/>
      <c r="UA128" s="247"/>
      <c r="UB128" s="247"/>
      <c r="UC128" s="247"/>
      <c r="UD128" s="247"/>
      <c r="UE128" s="247"/>
      <c r="UF128" s="247"/>
      <c r="UG128" s="247"/>
      <c r="UH128" s="247"/>
      <c r="UI128" s="247"/>
      <c r="US128" s="247"/>
      <c r="UT128" s="249"/>
      <c r="UU128" s="247"/>
      <c r="UV128" s="247"/>
      <c r="UW128" s="247"/>
      <c r="UX128" s="247"/>
      <c r="UY128" s="247"/>
      <c r="UZ128" s="247"/>
      <c r="VA128" s="247"/>
      <c r="VH128" s="247"/>
      <c r="VI128" s="247"/>
      <c r="VJ128" s="247"/>
      <c r="VK128" s="247"/>
      <c r="VL128" s="247"/>
      <c r="VM128" s="247"/>
      <c r="VN128" s="247"/>
      <c r="VO128" s="247"/>
      <c r="VP128" s="247"/>
      <c r="VQ128" s="247"/>
      <c r="VR128" s="247"/>
      <c r="VS128" s="247"/>
      <c r="VT128" s="247"/>
      <c r="VU128" s="247"/>
      <c r="VV128" s="247"/>
      <c r="VW128" s="247"/>
      <c r="VX128" s="247"/>
      <c r="VY128" s="247"/>
      <c r="VZ128" s="247"/>
      <c r="WA128" s="247"/>
      <c r="WB128" s="247"/>
      <c r="WC128" s="277"/>
      <c r="WD128" s="277"/>
      <c r="WE128" s="277"/>
      <c r="WF128" s="277"/>
      <c r="WG128" s="277"/>
      <c r="WH128" s="277"/>
      <c r="WI128" s="277"/>
      <c r="WJ128" s="277"/>
      <c r="WK128" s="277"/>
      <c r="WL128" s="247"/>
      <c r="WT128" s="1"/>
      <c r="WU128" s="1"/>
      <c r="XC128" s="1"/>
      <c r="XM128" s="247"/>
      <c r="XN128" s="247"/>
      <c r="XO128" s="247"/>
      <c r="XP128" s="247"/>
      <c r="XQ128" s="247"/>
      <c r="XR128" s="247"/>
      <c r="XS128" s="247"/>
      <c r="XT128" s="247"/>
      <c r="XU128" s="247"/>
      <c r="XV128" s="247"/>
      <c r="XW128" s="247"/>
      <c r="XX128" s="247"/>
      <c r="XY128" s="247"/>
      <c r="XZ128" s="247"/>
      <c r="YA128" s="247"/>
      <c r="YB128" s="247"/>
      <c r="YC128" s="247"/>
      <c r="YD128" s="247"/>
      <c r="YE128" s="247"/>
      <c r="YF128" s="247"/>
      <c r="YG128" s="247"/>
      <c r="YH128" s="247"/>
      <c r="YI128" s="247"/>
      <c r="YJ128" s="247"/>
      <c r="YK128" s="247"/>
      <c r="YL128" s="247"/>
      <c r="YM128" s="247"/>
      <c r="YN128" s="247"/>
      <c r="YO128" s="247"/>
      <c r="YP128" s="247"/>
      <c r="YQ128" s="247"/>
      <c r="YR128" s="247"/>
      <c r="YS128" s="247"/>
      <c r="YT128" s="247"/>
      <c r="YU128" s="247"/>
      <c r="YV128" s="247"/>
      <c r="ZG128" s="247"/>
      <c r="ZH128" s="249"/>
      <c r="ZI128" s="247"/>
      <c r="ZJ128" s="278"/>
      <c r="ZK128" s="1"/>
      <c r="ZL128" s="1"/>
      <c r="ZM128" s="1"/>
      <c r="ZN128" s="1"/>
      <c r="ZO128" s="1"/>
      <c r="ZW128" s="1"/>
      <c r="AAD128" s="4"/>
      <c r="AAF128" s="4"/>
      <c r="AAH128" s="4"/>
      <c r="AAI128" s="5"/>
    </row>
    <row r="129" s="1" customFormat="1" ht="15" customHeight="1">
      <c r="A129" s="2"/>
      <c r="B129" s="2"/>
      <c r="C129" s="2"/>
      <c r="D129" s="2"/>
      <c r="E129" s="2"/>
      <c r="F129" s="2"/>
      <c r="G129" s="2"/>
      <c r="H129" s="2"/>
      <c r="I129" s="2"/>
      <c r="J129" s="2"/>
      <c r="AU129" s="6"/>
      <c r="AV129" s="6"/>
      <c r="AW129" s="71"/>
      <c r="AX129" s="24"/>
      <c r="AY129" s="7"/>
      <c r="AZ129" s="71"/>
      <c r="BA129" s="71"/>
      <c r="BB129" s="6"/>
      <c r="BC129" s="6"/>
      <c r="BD129" s="6"/>
      <c r="BE129" s="6"/>
      <c r="BF129" s="6"/>
      <c r="BG129" s="6"/>
      <c r="BH129" s="6"/>
      <c r="BI129" s="6"/>
      <c r="BJ129" s="6"/>
      <c r="BK129" s="6"/>
      <c r="BL129" s="6"/>
      <c r="BM129" s="6"/>
      <c r="BN129" s="6"/>
      <c r="BO129" s="6"/>
      <c r="BP129" s="6"/>
      <c r="BQ129" s="6"/>
      <c r="BR129" s="6"/>
      <c r="BS129" s="6"/>
      <c r="BT129" s="6"/>
      <c r="BU129" s="6"/>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R129" s="247"/>
      <c r="DS129" s="247"/>
      <c r="DT129" s="247"/>
      <c r="DX129" s="24"/>
      <c r="DY129" s="24"/>
      <c r="DZ129" s="24"/>
      <c r="EA129" s="24"/>
      <c r="EB129" s="24"/>
      <c r="EC129" s="24"/>
      <c r="ED129" s="24"/>
      <c r="EE129" s="24"/>
      <c r="EF129" s="24"/>
      <c r="EG129" s="24"/>
      <c r="EH129" s="24"/>
      <c r="EI129" s="24"/>
      <c r="EJ129" s="24"/>
      <c r="EK129" s="24"/>
      <c r="EL129" s="24"/>
      <c r="EM129" s="6"/>
      <c r="EN129" s="6"/>
      <c r="EO129" s="6"/>
      <c r="EP129" s="6"/>
      <c r="EQ129" s="6"/>
      <c r="ER129" s="6"/>
      <c r="FF129" s="247"/>
      <c r="FG129" s="247"/>
      <c r="FH129" s="247"/>
      <c r="FM129" s="24"/>
      <c r="FN129" s="24"/>
      <c r="FO129" s="24"/>
      <c r="FP129" s="24"/>
      <c r="FQ129" s="24"/>
      <c r="FR129" s="24"/>
      <c r="FS129" s="24"/>
      <c r="FT129" s="24"/>
      <c r="FU129" s="24"/>
      <c r="FV129" s="24"/>
      <c r="FW129" s="24"/>
      <c r="FX129" s="24"/>
      <c r="FY129" s="24"/>
      <c r="FZ129" s="24"/>
      <c r="GA129" s="24"/>
      <c r="GB129" s="24"/>
      <c r="GC129" s="24"/>
      <c r="GD129" s="24"/>
      <c r="GE129" s="24"/>
      <c r="GF129" s="24"/>
      <c r="GM129" s="247"/>
      <c r="GN129" s="247"/>
      <c r="GO129" s="247"/>
      <c r="GT129" s="1"/>
      <c r="GU129" s="1"/>
      <c r="GV129" s="1"/>
      <c r="GW129" s="1"/>
      <c r="GX129" s="3"/>
      <c r="GY129" s="1"/>
      <c r="GZ129" s="1"/>
      <c r="HA129" s="1"/>
      <c r="HB129" s="1"/>
      <c r="HC129" s="1"/>
      <c r="HD129" s="1"/>
      <c r="HE129" s="1"/>
      <c r="HF129" s="1"/>
      <c r="HG129" s="1"/>
      <c r="HH129" s="1"/>
      <c r="HI129" s="1"/>
      <c r="HJ129" s="1"/>
      <c r="HK129" s="1"/>
      <c r="HR129" s="247"/>
      <c r="HS129" s="247"/>
      <c r="HT129" s="247"/>
      <c r="HV129" s="1"/>
      <c r="HW129" s="1"/>
      <c r="HX129" s="1"/>
      <c r="HY129" s="1"/>
      <c r="HZ129" s="3"/>
      <c r="IA129" s="1"/>
      <c r="IB129" s="1"/>
      <c r="IC129" s="1"/>
      <c r="ID129" s="1"/>
      <c r="IE129" s="1"/>
      <c r="IF129" s="1"/>
      <c r="IG129" s="1"/>
      <c r="IH129" s="1"/>
      <c r="II129" s="1"/>
      <c r="IJ129" s="1"/>
      <c r="IK129" s="1"/>
      <c r="IL129" s="1"/>
      <c r="IM129" s="1"/>
      <c r="IT129" s="247"/>
      <c r="IU129" s="247"/>
      <c r="IV129" s="247"/>
      <c r="IW129" s="247"/>
      <c r="IX129" s="247"/>
      <c r="IY129" s="247"/>
      <c r="IZ129" s="247"/>
      <c r="JA129" s="247"/>
      <c r="JB129" s="247"/>
      <c r="JC129" s="247"/>
      <c r="JD129" s="247"/>
      <c r="JE129" s="247"/>
      <c r="JF129" s="24"/>
      <c r="JG129" s="24"/>
      <c r="JH129" s="24"/>
      <c r="JI129" s="24"/>
      <c r="JJ129" s="24"/>
      <c r="JK129" s="24"/>
      <c r="JL129" s="24"/>
      <c r="JM129" s="24"/>
      <c r="JN129" s="24"/>
      <c r="KN129" s="24"/>
      <c r="KO129" s="24"/>
      <c r="KP129" s="24"/>
      <c r="KQ129" s="24"/>
      <c r="KR129" s="24"/>
      <c r="KS129" s="24"/>
      <c r="KT129" s="24"/>
      <c r="KU129" s="6"/>
      <c r="KV129" s="6"/>
      <c r="KW129" s="6"/>
      <c r="KX129" s="6"/>
      <c r="KY129" s="6"/>
      <c r="KZ129" s="6"/>
      <c r="LA129" s="6"/>
      <c r="LB129" s="6"/>
      <c r="LC129" s="6"/>
      <c r="LD129" s="24"/>
      <c r="LE129" s="24"/>
      <c r="LF129" s="24"/>
      <c r="LG129" s="24"/>
      <c r="LH129" s="24"/>
      <c r="LI129" s="24"/>
      <c r="LJ129" s="24"/>
      <c r="LK129" s="24"/>
      <c r="LL129" s="24"/>
      <c r="LM129" s="1"/>
      <c r="LN129" s="1"/>
      <c r="LO129" s="1"/>
      <c r="LP129" s="1"/>
      <c r="LQ129" s="3"/>
      <c r="LR129" s="1"/>
      <c r="LS129" s="1"/>
      <c r="LT129" s="1"/>
      <c r="LU129" s="1"/>
      <c r="LV129" s="1"/>
      <c r="LW129" s="1"/>
      <c r="LX129" s="1"/>
      <c r="LY129" s="1"/>
      <c r="LZ129" s="1"/>
      <c r="MA129" s="1"/>
      <c r="MB129" s="1"/>
      <c r="MC129" s="1"/>
      <c r="MD129" s="1"/>
      <c r="MK129" s="247"/>
      <c r="ML129" s="247"/>
      <c r="MM129" s="247"/>
      <c r="MN129" s="247"/>
      <c r="MO129" s="247"/>
      <c r="MP129" s="247"/>
      <c r="MQ129" s="247"/>
      <c r="MR129" s="247"/>
      <c r="MS129" s="247"/>
      <c r="MT129" s="247"/>
      <c r="MU129" s="247"/>
      <c r="MV129" s="247"/>
      <c r="MW129" s="1"/>
      <c r="MX129" s="1"/>
      <c r="MY129" s="1"/>
      <c r="MZ129" s="1"/>
      <c r="NA129" s="3"/>
      <c r="NB129" s="1"/>
      <c r="NC129" s="1"/>
      <c r="ND129" s="1"/>
      <c r="NE129" s="1"/>
      <c r="NF129" s="1"/>
      <c r="NG129" s="1"/>
      <c r="NH129" s="1"/>
      <c r="NI129" s="1"/>
      <c r="NJ129" s="1"/>
      <c r="NK129" s="1"/>
      <c r="NL129" s="1"/>
      <c r="NM129" s="1"/>
      <c r="NN129" s="1"/>
      <c r="NU129" s="247"/>
      <c r="NV129" s="247"/>
      <c r="NW129" s="247"/>
      <c r="NX129" s="247"/>
      <c r="NY129" s="247"/>
      <c r="NZ129" s="247"/>
      <c r="OA129" s="247"/>
      <c r="OB129" s="247"/>
      <c r="OC129" s="247"/>
      <c r="OD129" s="247"/>
      <c r="OE129" s="247"/>
      <c r="OF129" s="247"/>
      <c r="OM129" s="247"/>
      <c r="ON129" s="247"/>
      <c r="OO129" s="247"/>
      <c r="OP129" s="247"/>
      <c r="OQ129" s="247"/>
      <c r="OR129" s="247"/>
      <c r="OS129" s="247"/>
      <c r="OT129" s="247"/>
      <c r="OU129" s="247"/>
      <c r="OV129" s="247"/>
      <c r="OW129" s="247"/>
      <c r="OX129" s="247"/>
      <c r="PH129" s="1"/>
      <c r="PI129" s="1"/>
      <c r="PJ129" s="1"/>
      <c r="PK129" s="1"/>
      <c r="PL129" s="3"/>
      <c r="PM129" s="1"/>
      <c r="PN129" s="1"/>
      <c r="PO129" s="1"/>
      <c r="PP129" s="1"/>
      <c r="PQ129" s="1"/>
      <c r="PR129" s="1"/>
      <c r="PS129" s="1"/>
      <c r="PT129" s="1"/>
      <c r="PU129" s="1"/>
      <c r="PV129" s="1"/>
      <c r="PW129" s="1"/>
      <c r="PX129" s="1"/>
      <c r="PY129" s="1"/>
      <c r="QF129" s="277"/>
      <c r="QG129" s="277"/>
      <c r="QH129" s="277"/>
      <c r="QI129" s="247"/>
      <c r="QJ129" s="247"/>
      <c r="QK129" s="247"/>
      <c r="QL129" s="247"/>
      <c r="QM129" s="247"/>
      <c r="QN129" s="247"/>
      <c r="QO129" s="247"/>
      <c r="QP129" s="247"/>
      <c r="QQ129" s="247"/>
      <c r="QX129" s="247"/>
      <c r="QY129" s="247"/>
      <c r="QZ129" s="247"/>
      <c r="RA129" s="247"/>
      <c r="RB129" s="247"/>
      <c r="RC129" s="247"/>
      <c r="RD129" s="247"/>
      <c r="RE129" s="247"/>
      <c r="RF129" s="247"/>
      <c r="RG129" s="247"/>
      <c r="RH129" s="247"/>
      <c r="RI129" s="247"/>
      <c r="SB129" s="247"/>
      <c r="SC129" s="247"/>
      <c r="SD129" s="247"/>
      <c r="SE129" s="247"/>
      <c r="SF129" s="247"/>
      <c r="SG129" s="247"/>
      <c r="SH129" s="247"/>
      <c r="SI129" s="247"/>
      <c r="SJ129" s="247"/>
      <c r="SK129" s="24"/>
      <c r="SL129" s="24"/>
      <c r="SM129" s="24"/>
      <c r="SN129" s="24"/>
      <c r="SO129" s="24"/>
      <c r="SP129" s="24"/>
      <c r="SQ129" s="24"/>
      <c r="SR129" s="24"/>
      <c r="SS129" s="24"/>
      <c r="ST129" s="24"/>
      <c r="SU129" s="24"/>
      <c r="SV129" s="24"/>
      <c r="SW129" s="24"/>
      <c r="SX129" s="24"/>
      <c r="SY129" s="24"/>
      <c r="SZ129" s="24"/>
      <c r="TA129" s="24"/>
      <c r="TB129" s="24"/>
      <c r="TC129" s="24"/>
      <c r="TD129" s="24"/>
      <c r="TE129" s="24"/>
      <c r="TL129" s="247"/>
      <c r="TM129" s="247"/>
      <c r="TN129" s="247"/>
      <c r="TR129" s="247"/>
      <c r="TS129" s="247"/>
      <c r="TT129" s="247"/>
      <c r="TU129" s="247"/>
      <c r="TV129" s="247"/>
      <c r="TW129" s="247"/>
      <c r="TX129" s="247"/>
      <c r="TY129" s="247"/>
      <c r="TZ129" s="247"/>
      <c r="UA129" s="247"/>
      <c r="UB129" s="247"/>
      <c r="UC129" s="247"/>
      <c r="UD129" s="247"/>
      <c r="UE129" s="247"/>
      <c r="UF129" s="247"/>
      <c r="UG129" s="247"/>
      <c r="UH129" s="247"/>
      <c r="UI129" s="247"/>
      <c r="US129" s="247"/>
      <c r="UT129" s="249"/>
      <c r="UU129" s="247"/>
      <c r="UV129" s="247"/>
      <c r="UW129" s="247"/>
      <c r="UX129" s="247"/>
      <c r="UY129" s="247"/>
      <c r="UZ129" s="247"/>
      <c r="VA129" s="247"/>
      <c r="VH129" s="247"/>
      <c r="VI129" s="247"/>
      <c r="VJ129" s="247"/>
      <c r="VK129" s="247"/>
      <c r="VL129" s="247"/>
      <c r="VM129" s="247"/>
      <c r="VN129" s="247"/>
      <c r="VO129" s="247"/>
      <c r="VP129" s="247"/>
      <c r="VQ129" s="247"/>
      <c r="VR129" s="247"/>
      <c r="VS129" s="247"/>
      <c r="VT129" s="247"/>
      <c r="VU129" s="247"/>
      <c r="VV129" s="247"/>
      <c r="VW129" s="247"/>
      <c r="VX129" s="247"/>
      <c r="VY129" s="247"/>
      <c r="VZ129" s="247"/>
      <c r="WA129" s="247"/>
      <c r="WB129" s="247"/>
      <c r="WC129" s="277"/>
      <c r="WD129" s="277"/>
      <c r="WE129" s="277"/>
      <c r="WF129" s="277"/>
      <c r="WG129" s="277"/>
      <c r="WH129" s="277"/>
      <c r="WI129" s="277"/>
      <c r="WJ129" s="277"/>
      <c r="WK129" s="277"/>
      <c r="WL129" s="247"/>
      <c r="WT129" s="1"/>
      <c r="WU129" s="1"/>
      <c r="WV129" s="1"/>
      <c r="WW129" s="1"/>
      <c r="WX129" s="1"/>
      <c r="WY129" s="1"/>
      <c r="WZ129" s="1"/>
      <c r="XA129" s="1"/>
      <c r="XB129" s="1"/>
      <c r="XC129" s="1"/>
      <c r="XM129" s="247"/>
      <c r="XN129" s="247"/>
      <c r="XO129" s="247"/>
      <c r="XP129" s="247"/>
      <c r="XQ129" s="247"/>
      <c r="XR129" s="247"/>
      <c r="XS129" s="247"/>
      <c r="XT129" s="247"/>
      <c r="XU129" s="247"/>
      <c r="XV129" s="247"/>
      <c r="XW129" s="247"/>
      <c r="XX129" s="247"/>
      <c r="XY129" s="247"/>
      <c r="XZ129" s="247"/>
      <c r="YA129" s="247"/>
      <c r="YB129" s="247"/>
      <c r="YC129" s="247"/>
      <c r="YD129" s="247"/>
      <c r="YE129" s="247"/>
      <c r="YF129" s="247"/>
      <c r="YG129" s="247"/>
      <c r="YH129" s="247"/>
      <c r="YI129" s="247"/>
      <c r="YJ129" s="247"/>
      <c r="YK129" s="247"/>
      <c r="YL129" s="247"/>
      <c r="YM129" s="247"/>
      <c r="YN129" s="247"/>
      <c r="YO129" s="247"/>
      <c r="YP129" s="247"/>
      <c r="YQ129" s="247"/>
      <c r="YR129" s="247"/>
      <c r="YS129" s="247"/>
      <c r="YT129" s="247"/>
      <c r="YU129" s="247"/>
      <c r="YV129" s="247"/>
      <c r="ZG129" s="247"/>
      <c r="ZH129" s="249"/>
      <c r="ZI129" s="247"/>
      <c r="ZJ129" s="248"/>
      <c r="ZK129" s="6"/>
      <c r="ZL129" s="6"/>
      <c r="ZM129" s="1"/>
      <c r="ZN129" s="1"/>
      <c r="ZO129" s="1"/>
      <c r="ZW129" s="1"/>
      <c r="AAD129" s="4"/>
      <c r="AAF129" s="4"/>
      <c r="AAH129" s="4"/>
      <c r="AAI129" s="5"/>
    </row>
    <row r="130" s="1" customFormat="1" ht="15" customHeight="1">
      <c r="A130" s="2"/>
      <c r="B130" s="2"/>
      <c r="C130" s="2"/>
      <c r="D130" s="2"/>
      <c r="E130" s="2"/>
      <c r="F130" s="2"/>
      <c r="G130" s="2"/>
      <c r="H130" s="2"/>
      <c r="I130" s="2"/>
      <c r="J130" s="2"/>
      <c r="AU130" s="6"/>
      <c r="AV130" s="71"/>
      <c r="AW130" s="51"/>
      <c r="AX130" s="24"/>
      <c r="AY130" s="24"/>
      <c r="AZ130" s="71"/>
      <c r="BA130" s="71"/>
      <c r="BB130" s="6"/>
      <c r="BC130" s="6"/>
      <c r="BD130" s="6"/>
      <c r="BE130" s="6"/>
      <c r="BF130" s="6"/>
      <c r="BG130" s="6"/>
      <c r="BH130" s="6"/>
      <c r="BI130" s="6"/>
      <c r="BJ130" s="6"/>
      <c r="BK130" s="6"/>
      <c r="BL130" s="6"/>
      <c r="BM130" s="6"/>
      <c r="BN130" s="6"/>
      <c r="BO130" s="6"/>
      <c r="BP130" s="6"/>
      <c r="BQ130" s="6"/>
      <c r="BR130" s="6"/>
      <c r="BS130" s="6"/>
      <c r="BT130" s="6"/>
      <c r="BU130" s="6"/>
      <c r="BV130" s="24"/>
      <c r="BW130" s="24"/>
      <c r="BX130" s="24"/>
      <c r="BY130" s="24"/>
      <c r="BZ130" s="24"/>
      <c r="CA130" s="24"/>
      <c r="CB130" s="24"/>
      <c r="CC130" s="24"/>
      <c r="CD130" s="24"/>
      <c r="CE130" s="24"/>
      <c r="CF130" s="24"/>
      <c r="CG130" s="6"/>
      <c r="CH130" s="6"/>
      <c r="CI130" s="6"/>
      <c r="CJ130" s="6"/>
      <c r="CK130" s="6"/>
      <c r="CL130" s="6"/>
      <c r="CM130" s="6"/>
      <c r="CN130" s="6"/>
      <c r="CO130" s="6"/>
      <c r="CP130" s="6"/>
      <c r="CQ130" s="6"/>
      <c r="CR130" s="6"/>
      <c r="CS130" s="6"/>
      <c r="CT130" s="6"/>
      <c r="CU130" s="6"/>
      <c r="CV130" s="6"/>
      <c r="CW130" s="6"/>
      <c r="CX130" s="6"/>
      <c r="CY130" s="6"/>
      <c r="CZ130" s="6"/>
      <c r="DA130" s="6"/>
      <c r="DR130" s="247"/>
      <c r="DS130" s="247"/>
      <c r="DT130" s="247"/>
      <c r="DX130" s="24"/>
      <c r="DY130" s="6"/>
      <c r="DZ130" s="6"/>
      <c r="EA130" s="6"/>
      <c r="EB130" s="6"/>
      <c r="EC130" s="6"/>
      <c r="ED130" s="6"/>
      <c r="EE130" s="6"/>
      <c r="EF130" s="6"/>
      <c r="EG130" s="6"/>
      <c r="EH130" s="6"/>
      <c r="EI130" s="6"/>
      <c r="EJ130" s="6"/>
      <c r="EK130" s="6"/>
      <c r="EL130" s="6"/>
      <c r="EM130" s="6"/>
      <c r="EN130" s="6"/>
      <c r="EO130" s="6"/>
      <c r="EP130" s="6"/>
      <c r="EQ130" s="6"/>
      <c r="ER130" s="6"/>
      <c r="FF130" s="247"/>
      <c r="FG130" s="247"/>
      <c r="FH130" s="247"/>
      <c r="FM130" s="6"/>
      <c r="FN130" s="6"/>
      <c r="FO130" s="6"/>
      <c r="FP130" s="6"/>
      <c r="FQ130" s="6"/>
      <c r="FR130" s="6"/>
      <c r="FS130" s="6"/>
      <c r="FT130" s="6"/>
      <c r="FU130" s="6"/>
      <c r="FV130" s="6"/>
      <c r="FW130" s="6"/>
      <c r="FX130" s="6"/>
      <c r="FY130" s="6"/>
      <c r="FZ130" s="6"/>
      <c r="GA130" s="6"/>
      <c r="GB130" s="6"/>
      <c r="GC130" s="6"/>
      <c r="GD130" s="6"/>
      <c r="GE130" s="6"/>
      <c r="GF130" s="6"/>
      <c r="GM130" s="247"/>
      <c r="GN130" s="247"/>
      <c r="GO130" s="247"/>
      <c r="GT130" s="1"/>
      <c r="GU130" s="1"/>
      <c r="GV130" s="1"/>
      <c r="GW130" s="1"/>
      <c r="GX130" s="3"/>
      <c r="GY130" s="1"/>
      <c r="GZ130" s="1"/>
      <c r="HA130" s="1"/>
      <c r="HB130" s="1"/>
      <c r="HC130" s="1"/>
      <c r="HD130" s="1"/>
      <c r="HE130" s="1"/>
      <c r="HF130" s="1"/>
      <c r="HG130" s="1"/>
      <c r="HH130" s="1"/>
      <c r="HI130" s="1"/>
      <c r="HJ130" s="1"/>
      <c r="HK130" s="1"/>
      <c r="HR130" s="247"/>
      <c r="HS130" s="247"/>
      <c r="HT130" s="247"/>
      <c r="HV130" s="1"/>
      <c r="HW130" s="1"/>
      <c r="HX130" s="1"/>
      <c r="HY130" s="1"/>
      <c r="HZ130" s="3"/>
      <c r="IA130" s="1"/>
      <c r="IB130" s="1"/>
      <c r="IC130" s="1"/>
      <c r="ID130" s="1"/>
      <c r="IE130" s="1"/>
      <c r="IF130" s="1"/>
      <c r="IG130" s="1"/>
      <c r="IH130" s="1"/>
      <c r="II130" s="1"/>
      <c r="IJ130" s="1"/>
      <c r="IK130" s="1"/>
      <c r="IL130" s="1"/>
      <c r="IM130" s="1"/>
      <c r="IT130" s="247"/>
      <c r="IU130" s="247"/>
      <c r="IV130" s="247"/>
      <c r="IW130" s="247"/>
      <c r="IX130" s="247"/>
      <c r="IY130" s="247"/>
      <c r="IZ130" s="247"/>
      <c r="JA130" s="247"/>
      <c r="JB130" s="247"/>
      <c r="JC130" s="247"/>
      <c r="JD130" s="247"/>
      <c r="JE130" s="247"/>
      <c r="JF130" s="24"/>
      <c r="JG130" s="24"/>
      <c r="JH130" s="24"/>
      <c r="JI130" s="24"/>
      <c r="JJ130" s="24"/>
      <c r="JK130" s="24"/>
      <c r="JL130" s="24"/>
      <c r="JM130" s="24"/>
      <c r="JN130" s="24"/>
      <c r="KN130" s="24"/>
      <c r="KO130" s="24"/>
      <c r="KP130" s="24"/>
      <c r="KQ130" s="24"/>
      <c r="KR130" s="24"/>
      <c r="KS130" s="24"/>
      <c r="KT130" s="24"/>
      <c r="KU130" s="6"/>
      <c r="KV130" s="6"/>
      <c r="KW130" s="6"/>
      <c r="KX130" s="6"/>
      <c r="KY130" s="6"/>
      <c r="KZ130" s="6"/>
      <c r="LA130" s="6"/>
      <c r="LB130" s="6"/>
      <c r="LC130" s="6"/>
      <c r="LD130" s="24"/>
      <c r="LE130" s="24"/>
      <c r="LF130" s="24"/>
      <c r="LG130" s="24"/>
      <c r="LH130" s="24"/>
      <c r="LI130" s="24"/>
      <c r="LJ130" s="24"/>
      <c r="LK130" s="24"/>
      <c r="LL130" s="24"/>
      <c r="LM130" s="1"/>
      <c r="LN130" s="1"/>
      <c r="LO130" s="1"/>
      <c r="LP130" s="1"/>
      <c r="LQ130" s="3"/>
      <c r="LR130" s="1"/>
      <c r="LS130" s="1"/>
      <c r="LT130" s="1"/>
      <c r="LU130" s="1"/>
      <c r="LV130" s="1"/>
      <c r="LW130" s="1"/>
      <c r="LX130" s="1"/>
      <c r="LY130" s="1"/>
      <c r="LZ130" s="1"/>
      <c r="MA130" s="1"/>
      <c r="MB130" s="1"/>
      <c r="MC130" s="1"/>
      <c r="MD130" s="1"/>
      <c r="MK130" s="247"/>
      <c r="ML130" s="247"/>
      <c r="MM130" s="247"/>
      <c r="MN130" s="247"/>
      <c r="MO130" s="247"/>
      <c r="MP130" s="247"/>
      <c r="MQ130" s="247"/>
      <c r="MR130" s="247"/>
      <c r="MS130" s="247"/>
      <c r="MT130" s="247"/>
      <c r="MU130" s="247"/>
      <c r="MV130" s="247"/>
      <c r="MW130" s="1"/>
      <c r="MX130" s="1"/>
      <c r="MY130" s="1"/>
      <c r="MZ130" s="1"/>
      <c r="NA130" s="3"/>
      <c r="NB130" s="1"/>
      <c r="NC130" s="1"/>
      <c r="ND130" s="1"/>
      <c r="NE130" s="1"/>
      <c r="NF130" s="1"/>
      <c r="NG130" s="1"/>
      <c r="NH130" s="1"/>
      <c r="NI130" s="1"/>
      <c r="NJ130" s="1"/>
      <c r="NK130" s="1"/>
      <c r="NL130" s="1"/>
      <c r="NM130" s="1"/>
      <c r="NN130" s="1"/>
      <c r="NU130" s="247"/>
      <c r="NV130" s="247"/>
      <c r="NW130" s="247"/>
      <c r="NX130" s="247"/>
      <c r="NY130" s="247"/>
      <c r="NZ130" s="247"/>
      <c r="OA130" s="247"/>
      <c r="OB130" s="247"/>
      <c r="OC130" s="247"/>
      <c r="OD130" s="247"/>
      <c r="OE130" s="247"/>
      <c r="OF130" s="247"/>
      <c r="OM130" s="247"/>
      <c r="ON130" s="247"/>
      <c r="OO130" s="247"/>
      <c r="OP130" s="247"/>
      <c r="OQ130" s="247"/>
      <c r="OR130" s="247"/>
      <c r="OS130" s="247"/>
      <c r="OT130" s="247"/>
      <c r="OU130" s="247"/>
      <c r="OV130" s="247"/>
      <c r="OW130" s="247"/>
      <c r="OX130" s="247"/>
      <c r="PH130" s="1"/>
      <c r="PI130" s="1"/>
      <c r="PJ130" s="1"/>
      <c r="PK130" s="1"/>
      <c r="PL130" s="3"/>
      <c r="PM130" s="1"/>
      <c r="PN130" s="1"/>
      <c r="PO130" s="1"/>
      <c r="PP130" s="1"/>
      <c r="PQ130" s="1"/>
      <c r="PR130" s="1"/>
      <c r="PS130" s="1"/>
      <c r="PT130" s="1"/>
      <c r="PU130" s="1"/>
      <c r="PV130" s="1"/>
      <c r="PW130" s="1"/>
      <c r="PX130" s="1"/>
      <c r="PY130" s="1"/>
      <c r="PZ130" s="6"/>
      <c r="QF130" s="277"/>
      <c r="QG130" s="277"/>
      <c r="QH130" s="277"/>
      <c r="QI130" s="247"/>
      <c r="QJ130" s="247"/>
      <c r="QK130" s="247"/>
      <c r="QL130" s="247"/>
      <c r="QM130" s="247"/>
      <c r="QN130" s="247"/>
      <c r="QO130" s="247"/>
      <c r="QP130" s="247"/>
      <c r="QQ130" s="247"/>
      <c r="QX130" s="247"/>
      <c r="QY130" s="247"/>
      <c r="QZ130" s="247"/>
      <c r="RA130" s="247"/>
      <c r="RB130" s="247"/>
      <c r="RC130" s="247"/>
      <c r="RD130" s="247"/>
      <c r="RE130" s="247"/>
      <c r="RF130" s="247"/>
      <c r="RG130" s="247"/>
      <c r="RH130" s="247"/>
      <c r="RI130" s="247"/>
      <c r="SB130" s="247"/>
      <c r="SC130" s="247"/>
      <c r="SD130" s="247"/>
      <c r="SE130" s="247"/>
      <c r="SF130" s="247"/>
      <c r="SG130" s="247"/>
      <c r="SH130" s="247"/>
      <c r="SI130" s="247"/>
      <c r="SJ130" s="247"/>
      <c r="SK130" s="24"/>
      <c r="SL130" s="6"/>
      <c r="SM130" s="6"/>
      <c r="SN130" s="6"/>
      <c r="SO130" s="6"/>
      <c r="SP130" s="6"/>
      <c r="SQ130" s="6"/>
      <c r="SR130" s="6"/>
      <c r="SS130" s="6"/>
      <c r="ST130" s="6"/>
      <c r="SU130" s="6"/>
      <c r="SV130" s="6"/>
      <c r="SW130" s="6"/>
      <c r="SX130" s="6"/>
      <c r="SY130" s="6"/>
      <c r="SZ130" s="6"/>
      <c r="TA130" s="6"/>
      <c r="TB130" s="6"/>
      <c r="TC130" s="6"/>
      <c r="TD130" s="6"/>
      <c r="TE130" s="6"/>
      <c r="TL130" s="247"/>
      <c r="TM130" s="247"/>
      <c r="TN130" s="247"/>
      <c r="TR130" s="247"/>
      <c r="TS130" s="247"/>
      <c r="TT130" s="247"/>
      <c r="TU130" s="247"/>
      <c r="TV130" s="247"/>
      <c r="TW130" s="247"/>
      <c r="TX130" s="247"/>
      <c r="TY130" s="247"/>
      <c r="TZ130" s="247"/>
      <c r="UA130" s="247"/>
      <c r="UB130" s="247"/>
      <c r="UC130" s="247"/>
      <c r="UD130" s="247"/>
      <c r="UE130" s="247"/>
      <c r="UF130" s="247"/>
      <c r="UG130" s="247"/>
      <c r="UH130" s="247"/>
      <c r="UI130" s="247"/>
      <c r="US130" s="247"/>
      <c r="UT130" s="249"/>
      <c r="UU130" s="247"/>
      <c r="UV130" s="247"/>
      <c r="UW130" s="247"/>
      <c r="UX130" s="247"/>
      <c r="UY130" s="247"/>
      <c r="UZ130" s="247"/>
      <c r="VA130" s="247"/>
      <c r="VH130" s="247"/>
      <c r="VI130" s="247"/>
      <c r="VJ130" s="247"/>
      <c r="VK130" s="247"/>
      <c r="VL130" s="247"/>
      <c r="VM130" s="247"/>
      <c r="VN130" s="247"/>
      <c r="VO130" s="247"/>
      <c r="VP130" s="247"/>
      <c r="VQ130" s="247"/>
      <c r="VR130" s="247"/>
      <c r="VS130" s="247"/>
      <c r="VT130" s="247"/>
      <c r="VU130" s="247"/>
      <c r="VV130" s="247"/>
      <c r="VW130" s="247"/>
      <c r="VX130" s="247"/>
      <c r="VY130" s="247"/>
      <c r="VZ130" s="247"/>
      <c r="WA130" s="247"/>
      <c r="WB130" s="247"/>
      <c r="WC130" s="277"/>
      <c r="WD130" s="277"/>
      <c r="WE130" s="277"/>
      <c r="WF130" s="277"/>
      <c r="WG130" s="277"/>
      <c r="WH130" s="277"/>
      <c r="WI130" s="277"/>
      <c r="WJ130" s="277"/>
      <c r="WK130" s="277"/>
      <c r="WL130" s="247"/>
      <c r="WT130" s="1"/>
      <c r="WU130" s="1"/>
      <c r="WV130" s="1"/>
      <c r="WW130" s="1"/>
      <c r="WX130" s="1"/>
      <c r="WY130" s="1"/>
      <c r="WZ130" s="1"/>
      <c r="XA130" s="1"/>
      <c r="XB130" s="1"/>
      <c r="XC130" s="1"/>
      <c r="XM130" s="247"/>
      <c r="XN130" s="247"/>
      <c r="XO130" s="247"/>
      <c r="XP130" s="247"/>
      <c r="XQ130" s="247"/>
      <c r="XR130" s="247"/>
      <c r="XS130" s="247"/>
      <c r="XT130" s="247"/>
      <c r="XU130" s="247"/>
      <c r="XV130" s="247"/>
      <c r="XW130" s="247"/>
      <c r="XX130" s="247"/>
      <c r="XY130" s="247"/>
      <c r="XZ130" s="247"/>
      <c r="YA130" s="247"/>
      <c r="YB130" s="247"/>
      <c r="YC130" s="247"/>
      <c r="YD130" s="247"/>
      <c r="YE130" s="247"/>
      <c r="YF130" s="247"/>
      <c r="YG130" s="247"/>
      <c r="YH130" s="247"/>
      <c r="YI130" s="247"/>
      <c r="YJ130" s="247"/>
      <c r="YK130" s="247"/>
      <c r="YL130" s="247"/>
      <c r="YM130" s="247"/>
      <c r="YN130" s="247"/>
      <c r="YO130" s="247"/>
      <c r="YP130" s="247"/>
      <c r="YQ130" s="247"/>
      <c r="YR130" s="247"/>
      <c r="YS130" s="247"/>
      <c r="YT130" s="247"/>
      <c r="YU130" s="247"/>
      <c r="YV130" s="247"/>
      <c r="ZG130" s="247"/>
      <c r="ZH130" s="249"/>
      <c r="ZI130" s="247"/>
      <c r="ZJ130" s="248"/>
      <c r="ZK130" s="6"/>
      <c r="ZL130" s="6"/>
      <c r="ZM130" s="1"/>
      <c r="ZN130" s="1"/>
      <c r="ZO130" s="1"/>
      <c r="ZW130" s="1"/>
      <c r="AAD130" s="4"/>
      <c r="AAF130" s="4"/>
      <c r="AAH130" s="4"/>
      <c r="AAI130" s="5"/>
    </row>
    <row r="131" s="1" customFormat="1" ht="15" customHeight="1">
      <c r="A131" s="2"/>
      <c r="B131" s="2"/>
      <c r="C131" s="2"/>
      <c r="D131" s="2"/>
      <c r="E131" s="2"/>
      <c r="F131" s="2"/>
      <c r="G131" s="2"/>
      <c r="H131" s="2"/>
      <c r="I131" s="2"/>
      <c r="J131" s="2"/>
      <c r="AU131" s="6"/>
      <c r="AV131" s="71"/>
      <c r="AW131" s="51"/>
      <c r="AX131" s="24"/>
      <c r="AY131" s="7"/>
      <c r="AZ131" s="71"/>
      <c r="BA131" s="71"/>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K131" s="6"/>
      <c r="DR131" s="247"/>
      <c r="DS131" s="247"/>
      <c r="DT131" s="247"/>
      <c r="DX131" s="6"/>
      <c r="DY131" s="6"/>
      <c r="DZ131" s="6"/>
      <c r="EA131" s="6"/>
      <c r="EB131" s="6"/>
      <c r="EC131" s="6"/>
      <c r="ED131" s="6"/>
      <c r="EE131" s="6"/>
      <c r="EF131" s="6"/>
      <c r="EG131" s="6"/>
      <c r="EH131" s="6"/>
      <c r="EI131" s="6"/>
      <c r="EJ131" s="6"/>
      <c r="EK131" s="6"/>
      <c r="EL131" s="6"/>
      <c r="EM131" s="6"/>
      <c r="EN131" s="6"/>
      <c r="EO131" s="6"/>
      <c r="EP131" s="6"/>
      <c r="EQ131" s="6"/>
      <c r="ER131" s="6"/>
      <c r="FF131" s="247"/>
      <c r="FG131" s="247"/>
      <c r="FH131" s="247"/>
      <c r="FM131" s="6"/>
      <c r="FN131" s="6"/>
      <c r="FO131" s="6"/>
      <c r="FP131" s="6"/>
      <c r="FQ131" s="6"/>
      <c r="FR131" s="6"/>
      <c r="FS131" s="6"/>
      <c r="FT131" s="6"/>
      <c r="FU131" s="6"/>
      <c r="FV131" s="6"/>
      <c r="FW131" s="6"/>
      <c r="FX131" s="6"/>
      <c r="FY131" s="6"/>
      <c r="FZ131" s="6"/>
      <c r="GA131" s="6"/>
      <c r="GB131" s="6"/>
      <c r="GC131" s="6"/>
      <c r="GD131" s="6"/>
      <c r="GE131" s="6"/>
      <c r="GF131" s="6"/>
      <c r="GM131" s="247"/>
      <c r="GN131" s="247"/>
      <c r="GO131" s="247"/>
      <c r="GT131" s="1"/>
      <c r="GU131" s="1"/>
      <c r="GV131" s="1"/>
      <c r="GW131" s="1"/>
      <c r="GX131" s="3"/>
      <c r="GY131" s="1"/>
      <c r="GZ131" s="1"/>
      <c r="HA131" s="1"/>
      <c r="HB131" s="1"/>
      <c r="HC131" s="1"/>
      <c r="HD131" s="1"/>
      <c r="HE131" s="1"/>
      <c r="HF131" s="1"/>
      <c r="HG131" s="1"/>
      <c r="HH131" s="1"/>
      <c r="HI131" s="1"/>
      <c r="HJ131" s="1"/>
      <c r="HK131" s="1"/>
      <c r="HR131" s="247"/>
      <c r="HS131" s="247"/>
      <c r="HT131" s="247"/>
      <c r="HV131" s="1"/>
      <c r="HW131" s="1"/>
      <c r="HX131" s="1"/>
      <c r="HY131" s="1"/>
      <c r="HZ131" s="3"/>
      <c r="IA131" s="1"/>
      <c r="IB131" s="1"/>
      <c r="IC131" s="1"/>
      <c r="ID131" s="1"/>
      <c r="IE131" s="1"/>
      <c r="IF131" s="1"/>
      <c r="IG131" s="1"/>
      <c r="IH131" s="1"/>
      <c r="II131" s="1"/>
      <c r="IJ131" s="1"/>
      <c r="IK131" s="1"/>
      <c r="IL131" s="1"/>
      <c r="IM131" s="1"/>
      <c r="IT131" s="247"/>
      <c r="IU131" s="247"/>
      <c r="IV131" s="247"/>
      <c r="IW131" s="247"/>
      <c r="IX131" s="247"/>
      <c r="IY131" s="247"/>
      <c r="IZ131" s="247"/>
      <c r="JA131" s="247"/>
      <c r="JB131" s="247"/>
      <c r="JC131" s="247"/>
      <c r="JD131" s="247"/>
      <c r="JE131" s="247"/>
      <c r="JF131" s="6"/>
      <c r="JG131" s="6"/>
      <c r="JH131" s="6"/>
      <c r="JI131" s="6"/>
      <c r="JJ131" s="6"/>
      <c r="JK131" s="6"/>
      <c r="JL131" s="6"/>
      <c r="JM131" s="6"/>
      <c r="JN131" s="6"/>
      <c r="KN131" s="6"/>
      <c r="KO131" s="6"/>
      <c r="KP131" s="6"/>
      <c r="KQ131" s="6"/>
      <c r="KR131" s="7"/>
      <c r="KS131" s="7"/>
      <c r="KT131" s="7"/>
      <c r="KU131" s="6"/>
      <c r="KV131" s="6"/>
      <c r="KW131" s="6"/>
      <c r="KX131" s="6"/>
      <c r="KY131" s="6"/>
      <c r="KZ131" s="6"/>
      <c r="LA131" s="6"/>
      <c r="LB131" s="6"/>
      <c r="LC131" s="6"/>
      <c r="LD131" s="7"/>
      <c r="LE131" s="7"/>
      <c r="LF131" s="7"/>
      <c r="LG131" s="7"/>
      <c r="LH131" s="7"/>
      <c r="LI131" s="7"/>
      <c r="LJ131" s="7"/>
      <c r="LK131" s="7"/>
      <c r="LL131" s="6"/>
      <c r="LM131" s="1"/>
      <c r="LN131" s="1"/>
      <c r="LO131" s="1"/>
      <c r="LP131" s="1"/>
      <c r="LQ131" s="3"/>
      <c r="LR131" s="1"/>
      <c r="LS131" s="1"/>
      <c r="LT131" s="1"/>
      <c r="LU131" s="1"/>
      <c r="LV131" s="1"/>
      <c r="LW131" s="1"/>
      <c r="LX131" s="1"/>
      <c r="LY131" s="1"/>
      <c r="LZ131" s="1"/>
      <c r="MA131" s="1"/>
      <c r="MB131" s="1"/>
      <c r="MC131" s="1"/>
      <c r="MD131" s="1"/>
      <c r="MK131" s="247"/>
      <c r="ML131" s="247"/>
      <c r="MM131" s="247"/>
      <c r="MN131" s="247"/>
      <c r="MO131" s="247"/>
      <c r="MP131" s="247"/>
      <c r="MQ131" s="247"/>
      <c r="MR131" s="247"/>
      <c r="MS131" s="247"/>
      <c r="MT131" s="247"/>
      <c r="MU131" s="247"/>
      <c r="MV131" s="247"/>
      <c r="MW131" s="1"/>
      <c r="MX131" s="1"/>
      <c r="MY131" s="1"/>
      <c r="MZ131" s="1"/>
      <c r="NA131" s="3"/>
      <c r="NB131" s="1"/>
      <c r="NC131" s="1"/>
      <c r="ND131" s="1"/>
      <c r="NE131" s="1"/>
      <c r="NF131" s="1"/>
      <c r="NG131" s="1"/>
      <c r="NH131" s="1"/>
      <c r="NI131" s="1"/>
      <c r="NJ131" s="1"/>
      <c r="NK131" s="1"/>
      <c r="NL131" s="1"/>
      <c r="NM131" s="1"/>
      <c r="NN131" s="1"/>
      <c r="NU131" s="247"/>
      <c r="NV131" s="247"/>
      <c r="NW131" s="247"/>
      <c r="NX131" s="247"/>
      <c r="NY131" s="247"/>
      <c r="NZ131" s="247"/>
      <c r="OA131" s="247"/>
      <c r="OB131" s="247"/>
      <c r="OC131" s="247"/>
      <c r="OD131" s="247"/>
      <c r="OE131" s="247"/>
      <c r="OF131" s="247"/>
      <c r="OM131" s="247"/>
      <c r="ON131" s="247"/>
      <c r="OO131" s="247"/>
      <c r="OP131" s="247"/>
      <c r="OQ131" s="247"/>
      <c r="OR131" s="247"/>
      <c r="OS131" s="247"/>
      <c r="OT131" s="247"/>
      <c r="OU131" s="247"/>
      <c r="OV131" s="247"/>
      <c r="OW131" s="247"/>
      <c r="OX131" s="247"/>
      <c r="PH131" s="1"/>
      <c r="PI131" s="1"/>
      <c r="PJ131" s="1"/>
      <c r="PK131" s="1"/>
      <c r="PL131" s="3"/>
      <c r="PM131" s="1"/>
      <c r="PN131" s="1"/>
      <c r="PO131" s="1"/>
      <c r="PP131" s="1"/>
      <c r="PQ131" s="1"/>
      <c r="PR131" s="1"/>
      <c r="PS131" s="1"/>
      <c r="PT131" s="1"/>
      <c r="PU131" s="1"/>
      <c r="PV131" s="1"/>
      <c r="PW131" s="1"/>
      <c r="PX131" s="1"/>
      <c r="PY131" s="1"/>
      <c r="PZ131" s="6"/>
      <c r="QF131" s="277"/>
      <c r="QG131" s="277"/>
      <c r="QH131" s="277"/>
      <c r="QI131" s="247"/>
      <c r="QJ131" s="247"/>
      <c r="QK131" s="247"/>
      <c r="QL131" s="247"/>
      <c r="QM131" s="247"/>
      <c r="QN131" s="247"/>
      <c r="QO131" s="247"/>
      <c r="QP131" s="247"/>
      <c r="QQ131" s="247"/>
      <c r="QX131" s="247"/>
      <c r="QY131" s="247"/>
      <c r="QZ131" s="247"/>
      <c r="RA131" s="247"/>
      <c r="RB131" s="247"/>
      <c r="RC131" s="247"/>
      <c r="RD131" s="247"/>
      <c r="RE131" s="247"/>
      <c r="RF131" s="247"/>
      <c r="RG131" s="247"/>
      <c r="RH131" s="247"/>
      <c r="RI131" s="247"/>
      <c r="SB131" s="247"/>
      <c r="SC131" s="247"/>
      <c r="SD131" s="247"/>
      <c r="SE131" s="247"/>
      <c r="SF131" s="247"/>
      <c r="SG131" s="247"/>
      <c r="SH131" s="247"/>
      <c r="SI131" s="247"/>
      <c r="SJ131" s="247"/>
      <c r="SK131" s="6"/>
      <c r="SL131" s="6"/>
      <c r="SM131" s="6"/>
      <c r="SN131" s="6"/>
      <c r="SO131" s="6"/>
      <c r="SP131" s="6"/>
      <c r="SQ131" s="6"/>
      <c r="SR131" s="6"/>
      <c r="SS131" s="6"/>
      <c r="ST131" s="6"/>
      <c r="SU131" s="6"/>
      <c r="SV131" s="6"/>
      <c r="SW131" s="6"/>
      <c r="SX131" s="6"/>
      <c r="SY131" s="6"/>
      <c r="SZ131" s="6"/>
      <c r="TA131" s="6"/>
      <c r="TB131" s="6"/>
      <c r="TC131" s="6"/>
      <c r="TD131" s="6"/>
      <c r="TE131" s="6"/>
      <c r="TL131" s="247"/>
      <c r="TM131" s="247"/>
      <c r="TN131" s="247"/>
      <c r="TR131" s="247"/>
      <c r="TS131" s="247"/>
      <c r="TT131" s="247"/>
      <c r="TU131" s="247"/>
      <c r="TV131" s="247"/>
      <c r="TW131" s="247"/>
      <c r="TX131" s="247"/>
      <c r="TY131" s="247"/>
      <c r="TZ131" s="247"/>
      <c r="UA131" s="247"/>
      <c r="UB131" s="247"/>
      <c r="UC131" s="247"/>
      <c r="UD131" s="247"/>
      <c r="UE131" s="247"/>
      <c r="UF131" s="247"/>
      <c r="UG131" s="247"/>
      <c r="UH131" s="247"/>
      <c r="UI131" s="247"/>
      <c r="US131" s="247"/>
      <c r="UT131" s="249"/>
      <c r="UU131" s="247"/>
      <c r="UV131" s="247"/>
      <c r="UW131" s="247"/>
      <c r="UX131" s="247"/>
      <c r="UY131" s="247"/>
      <c r="UZ131" s="247"/>
      <c r="VA131" s="247"/>
      <c r="VH131" s="247"/>
      <c r="VI131" s="247"/>
      <c r="VJ131" s="247"/>
      <c r="VK131" s="247"/>
      <c r="VL131" s="247"/>
      <c r="VM131" s="247"/>
      <c r="VN131" s="247"/>
      <c r="VO131" s="247"/>
      <c r="VP131" s="247"/>
      <c r="VQ131" s="247"/>
      <c r="VR131" s="247"/>
      <c r="VS131" s="247"/>
      <c r="VT131" s="247"/>
      <c r="VU131" s="247"/>
      <c r="VV131" s="247"/>
      <c r="VW131" s="247"/>
      <c r="VX131" s="247"/>
      <c r="VY131" s="247"/>
      <c r="VZ131" s="247"/>
      <c r="WA131" s="247"/>
      <c r="WB131" s="247"/>
      <c r="WC131" s="277"/>
      <c r="WD131" s="277"/>
      <c r="WE131" s="277"/>
      <c r="WF131" s="277"/>
      <c r="WG131" s="277"/>
      <c r="WH131" s="277"/>
      <c r="WI131" s="277"/>
      <c r="WJ131" s="277"/>
      <c r="WK131" s="277"/>
      <c r="WL131" s="247"/>
      <c r="WT131" s="1"/>
      <c r="WU131" s="1"/>
      <c r="WV131" s="1"/>
      <c r="WW131" s="1"/>
      <c r="WX131" s="1"/>
      <c r="WY131" s="1"/>
      <c r="WZ131" s="1"/>
      <c r="XA131" s="1"/>
      <c r="XB131" s="1"/>
      <c r="XC131" s="1"/>
      <c r="XM131" s="247"/>
      <c r="XN131" s="247"/>
      <c r="XO131" s="247"/>
      <c r="XP131" s="247"/>
      <c r="XQ131" s="247"/>
      <c r="XR131" s="247"/>
      <c r="XS131" s="247"/>
      <c r="XT131" s="247"/>
      <c r="XU131" s="247"/>
      <c r="XV131" s="247"/>
      <c r="XW131" s="247"/>
      <c r="XX131" s="247"/>
      <c r="XY131" s="247"/>
      <c r="XZ131" s="247"/>
      <c r="YA131" s="247"/>
      <c r="YB131" s="247"/>
      <c r="YC131" s="247"/>
      <c r="YD131" s="247"/>
      <c r="YE131" s="247"/>
      <c r="YF131" s="247"/>
      <c r="YG131" s="247"/>
      <c r="YH131" s="247"/>
      <c r="YI131" s="247"/>
      <c r="YJ131" s="247"/>
      <c r="YK131" s="247"/>
      <c r="YL131" s="247"/>
      <c r="YM131" s="247"/>
      <c r="YN131" s="247"/>
      <c r="YO131" s="247"/>
      <c r="YP131" s="247"/>
      <c r="YQ131" s="247"/>
      <c r="YR131" s="247"/>
      <c r="YS131" s="247"/>
      <c r="YT131" s="247"/>
      <c r="YU131" s="247"/>
      <c r="YV131" s="247"/>
      <c r="ZG131" s="277"/>
      <c r="ZH131" s="279"/>
      <c r="ZI131" s="277"/>
      <c r="ZJ131" s="278"/>
      <c r="ZK131" s="1"/>
      <c r="ZL131" s="1"/>
      <c r="ZM131" s="1"/>
      <c r="ZN131" s="1"/>
      <c r="ZO131" s="1"/>
      <c r="ZW131" s="1"/>
      <c r="AAD131" s="4"/>
      <c r="AAF131" s="4"/>
      <c r="AAH131" s="4"/>
      <c r="AAI131" s="5"/>
    </row>
    <row r="132" s="1" customFormat="1" ht="15" customHeight="1">
      <c r="A132" s="2"/>
      <c r="B132" s="2"/>
      <c r="C132" s="2"/>
      <c r="D132" s="2"/>
      <c r="E132" s="2"/>
      <c r="F132" s="2"/>
      <c r="G132" s="2"/>
      <c r="H132" s="2"/>
      <c r="I132" s="2"/>
      <c r="J132" s="2"/>
      <c r="AT132" s="6"/>
      <c r="AU132" s="6"/>
      <c r="AV132" s="71"/>
      <c r="AW132" s="51"/>
      <c r="AX132" s="24"/>
      <c r="AY132" s="24"/>
      <c r="AZ132" s="71"/>
      <c r="BA132" s="71"/>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24"/>
      <c r="DR132" s="277"/>
      <c r="DS132" s="277"/>
      <c r="DT132" s="277"/>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FF132" s="277"/>
      <c r="FG132" s="277"/>
      <c r="FH132" s="277"/>
      <c r="FM132" s="6"/>
      <c r="FN132" s="6"/>
      <c r="FO132" s="6"/>
      <c r="FP132" s="6"/>
      <c r="FQ132" s="6"/>
      <c r="FR132" s="6"/>
      <c r="FS132" s="6"/>
      <c r="FT132" s="6"/>
      <c r="FU132" s="6"/>
      <c r="FV132" s="6"/>
      <c r="FW132" s="6"/>
      <c r="FX132" s="6"/>
      <c r="FY132" s="6"/>
      <c r="FZ132" s="6"/>
      <c r="GA132" s="6"/>
      <c r="GB132" s="6"/>
      <c r="GC132" s="6"/>
      <c r="GD132" s="6"/>
      <c r="GE132" s="6"/>
      <c r="GF132" s="6"/>
      <c r="GM132" s="277"/>
      <c r="GN132" s="277"/>
      <c r="GO132" s="277"/>
      <c r="GT132" s="1"/>
      <c r="GU132" s="1"/>
      <c r="GV132" s="1"/>
      <c r="GW132" s="1"/>
      <c r="GX132" s="1"/>
      <c r="GY132" s="1"/>
      <c r="GZ132" s="1"/>
      <c r="HA132" s="1"/>
      <c r="HB132" s="1"/>
      <c r="HC132" s="1"/>
      <c r="HD132" s="1"/>
      <c r="HE132" s="1"/>
      <c r="HF132" s="1"/>
      <c r="HG132" s="1"/>
      <c r="HH132" s="1"/>
      <c r="HI132" s="1"/>
      <c r="HJ132" s="1"/>
      <c r="HK132" s="1"/>
      <c r="HR132" s="277"/>
      <c r="HS132" s="277"/>
      <c r="HT132" s="277"/>
      <c r="HV132" s="1"/>
      <c r="HW132" s="1"/>
      <c r="HX132" s="1"/>
      <c r="HY132" s="1"/>
      <c r="HZ132" s="1"/>
      <c r="IA132" s="1"/>
      <c r="IB132" s="1"/>
      <c r="IC132" s="1"/>
      <c r="ID132" s="1"/>
      <c r="IE132" s="1"/>
      <c r="IF132" s="1"/>
      <c r="IG132" s="1"/>
      <c r="IH132" s="1"/>
      <c r="II132" s="1"/>
      <c r="IJ132" s="1"/>
      <c r="IK132" s="1"/>
      <c r="IL132" s="1"/>
      <c r="IM132" s="1"/>
      <c r="IT132" s="277"/>
      <c r="IU132" s="277"/>
      <c r="IV132" s="277"/>
      <c r="IW132" s="277"/>
      <c r="IX132" s="277"/>
      <c r="IY132" s="277"/>
      <c r="IZ132" s="277"/>
      <c r="JA132" s="277"/>
      <c r="JB132" s="277"/>
      <c r="JC132" s="277"/>
      <c r="JD132" s="277"/>
      <c r="JE132" s="277"/>
      <c r="JF132" s="6"/>
      <c r="JG132" s="6"/>
      <c r="JH132" s="6"/>
      <c r="JI132" s="6"/>
      <c r="JJ132" s="6"/>
      <c r="JK132" s="6"/>
      <c r="JL132" s="6"/>
      <c r="JM132" s="6"/>
      <c r="JN132" s="6"/>
      <c r="KN132" s="6"/>
      <c r="KO132" s="6"/>
      <c r="KP132" s="6"/>
      <c r="KQ132" s="6"/>
      <c r="KR132" s="7"/>
      <c r="KS132" s="7"/>
      <c r="KT132" s="7"/>
      <c r="KU132" s="6"/>
      <c r="KV132" s="6"/>
      <c r="KW132" s="6"/>
      <c r="KX132" s="6"/>
      <c r="KY132" s="6"/>
      <c r="KZ132" s="6"/>
      <c r="LA132" s="6"/>
      <c r="LB132" s="6"/>
      <c r="LC132" s="6"/>
      <c r="LD132" s="7"/>
      <c r="LE132" s="7"/>
      <c r="LF132" s="7"/>
      <c r="LG132" s="7"/>
      <c r="LH132" s="7"/>
      <c r="LI132" s="7"/>
      <c r="LJ132" s="7"/>
      <c r="LK132" s="7"/>
      <c r="LL132" s="6"/>
      <c r="LM132" s="1"/>
      <c r="LN132" s="1"/>
      <c r="LO132" s="1"/>
      <c r="LP132" s="1"/>
      <c r="LQ132" s="1"/>
      <c r="LR132" s="1"/>
      <c r="LS132" s="1"/>
      <c r="LT132" s="1"/>
      <c r="LU132" s="1"/>
      <c r="LV132" s="1"/>
      <c r="LW132" s="1"/>
      <c r="LX132" s="1"/>
      <c r="LY132" s="1"/>
      <c r="LZ132" s="1"/>
      <c r="MA132" s="1"/>
      <c r="MB132" s="1"/>
      <c r="MC132" s="1"/>
      <c r="MD132" s="1"/>
      <c r="MK132" s="277"/>
      <c r="ML132" s="277"/>
      <c r="MM132" s="277"/>
      <c r="MN132" s="277"/>
      <c r="MO132" s="277"/>
      <c r="MP132" s="277"/>
      <c r="MQ132" s="277"/>
      <c r="MR132" s="277"/>
      <c r="MS132" s="277"/>
      <c r="MT132" s="277"/>
      <c r="MU132" s="277"/>
      <c r="MV132" s="277"/>
      <c r="MW132" s="1"/>
      <c r="MX132" s="1"/>
      <c r="MY132" s="1"/>
      <c r="MZ132" s="1"/>
      <c r="NA132" s="1"/>
      <c r="NB132" s="1"/>
      <c r="NC132" s="1"/>
      <c r="ND132" s="1"/>
      <c r="NE132" s="1"/>
      <c r="NF132" s="1"/>
      <c r="NG132" s="1"/>
      <c r="NH132" s="1"/>
      <c r="NI132" s="1"/>
      <c r="NJ132" s="1"/>
      <c r="NK132" s="1"/>
      <c r="NL132" s="1"/>
      <c r="NM132" s="1"/>
      <c r="NN132" s="1"/>
      <c r="NU132" s="277"/>
      <c r="NV132" s="277"/>
      <c r="NW132" s="277"/>
      <c r="NX132" s="277"/>
      <c r="NY132" s="277"/>
      <c r="NZ132" s="277"/>
      <c r="OA132" s="277"/>
      <c r="OB132" s="277"/>
      <c r="OC132" s="277"/>
      <c r="OD132" s="277"/>
      <c r="OE132" s="277"/>
      <c r="OF132" s="277"/>
      <c r="OM132" s="277"/>
      <c r="ON132" s="277"/>
      <c r="OO132" s="277"/>
      <c r="OP132" s="277"/>
      <c r="OQ132" s="277"/>
      <c r="OR132" s="277"/>
      <c r="OS132" s="277"/>
      <c r="OT132" s="277"/>
      <c r="OU132" s="277"/>
      <c r="OV132" s="277"/>
      <c r="OW132" s="277"/>
      <c r="OX132" s="277"/>
      <c r="PH132" s="1"/>
      <c r="PI132" s="1"/>
      <c r="PJ132" s="1"/>
      <c r="PK132" s="1"/>
      <c r="PL132" s="1"/>
      <c r="PM132" s="1"/>
      <c r="PN132" s="1"/>
      <c r="PO132" s="1"/>
      <c r="PP132" s="1"/>
      <c r="PQ132" s="1"/>
      <c r="PR132" s="1"/>
      <c r="PS132" s="1"/>
      <c r="PT132" s="1"/>
      <c r="PU132" s="1"/>
      <c r="PV132" s="1"/>
      <c r="PW132" s="1"/>
      <c r="PX132" s="1"/>
      <c r="PY132" s="1"/>
      <c r="PZ132" s="6"/>
      <c r="QF132" s="277"/>
      <c r="QG132" s="277"/>
      <c r="QH132" s="277"/>
      <c r="QI132" s="277"/>
      <c r="QJ132" s="277"/>
      <c r="QK132" s="277"/>
      <c r="QL132" s="277"/>
      <c r="QM132" s="277"/>
      <c r="QN132" s="277"/>
      <c r="QO132" s="277"/>
      <c r="QP132" s="277"/>
      <c r="QQ132" s="277"/>
      <c r="QX132" s="277"/>
      <c r="QY132" s="277"/>
      <c r="QZ132" s="277"/>
      <c r="RA132" s="277"/>
      <c r="RB132" s="277"/>
      <c r="RC132" s="277"/>
      <c r="RD132" s="277"/>
      <c r="RE132" s="277"/>
      <c r="RF132" s="277"/>
      <c r="RG132" s="277"/>
      <c r="RH132" s="277"/>
      <c r="RI132" s="277"/>
      <c r="SB132" s="277"/>
      <c r="SC132" s="277"/>
      <c r="SD132" s="277"/>
      <c r="SE132" s="277"/>
      <c r="SF132" s="277"/>
      <c r="SG132" s="277"/>
      <c r="SH132" s="277"/>
      <c r="SI132" s="277"/>
      <c r="SJ132" s="277"/>
      <c r="SK132" s="6"/>
      <c r="SL132" s="6"/>
      <c r="SM132" s="6"/>
      <c r="SN132" s="6"/>
      <c r="SO132" s="6"/>
      <c r="SP132" s="6"/>
      <c r="SQ132" s="6"/>
      <c r="SR132" s="6"/>
      <c r="SS132" s="6"/>
      <c r="ST132" s="6"/>
      <c r="SU132" s="6"/>
      <c r="SV132" s="6"/>
      <c r="SW132" s="6"/>
      <c r="SX132" s="6"/>
      <c r="SY132" s="6"/>
      <c r="SZ132" s="6"/>
      <c r="TA132" s="6"/>
      <c r="TB132" s="6"/>
      <c r="TC132" s="6"/>
      <c r="TD132" s="6"/>
      <c r="TE132" s="6"/>
      <c r="TL132" s="277"/>
      <c r="TM132" s="277"/>
      <c r="TN132" s="277"/>
      <c r="TR132" s="277"/>
      <c r="TS132" s="277"/>
      <c r="TT132" s="277"/>
      <c r="TU132" s="277"/>
      <c r="TV132" s="277"/>
      <c r="TW132" s="277"/>
      <c r="TX132" s="277"/>
      <c r="TY132" s="277"/>
      <c r="TZ132" s="277"/>
      <c r="UA132" s="277"/>
      <c r="UB132" s="277"/>
      <c r="UC132" s="277"/>
      <c r="UD132" s="277"/>
      <c r="UE132" s="277"/>
      <c r="UF132" s="277"/>
      <c r="UG132" s="277"/>
      <c r="UH132" s="277"/>
      <c r="UI132" s="277"/>
      <c r="US132" s="277"/>
      <c r="UT132" s="279"/>
      <c r="UU132" s="277"/>
      <c r="UV132" s="277"/>
      <c r="UW132" s="277"/>
      <c r="UX132" s="277"/>
      <c r="UY132" s="277"/>
      <c r="UZ132" s="277"/>
      <c r="VA132" s="277"/>
      <c r="VH132" s="277"/>
      <c r="VI132" s="277"/>
      <c r="VJ132" s="277"/>
      <c r="VK132" s="277"/>
      <c r="VL132" s="277"/>
      <c r="VM132" s="277"/>
      <c r="VN132" s="277"/>
      <c r="VO132" s="277"/>
      <c r="VP132" s="277"/>
      <c r="VQ132" s="277"/>
      <c r="VR132" s="277"/>
      <c r="VS132" s="277"/>
      <c r="VT132" s="277"/>
      <c r="VU132" s="277"/>
      <c r="VV132" s="277"/>
      <c r="VW132" s="277"/>
      <c r="VX132" s="277"/>
      <c r="VY132" s="277"/>
      <c r="VZ132" s="277"/>
      <c r="WA132" s="277"/>
      <c r="WB132" s="277"/>
      <c r="WC132" s="277"/>
      <c r="WD132" s="277"/>
      <c r="WE132" s="277"/>
      <c r="WF132" s="277"/>
      <c r="WG132" s="277"/>
      <c r="WH132" s="277"/>
      <c r="WI132" s="277"/>
      <c r="WJ132" s="277"/>
      <c r="WK132" s="277"/>
      <c r="WL132" s="277"/>
      <c r="WT132" s="1"/>
      <c r="WU132" s="1"/>
      <c r="WV132" s="1"/>
      <c r="WW132" s="1"/>
      <c r="WX132" s="1"/>
      <c r="WY132" s="1"/>
      <c r="WZ132" s="1"/>
      <c r="XA132" s="1"/>
      <c r="XB132" s="1"/>
      <c r="XC132" s="1"/>
      <c r="XM132" s="277"/>
      <c r="XN132" s="277"/>
      <c r="XO132" s="277"/>
      <c r="XP132" s="277"/>
      <c r="XQ132" s="277"/>
      <c r="XR132" s="277"/>
      <c r="XS132" s="277"/>
      <c r="XT132" s="277"/>
      <c r="XU132" s="277"/>
      <c r="XV132" s="277"/>
      <c r="XW132" s="277"/>
      <c r="XX132" s="277"/>
      <c r="XY132" s="277"/>
      <c r="XZ132" s="277"/>
      <c r="YA132" s="277"/>
      <c r="YB132" s="277"/>
      <c r="YC132" s="277"/>
      <c r="YD132" s="277"/>
      <c r="YE132" s="277"/>
      <c r="YF132" s="277"/>
      <c r="YG132" s="277"/>
      <c r="YH132" s="277"/>
      <c r="YI132" s="277"/>
      <c r="YJ132" s="277"/>
      <c r="YK132" s="277"/>
      <c r="YL132" s="277"/>
      <c r="YM132" s="277"/>
      <c r="YN132" s="277"/>
      <c r="YO132" s="277"/>
      <c r="YP132" s="277"/>
      <c r="YQ132" s="277"/>
      <c r="YR132" s="277"/>
      <c r="YS132" s="277"/>
      <c r="YT132" s="277"/>
      <c r="YU132" s="277"/>
      <c r="YV132" s="247"/>
      <c r="ZG132" s="277"/>
      <c r="ZH132" s="279"/>
      <c r="ZI132" s="277"/>
      <c r="ZJ132" s="278"/>
      <c r="ZK132" s="1"/>
      <c r="ZL132" s="1"/>
      <c r="ZM132" s="1"/>
      <c r="ZN132" s="1"/>
      <c r="ZO132" s="1"/>
      <c r="ZW132" s="1"/>
      <c r="AAB132" s="6"/>
      <c r="AAC132" s="6"/>
      <c r="AAD132" s="7"/>
      <c r="AAE132" s="6"/>
      <c r="AAF132" s="7"/>
      <c r="AAG132" s="6"/>
      <c r="AAH132" s="7"/>
      <c r="AAI132" s="183"/>
    </row>
    <row r="133" s="1" customFormat="1" ht="15" customHeight="1">
      <c r="A133" s="2"/>
      <c r="B133" s="2"/>
      <c r="C133" s="2"/>
      <c r="D133" s="2"/>
      <c r="E133" s="2"/>
      <c r="F133" s="2"/>
      <c r="G133" s="2"/>
      <c r="H133" s="2"/>
      <c r="I133" s="2"/>
      <c r="J133" s="2"/>
      <c r="AT133" s="24"/>
      <c r="AU133" s="6"/>
      <c r="AV133" s="71"/>
      <c r="AW133" s="51"/>
      <c r="AX133" s="24"/>
      <c r="AY133" s="24"/>
      <c r="AZ133" s="71"/>
      <c r="BA133" s="71"/>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24"/>
      <c r="DC133" s="24"/>
      <c r="DD133" s="24"/>
      <c r="DE133" s="24"/>
      <c r="DF133" s="24"/>
      <c r="DG133" s="24"/>
      <c r="DH133" s="24"/>
      <c r="DI133" s="24"/>
      <c r="DJ133" s="24"/>
      <c r="DK133" s="24"/>
      <c r="DL133" s="6"/>
      <c r="DR133" s="277"/>
      <c r="DS133" s="277"/>
      <c r="DT133" s="277"/>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F133" s="277"/>
      <c r="FG133" s="277"/>
      <c r="FH133" s="277"/>
      <c r="FM133" s="6"/>
      <c r="FN133" s="6"/>
      <c r="FO133" s="6"/>
      <c r="FP133" s="6"/>
      <c r="FQ133" s="6"/>
      <c r="FR133" s="6"/>
      <c r="FS133" s="6"/>
      <c r="FT133" s="6"/>
      <c r="FU133" s="6"/>
      <c r="FV133" s="6"/>
      <c r="FW133" s="6"/>
      <c r="FX133" s="6"/>
      <c r="FY133" s="6"/>
      <c r="FZ133" s="6"/>
      <c r="GA133" s="6"/>
      <c r="GB133" s="6"/>
      <c r="GC133" s="6"/>
      <c r="GD133" s="6"/>
      <c r="GE133" s="6"/>
      <c r="GF133" s="6"/>
      <c r="GG133" s="6"/>
      <c r="GM133" s="277"/>
      <c r="GN133" s="277"/>
      <c r="GO133" s="277"/>
      <c r="GT133" s="1"/>
      <c r="GU133" s="1"/>
      <c r="GV133" s="1"/>
      <c r="GW133" s="1"/>
      <c r="GX133" s="1"/>
      <c r="GY133" s="1"/>
      <c r="GZ133" s="1"/>
      <c r="HA133" s="6"/>
      <c r="HB133" s="1"/>
      <c r="HC133" s="1"/>
      <c r="HD133" s="1"/>
      <c r="HE133" s="1"/>
      <c r="HF133" s="1"/>
      <c r="HG133" s="1"/>
      <c r="HH133" s="1"/>
      <c r="HI133" s="1"/>
      <c r="HJ133" s="1"/>
      <c r="HK133" s="1"/>
      <c r="HL133" s="6"/>
      <c r="HR133" s="277"/>
      <c r="HS133" s="277"/>
      <c r="HT133" s="277"/>
      <c r="HV133" s="1"/>
      <c r="HW133" s="1"/>
      <c r="HX133" s="1"/>
      <c r="HY133" s="1"/>
      <c r="HZ133" s="1"/>
      <c r="IA133" s="1"/>
      <c r="IB133" s="1"/>
      <c r="IC133" s="6"/>
      <c r="ID133" s="1"/>
      <c r="IE133" s="1"/>
      <c r="IF133" s="1"/>
      <c r="IG133" s="1"/>
      <c r="IH133" s="1"/>
      <c r="II133" s="1"/>
      <c r="IJ133" s="1"/>
      <c r="IK133" s="1"/>
      <c r="IL133" s="1"/>
      <c r="IM133" s="1"/>
      <c r="IN133" s="6"/>
      <c r="IT133" s="277"/>
      <c r="IU133" s="277"/>
      <c r="IV133" s="277"/>
      <c r="IW133" s="277"/>
      <c r="IX133" s="277"/>
      <c r="IY133" s="277"/>
      <c r="IZ133" s="277"/>
      <c r="JA133" s="277"/>
      <c r="JB133" s="277"/>
      <c r="JC133" s="277"/>
      <c r="JD133" s="277"/>
      <c r="JE133" s="277"/>
      <c r="JF133" s="6"/>
      <c r="JG133" s="6"/>
      <c r="JH133" s="6"/>
      <c r="JI133" s="6"/>
      <c r="JJ133" s="6"/>
      <c r="JK133" s="6"/>
      <c r="JL133" s="6"/>
      <c r="JM133" s="6"/>
      <c r="JN133" s="6"/>
      <c r="KN133" s="6"/>
      <c r="KO133" s="6"/>
      <c r="KP133" s="6"/>
      <c r="KQ133" s="6"/>
      <c r="KR133" s="7"/>
      <c r="KS133" s="7"/>
      <c r="KT133" s="7"/>
      <c r="KU133" s="6"/>
      <c r="KV133" s="6"/>
      <c r="KW133" s="6"/>
      <c r="KX133" s="6"/>
      <c r="KY133" s="6"/>
      <c r="KZ133" s="6"/>
      <c r="LA133" s="6"/>
      <c r="LB133" s="6"/>
      <c r="LC133" s="6"/>
      <c r="LD133" s="7"/>
      <c r="LE133" s="7"/>
      <c r="LF133" s="7"/>
      <c r="LG133" s="7"/>
      <c r="LH133" s="7"/>
      <c r="LI133" s="7"/>
      <c r="LJ133" s="7"/>
      <c r="LK133" s="7"/>
      <c r="LL133" s="6"/>
      <c r="LM133" s="1"/>
      <c r="LN133" s="1"/>
      <c r="LO133" s="1"/>
      <c r="LP133" s="1"/>
      <c r="LQ133" s="1"/>
      <c r="LR133" s="1"/>
      <c r="LS133" s="1"/>
      <c r="LT133" s="6"/>
      <c r="LU133" s="1"/>
      <c r="LV133" s="1"/>
      <c r="LW133" s="1"/>
      <c r="LX133" s="1"/>
      <c r="LY133" s="1"/>
      <c r="LZ133" s="1"/>
      <c r="MA133" s="1"/>
      <c r="MB133" s="1"/>
      <c r="MC133" s="1"/>
      <c r="MD133" s="1"/>
      <c r="ME133" s="6"/>
      <c r="MK133" s="277"/>
      <c r="ML133" s="277"/>
      <c r="MM133" s="277"/>
      <c r="MN133" s="277"/>
      <c r="MO133" s="277"/>
      <c r="MP133" s="277"/>
      <c r="MQ133" s="277"/>
      <c r="MR133" s="277"/>
      <c r="MS133" s="277"/>
      <c r="MT133" s="277"/>
      <c r="MU133" s="277"/>
      <c r="MV133" s="277"/>
      <c r="MW133" s="1"/>
      <c r="MX133" s="1"/>
      <c r="MY133" s="1"/>
      <c r="MZ133" s="1"/>
      <c r="NA133" s="1"/>
      <c r="NB133" s="1"/>
      <c r="NC133" s="1"/>
      <c r="ND133" s="6"/>
      <c r="NE133" s="1"/>
      <c r="NF133" s="1"/>
      <c r="NG133" s="1"/>
      <c r="NH133" s="1"/>
      <c r="NI133" s="1"/>
      <c r="NJ133" s="1"/>
      <c r="NK133" s="1"/>
      <c r="NL133" s="1"/>
      <c r="NM133" s="1"/>
      <c r="NN133" s="1"/>
      <c r="NO133" s="6"/>
      <c r="NU133" s="277"/>
      <c r="NV133" s="277"/>
      <c r="NW133" s="277"/>
      <c r="NX133" s="277"/>
      <c r="NY133" s="277"/>
      <c r="NZ133" s="277"/>
      <c r="OA133" s="277"/>
      <c r="OB133" s="277"/>
      <c r="OC133" s="277"/>
      <c r="OD133" s="277"/>
      <c r="OE133" s="277"/>
      <c r="OF133" s="277"/>
      <c r="OG133" s="6"/>
      <c r="OM133" s="277"/>
      <c r="ON133" s="277"/>
      <c r="OO133" s="277"/>
      <c r="OP133" s="277"/>
      <c r="OQ133" s="277"/>
      <c r="OR133" s="277"/>
      <c r="OS133" s="277"/>
      <c r="OT133" s="277"/>
      <c r="OU133" s="277"/>
      <c r="OV133" s="277"/>
      <c r="OW133" s="277"/>
      <c r="OX133" s="277"/>
      <c r="PH133" s="1"/>
      <c r="PI133" s="1"/>
      <c r="PJ133" s="1"/>
      <c r="PK133" s="1"/>
      <c r="PL133" s="1"/>
      <c r="PM133" s="1"/>
      <c r="PN133" s="1"/>
      <c r="PO133" s="6"/>
      <c r="PP133" s="1"/>
      <c r="PQ133" s="1"/>
      <c r="PR133" s="1"/>
      <c r="PS133" s="1"/>
      <c r="PT133" s="1"/>
      <c r="PU133" s="1"/>
      <c r="PV133" s="1"/>
      <c r="PW133" s="1"/>
      <c r="PX133" s="1"/>
      <c r="PY133" s="1"/>
      <c r="PZ133" s="6"/>
      <c r="QF133" s="277"/>
      <c r="QG133" s="277"/>
      <c r="QH133" s="277"/>
      <c r="QI133" s="277"/>
      <c r="QJ133" s="277"/>
      <c r="QK133" s="277"/>
      <c r="QL133" s="277"/>
      <c r="QM133" s="277"/>
      <c r="QN133" s="277"/>
      <c r="QO133" s="277"/>
      <c r="QP133" s="277"/>
      <c r="QQ133" s="277"/>
      <c r="QR133" s="6"/>
      <c r="QX133" s="277"/>
      <c r="QY133" s="277"/>
      <c r="QZ133" s="277"/>
      <c r="RA133" s="277"/>
      <c r="RB133" s="277"/>
      <c r="RC133" s="277"/>
      <c r="RD133" s="277"/>
      <c r="RE133" s="277"/>
      <c r="RF133" s="277"/>
      <c r="RG133" s="277"/>
      <c r="RH133" s="277"/>
      <c r="RI133" s="277"/>
      <c r="SB133" s="277"/>
      <c r="SC133" s="277"/>
      <c r="SD133" s="277"/>
      <c r="SE133" s="277"/>
      <c r="SF133" s="277"/>
      <c r="SG133" s="277"/>
      <c r="SH133" s="277"/>
      <c r="SI133" s="277"/>
      <c r="SJ133" s="277"/>
      <c r="SK133" s="6"/>
      <c r="SL133" s="6"/>
      <c r="SM133" s="6"/>
      <c r="SN133" s="6"/>
      <c r="SO133" s="6"/>
      <c r="SP133" s="6"/>
      <c r="SQ133" s="6"/>
      <c r="SR133" s="6"/>
      <c r="SS133" s="6"/>
      <c r="ST133" s="6"/>
      <c r="SU133" s="6"/>
      <c r="SV133" s="6"/>
      <c r="SW133" s="6"/>
      <c r="SX133" s="6"/>
      <c r="SY133" s="6"/>
      <c r="SZ133" s="6"/>
      <c r="TA133" s="6"/>
      <c r="TB133" s="6"/>
      <c r="TC133" s="6"/>
      <c r="TD133" s="6"/>
      <c r="TE133" s="6"/>
      <c r="TF133" s="6"/>
      <c r="TL133" s="277"/>
      <c r="TM133" s="277"/>
      <c r="TN133" s="277"/>
      <c r="TR133" s="277"/>
      <c r="TS133" s="277"/>
      <c r="TT133" s="277"/>
      <c r="TU133" s="277"/>
      <c r="TV133" s="277"/>
      <c r="TW133" s="277"/>
      <c r="TX133" s="277"/>
      <c r="TY133" s="277"/>
      <c r="TZ133" s="277"/>
      <c r="UA133" s="277"/>
      <c r="UB133" s="277"/>
      <c r="UC133" s="277"/>
      <c r="UD133" s="277"/>
      <c r="UE133" s="277"/>
      <c r="UF133" s="277"/>
      <c r="UG133" s="277"/>
      <c r="UH133" s="277"/>
      <c r="UI133" s="277"/>
      <c r="US133" s="277"/>
      <c r="UT133" s="279"/>
      <c r="UU133" s="277"/>
      <c r="UV133" s="277"/>
      <c r="UW133" s="277"/>
      <c r="UX133" s="277"/>
      <c r="UY133" s="277"/>
      <c r="UZ133" s="277"/>
      <c r="VA133" s="277"/>
      <c r="VB133" s="6"/>
      <c r="VH133" s="277"/>
      <c r="VI133" s="277"/>
      <c r="VJ133" s="277"/>
      <c r="VK133" s="277"/>
      <c r="VL133" s="277"/>
      <c r="VM133" s="277"/>
      <c r="VN133" s="277"/>
      <c r="VO133" s="277"/>
      <c r="VP133" s="277"/>
      <c r="VQ133" s="277"/>
      <c r="VR133" s="277"/>
      <c r="VS133" s="277"/>
      <c r="VT133" s="277"/>
      <c r="VU133" s="277"/>
      <c r="VV133" s="277"/>
      <c r="VW133" s="277"/>
      <c r="VX133" s="277"/>
      <c r="VY133" s="277"/>
      <c r="VZ133" s="277"/>
      <c r="WA133" s="277"/>
      <c r="WB133" s="277"/>
      <c r="WC133" s="277"/>
      <c r="WD133" s="277"/>
      <c r="WE133" s="277"/>
      <c r="WF133" s="277"/>
      <c r="WG133" s="277"/>
      <c r="WH133" s="277"/>
      <c r="WI133" s="277"/>
      <c r="WJ133" s="277"/>
      <c r="WK133" s="277"/>
      <c r="WL133" s="277"/>
      <c r="WT133" s="1"/>
      <c r="WU133" s="1"/>
      <c r="WV133" s="1"/>
      <c r="WW133" s="1"/>
      <c r="WX133" s="1"/>
      <c r="WY133" s="1"/>
      <c r="WZ133" s="1"/>
      <c r="XA133" s="1"/>
      <c r="XB133" s="1"/>
      <c r="XC133" s="1"/>
      <c r="XM133" s="277"/>
      <c r="XN133" s="277"/>
      <c r="XO133" s="277"/>
      <c r="XP133" s="277"/>
      <c r="XQ133" s="277"/>
      <c r="XR133" s="277"/>
      <c r="XS133" s="277"/>
      <c r="XT133" s="277"/>
      <c r="XU133" s="277"/>
      <c r="XV133" s="277"/>
      <c r="XW133" s="277"/>
      <c r="XX133" s="277"/>
      <c r="XY133" s="277"/>
      <c r="XZ133" s="277"/>
      <c r="YA133" s="277"/>
      <c r="YB133" s="277"/>
      <c r="YC133" s="277"/>
      <c r="YD133" s="277"/>
      <c r="YE133" s="277"/>
      <c r="YF133" s="277"/>
      <c r="YG133" s="277"/>
      <c r="YH133" s="277"/>
      <c r="YI133" s="277"/>
      <c r="YJ133" s="277"/>
      <c r="YK133" s="277"/>
      <c r="YL133" s="277"/>
      <c r="YM133" s="277"/>
      <c r="YN133" s="277"/>
      <c r="YO133" s="277"/>
      <c r="YP133" s="277"/>
      <c r="YQ133" s="277"/>
      <c r="YR133" s="277"/>
      <c r="YS133" s="277"/>
      <c r="YT133" s="277"/>
      <c r="YU133" s="277"/>
      <c r="YV133" s="247"/>
      <c r="ZG133" s="277"/>
      <c r="ZH133" s="279"/>
      <c r="ZI133" s="277"/>
      <c r="ZJ133" s="278"/>
      <c r="ZK133" s="1"/>
      <c r="ZL133" s="1"/>
      <c r="ZM133" s="1"/>
      <c r="ZN133" s="6"/>
      <c r="ZO133" s="6"/>
      <c r="ZW133" s="1"/>
      <c r="ZX133" s="1"/>
      <c r="ZY133" s="1"/>
      <c r="ZZ133" s="1"/>
      <c r="AAB133" s="24"/>
      <c r="AAC133" s="24"/>
      <c r="AAD133" s="7"/>
      <c r="AAE133" s="24"/>
      <c r="AAF133" s="24"/>
      <c r="AAG133" s="6"/>
      <c r="AAH133" s="7"/>
      <c r="AAI133" s="183"/>
    </row>
    <row r="134" s="1" customFormat="1" ht="15" customHeight="1">
      <c r="A134" s="2"/>
      <c r="B134" s="2"/>
      <c r="C134" s="2"/>
      <c r="D134" s="2"/>
      <c r="E134" s="2"/>
      <c r="F134" s="2"/>
      <c r="G134" s="2"/>
      <c r="H134" s="2"/>
      <c r="I134" s="2"/>
      <c r="J134" s="2"/>
      <c r="AT134" s="24"/>
      <c r="AU134" s="6"/>
      <c r="AV134" s="71"/>
      <c r="AW134" s="51"/>
      <c r="AX134" s="24"/>
      <c r="AY134" s="24"/>
      <c r="AZ134" s="71"/>
      <c r="BA134" s="71"/>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24"/>
      <c r="DC134" s="24"/>
      <c r="DD134" s="24"/>
      <c r="DE134" s="24"/>
      <c r="DF134" s="24"/>
      <c r="DG134" s="24"/>
      <c r="DH134" s="24"/>
      <c r="DI134" s="24"/>
      <c r="DJ134" s="24"/>
      <c r="DK134" s="6"/>
      <c r="DL134" s="6"/>
      <c r="DR134" s="277"/>
      <c r="DS134" s="277"/>
      <c r="DT134" s="277"/>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F134" s="277"/>
      <c r="FG134" s="277"/>
      <c r="FH134" s="277"/>
      <c r="FM134" s="6"/>
      <c r="FN134" s="6"/>
      <c r="FO134" s="6"/>
      <c r="FP134" s="6"/>
      <c r="FQ134" s="6"/>
      <c r="FR134" s="6"/>
      <c r="FS134" s="6"/>
      <c r="FT134" s="6"/>
      <c r="FU134" s="6"/>
      <c r="FV134" s="6"/>
      <c r="FW134" s="6"/>
      <c r="FX134" s="6"/>
      <c r="FY134" s="6"/>
      <c r="FZ134" s="6"/>
      <c r="GA134" s="6"/>
      <c r="GB134" s="6"/>
      <c r="GC134" s="6"/>
      <c r="GD134" s="6"/>
      <c r="GE134" s="6"/>
      <c r="GF134" s="6"/>
      <c r="GG134" s="6"/>
      <c r="GM134" s="277"/>
      <c r="GN134" s="277"/>
      <c r="GO134" s="277"/>
      <c r="GT134" s="6"/>
      <c r="GU134" s="6"/>
      <c r="GV134" s="6"/>
      <c r="GW134" s="6"/>
      <c r="GX134" s="6"/>
      <c r="GY134" s="6"/>
      <c r="GZ134" s="6"/>
      <c r="HA134" s="6"/>
      <c r="HB134" s="1"/>
      <c r="HC134" s="1"/>
      <c r="HD134" s="1"/>
      <c r="HE134" s="1"/>
      <c r="HF134" s="1"/>
      <c r="HG134" s="1"/>
      <c r="HH134" s="1"/>
      <c r="HI134" s="1"/>
      <c r="HJ134" s="1"/>
      <c r="HK134" s="1"/>
      <c r="HL134" s="6"/>
      <c r="HR134" s="277"/>
      <c r="HS134" s="277"/>
      <c r="HT134" s="277"/>
      <c r="HV134" s="6"/>
      <c r="HW134" s="6"/>
      <c r="HX134" s="6"/>
      <c r="HY134" s="6"/>
      <c r="HZ134" s="6"/>
      <c r="IA134" s="6"/>
      <c r="IB134" s="6"/>
      <c r="IC134" s="6"/>
      <c r="ID134" s="1"/>
      <c r="IE134" s="1"/>
      <c r="IF134" s="1"/>
      <c r="IG134" s="1"/>
      <c r="IH134" s="1"/>
      <c r="II134" s="1"/>
      <c r="IJ134" s="1"/>
      <c r="IK134" s="1"/>
      <c r="IL134" s="1"/>
      <c r="IM134" s="1"/>
      <c r="IN134" s="6"/>
      <c r="IT134" s="277"/>
      <c r="IU134" s="277"/>
      <c r="IV134" s="277"/>
      <c r="IW134" s="277"/>
      <c r="IX134" s="277"/>
      <c r="IY134" s="277"/>
      <c r="IZ134" s="277"/>
      <c r="JA134" s="277"/>
      <c r="JB134" s="277"/>
      <c r="JC134" s="277"/>
      <c r="JD134" s="277"/>
      <c r="JE134" s="277"/>
      <c r="JF134" s="6"/>
      <c r="JG134" s="6"/>
      <c r="JH134" s="6"/>
      <c r="JI134" s="6"/>
      <c r="JJ134" s="6"/>
      <c r="JK134" s="6"/>
      <c r="JL134" s="6"/>
      <c r="JM134" s="6"/>
      <c r="JN134" s="6"/>
      <c r="KN134" s="6"/>
      <c r="KO134" s="6"/>
      <c r="KP134" s="6"/>
      <c r="KQ134" s="6"/>
      <c r="KR134" s="7"/>
      <c r="KS134" s="7"/>
      <c r="KT134" s="7"/>
      <c r="KU134" s="6"/>
      <c r="KV134" s="6"/>
      <c r="KW134" s="6"/>
      <c r="KX134" s="6"/>
      <c r="KY134" s="6"/>
      <c r="KZ134" s="6"/>
      <c r="LA134" s="6"/>
      <c r="LB134" s="6"/>
      <c r="LC134" s="6"/>
      <c r="LD134" s="7"/>
      <c r="LE134" s="7"/>
      <c r="LF134" s="7"/>
      <c r="LG134" s="7"/>
      <c r="LH134" s="7"/>
      <c r="LI134" s="7"/>
      <c r="LJ134" s="7"/>
      <c r="LK134" s="7"/>
      <c r="LL134" s="6"/>
      <c r="LM134" s="6"/>
      <c r="LN134" s="6"/>
      <c r="LO134" s="6"/>
      <c r="LP134" s="6"/>
      <c r="LQ134" s="6"/>
      <c r="LR134" s="6"/>
      <c r="LS134" s="6"/>
      <c r="LT134" s="6"/>
      <c r="LU134" s="1"/>
      <c r="LV134" s="1"/>
      <c r="LW134" s="1"/>
      <c r="LX134" s="1"/>
      <c r="LY134" s="1"/>
      <c r="LZ134" s="1"/>
      <c r="MA134" s="1"/>
      <c r="MB134" s="1"/>
      <c r="MC134" s="1"/>
      <c r="MD134" s="1"/>
      <c r="ME134" s="6"/>
      <c r="MK134" s="277"/>
      <c r="ML134" s="277"/>
      <c r="MM134" s="277"/>
      <c r="MN134" s="277"/>
      <c r="MO134" s="277"/>
      <c r="MP134" s="277"/>
      <c r="MQ134" s="277"/>
      <c r="MR134" s="277"/>
      <c r="MS134" s="277"/>
      <c r="MT134" s="277"/>
      <c r="MU134" s="277"/>
      <c r="MV134" s="277"/>
      <c r="MW134" s="6"/>
      <c r="MX134" s="6"/>
      <c r="MY134" s="6"/>
      <c r="MZ134" s="6"/>
      <c r="NA134" s="6"/>
      <c r="NB134" s="6"/>
      <c r="NC134" s="6"/>
      <c r="ND134" s="6"/>
      <c r="NE134" s="1"/>
      <c r="NF134" s="1"/>
      <c r="NG134" s="1"/>
      <c r="NH134" s="1"/>
      <c r="NI134" s="1"/>
      <c r="NJ134" s="1"/>
      <c r="NK134" s="1"/>
      <c r="NL134" s="1"/>
      <c r="NM134" s="1"/>
      <c r="NN134" s="1"/>
      <c r="NO134" s="6"/>
      <c r="NU134" s="277"/>
      <c r="NV134" s="277"/>
      <c r="NW134" s="277"/>
      <c r="NX134" s="277"/>
      <c r="NY134" s="277"/>
      <c r="NZ134" s="277"/>
      <c r="OA134" s="277"/>
      <c r="OB134" s="277"/>
      <c r="OC134" s="277"/>
      <c r="OD134" s="277"/>
      <c r="OE134" s="277"/>
      <c r="OF134" s="277"/>
      <c r="OG134" s="6"/>
      <c r="OM134" s="277"/>
      <c r="ON134" s="277"/>
      <c r="OO134" s="277"/>
      <c r="OP134" s="277"/>
      <c r="OQ134" s="277"/>
      <c r="OR134" s="277"/>
      <c r="OS134" s="277"/>
      <c r="OT134" s="277"/>
      <c r="OU134" s="277"/>
      <c r="OV134" s="277"/>
      <c r="OW134" s="277"/>
      <c r="OX134" s="277"/>
      <c r="PH134" s="6"/>
      <c r="PI134" s="6"/>
      <c r="PJ134" s="6"/>
      <c r="PK134" s="6"/>
      <c r="PL134" s="6"/>
      <c r="PM134" s="6"/>
      <c r="PN134" s="6"/>
      <c r="PO134" s="6"/>
      <c r="PP134" s="1"/>
      <c r="PQ134" s="1"/>
      <c r="PR134" s="1"/>
      <c r="PS134" s="1"/>
      <c r="PT134" s="1"/>
      <c r="PU134" s="1"/>
      <c r="PV134" s="1"/>
      <c r="PW134" s="1"/>
      <c r="PX134" s="1"/>
      <c r="PY134" s="1"/>
      <c r="PZ134" s="6"/>
      <c r="QF134" s="277"/>
      <c r="QG134" s="277"/>
      <c r="QH134" s="277"/>
      <c r="QI134" s="277"/>
      <c r="QJ134" s="277"/>
      <c r="QK134" s="277"/>
      <c r="QL134" s="277"/>
      <c r="QM134" s="277"/>
      <c r="QN134" s="277"/>
      <c r="QO134" s="277"/>
      <c r="QP134" s="277"/>
      <c r="QQ134" s="277"/>
      <c r="QR134" s="6"/>
      <c r="QX134" s="277"/>
      <c r="QY134" s="277"/>
      <c r="QZ134" s="277"/>
      <c r="RA134" s="277"/>
      <c r="RB134" s="277"/>
      <c r="RC134" s="277"/>
      <c r="RD134" s="277"/>
      <c r="RE134" s="277"/>
      <c r="RF134" s="277"/>
      <c r="RG134" s="277"/>
      <c r="RH134" s="277"/>
      <c r="RI134" s="277"/>
      <c r="SB134" s="277"/>
      <c r="SC134" s="277"/>
      <c r="SD134" s="277"/>
      <c r="SE134" s="277"/>
      <c r="SF134" s="277"/>
      <c r="SG134" s="277"/>
      <c r="SH134" s="277"/>
      <c r="SI134" s="277"/>
      <c r="SJ134" s="277"/>
      <c r="SK134" s="6"/>
      <c r="SL134" s="6"/>
      <c r="SM134" s="6"/>
      <c r="SN134" s="6"/>
      <c r="SO134" s="6"/>
      <c r="SP134" s="6"/>
      <c r="SQ134" s="6"/>
      <c r="SR134" s="6"/>
      <c r="SS134" s="6"/>
      <c r="ST134" s="6"/>
      <c r="SU134" s="6"/>
      <c r="SV134" s="6"/>
      <c r="SW134" s="6"/>
      <c r="SX134" s="6"/>
      <c r="SY134" s="6"/>
      <c r="SZ134" s="6"/>
      <c r="TA134" s="6"/>
      <c r="TB134" s="6"/>
      <c r="TC134" s="6"/>
      <c r="TD134" s="6"/>
      <c r="TE134" s="6"/>
      <c r="TF134" s="6"/>
      <c r="TL134" s="277"/>
      <c r="TM134" s="277"/>
      <c r="TN134" s="277"/>
      <c r="TR134" s="277"/>
      <c r="TS134" s="277"/>
      <c r="TT134" s="277"/>
      <c r="TU134" s="277"/>
      <c r="TV134" s="277"/>
      <c r="TW134" s="277"/>
      <c r="TX134" s="277"/>
      <c r="TY134" s="277"/>
      <c r="TZ134" s="277"/>
      <c r="UA134" s="277"/>
      <c r="UB134" s="277"/>
      <c r="UC134" s="277"/>
      <c r="UD134" s="277"/>
      <c r="UE134" s="277"/>
      <c r="UF134" s="277"/>
      <c r="UG134" s="277"/>
      <c r="UH134" s="277"/>
      <c r="UI134" s="277"/>
      <c r="US134" s="277"/>
      <c r="UT134" s="279"/>
      <c r="UU134" s="277"/>
      <c r="UV134" s="277"/>
      <c r="UW134" s="277"/>
      <c r="UX134" s="277"/>
      <c r="UY134" s="277"/>
      <c r="UZ134" s="277"/>
      <c r="VA134" s="277"/>
      <c r="VB134" s="6"/>
      <c r="VH134" s="277"/>
      <c r="VI134" s="277"/>
      <c r="VJ134" s="277"/>
      <c r="VK134" s="277"/>
      <c r="VL134" s="277"/>
      <c r="VM134" s="277"/>
      <c r="VN134" s="277"/>
      <c r="VO134" s="277"/>
      <c r="VP134" s="277"/>
      <c r="VQ134" s="277"/>
      <c r="VR134" s="277"/>
      <c r="VS134" s="277"/>
      <c r="VT134" s="277"/>
      <c r="VU134" s="277"/>
      <c r="VV134" s="277"/>
      <c r="VW134" s="277"/>
      <c r="VX134" s="277"/>
      <c r="VY134" s="277"/>
      <c r="VZ134" s="277"/>
      <c r="WA134" s="277"/>
      <c r="WB134" s="277"/>
      <c r="WC134" s="266"/>
      <c r="WD134" s="266"/>
      <c r="WE134" s="266"/>
      <c r="WF134" s="266"/>
      <c r="WG134" s="266"/>
      <c r="WH134" s="266"/>
      <c r="WI134" s="266"/>
      <c r="WJ134" s="266"/>
      <c r="WK134" s="266"/>
      <c r="WL134" s="277"/>
      <c r="WT134" s="1"/>
      <c r="WU134" s="1"/>
      <c r="WV134" s="1"/>
      <c r="WW134" s="1"/>
      <c r="WX134" s="1"/>
      <c r="WY134" s="1"/>
      <c r="WZ134" s="1"/>
      <c r="XA134" s="1"/>
      <c r="XB134" s="1"/>
      <c r="XC134" s="1"/>
      <c r="XD134" s="266"/>
      <c r="XE134" s="266"/>
      <c r="XF134" s="266"/>
      <c r="XG134" s="266"/>
      <c r="XH134" s="266"/>
      <c r="XI134" s="266"/>
      <c r="XJ134" s="266"/>
      <c r="XK134" s="266"/>
      <c r="XL134" s="266"/>
      <c r="XM134" s="277"/>
      <c r="XN134" s="277"/>
      <c r="XO134" s="277"/>
      <c r="XP134" s="277"/>
      <c r="XQ134" s="277"/>
      <c r="XR134" s="277"/>
      <c r="XS134" s="277"/>
      <c r="XT134" s="277"/>
      <c r="XU134" s="277"/>
      <c r="XV134" s="277"/>
      <c r="XW134" s="277"/>
      <c r="XX134" s="277"/>
      <c r="XY134" s="277"/>
      <c r="XZ134" s="277"/>
      <c r="YA134" s="277"/>
      <c r="YB134" s="277"/>
      <c r="YC134" s="277"/>
      <c r="YD134" s="277"/>
      <c r="YE134" s="277"/>
      <c r="YF134" s="277"/>
      <c r="YG134" s="277"/>
      <c r="YH134" s="277"/>
      <c r="YI134" s="277"/>
      <c r="YJ134" s="277"/>
      <c r="YK134" s="277"/>
      <c r="YL134" s="277"/>
      <c r="YM134" s="277"/>
      <c r="YN134" s="277"/>
      <c r="YO134" s="277"/>
      <c r="YP134" s="277"/>
      <c r="YQ134" s="277"/>
      <c r="YR134" s="277"/>
      <c r="YS134" s="277"/>
      <c r="YT134" s="277"/>
      <c r="YU134" s="277"/>
      <c r="YV134" s="277"/>
      <c r="ZG134" s="277"/>
      <c r="ZH134" s="279"/>
      <c r="ZI134" s="277"/>
      <c r="ZJ134" s="278"/>
      <c r="ZK134" s="1"/>
      <c r="ZL134" s="1"/>
      <c r="ZM134" s="1"/>
      <c r="ZN134" s="6"/>
      <c r="ZO134" s="6"/>
      <c r="ZW134" s="1"/>
      <c r="ZX134" s="1"/>
      <c r="ZY134" s="1"/>
      <c r="ZZ134" s="1"/>
      <c r="AAB134" s="24"/>
      <c r="AAC134" s="24"/>
      <c r="AAD134" s="7"/>
      <c r="AAE134" s="24"/>
      <c r="AAF134" s="24"/>
      <c r="AAG134" s="6"/>
      <c r="AAH134" s="7"/>
      <c r="AAI134" s="183"/>
    </row>
    <row r="135" ht="15" customHeight="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24"/>
      <c r="AU135" s="6"/>
      <c r="AV135" s="71"/>
      <c r="AW135" s="51"/>
      <c r="AX135" s="24"/>
      <c r="AY135" s="24"/>
      <c r="AZ135" s="71"/>
      <c r="BA135" s="71"/>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R135" s="277"/>
      <c r="DS135" s="277"/>
      <c r="DT135" s="277"/>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F135" s="277"/>
      <c r="FG135" s="277"/>
      <c r="FH135" s="277"/>
      <c r="FM135" s="6"/>
      <c r="FN135" s="6"/>
      <c r="FO135" s="6"/>
      <c r="FP135" s="6"/>
      <c r="FQ135" s="6"/>
      <c r="FR135" s="6"/>
      <c r="FS135" s="6"/>
      <c r="FT135" s="6"/>
      <c r="FU135" s="6"/>
      <c r="FV135" s="6"/>
      <c r="FW135" s="6"/>
      <c r="FX135" s="6"/>
      <c r="FY135" s="6"/>
      <c r="FZ135" s="6"/>
      <c r="GA135" s="6"/>
      <c r="GB135" s="6"/>
      <c r="GC135" s="6"/>
      <c r="GD135" s="6"/>
      <c r="GE135" s="6"/>
      <c r="GF135" s="6"/>
      <c r="GG135" s="6"/>
      <c r="GM135" s="277"/>
      <c r="GN135" s="277"/>
      <c r="GO135" s="277"/>
      <c r="HL135" s="6"/>
      <c r="HR135" s="277"/>
      <c r="HS135" s="277"/>
      <c r="HT135" s="277"/>
      <c r="IN135" s="6"/>
      <c r="IT135" s="277"/>
      <c r="IU135" s="277"/>
      <c r="IV135" s="277"/>
      <c r="IW135" s="277"/>
      <c r="IX135" s="277"/>
      <c r="IY135" s="277"/>
      <c r="IZ135" s="277"/>
      <c r="JA135" s="277"/>
      <c r="JB135" s="277"/>
      <c r="JC135" s="277"/>
      <c r="JD135" s="277"/>
      <c r="JE135" s="277"/>
      <c r="JF135" s="6"/>
      <c r="JG135" s="6"/>
      <c r="JH135" s="6"/>
      <c r="JI135" s="6"/>
      <c r="JJ135" s="6"/>
      <c r="JK135" s="6"/>
      <c r="JL135" s="6"/>
      <c r="JM135" s="6"/>
      <c r="JN135" s="6"/>
      <c r="KN135" s="6"/>
      <c r="KO135" s="6"/>
      <c r="KP135" s="6"/>
      <c r="KQ135" s="6"/>
      <c r="KR135" s="7"/>
      <c r="KS135" s="7"/>
      <c r="KT135" s="7"/>
      <c r="KU135" s="6"/>
      <c r="KV135" s="6"/>
      <c r="KW135" s="6"/>
      <c r="KX135" s="6"/>
      <c r="KY135" s="6"/>
      <c r="KZ135" s="6"/>
      <c r="LA135" s="6"/>
      <c r="LB135" s="6"/>
      <c r="LC135" s="6"/>
      <c r="LD135" s="7"/>
      <c r="LE135" s="7"/>
      <c r="LF135" s="7"/>
      <c r="LG135" s="7"/>
      <c r="LH135" s="7"/>
      <c r="LI135" s="7"/>
      <c r="LJ135" s="7"/>
      <c r="LK135" s="7"/>
      <c r="LL135" s="6"/>
      <c r="ME135" s="6"/>
      <c r="MK135" s="277"/>
      <c r="ML135" s="277"/>
      <c r="MM135" s="277"/>
      <c r="MN135" s="277"/>
      <c r="MO135" s="277"/>
      <c r="MP135" s="277"/>
      <c r="MQ135" s="277"/>
      <c r="MR135" s="277"/>
      <c r="MS135" s="277"/>
      <c r="MT135" s="277"/>
      <c r="MU135" s="277"/>
      <c r="MV135" s="277"/>
      <c r="NO135" s="6"/>
      <c r="NU135" s="277"/>
      <c r="NV135" s="277"/>
      <c r="NW135" s="277"/>
      <c r="NX135" s="277"/>
      <c r="NY135" s="277"/>
      <c r="NZ135" s="277"/>
      <c r="OA135" s="277"/>
      <c r="OB135" s="277"/>
      <c r="OC135" s="277"/>
      <c r="OD135" s="277"/>
      <c r="OE135" s="277"/>
      <c r="OF135" s="277"/>
      <c r="OG135" s="6"/>
      <c r="OM135" s="277"/>
      <c r="ON135" s="277"/>
      <c r="OO135" s="277"/>
      <c r="OP135" s="277"/>
      <c r="OQ135" s="277"/>
      <c r="OR135" s="277"/>
      <c r="OS135" s="277"/>
      <c r="OT135" s="277"/>
      <c r="OU135" s="277"/>
      <c r="OV135" s="277"/>
      <c r="OW135" s="277"/>
      <c r="OX135" s="277"/>
      <c r="OY135" s="1"/>
      <c r="OZ135" s="1"/>
      <c r="PA135" s="1"/>
      <c r="PB135" s="1"/>
      <c r="PC135" s="1"/>
      <c r="PD135" s="1"/>
      <c r="PE135" s="1"/>
      <c r="PF135" s="1"/>
      <c r="PG135" s="1"/>
      <c r="PZ135" s="6"/>
      <c r="QF135" s="266"/>
      <c r="QG135" s="248"/>
      <c r="QH135" s="266"/>
      <c r="QI135" s="277"/>
      <c r="QJ135" s="277"/>
      <c r="QK135" s="277"/>
      <c r="QL135" s="277"/>
      <c r="QM135" s="277"/>
      <c r="QN135" s="277"/>
      <c r="QO135" s="277"/>
      <c r="QP135" s="277"/>
      <c r="QQ135" s="277"/>
      <c r="QR135" s="6"/>
      <c r="QX135" s="277"/>
      <c r="QY135" s="277"/>
      <c r="QZ135" s="277"/>
      <c r="RA135" s="277"/>
      <c r="RB135" s="277"/>
      <c r="RC135" s="277"/>
      <c r="RD135" s="277"/>
      <c r="RE135" s="277"/>
      <c r="RF135" s="277"/>
      <c r="RG135" s="277"/>
      <c r="RH135" s="277"/>
      <c r="RI135" s="277"/>
      <c r="RJ135" s="1"/>
      <c r="RK135" s="1"/>
      <c r="RL135" s="1"/>
      <c r="RM135" s="1"/>
      <c r="RN135" s="1"/>
      <c r="RO135" s="1"/>
      <c r="RP135" s="1"/>
      <c r="RQ135" s="1"/>
      <c r="RR135" s="1"/>
      <c r="RS135" s="1"/>
      <c r="RT135" s="1"/>
      <c r="RU135" s="1"/>
      <c r="RV135" s="1"/>
      <c r="RW135" s="1"/>
      <c r="RX135" s="1"/>
      <c r="RY135" s="1"/>
      <c r="RZ135" s="1"/>
      <c r="SA135" s="1"/>
      <c r="SB135" s="277"/>
      <c r="SC135" s="277"/>
      <c r="SD135" s="277"/>
      <c r="SE135" s="277"/>
      <c r="SF135" s="277"/>
      <c r="SG135" s="277"/>
      <c r="SH135" s="277"/>
      <c r="SI135" s="277"/>
      <c r="SJ135" s="277"/>
      <c r="SK135" s="6"/>
      <c r="SL135" s="6"/>
      <c r="SM135" s="6"/>
      <c r="SN135" s="6"/>
      <c r="SO135" s="6"/>
      <c r="SP135" s="6"/>
      <c r="SQ135" s="6"/>
      <c r="SR135" s="6"/>
      <c r="SS135" s="6"/>
      <c r="ST135" s="6"/>
      <c r="SU135" s="6"/>
      <c r="SV135" s="6"/>
      <c r="SW135" s="6"/>
      <c r="SX135" s="6"/>
      <c r="SY135" s="6"/>
      <c r="SZ135" s="6"/>
      <c r="TA135" s="6"/>
      <c r="TB135" s="6"/>
      <c r="TC135" s="6"/>
      <c r="TD135" s="6"/>
      <c r="TE135" s="6"/>
      <c r="TF135" s="6"/>
      <c r="TL135" s="277"/>
      <c r="TM135" s="277"/>
      <c r="TN135" s="277"/>
      <c r="TR135" s="277"/>
      <c r="TS135" s="277"/>
      <c r="TT135" s="277"/>
      <c r="TU135" s="277"/>
      <c r="TV135" s="277"/>
      <c r="TW135" s="277"/>
      <c r="TX135" s="277"/>
      <c r="TY135" s="277"/>
      <c r="TZ135" s="277"/>
      <c r="UA135" s="277"/>
      <c r="UB135" s="277"/>
      <c r="UC135" s="277"/>
      <c r="UD135" s="277"/>
      <c r="UE135" s="277"/>
      <c r="UF135" s="277"/>
      <c r="UG135" s="277"/>
      <c r="UH135" s="277"/>
      <c r="UI135" s="277"/>
      <c r="UJ135" s="1"/>
      <c r="UK135" s="1"/>
      <c r="UL135" s="1"/>
      <c r="UM135" s="1"/>
      <c r="UN135" s="1"/>
      <c r="UO135" s="1"/>
      <c r="UP135" s="1"/>
      <c r="UQ135" s="1"/>
      <c r="UR135" s="1"/>
      <c r="US135" s="277"/>
      <c r="UT135" s="279"/>
      <c r="UU135" s="277"/>
      <c r="UV135" s="277"/>
      <c r="UW135" s="277"/>
      <c r="UX135" s="277"/>
      <c r="UY135" s="277"/>
      <c r="UZ135" s="277"/>
      <c r="VA135" s="277"/>
      <c r="VB135" s="6"/>
      <c r="VH135" s="277"/>
      <c r="VI135" s="277"/>
      <c r="VJ135" s="277"/>
      <c r="VK135" s="277"/>
      <c r="VL135" s="277"/>
      <c r="VM135" s="277"/>
      <c r="VN135" s="277"/>
      <c r="VO135" s="277"/>
      <c r="VP135" s="277"/>
      <c r="VQ135" s="277"/>
      <c r="VR135" s="277"/>
      <c r="VS135" s="277"/>
      <c r="VT135" s="277"/>
      <c r="VU135" s="277"/>
      <c r="VV135" s="277"/>
      <c r="VW135" s="277"/>
      <c r="VX135" s="277"/>
      <c r="VY135" s="277"/>
      <c r="VZ135" s="277"/>
      <c r="WA135" s="277"/>
      <c r="WB135" s="277"/>
      <c r="WL135" s="277"/>
      <c r="WM135" s="1"/>
      <c r="WN135" s="1"/>
      <c r="WO135" s="1"/>
      <c r="WP135" s="1"/>
      <c r="WQ135" s="1"/>
      <c r="WR135" s="1"/>
      <c r="WS135" s="1"/>
      <c r="XD135" s="247"/>
      <c r="XE135" s="247"/>
      <c r="XF135" s="247"/>
      <c r="XG135" s="247"/>
      <c r="XH135" s="247"/>
      <c r="XI135" s="247"/>
      <c r="XJ135" s="247"/>
      <c r="XK135" s="247"/>
      <c r="XL135" s="247"/>
      <c r="XM135" s="277"/>
      <c r="XN135" s="277"/>
      <c r="XO135" s="277"/>
      <c r="XP135" s="277"/>
      <c r="XQ135" s="277"/>
      <c r="XR135" s="277"/>
      <c r="XS135" s="277"/>
      <c r="XT135" s="277"/>
      <c r="XU135" s="277"/>
      <c r="XV135" s="277"/>
      <c r="XW135" s="277"/>
      <c r="XX135" s="277"/>
      <c r="XY135" s="277"/>
      <c r="XZ135" s="277"/>
      <c r="YA135" s="277"/>
      <c r="YB135" s="277"/>
      <c r="YC135" s="277"/>
      <c r="YD135" s="277"/>
      <c r="YE135" s="277"/>
      <c r="YF135" s="277"/>
      <c r="YG135" s="277"/>
      <c r="YH135" s="277"/>
      <c r="YI135" s="277"/>
      <c r="YJ135" s="277"/>
      <c r="YK135" s="277"/>
      <c r="YL135" s="277"/>
      <c r="YM135" s="277"/>
      <c r="YN135" s="277"/>
      <c r="YO135" s="277"/>
      <c r="YP135" s="277"/>
      <c r="YQ135" s="277"/>
      <c r="YR135" s="277"/>
      <c r="YS135" s="277"/>
      <c r="YT135" s="277"/>
      <c r="YU135" s="277"/>
      <c r="YV135" s="277"/>
      <c r="ZG135" s="277"/>
      <c r="ZH135" s="279"/>
      <c r="ZI135" s="277"/>
      <c r="ZJ135" s="278"/>
      <c r="ZK135" s="1"/>
      <c r="ZL135" s="1"/>
      <c r="ZM135" s="1"/>
      <c r="ZN135" s="1"/>
      <c r="ZO135" s="1"/>
      <c r="AAA135" s="6"/>
      <c r="AAB135" s="63"/>
      <c r="AAC135" s="24"/>
      <c r="AAD135" s="7"/>
      <c r="AAE135" s="24"/>
      <c r="AAF135" s="24"/>
      <c r="AAG135" s="6"/>
      <c r="AAH135" s="7"/>
      <c r="AAI135" s="183"/>
    </row>
    <row r="136" ht="15" customHeight="1">
      <c r="K136" s="1"/>
      <c r="L136" s="1"/>
      <c r="M136" s="1"/>
      <c r="N136" s="1"/>
      <c r="O136" s="1"/>
      <c r="P136" s="1"/>
      <c r="Q136" s="1"/>
      <c r="R136" s="3"/>
      <c r="S136" s="3"/>
      <c r="T136" s="3"/>
      <c r="U136" s="3"/>
      <c r="V136" s="3"/>
      <c r="W136" s="3"/>
      <c r="X136" s="3"/>
      <c r="Y136" s="3"/>
      <c r="Z136" s="3"/>
      <c r="AA136" s="3"/>
      <c r="AB136" s="3"/>
      <c r="AC136" s="3"/>
      <c r="AD136" s="3"/>
      <c r="AE136" s="3"/>
      <c r="AF136" s="3"/>
      <c r="AG136" s="3"/>
      <c r="AH136" s="3"/>
      <c r="AI136" s="3"/>
      <c r="AJ136" s="3"/>
      <c r="AK136" s="1"/>
      <c r="AL136" s="1"/>
      <c r="AM136" s="1"/>
      <c r="AN136" s="1"/>
      <c r="AO136" s="1"/>
      <c r="AP136" s="1"/>
      <c r="AQ136" s="1"/>
      <c r="AR136" s="1"/>
      <c r="AS136" s="1"/>
      <c r="AT136" s="24"/>
      <c r="AU136" s="6"/>
      <c r="AV136" s="71"/>
      <c r="AW136" s="51"/>
      <c r="AX136" s="24"/>
      <c r="AY136" s="24"/>
      <c r="AZ136" s="71"/>
      <c r="BA136" s="71"/>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R136" s="277"/>
      <c r="DS136" s="277"/>
      <c r="DT136" s="277"/>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F136" s="277"/>
      <c r="FG136" s="277"/>
      <c r="FH136" s="277"/>
      <c r="FM136" s="6"/>
      <c r="FN136" s="6"/>
      <c r="FO136" s="6"/>
      <c r="FP136" s="6"/>
      <c r="FQ136" s="6"/>
      <c r="FR136" s="6"/>
      <c r="FS136" s="6"/>
      <c r="FT136" s="6"/>
      <c r="FU136" s="6"/>
      <c r="FV136" s="6"/>
      <c r="FW136" s="6"/>
      <c r="FX136" s="6"/>
      <c r="FY136" s="6"/>
      <c r="FZ136" s="6"/>
      <c r="GA136" s="6"/>
      <c r="GB136" s="6"/>
      <c r="GC136" s="6"/>
      <c r="GD136" s="6"/>
      <c r="GE136" s="6"/>
      <c r="GF136" s="6"/>
      <c r="GG136" s="6"/>
      <c r="GM136" s="277"/>
      <c r="GN136" s="277"/>
      <c r="GO136" s="277"/>
      <c r="GT136" s="1"/>
      <c r="GU136" s="1"/>
      <c r="GV136" s="1"/>
      <c r="GW136" s="1"/>
      <c r="GX136" s="1"/>
      <c r="GY136" s="1"/>
      <c r="GZ136" s="1"/>
      <c r="HA136" s="1"/>
      <c r="HL136" s="6"/>
      <c r="HR136" s="277"/>
      <c r="HS136" s="277"/>
      <c r="HT136" s="277"/>
      <c r="HV136" s="1"/>
      <c r="HW136" s="1"/>
      <c r="HX136" s="1"/>
      <c r="HY136" s="1"/>
      <c r="HZ136" s="1"/>
      <c r="IA136" s="1"/>
      <c r="IB136" s="1"/>
      <c r="IC136" s="1"/>
      <c r="IN136" s="6"/>
      <c r="IT136" s="277"/>
      <c r="IU136" s="277"/>
      <c r="IV136" s="277"/>
      <c r="IW136" s="277"/>
      <c r="IX136" s="277"/>
      <c r="IY136" s="277"/>
      <c r="IZ136" s="277"/>
      <c r="JA136" s="277"/>
      <c r="JB136" s="277"/>
      <c r="JC136" s="277"/>
      <c r="JD136" s="277"/>
      <c r="JE136" s="277"/>
      <c r="JF136" s="6"/>
      <c r="JG136" s="6"/>
      <c r="JH136" s="6"/>
      <c r="JI136" s="6"/>
      <c r="JJ136" s="6"/>
      <c r="JK136" s="6"/>
      <c r="JL136" s="6"/>
      <c r="JM136" s="6"/>
      <c r="JN136" s="6"/>
      <c r="KN136" s="6"/>
      <c r="KO136" s="6"/>
      <c r="KP136" s="6"/>
      <c r="KQ136" s="6"/>
      <c r="KR136" s="7"/>
      <c r="KS136" s="7"/>
      <c r="KT136" s="7"/>
      <c r="KU136" s="6"/>
      <c r="KV136" s="6"/>
      <c r="KW136" s="6"/>
      <c r="KX136" s="6"/>
      <c r="KY136" s="6"/>
      <c r="KZ136" s="6"/>
      <c r="LA136" s="6"/>
      <c r="LB136" s="6"/>
      <c r="LC136" s="6"/>
      <c r="LD136" s="7"/>
      <c r="LE136" s="7"/>
      <c r="LF136" s="7"/>
      <c r="LG136" s="7"/>
      <c r="LH136" s="7"/>
      <c r="LI136" s="7"/>
      <c r="LJ136" s="7"/>
      <c r="LK136" s="7"/>
      <c r="LL136" s="6"/>
      <c r="LM136" s="1"/>
      <c r="LN136" s="1"/>
      <c r="LO136" s="1"/>
      <c r="LP136" s="1"/>
      <c r="LQ136" s="1"/>
      <c r="LR136" s="1"/>
      <c r="LS136" s="1"/>
      <c r="LT136" s="1"/>
      <c r="ME136" s="6"/>
      <c r="MK136" s="277"/>
      <c r="ML136" s="277"/>
      <c r="MM136" s="277"/>
      <c r="MN136" s="277"/>
      <c r="MO136" s="277"/>
      <c r="MP136" s="277"/>
      <c r="MQ136" s="277"/>
      <c r="MR136" s="277"/>
      <c r="MS136" s="277"/>
      <c r="MT136" s="277"/>
      <c r="MU136" s="277"/>
      <c r="MV136" s="277"/>
      <c r="MW136" s="1"/>
      <c r="MX136" s="1"/>
      <c r="MY136" s="1"/>
      <c r="MZ136" s="1"/>
      <c r="NA136" s="1"/>
      <c r="NB136" s="1"/>
      <c r="NC136" s="1"/>
      <c r="ND136" s="1"/>
      <c r="NO136" s="6"/>
      <c r="NU136" s="277"/>
      <c r="NV136" s="277"/>
      <c r="NW136" s="277"/>
      <c r="NX136" s="277"/>
      <c r="NY136" s="277"/>
      <c r="NZ136" s="277"/>
      <c r="OA136" s="277"/>
      <c r="OB136" s="277"/>
      <c r="OC136" s="277"/>
      <c r="OD136" s="277"/>
      <c r="OE136" s="277"/>
      <c r="OF136" s="277"/>
      <c r="OG136" s="6"/>
      <c r="OM136" s="277"/>
      <c r="ON136" s="277"/>
      <c r="OO136" s="277"/>
      <c r="OP136" s="277"/>
      <c r="OQ136" s="277"/>
      <c r="OR136" s="277"/>
      <c r="OS136" s="277"/>
      <c r="OT136" s="277"/>
      <c r="OU136" s="277"/>
      <c r="OV136" s="277"/>
      <c r="OW136" s="277"/>
      <c r="OX136" s="277"/>
      <c r="PH136" s="1"/>
      <c r="PI136" s="1"/>
      <c r="PJ136" s="1"/>
      <c r="PK136" s="1"/>
      <c r="PL136" s="1"/>
      <c r="PM136" s="1"/>
      <c r="PN136" s="1"/>
      <c r="PO136" s="1"/>
      <c r="PZ136" s="6"/>
      <c r="QG136" s="7"/>
      <c r="QI136" s="277"/>
      <c r="QJ136" s="277"/>
      <c r="QK136" s="277"/>
      <c r="QL136" s="277"/>
      <c r="QM136" s="277"/>
      <c r="QN136" s="277"/>
      <c r="QO136" s="277"/>
      <c r="QP136" s="277"/>
      <c r="QQ136" s="277"/>
      <c r="QR136" s="6"/>
      <c r="QX136" s="277"/>
      <c r="QY136" s="277"/>
      <c r="QZ136" s="277"/>
      <c r="RA136" s="277"/>
      <c r="RB136" s="277"/>
      <c r="RC136" s="277"/>
      <c r="RD136" s="277"/>
      <c r="RE136" s="277"/>
      <c r="RF136" s="277"/>
      <c r="RG136" s="277"/>
      <c r="RH136" s="277"/>
      <c r="RI136" s="277"/>
      <c r="SB136" s="277"/>
      <c r="SC136" s="277"/>
      <c r="SD136" s="277"/>
      <c r="SE136" s="277"/>
      <c r="SF136" s="277"/>
      <c r="SG136" s="277"/>
      <c r="SH136" s="277"/>
      <c r="SI136" s="277"/>
      <c r="SJ136" s="277"/>
      <c r="SK136" s="6"/>
      <c r="SL136" s="6"/>
      <c r="SM136" s="6"/>
      <c r="SN136" s="6"/>
      <c r="SO136" s="6"/>
      <c r="SP136" s="6"/>
      <c r="SQ136" s="6"/>
      <c r="SR136" s="6"/>
      <c r="SS136" s="6"/>
      <c r="ST136" s="6"/>
      <c r="SU136" s="6"/>
      <c r="SV136" s="6"/>
      <c r="SW136" s="6"/>
      <c r="SX136" s="6"/>
      <c r="SY136" s="6"/>
      <c r="SZ136" s="6"/>
      <c r="TA136" s="6"/>
      <c r="TB136" s="6"/>
      <c r="TC136" s="6"/>
      <c r="TD136" s="6"/>
      <c r="TE136" s="6"/>
      <c r="TF136" s="6"/>
      <c r="TL136" s="277"/>
      <c r="TM136" s="277"/>
      <c r="TN136" s="277"/>
      <c r="TR136" s="277"/>
      <c r="TS136" s="277"/>
      <c r="TT136" s="277"/>
      <c r="TU136" s="277"/>
      <c r="TV136" s="277"/>
      <c r="TW136" s="277"/>
      <c r="TX136" s="277"/>
      <c r="TY136" s="277"/>
      <c r="TZ136" s="277"/>
      <c r="UA136" s="277"/>
      <c r="UB136" s="277"/>
      <c r="UC136" s="277"/>
      <c r="UD136" s="277"/>
      <c r="UE136" s="277"/>
      <c r="UF136" s="277"/>
      <c r="UG136" s="277"/>
      <c r="UH136" s="277"/>
      <c r="UI136" s="277"/>
      <c r="US136" s="277"/>
      <c r="UT136" s="279"/>
      <c r="UU136" s="277"/>
      <c r="UV136" s="277"/>
      <c r="UW136" s="277"/>
      <c r="UX136" s="277"/>
      <c r="UY136" s="277"/>
      <c r="UZ136" s="277"/>
      <c r="VA136" s="277"/>
      <c r="VB136" s="6"/>
      <c r="VH136" s="277"/>
      <c r="VI136" s="277"/>
      <c r="VJ136" s="277"/>
      <c r="VK136" s="277"/>
      <c r="VL136" s="277"/>
      <c r="VM136" s="277"/>
      <c r="VN136" s="277"/>
      <c r="VO136" s="277"/>
      <c r="VP136" s="277"/>
      <c r="VQ136" s="277"/>
      <c r="VR136" s="277"/>
      <c r="VS136" s="277"/>
      <c r="VT136" s="277"/>
      <c r="VU136" s="277"/>
      <c r="VV136" s="277"/>
      <c r="VW136" s="277"/>
      <c r="VX136" s="277"/>
      <c r="VY136" s="277"/>
      <c r="VZ136" s="277"/>
      <c r="WA136" s="277"/>
      <c r="WB136" s="277"/>
      <c r="WL136" s="277"/>
      <c r="WM136" s="1"/>
      <c r="WN136" s="1"/>
      <c r="WO136" s="1"/>
      <c r="WP136" s="1"/>
      <c r="WQ136" s="1"/>
      <c r="WR136" s="1"/>
      <c r="WS136" s="1"/>
      <c r="XD136" s="247"/>
      <c r="XE136" s="247"/>
      <c r="XF136" s="247"/>
      <c r="XG136" s="247"/>
      <c r="XH136" s="247"/>
      <c r="XI136" s="247"/>
      <c r="XJ136" s="247"/>
      <c r="XK136" s="247"/>
      <c r="XL136" s="247"/>
      <c r="XM136" s="277"/>
      <c r="XN136" s="277"/>
      <c r="XO136" s="277"/>
      <c r="XP136" s="277"/>
      <c r="XQ136" s="277"/>
      <c r="XR136" s="277"/>
      <c r="XS136" s="277"/>
      <c r="XT136" s="277"/>
      <c r="XU136" s="277"/>
      <c r="XV136" s="277"/>
      <c r="XW136" s="277"/>
      <c r="XX136" s="277"/>
      <c r="XY136" s="277"/>
      <c r="XZ136" s="277"/>
      <c r="YA136" s="277"/>
      <c r="YB136" s="277"/>
      <c r="YC136" s="277"/>
      <c r="YD136" s="277"/>
      <c r="YE136" s="277"/>
      <c r="YF136" s="277"/>
      <c r="YG136" s="277"/>
      <c r="YH136" s="277"/>
      <c r="YI136" s="277"/>
      <c r="YJ136" s="277"/>
      <c r="YK136" s="277"/>
      <c r="YL136" s="277"/>
      <c r="YM136" s="277"/>
      <c r="YN136" s="277"/>
      <c r="YO136" s="277"/>
      <c r="YP136" s="277"/>
      <c r="YQ136" s="277"/>
      <c r="YR136" s="277"/>
      <c r="YS136" s="277"/>
      <c r="YT136" s="277"/>
      <c r="YU136" s="277"/>
      <c r="YV136" s="277"/>
      <c r="ZG136" s="277"/>
      <c r="ZH136" s="279"/>
      <c r="ZI136" s="277"/>
      <c r="ZJ136" s="278"/>
      <c r="ZK136" s="1"/>
      <c r="ZL136" s="1"/>
      <c r="ZM136" s="1"/>
      <c r="ZN136" s="1"/>
      <c r="ZO136" s="1"/>
      <c r="AAA136" s="6"/>
      <c r="AAB136" s="71"/>
      <c r="AAC136" s="24"/>
      <c r="AAD136" s="7"/>
      <c r="AAE136" s="24"/>
      <c r="AAF136" s="24"/>
      <c r="AAG136" s="6"/>
      <c r="AAH136" s="7"/>
      <c r="AAI136" s="183"/>
    </row>
    <row r="137" ht="15" customHeight="1">
      <c r="K137" s="280"/>
      <c r="L137" s="6"/>
      <c r="M137" s="6"/>
      <c r="N137" s="6"/>
      <c r="O137" s="6"/>
      <c r="P137" s="6"/>
      <c r="Q137" s="6"/>
      <c r="R137" s="1"/>
      <c r="S137" s="1"/>
      <c r="T137" s="1"/>
      <c r="U137" s="1"/>
      <c r="V137" s="1"/>
      <c r="W137" s="1"/>
      <c r="X137" s="1"/>
      <c r="Y137" s="1"/>
      <c r="Z137" s="1"/>
      <c r="AA137" s="1"/>
      <c r="AB137" s="1"/>
      <c r="AC137" s="1"/>
      <c r="AD137" s="1"/>
      <c r="AE137" s="1"/>
      <c r="AF137" s="1"/>
      <c r="AG137" s="1"/>
      <c r="AH137" s="1"/>
      <c r="AI137" s="1"/>
      <c r="AJ137" s="1"/>
      <c r="AK137" s="3"/>
      <c r="AL137" s="3"/>
      <c r="AM137" s="3"/>
      <c r="AN137" s="3"/>
      <c r="AO137" s="3"/>
      <c r="AP137" s="3"/>
      <c r="AQ137" s="3"/>
      <c r="AR137" s="3"/>
      <c r="AS137" s="3"/>
      <c r="AT137" s="24"/>
      <c r="AU137" s="6"/>
      <c r="AV137" s="71"/>
      <c r="AW137" s="51"/>
      <c r="AX137" s="24"/>
      <c r="AY137" s="24"/>
      <c r="AZ137" s="71"/>
      <c r="BA137" s="71"/>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R137" s="277"/>
      <c r="DS137" s="277"/>
      <c r="DT137" s="277"/>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F137" s="277"/>
      <c r="FG137" s="277"/>
      <c r="FH137" s="277"/>
      <c r="FM137" s="6"/>
      <c r="FN137" s="6"/>
      <c r="FO137" s="6"/>
      <c r="FP137" s="6"/>
      <c r="FQ137" s="6"/>
      <c r="FR137" s="6"/>
      <c r="FS137" s="6"/>
      <c r="FT137" s="6"/>
      <c r="FU137" s="6"/>
      <c r="FV137" s="6"/>
      <c r="FW137" s="6"/>
      <c r="FX137" s="6"/>
      <c r="FY137" s="6"/>
      <c r="FZ137" s="6"/>
      <c r="GA137" s="6"/>
      <c r="GB137" s="6"/>
      <c r="GC137" s="6"/>
      <c r="GD137" s="6"/>
      <c r="GE137" s="6"/>
      <c r="GF137" s="6"/>
      <c r="GG137" s="6"/>
      <c r="GM137" s="277"/>
      <c r="GN137" s="277"/>
      <c r="GO137" s="277"/>
      <c r="GT137" s="1"/>
      <c r="GU137" s="1"/>
      <c r="GV137" s="1"/>
      <c r="GW137" s="1"/>
      <c r="GX137" s="1"/>
      <c r="GY137" s="1"/>
      <c r="GZ137" s="1"/>
      <c r="HA137" s="1"/>
      <c r="HL137" s="6"/>
      <c r="HR137" s="277"/>
      <c r="HS137" s="277"/>
      <c r="HT137" s="277"/>
      <c r="HV137" s="1"/>
      <c r="HW137" s="1"/>
      <c r="HX137" s="1"/>
      <c r="HY137" s="1"/>
      <c r="HZ137" s="1"/>
      <c r="IA137" s="1"/>
      <c r="IB137" s="1"/>
      <c r="IC137" s="1"/>
      <c r="IN137" s="6"/>
      <c r="IT137" s="277"/>
      <c r="IU137" s="277"/>
      <c r="IV137" s="277"/>
      <c r="IW137" s="277"/>
      <c r="IX137" s="277"/>
      <c r="IY137" s="277"/>
      <c r="IZ137" s="277"/>
      <c r="JA137" s="277"/>
      <c r="JB137" s="277"/>
      <c r="JC137" s="277"/>
      <c r="JD137" s="277"/>
      <c r="JE137" s="277"/>
      <c r="JF137" s="6"/>
      <c r="JG137" s="6"/>
      <c r="JH137" s="6"/>
      <c r="JI137" s="6"/>
      <c r="JJ137" s="6"/>
      <c r="JK137" s="6"/>
      <c r="JL137" s="6"/>
      <c r="JM137" s="6"/>
      <c r="JN137" s="6"/>
      <c r="KN137" s="6"/>
      <c r="KO137" s="6"/>
      <c r="KP137" s="6"/>
      <c r="KQ137" s="6"/>
      <c r="KR137" s="7"/>
      <c r="KS137" s="7"/>
      <c r="KT137" s="7"/>
      <c r="KU137" s="6"/>
      <c r="KV137" s="6"/>
      <c r="KW137" s="6"/>
      <c r="KX137" s="6"/>
      <c r="KY137" s="6"/>
      <c r="KZ137" s="6"/>
      <c r="LA137" s="6"/>
      <c r="LB137" s="6"/>
      <c r="LC137" s="6"/>
      <c r="LD137" s="7"/>
      <c r="LE137" s="7"/>
      <c r="LF137" s="7"/>
      <c r="LG137" s="7"/>
      <c r="LH137" s="7"/>
      <c r="LI137" s="7"/>
      <c r="LJ137" s="7"/>
      <c r="LK137" s="7"/>
      <c r="LL137" s="6"/>
      <c r="LM137" s="1"/>
      <c r="LN137" s="1"/>
      <c r="LO137" s="1"/>
      <c r="LP137" s="1"/>
      <c r="LQ137" s="1"/>
      <c r="LR137" s="1"/>
      <c r="LS137" s="1"/>
      <c r="LT137" s="1"/>
      <c r="ME137" s="6"/>
      <c r="MK137" s="277"/>
      <c r="ML137" s="277"/>
      <c r="MM137" s="277"/>
      <c r="MN137" s="277"/>
      <c r="MO137" s="277"/>
      <c r="MP137" s="277"/>
      <c r="MQ137" s="277"/>
      <c r="MR137" s="277"/>
      <c r="MS137" s="277"/>
      <c r="MT137" s="277"/>
      <c r="MU137" s="277"/>
      <c r="MV137" s="277"/>
      <c r="MW137" s="1"/>
      <c r="MX137" s="1"/>
      <c r="MY137" s="1"/>
      <c r="MZ137" s="1"/>
      <c r="NA137" s="1"/>
      <c r="NB137" s="1"/>
      <c r="NC137" s="1"/>
      <c r="ND137" s="1"/>
      <c r="NO137" s="6"/>
      <c r="NU137" s="277"/>
      <c r="NV137" s="277"/>
      <c r="NW137" s="277"/>
      <c r="NX137" s="277"/>
      <c r="NY137" s="277"/>
      <c r="NZ137" s="277"/>
      <c r="OA137" s="277"/>
      <c r="OB137" s="277"/>
      <c r="OC137" s="277"/>
      <c r="OD137" s="277"/>
      <c r="OE137" s="277"/>
      <c r="OF137" s="277"/>
      <c r="OG137" s="6"/>
      <c r="OM137" s="277"/>
      <c r="ON137" s="277"/>
      <c r="OO137" s="277"/>
      <c r="OP137" s="277"/>
      <c r="OQ137" s="277"/>
      <c r="OR137" s="277"/>
      <c r="OS137" s="277"/>
      <c r="OT137" s="277"/>
      <c r="OU137" s="277"/>
      <c r="OV137" s="277"/>
      <c r="OW137" s="277"/>
      <c r="OX137" s="277"/>
      <c r="PH137" s="1"/>
      <c r="PI137" s="1"/>
      <c r="PJ137" s="1"/>
      <c r="PK137" s="1"/>
      <c r="PL137" s="1"/>
      <c r="PM137" s="1"/>
      <c r="PN137" s="1"/>
      <c r="PO137" s="1"/>
      <c r="PZ137" s="6"/>
      <c r="QG137" s="7"/>
      <c r="QI137" s="277"/>
      <c r="QJ137" s="277"/>
      <c r="QK137" s="277"/>
      <c r="QL137" s="277"/>
      <c r="QM137" s="277"/>
      <c r="QN137" s="277"/>
      <c r="QO137" s="277"/>
      <c r="QP137" s="277"/>
      <c r="QQ137" s="277"/>
      <c r="QR137" s="6"/>
      <c r="QX137" s="277"/>
      <c r="QY137" s="277"/>
      <c r="QZ137" s="277"/>
      <c r="RA137" s="277"/>
      <c r="RB137" s="277"/>
      <c r="RC137" s="277"/>
      <c r="RD137" s="277"/>
      <c r="RE137" s="277"/>
      <c r="RF137" s="277"/>
      <c r="RG137" s="277"/>
      <c r="RH137" s="277"/>
      <c r="RI137" s="277"/>
      <c r="SB137" s="277"/>
      <c r="SC137" s="277"/>
      <c r="SD137" s="277"/>
      <c r="SE137" s="277"/>
      <c r="SF137" s="277"/>
      <c r="SG137" s="277"/>
      <c r="SH137" s="277"/>
      <c r="SI137" s="277"/>
      <c r="SJ137" s="277"/>
      <c r="SK137" s="6"/>
      <c r="SL137" s="6"/>
      <c r="SM137" s="6"/>
      <c r="SN137" s="6"/>
      <c r="SO137" s="6"/>
      <c r="SP137" s="6"/>
      <c r="SQ137" s="6"/>
      <c r="SR137" s="6"/>
      <c r="SS137" s="6"/>
      <c r="ST137" s="6"/>
      <c r="SU137" s="6"/>
      <c r="SV137" s="6"/>
      <c r="SW137" s="6"/>
      <c r="SX137" s="6"/>
      <c r="SY137" s="6"/>
      <c r="SZ137" s="6"/>
      <c r="TA137" s="6"/>
      <c r="TB137" s="6"/>
      <c r="TC137" s="6"/>
      <c r="TD137" s="6"/>
      <c r="TE137" s="6"/>
      <c r="TF137" s="6"/>
      <c r="TL137" s="277"/>
      <c r="TM137" s="277"/>
      <c r="TN137" s="277"/>
      <c r="TR137" s="277"/>
      <c r="TS137" s="277"/>
      <c r="TT137" s="277"/>
      <c r="TU137" s="277"/>
      <c r="TV137" s="277"/>
      <c r="TW137" s="277"/>
      <c r="TX137" s="277"/>
      <c r="TY137" s="277"/>
      <c r="TZ137" s="277"/>
      <c r="UA137" s="277"/>
      <c r="UB137" s="277"/>
      <c r="UC137" s="277"/>
      <c r="UD137" s="277"/>
      <c r="UE137" s="277"/>
      <c r="UF137" s="277"/>
      <c r="UG137" s="277"/>
      <c r="UH137" s="277"/>
      <c r="UI137" s="277"/>
      <c r="US137" s="277"/>
      <c r="UT137" s="279"/>
      <c r="UU137" s="277"/>
      <c r="UV137" s="277"/>
      <c r="UW137" s="277"/>
      <c r="UX137" s="277"/>
      <c r="UY137" s="277"/>
      <c r="UZ137" s="277"/>
      <c r="VA137" s="277"/>
      <c r="VB137" s="6"/>
      <c r="VH137" s="277"/>
      <c r="VI137" s="277"/>
      <c r="VJ137" s="277"/>
      <c r="VK137" s="277"/>
      <c r="VL137" s="277"/>
      <c r="VM137" s="277"/>
      <c r="VN137" s="277"/>
      <c r="VO137" s="277"/>
      <c r="VP137" s="277"/>
      <c r="VQ137" s="277"/>
      <c r="VR137" s="277"/>
      <c r="VS137" s="277"/>
      <c r="VT137" s="277"/>
      <c r="VU137" s="277"/>
      <c r="VV137" s="277"/>
      <c r="VW137" s="277"/>
      <c r="VX137" s="277"/>
      <c r="VY137" s="277"/>
      <c r="VZ137" s="277"/>
      <c r="WA137" s="277"/>
      <c r="WB137" s="277"/>
      <c r="WL137" s="277"/>
      <c r="WM137" s="249"/>
      <c r="WN137" s="247"/>
      <c r="WO137" s="278"/>
      <c r="WP137" s="1"/>
      <c r="XD137" s="247"/>
      <c r="XE137" s="247"/>
      <c r="XF137" s="247"/>
      <c r="XG137" s="247"/>
      <c r="XH137" s="247"/>
      <c r="XI137" s="247"/>
      <c r="XJ137" s="247"/>
      <c r="XK137" s="247"/>
      <c r="XL137" s="247"/>
      <c r="XM137" s="277"/>
      <c r="XN137" s="277"/>
      <c r="XO137" s="277"/>
      <c r="XP137" s="277"/>
      <c r="XQ137" s="277"/>
      <c r="XR137" s="277"/>
      <c r="XS137" s="277"/>
      <c r="XT137" s="277"/>
      <c r="XU137" s="277"/>
      <c r="XV137" s="277"/>
      <c r="XW137" s="277"/>
      <c r="XX137" s="277"/>
      <c r="XY137" s="277"/>
      <c r="XZ137" s="277"/>
      <c r="YA137" s="277"/>
      <c r="YB137" s="277"/>
      <c r="YC137" s="277"/>
      <c r="YD137" s="277"/>
      <c r="YE137" s="277"/>
      <c r="YF137" s="277"/>
      <c r="YG137" s="277"/>
      <c r="YH137" s="277"/>
      <c r="YI137" s="277"/>
      <c r="YJ137" s="277"/>
      <c r="YK137" s="277"/>
      <c r="YL137" s="277"/>
      <c r="YM137" s="277"/>
      <c r="YN137" s="277"/>
      <c r="YO137" s="277"/>
      <c r="YP137" s="277"/>
      <c r="YQ137" s="277"/>
      <c r="YR137" s="277"/>
      <c r="YS137" s="277"/>
      <c r="YT137" s="277"/>
      <c r="YU137" s="277"/>
      <c r="YV137" s="277"/>
      <c r="ZG137" s="266"/>
      <c r="ZH137" s="249"/>
      <c r="ZI137" s="248"/>
      <c r="ZJ137" s="248"/>
      <c r="ZK137" s="1"/>
      <c r="ZL137" s="1"/>
      <c r="ZM137" s="1"/>
      <c r="ZN137" s="1"/>
      <c r="ZO137" s="1"/>
      <c r="AAA137" s="6"/>
      <c r="AAB137" s="51"/>
      <c r="AAC137" s="24"/>
      <c r="AAD137" s="24"/>
      <c r="AAE137" s="24"/>
      <c r="AAF137" s="24"/>
      <c r="AAG137" s="6"/>
      <c r="AAH137" s="7"/>
      <c r="AAI137" s="183"/>
    </row>
    <row r="138" ht="15" customHeight="1">
      <c r="K138" s="46"/>
      <c r="L138" s="7"/>
      <c r="M138" s="24"/>
      <c r="N138" s="6"/>
      <c r="O138" s="6"/>
      <c r="P138" s="6"/>
      <c r="Q138" s="6"/>
      <c r="R138" s="6"/>
      <c r="S138" s="6"/>
      <c r="T138" s="6"/>
      <c r="U138" s="6"/>
      <c r="V138" s="6"/>
      <c r="W138" s="6"/>
      <c r="X138" s="6"/>
      <c r="Y138" s="6"/>
      <c r="Z138" s="6"/>
      <c r="AA138" s="6"/>
      <c r="AB138" s="6"/>
      <c r="AC138" s="6"/>
      <c r="AD138" s="6"/>
      <c r="AE138" s="6"/>
      <c r="AF138" s="6"/>
      <c r="AG138" s="6"/>
      <c r="AH138" s="6"/>
      <c r="AI138" s="6"/>
      <c r="AJ138" s="6"/>
      <c r="AK138" s="1"/>
      <c r="AL138" s="1"/>
      <c r="AM138" s="1"/>
      <c r="AN138" s="1"/>
      <c r="AO138" s="1"/>
      <c r="AP138" s="1"/>
      <c r="AQ138" s="1"/>
      <c r="AR138" s="1"/>
      <c r="AS138" s="1"/>
      <c r="AT138" s="24"/>
      <c r="AU138" s="6"/>
      <c r="AV138" s="71"/>
      <c r="AW138" s="51"/>
      <c r="AX138" s="24"/>
      <c r="AY138" s="24"/>
      <c r="AZ138" s="71"/>
      <c r="BA138" s="71"/>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R138" s="266"/>
      <c r="DS138" s="248"/>
      <c r="DT138" s="26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F138" s="266"/>
      <c r="FG138" s="248"/>
      <c r="FH138" s="266"/>
      <c r="FM138" s="6"/>
      <c r="FN138" s="6"/>
      <c r="FO138" s="6"/>
      <c r="FP138" s="6"/>
      <c r="FQ138" s="6"/>
      <c r="FR138" s="6"/>
      <c r="FS138" s="6"/>
      <c r="FT138" s="6"/>
      <c r="FU138" s="6"/>
      <c r="FV138" s="6"/>
      <c r="FW138" s="6"/>
      <c r="FX138" s="6"/>
      <c r="FY138" s="6"/>
      <c r="FZ138" s="6"/>
      <c r="GA138" s="6"/>
      <c r="GB138" s="6"/>
      <c r="GC138" s="6"/>
      <c r="GD138" s="6"/>
      <c r="GE138" s="6"/>
      <c r="GF138" s="6"/>
      <c r="GG138" s="6"/>
      <c r="GM138" s="266"/>
      <c r="GN138" s="248"/>
      <c r="GO138" s="266"/>
      <c r="GT138" s="1"/>
      <c r="GU138" s="1"/>
      <c r="GV138" s="1"/>
      <c r="GW138" s="1"/>
      <c r="GX138" s="1"/>
      <c r="GY138" s="1"/>
      <c r="GZ138" s="1"/>
      <c r="HA138" s="1"/>
      <c r="HL138" s="6"/>
      <c r="HR138" s="266"/>
      <c r="HS138" s="248"/>
      <c r="HT138" s="266"/>
      <c r="HV138" s="1"/>
      <c r="HW138" s="1"/>
      <c r="HX138" s="1"/>
      <c r="HY138" s="1"/>
      <c r="HZ138" s="1"/>
      <c r="IA138" s="1"/>
      <c r="IB138" s="1"/>
      <c r="IC138" s="1"/>
      <c r="IN138" s="6"/>
      <c r="IT138" s="266"/>
      <c r="IU138" s="248"/>
      <c r="IV138" s="266"/>
      <c r="IW138" s="266"/>
      <c r="IX138" s="266"/>
      <c r="IY138" s="266"/>
      <c r="IZ138" s="266"/>
      <c r="JA138" s="266"/>
      <c r="JB138" s="266"/>
      <c r="JC138" s="266"/>
      <c r="JD138" s="266"/>
      <c r="JE138" s="266"/>
      <c r="JF138" s="6"/>
      <c r="JG138" s="6"/>
      <c r="JH138" s="6"/>
      <c r="JI138" s="6"/>
      <c r="JJ138" s="6"/>
      <c r="JK138" s="6"/>
      <c r="JL138" s="6"/>
      <c r="JM138" s="6"/>
      <c r="JN138" s="6"/>
      <c r="KN138" s="6"/>
      <c r="KO138" s="6"/>
      <c r="KP138" s="6"/>
      <c r="KQ138" s="6"/>
      <c r="KR138" s="7"/>
      <c r="KS138" s="7"/>
      <c r="KT138" s="7"/>
      <c r="KU138" s="6"/>
      <c r="KV138" s="6"/>
      <c r="KW138" s="6"/>
      <c r="KX138" s="6"/>
      <c r="KY138" s="6"/>
      <c r="KZ138" s="6"/>
      <c r="LA138" s="6"/>
      <c r="LB138" s="6"/>
      <c r="LC138" s="6"/>
      <c r="LD138" s="7"/>
      <c r="LE138" s="7"/>
      <c r="LF138" s="7"/>
      <c r="LG138" s="7"/>
      <c r="LH138" s="7"/>
      <c r="LI138" s="7"/>
      <c r="LJ138" s="7"/>
      <c r="LK138" s="7"/>
      <c r="LL138" s="6"/>
      <c r="LM138" s="1"/>
      <c r="LN138" s="1"/>
      <c r="LO138" s="1"/>
      <c r="LP138" s="1"/>
      <c r="LQ138" s="1"/>
      <c r="LR138" s="1"/>
      <c r="LS138" s="1"/>
      <c r="LT138" s="1"/>
      <c r="ME138" s="6"/>
      <c r="MK138" s="266"/>
      <c r="ML138" s="248"/>
      <c r="MM138" s="266"/>
      <c r="MN138" s="266"/>
      <c r="MO138" s="266"/>
      <c r="MP138" s="266"/>
      <c r="MQ138" s="266"/>
      <c r="MR138" s="266"/>
      <c r="MS138" s="266"/>
      <c r="MT138" s="266"/>
      <c r="MU138" s="266"/>
      <c r="MV138" s="266"/>
      <c r="MW138" s="1"/>
      <c r="MX138" s="1"/>
      <c r="MY138" s="1"/>
      <c r="MZ138" s="1"/>
      <c r="NA138" s="1"/>
      <c r="NB138" s="1"/>
      <c r="NC138" s="1"/>
      <c r="ND138" s="1"/>
      <c r="NO138" s="6"/>
      <c r="NU138" s="266"/>
      <c r="NV138" s="248"/>
      <c r="NW138" s="266"/>
      <c r="NX138" s="266"/>
      <c r="NY138" s="266"/>
      <c r="NZ138" s="266"/>
      <c r="OA138" s="266"/>
      <c r="OB138" s="266"/>
      <c r="OC138" s="266"/>
      <c r="OD138" s="266"/>
      <c r="OE138" s="266"/>
      <c r="OF138" s="266"/>
      <c r="OG138" s="6"/>
      <c r="OM138" s="266"/>
      <c r="ON138" s="248"/>
      <c r="OO138" s="266"/>
      <c r="OP138" s="266"/>
      <c r="OQ138" s="266"/>
      <c r="OR138" s="266"/>
      <c r="OS138" s="266"/>
      <c r="OT138" s="266"/>
      <c r="OU138" s="266"/>
      <c r="OV138" s="266"/>
      <c r="OW138" s="266"/>
      <c r="OX138" s="266"/>
      <c r="PH138" s="1"/>
      <c r="PI138" s="1"/>
      <c r="PJ138" s="1"/>
      <c r="PK138" s="1"/>
      <c r="PL138" s="1"/>
      <c r="PM138" s="1"/>
      <c r="PN138" s="1"/>
      <c r="PO138" s="1"/>
      <c r="PZ138" s="6"/>
      <c r="QG138" s="7"/>
      <c r="QI138" s="266"/>
      <c r="QJ138" s="266"/>
      <c r="QK138" s="266"/>
      <c r="QL138" s="266"/>
      <c r="QM138" s="266"/>
      <c r="QN138" s="266"/>
      <c r="QO138" s="266"/>
      <c r="QP138" s="266"/>
      <c r="QQ138" s="266"/>
      <c r="QR138" s="6"/>
      <c r="QX138" s="266"/>
      <c r="QY138" s="248"/>
      <c r="QZ138" s="266"/>
      <c r="RA138" s="266"/>
      <c r="RB138" s="266"/>
      <c r="RC138" s="266"/>
      <c r="RD138" s="266"/>
      <c r="RE138" s="266"/>
      <c r="RF138" s="266"/>
      <c r="RG138" s="266"/>
      <c r="RH138" s="266"/>
      <c r="RI138" s="266"/>
      <c r="SB138" s="266"/>
      <c r="SC138" s="266"/>
      <c r="SD138" s="266"/>
      <c r="SE138" s="266"/>
      <c r="SF138" s="266"/>
      <c r="SG138" s="266"/>
      <c r="SH138" s="266"/>
      <c r="SI138" s="266"/>
      <c r="SJ138" s="266"/>
      <c r="SK138" s="6"/>
      <c r="SL138" s="6"/>
      <c r="SM138" s="6"/>
      <c r="SN138" s="6"/>
      <c r="SO138" s="6"/>
      <c r="SP138" s="6"/>
      <c r="SQ138" s="6"/>
      <c r="SR138" s="6"/>
      <c r="SS138" s="6"/>
      <c r="ST138" s="6"/>
      <c r="SU138" s="6"/>
      <c r="SV138" s="6"/>
      <c r="SW138" s="6"/>
      <c r="SX138" s="6"/>
      <c r="SY138" s="6"/>
      <c r="SZ138" s="6"/>
      <c r="TA138" s="6"/>
      <c r="TB138" s="6"/>
      <c r="TC138" s="6"/>
      <c r="TD138" s="6"/>
      <c r="TE138" s="6"/>
      <c r="TF138" s="6"/>
      <c r="TL138" s="266"/>
      <c r="TM138" s="248"/>
      <c r="TN138" s="266"/>
      <c r="TR138" s="266"/>
      <c r="TS138" s="266"/>
      <c r="TT138" s="266"/>
      <c r="TU138" s="266"/>
      <c r="TV138" s="266"/>
      <c r="TW138" s="266"/>
      <c r="TX138" s="266"/>
      <c r="TY138" s="266"/>
      <c r="TZ138" s="266"/>
      <c r="UA138" s="266"/>
      <c r="UB138" s="266"/>
      <c r="UC138" s="266"/>
      <c r="UD138" s="266"/>
      <c r="UE138" s="266"/>
      <c r="UF138" s="266"/>
      <c r="UG138" s="266"/>
      <c r="UH138" s="266"/>
      <c r="UI138" s="266"/>
      <c r="US138" s="266"/>
      <c r="UT138" s="267"/>
      <c r="UU138" s="266"/>
      <c r="UV138" s="266"/>
      <c r="UW138" s="266"/>
      <c r="UX138" s="266"/>
      <c r="UY138" s="266"/>
      <c r="UZ138" s="266"/>
      <c r="VA138" s="266"/>
      <c r="VB138" s="6"/>
      <c r="VH138" s="266"/>
      <c r="VI138" s="248"/>
      <c r="VJ138" s="266"/>
      <c r="VK138" s="266"/>
      <c r="VL138" s="266"/>
      <c r="VM138" s="266"/>
      <c r="VN138" s="266"/>
      <c r="VO138" s="266"/>
      <c r="VP138" s="266"/>
      <c r="VQ138" s="266"/>
      <c r="VR138" s="266"/>
      <c r="VS138" s="266"/>
      <c r="VT138" s="266"/>
      <c r="VU138" s="266"/>
      <c r="VV138" s="266"/>
      <c r="VW138" s="266"/>
      <c r="VX138" s="266"/>
      <c r="VY138" s="266"/>
      <c r="VZ138" s="266"/>
      <c r="WA138" s="266"/>
      <c r="WB138" s="266"/>
      <c r="WL138" s="266"/>
      <c r="WM138" s="249"/>
      <c r="WN138" s="247"/>
      <c r="WO138" s="278"/>
      <c r="WP138" s="1"/>
      <c r="XD138" s="247"/>
      <c r="XE138" s="247"/>
      <c r="XF138" s="247"/>
      <c r="XG138" s="247"/>
      <c r="XH138" s="247"/>
      <c r="XI138" s="247"/>
      <c r="XJ138" s="247"/>
      <c r="XK138" s="247"/>
      <c r="XL138" s="247"/>
      <c r="XM138" s="266"/>
      <c r="XN138" s="266"/>
      <c r="XO138" s="266"/>
      <c r="XP138" s="266"/>
      <c r="XQ138" s="266"/>
      <c r="XR138" s="266"/>
      <c r="XS138" s="266"/>
      <c r="XT138" s="266"/>
      <c r="XU138" s="266"/>
      <c r="XV138" s="266"/>
      <c r="XW138" s="266"/>
      <c r="XX138" s="266"/>
      <c r="XY138" s="266"/>
      <c r="XZ138" s="266"/>
      <c r="YA138" s="266"/>
      <c r="YB138" s="266"/>
      <c r="YC138" s="266"/>
      <c r="YD138" s="266"/>
      <c r="YE138" s="266"/>
      <c r="YF138" s="266"/>
      <c r="YG138" s="266"/>
      <c r="YH138" s="266"/>
      <c r="YI138" s="266"/>
      <c r="YJ138" s="266"/>
      <c r="YK138" s="266"/>
      <c r="YL138" s="266"/>
      <c r="YM138" s="266"/>
      <c r="YN138" s="266"/>
      <c r="YO138" s="266"/>
      <c r="YP138" s="266"/>
      <c r="YQ138" s="266"/>
      <c r="YR138" s="266"/>
      <c r="YS138" s="266"/>
      <c r="YT138" s="266"/>
      <c r="YU138" s="266"/>
      <c r="YV138" s="277"/>
      <c r="ZK138" s="1"/>
      <c r="ZL138" s="1"/>
      <c r="ZM138" s="1"/>
      <c r="ZN138" s="1"/>
      <c r="ZO138" s="1"/>
      <c r="AAA138" s="8"/>
      <c r="AAB138" s="51"/>
      <c r="AAC138" s="24"/>
      <c r="AAD138" s="7"/>
      <c r="AAE138" s="24"/>
      <c r="AAF138" s="24"/>
      <c r="AAG138" s="6"/>
      <c r="AAH138" s="7"/>
      <c r="AAI138" s="183"/>
    </row>
    <row r="139" ht="15" customHeight="1">
      <c r="K139" s="46"/>
      <c r="L139" s="7"/>
      <c r="M139" s="24"/>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24"/>
      <c r="AU139" s="6"/>
      <c r="AV139" s="71"/>
      <c r="AW139" s="51"/>
      <c r="AX139" s="24"/>
      <c r="AY139" s="24"/>
      <c r="AZ139" s="71"/>
      <c r="BA139" s="71"/>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S139" s="7"/>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G139" s="7"/>
      <c r="FM139" s="6"/>
      <c r="FN139" s="6"/>
      <c r="FO139" s="6"/>
      <c r="FP139" s="6"/>
      <c r="FQ139" s="6"/>
      <c r="FR139" s="6"/>
      <c r="FS139" s="6"/>
      <c r="FT139" s="6"/>
      <c r="FU139" s="6"/>
      <c r="FV139" s="6"/>
      <c r="FW139" s="6"/>
      <c r="FX139" s="6"/>
      <c r="FY139" s="6"/>
      <c r="FZ139" s="6"/>
      <c r="GA139" s="6"/>
      <c r="GB139" s="6"/>
      <c r="GC139" s="6"/>
      <c r="GD139" s="6"/>
      <c r="GE139" s="6"/>
      <c r="GF139" s="6"/>
      <c r="GG139" s="6"/>
      <c r="GN139" s="7"/>
      <c r="GT139" s="1"/>
      <c r="GU139" s="1"/>
      <c r="GV139" s="1"/>
      <c r="GW139" s="1"/>
      <c r="GX139" s="1"/>
      <c r="GY139" s="1"/>
      <c r="GZ139" s="1"/>
      <c r="HA139" s="1"/>
      <c r="HL139" s="6"/>
      <c r="HS139" s="7"/>
      <c r="HV139" s="1"/>
      <c r="HW139" s="1"/>
      <c r="HX139" s="1"/>
      <c r="HY139" s="1"/>
      <c r="HZ139" s="1"/>
      <c r="IA139" s="1"/>
      <c r="IB139" s="1"/>
      <c r="IC139" s="1"/>
      <c r="IN139" s="6"/>
      <c r="IU139" s="7"/>
      <c r="JF139" s="6"/>
      <c r="JG139" s="6"/>
      <c r="JH139" s="6"/>
      <c r="JI139" s="6"/>
      <c r="JJ139" s="6"/>
      <c r="JK139" s="6"/>
      <c r="JL139" s="6"/>
      <c r="JM139" s="6"/>
      <c r="JN139" s="6"/>
      <c r="KN139" s="6"/>
      <c r="KO139" s="6"/>
      <c r="KP139" s="6"/>
      <c r="KQ139" s="6"/>
      <c r="KR139" s="7"/>
      <c r="KS139" s="7"/>
      <c r="KT139" s="7"/>
      <c r="KU139" s="6"/>
      <c r="KV139" s="6"/>
      <c r="KW139" s="6"/>
      <c r="KX139" s="6"/>
      <c r="KY139" s="6"/>
      <c r="KZ139" s="6"/>
      <c r="LA139" s="6"/>
      <c r="LB139" s="6"/>
      <c r="LC139" s="6"/>
      <c r="LD139" s="7"/>
      <c r="LE139" s="7"/>
      <c r="LF139" s="7"/>
      <c r="LG139" s="7"/>
      <c r="LH139" s="7"/>
      <c r="LI139" s="7"/>
      <c r="LJ139" s="7"/>
      <c r="LK139" s="7"/>
      <c r="LL139" s="6"/>
      <c r="LM139" s="1"/>
      <c r="LN139" s="1"/>
      <c r="LO139" s="1"/>
      <c r="LP139" s="1"/>
      <c r="LQ139" s="1"/>
      <c r="LR139" s="1"/>
      <c r="LS139" s="1"/>
      <c r="LT139" s="1"/>
      <c r="ME139" s="6"/>
      <c r="ML139" s="7"/>
      <c r="MW139" s="1"/>
      <c r="MX139" s="1"/>
      <c r="MY139" s="1"/>
      <c r="MZ139" s="1"/>
      <c r="NA139" s="1"/>
      <c r="NB139" s="1"/>
      <c r="NC139" s="1"/>
      <c r="ND139" s="1"/>
      <c r="NO139" s="6"/>
      <c r="NV139" s="7"/>
      <c r="OG139" s="6"/>
      <c r="ON139" s="7"/>
      <c r="PH139" s="1"/>
      <c r="PI139" s="1"/>
      <c r="PJ139" s="1"/>
      <c r="PK139" s="1"/>
      <c r="PL139" s="1"/>
      <c r="PM139" s="1"/>
      <c r="PN139" s="1"/>
      <c r="PO139" s="1"/>
      <c r="PZ139" s="6"/>
      <c r="QG139" s="7"/>
      <c r="QR139" s="6"/>
      <c r="QY139" s="7"/>
      <c r="SK139" s="6"/>
      <c r="SL139" s="6"/>
      <c r="SM139" s="6"/>
      <c r="SN139" s="6"/>
      <c r="SO139" s="6"/>
      <c r="SP139" s="6"/>
      <c r="SQ139" s="6"/>
      <c r="SR139" s="6"/>
      <c r="SS139" s="6"/>
      <c r="ST139" s="6"/>
      <c r="SU139" s="6"/>
      <c r="SV139" s="6"/>
      <c r="SW139" s="6"/>
      <c r="SX139" s="6"/>
      <c r="SY139" s="6"/>
      <c r="SZ139" s="6"/>
      <c r="TA139" s="6"/>
      <c r="TB139" s="6"/>
      <c r="TC139" s="6"/>
      <c r="TD139" s="6"/>
      <c r="TE139" s="6"/>
      <c r="TF139" s="6"/>
      <c r="TM139" s="7"/>
      <c r="VB139" s="6"/>
      <c r="VI139" s="7"/>
      <c r="WM139" s="249"/>
      <c r="WN139" s="247"/>
      <c r="WO139" s="278"/>
      <c r="WP139" s="1"/>
      <c r="XD139" s="247"/>
      <c r="XE139" s="247"/>
      <c r="XF139" s="247"/>
      <c r="XG139" s="247"/>
      <c r="XH139" s="247"/>
      <c r="XI139" s="247"/>
      <c r="XJ139" s="247"/>
      <c r="XK139" s="247"/>
      <c r="XL139" s="247"/>
      <c r="YV139" s="277"/>
      <c r="ZK139" s="1"/>
      <c r="ZL139" s="1"/>
      <c r="ZM139" s="1"/>
      <c r="ZN139" s="1"/>
      <c r="ZO139" s="1"/>
      <c r="ZX139" s="1"/>
      <c r="ZY139" s="1"/>
      <c r="ZZ139" s="1"/>
      <c r="AAA139" s="6"/>
      <c r="AAB139" s="51"/>
      <c r="AAC139" s="24"/>
      <c r="AAD139" s="24"/>
      <c r="AAE139" s="24"/>
      <c r="AAF139" s="24"/>
      <c r="AAG139" s="6"/>
      <c r="AAH139" s="7"/>
      <c r="AAI139" s="183"/>
    </row>
    <row r="140" ht="15" customHeight="1">
      <c r="K140" s="46"/>
      <c r="L140" s="7"/>
      <c r="M140" s="24"/>
      <c r="N140" s="6"/>
      <c r="O140" s="8"/>
      <c r="P140" s="63"/>
      <c r="Q140" s="8"/>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24"/>
      <c r="AU140" s="6"/>
      <c r="AV140" s="71"/>
      <c r="AW140" s="51"/>
      <c r="AX140" s="24"/>
      <c r="AY140" s="24"/>
      <c r="AZ140" s="71"/>
      <c r="BA140" s="71"/>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S140" s="7"/>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G140" s="7"/>
      <c r="FM140" s="6"/>
      <c r="FN140" s="6"/>
      <c r="FO140" s="6"/>
      <c r="FP140" s="6"/>
      <c r="FQ140" s="6"/>
      <c r="FR140" s="6"/>
      <c r="FS140" s="6"/>
      <c r="FT140" s="6"/>
      <c r="FU140" s="6"/>
      <c r="FV140" s="6"/>
      <c r="FW140" s="6"/>
      <c r="FX140" s="6"/>
      <c r="FY140" s="6"/>
      <c r="FZ140" s="6"/>
      <c r="GA140" s="6"/>
      <c r="GB140" s="6"/>
      <c r="GC140" s="6"/>
      <c r="GD140" s="6"/>
      <c r="GE140" s="6"/>
      <c r="GF140" s="6"/>
      <c r="GG140" s="6"/>
      <c r="GN140" s="7"/>
      <c r="GT140" s="1"/>
      <c r="GU140" s="1"/>
      <c r="GV140" s="1"/>
      <c r="GW140" s="1"/>
      <c r="GX140" s="1"/>
      <c r="GY140" s="1"/>
      <c r="GZ140" s="1"/>
      <c r="HA140" s="1"/>
      <c r="HL140" s="6"/>
      <c r="HS140" s="7"/>
      <c r="HV140" s="1"/>
      <c r="HW140" s="1"/>
      <c r="HX140" s="1"/>
      <c r="HY140" s="1"/>
      <c r="HZ140" s="1"/>
      <c r="IA140" s="1"/>
      <c r="IB140" s="1"/>
      <c r="IC140" s="1"/>
      <c r="IN140" s="6"/>
      <c r="IU140" s="7"/>
      <c r="JF140" s="6"/>
      <c r="JG140" s="6"/>
      <c r="JH140" s="6"/>
      <c r="JI140" s="6"/>
      <c r="JJ140" s="6"/>
      <c r="JK140" s="6"/>
      <c r="JL140" s="6"/>
      <c r="JM140" s="6"/>
      <c r="JN140" s="6"/>
      <c r="KN140" s="6"/>
      <c r="KO140" s="6"/>
      <c r="KP140" s="6"/>
      <c r="KQ140" s="6"/>
      <c r="KR140" s="7"/>
      <c r="KS140" s="7"/>
      <c r="KT140" s="7"/>
      <c r="KU140" s="6"/>
      <c r="KV140" s="6"/>
      <c r="KW140" s="6"/>
      <c r="KX140" s="6"/>
      <c r="KY140" s="6"/>
      <c r="KZ140" s="6"/>
      <c r="LA140" s="6"/>
      <c r="LB140" s="6"/>
      <c r="LC140" s="6"/>
      <c r="LD140" s="7"/>
      <c r="LE140" s="7"/>
      <c r="LF140" s="7"/>
      <c r="LG140" s="7"/>
      <c r="LH140" s="7"/>
      <c r="LI140" s="7"/>
      <c r="LJ140" s="7"/>
      <c r="LK140" s="7"/>
      <c r="LL140" s="6"/>
      <c r="LM140" s="1"/>
      <c r="LN140" s="1"/>
      <c r="LO140" s="1"/>
      <c r="LP140" s="1"/>
      <c r="LQ140" s="1"/>
      <c r="LR140" s="1"/>
      <c r="LS140" s="1"/>
      <c r="LT140" s="1"/>
      <c r="ME140" s="6"/>
      <c r="ML140" s="7"/>
      <c r="MW140" s="1"/>
      <c r="MX140" s="1"/>
      <c r="MY140" s="1"/>
      <c r="MZ140" s="1"/>
      <c r="NA140" s="1"/>
      <c r="NB140" s="1"/>
      <c r="NC140" s="1"/>
      <c r="ND140" s="1"/>
      <c r="NO140" s="6"/>
      <c r="NV140" s="7"/>
      <c r="OG140" s="6"/>
      <c r="ON140" s="7"/>
      <c r="PH140" s="1"/>
      <c r="PI140" s="1"/>
      <c r="PJ140" s="1"/>
      <c r="PK140" s="1"/>
      <c r="PL140" s="1"/>
      <c r="PM140" s="1"/>
      <c r="PN140" s="1"/>
      <c r="PO140" s="1"/>
      <c r="PZ140" s="6"/>
      <c r="QG140" s="7"/>
      <c r="QR140" s="6"/>
      <c r="QY140" s="7"/>
      <c r="SK140" s="6"/>
      <c r="SL140" s="6"/>
      <c r="SM140" s="6"/>
      <c r="SN140" s="6"/>
      <c r="SO140" s="6"/>
      <c r="SP140" s="6"/>
      <c r="SQ140" s="6"/>
      <c r="SR140" s="6"/>
      <c r="SS140" s="6"/>
      <c r="ST140" s="6"/>
      <c r="SU140" s="6"/>
      <c r="SV140" s="6"/>
      <c r="SW140" s="6"/>
      <c r="SX140" s="6"/>
      <c r="SY140" s="6"/>
      <c r="SZ140" s="6"/>
      <c r="TA140" s="6"/>
      <c r="TB140" s="6"/>
      <c r="TC140" s="6"/>
      <c r="TD140" s="6"/>
      <c r="TE140" s="6"/>
      <c r="TF140" s="6"/>
      <c r="TM140" s="7"/>
      <c r="VB140" s="6"/>
      <c r="VI140" s="7"/>
      <c r="WM140" s="249"/>
      <c r="WN140" s="247"/>
      <c r="WO140" s="278"/>
      <c r="WP140" s="1"/>
      <c r="XD140" s="247"/>
      <c r="XE140" s="247"/>
      <c r="XF140" s="247"/>
      <c r="XG140" s="247"/>
      <c r="XH140" s="247"/>
      <c r="XI140" s="247"/>
      <c r="XJ140" s="247"/>
      <c r="XK140" s="247"/>
      <c r="XL140" s="247"/>
      <c r="YV140" s="266"/>
      <c r="ZK140" s="1"/>
      <c r="ZL140" s="1"/>
      <c r="ZM140" s="1"/>
      <c r="ZN140" s="1"/>
      <c r="ZO140" s="1"/>
      <c r="ZX140" s="1"/>
      <c r="ZY140" s="1"/>
      <c r="ZZ140" s="1"/>
      <c r="AAA140" s="71"/>
      <c r="AAB140" s="51"/>
      <c r="AAC140" s="24"/>
      <c r="AAD140" s="24"/>
      <c r="AAE140" s="24"/>
      <c r="AAF140" s="24"/>
      <c r="AAG140" s="6"/>
      <c r="AAH140" s="7"/>
      <c r="AAI140" s="183"/>
    </row>
    <row r="141" s="1" customFormat="1" ht="15" customHeight="1">
      <c r="A141" s="2"/>
      <c r="B141" s="2"/>
      <c r="C141" s="2"/>
      <c r="D141" s="2"/>
      <c r="E141" s="2"/>
      <c r="F141" s="2"/>
      <c r="G141" s="2"/>
      <c r="H141" s="2"/>
      <c r="I141" s="2"/>
      <c r="J141" s="2"/>
      <c r="K141" s="46"/>
      <c r="L141" s="7"/>
      <c r="M141" s="24"/>
      <c r="N141" s="6"/>
      <c r="O141" s="6"/>
      <c r="P141" s="71"/>
      <c r="Q141" s="24"/>
      <c r="R141" s="183"/>
      <c r="S141" s="183"/>
      <c r="T141" s="183"/>
      <c r="U141" s="183"/>
      <c r="V141" s="183"/>
      <c r="W141" s="183"/>
      <c r="X141" s="183"/>
      <c r="Y141" s="183"/>
      <c r="Z141" s="183"/>
      <c r="AA141" s="183"/>
      <c r="AB141" s="183"/>
      <c r="AC141" s="183"/>
      <c r="AD141" s="183"/>
      <c r="AE141" s="183"/>
      <c r="AF141" s="183"/>
      <c r="AG141" s="183"/>
      <c r="AH141" s="183"/>
      <c r="AI141" s="183"/>
      <c r="AJ141" s="183"/>
      <c r="AK141" s="6"/>
      <c r="AL141" s="6"/>
      <c r="AM141" s="6"/>
      <c r="AN141" s="6"/>
      <c r="AO141" s="6"/>
      <c r="AP141" s="6"/>
      <c r="AQ141" s="6"/>
      <c r="AR141" s="6"/>
      <c r="AS141" s="6"/>
      <c r="AT141" s="24"/>
      <c r="AU141" s="6"/>
      <c r="AV141" s="71"/>
      <c r="AW141" s="51"/>
      <c r="AX141" s="24"/>
      <c r="AY141" s="24"/>
      <c r="AZ141" s="71"/>
      <c r="BA141" s="71"/>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R141" s="6"/>
      <c r="DS141" s="7"/>
      <c r="DT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F141" s="6"/>
      <c r="FG141" s="7"/>
      <c r="FH141" s="6"/>
      <c r="FM141" s="6"/>
      <c r="FN141" s="6"/>
      <c r="FO141" s="6"/>
      <c r="FP141" s="6"/>
      <c r="FQ141" s="6"/>
      <c r="FR141" s="6"/>
      <c r="FS141" s="6"/>
      <c r="FT141" s="6"/>
      <c r="FU141" s="6"/>
      <c r="FV141" s="6"/>
      <c r="FW141" s="6"/>
      <c r="FX141" s="6"/>
      <c r="FY141" s="6"/>
      <c r="FZ141" s="6"/>
      <c r="GA141" s="6"/>
      <c r="GB141" s="6"/>
      <c r="GC141" s="6"/>
      <c r="GD141" s="6"/>
      <c r="GE141" s="6"/>
      <c r="GF141" s="6"/>
      <c r="GG141" s="6"/>
      <c r="GM141" s="6"/>
      <c r="GN141" s="7"/>
      <c r="GO141" s="6"/>
      <c r="GT141" s="1"/>
      <c r="GU141" s="1"/>
      <c r="GV141" s="1"/>
      <c r="GW141" s="1"/>
      <c r="GX141" s="1"/>
      <c r="GY141" s="1"/>
      <c r="GZ141" s="1"/>
      <c r="HA141" s="1"/>
      <c r="HB141" s="1"/>
      <c r="HC141" s="1"/>
      <c r="HD141" s="1"/>
      <c r="HE141" s="1"/>
      <c r="HF141" s="1"/>
      <c r="HG141" s="1"/>
      <c r="HH141" s="1"/>
      <c r="HI141" s="1"/>
      <c r="HJ141" s="1"/>
      <c r="HK141" s="1"/>
      <c r="HL141" s="6"/>
      <c r="HR141" s="6"/>
      <c r="HS141" s="7"/>
      <c r="HT141" s="6"/>
      <c r="HV141" s="1"/>
      <c r="HW141" s="1"/>
      <c r="HX141" s="1"/>
      <c r="HY141" s="1"/>
      <c r="HZ141" s="1"/>
      <c r="IA141" s="1"/>
      <c r="IB141" s="1"/>
      <c r="IC141" s="1"/>
      <c r="ID141" s="1"/>
      <c r="IE141" s="1"/>
      <c r="IF141" s="1"/>
      <c r="IG141" s="1"/>
      <c r="IH141" s="1"/>
      <c r="II141" s="1"/>
      <c r="IJ141" s="1"/>
      <c r="IK141" s="1"/>
      <c r="IL141" s="1"/>
      <c r="IM141" s="1"/>
      <c r="IN141" s="6"/>
      <c r="IT141" s="6"/>
      <c r="IU141" s="7"/>
      <c r="IV141" s="6"/>
      <c r="IW141" s="6"/>
      <c r="IX141" s="6"/>
      <c r="IY141" s="6"/>
      <c r="IZ141" s="6"/>
      <c r="JA141" s="6"/>
      <c r="JB141" s="6"/>
      <c r="JC141" s="6"/>
      <c r="JD141" s="6"/>
      <c r="JE141" s="6"/>
      <c r="JF141" s="6"/>
      <c r="JG141" s="6"/>
      <c r="JH141" s="6"/>
      <c r="JI141" s="6"/>
      <c r="JJ141" s="6"/>
      <c r="JK141" s="6"/>
      <c r="JL141" s="6"/>
      <c r="JM141" s="6"/>
      <c r="JN141" s="6"/>
      <c r="KN141" s="6"/>
      <c r="KO141" s="6"/>
      <c r="KP141" s="6"/>
      <c r="KQ141" s="6"/>
      <c r="KR141" s="7"/>
      <c r="KS141" s="7"/>
      <c r="KT141" s="7"/>
      <c r="KU141" s="6"/>
      <c r="KV141" s="6"/>
      <c r="KW141" s="6"/>
      <c r="KX141" s="6"/>
      <c r="KY141" s="6"/>
      <c r="KZ141" s="6"/>
      <c r="LA141" s="6"/>
      <c r="LB141" s="6"/>
      <c r="LC141" s="6"/>
      <c r="LD141" s="7"/>
      <c r="LE141" s="7"/>
      <c r="LF141" s="7"/>
      <c r="LG141" s="7"/>
      <c r="LH141" s="7"/>
      <c r="LI141" s="7"/>
      <c r="LJ141" s="7"/>
      <c r="LK141" s="7"/>
      <c r="LL141" s="6"/>
      <c r="LM141" s="1"/>
      <c r="LN141" s="1"/>
      <c r="LO141" s="1"/>
      <c r="LP141" s="1"/>
      <c r="LQ141" s="1"/>
      <c r="LR141" s="1"/>
      <c r="LS141" s="1"/>
      <c r="LT141" s="1"/>
      <c r="LU141" s="1"/>
      <c r="LV141" s="1"/>
      <c r="LW141" s="1"/>
      <c r="LX141" s="1"/>
      <c r="LY141" s="1"/>
      <c r="LZ141" s="1"/>
      <c r="MA141" s="1"/>
      <c r="MB141" s="1"/>
      <c r="MC141" s="1"/>
      <c r="MD141" s="1"/>
      <c r="ME141" s="6"/>
      <c r="MK141" s="6"/>
      <c r="ML141" s="7"/>
      <c r="MM141" s="6"/>
      <c r="MN141" s="6"/>
      <c r="MO141" s="6"/>
      <c r="MP141" s="6"/>
      <c r="MQ141" s="6"/>
      <c r="MR141" s="6"/>
      <c r="MS141" s="6"/>
      <c r="MT141" s="6"/>
      <c r="MU141" s="6"/>
      <c r="MV141" s="6"/>
      <c r="MW141" s="1"/>
      <c r="MX141" s="1"/>
      <c r="MY141" s="1"/>
      <c r="MZ141" s="1"/>
      <c r="NA141" s="1"/>
      <c r="NB141" s="1"/>
      <c r="NC141" s="1"/>
      <c r="ND141" s="1"/>
      <c r="NE141" s="1"/>
      <c r="NF141" s="1"/>
      <c r="NG141" s="1"/>
      <c r="NH141" s="1"/>
      <c r="NI141" s="1"/>
      <c r="NJ141" s="1"/>
      <c r="NK141" s="1"/>
      <c r="NL141" s="1"/>
      <c r="NM141" s="1"/>
      <c r="NN141" s="1"/>
      <c r="NO141" s="6"/>
      <c r="NU141" s="6"/>
      <c r="NV141" s="7"/>
      <c r="NW141" s="6"/>
      <c r="NX141" s="6"/>
      <c r="NY141" s="6"/>
      <c r="NZ141" s="6"/>
      <c r="OA141" s="6"/>
      <c r="OB141" s="6"/>
      <c r="OC141" s="6"/>
      <c r="OD141" s="6"/>
      <c r="OE141" s="6"/>
      <c r="OF141" s="6"/>
      <c r="OG141" s="6"/>
      <c r="OM141" s="6"/>
      <c r="ON141" s="7"/>
      <c r="OO141" s="6"/>
      <c r="OP141" s="6"/>
      <c r="OQ141" s="6"/>
      <c r="OR141" s="6"/>
      <c r="OS141" s="6"/>
      <c r="OT141" s="6"/>
      <c r="OU141" s="6"/>
      <c r="OV141" s="6"/>
      <c r="OW141" s="6"/>
      <c r="OX141" s="6"/>
      <c r="OY141" s="2"/>
      <c r="OZ141" s="2"/>
      <c r="PA141" s="2"/>
      <c r="PB141" s="2"/>
      <c r="PC141" s="2"/>
      <c r="PD141" s="2"/>
      <c r="PE141" s="2"/>
      <c r="PF141" s="2"/>
      <c r="PG141" s="2"/>
      <c r="PH141" s="1"/>
      <c r="PI141" s="1"/>
      <c r="PJ141" s="1"/>
      <c r="PK141" s="1"/>
      <c r="PL141" s="1"/>
      <c r="PM141" s="1"/>
      <c r="PN141" s="1"/>
      <c r="PO141" s="1"/>
      <c r="PP141" s="1"/>
      <c r="PQ141" s="1"/>
      <c r="PR141" s="1"/>
      <c r="PS141" s="1"/>
      <c r="PT141" s="1"/>
      <c r="PU141" s="1"/>
      <c r="PV141" s="1"/>
      <c r="PW141" s="1"/>
      <c r="PX141" s="1"/>
      <c r="PY141" s="1"/>
      <c r="PZ141" s="6"/>
      <c r="QF141" s="6"/>
      <c r="QG141" s="7"/>
      <c r="QH141" s="6"/>
      <c r="QI141" s="6"/>
      <c r="QJ141" s="6"/>
      <c r="QK141" s="6"/>
      <c r="QL141" s="6"/>
      <c r="QM141" s="6"/>
      <c r="QN141" s="6"/>
      <c r="QO141" s="6"/>
      <c r="QP141" s="6"/>
      <c r="QQ141" s="6"/>
      <c r="QR141" s="6"/>
      <c r="QX141" s="6"/>
      <c r="QY141" s="7"/>
      <c r="QZ141" s="6"/>
      <c r="RA141" s="6"/>
      <c r="RB141" s="6"/>
      <c r="RC141" s="6"/>
      <c r="RD141" s="6"/>
      <c r="RE141" s="6"/>
      <c r="RF141" s="6"/>
      <c r="RG141" s="6"/>
      <c r="RH141" s="6"/>
      <c r="RI141" s="6"/>
      <c r="RJ141" s="2"/>
      <c r="RK141" s="2"/>
      <c r="RL141" s="2"/>
      <c r="RM141" s="2"/>
      <c r="RN141" s="2"/>
      <c r="RO141" s="2"/>
      <c r="RP141" s="2"/>
      <c r="RQ141" s="2"/>
      <c r="RR141" s="2"/>
      <c r="RS141" s="2"/>
      <c r="RT141" s="2"/>
      <c r="RU141" s="2"/>
      <c r="RV141" s="2"/>
      <c r="RW141" s="2"/>
      <c r="RX141" s="2"/>
      <c r="RY141" s="2"/>
      <c r="RZ141" s="2"/>
      <c r="SA141" s="2"/>
      <c r="SB141" s="6"/>
      <c r="SC141" s="6"/>
      <c r="SD141" s="6"/>
      <c r="SE141" s="6"/>
      <c r="SF141" s="6"/>
      <c r="SG141" s="6"/>
      <c r="SH141" s="6"/>
      <c r="SI141" s="6"/>
      <c r="SJ141" s="6"/>
      <c r="SK141" s="6"/>
      <c r="SL141" s="6"/>
      <c r="SM141" s="6"/>
      <c r="SN141" s="6"/>
      <c r="SO141" s="6"/>
      <c r="SP141" s="6"/>
      <c r="SQ141" s="6"/>
      <c r="SR141" s="6"/>
      <c r="SS141" s="6"/>
      <c r="ST141" s="6"/>
      <c r="SU141" s="6"/>
      <c r="SV141" s="6"/>
      <c r="SW141" s="6"/>
      <c r="SX141" s="6"/>
      <c r="SY141" s="6"/>
      <c r="SZ141" s="6"/>
      <c r="TA141" s="6"/>
      <c r="TB141" s="6"/>
      <c r="TC141" s="6"/>
      <c r="TD141" s="6"/>
      <c r="TE141" s="6"/>
      <c r="TF141" s="6"/>
      <c r="TL141" s="6"/>
      <c r="TM141" s="7"/>
      <c r="TN141" s="6"/>
      <c r="TR141" s="6"/>
      <c r="TS141" s="6"/>
      <c r="TT141" s="6"/>
      <c r="TU141" s="6"/>
      <c r="TV141" s="6"/>
      <c r="TW141" s="6"/>
      <c r="TX141" s="6"/>
      <c r="TY141" s="6"/>
      <c r="TZ141" s="6"/>
      <c r="UA141" s="6"/>
      <c r="UB141" s="6"/>
      <c r="UC141" s="6"/>
      <c r="UD141" s="6"/>
      <c r="UE141" s="6"/>
      <c r="UF141" s="6"/>
      <c r="UG141" s="6"/>
      <c r="UH141" s="6"/>
      <c r="UI141" s="6"/>
      <c r="UJ141" s="2"/>
      <c r="UK141" s="2"/>
      <c r="UL141" s="2"/>
      <c r="UM141" s="2"/>
      <c r="UN141" s="2"/>
      <c r="UO141" s="2"/>
      <c r="UP141" s="2"/>
      <c r="UQ141" s="2"/>
      <c r="UR141" s="2"/>
      <c r="US141" s="6"/>
      <c r="UT141" s="8"/>
      <c r="UU141" s="6"/>
      <c r="UV141" s="6"/>
      <c r="UW141" s="6"/>
      <c r="UX141" s="6"/>
      <c r="UY141" s="6"/>
      <c r="UZ141" s="6"/>
      <c r="VA141" s="6"/>
      <c r="VB141" s="6"/>
      <c r="VH141" s="6"/>
      <c r="VI141" s="7"/>
      <c r="VJ141" s="6"/>
      <c r="VK141" s="6"/>
      <c r="VL141" s="6"/>
      <c r="VM141" s="6"/>
      <c r="VN141" s="6"/>
      <c r="VO141" s="6"/>
      <c r="VP141" s="6"/>
      <c r="VQ141" s="6"/>
      <c r="VR141" s="6"/>
      <c r="VS141" s="6"/>
      <c r="VT141" s="6"/>
      <c r="VU141" s="6"/>
      <c r="VV141" s="6"/>
      <c r="VW141" s="6"/>
      <c r="VX141" s="6"/>
      <c r="VY141" s="6"/>
      <c r="VZ141" s="6"/>
      <c r="WA141" s="6"/>
      <c r="WB141" s="6"/>
      <c r="WC141" s="6"/>
      <c r="WD141" s="6"/>
      <c r="WE141" s="6"/>
      <c r="WF141" s="6"/>
      <c r="WG141" s="6"/>
      <c r="WH141" s="6"/>
      <c r="WI141" s="6"/>
      <c r="WJ141" s="6"/>
      <c r="WK141" s="6"/>
      <c r="WL141" s="6"/>
      <c r="WM141" s="249"/>
      <c r="WN141" s="247"/>
      <c r="WO141" s="278"/>
      <c r="WP141" s="1"/>
      <c r="WQ141" s="1"/>
      <c r="WR141" s="1"/>
      <c r="WS141" s="1"/>
      <c r="WT141" s="1"/>
      <c r="WU141" s="1"/>
      <c r="WV141" s="1"/>
      <c r="WW141" s="1"/>
      <c r="WX141" s="1"/>
      <c r="WY141" s="1"/>
      <c r="WZ141" s="1"/>
      <c r="XA141" s="1"/>
      <c r="XB141" s="1"/>
      <c r="XC141" s="1"/>
      <c r="XD141" s="247"/>
      <c r="XE141" s="247"/>
      <c r="XF141" s="247"/>
      <c r="XG141" s="247"/>
      <c r="XH141" s="247"/>
      <c r="XI141" s="247"/>
      <c r="XJ141" s="247"/>
      <c r="XK141" s="247"/>
      <c r="XL141" s="247"/>
      <c r="XM141" s="6"/>
      <c r="XN141" s="6"/>
      <c r="XO141" s="6"/>
      <c r="XP141" s="6"/>
      <c r="XQ141" s="6"/>
      <c r="XR141" s="6"/>
      <c r="XS141" s="6"/>
      <c r="XT141" s="6"/>
      <c r="XU141" s="6"/>
      <c r="XV141" s="6"/>
      <c r="XW141" s="6"/>
      <c r="XX141" s="6"/>
      <c r="XY141" s="6"/>
      <c r="XZ141" s="6"/>
      <c r="YA141" s="6"/>
      <c r="YB141" s="6"/>
      <c r="YC141" s="6"/>
      <c r="YD141" s="6"/>
      <c r="YE141" s="6"/>
      <c r="YF141" s="6"/>
      <c r="YG141" s="6"/>
      <c r="YH141" s="6"/>
      <c r="YI141" s="6"/>
      <c r="YJ141" s="6"/>
      <c r="YK141" s="6"/>
      <c r="YL141" s="6"/>
      <c r="YM141" s="6"/>
      <c r="YN141" s="6"/>
      <c r="YO141" s="6"/>
      <c r="YP141" s="6"/>
      <c r="YQ141" s="6"/>
      <c r="YR141" s="6"/>
      <c r="YS141" s="6"/>
      <c r="YT141" s="6"/>
      <c r="YU141" s="6"/>
      <c r="YV141" s="6"/>
      <c r="ZH141" s="3"/>
      <c r="ZJ141" s="4"/>
      <c r="ZK141" s="1"/>
      <c r="ZL141" s="1"/>
      <c r="ZM141" s="1"/>
      <c r="ZN141" s="1"/>
      <c r="ZO141" s="1"/>
      <c r="ZW141" s="1"/>
      <c r="AAA141" s="71"/>
      <c r="AAB141" s="51"/>
      <c r="AAC141" s="24"/>
      <c r="AAD141" s="24"/>
      <c r="AAE141" s="24"/>
      <c r="AAF141" s="24"/>
      <c r="AAG141" s="6"/>
      <c r="AAH141" s="7"/>
      <c r="AAI141" s="183"/>
    </row>
    <row r="142" s="1" customFormat="1" ht="15" customHeight="1">
      <c r="A142" s="2"/>
      <c r="B142" s="2"/>
      <c r="C142" s="2"/>
      <c r="D142" s="2"/>
      <c r="E142" s="2"/>
      <c r="F142" s="2"/>
      <c r="G142" s="2"/>
      <c r="H142" s="2"/>
      <c r="I142" s="2"/>
      <c r="J142" s="2"/>
      <c r="K142" s="6"/>
      <c r="L142" s="46"/>
      <c r="M142" s="24"/>
      <c r="N142" s="6"/>
      <c r="O142" s="71"/>
      <c r="P142" s="51"/>
      <c r="Q142" s="24"/>
      <c r="R142" s="7"/>
      <c r="S142" s="7"/>
      <c r="T142" s="7"/>
      <c r="U142" s="7"/>
      <c r="V142" s="7"/>
      <c r="W142" s="7"/>
      <c r="X142" s="7"/>
      <c r="Y142" s="7"/>
      <c r="Z142" s="7"/>
      <c r="AA142" s="7"/>
      <c r="AB142" s="7"/>
      <c r="AC142" s="7"/>
      <c r="AD142" s="7"/>
      <c r="AE142" s="7"/>
      <c r="AF142" s="7"/>
      <c r="AG142" s="7"/>
      <c r="AH142" s="7"/>
      <c r="AI142" s="7"/>
      <c r="AJ142" s="7"/>
      <c r="AK142" s="183"/>
      <c r="AL142" s="183"/>
      <c r="AM142" s="183"/>
      <c r="AN142" s="183"/>
      <c r="AO142" s="183"/>
      <c r="AP142" s="183"/>
      <c r="AQ142" s="183"/>
      <c r="AR142" s="183"/>
      <c r="AS142" s="183"/>
      <c r="AT142" s="24"/>
      <c r="AU142" s="6"/>
      <c r="AV142" s="71"/>
      <c r="AW142" s="51"/>
      <c r="AX142" s="24"/>
      <c r="AY142" s="24"/>
      <c r="AZ142" s="71"/>
      <c r="BA142" s="71"/>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R142" s="6"/>
      <c r="DS142" s="7"/>
      <c r="DT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F142" s="6"/>
      <c r="FG142" s="7"/>
      <c r="FH142" s="6"/>
      <c r="FM142" s="6"/>
      <c r="FN142" s="6"/>
      <c r="FO142" s="6"/>
      <c r="FP142" s="6"/>
      <c r="FQ142" s="6"/>
      <c r="FR142" s="6"/>
      <c r="FS142" s="6"/>
      <c r="FT142" s="6"/>
      <c r="FU142" s="6"/>
      <c r="FV142" s="6"/>
      <c r="FW142" s="6"/>
      <c r="FX142" s="6"/>
      <c r="FY142" s="6"/>
      <c r="FZ142" s="6"/>
      <c r="GA142" s="6"/>
      <c r="GB142" s="6"/>
      <c r="GC142" s="6"/>
      <c r="GD142" s="6"/>
      <c r="GE142" s="6"/>
      <c r="GF142" s="6"/>
      <c r="GG142" s="6"/>
      <c r="GM142" s="6"/>
      <c r="GN142" s="7"/>
      <c r="GO142" s="6"/>
      <c r="GT142" s="1"/>
      <c r="GU142" s="1"/>
      <c r="GV142" s="1"/>
      <c r="GW142" s="1"/>
      <c r="GX142" s="1"/>
      <c r="GY142" s="1"/>
      <c r="GZ142" s="1"/>
      <c r="HA142" s="1"/>
      <c r="HB142" s="1"/>
      <c r="HC142" s="1"/>
      <c r="HD142" s="1"/>
      <c r="HE142" s="1"/>
      <c r="HF142" s="1"/>
      <c r="HG142" s="1"/>
      <c r="HH142" s="1"/>
      <c r="HI142" s="1"/>
      <c r="HJ142" s="1"/>
      <c r="HK142" s="1"/>
      <c r="HL142" s="6"/>
      <c r="HR142" s="6"/>
      <c r="HS142" s="7"/>
      <c r="HT142" s="6"/>
      <c r="HV142" s="1"/>
      <c r="HW142" s="1"/>
      <c r="HX142" s="1"/>
      <c r="HY142" s="1"/>
      <c r="HZ142" s="1"/>
      <c r="IA142" s="1"/>
      <c r="IB142" s="1"/>
      <c r="IC142" s="1"/>
      <c r="ID142" s="1"/>
      <c r="IE142" s="1"/>
      <c r="IF142" s="1"/>
      <c r="IG142" s="1"/>
      <c r="IH142" s="1"/>
      <c r="II142" s="1"/>
      <c r="IJ142" s="1"/>
      <c r="IK142" s="1"/>
      <c r="IL142" s="1"/>
      <c r="IM142" s="1"/>
      <c r="IN142" s="6"/>
      <c r="IT142" s="6"/>
      <c r="IU142" s="7"/>
      <c r="IV142" s="6"/>
      <c r="IW142" s="6"/>
      <c r="IX142" s="6"/>
      <c r="IY142" s="6"/>
      <c r="IZ142" s="6"/>
      <c r="JA142" s="6"/>
      <c r="JB142" s="6"/>
      <c r="JC142" s="6"/>
      <c r="JD142" s="6"/>
      <c r="JE142" s="6"/>
      <c r="JF142" s="6"/>
      <c r="JG142" s="6"/>
      <c r="JH142" s="6"/>
      <c r="JI142" s="6"/>
      <c r="JJ142" s="6"/>
      <c r="JK142" s="6"/>
      <c r="JL142" s="6"/>
      <c r="JM142" s="6"/>
      <c r="JN142" s="6"/>
      <c r="KN142" s="6"/>
      <c r="KO142" s="6"/>
      <c r="KP142" s="6"/>
      <c r="KQ142" s="6"/>
      <c r="KR142" s="7"/>
      <c r="KS142" s="7"/>
      <c r="KT142" s="7"/>
      <c r="KU142" s="6"/>
      <c r="KV142" s="6"/>
      <c r="KW142" s="6"/>
      <c r="KX142" s="6"/>
      <c r="KY142" s="6"/>
      <c r="KZ142" s="6"/>
      <c r="LA142" s="6"/>
      <c r="LB142" s="6"/>
      <c r="LC142" s="6"/>
      <c r="LD142" s="7"/>
      <c r="LE142" s="7"/>
      <c r="LF142" s="7"/>
      <c r="LG142" s="7"/>
      <c r="LH142" s="7"/>
      <c r="LI142" s="7"/>
      <c r="LJ142" s="7"/>
      <c r="LK142" s="7"/>
      <c r="LL142" s="6"/>
      <c r="LM142" s="1"/>
      <c r="LN142" s="1"/>
      <c r="LO142" s="1"/>
      <c r="LP142" s="1"/>
      <c r="LQ142" s="1"/>
      <c r="LR142" s="1"/>
      <c r="LS142" s="1"/>
      <c r="LT142" s="1"/>
      <c r="LU142" s="1"/>
      <c r="LV142" s="1"/>
      <c r="LW142" s="1"/>
      <c r="LX142" s="1"/>
      <c r="LY142" s="1"/>
      <c r="LZ142" s="1"/>
      <c r="MA142" s="1"/>
      <c r="MB142" s="1"/>
      <c r="MC142" s="1"/>
      <c r="MD142" s="1"/>
      <c r="ME142" s="6"/>
      <c r="MK142" s="6"/>
      <c r="ML142" s="7"/>
      <c r="MM142" s="6"/>
      <c r="MN142" s="6"/>
      <c r="MO142" s="6"/>
      <c r="MP142" s="6"/>
      <c r="MQ142" s="6"/>
      <c r="MR142" s="6"/>
      <c r="MS142" s="6"/>
      <c r="MT142" s="6"/>
      <c r="MU142" s="6"/>
      <c r="MV142" s="6"/>
      <c r="MW142" s="1"/>
      <c r="MX142" s="1"/>
      <c r="MY142" s="1"/>
      <c r="MZ142" s="1"/>
      <c r="NA142" s="1"/>
      <c r="NB142" s="1"/>
      <c r="NC142" s="1"/>
      <c r="ND142" s="1"/>
      <c r="NE142" s="1"/>
      <c r="NF142" s="1"/>
      <c r="NG142" s="1"/>
      <c r="NH142" s="1"/>
      <c r="NI142" s="1"/>
      <c r="NJ142" s="1"/>
      <c r="NK142" s="1"/>
      <c r="NL142" s="1"/>
      <c r="NM142" s="1"/>
      <c r="NN142" s="1"/>
      <c r="NO142" s="6"/>
      <c r="NU142" s="6"/>
      <c r="NV142" s="7"/>
      <c r="NW142" s="6"/>
      <c r="NX142" s="6"/>
      <c r="NY142" s="6"/>
      <c r="NZ142" s="6"/>
      <c r="OA142" s="6"/>
      <c r="OB142" s="6"/>
      <c r="OC142" s="6"/>
      <c r="OD142" s="6"/>
      <c r="OE142" s="6"/>
      <c r="OF142" s="6"/>
      <c r="OG142" s="6"/>
      <c r="OM142" s="6"/>
      <c r="ON142" s="7"/>
      <c r="OO142" s="6"/>
      <c r="OP142" s="6"/>
      <c r="OQ142" s="6"/>
      <c r="OR142" s="6"/>
      <c r="OS142" s="6"/>
      <c r="OT142" s="6"/>
      <c r="OU142" s="6"/>
      <c r="OV142" s="6"/>
      <c r="OW142" s="6"/>
      <c r="OX142" s="6"/>
      <c r="PH142" s="1"/>
      <c r="PI142" s="1"/>
      <c r="PJ142" s="1"/>
      <c r="PK142" s="1"/>
      <c r="PL142" s="1"/>
      <c r="PM142" s="1"/>
      <c r="PN142" s="1"/>
      <c r="PO142" s="1"/>
      <c r="PP142" s="1"/>
      <c r="PQ142" s="1"/>
      <c r="PR142" s="1"/>
      <c r="PS142" s="1"/>
      <c r="PT142" s="1"/>
      <c r="PU142" s="1"/>
      <c r="PV142" s="1"/>
      <c r="PW142" s="1"/>
      <c r="PX142" s="1"/>
      <c r="PY142" s="1"/>
      <c r="PZ142" s="6"/>
      <c r="QF142" s="6"/>
      <c r="QG142" s="7"/>
      <c r="QH142" s="6"/>
      <c r="QI142" s="6"/>
      <c r="QJ142" s="6"/>
      <c r="QK142" s="6"/>
      <c r="QL142" s="6"/>
      <c r="QM142" s="6"/>
      <c r="QN142" s="6"/>
      <c r="QO142" s="6"/>
      <c r="QP142" s="6"/>
      <c r="QQ142" s="6"/>
      <c r="QR142" s="6"/>
      <c r="QX142" s="6"/>
      <c r="QY142" s="7"/>
      <c r="QZ142" s="6"/>
      <c r="RA142" s="6"/>
      <c r="RB142" s="6"/>
      <c r="RC142" s="6"/>
      <c r="RD142" s="6"/>
      <c r="RE142" s="6"/>
      <c r="RF142" s="6"/>
      <c r="RG142" s="6"/>
      <c r="RH142" s="6"/>
      <c r="RI142" s="6"/>
      <c r="SB142" s="6"/>
      <c r="SC142" s="6"/>
      <c r="SD142" s="6"/>
      <c r="SE142" s="6"/>
      <c r="SF142" s="6"/>
      <c r="SG142" s="6"/>
      <c r="SH142" s="6"/>
      <c r="SI142" s="6"/>
      <c r="SJ142" s="6"/>
      <c r="SK142" s="6"/>
      <c r="SL142" s="6"/>
      <c r="SM142" s="6"/>
      <c r="SN142" s="6"/>
      <c r="SO142" s="6"/>
      <c r="SP142" s="6"/>
      <c r="SQ142" s="6"/>
      <c r="SR142" s="6"/>
      <c r="SS142" s="6"/>
      <c r="ST142" s="6"/>
      <c r="SU142" s="6"/>
      <c r="SV142" s="6"/>
      <c r="SW142" s="6"/>
      <c r="SX142" s="6"/>
      <c r="SY142" s="6"/>
      <c r="SZ142" s="6"/>
      <c r="TA142" s="6"/>
      <c r="TB142" s="6"/>
      <c r="TC142" s="6"/>
      <c r="TD142" s="6"/>
      <c r="TE142" s="6"/>
      <c r="TF142" s="6"/>
      <c r="TL142" s="6"/>
      <c r="TM142" s="7"/>
      <c r="TN142" s="6"/>
      <c r="TR142" s="6"/>
      <c r="TS142" s="6"/>
      <c r="TT142" s="6"/>
      <c r="TU142" s="6"/>
      <c r="TV142" s="6"/>
      <c r="TW142" s="6"/>
      <c r="TX142" s="6"/>
      <c r="TY142" s="6"/>
      <c r="TZ142" s="6"/>
      <c r="UA142" s="6"/>
      <c r="UB142" s="6"/>
      <c r="UC142" s="6"/>
      <c r="UD142" s="6"/>
      <c r="UE142" s="6"/>
      <c r="UF142" s="6"/>
      <c r="UG142" s="6"/>
      <c r="UH142" s="6"/>
      <c r="UI142" s="6"/>
      <c r="US142" s="6"/>
      <c r="UT142" s="8"/>
      <c r="UU142" s="6"/>
      <c r="UV142" s="6"/>
      <c r="UW142" s="6"/>
      <c r="UX142" s="6"/>
      <c r="UY142" s="6"/>
      <c r="UZ142" s="6"/>
      <c r="VA142" s="6"/>
      <c r="VB142" s="6"/>
      <c r="VH142" s="6"/>
      <c r="VI142" s="7"/>
      <c r="VJ142" s="6"/>
      <c r="VK142" s="6"/>
      <c r="VL142" s="6"/>
      <c r="VM142" s="6"/>
      <c r="VN142" s="6"/>
      <c r="VO142" s="6"/>
      <c r="VP142" s="6"/>
      <c r="VQ142" s="6"/>
      <c r="VR142" s="6"/>
      <c r="VS142" s="6"/>
      <c r="VT142" s="6"/>
      <c r="VU142" s="6"/>
      <c r="VV142" s="6"/>
      <c r="VW142" s="6"/>
      <c r="VX142" s="6"/>
      <c r="VY142" s="6"/>
      <c r="VZ142" s="6"/>
      <c r="WA142" s="6"/>
      <c r="WB142" s="6"/>
      <c r="WC142" s="6"/>
      <c r="WD142" s="6"/>
      <c r="WE142" s="6"/>
      <c r="WF142" s="6"/>
      <c r="WG142" s="6"/>
      <c r="WH142" s="6"/>
      <c r="WI142" s="6"/>
      <c r="WJ142" s="6"/>
      <c r="WK142" s="6"/>
      <c r="WL142" s="6"/>
      <c r="WM142" s="249"/>
      <c r="WN142" s="247"/>
      <c r="WO142" s="278"/>
      <c r="WP142" s="1"/>
      <c r="WQ142" s="1"/>
      <c r="WR142" s="1"/>
      <c r="WS142" s="1"/>
      <c r="WT142" s="1"/>
      <c r="WU142" s="1"/>
      <c r="WV142" s="1"/>
      <c r="WW142" s="1"/>
      <c r="WX142" s="1"/>
      <c r="WY142" s="1"/>
      <c r="WZ142" s="1"/>
      <c r="XA142" s="1"/>
      <c r="XB142" s="1"/>
      <c r="XC142" s="1"/>
      <c r="XD142" s="247"/>
      <c r="XE142" s="247"/>
      <c r="XF142" s="247"/>
      <c r="XG142" s="247"/>
      <c r="XH142" s="247"/>
      <c r="XI142" s="247"/>
      <c r="XJ142" s="247"/>
      <c r="XK142" s="247"/>
      <c r="XL142" s="247"/>
      <c r="XM142" s="6"/>
      <c r="XN142" s="6"/>
      <c r="XO142" s="6"/>
      <c r="XP142" s="6"/>
      <c r="XQ142" s="6"/>
      <c r="XR142" s="6"/>
      <c r="XS142" s="6"/>
      <c r="XT142" s="6"/>
      <c r="XU142" s="6"/>
      <c r="XV142" s="6"/>
      <c r="XW142" s="6"/>
      <c r="XX142" s="6"/>
      <c r="XY142" s="6"/>
      <c r="XZ142" s="6"/>
      <c r="YA142" s="6"/>
      <c r="YB142" s="6"/>
      <c r="YC142" s="6"/>
      <c r="YD142" s="6"/>
      <c r="YE142" s="6"/>
      <c r="YF142" s="6"/>
      <c r="YG142" s="6"/>
      <c r="YH142" s="6"/>
      <c r="YI142" s="6"/>
      <c r="YJ142" s="6"/>
      <c r="YK142" s="6"/>
      <c r="YL142" s="6"/>
      <c r="YM142" s="6"/>
      <c r="YN142" s="6"/>
      <c r="YO142" s="6"/>
      <c r="YP142" s="6"/>
      <c r="YQ142" s="6"/>
      <c r="YR142" s="6"/>
      <c r="YS142" s="6"/>
      <c r="YT142" s="6"/>
      <c r="YU142" s="6"/>
      <c r="YV142" s="6"/>
      <c r="ZH142" s="3"/>
      <c r="ZJ142" s="4"/>
      <c r="ZK142" s="1"/>
      <c r="ZL142" s="1"/>
      <c r="ZM142" s="1"/>
      <c r="ZN142" s="1"/>
      <c r="ZO142" s="1"/>
      <c r="ZW142" s="1"/>
      <c r="AAA142" s="71"/>
      <c r="AAB142" s="51"/>
      <c r="AAC142" s="24"/>
      <c r="AAD142" s="24"/>
      <c r="AAE142" s="24"/>
      <c r="AAF142" s="24"/>
      <c r="AAG142" s="6"/>
      <c r="AAH142" s="7"/>
      <c r="AAI142" s="183"/>
    </row>
    <row r="143" s="1" customFormat="1" ht="15" customHeight="1">
      <c r="A143" s="2"/>
      <c r="B143" s="2"/>
      <c r="C143" s="2"/>
      <c r="D143" s="2"/>
      <c r="E143" s="2"/>
      <c r="F143" s="2"/>
      <c r="G143" s="2"/>
      <c r="H143" s="2"/>
      <c r="I143" s="2"/>
      <c r="J143" s="2"/>
      <c r="K143" s="71"/>
      <c r="L143" s="7"/>
      <c r="M143" s="24"/>
      <c r="N143" s="6"/>
      <c r="O143" s="71"/>
      <c r="P143" s="51"/>
      <c r="Q143" s="24"/>
      <c r="R143" s="24"/>
      <c r="S143" s="24"/>
      <c r="T143" s="24"/>
      <c r="U143" s="24"/>
      <c r="V143" s="24"/>
      <c r="W143" s="24"/>
      <c r="X143" s="24"/>
      <c r="Y143" s="24"/>
      <c r="Z143" s="24"/>
      <c r="AA143" s="24"/>
      <c r="AB143" s="24"/>
      <c r="AC143" s="24"/>
      <c r="AD143" s="24"/>
      <c r="AE143" s="24"/>
      <c r="AF143" s="24"/>
      <c r="AG143" s="24"/>
      <c r="AH143" s="24"/>
      <c r="AI143" s="24"/>
      <c r="AJ143" s="24"/>
      <c r="AK143" s="7"/>
      <c r="AL143" s="7"/>
      <c r="AM143" s="7"/>
      <c r="AN143" s="7"/>
      <c r="AO143" s="7"/>
      <c r="AP143" s="7"/>
      <c r="AQ143" s="7"/>
      <c r="AR143" s="7"/>
      <c r="AS143" s="7"/>
      <c r="AT143" s="24"/>
      <c r="AU143" s="6"/>
      <c r="AV143" s="71"/>
      <c r="AW143" s="51"/>
      <c r="AX143" s="24"/>
      <c r="AY143" s="7"/>
      <c r="AZ143" s="71"/>
      <c r="BA143" s="71"/>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R143" s="6"/>
      <c r="DS143" s="7"/>
      <c r="DT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F143" s="6"/>
      <c r="FG143" s="7"/>
      <c r="FH143" s="6"/>
      <c r="FM143" s="6"/>
      <c r="FN143" s="6"/>
      <c r="FO143" s="6"/>
      <c r="FP143" s="6"/>
      <c r="FQ143" s="6"/>
      <c r="FR143" s="6"/>
      <c r="FS143" s="6"/>
      <c r="FT143" s="6"/>
      <c r="FU143" s="6"/>
      <c r="FV143" s="6"/>
      <c r="FW143" s="6"/>
      <c r="FX143" s="6"/>
      <c r="FY143" s="6"/>
      <c r="FZ143" s="6"/>
      <c r="GA143" s="6"/>
      <c r="GB143" s="6"/>
      <c r="GC143" s="6"/>
      <c r="GD143" s="6"/>
      <c r="GE143" s="6"/>
      <c r="GF143" s="6"/>
      <c r="GG143" s="6"/>
      <c r="GM143" s="6"/>
      <c r="GN143" s="7"/>
      <c r="GO143" s="6"/>
      <c r="GT143" s="1"/>
      <c r="GU143" s="1"/>
      <c r="GV143" s="1"/>
      <c r="GW143" s="1"/>
      <c r="GX143" s="1"/>
      <c r="GY143" s="1"/>
      <c r="GZ143" s="1"/>
      <c r="HA143" s="1"/>
      <c r="HB143" s="1"/>
      <c r="HC143" s="1"/>
      <c r="HD143" s="1"/>
      <c r="HE143" s="1"/>
      <c r="HF143" s="1"/>
      <c r="HG143" s="1"/>
      <c r="HH143" s="1"/>
      <c r="HI143" s="1"/>
      <c r="HJ143" s="1"/>
      <c r="HK143" s="1"/>
      <c r="HL143" s="6"/>
      <c r="HR143" s="6"/>
      <c r="HS143" s="7"/>
      <c r="HT143" s="6"/>
      <c r="HV143" s="1"/>
      <c r="HW143" s="1"/>
      <c r="HX143" s="1"/>
      <c r="HY143" s="1"/>
      <c r="HZ143" s="1"/>
      <c r="IA143" s="1"/>
      <c r="IB143" s="1"/>
      <c r="IC143" s="1"/>
      <c r="ID143" s="1"/>
      <c r="IE143" s="1"/>
      <c r="IF143" s="1"/>
      <c r="IG143" s="1"/>
      <c r="IH143" s="1"/>
      <c r="II143" s="1"/>
      <c r="IJ143" s="1"/>
      <c r="IK143" s="1"/>
      <c r="IL143" s="1"/>
      <c r="IM143" s="1"/>
      <c r="IN143" s="6"/>
      <c r="IT143" s="6"/>
      <c r="IU143" s="7"/>
      <c r="IV143" s="6"/>
      <c r="IW143" s="6"/>
      <c r="IX143" s="6"/>
      <c r="IY143" s="6"/>
      <c r="IZ143" s="6"/>
      <c r="JA143" s="6"/>
      <c r="JB143" s="6"/>
      <c r="JC143" s="6"/>
      <c r="JD143" s="6"/>
      <c r="JE143" s="6"/>
      <c r="JF143" s="6"/>
      <c r="JG143" s="6"/>
      <c r="JH143" s="6"/>
      <c r="JI143" s="6"/>
      <c r="JJ143" s="6"/>
      <c r="JK143" s="6"/>
      <c r="JL143" s="6"/>
      <c r="JM143" s="6"/>
      <c r="JN143" s="6"/>
      <c r="KN143" s="6"/>
      <c r="KO143" s="6"/>
      <c r="KP143" s="6"/>
      <c r="KQ143" s="6"/>
      <c r="KR143" s="7"/>
      <c r="KS143" s="7"/>
      <c r="KT143" s="7"/>
      <c r="KU143" s="6"/>
      <c r="KV143" s="6"/>
      <c r="KW143" s="6"/>
      <c r="KX143" s="6"/>
      <c r="KY143" s="6"/>
      <c r="KZ143" s="6"/>
      <c r="LA143" s="6"/>
      <c r="LB143" s="6"/>
      <c r="LC143" s="6"/>
      <c r="LD143" s="7"/>
      <c r="LE143" s="7"/>
      <c r="LF143" s="7"/>
      <c r="LG143" s="7"/>
      <c r="LH143" s="7"/>
      <c r="LI143" s="7"/>
      <c r="LJ143" s="7"/>
      <c r="LK143" s="7"/>
      <c r="LL143" s="6"/>
      <c r="LM143" s="1"/>
      <c r="LN143" s="1"/>
      <c r="LO143" s="1"/>
      <c r="LP143" s="1"/>
      <c r="LQ143" s="1"/>
      <c r="LR143" s="1"/>
      <c r="LS143" s="1"/>
      <c r="LT143" s="1"/>
      <c r="LU143" s="1"/>
      <c r="LV143" s="1"/>
      <c r="LW143" s="1"/>
      <c r="LX143" s="1"/>
      <c r="LY143" s="1"/>
      <c r="LZ143" s="1"/>
      <c r="MA143" s="1"/>
      <c r="MB143" s="1"/>
      <c r="MC143" s="1"/>
      <c r="MD143" s="1"/>
      <c r="ME143" s="6"/>
      <c r="MK143" s="6"/>
      <c r="ML143" s="7"/>
      <c r="MM143" s="6"/>
      <c r="MN143" s="6"/>
      <c r="MO143" s="6"/>
      <c r="MP143" s="6"/>
      <c r="MQ143" s="6"/>
      <c r="MR143" s="6"/>
      <c r="MS143" s="6"/>
      <c r="MT143" s="6"/>
      <c r="MU143" s="6"/>
      <c r="MV143" s="6"/>
      <c r="MW143" s="1"/>
      <c r="MX143" s="1"/>
      <c r="MY143" s="1"/>
      <c r="MZ143" s="1"/>
      <c r="NA143" s="1"/>
      <c r="NB143" s="1"/>
      <c r="NC143" s="1"/>
      <c r="ND143" s="1"/>
      <c r="NE143" s="1"/>
      <c r="NF143" s="1"/>
      <c r="NG143" s="1"/>
      <c r="NH143" s="1"/>
      <c r="NI143" s="1"/>
      <c r="NJ143" s="1"/>
      <c r="NK143" s="1"/>
      <c r="NL143" s="1"/>
      <c r="NM143" s="1"/>
      <c r="NN143" s="1"/>
      <c r="NO143" s="6"/>
      <c r="NU143" s="6"/>
      <c r="NV143" s="7"/>
      <c r="NW143" s="6"/>
      <c r="NX143" s="6"/>
      <c r="NY143" s="6"/>
      <c r="NZ143" s="6"/>
      <c r="OA143" s="6"/>
      <c r="OB143" s="6"/>
      <c r="OC143" s="6"/>
      <c r="OD143" s="6"/>
      <c r="OE143" s="6"/>
      <c r="OF143" s="6"/>
      <c r="OG143" s="6"/>
      <c r="OM143" s="6"/>
      <c r="ON143" s="7"/>
      <c r="OO143" s="6"/>
      <c r="OP143" s="6"/>
      <c r="OQ143" s="6"/>
      <c r="OR143" s="6"/>
      <c r="OS143" s="6"/>
      <c r="OT143" s="6"/>
      <c r="OU143" s="6"/>
      <c r="OV143" s="6"/>
      <c r="OW143" s="6"/>
      <c r="OX143" s="6"/>
      <c r="PH143" s="1"/>
      <c r="PI143" s="1"/>
      <c r="PJ143" s="1"/>
      <c r="PK143" s="1"/>
      <c r="PL143" s="1"/>
      <c r="PM143" s="1"/>
      <c r="PN143" s="1"/>
      <c r="PO143" s="1"/>
      <c r="PP143" s="1"/>
      <c r="PQ143" s="1"/>
      <c r="PR143" s="1"/>
      <c r="PS143" s="1"/>
      <c r="PT143" s="1"/>
      <c r="PU143" s="1"/>
      <c r="PV143" s="1"/>
      <c r="PW143" s="1"/>
      <c r="PX143" s="1"/>
      <c r="PY143" s="1"/>
      <c r="PZ143" s="6"/>
      <c r="QF143" s="6"/>
      <c r="QG143" s="7"/>
      <c r="QH143" s="6"/>
      <c r="QI143" s="6"/>
      <c r="QJ143" s="6"/>
      <c r="QK143" s="6"/>
      <c r="QL143" s="6"/>
      <c r="QM143" s="6"/>
      <c r="QN143" s="6"/>
      <c r="QO143" s="6"/>
      <c r="QP143" s="6"/>
      <c r="QQ143" s="6"/>
      <c r="QR143" s="6"/>
      <c r="QX143" s="6"/>
      <c r="QY143" s="7"/>
      <c r="QZ143" s="6"/>
      <c r="RA143" s="6"/>
      <c r="RB143" s="6"/>
      <c r="RC143" s="6"/>
      <c r="RD143" s="6"/>
      <c r="RE143" s="6"/>
      <c r="RF143" s="6"/>
      <c r="RG143" s="6"/>
      <c r="RH143" s="6"/>
      <c r="RI143" s="6"/>
      <c r="SB143" s="6"/>
      <c r="SC143" s="6"/>
      <c r="SD143" s="6"/>
      <c r="SE143" s="6"/>
      <c r="SF143" s="6"/>
      <c r="SG143" s="6"/>
      <c r="SH143" s="6"/>
      <c r="SI143" s="6"/>
      <c r="SJ143" s="6"/>
      <c r="SK143" s="6"/>
      <c r="SL143" s="6"/>
      <c r="SM143" s="6"/>
      <c r="SN143" s="6"/>
      <c r="SO143" s="6"/>
      <c r="SP143" s="6"/>
      <c r="SQ143" s="6"/>
      <c r="SR143" s="6"/>
      <c r="SS143" s="6"/>
      <c r="ST143" s="6"/>
      <c r="SU143" s="6"/>
      <c r="SV143" s="6"/>
      <c r="SW143" s="6"/>
      <c r="SX143" s="6"/>
      <c r="SY143" s="6"/>
      <c r="SZ143" s="6"/>
      <c r="TA143" s="6"/>
      <c r="TB143" s="6"/>
      <c r="TC143" s="6"/>
      <c r="TD143" s="6"/>
      <c r="TE143" s="6"/>
      <c r="TF143" s="6"/>
      <c r="TL143" s="6"/>
      <c r="TM143" s="7"/>
      <c r="TN143" s="6"/>
      <c r="TR143" s="6"/>
      <c r="TS143" s="6"/>
      <c r="TT143" s="6"/>
      <c r="TU143" s="6"/>
      <c r="TV143" s="6"/>
      <c r="TW143" s="6"/>
      <c r="TX143" s="6"/>
      <c r="TY143" s="6"/>
      <c r="TZ143" s="6"/>
      <c r="UA143" s="6"/>
      <c r="UB143" s="6"/>
      <c r="UC143" s="6"/>
      <c r="UD143" s="6"/>
      <c r="UE143" s="6"/>
      <c r="UF143" s="6"/>
      <c r="UG143" s="6"/>
      <c r="UH143" s="6"/>
      <c r="UI143" s="6"/>
      <c r="US143" s="6"/>
      <c r="UT143" s="8"/>
      <c r="UU143" s="6"/>
      <c r="UV143" s="6"/>
      <c r="UW143" s="6"/>
      <c r="UX143" s="6"/>
      <c r="UY143" s="6"/>
      <c r="UZ143" s="6"/>
      <c r="VA143" s="6"/>
      <c r="VB143" s="6"/>
      <c r="VH143" s="6"/>
      <c r="VI143" s="7"/>
      <c r="VJ143" s="6"/>
      <c r="VK143" s="6"/>
      <c r="VL143" s="6"/>
      <c r="VM143" s="6"/>
      <c r="VN143" s="6"/>
      <c r="VO143" s="6"/>
      <c r="VP143" s="6"/>
      <c r="VQ143" s="6"/>
      <c r="VR143" s="6"/>
      <c r="VS143" s="6"/>
      <c r="VT143" s="6"/>
      <c r="VU143" s="6"/>
      <c r="VV143" s="6"/>
      <c r="VW143" s="6"/>
      <c r="VX143" s="6"/>
      <c r="VY143" s="6"/>
      <c r="VZ143" s="6"/>
      <c r="WA143" s="6"/>
      <c r="WB143" s="6"/>
      <c r="WC143" s="6"/>
      <c r="WD143" s="6"/>
      <c r="WE143" s="6"/>
      <c r="WF143" s="6"/>
      <c r="WG143" s="6"/>
      <c r="WH143" s="6"/>
      <c r="WI143" s="6"/>
      <c r="WJ143" s="6"/>
      <c r="WK143" s="6"/>
      <c r="WL143" s="6"/>
      <c r="WM143" s="249"/>
      <c r="WN143" s="247"/>
      <c r="WO143" s="278"/>
      <c r="WP143" s="1"/>
      <c r="WQ143" s="1"/>
      <c r="WR143" s="1"/>
      <c r="WS143" s="1"/>
      <c r="WT143" s="1"/>
      <c r="WU143" s="1"/>
      <c r="WV143" s="1"/>
      <c r="WW143" s="1"/>
      <c r="WX143" s="1"/>
      <c r="WY143" s="1"/>
      <c r="WZ143" s="1"/>
      <c r="XA143" s="1"/>
      <c r="XB143" s="1"/>
      <c r="XC143" s="1"/>
      <c r="XD143" s="247"/>
      <c r="XE143" s="247"/>
      <c r="XF143" s="247"/>
      <c r="XG143" s="247"/>
      <c r="XH143" s="247"/>
      <c r="XI143" s="247"/>
      <c r="XJ143" s="247"/>
      <c r="XK143" s="247"/>
      <c r="XL143" s="247"/>
      <c r="XM143" s="6"/>
      <c r="XN143" s="6"/>
      <c r="XO143" s="6"/>
      <c r="XP143" s="6"/>
      <c r="XQ143" s="6"/>
      <c r="XR143" s="6"/>
      <c r="XS143" s="6"/>
      <c r="XT143" s="6"/>
      <c r="XU143" s="6"/>
      <c r="XV143" s="6"/>
      <c r="XW143" s="6"/>
      <c r="XX143" s="6"/>
      <c r="XY143" s="6"/>
      <c r="XZ143" s="6"/>
      <c r="YA143" s="6"/>
      <c r="YB143" s="6"/>
      <c r="YC143" s="6"/>
      <c r="YD143" s="6"/>
      <c r="YE143" s="6"/>
      <c r="YF143" s="6"/>
      <c r="YG143" s="6"/>
      <c r="YH143" s="6"/>
      <c r="YI143" s="6"/>
      <c r="YJ143" s="6"/>
      <c r="YK143" s="6"/>
      <c r="YL143" s="6"/>
      <c r="YM143" s="6"/>
      <c r="YN143" s="6"/>
      <c r="YO143" s="6"/>
      <c r="YP143" s="6"/>
      <c r="YQ143" s="6"/>
      <c r="YR143" s="6"/>
      <c r="YS143" s="6"/>
      <c r="YT143" s="6"/>
      <c r="YU143" s="6"/>
      <c r="YV143" s="6"/>
      <c r="ZH143" s="3"/>
      <c r="ZJ143" s="4"/>
      <c r="ZK143" s="1"/>
      <c r="ZL143" s="1"/>
      <c r="ZM143" s="1"/>
      <c r="ZN143" s="1"/>
      <c r="ZO143" s="1"/>
      <c r="ZW143" s="1"/>
      <c r="AAA143" s="71"/>
      <c r="AAB143" s="51"/>
      <c r="AAC143" s="24"/>
      <c r="AAD143" s="24"/>
      <c r="AAE143" s="24"/>
      <c r="AAF143" s="24"/>
      <c r="AAG143" s="6"/>
      <c r="AAH143" s="7"/>
      <c r="AAI143" s="183"/>
    </row>
    <row r="144" s="1" customFormat="1" ht="15" customHeight="1">
      <c r="A144" s="2"/>
      <c r="B144" s="2"/>
      <c r="C144" s="2"/>
      <c r="D144" s="2"/>
      <c r="E144" s="2"/>
      <c r="F144" s="2"/>
      <c r="G144" s="2"/>
      <c r="H144" s="2"/>
      <c r="I144" s="2"/>
      <c r="J144" s="2"/>
      <c r="K144" s="8"/>
      <c r="L144" s="46"/>
      <c r="M144" s="24"/>
      <c r="N144" s="6"/>
      <c r="O144" s="71"/>
      <c r="P144" s="51"/>
      <c r="Q144" s="24"/>
      <c r="R144" s="7"/>
      <c r="S144" s="7"/>
      <c r="T144" s="7"/>
      <c r="U144" s="7"/>
      <c r="V144" s="7"/>
      <c r="W144" s="7"/>
      <c r="X144" s="7"/>
      <c r="Y144" s="7"/>
      <c r="Z144" s="7"/>
      <c r="AA144" s="7"/>
      <c r="AB144" s="7"/>
      <c r="AC144" s="7"/>
      <c r="AD144" s="7"/>
      <c r="AE144" s="7"/>
      <c r="AF144" s="7"/>
      <c r="AG144" s="7"/>
      <c r="AH144" s="7"/>
      <c r="AI144" s="7"/>
      <c r="AJ144" s="7"/>
      <c r="AK144" s="24"/>
      <c r="AL144" s="24"/>
      <c r="AM144" s="24"/>
      <c r="AN144" s="24"/>
      <c r="AO144" s="24"/>
      <c r="AP144" s="24"/>
      <c r="AQ144" s="24"/>
      <c r="AR144" s="24"/>
      <c r="AS144" s="24"/>
      <c r="AT144" s="24"/>
      <c r="AU144" s="6"/>
      <c r="AV144" s="71"/>
      <c r="AW144" s="51"/>
      <c r="AX144" s="24"/>
      <c r="AY144" s="7"/>
      <c r="AZ144" s="71"/>
      <c r="BA144" s="71"/>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R144" s="6"/>
      <c r="DS144" s="7"/>
      <c r="DT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F144" s="6"/>
      <c r="FG144" s="7"/>
      <c r="FH144" s="6"/>
      <c r="FM144" s="6"/>
      <c r="FN144" s="6"/>
      <c r="FO144" s="6"/>
      <c r="FP144" s="6"/>
      <c r="FQ144" s="6"/>
      <c r="FR144" s="6"/>
      <c r="FS144" s="6"/>
      <c r="FT144" s="6"/>
      <c r="FU144" s="6"/>
      <c r="FV144" s="6"/>
      <c r="FW144" s="6"/>
      <c r="FX144" s="6"/>
      <c r="FY144" s="6"/>
      <c r="FZ144" s="6"/>
      <c r="GA144" s="6"/>
      <c r="GB144" s="6"/>
      <c r="GC144" s="6"/>
      <c r="GD144" s="6"/>
      <c r="GE144" s="6"/>
      <c r="GF144" s="6"/>
      <c r="GG144" s="6"/>
      <c r="GM144" s="6"/>
      <c r="GN144" s="7"/>
      <c r="GO144" s="6"/>
      <c r="GT144" s="1"/>
      <c r="GU144" s="1"/>
      <c r="GV144" s="1"/>
      <c r="GW144" s="1"/>
      <c r="GX144" s="1"/>
      <c r="GY144" s="1"/>
      <c r="GZ144" s="1"/>
      <c r="HA144" s="1"/>
      <c r="HB144" s="1"/>
      <c r="HC144" s="1"/>
      <c r="HD144" s="1"/>
      <c r="HE144" s="1"/>
      <c r="HF144" s="1"/>
      <c r="HG144" s="1"/>
      <c r="HH144" s="1"/>
      <c r="HI144" s="1"/>
      <c r="HJ144" s="1"/>
      <c r="HK144" s="1"/>
      <c r="HL144" s="6"/>
      <c r="HR144" s="6"/>
      <c r="HS144" s="7"/>
      <c r="HT144" s="6"/>
      <c r="HV144" s="1"/>
      <c r="HW144" s="1"/>
      <c r="HX144" s="1"/>
      <c r="HY144" s="1"/>
      <c r="HZ144" s="1"/>
      <c r="IA144" s="1"/>
      <c r="IB144" s="1"/>
      <c r="IC144" s="1"/>
      <c r="ID144" s="1"/>
      <c r="IE144" s="1"/>
      <c r="IF144" s="1"/>
      <c r="IG144" s="1"/>
      <c r="IH144" s="1"/>
      <c r="II144" s="1"/>
      <c r="IJ144" s="1"/>
      <c r="IK144" s="1"/>
      <c r="IL144" s="1"/>
      <c r="IM144" s="1"/>
      <c r="IN144" s="6"/>
      <c r="IT144" s="6"/>
      <c r="IU144" s="7"/>
      <c r="IV144" s="6"/>
      <c r="IW144" s="6"/>
      <c r="IX144" s="6"/>
      <c r="IY144" s="6"/>
      <c r="IZ144" s="6"/>
      <c r="JA144" s="6"/>
      <c r="JB144" s="6"/>
      <c r="JC144" s="6"/>
      <c r="JD144" s="6"/>
      <c r="JE144" s="6"/>
      <c r="JF144" s="6"/>
      <c r="JG144" s="6"/>
      <c r="JH144" s="6"/>
      <c r="JI144" s="6"/>
      <c r="JJ144" s="6"/>
      <c r="JK144" s="6"/>
      <c r="JL144" s="6"/>
      <c r="JM144" s="6"/>
      <c r="JN144" s="6"/>
      <c r="KN144" s="6"/>
      <c r="KO144" s="6"/>
      <c r="KP144" s="6"/>
      <c r="KQ144" s="6"/>
      <c r="KR144" s="7"/>
      <c r="KS144" s="7"/>
      <c r="KT144" s="7"/>
      <c r="KU144" s="6"/>
      <c r="KV144" s="6"/>
      <c r="KW144" s="6"/>
      <c r="KX144" s="6"/>
      <c r="KY144" s="6"/>
      <c r="KZ144" s="6"/>
      <c r="LA144" s="6"/>
      <c r="LB144" s="6"/>
      <c r="LC144" s="6"/>
      <c r="LD144" s="7"/>
      <c r="LE144" s="7"/>
      <c r="LF144" s="7"/>
      <c r="LG144" s="7"/>
      <c r="LH144" s="7"/>
      <c r="LI144" s="7"/>
      <c r="LJ144" s="7"/>
      <c r="LK144" s="7"/>
      <c r="LL144" s="6"/>
      <c r="LM144" s="1"/>
      <c r="LN144" s="1"/>
      <c r="LO144" s="1"/>
      <c r="LP144" s="1"/>
      <c r="LQ144" s="1"/>
      <c r="LR144" s="1"/>
      <c r="LS144" s="1"/>
      <c r="LT144" s="1"/>
      <c r="LU144" s="1"/>
      <c r="LV144" s="1"/>
      <c r="LW144" s="1"/>
      <c r="LX144" s="1"/>
      <c r="LY144" s="1"/>
      <c r="LZ144" s="1"/>
      <c r="MA144" s="1"/>
      <c r="MB144" s="1"/>
      <c r="MC144" s="1"/>
      <c r="MD144" s="1"/>
      <c r="ME144" s="6"/>
      <c r="MK144" s="6"/>
      <c r="ML144" s="7"/>
      <c r="MM144" s="6"/>
      <c r="MN144" s="6"/>
      <c r="MO144" s="6"/>
      <c r="MP144" s="6"/>
      <c r="MQ144" s="6"/>
      <c r="MR144" s="6"/>
      <c r="MS144" s="6"/>
      <c r="MT144" s="6"/>
      <c r="MU144" s="6"/>
      <c r="MV144" s="6"/>
      <c r="MW144" s="1"/>
      <c r="MX144" s="1"/>
      <c r="MY144" s="1"/>
      <c r="MZ144" s="1"/>
      <c r="NA144" s="1"/>
      <c r="NB144" s="1"/>
      <c r="NC144" s="1"/>
      <c r="ND144" s="1"/>
      <c r="NE144" s="1"/>
      <c r="NF144" s="1"/>
      <c r="NG144" s="1"/>
      <c r="NH144" s="1"/>
      <c r="NI144" s="1"/>
      <c r="NJ144" s="1"/>
      <c r="NK144" s="1"/>
      <c r="NL144" s="1"/>
      <c r="NM144" s="1"/>
      <c r="NN144" s="1"/>
      <c r="NO144" s="6"/>
      <c r="NU144" s="6"/>
      <c r="NV144" s="7"/>
      <c r="NW144" s="6"/>
      <c r="NX144" s="6"/>
      <c r="NY144" s="6"/>
      <c r="NZ144" s="6"/>
      <c r="OA144" s="6"/>
      <c r="OB144" s="6"/>
      <c r="OC144" s="6"/>
      <c r="OD144" s="6"/>
      <c r="OE144" s="6"/>
      <c r="OF144" s="6"/>
      <c r="OG144" s="6"/>
      <c r="OM144" s="6"/>
      <c r="ON144" s="7"/>
      <c r="OO144" s="6"/>
      <c r="OP144" s="6"/>
      <c r="OQ144" s="6"/>
      <c r="OR144" s="6"/>
      <c r="OS144" s="6"/>
      <c r="OT144" s="6"/>
      <c r="OU144" s="6"/>
      <c r="OV144" s="6"/>
      <c r="OW144" s="6"/>
      <c r="OX144" s="6"/>
      <c r="PH144" s="1"/>
      <c r="PI144" s="1"/>
      <c r="PJ144" s="1"/>
      <c r="PK144" s="1"/>
      <c r="PL144" s="1"/>
      <c r="PM144" s="1"/>
      <c r="PN144" s="1"/>
      <c r="PO144" s="1"/>
      <c r="PP144" s="1"/>
      <c r="PQ144" s="1"/>
      <c r="PR144" s="1"/>
      <c r="PS144" s="1"/>
      <c r="PT144" s="1"/>
      <c r="PU144" s="1"/>
      <c r="PV144" s="1"/>
      <c r="PW144" s="1"/>
      <c r="PX144" s="1"/>
      <c r="PY144" s="1"/>
      <c r="PZ144" s="6"/>
      <c r="QF144" s="6"/>
      <c r="QG144" s="7"/>
      <c r="QH144" s="6"/>
      <c r="QI144" s="6"/>
      <c r="QJ144" s="6"/>
      <c r="QK144" s="6"/>
      <c r="QL144" s="6"/>
      <c r="QM144" s="6"/>
      <c r="QN144" s="6"/>
      <c r="QO144" s="6"/>
      <c r="QP144" s="6"/>
      <c r="QQ144" s="6"/>
      <c r="QR144" s="6"/>
      <c r="QX144" s="6"/>
      <c r="QY144" s="7"/>
      <c r="QZ144" s="6"/>
      <c r="RA144" s="6"/>
      <c r="RB144" s="6"/>
      <c r="RC144" s="6"/>
      <c r="RD144" s="6"/>
      <c r="RE144" s="6"/>
      <c r="RF144" s="6"/>
      <c r="RG144" s="6"/>
      <c r="RH144" s="6"/>
      <c r="RI144" s="6"/>
      <c r="SB144" s="6"/>
      <c r="SC144" s="6"/>
      <c r="SD144" s="6"/>
      <c r="SE144" s="6"/>
      <c r="SF144" s="6"/>
      <c r="SG144" s="6"/>
      <c r="SH144" s="6"/>
      <c r="SI144" s="6"/>
      <c r="SJ144" s="6"/>
      <c r="SK144" s="6"/>
      <c r="SL144" s="6"/>
      <c r="SM144" s="6"/>
      <c r="SN144" s="6"/>
      <c r="SO144" s="6"/>
      <c r="SP144" s="6"/>
      <c r="SQ144" s="6"/>
      <c r="SR144" s="6"/>
      <c r="SS144" s="6"/>
      <c r="ST144" s="6"/>
      <c r="SU144" s="6"/>
      <c r="SV144" s="6"/>
      <c r="SW144" s="6"/>
      <c r="SX144" s="6"/>
      <c r="SY144" s="6"/>
      <c r="SZ144" s="6"/>
      <c r="TA144" s="6"/>
      <c r="TB144" s="6"/>
      <c r="TC144" s="6"/>
      <c r="TD144" s="6"/>
      <c r="TE144" s="6"/>
      <c r="TF144" s="6"/>
      <c r="TL144" s="6"/>
      <c r="TM144" s="7"/>
      <c r="TN144" s="6"/>
      <c r="TR144" s="6"/>
      <c r="TS144" s="6"/>
      <c r="TT144" s="6"/>
      <c r="TU144" s="6"/>
      <c r="TV144" s="6"/>
      <c r="TW144" s="6"/>
      <c r="TX144" s="6"/>
      <c r="TY144" s="6"/>
      <c r="TZ144" s="6"/>
      <c r="UA144" s="6"/>
      <c r="UB144" s="6"/>
      <c r="UC144" s="6"/>
      <c r="UD144" s="6"/>
      <c r="UE144" s="6"/>
      <c r="UF144" s="6"/>
      <c r="UG144" s="6"/>
      <c r="UH144" s="6"/>
      <c r="UI144" s="6"/>
      <c r="US144" s="6"/>
      <c r="UT144" s="8"/>
      <c r="UU144" s="6"/>
      <c r="UV144" s="6"/>
      <c r="UW144" s="6"/>
      <c r="UX144" s="6"/>
      <c r="UY144" s="6"/>
      <c r="UZ144" s="6"/>
      <c r="VA144" s="6"/>
      <c r="VB144" s="6"/>
      <c r="VH144" s="6"/>
      <c r="VI144" s="7"/>
      <c r="VJ144" s="6"/>
      <c r="VK144" s="6"/>
      <c r="VL144" s="6"/>
      <c r="VM144" s="6"/>
      <c r="VN144" s="6"/>
      <c r="VO144" s="6"/>
      <c r="VP144" s="6"/>
      <c r="VQ144" s="6"/>
      <c r="VR144" s="6"/>
      <c r="VS144" s="6"/>
      <c r="VT144" s="6"/>
      <c r="VU144" s="6"/>
      <c r="VV144" s="6"/>
      <c r="VW144" s="6"/>
      <c r="VX144" s="6"/>
      <c r="VY144" s="6"/>
      <c r="VZ144" s="6"/>
      <c r="WA144" s="6"/>
      <c r="WB144" s="6"/>
      <c r="WC144" s="6"/>
      <c r="WD144" s="6"/>
      <c r="WE144" s="6"/>
      <c r="WF144" s="6"/>
      <c r="WG144" s="6"/>
      <c r="WH144" s="6"/>
      <c r="WI144" s="6"/>
      <c r="WJ144" s="6"/>
      <c r="WK144" s="6"/>
      <c r="WL144" s="6"/>
      <c r="WM144" s="249"/>
      <c r="WN144" s="247"/>
      <c r="WO144" s="248"/>
      <c r="WP144" s="6"/>
      <c r="WQ144" s="1"/>
      <c r="WR144" s="1"/>
      <c r="WS144" s="1"/>
      <c r="WT144" s="1"/>
      <c r="WU144" s="1"/>
      <c r="WV144" s="1"/>
      <c r="WW144" s="1"/>
      <c r="WX144" s="1"/>
      <c r="WY144" s="1"/>
      <c r="WZ144" s="1"/>
      <c r="XA144" s="1"/>
      <c r="XB144" s="1"/>
      <c r="XC144" s="1"/>
      <c r="XD144" s="277"/>
      <c r="XE144" s="277"/>
      <c r="XF144" s="277"/>
      <c r="XG144" s="277"/>
      <c r="XH144" s="277"/>
      <c r="XI144" s="277"/>
      <c r="XJ144" s="277"/>
      <c r="XK144" s="277"/>
      <c r="XL144" s="277"/>
      <c r="XM144" s="6"/>
      <c r="XN144" s="6"/>
      <c r="XO144" s="6"/>
      <c r="XP144" s="6"/>
      <c r="XQ144" s="6"/>
      <c r="XR144" s="6"/>
      <c r="XS144" s="6"/>
      <c r="XT144" s="6"/>
      <c r="XU144" s="6"/>
      <c r="XV144" s="6"/>
      <c r="XW144" s="6"/>
      <c r="XX144" s="6"/>
      <c r="XY144" s="6"/>
      <c r="XZ144" s="6"/>
      <c r="YA144" s="6"/>
      <c r="YB144" s="6"/>
      <c r="YC144" s="6"/>
      <c r="YD144" s="6"/>
      <c r="YE144" s="6"/>
      <c r="YF144" s="6"/>
      <c r="YG144" s="6"/>
      <c r="YH144" s="6"/>
      <c r="YI144" s="6"/>
      <c r="YJ144" s="6"/>
      <c r="YK144" s="6"/>
      <c r="YL144" s="6"/>
      <c r="YM144" s="6"/>
      <c r="YN144" s="6"/>
      <c r="YO144" s="6"/>
      <c r="YP144" s="6"/>
      <c r="YQ144" s="6"/>
      <c r="YR144" s="6"/>
      <c r="YS144" s="6"/>
      <c r="YT144" s="6"/>
      <c r="YU144" s="6"/>
      <c r="ZH144" s="3"/>
      <c r="ZJ144" s="4"/>
      <c r="ZK144" s="1"/>
      <c r="ZL144" s="1"/>
      <c r="ZM144" s="1"/>
      <c r="ZN144" s="1"/>
      <c r="ZO144" s="1"/>
      <c r="ZW144" s="1"/>
      <c r="AAA144" s="71"/>
      <c r="AAB144" s="51"/>
      <c r="AAC144" s="24"/>
      <c r="AAD144" s="24"/>
      <c r="AAE144" s="24"/>
      <c r="AAF144" s="24"/>
      <c r="AAG144" s="6"/>
      <c r="AAH144" s="7"/>
      <c r="AAI144" s="183"/>
    </row>
    <row r="145" s="1" customFormat="1" ht="15" customHeight="1">
      <c r="A145" s="2"/>
      <c r="B145" s="2"/>
      <c r="C145" s="2"/>
      <c r="D145" s="2"/>
      <c r="E145" s="2"/>
      <c r="F145" s="2"/>
      <c r="G145" s="2"/>
      <c r="H145" s="2"/>
      <c r="I145" s="2"/>
      <c r="J145" s="2"/>
      <c r="K145" s="8"/>
      <c r="L145" s="46"/>
      <c r="M145" s="24"/>
      <c r="N145" s="6"/>
      <c r="O145" s="71"/>
      <c r="P145" s="51"/>
      <c r="Q145" s="24"/>
      <c r="R145" s="24"/>
      <c r="S145" s="24"/>
      <c r="T145" s="24"/>
      <c r="U145" s="24"/>
      <c r="V145" s="24"/>
      <c r="W145" s="24"/>
      <c r="X145" s="24"/>
      <c r="Y145" s="24"/>
      <c r="Z145" s="24"/>
      <c r="AA145" s="24"/>
      <c r="AB145" s="24"/>
      <c r="AC145" s="24"/>
      <c r="AD145" s="24"/>
      <c r="AE145" s="24"/>
      <c r="AF145" s="24"/>
      <c r="AG145" s="24"/>
      <c r="AH145" s="24"/>
      <c r="AI145" s="24"/>
      <c r="AJ145" s="24"/>
      <c r="AK145" s="7"/>
      <c r="AL145" s="7"/>
      <c r="AM145" s="7"/>
      <c r="AN145" s="7"/>
      <c r="AO145" s="7"/>
      <c r="AP145" s="7"/>
      <c r="AQ145" s="7"/>
      <c r="AR145" s="7"/>
      <c r="AS145" s="7"/>
      <c r="AT145" s="24"/>
      <c r="AU145" s="6"/>
      <c r="AV145" s="71"/>
      <c r="AW145" s="51"/>
      <c r="AX145" s="24"/>
      <c r="AY145" s="7"/>
      <c r="AZ145" s="71"/>
      <c r="BA145" s="71"/>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R145" s="6"/>
      <c r="DS145" s="7"/>
      <c r="DT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F145" s="6"/>
      <c r="FG145" s="7"/>
      <c r="FH145" s="6"/>
      <c r="FM145" s="6"/>
      <c r="FN145" s="6"/>
      <c r="FO145" s="6"/>
      <c r="FP145" s="6"/>
      <c r="FQ145" s="6"/>
      <c r="FR145" s="6"/>
      <c r="FS145" s="6"/>
      <c r="FT145" s="6"/>
      <c r="FU145" s="6"/>
      <c r="FV145" s="6"/>
      <c r="FW145" s="6"/>
      <c r="FX145" s="6"/>
      <c r="FY145" s="6"/>
      <c r="FZ145" s="6"/>
      <c r="GA145" s="6"/>
      <c r="GB145" s="6"/>
      <c r="GC145" s="6"/>
      <c r="GD145" s="6"/>
      <c r="GE145" s="6"/>
      <c r="GF145" s="6"/>
      <c r="GG145" s="6"/>
      <c r="GM145" s="6"/>
      <c r="GN145" s="7"/>
      <c r="GO145" s="6"/>
      <c r="GT145" s="1"/>
      <c r="GU145" s="1"/>
      <c r="GV145" s="1"/>
      <c r="GW145" s="1"/>
      <c r="GX145" s="1"/>
      <c r="GY145" s="1"/>
      <c r="GZ145" s="1"/>
      <c r="HA145" s="1"/>
      <c r="HB145" s="1"/>
      <c r="HC145" s="1"/>
      <c r="HD145" s="1"/>
      <c r="HE145" s="1"/>
      <c r="HF145" s="1"/>
      <c r="HG145" s="1"/>
      <c r="HH145" s="1"/>
      <c r="HI145" s="1"/>
      <c r="HJ145" s="1"/>
      <c r="HK145" s="1"/>
      <c r="HL145" s="6"/>
      <c r="HR145" s="6"/>
      <c r="HS145" s="7"/>
      <c r="HT145" s="6"/>
      <c r="HV145" s="1"/>
      <c r="HW145" s="1"/>
      <c r="HX145" s="1"/>
      <c r="HY145" s="1"/>
      <c r="HZ145" s="1"/>
      <c r="IA145" s="1"/>
      <c r="IB145" s="1"/>
      <c r="IC145" s="1"/>
      <c r="ID145" s="1"/>
      <c r="IE145" s="1"/>
      <c r="IF145" s="1"/>
      <c r="IG145" s="1"/>
      <c r="IH145" s="1"/>
      <c r="II145" s="1"/>
      <c r="IJ145" s="1"/>
      <c r="IK145" s="1"/>
      <c r="IL145" s="1"/>
      <c r="IM145" s="1"/>
      <c r="IN145" s="6"/>
      <c r="IT145" s="6"/>
      <c r="IU145" s="7"/>
      <c r="IV145" s="6"/>
      <c r="IW145" s="6"/>
      <c r="IX145" s="6"/>
      <c r="IY145" s="6"/>
      <c r="IZ145" s="6"/>
      <c r="JA145" s="6"/>
      <c r="JB145" s="6"/>
      <c r="JC145" s="6"/>
      <c r="JD145" s="6"/>
      <c r="JE145" s="6"/>
      <c r="JF145" s="6"/>
      <c r="JG145" s="6"/>
      <c r="JH145" s="6"/>
      <c r="JI145" s="6"/>
      <c r="JJ145" s="6"/>
      <c r="JK145" s="6"/>
      <c r="JL145" s="6"/>
      <c r="JM145" s="6"/>
      <c r="JN145" s="6"/>
      <c r="KN145" s="6"/>
      <c r="KO145" s="6"/>
      <c r="KP145" s="6"/>
      <c r="KQ145" s="6"/>
      <c r="KR145" s="7"/>
      <c r="KS145" s="7"/>
      <c r="KT145" s="7"/>
      <c r="KU145" s="6"/>
      <c r="KV145" s="6"/>
      <c r="KW145" s="6"/>
      <c r="KX145" s="6"/>
      <c r="KY145" s="6"/>
      <c r="KZ145" s="6"/>
      <c r="LA145" s="6"/>
      <c r="LB145" s="6"/>
      <c r="LC145" s="6"/>
      <c r="LD145" s="7"/>
      <c r="LE145" s="7"/>
      <c r="LF145" s="7"/>
      <c r="LG145" s="7"/>
      <c r="LH145" s="7"/>
      <c r="LI145" s="7"/>
      <c r="LJ145" s="7"/>
      <c r="LK145" s="7"/>
      <c r="LL145" s="6"/>
      <c r="LM145" s="1"/>
      <c r="LN145" s="1"/>
      <c r="LO145" s="1"/>
      <c r="LP145" s="1"/>
      <c r="LQ145" s="1"/>
      <c r="LR145" s="1"/>
      <c r="LS145" s="1"/>
      <c r="LT145" s="1"/>
      <c r="LU145" s="1"/>
      <c r="LV145" s="1"/>
      <c r="LW145" s="1"/>
      <c r="LX145" s="1"/>
      <c r="LY145" s="1"/>
      <c r="LZ145" s="1"/>
      <c r="MA145" s="1"/>
      <c r="MB145" s="1"/>
      <c r="MC145" s="1"/>
      <c r="MD145" s="1"/>
      <c r="ME145" s="6"/>
      <c r="MK145" s="6"/>
      <c r="ML145" s="7"/>
      <c r="MM145" s="6"/>
      <c r="MN145" s="6"/>
      <c r="MO145" s="6"/>
      <c r="MP145" s="6"/>
      <c r="MQ145" s="6"/>
      <c r="MR145" s="6"/>
      <c r="MS145" s="6"/>
      <c r="MT145" s="6"/>
      <c r="MU145" s="6"/>
      <c r="MV145" s="6"/>
      <c r="MW145" s="1"/>
      <c r="MX145" s="1"/>
      <c r="MY145" s="1"/>
      <c r="MZ145" s="1"/>
      <c r="NA145" s="1"/>
      <c r="NB145" s="1"/>
      <c r="NC145" s="1"/>
      <c r="ND145" s="1"/>
      <c r="NE145" s="1"/>
      <c r="NF145" s="1"/>
      <c r="NG145" s="1"/>
      <c r="NH145" s="1"/>
      <c r="NI145" s="1"/>
      <c r="NJ145" s="1"/>
      <c r="NK145" s="1"/>
      <c r="NL145" s="1"/>
      <c r="NM145" s="1"/>
      <c r="NN145" s="1"/>
      <c r="NO145" s="6"/>
      <c r="NU145" s="6"/>
      <c r="NV145" s="7"/>
      <c r="NW145" s="6"/>
      <c r="NX145" s="6"/>
      <c r="NY145" s="6"/>
      <c r="NZ145" s="6"/>
      <c r="OA145" s="6"/>
      <c r="OB145" s="6"/>
      <c r="OC145" s="6"/>
      <c r="OD145" s="6"/>
      <c r="OE145" s="6"/>
      <c r="OF145" s="6"/>
      <c r="OG145" s="6"/>
      <c r="OM145" s="6"/>
      <c r="ON145" s="7"/>
      <c r="OO145" s="6"/>
      <c r="OP145" s="6"/>
      <c r="OQ145" s="6"/>
      <c r="OR145" s="6"/>
      <c r="OS145" s="6"/>
      <c r="OT145" s="6"/>
      <c r="OU145" s="6"/>
      <c r="OV145" s="6"/>
      <c r="OW145" s="6"/>
      <c r="OX145" s="6"/>
      <c r="PH145" s="1"/>
      <c r="PI145" s="1"/>
      <c r="PJ145" s="1"/>
      <c r="PK145" s="1"/>
      <c r="PL145" s="1"/>
      <c r="PM145" s="1"/>
      <c r="PN145" s="1"/>
      <c r="PO145" s="1"/>
      <c r="PP145" s="1"/>
      <c r="PQ145" s="1"/>
      <c r="PR145" s="1"/>
      <c r="PS145" s="1"/>
      <c r="PT145" s="1"/>
      <c r="PU145" s="1"/>
      <c r="PV145" s="1"/>
      <c r="PW145" s="1"/>
      <c r="PX145" s="1"/>
      <c r="PY145" s="1"/>
      <c r="PZ145" s="6"/>
      <c r="QF145" s="6"/>
      <c r="QG145" s="7"/>
      <c r="QH145" s="6"/>
      <c r="QI145" s="6"/>
      <c r="QJ145" s="6"/>
      <c r="QK145" s="6"/>
      <c r="QL145" s="6"/>
      <c r="QM145" s="6"/>
      <c r="QN145" s="6"/>
      <c r="QO145" s="6"/>
      <c r="QP145" s="6"/>
      <c r="QQ145" s="6"/>
      <c r="QR145" s="6"/>
      <c r="QX145" s="6"/>
      <c r="QY145" s="7"/>
      <c r="QZ145" s="6"/>
      <c r="RA145" s="6"/>
      <c r="RB145" s="6"/>
      <c r="RC145" s="6"/>
      <c r="RD145" s="6"/>
      <c r="RE145" s="6"/>
      <c r="RF145" s="6"/>
      <c r="RG145" s="6"/>
      <c r="RH145" s="6"/>
      <c r="RI145" s="6"/>
      <c r="SB145" s="6"/>
      <c r="SC145" s="6"/>
      <c r="SD145" s="6"/>
      <c r="SE145" s="6"/>
      <c r="SF145" s="6"/>
      <c r="SG145" s="6"/>
      <c r="SH145" s="6"/>
      <c r="SI145" s="6"/>
      <c r="SJ145" s="6"/>
      <c r="SK145" s="6"/>
      <c r="SL145" s="6"/>
      <c r="SM145" s="6"/>
      <c r="SN145" s="6"/>
      <c r="SO145" s="6"/>
      <c r="SP145" s="6"/>
      <c r="SQ145" s="6"/>
      <c r="SR145" s="6"/>
      <c r="SS145" s="6"/>
      <c r="ST145" s="6"/>
      <c r="SU145" s="6"/>
      <c r="SV145" s="6"/>
      <c r="SW145" s="6"/>
      <c r="SX145" s="6"/>
      <c r="SY145" s="6"/>
      <c r="SZ145" s="6"/>
      <c r="TA145" s="6"/>
      <c r="TB145" s="6"/>
      <c r="TC145" s="6"/>
      <c r="TD145" s="6"/>
      <c r="TE145" s="6"/>
      <c r="TF145" s="6"/>
      <c r="TL145" s="6"/>
      <c r="TM145" s="7"/>
      <c r="TN145" s="6"/>
      <c r="TR145" s="6"/>
      <c r="TS145" s="6"/>
      <c r="TT145" s="6"/>
      <c r="TU145" s="6"/>
      <c r="TV145" s="6"/>
      <c r="TW145" s="6"/>
      <c r="TX145" s="6"/>
      <c r="TY145" s="6"/>
      <c r="TZ145" s="6"/>
      <c r="UA145" s="6"/>
      <c r="UB145" s="6"/>
      <c r="UC145" s="6"/>
      <c r="UD145" s="6"/>
      <c r="UE145" s="6"/>
      <c r="UF145" s="6"/>
      <c r="UG145" s="6"/>
      <c r="UH145" s="6"/>
      <c r="UI145" s="6"/>
      <c r="US145" s="6"/>
      <c r="UT145" s="8"/>
      <c r="UU145" s="6"/>
      <c r="UV145" s="6"/>
      <c r="UW145" s="6"/>
      <c r="UX145" s="6"/>
      <c r="UY145" s="6"/>
      <c r="UZ145" s="6"/>
      <c r="VA145" s="6"/>
      <c r="VB145" s="6"/>
      <c r="VH145" s="6"/>
      <c r="VI145" s="7"/>
      <c r="VJ145" s="6"/>
      <c r="VK145" s="6"/>
      <c r="VL145" s="6"/>
      <c r="VM145" s="6"/>
      <c r="VN145" s="6"/>
      <c r="VO145" s="6"/>
      <c r="VP145" s="6"/>
      <c r="VQ145" s="6"/>
      <c r="VR145" s="6"/>
      <c r="VS145" s="6"/>
      <c r="VT145" s="6"/>
      <c r="VU145" s="6"/>
      <c r="VV145" s="6"/>
      <c r="VW145" s="6"/>
      <c r="VX145" s="6"/>
      <c r="VY145" s="6"/>
      <c r="VZ145" s="6"/>
      <c r="WA145" s="6"/>
      <c r="WB145" s="6"/>
      <c r="WC145" s="6"/>
      <c r="WD145" s="6"/>
      <c r="WE145" s="6"/>
      <c r="WF145" s="6"/>
      <c r="WG145" s="6"/>
      <c r="WH145" s="6"/>
      <c r="WI145" s="6"/>
      <c r="WJ145" s="6"/>
      <c r="WK145" s="6"/>
      <c r="WL145" s="6"/>
      <c r="WM145" s="249"/>
      <c r="WN145" s="247"/>
      <c r="WO145" s="248"/>
      <c r="WP145" s="6"/>
      <c r="WQ145" s="1"/>
      <c r="WR145" s="1"/>
      <c r="WS145" s="1"/>
      <c r="WT145" s="1"/>
      <c r="WU145" s="1"/>
      <c r="WV145" s="1"/>
      <c r="WW145" s="1"/>
      <c r="WX145" s="1"/>
      <c r="WY145" s="1"/>
      <c r="WZ145" s="1"/>
      <c r="XA145" s="1"/>
      <c r="XB145" s="1"/>
      <c r="XC145" s="1"/>
      <c r="XD145" s="277"/>
      <c r="XE145" s="277"/>
      <c r="XF145" s="277"/>
      <c r="XG145" s="277"/>
      <c r="XH145" s="277"/>
      <c r="XI145" s="277"/>
      <c r="XJ145" s="277"/>
      <c r="XK145" s="277"/>
      <c r="XL145" s="277"/>
      <c r="XM145" s="6"/>
      <c r="XN145" s="6"/>
      <c r="XO145" s="6"/>
      <c r="XP145" s="6"/>
      <c r="XQ145" s="6"/>
      <c r="XR145" s="6"/>
      <c r="XS145" s="6"/>
      <c r="XT145" s="6"/>
      <c r="XU145" s="6"/>
      <c r="XV145" s="6"/>
      <c r="XW145" s="6"/>
      <c r="XX145" s="6"/>
      <c r="XY145" s="6"/>
      <c r="XZ145" s="6"/>
      <c r="YA145" s="6"/>
      <c r="YB145" s="6"/>
      <c r="YC145" s="6"/>
      <c r="YD145" s="6"/>
      <c r="YE145" s="6"/>
      <c r="YF145" s="6"/>
      <c r="YG145" s="6"/>
      <c r="YH145" s="6"/>
      <c r="YI145" s="6"/>
      <c r="YJ145" s="6"/>
      <c r="YK145" s="6"/>
      <c r="YL145" s="6"/>
      <c r="YM145" s="6"/>
      <c r="YN145" s="6"/>
      <c r="YO145" s="6"/>
      <c r="YP145" s="6"/>
      <c r="YQ145" s="6"/>
      <c r="YR145" s="6"/>
      <c r="YS145" s="6"/>
      <c r="YT145" s="6"/>
      <c r="YU145" s="6"/>
      <c r="ZH145" s="3"/>
      <c r="ZJ145" s="4"/>
      <c r="ZK145" s="1"/>
      <c r="ZL145" s="1"/>
      <c r="ZM145" s="1"/>
      <c r="ZN145" s="1"/>
      <c r="ZO145" s="1"/>
      <c r="ZW145" s="1"/>
      <c r="AAA145" s="71"/>
      <c r="AAB145" s="51"/>
      <c r="AAC145" s="24"/>
      <c r="AAD145" s="24"/>
      <c r="AAE145" s="24"/>
      <c r="AAF145" s="24"/>
      <c r="AAG145" s="6"/>
      <c r="AAH145" s="7"/>
      <c r="AAI145" s="183"/>
    </row>
    <row r="146" s="1" customFormat="1" ht="15" customHeight="1">
      <c r="A146" s="2"/>
      <c r="B146" s="2"/>
      <c r="C146" s="2"/>
      <c r="D146" s="2"/>
      <c r="E146" s="2"/>
      <c r="F146" s="2"/>
      <c r="G146" s="2"/>
      <c r="H146" s="2"/>
      <c r="I146" s="2"/>
      <c r="J146" s="2"/>
      <c r="K146" s="8"/>
      <c r="L146" s="46"/>
      <c r="M146" s="24"/>
      <c r="N146" s="6"/>
      <c r="O146" s="71"/>
      <c r="P146" s="51"/>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6"/>
      <c r="AV146" s="71"/>
      <c r="AW146" s="51"/>
      <c r="AX146" s="24"/>
      <c r="AY146" s="7"/>
      <c r="AZ146" s="71"/>
      <c r="BA146" s="71"/>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R146" s="6"/>
      <c r="DS146" s="7"/>
      <c r="DT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F146" s="6"/>
      <c r="FG146" s="7"/>
      <c r="FH146" s="6"/>
      <c r="FM146" s="6"/>
      <c r="FN146" s="6"/>
      <c r="FO146" s="6"/>
      <c r="FP146" s="6"/>
      <c r="FQ146" s="6"/>
      <c r="FR146" s="6"/>
      <c r="FS146" s="6"/>
      <c r="FT146" s="6"/>
      <c r="FU146" s="6"/>
      <c r="FV146" s="6"/>
      <c r="FW146" s="6"/>
      <c r="FX146" s="6"/>
      <c r="FY146" s="6"/>
      <c r="FZ146" s="6"/>
      <c r="GA146" s="6"/>
      <c r="GB146" s="6"/>
      <c r="GC146" s="6"/>
      <c r="GD146" s="6"/>
      <c r="GE146" s="6"/>
      <c r="GF146" s="6"/>
      <c r="GG146" s="6"/>
      <c r="GM146" s="6"/>
      <c r="GN146" s="7"/>
      <c r="GO146" s="6"/>
      <c r="GT146" s="1"/>
      <c r="GU146" s="1"/>
      <c r="GV146" s="1"/>
      <c r="GW146" s="1"/>
      <c r="GX146" s="1"/>
      <c r="GY146" s="1"/>
      <c r="GZ146" s="1"/>
      <c r="HA146" s="1"/>
      <c r="HB146" s="1"/>
      <c r="HC146" s="1"/>
      <c r="HD146" s="1"/>
      <c r="HE146" s="1"/>
      <c r="HF146" s="1"/>
      <c r="HG146" s="1"/>
      <c r="HH146" s="1"/>
      <c r="HI146" s="1"/>
      <c r="HJ146" s="1"/>
      <c r="HK146" s="1"/>
      <c r="HL146" s="6"/>
      <c r="HR146" s="6"/>
      <c r="HS146" s="7"/>
      <c r="HT146" s="6"/>
      <c r="HV146" s="1"/>
      <c r="HW146" s="1"/>
      <c r="HX146" s="1"/>
      <c r="HY146" s="1"/>
      <c r="HZ146" s="1"/>
      <c r="IA146" s="1"/>
      <c r="IB146" s="1"/>
      <c r="IC146" s="1"/>
      <c r="ID146" s="1"/>
      <c r="IE146" s="1"/>
      <c r="IF146" s="1"/>
      <c r="IG146" s="1"/>
      <c r="IH146" s="1"/>
      <c r="II146" s="1"/>
      <c r="IJ146" s="1"/>
      <c r="IK146" s="1"/>
      <c r="IL146" s="1"/>
      <c r="IM146" s="1"/>
      <c r="IN146" s="6"/>
      <c r="IT146" s="6"/>
      <c r="IU146" s="7"/>
      <c r="IV146" s="6"/>
      <c r="IW146" s="6"/>
      <c r="IX146" s="6"/>
      <c r="IY146" s="6"/>
      <c r="IZ146" s="6"/>
      <c r="JA146" s="6"/>
      <c r="JB146" s="6"/>
      <c r="JC146" s="6"/>
      <c r="JD146" s="6"/>
      <c r="JE146" s="6"/>
      <c r="JF146" s="6"/>
      <c r="JG146" s="6"/>
      <c r="JH146" s="6"/>
      <c r="JI146" s="6"/>
      <c r="JJ146" s="6"/>
      <c r="JK146" s="6"/>
      <c r="JL146" s="6"/>
      <c r="JM146" s="6"/>
      <c r="JN146" s="6"/>
      <c r="KN146" s="6"/>
      <c r="KO146" s="6"/>
      <c r="KP146" s="6"/>
      <c r="KQ146" s="6"/>
      <c r="KR146" s="7"/>
      <c r="KS146" s="7"/>
      <c r="KT146" s="7"/>
      <c r="KU146" s="6"/>
      <c r="KV146" s="6"/>
      <c r="KW146" s="6"/>
      <c r="KX146" s="6"/>
      <c r="KY146" s="6"/>
      <c r="KZ146" s="6"/>
      <c r="LA146" s="6"/>
      <c r="LB146" s="6"/>
      <c r="LC146" s="6"/>
      <c r="LD146" s="7"/>
      <c r="LE146" s="7"/>
      <c r="LF146" s="7"/>
      <c r="LG146" s="7"/>
      <c r="LH146" s="7"/>
      <c r="LI146" s="7"/>
      <c r="LJ146" s="7"/>
      <c r="LK146" s="7"/>
      <c r="LL146" s="6"/>
      <c r="LM146" s="1"/>
      <c r="LN146" s="1"/>
      <c r="LO146" s="1"/>
      <c r="LP146" s="1"/>
      <c r="LQ146" s="1"/>
      <c r="LR146" s="1"/>
      <c r="LS146" s="1"/>
      <c r="LT146" s="1"/>
      <c r="LU146" s="1"/>
      <c r="LV146" s="1"/>
      <c r="LW146" s="1"/>
      <c r="LX146" s="1"/>
      <c r="LY146" s="1"/>
      <c r="LZ146" s="1"/>
      <c r="MA146" s="1"/>
      <c r="MB146" s="1"/>
      <c r="MC146" s="1"/>
      <c r="MD146" s="1"/>
      <c r="ME146" s="6"/>
      <c r="MK146" s="6"/>
      <c r="ML146" s="7"/>
      <c r="MM146" s="6"/>
      <c r="MN146" s="6"/>
      <c r="MO146" s="6"/>
      <c r="MP146" s="6"/>
      <c r="MQ146" s="6"/>
      <c r="MR146" s="6"/>
      <c r="MS146" s="6"/>
      <c r="MT146" s="6"/>
      <c r="MU146" s="6"/>
      <c r="MV146" s="6"/>
      <c r="MW146" s="1"/>
      <c r="MX146" s="1"/>
      <c r="MY146" s="1"/>
      <c r="MZ146" s="1"/>
      <c r="NA146" s="1"/>
      <c r="NB146" s="1"/>
      <c r="NC146" s="1"/>
      <c r="ND146" s="1"/>
      <c r="NE146" s="1"/>
      <c r="NF146" s="1"/>
      <c r="NG146" s="1"/>
      <c r="NH146" s="1"/>
      <c r="NI146" s="1"/>
      <c r="NJ146" s="1"/>
      <c r="NK146" s="1"/>
      <c r="NL146" s="1"/>
      <c r="NM146" s="1"/>
      <c r="NN146" s="1"/>
      <c r="NO146" s="6"/>
      <c r="NU146" s="6"/>
      <c r="NV146" s="7"/>
      <c r="NW146" s="6"/>
      <c r="NX146" s="6"/>
      <c r="NY146" s="6"/>
      <c r="NZ146" s="6"/>
      <c r="OA146" s="6"/>
      <c r="OB146" s="6"/>
      <c r="OC146" s="6"/>
      <c r="OD146" s="6"/>
      <c r="OE146" s="6"/>
      <c r="OF146" s="6"/>
      <c r="OG146" s="6"/>
      <c r="OM146" s="6"/>
      <c r="ON146" s="7"/>
      <c r="OO146" s="6"/>
      <c r="OP146" s="6"/>
      <c r="OQ146" s="6"/>
      <c r="OR146" s="6"/>
      <c r="OS146" s="6"/>
      <c r="OT146" s="6"/>
      <c r="OU146" s="6"/>
      <c r="OV146" s="6"/>
      <c r="OW146" s="6"/>
      <c r="OX146" s="6"/>
      <c r="PH146" s="1"/>
      <c r="PI146" s="1"/>
      <c r="PJ146" s="1"/>
      <c r="PK146" s="1"/>
      <c r="PL146" s="1"/>
      <c r="PM146" s="1"/>
      <c r="PN146" s="1"/>
      <c r="PO146" s="1"/>
      <c r="PP146" s="1"/>
      <c r="PQ146" s="1"/>
      <c r="PR146" s="1"/>
      <c r="PS146" s="1"/>
      <c r="PT146" s="1"/>
      <c r="PU146" s="1"/>
      <c r="PV146" s="1"/>
      <c r="PW146" s="1"/>
      <c r="PX146" s="1"/>
      <c r="PY146" s="1"/>
      <c r="PZ146" s="6"/>
      <c r="QF146" s="6"/>
      <c r="QG146" s="7"/>
      <c r="QH146" s="6"/>
      <c r="QI146" s="6"/>
      <c r="QJ146" s="6"/>
      <c r="QK146" s="6"/>
      <c r="QL146" s="6"/>
      <c r="QM146" s="6"/>
      <c r="QN146" s="6"/>
      <c r="QO146" s="6"/>
      <c r="QP146" s="6"/>
      <c r="QQ146" s="6"/>
      <c r="QR146" s="6"/>
      <c r="QX146" s="6"/>
      <c r="QY146" s="7"/>
      <c r="QZ146" s="6"/>
      <c r="RA146" s="6"/>
      <c r="RB146" s="6"/>
      <c r="RC146" s="6"/>
      <c r="RD146" s="6"/>
      <c r="RE146" s="6"/>
      <c r="RF146" s="6"/>
      <c r="RG146" s="6"/>
      <c r="RH146" s="6"/>
      <c r="RI146" s="6"/>
      <c r="SB146" s="6"/>
      <c r="SC146" s="6"/>
      <c r="SD146" s="6"/>
      <c r="SE146" s="6"/>
      <c r="SF146" s="6"/>
      <c r="SG146" s="6"/>
      <c r="SH146" s="6"/>
      <c r="SI146" s="6"/>
      <c r="SJ146" s="6"/>
      <c r="SK146" s="6"/>
      <c r="SL146" s="6"/>
      <c r="SM146" s="6"/>
      <c r="SN146" s="6"/>
      <c r="SO146" s="6"/>
      <c r="SP146" s="6"/>
      <c r="SQ146" s="6"/>
      <c r="SR146" s="6"/>
      <c r="SS146" s="6"/>
      <c r="ST146" s="6"/>
      <c r="SU146" s="6"/>
      <c r="SV146" s="6"/>
      <c r="SW146" s="6"/>
      <c r="SX146" s="6"/>
      <c r="SY146" s="6"/>
      <c r="SZ146" s="6"/>
      <c r="TA146" s="6"/>
      <c r="TB146" s="6"/>
      <c r="TC146" s="6"/>
      <c r="TD146" s="6"/>
      <c r="TE146" s="6"/>
      <c r="TF146" s="6"/>
      <c r="TL146" s="6"/>
      <c r="TM146" s="7"/>
      <c r="TN146" s="6"/>
      <c r="TR146" s="6"/>
      <c r="TS146" s="6"/>
      <c r="TT146" s="6"/>
      <c r="TU146" s="6"/>
      <c r="TV146" s="6"/>
      <c r="TW146" s="6"/>
      <c r="TX146" s="6"/>
      <c r="TY146" s="6"/>
      <c r="TZ146" s="6"/>
      <c r="UA146" s="6"/>
      <c r="UB146" s="6"/>
      <c r="UC146" s="6"/>
      <c r="UD146" s="6"/>
      <c r="UE146" s="6"/>
      <c r="UF146" s="6"/>
      <c r="UG146" s="6"/>
      <c r="UH146" s="6"/>
      <c r="UI146" s="6"/>
      <c r="US146" s="6"/>
      <c r="UT146" s="8"/>
      <c r="UU146" s="6"/>
      <c r="UV146" s="6"/>
      <c r="UW146" s="6"/>
      <c r="UX146" s="6"/>
      <c r="UY146" s="6"/>
      <c r="UZ146" s="6"/>
      <c r="VA146" s="6"/>
      <c r="VB146" s="6"/>
      <c r="VH146" s="6"/>
      <c r="VI146" s="7"/>
      <c r="VJ146" s="6"/>
      <c r="VK146" s="6"/>
      <c r="VL146" s="6"/>
      <c r="VM146" s="6"/>
      <c r="VN146" s="6"/>
      <c r="VO146" s="6"/>
      <c r="VP146" s="6"/>
      <c r="VQ146" s="6"/>
      <c r="VR146" s="6"/>
      <c r="VS146" s="6"/>
      <c r="VT146" s="6"/>
      <c r="VU146" s="6"/>
      <c r="VV146" s="6"/>
      <c r="VW146" s="6"/>
      <c r="VX146" s="6"/>
      <c r="VY146" s="6"/>
      <c r="VZ146" s="6"/>
      <c r="WA146" s="6"/>
      <c r="WB146" s="6"/>
      <c r="WC146" s="6"/>
      <c r="WD146" s="6"/>
      <c r="WE146" s="6"/>
      <c r="WF146" s="6"/>
      <c r="WG146" s="6"/>
      <c r="WH146" s="6"/>
      <c r="WI146" s="6"/>
      <c r="WJ146" s="6"/>
      <c r="WK146" s="6"/>
      <c r="WL146" s="6"/>
      <c r="WM146" s="279"/>
      <c r="WN146" s="277"/>
      <c r="WO146" s="278"/>
      <c r="WP146" s="1"/>
      <c r="WQ146" s="1"/>
      <c r="WR146" s="1"/>
      <c r="WS146" s="1"/>
      <c r="WT146" s="1"/>
      <c r="WU146" s="1"/>
      <c r="WV146" s="1"/>
      <c r="WW146" s="1"/>
      <c r="WX146" s="1"/>
      <c r="WY146" s="1"/>
      <c r="WZ146" s="1"/>
      <c r="XA146" s="1"/>
      <c r="XB146" s="1"/>
      <c r="XC146" s="1"/>
      <c r="XD146" s="277"/>
      <c r="XE146" s="277"/>
      <c r="XF146" s="277"/>
      <c r="XG146" s="277"/>
      <c r="XH146" s="277"/>
      <c r="XI146" s="277"/>
      <c r="XJ146" s="277"/>
      <c r="XK146" s="277"/>
      <c r="XL146" s="277"/>
      <c r="XM146" s="6"/>
      <c r="XN146" s="6"/>
      <c r="XO146" s="6"/>
      <c r="XP146" s="6"/>
      <c r="XQ146" s="6"/>
      <c r="XR146" s="6"/>
      <c r="XS146" s="6"/>
      <c r="XT146" s="6"/>
      <c r="XU146" s="6"/>
      <c r="XV146" s="6"/>
      <c r="XW146" s="6"/>
      <c r="XX146" s="6"/>
      <c r="XY146" s="6"/>
      <c r="XZ146" s="6"/>
      <c r="YA146" s="6"/>
      <c r="YB146" s="6"/>
      <c r="YC146" s="6"/>
      <c r="YD146" s="6"/>
      <c r="YE146" s="6"/>
      <c r="YF146" s="6"/>
      <c r="YG146" s="6"/>
      <c r="YH146" s="6"/>
      <c r="YI146" s="6"/>
      <c r="YJ146" s="6"/>
      <c r="YK146" s="6"/>
      <c r="YL146" s="6"/>
      <c r="YM146" s="6"/>
      <c r="YN146" s="6"/>
      <c r="YO146" s="6"/>
      <c r="YP146" s="6"/>
      <c r="YQ146" s="6"/>
      <c r="YR146" s="6"/>
      <c r="YS146" s="6"/>
      <c r="YT146" s="6"/>
      <c r="YU146" s="6"/>
      <c r="ZH146" s="3"/>
      <c r="ZJ146" s="4"/>
      <c r="ZK146" s="1"/>
      <c r="ZL146" s="1"/>
      <c r="ZM146" s="1"/>
      <c r="ZN146" s="1"/>
      <c r="ZO146" s="1"/>
      <c r="ZW146" s="1"/>
      <c r="AAA146" s="71"/>
      <c r="AAB146" s="51"/>
      <c r="AAC146" s="24"/>
      <c r="AAD146" s="24"/>
      <c r="AAE146" s="24"/>
      <c r="AAF146" s="24"/>
      <c r="AAG146" s="6"/>
      <c r="AAH146" s="7"/>
      <c r="AAI146" s="183"/>
    </row>
    <row r="147" s="1" customFormat="1" ht="15" customHeight="1">
      <c r="A147" s="2"/>
      <c r="B147" s="2"/>
      <c r="C147" s="2"/>
      <c r="D147" s="2"/>
      <c r="E147" s="2"/>
      <c r="F147" s="2"/>
      <c r="G147" s="2"/>
      <c r="H147" s="2"/>
      <c r="I147" s="2"/>
      <c r="J147" s="2"/>
      <c r="K147" s="8"/>
      <c r="L147" s="46"/>
      <c r="M147" s="24"/>
      <c r="N147" s="6"/>
      <c r="O147" s="71"/>
      <c r="P147" s="51"/>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6"/>
      <c r="AV147" s="71"/>
      <c r="AW147" s="51"/>
      <c r="AX147" s="24"/>
      <c r="AY147" s="7"/>
      <c r="AZ147" s="71"/>
      <c r="BA147" s="71"/>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R147" s="6"/>
      <c r="DS147" s="7"/>
      <c r="DT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F147" s="6"/>
      <c r="FG147" s="7"/>
      <c r="FH147" s="6"/>
      <c r="FM147" s="6"/>
      <c r="FN147" s="6"/>
      <c r="FO147" s="6"/>
      <c r="FP147" s="6"/>
      <c r="FQ147" s="6"/>
      <c r="FR147" s="6"/>
      <c r="FS147" s="6"/>
      <c r="FT147" s="6"/>
      <c r="FU147" s="6"/>
      <c r="FV147" s="6"/>
      <c r="FW147" s="6"/>
      <c r="FX147" s="6"/>
      <c r="FY147" s="6"/>
      <c r="FZ147" s="6"/>
      <c r="GA147" s="6"/>
      <c r="GB147" s="6"/>
      <c r="GC147" s="6"/>
      <c r="GD147" s="6"/>
      <c r="GE147" s="6"/>
      <c r="GF147" s="6"/>
      <c r="GG147" s="6"/>
      <c r="GM147" s="6"/>
      <c r="GN147" s="7"/>
      <c r="GO147" s="6"/>
      <c r="GT147" s="1"/>
      <c r="GU147" s="1"/>
      <c r="GV147" s="1"/>
      <c r="GW147" s="1"/>
      <c r="GX147" s="1"/>
      <c r="GY147" s="1"/>
      <c r="GZ147" s="1"/>
      <c r="HA147" s="1"/>
      <c r="HB147" s="1"/>
      <c r="HC147" s="1"/>
      <c r="HD147" s="1"/>
      <c r="HE147" s="1"/>
      <c r="HF147" s="1"/>
      <c r="HG147" s="1"/>
      <c r="HH147" s="1"/>
      <c r="HI147" s="1"/>
      <c r="HJ147" s="1"/>
      <c r="HK147" s="1"/>
      <c r="HL147" s="6"/>
      <c r="HR147" s="6"/>
      <c r="HS147" s="7"/>
      <c r="HT147" s="6"/>
      <c r="HV147" s="1"/>
      <c r="HW147" s="1"/>
      <c r="HX147" s="1"/>
      <c r="HY147" s="1"/>
      <c r="HZ147" s="1"/>
      <c r="IA147" s="1"/>
      <c r="IB147" s="1"/>
      <c r="IC147" s="1"/>
      <c r="ID147" s="1"/>
      <c r="IE147" s="1"/>
      <c r="IF147" s="1"/>
      <c r="IG147" s="1"/>
      <c r="IH147" s="1"/>
      <c r="II147" s="1"/>
      <c r="IJ147" s="1"/>
      <c r="IK147" s="1"/>
      <c r="IL147" s="1"/>
      <c r="IM147" s="1"/>
      <c r="IN147" s="6"/>
      <c r="IT147" s="6"/>
      <c r="IU147" s="7"/>
      <c r="IV147" s="6"/>
      <c r="IW147" s="6"/>
      <c r="IX147" s="6"/>
      <c r="IY147" s="6"/>
      <c r="IZ147" s="6"/>
      <c r="JA147" s="6"/>
      <c r="JB147" s="6"/>
      <c r="JC147" s="6"/>
      <c r="JD147" s="6"/>
      <c r="JE147" s="6"/>
      <c r="JF147" s="6"/>
      <c r="JG147" s="6"/>
      <c r="JH147" s="6"/>
      <c r="JI147" s="6"/>
      <c r="JJ147" s="6"/>
      <c r="JK147" s="6"/>
      <c r="JL147" s="6"/>
      <c r="JM147" s="6"/>
      <c r="JN147" s="6"/>
      <c r="KN147" s="6"/>
      <c r="KO147" s="6"/>
      <c r="KP147" s="6"/>
      <c r="KQ147" s="6"/>
      <c r="KR147" s="7"/>
      <c r="KS147" s="7"/>
      <c r="KT147" s="7"/>
      <c r="KU147" s="6"/>
      <c r="KV147" s="6"/>
      <c r="KW147" s="6"/>
      <c r="KX147" s="6"/>
      <c r="KY147" s="6"/>
      <c r="KZ147" s="6"/>
      <c r="LA147" s="6"/>
      <c r="LB147" s="6"/>
      <c r="LC147" s="6"/>
      <c r="LD147" s="7"/>
      <c r="LE147" s="7"/>
      <c r="LF147" s="7"/>
      <c r="LG147" s="7"/>
      <c r="LH147" s="7"/>
      <c r="LI147" s="7"/>
      <c r="LJ147" s="7"/>
      <c r="LK147" s="7"/>
      <c r="LL147" s="6"/>
      <c r="LM147" s="1"/>
      <c r="LN147" s="1"/>
      <c r="LO147" s="1"/>
      <c r="LP147" s="1"/>
      <c r="LQ147" s="1"/>
      <c r="LR147" s="1"/>
      <c r="LS147" s="1"/>
      <c r="LT147" s="1"/>
      <c r="LU147" s="1"/>
      <c r="LV147" s="1"/>
      <c r="LW147" s="1"/>
      <c r="LX147" s="1"/>
      <c r="LY147" s="1"/>
      <c r="LZ147" s="1"/>
      <c r="MA147" s="1"/>
      <c r="MB147" s="1"/>
      <c r="MC147" s="1"/>
      <c r="MD147" s="1"/>
      <c r="ME147" s="6"/>
      <c r="MK147" s="6"/>
      <c r="ML147" s="7"/>
      <c r="MM147" s="6"/>
      <c r="MN147" s="6"/>
      <c r="MO147" s="6"/>
      <c r="MP147" s="6"/>
      <c r="MQ147" s="6"/>
      <c r="MR147" s="6"/>
      <c r="MS147" s="6"/>
      <c r="MT147" s="6"/>
      <c r="MU147" s="6"/>
      <c r="MV147" s="6"/>
      <c r="MW147" s="1"/>
      <c r="MX147" s="1"/>
      <c r="MY147" s="1"/>
      <c r="MZ147" s="1"/>
      <c r="NA147" s="1"/>
      <c r="NB147" s="1"/>
      <c r="NC147" s="1"/>
      <c r="ND147" s="1"/>
      <c r="NE147" s="1"/>
      <c r="NF147" s="1"/>
      <c r="NG147" s="1"/>
      <c r="NH147" s="1"/>
      <c r="NI147" s="1"/>
      <c r="NJ147" s="1"/>
      <c r="NK147" s="1"/>
      <c r="NL147" s="1"/>
      <c r="NM147" s="1"/>
      <c r="NN147" s="1"/>
      <c r="NO147" s="6"/>
      <c r="NU147" s="6"/>
      <c r="NV147" s="7"/>
      <c r="NW147" s="6"/>
      <c r="NX147" s="6"/>
      <c r="NY147" s="6"/>
      <c r="NZ147" s="6"/>
      <c r="OA147" s="6"/>
      <c r="OB147" s="6"/>
      <c r="OC147" s="6"/>
      <c r="OD147" s="6"/>
      <c r="OE147" s="6"/>
      <c r="OF147" s="6"/>
      <c r="OG147" s="6"/>
      <c r="OM147" s="6"/>
      <c r="ON147" s="7"/>
      <c r="OO147" s="6"/>
      <c r="OP147" s="6"/>
      <c r="OQ147" s="6"/>
      <c r="OR147" s="6"/>
      <c r="OS147" s="6"/>
      <c r="OT147" s="6"/>
      <c r="OU147" s="6"/>
      <c r="OV147" s="6"/>
      <c r="OW147" s="6"/>
      <c r="OX147" s="6"/>
      <c r="PH147" s="1"/>
      <c r="PI147" s="1"/>
      <c r="PJ147" s="1"/>
      <c r="PK147" s="1"/>
      <c r="PL147" s="1"/>
      <c r="PM147" s="1"/>
      <c r="PN147" s="1"/>
      <c r="PO147" s="1"/>
      <c r="PP147" s="1"/>
      <c r="PQ147" s="1"/>
      <c r="PR147" s="1"/>
      <c r="PS147" s="1"/>
      <c r="PT147" s="1"/>
      <c r="PU147" s="1"/>
      <c r="PV147" s="1"/>
      <c r="PW147" s="1"/>
      <c r="PX147" s="1"/>
      <c r="PY147" s="1"/>
      <c r="PZ147" s="6"/>
      <c r="QF147" s="6"/>
      <c r="QG147" s="7"/>
      <c r="QH147" s="6"/>
      <c r="QI147" s="6"/>
      <c r="QJ147" s="6"/>
      <c r="QK147" s="6"/>
      <c r="QL147" s="6"/>
      <c r="QM147" s="6"/>
      <c r="QN147" s="6"/>
      <c r="QO147" s="6"/>
      <c r="QP147" s="6"/>
      <c r="QQ147" s="6"/>
      <c r="QR147" s="6"/>
      <c r="QX147" s="6"/>
      <c r="QY147" s="7"/>
      <c r="QZ147" s="6"/>
      <c r="RA147" s="6"/>
      <c r="RB147" s="6"/>
      <c r="RC147" s="6"/>
      <c r="RD147" s="6"/>
      <c r="RE147" s="6"/>
      <c r="RF147" s="6"/>
      <c r="RG147" s="6"/>
      <c r="RH147" s="6"/>
      <c r="RI147" s="6"/>
      <c r="SB147" s="6"/>
      <c r="SC147" s="6"/>
      <c r="SD147" s="6"/>
      <c r="SE147" s="6"/>
      <c r="SF147" s="6"/>
      <c r="SG147" s="6"/>
      <c r="SH147" s="6"/>
      <c r="SI147" s="6"/>
      <c r="SJ147" s="6"/>
      <c r="SK147" s="6"/>
      <c r="SL147" s="6"/>
      <c r="SM147" s="6"/>
      <c r="SN147" s="6"/>
      <c r="SO147" s="6"/>
      <c r="SP147" s="6"/>
      <c r="SQ147" s="6"/>
      <c r="SR147" s="6"/>
      <c r="SS147" s="6"/>
      <c r="ST147" s="6"/>
      <c r="SU147" s="6"/>
      <c r="SV147" s="6"/>
      <c r="SW147" s="6"/>
      <c r="SX147" s="6"/>
      <c r="SY147" s="6"/>
      <c r="SZ147" s="6"/>
      <c r="TA147" s="6"/>
      <c r="TB147" s="6"/>
      <c r="TC147" s="6"/>
      <c r="TD147" s="6"/>
      <c r="TE147" s="6"/>
      <c r="TF147" s="6"/>
      <c r="TL147" s="6"/>
      <c r="TM147" s="7"/>
      <c r="TN147" s="6"/>
      <c r="TR147" s="6"/>
      <c r="TS147" s="6"/>
      <c r="TT147" s="6"/>
      <c r="TU147" s="6"/>
      <c r="TV147" s="6"/>
      <c r="TW147" s="6"/>
      <c r="TX147" s="6"/>
      <c r="TY147" s="6"/>
      <c r="TZ147" s="6"/>
      <c r="UA147" s="6"/>
      <c r="UB147" s="6"/>
      <c r="UC147" s="6"/>
      <c r="UD147" s="6"/>
      <c r="UE147" s="6"/>
      <c r="UF147" s="6"/>
      <c r="UG147" s="6"/>
      <c r="UH147" s="6"/>
      <c r="UI147" s="6"/>
      <c r="US147" s="6"/>
      <c r="UT147" s="8"/>
      <c r="UU147" s="6"/>
      <c r="UV147" s="6"/>
      <c r="UW147" s="6"/>
      <c r="UX147" s="6"/>
      <c r="UY147" s="6"/>
      <c r="UZ147" s="6"/>
      <c r="VA147" s="6"/>
      <c r="VB147" s="6"/>
      <c r="VH147" s="6"/>
      <c r="VI147" s="7"/>
      <c r="VJ147" s="6"/>
      <c r="VK147" s="6"/>
      <c r="VL147" s="6"/>
      <c r="VM147" s="6"/>
      <c r="VN147" s="6"/>
      <c r="VO147" s="6"/>
      <c r="VP147" s="6"/>
      <c r="VQ147" s="6"/>
      <c r="VR147" s="6"/>
      <c r="VS147" s="6"/>
      <c r="VT147" s="6"/>
      <c r="VU147" s="6"/>
      <c r="VV147" s="6"/>
      <c r="VW147" s="6"/>
      <c r="VX147" s="6"/>
      <c r="VY147" s="6"/>
      <c r="VZ147" s="6"/>
      <c r="WA147" s="6"/>
      <c r="WB147" s="6"/>
      <c r="WC147" s="6"/>
      <c r="WD147" s="6"/>
      <c r="WE147" s="6"/>
      <c r="WF147" s="6"/>
      <c r="WG147" s="6"/>
      <c r="WH147" s="6"/>
      <c r="WI147" s="6"/>
      <c r="WJ147" s="6"/>
      <c r="WK147" s="6"/>
      <c r="WL147" s="6"/>
      <c r="WM147" s="279"/>
      <c r="WN147" s="277"/>
      <c r="WO147" s="278"/>
      <c r="WP147" s="1"/>
      <c r="WQ147" s="1"/>
      <c r="WR147" s="1"/>
      <c r="WS147" s="1"/>
      <c r="WT147" s="1"/>
      <c r="WU147" s="1"/>
      <c r="WV147" s="1"/>
      <c r="WW147" s="1"/>
      <c r="WX147" s="1"/>
      <c r="WY147" s="1"/>
      <c r="WZ147" s="1"/>
      <c r="XA147" s="1"/>
      <c r="XB147" s="1"/>
      <c r="XC147" s="1"/>
      <c r="XD147" s="277"/>
      <c r="XE147" s="277"/>
      <c r="XF147" s="277"/>
      <c r="XG147" s="277"/>
      <c r="XH147" s="277"/>
      <c r="XI147" s="277"/>
      <c r="XJ147" s="277"/>
      <c r="XK147" s="277"/>
      <c r="XL147" s="277"/>
      <c r="XM147" s="6"/>
      <c r="XN147" s="6"/>
      <c r="XO147" s="6"/>
      <c r="XP147" s="6"/>
      <c r="XQ147" s="6"/>
      <c r="XR147" s="6"/>
      <c r="XS147" s="6"/>
      <c r="XT147" s="6"/>
      <c r="XU147" s="6"/>
      <c r="XV147" s="6"/>
      <c r="XW147" s="6"/>
      <c r="XX147" s="6"/>
      <c r="XY147" s="6"/>
      <c r="XZ147" s="6"/>
      <c r="YA147" s="6"/>
      <c r="YB147" s="6"/>
      <c r="YC147" s="6"/>
      <c r="YD147" s="6"/>
      <c r="YE147" s="6"/>
      <c r="YF147" s="6"/>
      <c r="YG147" s="6"/>
      <c r="YH147" s="6"/>
      <c r="YI147" s="6"/>
      <c r="YJ147" s="6"/>
      <c r="YK147" s="6"/>
      <c r="YL147" s="6"/>
      <c r="YM147" s="6"/>
      <c r="YN147" s="6"/>
      <c r="YO147" s="6"/>
      <c r="YP147" s="6"/>
      <c r="YQ147" s="6"/>
      <c r="YR147" s="6"/>
      <c r="YS147" s="6"/>
      <c r="YT147" s="6"/>
      <c r="YU147" s="6"/>
      <c r="ZH147" s="3"/>
      <c r="ZJ147" s="4"/>
      <c r="ZK147" s="1"/>
      <c r="ZL147" s="1"/>
      <c r="ZM147" s="1"/>
      <c r="ZN147" s="1"/>
      <c r="ZO147" s="1"/>
      <c r="ZW147" s="1"/>
      <c r="AAA147" s="71"/>
      <c r="AAB147" s="51"/>
      <c r="AAC147" s="24"/>
      <c r="AAD147" s="24"/>
      <c r="AAE147" s="24"/>
      <c r="AAF147" s="24"/>
      <c r="AAG147" s="6"/>
      <c r="AAH147" s="7"/>
      <c r="AAI147" s="183"/>
    </row>
    <row r="148" s="1" customFormat="1" ht="15" customHeight="1">
      <c r="A148" s="2"/>
      <c r="B148" s="2"/>
      <c r="C148" s="2"/>
      <c r="D148" s="2"/>
      <c r="E148" s="2"/>
      <c r="F148" s="2"/>
      <c r="G148" s="2"/>
      <c r="H148" s="2"/>
      <c r="I148" s="2"/>
      <c r="J148" s="2"/>
      <c r="K148" s="8"/>
      <c r="L148" s="46"/>
      <c r="M148" s="24"/>
      <c r="N148" s="6"/>
      <c r="O148" s="71"/>
      <c r="P148" s="51"/>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6"/>
      <c r="AV148" s="71"/>
      <c r="AW148" s="51"/>
      <c r="AX148" s="24"/>
      <c r="AY148" s="7"/>
      <c r="AZ148" s="71"/>
      <c r="BA148" s="71"/>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R148" s="6"/>
      <c r="DS148" s="7"/>
      <c r="DT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F148" s="6"/>
      <c r="FG148" s="7"/>
      <c r="FH148" s="6"/>
      <c r="FM148" s="6"/>
      <c r="FN148" s="6"/>
      <c r="FO148" s="6"/>
      <c r="FP148" s="6"/>
      <c r="FQ148" s="6"/>
      <c r="FR148" s="6"/>
      <c r="FS148" s="6"/>
      <c r="FT148" s="6"/>
      <c r="FU148" s="6"/>
      <c r="FV148" s="6"/>
      <c r="FW148" s="6"/>
      <c r="FX148" s="6"/>
      <c r="FY148" s="6"/>
      <c r="FZ148" s="6"/>
      <c r="GA148" s="6"/>
      <c r="GB148" s="6"/>
      <c r="GC148" s="6"/>
      <c r="GD148" s="6"/>
      <c r="GE148" s="6"/>
      <c r="GF148" s="6"/>
      <c r="GG148" s="6"/>
      <c r="GM148" s="6"/>
      <c r="GN148" s="7"/>
      <c r="GO148" s="6"/>
      <c r="GT148" s="1"/>
      <c r="GU148" s="1"/>
      <c r="GV148" s="1"/>
      <c r="GW148" s="1"/>
      <c r="GX148" s="1"/>
      <c r="GY148" s="1"/>
      <c r="GZ148" s="1"/>
      <c r="HA148" s="1"/>
      <c r="HB148" s="1"/>
      <c r="HC148" s="1"/>
      <c r="HD148" s="1"/>
      <c r="HE148" s="1"/>
      <c r="HF148" s="1"/>
      <c r="HG148" s="1"/>
      <c r="HH148" s="1"/>
      <c r="HI148" s="1"/>
      <c r="HJ148" s="1"/>
      <c r="HK148" s="1"/>
      <c r="HL148" s="6"/>
      <c r="HR148" s="6"/>
      <c r="HS148" s="7"/>
      <c r="HT148" s="6"/>
      <c r="HV148" s="1"/>
      <c r="HW148" s="1"/>
      <c r="HX148" s="1"/>
      <c r="HY148" s="1"/>
      <c r="HZ148" s="1"/>
      <c r="IA148" s="1"/>
      <c r="IB148" s="1"/>
      <c r="IC148" s="1"/>
      <c r="ID148" s="1"/>
      <c r="IE148" s="1"/>
      <c r="IF148" s="1"/>
      <c r="IG148" s="1"/>
      <c r="IH148" s="1"/>
      <c r="II148" s="1"/>
      <c r="IJ148" s="1"/>
      <c r="IK148" s="1"/>
      <c r="IL148" s="1"/>
      <c r="IM148" s="1"/>
      <c r="IN148" s="6"/>
      <c r="IT148" s="6"/>
      <c r="IU148" s="7"/>
      <c r="IV148" s="6"/>
      <c r="IW148" s="6"/>
      <c r="IX148" s="6"/>
      <c r="IY148" s="6"/>
      <c r="IZ148" s="6"/>
      <c r="JA148" s="6"/>
      <c r="JB148" s="6"/>
      <c r="JC148" s="6"/>
      <c r="JD148" s="6"/>
      <c r="JE148" s="6"/>
      <c r="JF148" s="6"/>
      <c r="JG148" s="6"/>
      <c r="JH148" s="6"/>
      <c r="JI148" s="6"/>
      <c r="JJ148" s="6"/>
      <c r="JK148" s="6"/>
      <c r="JL148" s="6"/>
      <c r="JM148" s="6"/>
      <c r="JN148" s="6"/>
      <c r="KN148" s="6"/>
      <c r="KO148" s="6"/>
      <c r="KP148" s="6"/>
      <c r="KQ148" s="6"/>
      <c r="KR148" s="7"/>
      <c r="KS148" s="7"/>
      <c r="KT148" s="7"/>
      <c r="KU148" s="6"/>
      <c r="KV148" s="6"/>
      <c r="KW148" s="6"/>
      <c r="KX148" s="6"/>
      <c r="KY148" s="6"/>
      <c r="KZ148" s="6"/>
      <c r="LA148" s="6"/>
      <c r="LB148" s="6"/>
      <c r="LC148" s="6"/>
      <c r="LD148" s="7"/>
      <c r="LE148" s="7"/>
      <c r="LF148" s="7"/>
      <c r="LG148" s="7"/>
      <c r="LH148" s="7"/>
      <c r="LI148" s="7"/>
      <c r="LJ148" s="7"/>
      <c r="LK148" s="7"/>
      <c r="LL148" s="6"/>
      <c r="LM148" s="1"/>
      <c r="LN148" s="1"/>
      <c r="LO148" s="1"/>
      <c r="LP148" s="1"/>
      <c r="LQ148" s="1"/>
      <c r="LR148" s="1"/>
      <c r="LS148" s="1"/>
      <c r="LT148" s="1"/>
      <c r="LU148" s="1"/>
      <c r="LV148" s="1"/>
      <c r="LW148" s="1"/>
      <c r="LX148" s="1"/>
      <c r="LY148" s="1"/>
      <c r="LZ148" s="1"/>
      <c r="MA148" s="1"/>
      <c r="MB148" s="1"/>
      <c r="MC148" s="1"/>
      <c r="MD148" s="1"/>
      <c r="ME148" s="6"/>
      <c r="MK148" s="6"/>
      <c r="ML148" s="7"/>
      <c r="MM148" s="6"/>
      <c r="MN148" s="6"/>
      <c r="MO148" s="6"/>
      <c r="MP148" s="6"/>
      <c r="MQ148" s="6"/>
      <c r="MR148" s="6"/>
      <c r="MS148" s="6"/>
      <c r="MT148" s="6"/>
      <c r="MU148" s="6"/>
      <c r="MV148" s="6"/>
      <c r="MW148" s="1"/>
      <c r="MX148" s="1"/>
      <c r="MY148" s="1"/>
      <c r="MZ148" s="1"/>
      <c r="NA148" s="1"/>
      <c r="NB148" s="1"/>
      <c r="NC148" s="1"/>
      <c r="ND148" s="1"/>
      <c r="NE148" s="1"/>
      <c r="NF148" s="1"/>
      <c r="NG148" s="1"/>
      <c r="NH148" s="1"/>
      <c r="NI148" s="1"/>
      <c r="NJ148" s="1"/>
      <c r="NK148" s="1"/>
      <c r="NL148" s="1"/>
      <c r="NM148" s="1"/>
      <c r="NN148" s="1"/>
      <c r="NO148" s="6"/>
      <c r="NU148" s="6"/>
      <c r="NV148" s="7"/>
      <c r="NW148" s="6"/>
      <c r="NX148" s="6"/>
      <c r="NY148" s="6"/>
      <c r="NZ148" s="6"/>
      <c r="OA148" s="6"/>
      <c r="OB148" s="6"/>
      <c r="OC148" s="6"/>
      <c r="OD148" s="6"/>
      <c r="OE148" s="6"/>
      <c r="OF148" s="6"/>
      <c r="OG148" s="6"/>
      <c r="OM148" s="6"/>
      <c r="ON148" s="7"/>
      <c r="OO148" s="6"/>
      <c r="OP148" s="6"/>
      <c r="OQ148" s="6"/>
      <c r="OR148" s="6"/>
      <c r="OS148" s="6"/>
      <c r="OT148" s="6"/>
      <c r="OU148" s="6"/>
      <c r="OV148" s="6"/>
      <c r="OW148" s="6"/>
      <c r="OX148" s="6"/>
      <c r="PH148" s="1"/>
      <c r="PI148" s="1"/>
      <c r="PJ148" s="1"/>
      <c r="PK148" s="1"/>
      <c r="PL148" s="1"/>
      <c r="PM148" s="1"/>
      <c r="PN148" s="1"/>
      <c r="PO148" s="1"/>
      <c r="PP148" s="1"/>
      <c r="PQ148" s="1"/>
      <c r="PR148" s="1"/>
      <c r="PS148" s="1"/>
      <c r="PT148" s="1"/>
      <c r="PU148" s="1"/>
      <c r="PV148" s="1"/>
      <c r="PW148" s="1"/>
      <c r="PX148" s="1"/>
      <c r="PY148" s="1"/>
      <c r="PZ148" s="6"/>
      <c r="QF148" s="6"/>
      <c r="QG148" s="7"/>
      <c r="QH148" s="6"/>
      <c r="QI148" s="6"/>
      <c r="QJ148" s="6"/>
      <c r="QK148" s="6"/>
      <c r="QL148" s="6"/>
      <c r="QM148" s="6"/>
      <c r="QN148" s="6"/>
      <c r="QO148" s="6"/>
      <c r="QP148" s="6"/>
      <c r="QQ148" s="6"/>
      <c r="QR148" s="6"/>
      <c r="QX148" s="6"/>
      <c r="QY148" s="7"/>
      <c r="QZ148" s="6"/>
      <c r="RA148" s="6"/>
      <c r="RB148" s="6"/>
      <c r="RC148" s="6"/>
      <c r="RD148" s="6"/>
      <c r="RE148" s="6"/>
      <c r="RF148" s="6"/>
      <c r="RG148" s="6"/>
      <c r="RH148" s="6"/>
      <c r="RI148" s="6"/>
      <c r="SB148" s="6"/>
      <c r="SC148" s="6"/>
      <c r="SD148" s="6"/>
      <c r="SE148" s="6"/>
      <c r="SF148" s="6"/>
      <c r="SG148" s="6"/>
      <c r="SH148" s="6"/>
      <c r="SI148" s="6"/>
      <c r="SJ148" s="6"/>
      <c r="SK148" s="6"/>
      <c r="SL148" s="6"/>
      <c r="SM148" s="6"/>
      <c r="SN148" s="6"/>
      <c r="SO148" s="6"/>
      <c r="SP148" s="6"/>
      <c r="SQ148" s="6"/>
      <c r="SR148" s="6"/>
      <c r="SS148" s="6"/>
      <c r="ST148" s="6"/>
      <c r="SU148" s="6"/>
      <c r="SV148" s="6"/>
      <c r="SW148" s="6"/>
      <c r="SX148" s="6"/>
      <c r="SY148" s="6"/>
      <c r="SZ148" s="6"/>
      <c r="TA148" s="6"/>
      <c r="TB148" s="6"/>
      <c r="TC148" s="6"/>
      <c r="TD148" s="6"/>
      <c r="TE148" s="6"/>
      <c r="TF148" s="6"/>
      <c r="TL148" s="6"/>
      <c r="TM148" s="7"/>
      <c r="TN148" s="6"/>
      <c r="TR148" s="6"/>
      <c r="TS148" s="6"/>
      <c r="TT148" s="6"/>
      <c r="TU148" s="6"/>
      <c r="TV148" s="6"/>
      <c r="TW148" s="6"/>
      <c r="TX148" s="6"/>
      <c r="TY148" s="6"/>
      <c r="TZ148" s="6"/>
      <c r="UA148" s="6"/>
      <c r="UB148" s="6"/>
      <c r="UC148" s="6"/>
      <c r="UD148" s="6"/>
      <c r="UE148" s="6"/>
      <c r="UF148" s="6"/>
      <c r="UG148" s="6"/>
      <c r="UH148" s="6"/>
      <c r="UI148" s="6"/>
      <c r="US148" s="6"/>
      <c r="UT148" s="8"/>
      <c r="UU148" s="6"/>
      <c r="UV148" s="6"/>
      <c r="UW148" s="6"/>
      <c r="UX148" s="6"/>
      <c r="UY148" s="6"/>
      <c r="UZ148" s="6"/>
      <c r="VA148" s="6"/>
      <c r="VB148" s="6"/>
      <c r="VH148" s="6"/>
      <c r="VI148" s="7"/>
      <c r="VJ148" s="6"/>
      <c r="VK148" s="6"/>
      <c r="VL148" s="6"/>
      <c r="VM148" s="6"/>
      <c r="VN148" s="6"/>
      <c r="VO148" s="6"/>
      <c r="VP148" s="6"/>
      <c r="VQ148" s="6"/>
      <c r="VR148" s="6"/>
      <c r="VS148" s="6"/>
      <c r="VT148" s="6"/>
      <c r="VU148" s="6"/>
      <c r="VV148" s="6"/>
      <c r="VW148" s="6"/>
      <c r="VX148" s="6"/>
      <c r="VY148" s="6"/>
      <c r="VZ148" s="6"/>
      <c r="WA148" s="6"/>
      <c r="WB148" s="6"/>
      <c r="WC148" s="6"/>
      <c r="WD148" s="6"/>
      <c r="WE148" s="6"/>
      <c r="WF148" s="6"/>
      <c r="WG148" s="6"/>
      <c r="WH148" s="6"/>
      <c r="WI148" s="6"/>
      <c r="WJ148" s="6"/>
      <c r="WK148" s="6"/>
      <c r="WL148" s="6"/>
      <c r="WM148" s="279"/>
      <c r="WN148" s="277"/>
      <c r="WO148" s="278"/>
      <c r="WP148" s="1"/>
      <c r="WQ148" s="1"/>
      <c r="WR148" s="1"/>
      <c r="WS148" s="1"/>
      <c r="WT148" s="1"/>
      <c r="WU148" s="1"/>
      <c r="WV148" s="1"/>
      <c r="WW148" s="1"/>
      <c r="WX148" s="1"/>
      <c r="WY148" s="1"/>
      <c r="WZ148" s="1"/>
      <c r="XA148" s="1"/>
      <c r="XB148" s="1"/>
      <c r="XC148" s="1"/>
      <c r="XD148" s="277"/>
      <c r="XE148" s="277"/>
      <c r="XF148" s="277"/>
      <c r="XG148" s="277"/>
      <c r="XH148" s="277"/>
      <c r="XI148" s="277"/>
      <c r="XJ148" s="277"/>
      <c r="XK148" s="277"/>
      <c r="XL148" s="277"/>
      <c r="XM148" s="6"/>
      <c r="XN148" s="6"/>
      <c r="XO148" s="6"/>
      <c r="XP148" s="6"/>
      <c r="XQ148" s="6"/>
      <c r="XR148" s="6"/>
      <c r="XS148" s="6"/>
      <c r="XT148" s="6"/>
      <c r="XU148" s="6"/>
      <c r="XV148" s="6"/>
      <c r="XW148" s="6"/>
      <c r="XX148" s="6"/>
      <c r="XY148" s="6"/>
      <c r="XZ148" s="6"/>
      <c r="YA148" s="6"/>
      <c r="YB148" s="6"/>
      <c r="YC148" s="6"/>
      <c r="YD148" s="6"/>
      <c r="YE148" s="6"/>
      <c r="YF148" s="6"/>
      <c r="YG148" s="6"/>
      <c r="YH148" s="6"/>
      <c r="YI148" s="6"/>
      <c r="YJ148" s="6"/>
      <c r="YK148" s="6"/>
      <c r="YL148" s="6"/>
      <c r="YM148" s="6"/>
      <c r="YN148" s="6"/>
      <c r="YO148" s="6"/>
      <c r="YP148" s="6"/>
      <c r="YQ148" s="6"/>
      <c r="YR148" s="6"/>
      <c r="YS148" s="6"/>
      <c r="YT148" s="6"/>
      <c r="YU148" s="6"/>
      <c r="ZH148" s="3"/>
      <c r="ZJ148" s="4"/>
      <c r="ZK148" s="1"/>
      <c r="ZL148" s="1"/>
      <c r="ZM148" s="1"/>
      <c r="ZN148" s="1"/>
      <c r="ZO148" s="1"/>
      <c r="ZW148" s="1"/>
      <c r="AAA148" s="71"/>
      <c r="AAB148" s="51"/>
      <c r="AAC148" s="24"/>
      <c r="AAD148" s="24"/>
      <c r="AAE148" s="24"/>
      <c r="AAF148" s="24"/>
      <c r="AAG148" s="6"/>
      <c r="AAH148" s="7"/>
      <c r="AAI148" s="183"/>
    </row>
    <row r="149" s="1" customFormat="1" ht="15" customHeight="1">
      <c r="A149" s="2"/>
      <c r="B149" s="2"/>
      <c r="C149" s="2"/>
      <c r="D149" s="2"/>
      <c r="E149" s="2"/>
      <c r="F149" s="2"/>
      <c r="G149" s="2"/>
      <c r="H149" s="2"/>
      <c r="I149" s="2"/>
      <c r="J149" s="2"/>
      <c r="K149" s="8"/>
      <c r="L149" s="46"/>
      <c r="M149" s="24"/>
      <c r="N149" s="6"/>
      <c r="O149" s="71"/>
      <c r="P149" s="51"/>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6"/>
      <c r="AV149" s="71"/>
      <c r="AW149" s="51"/>
      <c r="AX149" s="24"/>
      <c r="AY149" s="7"/>
      <c r="AZ149" s="71"/>
      <c r="BA149" s="71"/>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R149" s="6"/>
      <c r="DS149" s="7"/>
      <c r="DT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F149" s="6"/>
      <c r="FG149" s="7"/>
      <c r="FH149" s="6"/>
      <c r="FM149" s="6"/>
      <c r="FN149" s="6"/>
      <c r="FO149" s="6"/>
      <c r="FP149" s="6"/>
      <c r="FQ149" s="6"/>
      <c r="FR149" s="6"/>
      <c r="FS149" s="6"/>
      <c r="FT149" s="6"/>
      <c r="FU149" s="6"/>
      <c r="FV149" s="6"/>
      <c r="FW149" s="6"/>
      <c r="FX149" s="6"/>
      <c r="FY149" s="6"/>
      <c r="FZ149" s="6"/>
      <c r="GA149" s="6"/>
      <c r="GB149" s="6"/>
      <c r="GC149" s="6"/>
      <c r="GD149" s="6"/>
      <c r="GE149" s="6"/>
      <c r="GF149" s="6"/>
      <c r="GG149" s="6"/>
      <c r="GM149" s="6"/>
      <c r="GN149" s="7"/>
      <c r="GO149" s="6"/>
      <c r="GT149" s="1"/>
      <c r="GU149" s="1"/>
      <c r="GV149" s="1"/>
      <c r="GW149" s="1"/>
      <c r="GX149" s="1"/>
      <c r="GY149" s="1"/>
      <c r="GZ149" s="1"/>
      <c r="HA149" s="1"/>
      <c r="HB149" s="1"/>
      <c r="HC149" s="1"/>
      <c r="HD149" s="1"/>
      <c r="HE149" s="1"/>
      <c r="HF149" s="1"/>
      <c r="HG149" s="1"/>
      <c r="HH149" s="1"/>
      <c r="HI149" s="1"/>
      <c r="HJ149" s="1"/>
      <c r="HK149" s="1"/>
      <c r="HL149" s="6"/>
      <c r="HR149" s="6"/>
      <c r="HS149" s="7"/>
      <c r="HT149" s="6"/>
      <c r="HV149" s="1"/>
      <c r="HW149" s="1"/>
      <c r="HX149" s="1"/>
      <c r="HY149" s="1"/>
      <c r="HZ149" s="1"/>
      <c r="IA149" s="1"/>
      <c r="IB149" s="1"/>
      <c r="IC149" s="1"/>
      <c r="ID149" s="1"/>
      <c r="IE149" s="1"/>
      <c r="IF149" s="1"/>
      <c r="IG149" s="1"/>
      <c r="IH149" s="1"/>
      <c r="II149" s="1"/>
      <c r="IJ149" s="1"/>
      <c r="IK149" s="1"/>
      <c r="IL149" s="1"/>
      <c r="IM149" s="1"/>
      <c r="IN149" s="6"/>
      <c r="IT149" s="6"/>
      <c r="IU149" s="7"/>
      <c r="IV149" s="6"/>
      <c r="IW149" s="6"/>
      <c r="IX149" s="6"/>
      <c r="IY149" s="6"/>
      <c r="IZ149" s="6"/>
      <c r="JA149" s="6"/>
      <c r="JB149" s="6"/>
      <c r="JC149" s="6"/>
      <c r="JD149" s="6"/>
      <c r="JE149" s="6"/>
      <c r="JF149" s="6"/>
      <c r="JG149" s="6"/>
      <c r="JH149" s="6"/>
      <c r="JI149" s="6"/>
      <c r="JJ149" s="6"/>
      <c r="JK149" s="6"/>
      <c r="JL149" s="6"/>
      <c r="JM149" s="6"/>
      <c r="JN149" s="6"/>
      <c r="KN149" s="6"/>
      <c r="KO149" s="6"/>
      <c r="KP149" s="6"/>
      <c r="KQ149" s="6"/>
      <c r="KR149" s="7"/>
      <c r="KS149" s="7"/>
      <c r="KT149" s="7"/>
      <c r="KU149" s="6"/>
      <c r="KV149" s="6"/>
      <c r="KW149" s="6"/>
      <c r="KX149" s="6"/>
      <c r="KY149" s="6"/>
      <c r="KZ149" s="6"/>
      <c r="LA149" s="6"/>
      <c r="LB149" s="6"/>
      <c r="LC149" s="6"/>
      <c r="LD149" s="7"/>
      <c r="LE149" s="7"/>
      <c r="LF149" s="7"/>
      <c r="LG149" s="7"/>
      <c r="LH149" s="7"/>
      <c r="LI149" s="7"/>
      <c r="LJ149" s="7"/>
      <c r="LK149" s="7"/>
      <c r="LL149" s="6"/>
      <c r="LM149" s="1"/>
      <c r="LN149" s="1"/>
      <c r="LO149" s="1"/>
      <c r="LP149" s="1"/>
      <c r="LQ149" s="1"/>
      <c r="LR149" s="1"/>
      <c r="LS149" s="1"/>
      <c r="LT149" s="1"/>
      <c r="LU149" s="1"/>
      <c r="LV149" s="1"/>
      <c r="LW149" s="1"/>
      <c r="LX149" s="1"/>
      <c r="LY149" s="1"/>
      <c r="LZ149" s="1"/>
      <c r="MA149" s="1"/>
      <c r="MB149" s="1"/>
      <c r="MC149" s="1"/>
      <c r="MD149" s="1"/>
      <c r="ME149" s="6"/>
      <c r="MK149" s="6"/>
      <c r="ML149" s="7"/>
      <c r="MM149" s="6"/>
      <c r="MN149" s="6"/>
      <c r="MO149" s="6"/>
      <c r="MP149" s="6"/>
      <c r="MQ149" s="6"/>
      <c r="MR149" s="6"/>
      <c r="MS149" s="6"/>
      <c r="MT149" s="6"/>
      <c r="MU149" s="6"/>
      <c r="MV149" s="6"/>
      <c r="MW149" s="1"/>
      <c r="MX149" s="1"/>
      <c r="MY149" s="1"/>
      <c r="MZ149" s="1"/>
      <c r="NA149" s="1"/>
      <c r="NB149" s="1"/>
      <c r="NC149" s="1"/>
      <c r="ND149" s="1"/>
      <c r="NE149" s="1"/>
      <c r="NF149" s="1"/>
      <c r="NG149" s="1"/>
      <c r="NH149" s="1"/>
      <c r="NI149" s="1"/>
      <c r="NJ149" s="1"/>
      <c r="NK149" s="1"/>
      <c r="NL149" s="1"/>
      <c r="NM149" s="1"/>
      <c r="NN149" s="1"/>
      <c r="NO149" s="6"/>
      <c r="NU149" s="6"/>
      <c r="NV149" s="7"/>
      <c r="NW149" s="6"/>
      <c r="NX149" s="6"/>
      <c r="NY149" s="6"/>
      <c r="NZ149" s="6"/>
      <c r="OA149" s="6"/>
      <c r="OB149" s="6"/>
      <c r="OC149" s="6"/>
      <c r="OD149" s="6"/>
      <c r="OE149" s="6"/>
      <c r="OF149" s="6"/>
      <c r="OG149" s="6"/>
      <c r="OM149" s="6"/>
      <c r="ON149" s="7"/>
      <c r="OO149" s="6"/>
      <c r="OP149" s="6"/>
      <c r="OQ149" s="6"/>
      <c r="OR149" s="6"/>
      <c r="OS149" s="6"/>
      <c r="OT149" s="6"/>
      <c r="OU149" s="6"/>
      <c r="OV149" s="6"/>
      <c r="OW149" s="6"/>
      <c r="OX149" s="6"/>
      <c r="PH149" s="1"/>
      <c r="PI149" s="1"/>
      <c r="PJ149" s="1"/>
      <c r="PK149" s="1"/>
      <c r="PL149" s="1"/>
      <c r="PM149" s="1"/>
      <c r="PN149" s="1"/>
      <c r="PO149" s="1"/>
      <c r="PP149" s="1"/>
      <c r="PQ149" s="1"/>
      <c r="PR149" s="1"/>
      <c r="PS149" s="1"/>
      <c r="PT149" s="1"/>
      <c r="PU149" s="1"/>
      <c r="PV149" s="1"/>
      <c r="PW149" s="1"/>
      <c r="PX149" s="1"/>
      <c r="PY149" s="1"/>
      <c r="PZ149" s="6"/>
      <c r="QF149" s="6"/>
      <c r="QG149" s="7"/>
      <c r="QH149" s="6"/>
      <c r="QI149" s="6"/>
      <c r="QJ149" s="6"/>
      <c r="QK149" s="6"/>
      <c r="QL149" s="6"/>
      <c r="QM149" s="6"/>
      <c r="QN149" s="6"/>
      <c r="QO149" s="6"/>
      <c r="QP149" s="6"/>
      <c r="QQ149" s="6"/>
      <c r="QR149" s="6"/>
      <c r="QX149" s="6"/>
      <c r="QY149" s="7"/>
      <c r="QZ149" s="6"/>
      <c r="RA149" s="6"/>
      <c r="RB149" s="6"/>
      <c r="RC149" s="6"/>
      <c r="RD149" s="6"/>
      <c r="RE149" s="6"/>
      <c r="RF149" s="6"/>
      <c r="RG149" s="6"/>
      <c r="RH149" s="6"/>
      <c r="RI149" s="6"/>
      <c r="SB149" s="6"/>
      <c r="SC149" s="6"/>
      <c r="SD149" s="6"/>
      <c r="SE149" s="6"/>
      <c r="SF149" s="6"/>
      <c r="SG149" s="6"/>
      <c r="SH149" s="6"/>
      <c r="SI149" s="6"/>
      <c r="SJ149" s="6"/>
      <c r="SK149" s="6"/>
      <c r="SL149" s="6"/>
      <c r="SM149" s="6"/>
      <c r="SN149" s="6"/>
      <c r="SO149" s="6"/>
      <c r="SP149" s="6"/>
      <c r="SQ149" s="6"/>
      <c r="SR149" s="6"/>
      <c r="SS149" s="6"/>
      <c r="ST149" s="6"/>
      <c r="SU149" s="6"/>
      <c r="SV149" s="6"/>
      <c r="SW149" s="6"/>
      <c r="SX149" s="6"/>
      <c r="SY149" s="6"/>
      <c r="SZ149" s="6"/>
      <c r="TA149" s="6"/>
      <c r="TB149" s="6"/>
      <c r="TC149" s="6"/>
      <c r="TD149" s="6"/>
      <c r="TE149" s="6"/>
      <c r="TF149" s="6"/>
      <c r="TL149" s="6"/>
      <c r="TM149" s="7"/>
      <c r="TN149" s="6"/>
      <c r="TR149" s="6"/>
      <c r="TS149" s="6"/>
      <c r="TT149" s="6"/>
      <c r="TU149" s="6"/>
      <c r="TV149" s="6"/>
      <c r="TW149" s="6"/>
      <c r="TX149" s="6"/>
      <c r="TY149" s="6"/>
      <c r="TZ149" s="6"/>
      <c r="UA149" s="6"/>
      <c r="UB149" s="6"/>
      <c r="UC149" s="6"/>
      <c r="UD149" s="6"/>
      <c r="UE149" s="6"/>
      <c r="UF149" s="6"/>
      <c r="UG149" s="6"/>
      <c r="UH149" s="6"/>
      <c r="UI149" s="6"/>
      <c r="US149" s="6"/>
      <c r="UT149" s="8"/>
      <c r="UU149" s="6"/>
      <c r="UV149" s="6"/>
      <c r="UW149" s="6"/>
      <c r="UX149" s="6"/>
      <c r="UY149" s="6"/>
      <c r="UZ149" s="6"/>
      <c r="VA149" s="6"/>
      <c r="VB149" s="6"/>
      <c r="VH149" s="6"/>
      <c r="VI149" s="7"/>
      <c r="VJ149" s="6"/>
      <c r="VK149" s="6"/>
      <c r="VL149" s="6"/>
      <c r="VM149" s="6"/>
      <c r="VN149" s="6"/>
      <c r="VO149" s="6"/>
      <c r="VP149" s="6"/>
      <c r="VQ149" s="6"/>
      <c r="VR149" s="6"/>
      <c r="VS149" s="6"/>
      <c r="VT149" s="6"/>
      <c r="VU149" s="6"/>
      <c r="VV149" s="6"/>
      <c r="VW149" s="6"/>
      <c r="VX149" s="6"/>
      <c r="VY149" s="6"/>
      <c r="VZ149" s="6"/>
      <c r="WA149" s="6"/>
      <c r="WB149" s="6"/>
      <c r="WC149" s="6"/>
      <c r="WD149" s="6"/>
      <c r="WE149" s="6"/>
      <c r="WF149" s="6"/>
      <c r="WG149" s="6"/>
      <c r="WH149" s="6"/>
      <c r="WI149" s="6"/>
      <c r="WJ149" s="6"/>
      <c r="WK149" s="6"/>
      <c r="WL149" s="6"/>
      <c r="WM149" s="279"/>
      <c r="WN149" s="277"/>
      <c r="WO149" s="278"/>
      <c r="WP149" s="1"/>
      <c r="WQ149" s="1"/>
      <c r="WR149" s="1"/>
      <c r="WS149" s="1"/>
      <c r="WT149" s="1"/>
      <c r="WU149" s="1"/>
      <c r="WV149" s="1"/>
      <c r="WW149" s="1"/>
      <c r="WX149" s="1"/>
      <c r="WY149" s="1"/>
      <c r="WZ149" s="1"/>
      <c r="XA149" s="1"/>
      <c r="XB149" s="1"/>
      <c r="XC149" s="1"/>
      <c r="XD149" s="277"/>
      <c r="XE149" s="277"/>
      <c r="XF149" s="277"/>
      <c r="XG149" s="277"/>
      <c r="XH149" s="277"/>
      <c r="XI149" s="277"/>
      <c r="XJ149" s="277"/>
      <c r="XK149" s="277"/>
      <c r="XL149" s="277"/>
      <c r="XM149" s="6"/>
      <c r="XN149" s="6"/>
      <c r="XO149" s="6"/>
      <c r="XP149" s="6"/>
      <c r="XQ149" s="6"/>
      <c r="XR149" s="6"/>
      <c r="XS149" s="6"/>
      <c r="XT149" s="6"/>
      <c r="XU149" s="6"/>
      <c r="XV149" s="6"/>
      <c r="XW149" s="6"/>
      <c r="XX149" s="6"/>
      <c r="XY149" s="6"/>
      <c r="XZ149" s="6"/>
      <c r="YA149" s="6"/>
      <c r="YB149" s="6"/>
      <c r="YC149" s="6"/>
      <c r="YD149" s="6"/>
      <c r="YE149" s="6"/>
      <c r="YF149" s="6"/>
      <c r="YG149" s="6"/>
      <c r="YH149" s="6"/>
      <c r="YI149" s="6"/>
      <c r="YJ149" s="6"/>
      <c r="YK149" s="6"/>
      <c r="YL149" s="6"/>
      <c r="YM149" s="6"/>
      <c r="YN149" s="6"/>
      <c r="YO149" s="6"/>
      <c r="YP149" s="6"/>
      <c r="YQ149" s="6"/>
      <c r="YR149" s="6"/>
      <c r="YS149" s="6"/>
      <c r="YT149" s="6"/>
      <c r="YU149" s="6"/>
      <c r="ZH149" s="3"/>
      <c r="ZJ149" s="4"/>
      <c r="ZK149" s="1"/>
      <c r="ZL149" s="1"/>
      <c r="ZM149" s="1"/>
      <c r="ZN149" s="1"/>
      <c r="ZO149" s="1"/>
      <c r="ZW149" s="1"/>
      <c r="AAA149" s="71"/>
      <c r="AAB149" s="51"/>
      <c r="AAC149" s="24"/>
      <c r="AAD149" s="24"/>
      <c r="AAE149" s="24"/>
      <c r="AAF149" s="24"/>
      <c r="AAG149" s="6"/>
      <c r="AAH149" s="7"/>
      <c r="AAI149" s="183"/>
    </row>
    <row r="150" s="1" customFormat="1" ht="15" customHeight="1">
      <c r="A150" s="2"/>
      <c r="B150" s="2"/>
      <c r="C150" s="2"/>
      <c r="D150" s="2"/>
      <c r="E150" s="2"/>
      <c r="F150" s="2"/>
      <c r="G150" s="2"/>
      <c r="H150" s="2"/>
      <c r="I150" s="2"/>
      <c r="J150" s="2"/>
      <c r="K150" s="8"/>
      <c r="L150" s="46"/>
      <c r="M150" s="24"/>
      <c r="N150" s="6"/>
      <c r="O150" s="71"/>
      <c r="P150" s="51"/>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6"/>
      <c r="AV150" s="71"/>
      <c r="AW150" s="51"/>
      <c r="AX150" s="24"/>
      <c r="AY150" s="7"/>
      <c r="AZ150" s="71"/>
      <c r="BA150" s="71"/>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R150" s="6"/>
      <c r="DS150" s="7"/>
      <c r="DT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F150" s="6"/>
      <c r="FG150" s="7"/>
      <c r="FH150" s="6"/>
      <c r="FM150" s="6"/>
      <c r="FN150" s="6"/>
      <c r="FO150" s="6"/>
      <c r="FP150" s="6"/>
      <c r="FQ150" s="6"/>
      <c r="FR150" s="6"/>
      <c r="FS150" s="6"/>
      <c r="FT150" s="6"/>
      <c r="FU150" s="6"/>
      <c r="FV150" s="6"/>
      <c r="FW150" s="6"/>
      <c r="FX150" s="6"/>
      <c r="FY150" s="6"/>
      <c r="FZ150" s="6"/>
      <c r="GA150" s="6"/>
      <c r="GB150" s="6"/>
      <c r="GC150" s="6"/>
      <c r="GD150" s="6"/>
      <c r="GE150" s="6"/>
      <c r="GF150" s="6"/>
      <c r="GG150" s="6"/>
      <c r="GM150" s="6"/>
      <c r="GN150" s="7"/>
      <c r="GO150" s="6"/>
      <c r="GT150" s="1"/>
      <c r="GU150" s="1"/>
      <c r="GV150" s="1"/>
      <c r="GW150" s="1"/>
      <c r="GX150" s="1"/>
      <c r="GY150" s="1"/>
      <c r="GZ150" s="1"/>
      <c r="HA150" s="1"/>
      <c r="HB150" s="1"/>
      <c r="HC150" s="1"/>
      <c r="HD150" s="1"/>
      <c r="HE150" s="1"/>
      <c r="HF150" s="1"/>
      <c r="HG150" s="1"/>
      <c r="HH150" s="1"/>
      <c r="HI150" s="1"/>
      <c r="HJ150" s="1"/>
      <c r="HK150" s="1"/>
      <c r="HL150" s="6"/>
      <c r="HR150" s="6"/>
      <c r="HS150" s="7"/>
      <c r="HT150" s="6"/>
      <c r="HV150" s="1"/>
      <c r="HW150" s="1"/>
      <c r="HX150" s="1"/>
      <c r="HY150" s="1"/>
      <c r="HZ150" s="1"/>
      <c r="IA150" s="1"/>
      <c r="IB150" s="1"/>
      <c r="IC150" s="1"/>
      <c r="ID150" s="1"/>
      <c r="IE150" s="1"/>
      <c r="IF150" s="1"/>
      <c r="IG150" s="1"/>
      <c r="IH150" s="1"/>
      <c r="II150" s="1"/>
      <c r="IJ150" s="1"/>
      <c r="IK150" s="1"/>
      <c r="IL150" s="1"/>
      <c r="IM150" s="1"/>
      <c r="IN150" s="6"/>
      <c r="IT150" s="6"/>
      <c r="IU150" s="7"/>
      <c r="IV150" s="6"/>
      <c r="IW150" s="6"/>
      <c r="IX150" s="6"/>
      <c r="IY150" s="6"/>
      <c r="IZ150" s="6"/>
      <c r="JA150" s="6"/>
      <c r="JB150" s="6"/>
      <c r="JC150" s="6"/>
      <c r="JD150" s="6"/>
      <c r="JE150" s="6"/>
      <c r="JF150" s="6"/>
      <c r="JG150" s="6"/>
      <c r="JH150" s="6"/>
      <c r="JI150" s="6"/>
      <c r="JJ150" s="6"/>
      <c r="JK150" s="6"/>
      <c r="JL150" s="6"/>
      <c r="JM150" s="6"/>
      <c r="JN150" s="6"/>
      <c r="KN150" s="6"/>
      <c r="KO150" s="6"/>
      <c r="KP150" s="6"/>
      <c r="KQ150" s="6"/>
      <c r="KR150" s="7"/>
      <c r="KS150" s="7"/>
      <c r="KT150" s="7"/>
      <c r="KU150" s="51"/>
      <c r="KV150" s="51"/>
      <c r="KW150" s="51"/>
      <c r="KX150" s="51"/>
      <c r="KY150" s="51"/>
      <c r="KZ150" s="51"/>
      <c r="LA150" s="51"/>
      <c r="LB150" s="51"/>
      <c r="LC150" s="51"/>
      <c r="LD150" s="7"/>
      <c r="LE150" s="7"/>
      <c r="LF150" s="7"/>
      <c r="LG150" s="7"/>
      <c r="LH150" s="7"/>
      <c r="LI150" s="7"/>
      <c r="LJ150" s="7"/>
      <c r="LK150" s="7"/>
      <c r="LL150" s="6"/>
      <c r="LM150" s="1"/>
      <c r="LN150" s="1"/>
      <c r="LO150" s="1"/>
      <c r="LP150" s="1"/>
      <c r="LQ150" s="1"/>
      <c r="LR150" s="1"/>
      <c r="LS150" s="1"/>
      <c r="LT150" s="1"/>
      <c r="LU150" s="1"/>
      <c r="LV150" s="1"/>
      <c r="LW150" s="1"/>
      <c r="LX150" s="1"/>
      <c r="LY150" s="1"/>
      <c r="LZ150" s="1"/>
      <c r="MA150" s="1"/>
      <c r="MB150" s="1"/>
      <c r="MC150" s="1"/>
      <c r="MD150" s="1"/>
      <c r="ME150" s="6"/>
      <c r="MK150" s="6"/>
      <c r="ML150" s="7"/>
      <c r="MM150" s="6"/>
      <c r="MN150" s="6"/>
      <c r="MO150" s="6"/>
      <c r="MP150" s="6"/>
      <c r="MQ150" s="6"/>
      <c r="MR150" s="6"/>
      <c r="MS150" s="6"/>
      <c r="MT150" s="6"/>
      <c r="MU150" s="6"/>
      <c r="MV150" s="6"/>
      <c r="MW150" s="1"/>
      <c r="MX150" s="1"/>
      <c r="MY150" s="1"/>
      <c r="MZ150" s="1"/>
      <c r="NA150" s="1"/>
      <c r="NB150" s="1"/>
      <c r="NC150" s="1"/>
      <c r="ND150" s="1"/>
      <c r="NE150" s="1"/>
      <c r="NF150" s="1"/>
      <c r="NG150" s="1"/>
      <c r="NH150" s="1"/>
      <c r="NI150" s="1"/>
      <c r="NJ150" s="1"/>
      <c r="NK150" s="1"/>
      <c r="NL150" s="1"/>
      <c r="NM150" s="1"/>
      <c r="NN150" s="1"/>
      <c r="NO150" s="6"/>
      <c r="NU150" s="6"/>
      <c r="NV150" s="7"/>
      <c r="NW150" s="6"/>
      <c r="NX150" s="6"/>
      <c r="NY150" s="6"/>
      <c r="NZ150" s="6"/>
      <c r="OA150" s="6"/>
      <c r="OB150" s="6"/>
      <c r="OC150" s="6"/>
      <c r="OD150" s="6"/>
      <c r="OE150" s="6"/>
      <c r="OF150" s="6"/>
      <c r="OG150" s="6"/>
      <c r="OM150" s="6"/>
      <c r="ON150" s="7"/>
      <c r="OO150" s="6"/>
      <c r="OP150" s="6"/>
      <c r="OQ150" s="6"/>
      <c r="OR150" s="6"/>
      <c r="OS150" s="6"/>
      <c r="OT150" s="6"/>
      <c r="OU150" s="6"/>
      <c r="OV150" s="6"/>
      <c r="OW150" s="6"/>
      <c r="OX150" s="6"/>
      <c r="PH150" s="1"/>
      <c r="PI150" s="1"/>
      <c r="PJ150" s="1"/>
      <c r="PK150" s="1"/>
      <c r="PL150" s="1"/>
      <c r="PM150" s="1"/>
      <c r="PN150" s="1"/>
      <c r="PO150" s="1"/>
      <c r="PP150" s="1"/>
      <c r="PQ150" s="1"/>
      <c r="PR150" s="1"/>
      <c r="PS150" s="1"/>
      <c r="PT150" s="1"/>
      <c r="PU150" s="1"/>
      <c r="PV150" s="1"/>
      <c r="PW150" s="1"/>
      <c r="PX150" s="1"/>
      <c r="PY150" s="1"/>
      <c r="PZ150" s="6"/>
      <c r="QF150" s="6"/>
      <c r="QG150" s="7"/>
      <c r="QH150" s="6"/>
      <c r="QI150" s="6"/>
      <c r="QJ150" s="6"/>
      <c r="QK150" s="6"/>
      <c r="QL150" s="6"/>
      <c r="QM150" s="6"/>
      <c r="QN150" s="6"/>
      <c r="QO150" s="6"/>
      <c r="QP150" s="6"/>
      <c r="QQ150" s="6"/>
      <c r="QR150" s="6"/>
      <c r="QX150" s="6"/>
      <c r="QY150" s="7"/>
      <c r="QZ150" s="6"/>
      <c r="RA150" s="6"/>
      <c r="RB150" s="6"/>
      <c r="RC150" s="6"/>
      <c r="RD150" s="6"/>
      <c r="RE150" s="6"/>
      <c r="RF150" s="6"/>
      <c r="RG150" s="6"/>
      <c r="RH150" s="6"/>
      <c r="RI150" s="6"/>
      <c r="SB150" s="6"/>
      <c r="SC150" s="6"/>
      <c r="SD150" s="6"/>
      <c r="SE150" s="6"/>
      <c r="SF150" s="6"/>
      <c r="SG150" s="6"/>
      <c r="SH150" s="6"/>
      <c r="SI150" s="6"/>
      <c r="SJ150" s="6"/>
      <c r="SK150" s="6"/>
      <c r="SL150" s="6"/>
      <c r="SM150" s="6"/>
      <c r="SN150" s="6"/>
      <c r="SO150" s="6"/>
      <c r="SP150" s="6"/>
      <c r="SQ150" s="6"/>
      <c r="SR150" s="6"/>
      <c r="SS150" s="6"/>
      <c r="ST150" s="6"/>
      <c r="SU150" s="6"/>
      <c r="SV150" s="6"/>
      <c r="SW150" s="6"/>
      <c r="SX150" s="6"/>
      <c r="SY150" s="6"/>
      <c r="SZ150" s="6"/>
      <c r="TA150" s="6"/>
      <c r="TB150" s="6"/>
      <c r="TC150" s="6"/>
      <c r="TD150" s="6"/>
      <c r="TE150" s="6"/>
      <c r="TF150" s="6"/>
      <c r="TL150" s="6"/>
      <c r="TM150" s="7"/>
      <c r="TN150" s="6"/>
      <c r="TR150" s="6"/>
      <c r="TS150" s="6"/>
      <c r="TT150" s="6"/>
      <c r="TU150" s="6"/>
      <c r="TV150" s="6"/>
      <c r="TW150" s="6"/>
      <c r="TX150" s="6"/>
      <c r="TY150" s="6"/>
      <c r="TZ150" s="6"/>
      <c r="UA150" s="6"/>
      <c r="UB150" s="6"/>
      <c r="UC150" s="6"/>
      <c r="UD150" s="6"/>
      <c r="UE150" s="6"/>
      <c r="UF150" s="6"/>
      <c r="UG150" s="6"/>
      <c r="UH150" s="6"/>
      <c r="UI150" s="6"/>
      <c r="US150" s="6"/>
      <c r="UT150" s="8"/>
      <c r="UU150" s="6"/>
      <c r="UV150" s="6"/>
      <c r="UW150" s="6"/>
      <c r="UX150" s="6"/>
      <c r="UY150" s="6"/>
      <c r="UZ150" s="6"/>
      <c r="VA150" s="6"/>
      <c r="VB150" s="6"/>
      <c r="VH150" s="6"/>
      <c r="VI150" s="7"/>
      <c r="VJ150" s="6"/>
      <c r="VK150" s="6"/>
      <c r="VL150" s="6"/>
      <c r="VM150" s="6"/>
      <c r="VN150" s="6"/>
      <c r="VO150" s="6"/>
      <c r="VP150" s="6"/>
      <c r="VQ150" s="6"/>
      <c r="VR150" s="6"/>
      <c r="VS150" s="6"/>
      <c r="VT150" s="6"/>
      <c r="VU150" s="6"/>
      <c r="VV150" s="6"/>
      <c r="VW150" s="6"/>
      <c r="VX150" s="6"/>
      <c r="VY150" s="6"/>
      <c r="VZ150" s="6"/>
      <c r="WA150" s="6"/>
      <c r="WB150" s="6"/>
      <c r="WC150" s="6"/>
      <c r="WD150" s="6"/>
      <c r="WE150" s="6"/>
      <c r="WF150" s="6"/>
      <c r="WG150" s="6"/>
      <c r="WH150" s="6"/>
      <c r="WI150" s="6"/>
      <c r="WJ150" s="6"/>
      <c r="WK150" s="6"/>
      <c r="WL150" s="6"/>
      <c r="WM150" s="279"/>
      <c r="WN150" s="277"/>
      <c r="WO150" s="278"/>
      <c r="WP150" s="1"/>
      <c r="WQ150" s="1"/>
      <c r="WR150" s="1"/>
      <c r="WS150" s="1"/>
      <c r="WT150" s="1"/>
      <c r="WU150" s="1"/>
      <c r="WV150" s="1"/>
      <c r="WW150" s="1"/>
      <c r="WX150" s="1"/>
      <c r="WY150" s="1"/>
      <c r="WZ150" s="1"/>
      <c r="XA150" s="1"/>
      <c r="XB150" s="1"/>
      <c r="XC150" s="1"/>
      <c r="XD150" s="266"/>
      <c r="XE150" s="266"/>
      <c r="XF150" s="266"/>
      <c r="XG150" s="266"/>
      <c r="XH150" s="266"/>
      <c r="XI150" s="266"/>
      <c r="XJ150" s="266"/>
      <c r="XK150" s="266"/>
      <c r="XL150" s="266"/>
      <c r="XM150" s="6"/>
      <c r="XN150" s="6"/>
      <c r="XO150" s="6"/>
      <c r="XP150" s="6"/>
      <c r="XQ150" s="6"/>
      <c r="XR150" s="6"/>
      <c r="XS150" s="6"/>
      <c r="XT150" s="6"/>
      <c r="XU150" s="6"/>
      <c r="XV150" s="6"/>
      <c r="XW150" s="6"/>
      <c r="XX150" s="6"/>
      <c r="XY150" s="6"/>
      <c r="XZ150" s="6"/>
      <c r="YA150" s="6"/>
      <c r="YB150" s="6"/>
      <c r="YC150" s="6"/>
      <c r="YD150" s="6"/>
      <c r="YE150" s="6"/>
      <c r="YF150" s="6"/>
      <c r="YG150" s="6"/>
      <c r="YH150" s="6"/>
      <c r="YI150" s="6"/>
      <c r="YJ150" s="6"/>
      <c r="YK150" s="6"/>
      <c r="YL150" s="6"/>
      <c r="YM150" s="6"/>
      <c r="YN150" s="6"/>
      <c r="YO150" s="6"/>
      <c r="YP150" s="6"/>
      <c r="YQ150" s="6"/>
      <c r="YR150" s="6"/>
      <c r="YS150" s="6"/>
      <c r="YT150" s="6"/>
      <c r="YU150" s="6"/>
      <c r="ZH150" s="3"/>
      <c r="ZJ150" s="4"/>
      <c r="ZK150" s="1"/>
      <c r="ZL150" s="1"/>
      <c r="ZM150" s="1"/>
      <c r="ZN150" s="1"/>
      <c r="ZO150" s="1"/>
      <c r="ZW150" s="1"/>
      <c r="AAA150" s="71"/>
      <c r="AAB150" s="51"/>
      <c r="AAC150" s="24"/>
      <c r="AAD150" s="7"/>
      <c r="AAE150" s="24"/>
      <c r="AAF150" s="24"/>
      <c r="AAG150" s="6"/>
      <c r="AAH150" s="7"/>
      <c r="AAI150" s="183"/>
    </row>
    <row r="151" s="1" customFormat="1" ht="15" customHeight="1">
      <c r="A151" s="2"/>
      <c r="B151" s="2"/>
      <c r="C151" s="2"/>
      <c r="D151" s="2"/>
      <c r="E151" s="2"/>
      <c r="F151" s="2"/>
      <c r="G151" s="2"/>
      <c r="H151" s="2"/>
      <c r="I151" s="2"/>
      <c r="J151" s="2"/>
      <c r="K151" s="8"/>
      <c r="L151" s="46"/>
      <c r="M151" s="24"/>
      <c r="N151" s="6"/>
      <c r="O151" s="71"/>
      <c r="P151" s="51"/>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6"/>
      <c r="AV151" s="71"/>
      <c r="AW151" s="51"/>
      <c r="AX151" s="24"/>
      <c r="AY151" s="7"/>
      <c r="AZ151" s="71"/>
      <c r="BA151" s="71"/>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R151" s="6"/>
      <c r="DS151" s="7"/>
      <c r="DT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F151" s="6"/>
      <c r="FG151" s="7"/>
      <c r="FH151" s="6"/>
      <c r="FM151" s="6"/>
      <c r="FN151" s="6"/>
      <c r="FO151" s="6"/>
      <c r="FP151" s="6"/>
      <c r="FQ151" s="6"/>
      <c r="FR151" s="6"/>
      <c r="FS151" s="6"/>
      <c r="FT151" s="6"/>
      <c r="FU151" s="6"/>
      <c r="FV151" s="6"/>
      <c r="FW151" s="6"/>
      <c r="FX151" s="6"/>
      <c r="FY151" s="6"/>
      <c r="FZ151" s="6"/>
      <c r="GA151" s="6"/>
      <c r="GB151" s="6"/>
      <c r="GC151" s="6"/>
      <c r="GD151" s="6"/>
      <c r="GE151" s="6"/>
      <c r="GF151" s="6"/>
      <c r="GG151" s="6"/>
      <c r="GM151" s="6"/>
      <c r="GN151" s="7"/>
      <c r="GO151" s="6"/>
      <c r="GT151" s="1"/>
      <c r="GU151" s="1"/>
      <c r="GV151" s="1"/>
      <c r="GW151" s="1"/>
      <c r="GX151" s="1"/>
      <c r="GY151" s="1"/>
      <c r="GZ151" s="1"/>
      <c r="HA151" s="1"/>
      <c r="HB151" s="1"/>
      <c r="HC151" s="1"/>
      <c r="HD151" s="1"/>
      <c r="HE151" s="1"/>
      <c r="HF151" s="1"/>
      <c r="HG151" s="1"/>
      <c r="HH151" s="1"/>
      <c r="HI151" s="1"/>
      <c r="HJ151" s="1"/>
      <c r="HK151" s="1"/>
      <c r="HL151" s="6"/>
      <c r="HR151" s="6"/>
      <c r="HS151" s="7"/>
      <c r="HT151" s="6"/>
      <c r="HV151" s="1"/>
      <c r="HW151" s="1"/>
      <c r="HX151" s="1"/>
      <c r="HY151" s="1"/>
      <c r="HZ151" s="1"/>
      <c r="IA151" s="1"/>
      <c r="IB151" s="1"/>
      <c r="IC151" s="1"/>
      <c r="ID151" s="1"/>
      <c r="IE151" s="1"/>
      <c r="IF151" s="1"/>
      <c r="IG151" s="1"/>
      <c r="IH151" s="1"/>
      <c r="II151" s="1"/>
      <c r="IJ151" s="1"/>
      <c r="IK151" s="1"/>
      <c r="IL151" s="1"/>
      <c r="IM151" s="1"/>
      <c r="IN151" s="6"/>
      <c r="IT151" s="6"/>
      <c r="IU151" s="7"/>
      <c r="IV151" s="6"/>
      <c r="IW151" s="6"/>
      <c r="IX151" s="6"/>
      <c r="IY151" s="6"/>
      <c r="IZ151" s="6"/>
      <c r="JA151" s="6"/>
      <c r="JB151" s="6"/>
      <c r="JC151" s="6"/>
      <c r="JD151" s="6"/>
      <c r="JE151" s="6"/>
      <c r="JF151" s="6"/>
      <c r="JG151" s="6"/>
      <c r="JH151" s="6"/>
      <c r="JI151" s="6"/>
      <c r="JJ151" s="6"/>
      <c r="JK151" s="6"/>
      <c r="JL151" s="6"/>
      <c r="JM151" s="6"/>
      <c r="JN151" s="6"/>
      <c r="KN151" s="6"/>
      <c r="KO151" s="6"/>
      <c r="KP151" s="6"/>
      <c r="KQ151" s="6"/>
      <c r="KR151" s="7"/>
      <c r="KS151" s="7"/>
      <c r="KT151" s="7"/>
      <c r="KU151" s="51"/>
      <c r="KV151" s="51"/>
      <c r="KW151" s="51"/>
      <c r="KX151" s="51"/>
      <c r="KY151" s="51"/>
      <c r="KZ151" s="51"/>
      <c r="LA151" s="51"/>
      <c r="LB151" s="51"/>
      <c r="LC151" s="51"/>
      <c r="LD151" s="7"/>
      <c r="LE151" s="7"/>
      <c r="LF151" s="7"/>
      <c r="LG151" s="7"/>
      <c r="LH151" s="7"/>
      <c r="LI151" s="7"/>
      <c r="LJ151" s="7"/>
      <c r="LK151" s="7"/>
      <c r="LL151" s="6"/>
      <c r="LM151" s="1"/>
      <c r="LN151" s="1"/>
      <c r="LO151" s="1"/>
      <c r="LP151" s="1"/>
      <c r="LQ151" s="1"/>
      <c r="LR151" s="1"/>
      <c r="LS151" s="1"/>
      <c r="LT151" s="1"/>
      <c r="LU151" s="1"/>
      <c r="LV151" s="1"/>
      <c r="LW151" s="1"/>
      <c r="LX151" s="1"/>
      <c r="LY151" s="1"/>
      <c r="LZ151" s="1"/>
      <c r="MA151" s="1"/>
      <c r="MB151" s="1"/>
      <c r="MC151" s="1"/>
      <c r="MD151" s="1"/>
      <c r="ME151" s="6"/>
      <c r="MK151" s="6"/>
      <c r="ML151" s="7"/>
      <c r="MM151" s="6"/>
      <c r="MN151" s="6"/>
      <c r="MO151" s="6"/>
      <c r="MP151" s="6"/>
      <c r="MQ151" s="6"/>
      <c r="MR151" s="6"/>
      <c r="MS151" s="6"/>
      <c r="MT151" s="6"/>
      <c r="MU151" s="6"/>
      <c r="MV151" s="6"/>
      <c r="MW151" s="1"/>
      <c r="MX151" s="1"/>
      <c r="MY151" s="1"/>
      <c r="MZ151" s="1"/>
      <c r="NA151" s="1"/>
      <c r="NB151" s="1"/>
      <c r="NC151" s="1"/>
      <c r="ND151" s="1"/>
      <c r="NE151" s="1"/>
      <c r="NF151" s="1"/>
      <c r="NG151" s="1"/>
      <c r="NH151" s="1"/>
      <c r="NI151" s="1"/>
      <c r="NJ151" s="1"/>
      <c r="NK151" s="1"/>
      <c r="NL151" s="1"/>
      <c r="NM151" s="1"/>
      <c r="NN151" s="1"/>
      <c r="NO151" s="6"/>
      <c r="NU151" s="6"/>
      <c r="NV151" s="7"/>
      <c r="NW151" s="6"/>
      <c r="NX151" s="6"/>
      <c r="NY151" s="6"/>
      <c r="NZ151" s="6"/>
      <c r="OA151" s="6"/>
      <c r="OB151" s="6"/>
      <c r="OC151" s="6"/>
      <c r="OD151" s="6"/>
      <c r="OE151" s="6"/>
      <c r="OF151" s="6"/>
      <c r="OG151" s="6"/>
      <c r="OM151" s="6"/>
      <c r="ON151" s="7"/>
      <c r="OO151" s="6"/>
      <c r="OP151" s="6"/>
      <c r="OQ151" s="6"/>
      <c r="OR151" s="6"/>
      <c r="OS151" s="6"/>
      <c r="OT151" s="6"/>
      <c r="OU151" s="6"/>
      <c r="OV151" s="6"/>
      <c r="OW151" s="6"/>
      <c r="OX151" s="6"/>
      <c r="PH151" s="1"/>
      <c r="PI151" s="1"/>
      <c r="PJ151" s="1"/>
      <c r="PK151" s="1"/>
      <c r="PL151" s="1"/>
      <c r="PM151" s="1"/>
      <c r="PN151" s="1"/>
      <c r="PO151" s="1"/>
      <c r="PP151" s="1"/>
      <c r="PQ151" s="1"/>
      <c r="PR151" s="1"/>
      <c r="PS151" s="1"/>
      <c r="PT151" s="1"/>
      <c r="PU151" s="1"/>
      <c r="PV151" s="1"/>
      <c r="PW151" s="1"/>
      <c r="PX151" s="1"/>
      <c r="PY151" s="1"/>
      <c r="PZ151" s="6"/>
      <c r="QF151" s="6"/>
      <c r="QG151" s="7"/>
      <c r="QH151" s="6"/>
      <c r="QI151" s="6"/>
      <c r="QJ151" s="6"/>
      <c r="QK151" s="6"/>
      <c r="QL151" s="6"/>
      <c r="QM151" s="6"/>
      <c r="QN151" s="6"/>
      <c r="QO151" s="6"/>
      <c r="QP151" s="6"/>
      <c r="QQ151" s="6"/>
      <c r="QR151" s="6"/>
      <c r="QX151" s="6"/>
      <c r="QY151" s="7"/>
      <c r="QZ151" s="6"/>
      <c r="RA151" s="6"/>
      <c r="RB151" s="6"/>
      <c r="RC151" s="6"/>
      <c r="RD151" s="6"/>
      <c r="RE151" s="6"/>
      <c r="RF151" s="6"/>
      <c r="RG151" s="6"/>
      <c r="RH151" s="6"/>
      <c r="RI151" s="6"/>
      <c r="SB151" s="6"/>
      <c r="SC151" s="6"/>
      <c r="SD151" s="6"/>
      <c r="SE151" s="6"/>
      <c r="SF151" s="6"/>
      <c r="SG151" s="6"/>
      <c r="SH151" s="6"/>
      <c r="SI151" s="6"/>
      <c r="SJ151" s="6"/>
      <c r="SK151" s="6"/>
      <c r="SL151" s="6"/>
      <c r="SM151" s="6"/>
      <c r="SN151" s="6"/>
      <c r="SO151" s="6"/>
      <c r="SP151" s="6"/>
      <c r="SQ151" s="6"/>
      <c r="SR151" s="6"/>
      <c r="SS151" s="6"/>
      <c r="ST151" s="6"/>
      <c r="SU151" s="6"/>
      <c r="SV151" s="6"/>
      <c r="SW151" s="6"/>
      <c r="SX151" s="6"/>
      <c r="SY151" s="6"/>
      <c r="SZ151" s="6"/>
      <c r="TA151" s="6"/>
      <c r="TB151" s="6"/>
      <c r="TC151" s="6"/>
      <c r="TD151" s="6"/>
      <c r="TE151" s="6"/>
      <c r="TF151" s="6"/>
      <c r="TL151" s="6"/>
      <c r="TM151" s="7"/>
      <c r="TN151" s="6"/>
      <c r="TR151" s="6"/>
      <c r="TS151" s="6"/>
      <c r="TT151" s="6"/>
      <c r="TU151" s="6"/>
      <c r="TV151" s="6"/>
      <c r="TW151" s="6"/>
      <c r="TX151" s="6"/>
      <c r="TY151" s="6"/>
      <c r="TZ151" s="6"/>
      <c r="UA151" s="6"/>
      <c r="UB151" s="6"/>
      <c r="UC151" s="6"/>
      <c r="UD151" s="6"/>
      <c r="UE151" s="6"/>
      <c r="UF151" s="6"/>
      <c r="UG151" s="6"/>
      <c r="UH151" s="6"/>
      <c r="UI151" s="6"/>
      <c r="US151" s="6"/>
      <c r="UT151" s="8"/>
      <c r="UU151" s="6"/>
      <c r="UV151" s="6"/>
      <c r="UW151" s="6"/>
      <c r="UX151" s="6"/>
      <c r="UY151" s="6"/>
      <c r="UZ151" s="6"/>
      <c r="VA151" s="6"/>
      <c r="VB151" s="6"/>
      <c r="VH151" s="6"/>
      <c r="VI151" s="7"/>
      <c r="VJ151" s="6"/>
      <c r="VK151" s="6"/>
      <c r="VL151" s="6"/>
      <c r="VM151" s="6"/>
      <c r="VN151" s="6"/>
      <c r="VO151" s="6"/>
      <c r="VP151" s="6"/>
      <c r="VQ151" s="6"/>
      <c r="VR151" s="6"/>
      <c r="VS151" s="6"/>
      <c r="VT151" s="6"/>
      <c r="VU151" s="6"/>
      <c r="VV151" s="6"/>
      <c r="VW151" s="6"/>
      <c r="VX151" s="6"/>
      <c r="VY151" s="6"/>
      <c r="VZ151" s="6"/>
      <c r="WA151" s="6"/>
      <c r="WB151" s="6"/>
      <c r="WC151" s="6"/>
      <c r="WD151" s="6"/>
      <c r="WE151" s="6"/>
      <c r="WF151" s="6"/>
      <c r="WG151" s="6"/>
      <c r="WH151" s="6"/>
      <c r="WI151" s="6"/>
      <c r="WJ151" s="6"/>
      <c r="WK151" s="6"/>
      <c r="WL151" s="6"/>
      <c r="WM151" s="279"/>
      <c r="WN151" s="277"/>
      <c r="WO151" s="278"/>
      <c r="WP151" s="1"/>
      <c r="WQ151" s="1"/>
      <c r="WR151" s="1"/>
      <c r="WS151" s="1"/>
      <c r="WT151" s="1"/>
      <c r="WU151" s="1"/>
      <c r="WV151" s="1"/>
      <c r="WW151" s="1"/>
      <c r="WX151" s="1"/>
      <c r="WY151" s="1"/>
      <c r="WZ151" s="1"/>
      <c r="XA151" s="1"/>
      <c r="XB151" s="1"/>
      <c r="XC151" s="1"/>
      <c r="XD151" s="6"/>
      <c r="XE151" s="6"/>
      <c r="XF151" s="6"/>
      <c r="XG151" s="6"/>
      <c r="XH151" s="6"/>
      <c r="XI151" s="6"/>
      <c r="XJ151" s="6"/>
      <c r="XK151" s="6"/>
      <c r="XL151" s="6"/>
      <c r="XM151" s="6"/>
      <c r="XN151" s="6"/>
      <c r="XO151" s="6"/>
      <c r="XP151" s="6"/>
      <c r="XQ151" s="6"/>
      <c r="XR151" s="6"/>
      <c r="XS151" s="6"/>
      <c r="XT151" s="6"/>
      <c r="XU151" s="6"/>
      <c r="XV151" s="6"/>
      <c r="XW151" s="6"/>
      <c r="XX151" s="6"/>
      <c r="XY151" s="6"/>
      <c r="XZ151" s="6"/>
      <c r="YA151" s="6"/>
      <c r="YB151" s="6"/>
      <c r="YC151" s="6"/>
      <c r="YD151" s="6"/>
      <c r="YE151" s="6"/>
      <c r="YF151" s="6"/>
      <c r="YG151" s="6"/>
      <c r="YH151" s="6"/>
      <c r="YI151" s="6"/>
      <c r="YJ151" s="6"/>
      <c r="YK151" s="6"/>
      <c r="YL151" s="6"/>
      <c r="YM151" s="6"/>
      <c r="YN151" s="6"/>
      <c r="YO151" s="6"/>
      <c r="YP151" s="6"/>
      <c r="YQ151" s="6"/>
      <c r="YR151" s="6"/>
      <c r="YS151" s="6"/>
      <c r="YT151" s="6"/>
      <c r="YU151" s="6"/>
      <c r="ZH151" s="3"/>
      <c r="ZJ151" s="4"/>
      <c r="ZK151" s="1"/>
      <c r="ZL151" s="1"/>
      <c r="ZM151" s="1"/>
      <c r="ZN151" s="1"/>
      <c r="ZO151" s="1"/>
      <c r="ZW151" s="1"/>
      <c r="AAA151" s="71"/>
      <c r="AAB151" s="51"/>
      <c r="AAC151" s="24"/>
      <c r="AAD151" s="7"/>
      <c r="AAE151" s="24"/>
      <c r="AAF151" s="24"/>
      <c r="AAG151" s="6"/>
      <c r="AAH151" s="7"/>
      <c r="AAI151" s="183"/>
    </row>
    <row r="152" s="1" customFormat="1" ht="15" customHeight="1">
      <c r="A152" s="2"/>
      <c r="B152" s="2"/>
      <c r="C152" s="2"/>
      <c r="D152" s="2"/>
      <c r="E152" s="2"/>
      <c r="F152" s="2"/>
      <c r="G152" s="2"/>
      <c r="H152" s="2"/>
      <c r="I152" s="2"/>
      <c r="J152" s="2"/>
      <c r="K152" s="8"/>
      <c r="L152" s="46"/>
      <c r="M152" s="24"/>
      <c r="N152" s="6"/>
      <c r="O152" s="71"/>
      <c r="P152" s="51"/>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6"/>
      <c r="AV152" s="71"/>
      <c r="AW152" s="71"/>
      <c r="AX152" s="24"/>
      <c r="AY152" s="7"/>
      <c r="AZ152" s="71"/>
      <c r="BA152" s="71"/>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R152" s="6"/>
      <c r="DS152" s="7"/>
      <c r="DT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F152" s="6"/>
      <c r="FG152" s="7"/>
      <c r="FH152" s="6"/>
      <c r="FM152" s="6"/>
      <c r="FN152" s="6"/>
      <c r="FO152" s="6"/>
      <c r="FP152" s="6"/>
      <c r="FQ152" s="6"/>
      <c r="FR152" s="6"/>
      <c r="FS152" s="6"/>
      <c r="FT152" s="6"/>
      <c r="FU152" s="6"/>
      <c r="FV152" s="6"/>
      <c r="FW152" s="6"/>
      <c r="FX152" s="6"/>
      <c r="FY152" s="6"/>
      <c r="FZ152" s="6"/>
      <c r="GA152" s="6"/>
      <c r="GB152" s="6"/>
      <c r="GC152" s="6"/>
      <c r="GD152" s="6"/>
      <c r="GE152" s="6"/>
      <c r="GF152" s="6"/>
      <c r="GG152" s="6"/>
      <c r="GM152" s="6"/>
      <c r="GN152" s="7"/>
      <c r="GO152" s="6"/>
      <c r="GT152" s="1"/>
      <c r="GU152" s="1"/>
      <c r="GV152" s="1"/>
      <c r="GW152" s="1"/>
      <c r="GX152" s="1"/>
      <c r="GY152" s="1"/>
      <c r="GZ152" s="1"/>
      <c r="HA152" s="1"/>
      <c r="HB152" s="1"/>
      <c r="HC152" s="1"/>
      <c r="HD152" s="1"/>
      <c r="HE152" s="1"/>
      <c r="HF152" s="1"/>
      <c r="HG152" s="1"/>
      <c r="HH152" s="1"/>
      <c r="HI152" s="1"/>
      <c r="HJ152" s="1"/>
      <c r="HK152" s="1"/>
      <c r="HL152" s="6"/>
      <c r="HR152" s="6"/>
      <c r="HS152" s="7"/>
      <c r="HT152" s="6"/>
      <c r="HV152" s="1"/>
      <c r="HW152" s="1"/>
      <c r="HX152" s="1"/>
      <c r="HY152" s="1"/>
      <c r="HZ152" s="1"/>
      <c r="IA152" s="1"/>
      <c r="IB152" s="1"/>
      <c r="IC152" s="1"/>
      <c r="ID152" s="1"/>
      <c r="IE152" s="1"/>
      <c r="IF152" s="1"/>
      <c r="IG152" s="1"/>
      <c r="IH152" s="1"/>
      <c r="II152" s="1"/>
      <c r="IJ152" s="1"/>
      <c r="IK152" s="1"/>
      <c r="IL152" s="1"/>
      <c r="IM152" s="1"/>
      <c r="IN152" s="6"/>
      <c r="IT152" s="6"/>
      <c r="IU152" s="7"/>
      <c r="IV152" s="6"/>
      <c r="IW152" s="6"/>
      <c r="IX152" s="6"/>
      <c r="IY152" s="6"/>
      <c r="IZ152" s="6"/>
      <c r="JA152" s="6"/>
      <c r="JB152" s="6"/>
      <c r="JC152" s="6"/>
      <c r="JD152" s="6"/>
      <c r="JE152" s="6"/>
      <c r="JF152" s="6"/>
      <c r="JG152" s="6"/>
      <c r="JH152" s="6"/>
      <c r="JI152" s="6"/>
      <c r="JJ152" s="6"/>
      <c r="JK152" s="6"/>
      <c r="JL152" s="6"/>
      <c r="JM152" s="6"/>
      <c r="JN152" s="6"/>
      <c r="KN152" s="6"/>
      <c r="KO152" s="6"/>
      <c r="KP152" s="6"/>
      <c r="KQ152" s="6"/>
      <c r="KR152" s="7"/>
      <c r="KS152" s="7"/>
      <c r="KT152" s="7"/>
      <c r="KU152" s="51"/>
      <c r="KV152" s="51"/>
      <c r="KW152" s="51"/>
      <c r="KX152" s="51"/>
      <c r="KY152" s="51"/>
      <c r="KZ152" s="51"/>
      <c r="LA152" s="51"/>
      <c r="LB152" s="51"/>
      <c r="LC152" s="51"/>
      <c r="LD152" s="7"/>
      <c r="LE152" s="7"/>
      <c r="LF152" s="7"/>
      <c r="LG152" s="7"/>
      <c r="LH152" s="7"/>
      <c r="LI152" s="7"/>
      <c r="LJ152" s="7"/>
      <c r="LK152" s="7"/>
      <c r="LL152" s="6"/>
      <c r="LM152" s="1"/>
      <c r="LN152" s="1"/>
      <c r="LO152" s="1"/>
      <c r="LP152" s="1"/>
      <c r="LQ152" s="1"/>
      <c r="LR152" s="1"/>
      <c r="LS152" s="1"/>
      <c r="LT152" s="1"/>
      <c r="LU152" s="1"/>
      <c r="LV152" s="1"/>
      <c r="LW152" s="1"/>
      <c r="LX152" s="1"/>
      <c r="LY152" s="1"/>
      <c r="LZ152" s="1"/>
      <c r="MA152" s="1"/>
      <c r="MB152" s="1"/>
      <c r="MC152" s="1"/>
      <c r="MD152" s="1"/>
      <c r="ME152" s="6"/>
      <c r="MK152" s="6"/>
      <c r="ML152" s="7"/>
      <c r="MM152" s="6"/>
      <c r="MN152" s="6"/>
      <c r="MO152" s="6"/>
      <c r="MP152" s="6"/>
      <c r="MQ152" s="6"/>
      <c r="MR152" s="6"/>
      <c r="MS152" s="6"/>
      <c r="MT152" s="6"/>
      <c r="MU152" s="6"/>
      <c r="MV152" s="6"/>
      <c r="MW152" s="1"/>
      <c r="MX152" s="1"/>
      <c r="MY152" s="1"/>
      <c r="MZ152" s="1"/>
      <c r="NA152" s="1"/>
      <c r="NB152" s="1"/>
      <c r="NC152" s="1"/>
      <c r="ND152" s="1"/>
      <c r="NE152" s="1"/>
      <c r="NF152" s="1"/>
      <c r="NG152" s="1"/>
      <c r="NH152" s="1"/>
      <c r="NI152" s="1"/>
      <c r="NJ152" s="1"/>
      <c r="NK152" s="1"/>
      <c r="NL152" s="1"/>
      <c r="NM152" s="1"/>
      <c r="NN152" s="1"/>
      <c r="NO152" s="6"/>
      <c r="NU152" s="6"/>
      <c r="NV152" s="7"/>
      <c r="NW152" s="6"/>
      <c r="NX152" s="6"/>
      <c r="NY152" s="6"/>
      <c r="NZ152" s="6"/>
      <c r="OA152" s="6"/>
      <c r="OB152" s="6"/>
      <c r="OC152" s="6"/>
      <c r="OD152" s="6"/>
      <c r="OE152" s="6"/>
      <c r="OF152" s="6"/>
      <c r="OG152" s="6"/>
      <c r="OM152" s="6"/>
      <c r="ON152" s="7"/>
      <c r="OO152" s="6"/>
      <c r="OP152" s="6"/>
      <c r="OQ152" s="6"/>
      <c r="OR152" s="6"/>
      <c r="OS152" s="6"/>
      <c r="OT152" s="6"/>
      <c r="OU152" s="6"/>
      <c r="OV152" s="6"/>
      <c r="OW152" s="6"/>
      <c r="OX152" s="6"/>
      <c r="PH152" s="1"/>
      <c r="PI152" s="1"/>
      <c r="PJ152" s="1"/>
      <c r="PK152" s="1"/>
      <c r="PL152" s="1"/>
      <c r="PM152" s="1"/>
      <c r="PN152" s="1"/>
      <c r="PO152" s="1"/>
      <c r="PP152" s="1"/>
      <c r="PQ152" s="1"/>
      <c r="PR152" s="1"/>
      <c r="PS152" s="1"/>
      <c r="PT152" s="1"/>
      <c r="PU152" s="1"/>
      <c r="PV152" s="1"/>
      <c r="PW152" s="1"/>
      <c r="PX152" s="1"/>
      <c r="PY152" s="1"/>
      <c r="PZ152" s="6"/>
      <c r="QF152" s="6"/>
      <c r="QG152" s="7"/>
      <c r="QH152" s="6"/>
      <c r="QI152" s="6"/>
      <c r="QJ152" s="6"/>
      <c r="QK152" s="6"/>
      <c r="QL152" s="6"/>
      <c r="QM152" s="6"/>
      <c r="QN152" s="6"/>
      <c r="QO152" s="6"/>
      <c r="QP152" s="6"/>
      <c r="QQ152" s="6"/>
      <c r="QR152" s="6"/>
      <c r="QX152" s="6"/>
      <c r="QY152" s="7"/>
      <c r="QZ152" s="6"/>
      <c r="RA152" s="6"/>
      <c r="RB152" s="6"/>
      <c r="RC152" s="6"/>
      <c r="RD152" s="6"/>
      <c r="RE152" s="6"/>
      <c r="RF152" s="6"/>
      <c r="RG152" s="6"/>
      <c r="RH152" s="6"/>
      <c r="RI152" s="6"/>
      <c r="SB152" s="6"/>
      <c r="SC152" s="6"/>
      <c r="SD152" s="6"/>
      <c r="SE152" s="6"/>
      <c r="SF152" s="6"/>
      <c r="SG152" s="6"/>
      <c r="SH152" s="6"/>
      <c r="SI152" s="6"/>
      <c r="SJ152" s="6"/>
      <c r="SK152" s="6"/>
      <c r="SL152" s="6"/>
      <c r="SM152" s="6"/>
      <c r="SN152" s="6"/>
      <c r="SO152" s="6"/>
      <c r="SP152" s="6"/>
      <c r="SQ152" s="6"/>
      <c r="SR152" s="6"/>
      <c r="SS152" s="6"/>
      <c r="ST152" s="6"/>
      <c r="SU152" s="6"/>
      <c r="SV152" s="6"/>
      <c r="SW152" s="6"/>
      <c r="SX152" s="6"/>
      <c r="SY152" s="6"/>
      <c r="SZ152" s="6"/>
      <c r="TA152" s="6"/>
      <c r="TB152" s="6"/>
      <c r="TC152" s="6"/>
      <c r="TD152" s="6"/>
      <c r="TE152" s="6"/>
      <c r="TF152" s="6"/>
      <c r="TL152" s="6"/>
      <c r="TM152" s="7"/>
      <c r="TN152" s="6"/>
      <c r="TR152" s="6"/>
      <c r="TS152" s="6"/>
      <c r="TT152" s="6"/>
      <c r="TU152" s="6"/>
      <c r="TV152" s="6"/>
      <c r="TW152" s="6"/>
      <c r="TX152" s="6"/>
      <c r="TY152" s="6"/>
      <c r="TZ152" s="6"/>
      <c r="UA152" s="6"/>
      <c r="UB152" s="6"/>
      <c r="UC152" s="6"/>
      <c r="UD152" s="6"/>
      <c r="UE152" s="6"/>
      <c r="UF152" s="6"/>
      <c r="UG152" s="6"/>
      <c r="UH152" s="6"/>
      <c r="UI152" s="6"/>
      <c r="US152" s="6"/>
      <c r="UT152" s="8"/>
      <c r="UU152" s="6"/>
      <c r="UV152" s="6"/>
      <c r="UW152" s="6"/>
      <c r="UX152" s="6"/>
      <c r="UY152" s="6"/>
      <c r="UZ152" s="6"/>
      <c r="VA152" s="6"/>
      <c r="VB152" s="6"/>
      <c r="VH152" s="6"/>
      <c r="VI152" s="7"/>
      <c r="VJ152" s="6"/>
      <c r="VK152" s="6"/>
      <c r="VL152" s="6"/>
      <c r="VM152" s="6"/>
      <c r="VN152" s="6"/>
      <c r="VO152" s="6"/>
      <c r="VP152" s="6"/>
      <c r="VQ152" s="6"/>
      <c r="VR152" s="6"/>
      <c r="VS152" s="6"/>
      <c r="VT152" s="6"/>
      <c r="VU152" s="6"/>
      <c r="VV152" s="6"/>
      <c r="VW152" s="6"/>
      <c r="VX152" s="6"/>
      <c r="VY152" s="6"/>
      <c r="VZ152" s="6"/>
      <c r="WA152" s="6"/>
      <c r="WB152" s="6"/>
      <c r="WC152" s="6"/>
      <c r="WD152" s="6"/>
      <c r="WE152" s="6"/>
      <c r="WF152" s="6"/>
      <c r="WG152" s="6"/>
      <c r="WH152" s="6"/>
      <c r="WI152" s="6"/>
      <c r="WJ152" s="6"/>
      <c r="WK152" s="6"/>
      <c r="WL152" s="6"/>
      <c r="WM152" s="249"/>
      <c r="WN152" s="248"/>
      <c r="WO152" s="248"/>
      <c r="WP152" s="1"/>
      <c r="WQ152" s="1"/>
      <c r="WR152" s="1"/>
      <c r="WS152" s="1"/>
      <c r="WT152" s="1"/>
      <c r="WU152" s="1"/>
      <c r="WV152" s="1"/>
      <c r="WW152" s="1"/>
      <c r="WX152" s="1"/>
      <c r="WY152" s="1"/>
      <c r="WZ152" s="1"/>
      <c r="XA152" s="1"/>
      <c r="XB152" s="1"/>
      <c r="XC152" s="1"/>
      <c r="XD152" s="6"/>
      <c r="XE152" s="6"/>
      <c r="XF152" s="6"/>
      <c r="XG152" s="6"/>
      <c r="XH152" s="6"/>
      <c r="XI152" s="6"/>
      <c r="XJ152" s="6"/>
      <c r="XK152" s="6"/>
      <c r="XL152" s="6"/>
      <c r="XM152" s="6"/>
      <c r="XN152" s="6"/>
      <c r="XO152" s="6"/>
      <c r="XP152" s="6"/>
      <c r="XQ152" s="6"/>
      <c r="XR152" s="6"/>
      <c r="XS152" s="6"/>
      <c r="XT152" s="6"/>
      <c r="XU152" s="6"/>
      <c r="XV152" s="6"/>
      <c r="XW152" s="6"/>
      <c r="XX152" s="6"/>
      <c r="XY152" s="6"/>
      <c r="XZ152" s="6"/>
      <c r="YA152" s="6"/>
      <c r="YB152" s="6"/>
      <c r="YC152" s="6"/>
      <c r="YD152" s="6"/>
      <c r="YE152" s="6"/>
      <c r="YF152" s="6"/>
      <c r="YG152" s="6"/>
      <c r="YH152" s="6"/>
      <c r="YI152" s="6"/>
      <c r="YJ152" s="6"/>
      <c r="YK152" s="6"/>
      <c r="YL152" s="6"/>
      <c r="YM152" s="6"/>
      <c r="YN152" s="6"/>
      <c r="YO152" s="6"/>
      <c r="YP152" s="6"/>
      <c r="YQ152" s="6"/>
      <c r="YR152" s="6"/>
      <c r="YS152" s="6"/>
      <c r="YT152" s="6"/>
      <c r="YU152" s="6"/>
      <c r="ZH152" s="3"/>
      <c r="ZJ152" s="4"/>
      <c r="ZK152" s="1"/>
      <c r="ZL152" s="1"/>
      <c r="ZM152" s="1"/>
      <c r="ZN152" s="1"/>
      <c r="ZO152" s="1"/>
      <c r="ZW152" s="1"/>
      <c r="AAA152" s="71"/>
      <c r="AAB152" s="51"/>
      <c r="AAC152" s="24"/>
      <c r="AAD152" s="7"/>
      <c r="AAE152" s="24"/>
      <c r="AAF152" s="24"/>
      <c r="AAG152" s="6"/>
      <c r="AAH152" s="7"/>
      <c r="AAI152" s="183"/>
    </row>
    <row r="153" s="1" customFormat="1" ht="15" customHeight="1">
      <c r="A153" s="2"/>
      <c r="B153" s="2"/>
      <c r="C153" s="2"/>
      <c r="D153" s="2"/>
      <c r="E153" s="2"/>
      <c r="F153" s="2"/>
      <c r="G153" s="2"/>
      <c r="H153" s="2"/>
      <c r="I153" s="2"/>
      <c r="J153" s="2"/>
      <c r="K153" s="8"/>
      <c r="L153" s="46"/>
      <c r="M153" s="24"/>
      <c r="N153" s="6"/>
      <c r="O153" s="71"/>
      <c r="P153" s="51"/>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51"/>
      <c r="AV153" s="51"/>
      <c r="AW153" s="51"/>
      <c r="AX153" s="186"/>
      <c r="AY153" s="51"/>
      <c r="AZ153" s="250"/>
      <c r="BA153" s="250"/>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R153" s="6"/>
      <c r="DS153" s="7"/>
      <c r="DT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F153" s="6"/>
      <c r="FG153" s="7"/>
      <c r="FH153" s="6"/>
      <c r="FM153" s="6"/>
      <c r="FN153" s="6"/>
      <c r="FO153" s="6"/>
      <c r="FP153" s="6"/>
      <c r="FQ153" s="6"/>
      <c r="FR153" s="6"/>
      <c r="FS153" s="6"/>
      <c r="FT153" s="6"/>
      <c r="FU153" s="6"/>
      <c r="FV153" s="6"/>
      <c r="FW153" s="6"/>
      <c r="FX153" s="6"/>
      <c r="FY153" s="6"/>
      <c r="FZ153" s="6"/>
      <c r="GA153" s="6"/>
      <c r="GB153" s="6"/>
      <c r="GC153" s="6"/>
      <c r="GD153" s="6"/>
      <c r="GE153" s="6"/>
      <c r="GF153" s="6"/>
      <c r="GG153" s="6"/>
      <c r="GM153" s="6"/>
      <c r="GN153" s="7"/>
      <c r="GO153" s="6"/>
      <c r="GT153" s="1"/>
      <c r="GU153" s="1"/>
      <c r="GV153" s="1"/>
      <c r="GW153" s="1"/>
      <c r="GX153" s="1"/>
      <c r="GY153" s="1"/>
      <c r="GZ153" s="1"/>
      <c r="HA153" s="1"/>
      <c r="HB153" s="1"/>
      <c r="HC153" s="1"/>
      <c r="HD153" s="1"/>
      <c r="HE153" s="1"/>
      <c r="HF153" s="1"/>
      <c r="HG153" s="1"/>
      <c r="HH153" s="1"/>
      <c r="HI153" s="1"/>
      <c r="HJ153" s="1"/>
      <c r="HK153" s="1"/>
      <c r="HL153" s="6"/>
      <c r="HR153" s="6"/>
      <c r="HS153" s="7"/>
      <c r="HT153" s="6"/>
      <c r="HV153" s="1"/>
      <c r="HW153" s="1"/>
      <c r="HX153" s="1"/>
      <c r="HY153" s="1"/>
      <c r="HZ153" s="1"/>
      <c r="IA153" s="1"/>
      <c r="IB153" s="1"/>
      <c r="IC153" s="1"/>
      <c r="ID153" s="1"/>
      <c r="IE153" s="1"/>
      <c r="IF153" s="1"/>
      <c r="IG153" s="1"/>
      <c r="IH153" s="1"/>
      <c r="II153" s="1"/>
      <c r="IJ153" s="1"/>
      <c r="IK153" s="1"/>
      <c r="IL153" s="1"/>
      <c r="IM153" s="1"/>
      <c r="IN153" s="6"/>
      <c r="IT153" s="6"/>
      <c r="IU153" s="7"/>
      <c r="IV153" s="6"/>
      <c r="IW153" s="6"/>
      <c r="IX153" s="6"/>
      <c r="IY153" s="6"/>
      <c r="IZ153" s="6"/>
      <c r="JA153" s="6"/>
      <c r="JB153" s="6"/>
      <c r="JC153" s="6"/>
      <c r="JD153" s="6"/>
      <c r="JE153" s="6"/>
      <c r="JF153" s="6"/>
      <c r="JG153" s="6"/>
      <c r="JH153" s="6"/>
      <c r="JI153" s="6"/>
      <c r="JJ153" s="6"/>
      <c r="JK153" s="6"/>
      <c r="JL153" s="6"/>
      <c r="JM153" s="6"/>
      <c r="JN153" s="6"/>
      <c r="KN153" s="6"/>
      <c r="KO153" s="6"/>
      <c r="KP153" s="6"/>
      <c r="KQ153" s="6"/>
      <c r="KR153" s="7"/>
      <c r="KS153" s="7"/>
      <c r="KT153" s="7"/>
      <c r="KU153" s="24"/>
      <c r="KV153" s="24"/>
      <c r="KW153" s="24"/>
      <c r="KX153" s="24"/>
      <c r="KY153" s="24"/>
      <c r="KZ153" s="24"/>
      <c r="LA153" s="24"/>
      <c r="LB153" s="24"/>
      <c r="LC153" s="24"/>
      <c r="LD153" s="7"/>
      <c r="LE153" s="7"/>
      <c r="LF153" s="7"/>
      <c r="LG153" s="7"/>
      <c r="LH153" s="7"/>
      <c r="LI153" s="7"/>
      <c r="LJ153" s="7"/>
      <c r="LK153" s="7"/>
      <c r="LL153" s="6"/>
      <c r="LM153" s="1"/>
      <c r="LN153" s="1"/>
      <c r="LO153" s="1"/>
      <c r="LP153" s="1"/>
      <c r="LQ153" s="1"/>
      <c r="LR153" s="1"/>
      <c r="LS153" s="1"/>
      <c r="LT153" s="1"/>
      <c r="LU153" s="1"/>
      <c r="LV153" s="1"/>
      <c r="LW153" s="1"/>
      <c r="LX153" s="1"/>
      <c r="LY153" s="1"/>
      <c r="LZ153" s="1"/>
      <c r="MA153" s="1"/>
      <c r="MB153" s="1"/>
      <c r="MC153" s="1"/>
      <c r="MD153" s="1"/>
      <c r="ME153" s="6"/>
      <c r="MK153" s="6"/>
      <c r="ML153" s="7"/>
      <c r="MM153" s="6"/>
      <c r="MN153" s="6"/>
      <c r="MO153" s="6"/>
      <c r="MP153" s="6"/>
      <c r="MQ153" s="6"/>
      <c r="MR153" s="6"/>
      <c r="MS153" s="6"/>
      <c r="MT153" s="6"/>
      <c r="MU153" s="6"/>
      <c r="MV153" s="6"/>
      <c r="MW153" s="1"/>
      <c r="MX153" s="1"/>
      <c r="MY153" s="1"/>
      <c r="MZ153" s="1"/>
      <c r="NA153" s="1"/>
      <c r="NB153" s="1"/>
      <c r="NC153" s="1"/>
      <c r="ND153" s="1"/>
      <c r="NE153" s="1"/>
      <c r="NF153" s="1"/>
      <c r="NG153" s="1"/>
      <c r="NH153" s="1"/>
      <c r="NI153" s="1"/>
      <c r="NJ153" s="1"/>
      <c r="NK153" s="1"/>
      <c r="NL153" s="1"/>
      <c r="NM153" s="1"/>
      <c r="NN153" s="1"/>
      <c r="NO153" s="6"/>
      <c r="NU153" s="6"/>
      <c r="NV153" s="7"/>
      <c r="NW153" s="6"/>
      <c r="NX153" s="6"/>
      <c r="NY153" s="6"/>
      <c r="NZ153" s="6"/>
      <c r="OA153" s="6"/>
      <c r="OB153" s="6"/>
      <c r="OC153" s="6"/>
      <c r="OD153" s="6"/>
      <c r="OE153" s="6"/>
      <c r="OF153" s="6"/>
      <c r="OG153" s="6"/>
      <c r="OM153" s="6"/>
      <c r="ON153" s="7"/>
      <c r="OO153" s="6"/>
      <c r="OP153" s="6"/>
      <c r="OQ153" s="6"/>
      <c r="OR153" s="6"/>
      <c r="OS153" s="6"/>
      <c r="OT153" s="6"/>
      <c r="OU153" s="6"/>
      <c r="OV153" s="6"/>
      <c r="OW153" s="6"/>
      <c r="OX153" s="6"/>
      <c r="PH153" s="1"/>
      <c r="PI153" s="1"/>
      <c r="PJ153" s="1"/>
      <c r="PK153" s="1"/>
      <c r="PL153" s="1"/>
      <c r="PM153" s="1"/>
      <c r="PN153" s="1"/>
      <c r="PO153" s="1"/>
      <c r="PP153" s="1"/>
      <c r="PQ153" s="1"/>
      <c r="PR153" s="1"/>
      <c r="PS153" s="1"/>
      <c r="PT153" s="1"/>
      <c r="PU153" s="1"/>
      <c r="PV153" s="1"/>
      <c r="PW153" s="1"/>
      <c r="PX153" s="1"/>
      <c r="PY153" s="1"/>
      <c r="PZ153" s="6"/>
      <c r="QF153" s="6"/>
      <c r="QG153" s="7"/>
      <c r="QH153" s="6"/>
      <c r="QI153" s="6"/>
      <c r="QJ153" s="6"/>
      <c r="QK153" s="6"/>
      <c r="QL153" s="6"/>
      <c r="QM153" s="6"/>
      <c r="QN153" s="6"/>
      <c r="QO153" s="6"/>
      <c r="QP153" s="6"/>
      <c r="QQ153" s="6"/>
      <c r="QR153" s="6"/>
      <c r="QX153" s="6"/>
      <c r="QY153" s="7"/>
      <c r="QZ153" s="6"/>
      <c r="RA153" s="6"/>
      <c r="RB153" s="6"/>
      <c r="RC153" s="6"/>
      <c r="RD153" s="6"/>
      <c r="RE153" s="6"/>
      <c r="RF153" s="6"/>
      <c r="RG153" s="6"/>
      <c r="RH153" s="6"/>
      <c r="RI153" s="6"/>
      <c r="SB153" s="6"/>
      <c r="SC153" s="6"/>
      <c r="SD153" s="6"/>
      <c r="SE153" s="6"/>
      <c r="SF153" s="6"/>
      <c r="SG153" s="6"/>
      <c r="SH153" s="6"/>
      <c r="SI153" s="6"/>
      <c r="SJ153" s="6"/>
      <c r="SK153" s="6"/>
      <c r="SL153" s="6"/>
      <c r="SM153" s="6"/>
      <c r="SN153" s="6"/>
      <c r="SO153" s="6"/>
      <c r="SP153" s="6"/>
      <c r="SQ153" s="6"/>
      <c r="SR153" s="6"/>
      <c r="SS153" s="6"/>
      <c r="ST153" s="6"/>
      <c r="SU153" s="6"/>
      <c r="SV153" s="6"/>
      <c r="SW153" s="6"/>
      <c r="SX153" s="6"/>
      <c r="SY153" s="6"/>
      <c r="SZ153" s="6"/>
      <c r="TA153" s="6"/>
      <c r="TB153" s="6"/>
      <c r="TC153" s="6"/>
      <c r="TD153" s="6"/>
      <c r="TE153" s="6"/>
      <c r="TF153" s="6"/>
      <c r="TL153" s="6"/>
      <c r="TM153" s="7"/>
      <c r="TN153" s="6"/>
      <c r="TR153" s="6"/>
      <c r="TS153" s="6"/>
      <c r="TT153" s="6"/>
      <c r="TU153" s="6"/>
      <c r="TV153" s="6"/>
      <c r="TW153" s="6"/>
      <c r="TX153" s="6"/>
      <c r="TY153" s="6"/>
      <c r="TZ153" s="6"/>
      <c r="UA153" s="6"/>
      <c r="UB153" s="6"/>
      <c r="UC153" s="6"/>
      <c r="UD153" s="6"/>
      <c r="UE153" s="6"/>
      <c r="UF153" s="6"/>
      <c r="UG153" s="6"/>
      <c r="UH153" s="6"/>
      <c r="UI153" s="6"/>
      <c r="US153" s="6"/>
      <c r="UT153" s="8"/>
      <c r="UU153" s="6"/>
      <c r="UV153" s="6"/>
      <c r="UW153" s="6"/>
      <c r="UX153" s="6"/>
      <c r="UY153" s="6"/>
      <c r="UZ153" s="6"/>
      <c r="VA153" s="6"/>
      <c r="VB153" s="6"/>
      <c r="VH153" s="6"/>
      <c r="VI153" s="7"/>
      <c r="VJ153" s="6"/>
      <c r="VK153" s="6"/>
      <c r="VL153" s="6"/>
      <c r="VM153" s="6"/>
      <c r="VN153" s="6"/>
      <c r="VO153" s="6"/>
      <c r="VP153" s="6"/>
      <c r="VQ153" s="6"/>
      <c r="VR153" s="6"/>
      <c r="VS153" s="6"/>
      <c r="VT153" s="6"/>
      <c r="VU153" s="6"/>
      <c r="VV153" s="6"/>
      <c r="VW153" s="6"/>
      <c r="VX153" s="6"/>
      <c r="VY153" s="6"/>
      <c r="VZ153" s="6"/>
      <c r="WA153" s="6"/>
      <c r="WB153" s="6"/>
      <c r="WC153" s="6"/>
      <c r="WD153" s="6"/>
      <c r="WE153" s="6"/>
      <c r="WF153" s="6"/>
      <c r="WG153" s="6"/>
      <c r="WH153" s="6"/>
      <c r="WI153" s="6"/>
      <c r="WJ153" s="6"/>
      <c r="WK153" s="6"/>
      <c r="WL153" s="6"/>
      <c r="WM153" s="8"/>
      <c r="WN153" s="6"/>
      <c r="WO153" s="7"/>
      <c r="WP153" s="1"/>
      <c r="WQ153" s="1"/>
      <c r="WR153" s="1"/>
      <c r="WS153" s="1"/>
      <c r="WT153" s="1"/>
      <c r="WU153" s="1"/>
      <c r="WV153" s="1"/>
      <c r="WW153" s="1"/>
      <c r="WX153" s="1"/>
      <c r="WY153" s="1"/>
      <c r="WZ153" s="1"/>
      <c r="XA153" s="1"/>
      <c r="XB153" s="1"/>
      <c r="XC153" s="1"/>
      <c r="XD153" s="6"/>
      <c r="XE153" s="6"/>
      <c r="XF153" s="6"/>
      <c r="XG153" s="6"/>
      <c r="XH153" s="6"/>
      <c r="XI153" s="6"/>
      <c r="XJ153" s="6"/>
      <c r="XK153" s="6"/>
      <c r="XL153" s="6"/>
      <c r="XM153" s="6"/>
      <c r="XN153" s="6"/>
      <c r="XO153" s="6"/>
      <c r="XP153" s="6"/>
      <c r="XQ153" s="6"/>
      <c r="XR153" s="6"/>
      <c r="XS153" s="6"/>
      <c r="XT153" s="6"/>
      <c r="XU153" s="6"/>
      <c r="XV153" s="6"/>
      <c r="XW153" s="6"/>
      <c r="XX153" s="6"/>
      <c r="XY153" s="6"/>
      <c r="XZ153" s="6"/>
      <c r="YA153" s="6"/>
      <c r="YB153" s="6"/>
      <c r="YC153" s="6"/>
      <c r="YD153" s="6"/>
      <c r="YE153" s="6"/>
      <c r="YF153" s="6"/>
      <c r="YG153" s="6"/>
      <c r="YH153" s="6"/>
      <c r="YI153" s="6"/>
      <c r="YJ153" s="6"/>
      <c r="YK153" s="6"/>
      <c r="YL153" s="6"/>
      <c r="YM153" s="6"/>
      <c r="YN153" s="6"/>
      <c r="YO153" s="6"/>
      <c r="YP153" s="6"/>
      <c r="YQ153" s="6"/>
      <c r="YR153" s="6"/>
      <c r="YS153" s="6"/>
      <c r="YT153" s="6"/>
      <c r="YU153" s="6"/>
      <c r="ZH153" s="3"/>
      <c r="ZJ153" s="4"/>
      <c r="ZK153" s="1"/>
      <c r="ZL153" s="1"/>
      <c r="ZM153" s="1"/>
      <c r="ZN153" s="1"/>
      <c r="ZO153" s="1"/>
      <c r="ZW153" s="1"/>
      <c r="AAA153" s="71"/>
      <c r="AAB153" s="51"/>
      <c r="AAC153" s="24"/>
      <c r="AAD153" s="7"/>
      <c r="AAE153" s="24"/>
      <c r="AAF153" s="24"/>
      <c r="AAG153" s="6"/>
      <c r="AAH153" s="7"/>
      <c r="AAI153" s="183"/>
    </row>
    <row r="154" s="1" customFormat="1" ht="15" customHeight="1">
      <c r="A154" s="2"/>
      <c r="B154" s="2"/>
      <c r="C154" s="2"/>
      <c r="D154" s="2"/>
      <c r="E154" s="2"/>
      <c r="F154" s="2"/>
      <c r="G154" s="2"/>
      <c r="H154" s="2"/>
      <c r="I154" s="2"/>
      <c r="J154" s="2"/>
      <c r="K154" s="71"/>
      <c r="L154" s="7"/>
      <c r="M154" s="24"/>
      <c r="N154" s="6"/>
      <c r="O154" s="71"/>
      <c r="P154" s="51"/>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51"/>
      <c r="AV154" s="51"/>
      <c r="AW154" s="51"/>
      <c r="AX154" s="51"/>
      <c r="AY154" s="51"/>
      <c r="AZ154" s="250"/>
      <c r="BA154" s="250"/>
      <c r="BB154" s="51"/>
      <c r="BC154" s="51"/>
      <c r="BD154" s="51"/>
      <c r="BE154" s="51"/>
      <c r="BF154" s="51"/>
      <c r="BG154" s="51"/>
      <c r="BH154" s="51"/>
      <c r="BI154" s="51"/>
      <c r="BJ154" s="51"/>
      <c r="BK154" s="51"/>
      <c r="BL154" s="51"/>
      <c r="BM154" s="51"/>
      <c r="BN154" s="51"/>
      <c r="BO154" s="51"/>
      <c r="BP154" s="51"/>
      <c r="BQ154" s="51"/>
      <c r="BR154" s="51"/>
      <c r="BS154" s="51"/>
      <c r="BT154" s="51"/>
      <c r="BU154" s="51"/>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R154" s="6"/>
      <c r="DS154" s="7"/>
      <c r="DT154" s="6"/>
      <c r="DX154" s="6"/>
      <c r="DY154" s="6"/>
      <c r="DZ154" s="6"/>
      <c r="EA154" s="6"/>
      <c r="EB154" s="6"/>
      <c r="EC154" s="6"/>
      <c r="ED154" s="6"/>
      <c r="EE154" s="6"/>
      <c r="EF154" s="6"/>
      <c r="EG154" s="6"/>
      <c r="EH154" s="6"/>
      <c r="EI154" s="6"/>
      <c r="EJ154" s="6"/>
      <c r="EK154" s="6"/>
      <c r="EL154" s="6"/>
      <c r="EM154" s="51"/>
      <c r="EN154" s="51"/>
      <c r="EO154" s="51"/>
      <c r="EP154" s="51"/>
      <c r="EQ154" s="51"/>
      <c r="ER154" s="51"/>
      <c r="ES154" s="6"/>
      <c r="ET154" s="6"/>
      <c r="EU154" s="6"/>
      <c r="EV154" s="6"/>
      <c r="EW154" s="6"/>
      <c r="EX154" s="6"/>
      <c r="EY154" s="6"/>
      <c r="EZ154" s="6"/>
      <c r="FF154" s="6"/>
      <c r="FG154" s="7"/>
      <c r="FH154" s="6"/>
      <c r="FM154" s="6"/>
      <c r="FN154" s="6"/>
      <c r="FO154" s="6"/>
      <c r="FP154" s="6"/>
      <c r="FQ154" s="6"/>
      <c r="FR154" s="6"/>
      <c r="FS154" s="6"/>
      <c r="FT154" s="6"/>
      <c r="FU154" s="6"/>
      <c r="FV154" s="6"/>
      <c r="FW154" s="6"/>
      <c r="FX154" s="6"/>
      <c r="FY154" s="6"/>
      <c r="FZ154" s="6"/>
      <c r="GA154" s="6"/>
      <c r="GB154" s="6"/>
      <c r="GC154" s="6"/>
      <c r="GD154" s="6"/>
      <c r="GE154" s="6"/>
      <c r="GF154" s="6"/>
      <c r="GG154" s="6"/>
      <c r="GM154" s="6"/>
      <c r="GN154" s="7"/>
      <c r="GO154" s="6"/>
      <c r="GT154" s="1"/>
      <c r="GU154" s="1"/>
      <c r="GV154" s="1"/>
      <c r="GW154" s="1"/>
      <c r="GX154" s="1"/>
      <c r="GY154" s="1"/>
      <c r="GZ154" s="1"/>
      <c r="HA154" s="1"/>
      <c r="HB154" s="1"/>
      <c r="HC154" s="1"/>
      <c r="HD154" s="1"/>
      <c r="HE154" s="1"/>
      <c r="HF154" s="1"/>
      <c r="HG154" s="1"/>
      <c r="HH154" s="1"/>
      <c r="HI154" s="1"/>
      <c r="HJ154" s="1"/>
      <c r="HK154" s="1"/>
      <c r="HL154" s="6"/>
      <c r="HR154" s="6"/>
      <c r="HS154" s="7"/>
      <c r="HT154" s="6"/>
      <c r="HV154" s="1"/>
      <c r="HW154" s="1"/>
      <c r="HX154" s="1"/>
      <c r="HY154" s="1"/>
      <c r="HZ154" s="1"/>
      <c r="IA154" s="1"/>
      <c r="IB154" s="1"/>
      <c r="IC154" s="1"/>
      <c r="ID154" s="1"/>
      <c r="IE154" s="1"/>
      <c r="IF154" s="1"/>
      <c r="IG154" s="1"/>
      <c r="IH154" s="1"/>
      <c r="II154" s="1"/>
      <c r="IJ154" s="1"/>
      <c r="IK154" s="1"/>
      <c r="IL154" s="1"/>
      <c r="IM154" s="1"/>
      <c r="IN154" s="6"/>
      <c r="IT154" s="6"/>
      <c r="IU154" s="7"/>
      <c r="IV154" s="6"/>
      <c r="IW154" s="6"/>
      <c r="IX154" s="6"/>
      <c r="IY154" s="6"/>
      <c r="IZ154" s="6"/>
      <c r="JA154" s="6"/>
      <c r="JB154" s="6"/>
      <c r="JC154" s="6"/>
      <c r="JD154" s="6"/>
      <c r="JE154" s="6"/>
      <c r="JF154" s="6"/>
      <c r="JG154" s="6"/>
      <c r="JH154" s="6"/>
      <c r="JI154" s="6"/>
      <c r="JJ154" s="6"/>
      <c r="JK154" s="6"/>
      <c r="JL154" s="6"/>
      <c r="JM154" s="6"/>
      <c r="JN154" s="6"/>
      <c r="KN154" s="6"/>
      <c r="KO154" s="6"/>
      <c r="KP154" s="6"/>
      <c r="KQ154" s="6"/>
      <c r="KR154" s="7"/>
      <c r="KS154" s="7"/>
      <c r="KT154" s="7"/>
      <c r="KU154" s="24"/>
      <c r="KV154" s="24"/>
      <c r="KW154" s="24"/>
      <c r="KX154" s="24"/>
      <c r="KY154" s="24"/>
      <c r="KZ154" s="24"/>
      <c r="LA154" s="24"/>
      <c r="LB154" s="24"/>
      <c r="LC154" s="24"/>
      <c r="LD154" s="7"/>
      <c r="LE154" s="7"/>
      <c r="LF154" s="7"/>
      <c r="LG154" s="7"/>
      <c r="LH154" s="7"/>
      <c r="LI154" s="7"/>
      <c r="LJ154" s="7"/>
      <c r="LK154" s="7"/>
      <c r="LL154" s="6"/>
      <c r="LM154" s="1"/>
      <c r="LN154" s="1"/>
      <c r="LO154" s="1"/>
      <c r="LP154" s="1"/>
      <c r="LQ154" s="1"/>
      <c r="LR154" s="1"/>
      <c r="LS154" s="1"/>
      <c r="LT154" s="1"/>
      <c r="LU154" s="1"/>
      <c r="LV154" s="1"/>
      <c r="LW154" s="1"/>
      <c r="LX154" s="1"/>
      <c r="LY154" s="1"/>
      <c r="LZ154" s="1"/>
      <c r="MA154" s="1"/>
      <c r="MB154" s="1"/>
      <c r="MC154" s="1"/>
      <c r="MD154" s="1"/>
      <c r="ME154" s="6"/>
      <c r="MK154" s="6"/>
      <c r="ML154" s="7"/>
      <c r="MM154" s="6"/>
      <c r="MN154" s="6"/>
      <c r="MO154" s="6"/>
      <c r="MP154" s="6"/>
      <c r="MQ154" s="6"/>
      <c r="MR154" s="6"/>
      <c r="MS154" s="6"/>
      <c r="MT154" s="6"/>
      <c r="MU154" s="6"/>
      <c r="MV154" s="6"/>
      <c r="MW154" s="1"/>
      <c r="MX154" s="1"/>
      <c r="MY154" s="1"/>
      <c r="MZ154" s="1"/>
      <c r="NA154" s="1"/>
      <c r="NB154" s="1"/>
      <c r="NC154" s="1"/>
      <c r="ND154" s="1"/>
      <c r="NE154" s="1"/>
      <c r="NF154" s="1"/>
      <c r="NG154" s="1"/>
      <c r="NH154" s="1"/>
      <c r="NI154" s="1"/>
      <c r="NJ154" s="1"/>
      <c r="NK154" s="1"/>
      <c r="NL154" s="1"/>
      <c r="NM154" s="1"/>
      <c r="NN154" s="1"/>
      <c r="NO154" s="6"/>
      <c r="NU154" s="6"/>
      <c r="NV154" s="7"/>
      <c r="NW154" s="6"/>
      <c r="NX154" s="6"/>
      <c r="NY154" s="6"/>
      <c r="NZ154" s="6"/>
      <c r="OA154" s="6"/>
      <c r="OB154" s="6"/>
      <c r="OC154" s="6"/>
      <c r="OD154" s="6"/>
      <c r="OE154" s="6"/>
      <c r="OF154" s="6"/>
      <c r="OG154" s="6"/>
      <c r="OM154" s="6"/>
      <c r="ON154" s="7"/>
      <c r="OO154" s="6"/>
      <c r="OP154" s="6"/>
      <c r="OQ154" s="6"/>
      <c r="OR154" s="6"/>
      <c r="OS154" s="6"/>
      <c r="OT154" s="6"/>
      <c r="OU154" s="6"/>
      <c r="OV154" s="6"/>
      <c r="OW154" s="6"/>
      <c r="OX154" s="6"/>
      <c r="PH154" s="1"/>
      <c r="PI154" s="1"/>
      <c r="PJ154" s="1"/>
      <c r="PK154" s="1"/>
      <c r="PL154" s="1"/>
      <c r="PM154" s="1"/>
      <c r="PN154" s="1"/>
      <c r="PO154" s="1"/>
      <c r="PP154" s="1"/>
      <c r="PQ154" s="1"/>
      <c r="PR154" s="1"/>
      <c r="PS154" s="1"/>
      <c r="PT154" s="1"/>
      <c r="PU154" s="1"/>
      <c r="PV154" s="1"/>
      <c r="PW154" s="1"/>
      <c r="PX154" s="1"/>
      <c r="PY154" s="1"/>
      <c r="PZ154" s="6"/>
      <c r="QF154" s="6"/>
      <c r="QG154" s="7"/>
      <c r="QH154" s="6"/>
      <c r="QI154" s="6"/>
      <c r="QJ154" s="6"/>
      <c r="QK154" s="6"/>
      <c r="QL154" s="6"/>
      <c r="QM154" s="6"/>
      <c r="QN154" s="6"/>
      <c r="QO154" s="6"/>
      <c r="QP154" s="6"/>
      <c r="QQ154" s="6"/>
      <c r="QR154" s="6"/>
      <c r="QX154" s="6"/>
      <c r="QY154" s="7"/>
      <c r="QZ154" s="6"/>
      <c r="RA154" s="6"/>
      <c r="RB154" s="6"/>
      <c r="RC154" s="6"/>
      <c r="RD154" s="6"/>
      <c r="RE154" s="6"/>
      <c r="RF154" s="6"/>
      <c r="RG154" s="6"/>
      <c r="RH154" s="6"/>
      <c r="RI154" s="6"/>
      <c r="SB154" s="6"/>
      <c r="SC154" s="6"/>
      <c r="SD154" s="6"/>
      <c r="SE154" s="6"/>
      <c r="SF154" s="6"/>
      <c r="SG154" s="6"/>
      <c r="SH154" s="6"/>
      <c r="SI154" s="6"/>
      <c r="SJ154" s="6"/>
      <c r="SK154" s="6"/>
      <c r="SL154" s="6"/>
      <c r="SM154" s="6"/>
      <c r="SN154" s="6"/>
      <c r="SO154" s="6"/>
      <c r="SP154" s="6"/>
      <c r="SQ154" s="6"/>
      <c r="SR154" s="6"/>
      <c r="SS154" s="6"/>
      <c r="ST154" s="6"/>
      <c r="SU154" s="6"/>
      <c r="SV154" s="6"/>
      <c r="SW154" s="6"/>
      <c r="SX154" s="6"/>
      <c r="SY154" s="6"/>
      <c r="SZ154" s="6"/>
      <c r="TA154" s="6"/>
      <c r="TB154" s="6"/>
      <c r="TC154" s="6"/>
      <c r="TD154" s="6"/>
      <c r="TE154" s="6"/>
      <c r="TF154" s="6"/>
      <c r="TL154" s="6"/>
      <c r="TM154" s="7"/>
      <c r="TN154" s="6"/>
      <c r="TR154" s="6"/>
      <c r="TS154" s="6"/>
      <c r="TT154" s="6"/>
      <c r="TU154" s="6"/>
      <c r="TV154" s="6"/>
      <c r="TW154" s="6"/>
      <c r="TX154" s="6"/>
      <c r="TY154" s="6"/>
      <c r="TZ154" s="6"/>
      <c r="UA154" s="6"/>
      <c r="UB154" s="6"/>
      <c r="UC154" s="6"/>
      <c r="UD154" s="6"/>
      <c r="UE154" s="6"/>
      <c r="UF154" s="6"/>
      <c r="UG154" s="6"/>
      <c r="UH154" s="6"/>
      <c r="UI154" s="6"/>
      <c r="US154" s="6"/>
      <c r="UT154" s="8"/>
      <c r="UU154" s="6"/>
      <c r="UV154" s="6"/>
      <c r="UW154" s="6"/>
      <c r="UX154" s="6"/>
      <c r="UY154" s="6"/>
      <c r="UZ154" s="6"/>
      <c r="VA154" s="6"/>
      <c r="VB154" s="6"/>
      <c r="VH154" s="6"/>
      <c r="VI154" s="7"/>
      <c r="VJ154" s="6"/>
      <c r="VK154" s="6"/>
      <c r="VL154" s="6"/>
      <c r="VM154" s="6"/>
      <c r="VN154" s="6"/>
      <c r="VO154" s="6"/>
      <c r="VP154" s="6"/>
      <c r="VQ154" s="6"/>
      <c r="VR154" s="6"/>
      <c r="VS154" s="6"/>
      <c r="VT154" s="6"/>
      <c r="VU154" s="6"/>
      <c r="VV154" s="6"/>
      <c r="VW154" s="6"/>
      <c r="VX154" s="6"/>
      <c r="VY154" s="6"/>
      <c r="VZ154" s="6"/>
      <c r="WA154" s="6"/>
      <c r="WB154" s="6"/>
      <c r="WC154" s="6"/>
      <c r="WD154" s="6"/>
      <c r="WE154" s="6"/>
      <c r="WF154" s="6"/>
      <c r="WG154" s="6"/>
      <c r="WH154" s="6"/>
      <c r="WI154" s="6"/>
      <c r="WJ154" s="6"/>
      <c r="WK154" s="6"/>
      <c r="WL154" s="6"/>
      <c r="WM154" s="8"/>
      <c r="WN154" s="6"/>
      <c r="WO154" s="7"/>
      <c r="WP154" s="1"/>
      <c r="WQ154" s="1"/>
      <c r="WR154" s="1"/>
      <c r="WS154" s="1"/>
      <c r="WT154" s="1"/>
      <c r="WU154" s="1"/>
      <c r="WV154" s="1"/>
      <c r="WW154" s="1"/>
      <c r="WX154" s="1"/>
      <c r="WY154" s="1"/>
      <c r="WZ154" s="1"/>
      <c r="XA154" s="1"/>
      <c r="XB154" s="1"/>
      <c r="XC154" s="1"/>
      <c r="XD154" s="6"/>
      <c r="XE154" s="6"/>
      <c r="XF154" s="6"/>
      <c r="XG154" s="6"/>
      <c r="XH154" s="6"/>
      <c r="XI154" s="6"/>
      <c r="XJ154" s="6"/>
      <c r="XK154" s="6"/>
      <c r="XL154" s="6"/>
      <c r="XM154" s="6"/>
      <c r="XN154" s="6"/>
      <c r="XO154" s="6"/>
      <c r="XP154" s="6"/>
      <c r="XQ154" s="6"/>
      <c r="XR154" s="6"/>
      <c r="XS154" s="6"/>
      <c r="XT154" s="6"/>
      <c r="XU154" s="6"/>
      <c r="XV154" s="6"/>
      <c r="XW154" s="6"/>
      <c r="XX154" s="6"/>
      <c r="XY154" s="6"/>
      <c r="XZ154" s="6"/>
      <c r="YA154" s="6"/>
      <c r="YB154" s="6"/>
      <c r="YC154" s="6"/>
      <c r="YD154" s="6"/>
      <c r="YE154" s="6"/>
      <c r="YF154" s="6"/>
      <c r="YG154" s="6"/>
      <c r="YH154" s="6"/>
      <c r="YI154" s="6"/>
      <c r="YJ154" s="6"/>
      <c r="YK154" s="6"/>
      <c r="YL154" s="6"/>
      <c r="YM154" s="6"/>
      <c r="YN154" s="6"/>
      <c r="YO154" s="6"/>
      <c r="YP154" s="6"/>
      <c r="YQ154" s="6"/>
      <c r="YR154" s="6"/>
      <c r="YS154" s="6"/>
      <c r="YT154" s="6"/>
      <c r="YU154" s="6"/>
      <c r="ZH154" s="3"/>
      <c r="ZJ154" s="4"/>
      <c r="ZK154" s="1"/>
      <c r="ZL154" s="1"/>
      <c r="ZM154" s="1"/>
      <c r="ZN154" s="1"/>
      <c r="ZO154" s="1"/>
      <c r="ZW154" s="1"/>
      <c r="AAA154" s="71"/>
      <c r="AAB154" s="51"/>
      <c r="AAC154" s="24"/>
      <c r="AAD154" s="7"/>
      <c r="AAE154" s="24"/>
      <c r="AAF154" s="24"/>
      <c r="AAG154" s="6"/>
      <c r="AAH154" s="7"/>
      <c r="AAI154" s="183"/>
    </row>
    <row r="155" s="1" customFormat="1" ht="15" customHeight="1">
      <c r="A155" s="2"/>
      <c r="B155" s="2"/>
      <c r="C155" s="2"/>
      <c r="D155" s="2"/>
      <c r="E155" s="2"/>
      <c r="F155" s="2"/>
      <c r="G155" s="2"/>
      <c r="H155" s="2"/>
      <c r="I155" s="2"/>
      <c r="J155" s="2"/>
      <c r="K155" s="71"/>
      <c r="L155" s="7"/>
      <c r="M155" s="24"/>
      <c r="N155" s="6"/>
      <c r="O155" s="71"/>
      <c r="P155" s="51"/>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51"/>
      <c r="AV155" s="51"/>
      <c r="AW155" s="51"/>
      <c r="AX155" s="51"/>
      <c r="AY155" s="51"/>
      <c r="AZ155" s="250"/>
      <c r="BA155" s="250"/>
      <c r="BB155" s="51"/>
      <c r="BC155" s="51"/>
      <c r="BD155" s="51"/>
      <c r="BE155" s="51"/>
      <c r="BF155" s="51"/>
      <c r="BG155" s="51"/>
      <c r="BH155" s="51"/>
      <c r="BI155" s="51"/>
      <c r="BJ155" s="51"/>
      <c r="BK155" s="51"/>
      <c r="BL155" s="51"/>
      <c r="BM155" s="51"/>
      <c r="BN155" s="51"/>
      <c r="BO155" s="51"/>
      <c r="BP155" s="51"/>
      <c r="BQ155" s="51"/>
      <c r="BR155" s="51"/>
      <c r="BS155" s="51"/>
      <c r="BT155" s="51"/>
      <c r="BU155" s="51"/>
      <c r="BV155" s="6"/>
      <c r="BW155" s="6"/>
      <c r="BX155" s="6"/>
      <c r="BY155" s="6"/>
      <c r="BZ155" s="6"/>
      <c r="CA155" s="6"/>
      <c r="CB155" s="6"/>
      <c r="CC155" s="6"/>
      <c r="CD155" s="6"/>
      <c r="CE155" s="6"/>
      <c r="CF155" s="6"/>
      <c r="CG155" s="51"/>
      <c r="CH155" s="51"/>
      <c r="CI155" s="51"/>
      <c r="CJ155" s="51"/>
      <c r="CK155" s="51"/>
      <c r="CL155" s="51"/>
      <c r="CM155" s="51"/>
      <c r="CN155" s="51"/>
      <c r="CO155" s="51"/>
      <c r="CP155" s="51"/>
      <c r="CQ155" s="51"/>
      <c r="CR155" s="51"/>
      <c r="CS155" s="51"/>
      <c r="CT155" s="51"/>
      <c r="CU155" s="51"/>
      <c r="CV155" s="51"/>
      <c r="CW155" s="51"/>
      <c r="CX155" s="51"/>
      <c r="CY155" s="51"/>
      <c r="CZ155" s="51"/>
      <c r="DA155" s="51"/>
      <c r="DB155" s="6"/>
      <c r="DC155" s="6"/>
      <c r="DD155" s="6"/>
      <c r="DE155" s="6"/>
      <c r="DF155" s="6"/>
      <c r="DG155" s="6"/>
      <c r="DH155" s="6"/>
      <c r="DI155" s="6"/>
      <c r="DJ155" s="6"/>
      <c r="DK155" s="6"/>
      <c r="DL155" s="6"/>
      <c r="DR155" s="6"/>
      <c r="DS155" s="7"/>
      <c r="DT155" s="6"/>
      <c r="DX155" s="6"/>
      <c r="DY155" s="51"/>
      <c r="DZ155" s="51"/>
      <c r="EA155" s="51"/>
      <c r="EB155" s="51"/>
      <c r="EC155" s="51"/>
      <c r="ED155" s="51"/>
      <c r="EE155" s="51"/>
      <c r="EF155" s="51"/>
      <c r="EG155" s="51"/>
      <c r="EH155" s="51"/>
      <c r="EI155" s="51"/>
      <c r="EJ155" s="51"/>
      <c r="EK155" s="51"/>
      <c r="EL155" s="51"/>
      <c r="EM155" s="51"/>
      <c r="EN155" s="51"/>
      <c r="EO155" s="51"/>
      <c r="EP155" s="51"/>
      <c r="EQ155" s="51"/>
      <c r="ER155" s="51"/>
      <c r="ES155" s="6"/>
      <c r="ET155" s="6"/>
      <c r="EU155" s="6"/>
      <c r="EV155" s="6"/>
      <c r="EW155" s="6"/>
      <c r="EX155" s="6"/>
      <c r="EY155" s="6"/>
      <c r="EZ155" s="6"/>
      <c r="FF155" s="6"/>
      <c r="FG155" s="7"/>
      <c r="FH155" s="6"/>
      <c r="FM155" s="51"/>
      <c r="FN155" s="51"/>
      <c r="FO155" s="51"/>
      <c r="FP155" s="51"/>
      <c r="FQ155" s="51"/>
      <c r="FR155" s="51"/>
      <c r="FS155" s="51"/>
      <c r="FT155" s="51"/>
      <c r="FU155" s="51"/>
      <c r="FV155" s="51"/>
      <c r="FW155" s="51"/>
      <c r="FX155" s="51"/>
      <c r="FY155" s="51"/>
      <c r="FZ155" s="51"/>
      <c r="GA155" s="51"/>
      <c r="GB155" s="51"/>
      <c r="GC155" s="51"/>
      <c r="GD155" s="51"/>
      <c r="GE155" s="51"/>
      <c r="GF155" s="51"/>
      <c r="GG155" s="6"/>
      <c r="GM155" s="6"/>
      <c r="GN155" s="7"/>
      <c r="GO155" s="6"/>
      <c r="GT155" s="1"/>
      <c r="GU155" s="1"/>
      <c r="GV155" s="1"/>
      <c r="GW155" s="1"/>
      <c r="GX155" s="1"/>
      <c r="GY155" s="1"/>
      <c r="GZ155" s="1"/>
      <c r="HA155" s="1"/>
      <c r="HB155" s="1"/>
      <c r="HC155" s="1"/>
      <c r="HD155" s="1"/>
      <c r="HE155" s="1"/>
      <c r="HF155" s="1"/>
      <c r="HG155" s="1"/>
      <c r="HH155" s="1"/>
      <c r="HI155" s="1"/>
      <c r="HJ155" s="1"/>
      <c r="HK155" s="1"/>
      <c r="HL155" s="6"/>
      <c r="HR155" s="6"/>
      <c r="HS155" s="7"/>
      <c r="HT155" s="6"/>
      <c r="HV155" s="1"/>
      <c r="HW155" s="1"/>
      <c r="HX155" s="1"/>
      <c r="HY155" s="1"/>
      <c r="HZ155" s="1"/>
      <c r="IA155" s="1"/>
      <c r="IB155" s="1"/>
      <c r="IC155" s="1"/>
      <c r="ID155" s="1"/>
      <c r="IE155" s="1"/>
      <c r="IF155" s="1"/>
      <c r="IG155" s="1"/>
      <c r="IH155" s="1"/>
      <c r="II155" s="1"/>
      <c r="IJ155" s="1"/>
      <c r="IK155" s="1"/>
      <c r="IL155" s="1"/>
      <c r="IM155" s="1"/>
      <c r="IN155" s="6"/>
      <c r="IT155" s="6"/>
      <c r="IU155" s="7"/>
      <c r="IV155" s="6"/>
      <c r="IW155" s="6"/>
      <c r="IX155" s="6"/>
      <c r="IY155" s="6"/>
      <c r="IZ155" s="6"/>
      <c r="JA155" s="6"/>
      <c r="JB155" s="6"/>
      <c r="JC155" s="6"/>
      <c r="JD155" s="6"/>
      <c r="JE155" s="6"/>
      <c r="JF155" s="6"/>
      <c r="JG155" s="6"/>
      <c r="JH155" s="6"/>
      <c r="JI155" s="6"/>
      <c r="JJ155" s="6"/>
      <c r="JK155" s="6"/>
      <c r="JL155" s="6"/>
      <c r="JM155" s="6"/>
      <c r="JN155" s="6"/>
      <c r="KN155" s="6"/>
      <c r="KO155" s="6"/>
      <c r="KP155" s="6"/>
      <c r="KQ155" s="6"/>
      <c r="KR155" s="7"/>
      <c r="KS155" s="7"/>
      <c r="KT155" s="7"/>
      <c r="KU155" s="24"/>
      <c r="KV155" s="24"/>
      <c r="KW155" s="24"/>
      <c r="KX155" s="24"/>
      <c r="KY155" s="24"/>
      <c r="KZ155" s="24"/>
      <c r="LA155" s="24"/>
      <c r="LB155" s="24"/>
      <c r="LC155" s="24"/>
      <c r="LD155" s="7"/>
      <c r="LE155" s="7"/>
      <c r="LF155" s="7"/>
      <c r="LG155" s="7"/>
      <c r="LH155" s="7"/>
      <c r="LI155" s="7"/>
      <c r="LJ155" s="7"/>
      <c r="LK155" s="7"/>
      <c r="LL155" s="6"/>
      <c r="LM155" s="1"/>
      <c r="LN155" s="1"/>
      <c r="LO155" s="1"/>
      <c r="LP155" s="1"/>
      <c r="LQ155" s="1"/>
      <c r="LR155" s="1"/>
      <c r="LS155" s="1"/>
      <c r="LT155" s="1"/>
      <c r="LU155" s="1"/>
      <c r="LV155" s="1"/>
      <c r="LW155" s="1"/>
      <c r="LX155" s="1"/>
      <c r="LY155" s="1"/>
      <c r="LZ155" s="1"/>
      <c r="MA155" s="1"/>
      <c r="MB155" s="1"/>
      <c r="MC155" s="1"/>
      <c r="MD155" s="1"/>
      <c r="ME155" s="6"/>
      <c r="MK155" s="6"/>
      <c r="ML155" s="7"/>
      <c r="MM155" s="6"/>
      <c r="MN155" s="6"/>
      <c r="MO155" s="6"/>
      <c r="MP155" s="6"/>
      <c r="MQ155" s="6"/>
      <c r="MR155" s="6"/>
      <c r="MS155" s="6"/>
      <c r="MT155" s="6"/>
      <c r="MU155" s="6"/>
      <c r="MV155" s="6"/>
      <c r="MW155" s="1"/>
      <c r="MX155" s="1"/>
      <c r="MY155" s="1"/>
      <c r="MZ155" s="1"/>
      <c r="NA155" s="1"/>
      <c r="NB155" s="1"/>
      <c r="NC155" s="1"/>
      <c r="ND155" s="1"/>
      <c r="NE155" s="1"/>
      <c r="NF155" s="1"/>
      <c r="NG155" s="1"/>
      <c r="NH155" s="1"/>
      <c r="NI155" s="1"/>
      <c r="NJ155" s="1"/>
      <c r="NK155" s="1"/>
      <c r="NL155" s="1"/>
      <c r="NM155" s="1"/>
      <c r="NN155" s="1"/>
      <c r="NO155" s="6"/>
      <c r="NU155" s="6"/>
      <c r="NV155" s="7"/>
      <c r="NW155" s="6"/>
      <c r="NX155" s="6"/>
      <c r="NY155" s="6"/>
      <c r="NZ155" s="6"/>
      <c r="OA155" s="6"/>
      <c r="OB155" s="6"/>
      <c r="OC155" s="6"/>
      <c r="OD155" s="6"/>
      <c r="OE155" s="6"/>
      <c r="OF155" s="6"/>
      <c r="OG155" s="6"/>
      <c r="OM155" s="6"/>
      <c r="ON155" s="7"/>
      <c r="OO155" s="6"/>
      <c r="OP155" s="6"/>
      <c r="OQ155" s="6"/>
      <c r="OR155" s="6"/>
      <c r="OS155" s="6"/>
      <c r="OT155" s="6"/>
      <c r="OU155" s="6"/>
      <c r="OV155" s="6"/>
      <c r="OW155" s="6"/>
      <c r="OX155" s="6"/>
      <c r="PH155" s="1"/>
      <c r="PI155" s="1"/>
      <c r="PJ155" s="1"/>
      <c r="PK155" s="1"/>
      <c r="PL155" s="1"/>
      <c r="PM155" s="1"/>
      <c r="PN155" s="1"/>
      <c r="PO155" s="1"/>
      <c r="PP155" s="1"/>
      <c r="PQ155" s="1"/>
      <c r="PR155" s="1"/>
      <c r="PS155" s="1"/>
      <c r="PT155" s="1"/>
      <c r="PU155" s="1"/>
      <c r="PV155" s="1"/>
      <c r="PW155" s="1"/>
      <c r="PX155" s="1"/>
      <c r="PY155" s="1"/>
      <c r="PZ155" s="6"/>
      <c r="QF155" s="6"/>
      <c r="QG155" s="7"/>
      <c r="QH155" s="6"/>
      <c r="QI155" s="6"/>
      <c r="QJ155" s="6"/>
      <c r="QK155" s="6"/>
      <c r="QL155" s="6"/>
      <c r="QM155" s="6"/>
      <c r="QN155" s="6"/>
      <c r="QO155" s="6"/>
      <c r="QP155" s="6"/>
      <c r="QQ155" s="6"/>
      <c r="QR155" s="6"/>
      <c r="QX155" s="6"/>
      <c r="QY155" s="7"/>
      <c r="QZ155" s="6"/>
      <c r="RA155" s="6"/>
      <c r="RB155" s="6"/>
      <c r="RC155" s="6"/>
      <c r="RD155" s="6"/>
      <c r="RE155" s="6"/>
      <c r="RF155" s="6"/>
      <c r="RG155" s="6"/>
      <c r="RH155" s="6"/>
      <c r="RI155" s="6"/>
      <c r="SB155" s="6"/>
      <c r="SC155" s="6"/>
      <c r="SD155" s="6"/>
      <c r="SE155" s="6"/>
      <c r="SF155" s="6"/>
      <c r="SG155" s="6"/>
      <c r="SH155" s="6"/>
      <c r="SI155" s="6"/>
      <c r="SJ155" s="6"/>
      <c r="SK155" s="6"/>
      <c r="SL155" s="51"/>
      <c r="SM155" s="51"/>
      <c r="SN155" s="51"/>
      <c r="SO155" s="51"/>
      <c r="SP155" s="51"/>
      <c r="SQ155" s="51"/>
      <c r="SR155" s="51"/>
      <c r="SS155" s="51"/>
      <c r="ST155" s="51"/>
      <c r="SU155" s="51"/>
      <c r="SV155" s="51"/>
      <c r="SW155" s="51"/>
      <c r="SX155" s="51"/>
      <c r="SY155" s="51"/>
      <c r="SZ155" s="51"/>
      <c r="TA155" s="51"/>
      <c r="TB155" s="51"/>
      <c r="TC155" s="51"/>
      <c r="TD155" s="51"/>
      <c r="TE155" s="51"/>
      <c r="TF155" s="6"/>
      <c r="TL155" s="6"/>
      <c r="TM155" s="7"/>
      <c r="TN155" s="6"/>
      <c r="TR155" s="6"/>
      <c r="TS155" s="6"/>
      <c r="TT155" s="6"/>
      <c r="TU155" s="6"/>
      <c r="TV155" s="6"/>
      <c r="TW155" s="6"/>
      <c r="TX155" s="6"/>
      <c r="TY155" s="6"/>
      <c r="TZ155" s="6"/>
      <c r="UA155" s="6"/>
      <c r="UB155" s="6"/>
      <c r="UC155" s="6"/>
      <c r="UD155" s="6"/>
      <c r="UE155" s="6"/>
      <c r="UF155" s="6"/>
      <c r="UG155" s="6"/>
      <c r="UH155" s="6"/>
      <c r="UI155" s="6"/>
      <c r="US155" s="6"/>
      <c r="UT155" s="8"/>
      <c r="UU155" s="6"/>
      <c r="UV155" s="6"/>
      <c r="UW155" s="6"/>
      <c r="UX155" s="6"/>
      <c r="UY155" s="6"/>
      <c r="UZ155" s="6"/>
      <c r="VA155" s="6"/>
      <c r="VB155" s="6"/>
      <c r="VH155" s="6"/>
      <c r="VI155" s="7"/>
      <c r="VJ155" s="6"/>
      <c r="VK155" s="6"/>
      <c r="VL155" s="6"/>
      <c r="VM155" s="6"/>
      <c r="VN155" s="6"/>
      <c r="VO155" s="6"/>
      <c r="VP155" s="6"/>
      <c r="VQ155" s="6"/>
      <c r="VR155" s="6"/>
      <c r="VS155" s="6"/>
      <c r="VT155" s="6"/>
      <c r="VU155" s="6"/>
      <c r="VV155" s="6"/>
      <c r="VW155" s="6"/>
      <c r="VX155" s="6"/>
      <c r="VY155" s="6"/>
      <c r="VZ155" s="6"/>
      <c r="WA155" s="6"/>
      <c r="WB155" s="6"/>
      <c r="WC155" s="6"/>
      <c r="WD155" s="6"/>
      <c r="WE155" s="6"/>
      <c r="WF155" s="6"/>
      <c r="WG155" s="6"/>
      <c r="WH155" s="6"/>
      <c r="WI155" s="6"/>
      <c r="WJ155" s="6"/>
      <c r="WK155" s="6"/>
      <c r="WL155" s="6"/>
      <c r="WM155" s="8"/>
      <c r="WN155" s="6"/>
      <c r="WO155" s="7"/>
      <c r="WP155" s="1"/>
      <c r="WQ155" s="1"/>
      <c r="WR155" s="1"/>
      <c r="WS155" s="1"/>
      <c r="WT155" s="1"/>
      <c r="WU155" s="1"/>
      <c r="WV155" s="1"/>
      <c r="WW155" s="1"/>
      <c r="WX155" s="1"/>
      <c r="WY155" s="1"/>
      <c r="WZ155" s="1"/>
      <c r="XA155" s="1"/>
      <c r="XB155" s="1"/>
      <c r="XC155" s="1"/>
      <c r="XD155" s="6"/>
      <c r="XE155" s="6"/>
      <c r="XF155" s="6"/>
      <c r="XG155" s="6"/>
      <c r="XH155" s="6"/>
      <c r="XI155" s="6"/>
      <c r="XJ155" s="6"/>
      <c r="XK155" s="6"/>
      <c r="XL155" s="6"/>
      <c r="XM155" s="6"/>
      <c r="XN155" s="6"/>
      <c r="XO155" s="6"/>
      <c r="XP155" s="6"/>
      <c r="XQ155" s="6"/>
      <c r="XR155" s="6"/>
      <c r="XS155" s="6"/>
      <c r="XT155" s="6"/>
      <c r="XU155" s="6"/>
      <c r="XV155" s="6"/>
      <c r="XW155" s="6"/>
      <c r="XX155" s="6"/>
      <c r="XY155" s="6"/>
      <c r="XZ155" s="6"/>
      <c r="YA155" s="6"/>
      <c r="YB155" s="6"/>
      <c r="YC155" s="6"/>
      <c r="YD155" s="6"/>
      <c r="YE155" s="6"/>
      <c r="YF155" s="6"/>
      <c r="YG155" s="6"/>
      <c r="YH155" s="6"/>
      <c r="YI155" s="6"/>
      <c r="YJ155" s="6"/>
      <c r="YK155" s="6"/>
      <c r="YL155" s="6"/>
      <c r="YM155" s="6"/>
      <c r="YN155" s="6"/>
      <c r="YO155" s="6"/>
      <c r="YP155" s="6"/>
      <c r="YQ155" s="6"/>
      <c r="YR155" s="6"/>
      <c r="YS155" s="6"/>
      <c r="YT155" s="6"/>
      <c r="YU155" s="6"/>
      <c r="ZH155" s="3"/>
      <c r="ZJ155" s="4"/>
      <c r="ZK155" s="1"/>
      <c r="ZL155" s="1"/>
      <c r="ZM155" s="1"/>
      <c r="ZN155" s="1"/>
      <c r="ZO155" s="1"/>
      <c r="ZW155" s="1"/>
      <c r="AAA155" s="71"/>
      <c r="AAB155" s="51"/>
      <c r="AAC155" s="24"/>
      <c r="AAD155" s="7"/>
      <c r="AAE155" s="24"/>
      <c r="AAF155" s="24"/>
      <c r="AAG155" s="6"/>
      <c r="AAH155" s="7"/>
      <c r="AAI155" s="183"/>
    </row>
    <row r="156" s="1" customFormat="1" ht="15" customHeight="1">
      <c r="A156" s="2"/>
      <c r="B156" s="2"/>
      <c r="C156" s="2"/>
      <c r="D156" s="2"/>
      <c r="E156" s="2"/>
      <c r="F156" s="2"/>
      <c r="G156" s="2"/>
      <c r="H156" s="2"/>
      <c r="I156" s="2"/>
      <c r="J156" s="2"/>
      <c r="K156" s="71"/>
      <c r="L156" s="7"/>
      <c r="M156" s="24"/>
      <c r="N156" s="6"/>
      <c r="O156" s="71"/>
      <c r="P156" s="51"/>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8"/>
      <c r="AY156" s="7"/>
      <c r="AZ156" s="71"/>
      <c r="BA156" s="7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c r="DA156" s="51"/>
      <c r="DB156" s="6"/>
      <c r="DC156" s="6"/>
      <c r="DD156" s="6"/>
      <c r="DE156" s="6"/>
      <c r="DF156" s="6"/>
      <c r="DG156" s="6"/>
      <c r="DH156" s="6"/>
      <c r="DI156" s="6"/>
      <c r="DJ156" s="6"/>
      <c r="DK156" s="6"/>
      <c r="DL156" s="6"/>
      <c r="DR156" s="6"/>
      <c r="DS156" s="7"/>
      <c r="DT156" s="6"/>
      <c r="DX156" s="51"/>
      <c r="DY156" s="51"/>
      <c r="DZ156" s="51"/>
      <c r="EA156" s="51"/>
      <c r="EB156" s="51"/>
      <c r="EC156" s="51"/>
      <c r="ED156" s="51"/>
      <c r="EE156" s="51"/>
      <c r="EF156" s="51"/>
      <c r="EG156" s="51"/>
      <c r="EH156" s="51"/>
      <c r="EI156" s="51"/>
      <c r="EJ156" s="51"/>
      <c r="EK156" s="51"/>
      <c r="EL156" s="51"/>
      <c r="EM156" s="51"/>
      <c r="EN156" s="51"/>
      <c r="EO156" s="51"/>
      <c r="EP156" s="51"/>
      <c r="EQ156" s="51"/>
      <c r="ER156" s="51"/>
      <c r="ES156" s="6"/>
      <c r="ET156" s="6"/>
      <c r="EU156" s="6"/>
      <c r="EV156" s="6"/>
      <c r="EW156" s="6"/>
      <c r="EX156" s="6"/>
      <c r="EY156" s="6"/>
      <c r="EZ156" s="6"/>
      <c r="FF156" s="6"/>
      <c r="FG156" s="7"/>
      <c r="FH156" s="6"/>
      <c r="FM156" s="51"/>
      <c r="FN156" s="51"/>
      <c r="FO156" s="51"/>
      <c r="FP156" s="51"/>
      <c r="FQ156" s="51"/>
      <c r="FR156" s="51"/>
      <c r="FS156" s="51"/>
      <c r="FT156" s="51"/>
      <c r="FU156" s="51"/>
      <c r="FV156" s="51"/>
      <c r="FW156" s="51"/>
      <c r="FX156" s="51"/>
      <c r="FY156" s="51"/>
      <c r="FZ156" s="51"/>
      <c r="GA156" s="51"/>
      <c r="GB156" s="51"/>
      <c r="GC156" s="51"/>
      <c r="GD156" s="51"/>
      <c r="GE156" s="51"/>
      <c r="GF156" s="51"/>
      <c r="GG156" s="6"/>
      <c r="GM156" s="6"/>
      <c r="GN156" s="7"/>
      <c r="GO156" s="6"/>
      <c r="GT156" s="1"/>
      <c r="GU156" s="1"/>
      <c r="GV156" s="1"/>
      <c r="GW156" s="1"/>
      <c r="GX156" s="1"/>
      <c r="GY156" s="1"/>
      <c r="GZ156" s="1"/>
      <c r="HA156" s="1"/>
      <c r="HB156" s="1"/>
      <c r="HC156" s="1"/>
      <c r="HD156" s="1"/>
      <c r="HE156" s="1"/>
      <c r="HF156" s="1"/>
      <c r="HG156" s="1"/>
      <c r="HH156" s="1"/>
      <c r="HI156" s="1"/>
      <c r="HJ156" s="1"/>
      <c r="HK156" s="1"/>
      <c r="HL156" s="6"/>
      <c r="HR156" s="6"/>
      <c r="HS156" s="7"/>
      <c r="HT156" s="6"/>
      <c r="HV156" s="1"/>
      <c r="HW156" s="1"/>
      <c r="HX156" s="1"/>
      <c r="HY156" s="1"/>
      <c r="HZ156" s="1"/>
      <c r="IA156" s="1"/>
      <c r="IB156" s="1"/>
      <c r="IC156" s="1"/>
      <c r="ID156" s="1"/>
      <c r="IE156" s="1"/>
      <c r="IF156" s="1"/>
      <c r="IG156" s="1"/>
      <c r="IH156" s="1"/>
      <c r="II156" s="1"/>
      <c r="IJ156" s="1"/>
      <c r="IK156" s="1"/>
      <c r="IL156" s="1"/>
      <c r="IM156" s="1"/>
      <c r="IN156" s="6"/>
      <c r="IT156" s="6"/>
      <c r="IU156" s="7"/>
      <c r="IV156" s="6"/>
      <c r="IW156" s="6"/>
      <c r="IX156" s="6"/>
      <c r="IY156" s="6"/>
      <c r="IZ156" s="6"/>
      <c r="JA156" s="6"/>
      <c r="JB156" s="6"/>
      <c r="JC156" s="6"/>
      <c r="JD156" s="6"/>
      <c r="JE156" s="6"/>
      <c r="JF156" s="51"/>
      <c r="JG156" s="51"/>
      <c r="JH156" s="51"/>
      <c r="JI156" s="51"/>
      <c r="JJ156" s="51"/>
      <c r="JK156" s="51"/>
      <c r="JL156" s="51"/>
      <c r="JM156" s="51"/>
      <c r="JN156" s="51"/>
      <c r="KN156" s="51"/>
      <c r="KO156" s="51"/>
      <c r="KP156" s="51"/>
      <c r="KQ156" s="51"/>
      <c r="KR156" s="51"/>
      <c r="KS156" s="51"/>
      <c r="KT156" s="51"/>
      <c r="KU156" s="24"/>
      <c r="KV156" s="24"/>
      <c r="KW156" s="24"/>
      <c r="KX156" s="24"/>
      <c r="KY156" s="24"/>
      <c r="KZ156" s="24"/>
      <c r="LA156" s="24"/>
      <c r="LB156" s="24"/>
      <c r="LC156" s="24"/>
      <c r="LD156" s="51"/>
      <c r="LE156" s="51"/>
      <c r="LF156" s="51"/>
      <c r="LG156" s="51"/>
      <c r="LH156" s="51"/>
      <c r="LI156" s="51"/>
      <c r="LJ156" s="51"/>
      <c r="LK156" s="51"/>
      <c r="LL156" s="51"/>
      <c r="LM156" s="1"/>
      <c r="LN156" s="1"/>
      <c r="LO156" s="1"/>
      <c r="LP156" s="1"/>
      <c r="LQ156" s="1"/>
      <c r="LR156" s="1"/>
      <c r="LS156" s="1"/>
      <c r="LT156" s="1"/>
      <c r="LU156" s="1"/>
      <c r="LV156" s="1"/>
      <c r="LW156" s="1"/>
      <c r="LX156" s="1"/>
      <c r="LY156" s="1"/>
      <c r="LZ156" s="1"/>
      <c r="MA156" s="1"/>
      <c r="MB156" s="1"/>
      <c r="MC156" s="1"/>
      <c r="MD156" s="1"/>
      <c r="ME156" s="6"/>
      <c r="MK156" s="6"/>
      <c r="ML156" s="7"/>
      <c r="MM156" s="6"/>
      <c r="MN156" s="6"/>
      <c r="MO156" s="6"/>
      <c r="MP156" s="6"/>
      <c r="MQ156" s="6"/>
      <c r="MR156" s="6"/>
      <c r="MS156" s="6"/>
      <c r="MT156" s="6"/>
      <c r="MU156" s="6"/>
      <c r="MV156" s="6"/>
      <c r="MW156" s="1"/>
      <c r="MX156" s="1"/>
      <c r="MY156" s="1"/>
      <c r="MZ156" s="1"/>
      <c r="NA156" s="1"/>
      <c r="NB156" s="1"/>
      <c r="NC156" s="1"/>
      <c r="ND156" s="1"/>
      <c r="NE156" s="1"/>
      <c r="NF156" s="1"/>
      <c r="NG156" s="1"/>
      <c r="NH156" s="1"/>
      <c r="NI156" s="1"/>
      <c r="NJ156" s="1"/>
      <c r="NK156" s="1"/>
      <c r="NL156" s="1"/>
      <c r="NM156" s="1"/>
      <c r="NN156" s="1"/>
      <c r="NO156" s="6"/>
      <c r="NU156" s="6"/>
      <c r="NV156" s="7"/>
      <c r="NW156" s="6"/>
      <c r="NX156" s="6"/>
      <c r="NY156" s="6"/>
      <c r="NZ156" s="6"/>
      <c r="OA156" s="6"/>
      <c r="OB156" s="6"/>
      <c r="OC156" s="6"/>
      <c r="OD156" s="6"/>
      <c r="OE156" s="6"/>
      <c r="OF156" s="6"/>
      <c r="OG156" s="6"/>
      <c r="OM156" s="6"/>
      <c r="ON156" s="7"/>
      <c r="OO156" s="6"/>
      <c r="OP156" s="6"/>
      <c r="OQ156" s="6"/>
      <c r="OR156" s="6"/>
      <c r="OS156" s="6"/>
      <c r="OT156" s="6"/>
      <c r="OU156" s="6"/>
      <c r="OV156" s="6"/>
      <c r="OW156" s="6"/>
      <c r="OX156" s="6"/>
      <c r="PH156" s="1"/>
      <c r="PI156" s="1"/>
      <c r="PJ156" s="1"/>
      <c r="PK156" s="1"/>
      <c r="PL156" s="1"/>
      <c r="PM156" s="1"/>
      <c r="PN156" s="1"/>
      <c r="PO156" s="1"/>
      <c r="PP156" s="1"/>
      <c r="PQ156" s="1"/>
      <c r="PR156" s="1"/>
      <c r="PS156" s="1"/>
      <c r="PT156" s="1"/>
      <c r="PU156" s="1"/>
      <c r="PV156" s="1"/>
      <c r="PW156" s="1"/>
      <c r="PX156" s="1"/>
      <c r="PY156" s="1"/>
      <c r="PZ156" s="6"/>
      <c r="QF156" s="6"/>
      <c r="QG156" s="7"/>
      <c r="QH156" s="6"/>
      <c r="QI156" s="6"/>
      <c r="QJ156" s="6"/>
      <c r="QK156" s="6"/>
      <c r="QL156" s="6"/>
      <c r="QM156" s="6"/>
      <c r="QN156" s="6"/>
      <c r="QO156" s="6"/>
      <c r="QP156" s="6"/>
      <c r="QQ156" s="6"/>
      <c r="QR156" s="6"/>
      <c r="QX156" s="6"/>
      <c r="QY156" s="7"/>
      <c r="QZ156" s="6"/>
      <c r="RA156" s="6"/>
      <c r="RB156" s="6"/>
      <c r="RC156" s="6"/>
      <c r="RD156" s="6"/>
      <c r="RE156" s="6"/>
      <c r="RF156" s="6"/>
      <c r="RG156" s="6"/>
      <c r="RH156" s="6"/>
      <c r="RI156" s="6"/>
      <c r="SB156" s="6"/>
      <c r="SC156" s="6"/>
      <c r="SD156" s="6"/>
      <c r="SE156" s="6"/>
      <c r="SF156" s="6"/>
      <c r="SG156" s="6"/>
      <c r="SH156" s="6"/>
      <c r="SI156" s="6"/>
      <c r="SJ156" s="6"/>
      <c r="SK156" s="51"/>
      <c r="SL156" s="51"/>
      <c r="SM156" s="51"/>
      <c r="SN156" s="51"/>
      <c r="SO156" s="51"/>
      <c r="SP156" s="51"/>
      <c r="SQ156" s="51"/>
      <c r="SR156" s="51"/>
      <c r="SS156" s="51"/>
      <c r="ST156" s="51"/>
      <c r="SU156" s="51"/>
      <c r="SV156" s="51"/>
      <c r="SW156" s="51"/>
      <c r="SX156" s="51"/>
      <c r="SY156" s="51"/>
      <c r="SZ156" s="51"/>
      <c r="TA156" s="51"/>
      <c r="TB156" s="51"/>
      <c r="TC156" s="51"/>
      <c r="TD156" s="51"/>
      <c r="TE156" s="51"/>
      <c r="TF156" s="6"/>
      <c r="TL156" s="6"/>
      <c r="TM156" s="7"/>
      <c r="TN156" s="6"/>
      <c r="TR156" s="6"/>
      <c r="TS156" s="6"/>
      <c r="TT156" s="6"/>
      <c r="TU156" s="6"/>
      <c r="TV156" s="6"/>
      <c r="TW156" s="6"/>
      <c r="TX156" s="6"/>
      <c r="TY156" s="6"/>
      <c r="TZ156" s="6"/>
      <c r="UA156" s="6"/>
      <c r="UB156" s="6"/>
      <c r="UC156" s="6"/>
      <c r="UD156" s="6"/>
      <c r="UE156" s="6"/>
      <c r="UF156" s="6"/>
      <c r="UG156" s="6"/>
      <c r="UH156" s="6"/>
      <c r="UI156" s="6"/>
      <c r="US156" s="6"/>
      <c r="UT156" s="8"/>
      <c r="UU156" s="6"/>
      <c r="UV156" s="6"/>
      <c r="UW156" s="6"/>
      <c r="UX156" s="6"/>
      <c r="UY156" s="6"/>
      <c r="UZ156" s="6"/>
      <c r="VA156" s="6"/>
      <c r="VB156" s="6"/>
      <c r="VH156" s="6"/>
      <c r="VI156" s="7"/>
      <c r="VJ156" s="6"/>
      <c r="VK156" s="6"/>
      <c r="VL156" s="6"/>
      <c r="VM156" s="6"/>
      <c r="VN156" s="6"/>
      <c r="VO156" s="6"/>
      <c r="VP156" s="6"/>
      <c r="VQ156" s="6"/>
      <c r="VR156" s="6"/>
      <c r="VS156" s="6"/>
      <c r="VT156" s="6"/>
      <c r="VU156" s="6"/>
      <c r="VV156" s="6"/>
      <c r="VW156" s="6"/>
      <c r="VX156" s="6"/>
      <c r="VY156" s="6"/>
      <c r="VZ156" s="6"/>
      <c r="WA156" s="6"/>
      <c r="WB156" s="6"/>
      <c r="WC156" s="6"/>
      <c r="WD156" s="6"/>
      <c r="WE156" s="6"/>
      <c r="WF156" s="6"/>
      <c r="WG156" s="6"/>
      <c r="WH156" s="6"/>
      <c r="WI156" s="6"/>
      <c r="WJ156" s="6"/>
      <c r="WK156" s="6"/>
      <c r="WL156" s="6"/>
      <c r="WM156" s="3"/>
      <c r="WO156" s="4"/>
      <c r="WP156" s="1"/>
      <c r="WQ156" s="1"/>
      <c r="WR156" s="1"/>
      <c r="WS156" s="1"/>
      <c r="WT156" s="1"/>
      <c r="WU156" s="1"/>
      <c r="WV156" s="1"/>
      <c r="WW156" s="1"/>
      <c r="WX156" s="1"/>
      <c r="WY156" s="1"/>
      <c r="WZ156" s="1"/>
      <c r="XA156" s="1"/>
      <c r="XB156" s="1"/>
      <c r="XC156" s="1"/>
      <c r="XD156" s="6"/>
      <c r="XE156" s="6"/>
      <c r="XF156" s="6"/>
      <c r="XG156" s="6"/>
      <c r="XH156" s="6"/>
      <c r="XI156" s="6"/>
      <c r="XJ156" s="6"/>
      <c r="XK156" s="6"/>
      <c r="XL156" s="6"/>
      <c r="XM156" s="6"/>
      <c r="XN156" s="6"/>
      <c r="XO156" s="6"/>
      <c r="XP156" s="6"/>
      <c r="XQ156" s="6"/>
      <c r="XR156" s="6"/>
      <c r="XS156" s="6"/>
      <c r="XT156" s="6"/>
      <c r="XU156" s="6"/>
      <c r="XV156" s="6"/>
      <c r="XW156" s="6"/>
      <c r="XX156" s="6"/>
      <c r="XY156" s="6"/>
      <c r="XZ156" s="6"/>
      <c r="YA156" s="6"/>
      <c r="YB156" s="6"/>
      <c r="YC156" s="6"/>
      <c r="YD156" s="6"/>
      <c r="YE156" s="6"/>
      <c r="YF156" s="6"/>
      <c r="YG156" s="6"/>
      <c r="YH156" s="6"/>
      <c r="YI156" s="6"/>
      <c r="YJ156" s="6"/>
      <c r="YK156" s="6"/>
      <c r="YL156" s="6"/>
      <c r="YM156" s="6"/>
      <c r="YN156" s="6"/>
      <c r="YO156" s="6"/>
      <c r="YP156" s="6"/>
      <c r="YQ156" s="6"/>
      <c r="YR156" s="6"/>
      <c r="YS156" s="6"/>
      <c r="YT156" s="6"/>
      <c r="YU156" s="6"/>
      <c r="ZH156" s="3"/>
      <c r="ZJ156" s="4"/>
      <c r="ZK156" s="1"/>
      <c r="ZL156" s="1"/>
      <c r="ZM156" s="1"/>
      <c r="ZN156" s="1"/>
      <c r="ZO156" s="1"/>
      <c r="ZW156" s="1"/>
      <c r="AAA156" s="71"/>
      <c r="AAB156" s="51"/>
      <c r="AAC156" s="24"/>
      <c r="AAD156" s="7"/>
      <c r="AAE156" s="24"/>
      <c r="AAF156" s="24"/>
      <c r="AAG156" s="6"/>
      <c r="AAH156" s="7"/>
      <c r="AAI156" s="183"/>
    </row>
    <row r="157" s="1" customFormat="1" ht="15" customHeight="1">
      <c r="A157" s="2"/>
      <c r="B157" s="2"/>
      <c r="C157" s="2"/>
      <c r="D157" s="2"/>
      <c r="E157" s="2"/>
      <c r="F157" s="2"/>
      <c r="G157" s="2"/>
      <c r="H157" s="2"/>
      <c r="I157" s="2"/>
      <c r="J157" s="2"/>
      <c r="K157" s="71"/>
      <c r="L157" s="107"/>
      <c r="M157" s="24"/>
      <c r="N157" s="6"/>
      <c r="O157" s="71"/>
      <c r="P157" s="51"/>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7"/>
      <c r="AY157" s="7"/>
      <c r="AZ157" s="71"/>
      <c r="BA157" s="71"/>
      <c r="BB157" s="24"/>
      <c r="BC157" s="24"/>
      <c r="BD157" s="24"/>
      <c r="BE157" s="24"/>
      <c r="BF157" s="24"/>
      <c r="BG157" s="24"/>
      <c r="BH157" s="24"/>
      <c r="BI157" s="24"/>
      <c r="BJ157" s="24"/>
      <c r="BK157" s="24"/>
      <c r="BL157" s="24"/>
      <c r="BM157" s="24"/>
      <c r="BN157" s="24"/>
      <c r="BO157" s="24"/>
      <c r="BP157" s="24"/>
      <c r="BQ157" s="24"/>
      <c r="BR157" s="24"/>
      <c r="BS157" s="24"/>
      <c r="BT157" s="24"/>
      <c r="BU157" s="24"/>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c r="DA157" s="51"/>
      <c r="DB157" s="6"/>
      <c r="DC157" s="6"/>
      <c r="DD157" s="6"/>
      <c r="DE157" s="6"/>
      <c r="DF157" s="6"/>
      <c r="DG157" s="6"/>
      <c r="DH157" s="6"/>
      <c r="DI157" s="6"/>
      <c r="DJ157" s="6"/>
      <c r="DK157" s="6"/>
      <c r="DL157" s="6"/>
      <c r="DR157" s="6"/>
      <c r="DS157" s="7"/>
      <c r="DT157" s="6"/>
      <c r="DX157" s="51"/>
      <c r="DY157" s="51"/>
      <c r="DZ157" s="51"/>
      <c r="EA157" s="51"/>
      <c r="EB157" s="51"/>
      <c r="EC157" s="51"/>
      <c r="ED157" s="51"/>
      <c r="EE157" s="51"/>
      <c r="EF157" s="51"/>
      <c r="EG157" s="51"/>
      <c r="EH157" s="51"/>
      <c r="EI157" s="51"/>
      <c r="EJ157" s="51"/>
      <c r="EK157" s="51"/>
      <c r="EL157" s="51"/>
      <c r="EM157" s="24"/>
      <c r="EN157" s="24"/>
      <c r="EO157" s="24"/>
      <c r="EP157" s="24"/>
      <c r="EQ157" s="24"/>
      <c r="ER157" s="24"/>
      <c r="ES157" s="6"/>
      <c r="ET157" s="6"/>
      <c r="EU157" s="6"/>
      <c r="EV157" s="6"/>
      <c r="EW157" s="6"/>
      <c r="EX157" s="6"/>
      <c r="EY157" s="6"/>
      <c r="EZ157" s="6"/>
      <c r="FF157" s="6"/>
      <c r="FG157" s="7"/>
      <c r="FH157" s="6"/>
      <c r="FM157" s="51"/>
      <c r="FN157" s="51"/>
      <c r="FO157" s="51"/>
      <c r="FP157" s="51"/>
      <c r="FQ157" s="51"/>
      <c r="FR157" s="51"/>
      <c r="FS157" s="51"/>
      <c r="FT157" s="51"/>
      <c r="FU157" s="51"/>
      <c r="FV157" s="51"/>
      <c r="FW157" s="51"/>
      <c r="FX157" s="51"/>
      <c r="FY157" s="51"/>
      <c r="FZ157" s="51"/>
      <c r="GA157" s="51"/>
      <c r="GB157" s="51"/>
      <c r="GC157" s="51"/>
      <c r="GD157" s="51"/>
      <c r="GE157" s="51"/>
      <c r="GF157" s="51"/>
      <c r="GG157" s="6"/>
      <c r="GM157" s="6"/>
      <c r="GN157" s="7"/>
      <c r="GO157" s="6"/>
      <c r="GT157" s="1"/>
      <c r="GU157" s="1"/>
      <c r="GV157" s="1"/>
      <c r="GW157" s="1"/>
      <c r="GX157" s="1"/>
      <c r="GY157" s="1"/>
      <c r="GZ157" s="1"/>
      <c r="HA157" s="1"/>
      <c r="HB157" s="1"/>
      <c r="HC157" s="1"/>
      <c r="HD157" s="1"/>
      <c r="HE157" s="1"/>
      <c r="HF157" s="1"/>
      <c r="HG157" s="1"/>
      <c r="HH157" s="1"/>
      <c r="HI157" s="1"/>
      <c r="HJ157" s="1"/>
      <c r="HK157" s="1"/>
      <c r="HL157" s="6"/>
      <c r="HR157" s="6"/>
      <c r="HS157" s="7"/>
      <c r="HT157" s="6"/>
      <c r="HV157" s="1"/>
      <c r="HW157" s="1"/>
      <c r="HX157" s="1"/>
      <c r="HY157" s="1"/>
      <c r="HZ157" s="1"/>
      <c r="IA157" s="1"/>
      <c r="IB157" s="1"/>
      <c r="IC157" s="1"/>
      <c r="ID157" s="1"/>
      <c r="IE157" s="1"/>
      <c r="IF157" s="1"/>
      <c r="IG157" s="1"/>
      <c r="IH157" s="1"/>
      <c r="II157" s="1"/>
      <c r="IJ157" s="1"/>
      <c r="IK157" s="1"/>
      <c r="IL157" s="1"/>
      <c r="IM157" s="1"/>
      <c r="IN157" s="6"/>
      <c r="IT157" s="6"/>
      <c r="IU157" s="7"/>
      <c r="IV157" s="6"/>
      <c r="IW157" s="6"/>
      <c r="IX157" s="6"/>
      <c r="IY157" s="6"/>
      <c r="IZ157" s="6"/>
      <c r="JA157" s="6"/>
      <c r="JB157" s="6"/>
      <c r="JC157" s="6"/>
      <c r="JD157" s="6"/>
      <c r="JE157" s="6"/>
      <c r="JF157" s="51"/>
      <c r="JG157" s="51"/>
      <c r="JH157" s="51"/>
      <c r="JI157" s="51"/>
      <c r="JJ157" s="51"/>
      <c r="JK157" s="51"/>
      <c r="JL157" s="51"/>
      <c r="JM157" s="51"/>
      <c r="JN157" s="51"/>
      <c r="KN157" s="51"/>
      <c r="KO157" s="51"/>
      <c r="KP157" s="51"/>
      <c r="KQ157" s="51"/>
      <c r="KR157" s="51"/>
      <c r="KS157" s="51"/>
      <c r="KT157" s="51"/>
      <c r="KU157" s="24"/>
      <c r="KV157" s="24"/>
      <c r="KW157" s="24"/>
      <c r="KX157" s="24"/>
      <c r="KY157" s="24"/>
      <c r="KZ157" s="24"/>
      <c r="LA157" s="24"/>
      <c r="LB157" s="24"/>
      <c r="LC157" s="24"/>
      <c r="LD157" s="51"/>
      <c r="LE157" s="51"/>
      <c r="LF157" s="51"/>
      <c r="LG157" s="51"/>
      <c r="LH157" s="51"/>
      <c r="LI157" s="51"/>
      <c r="LJ157" s="51"/>
      <c r="LK157" s="51"/>
      <c r="LL157" s="51"/>
      <c r="LM157" s="1"/>
      <c r="LN157" s="1"/>
      <c r="LO157" s="1"/>
      <c r="LP157" s="1"/>
      <c r="LQ157" s="1"/>
      <c r="LR157" s="1"/>
      <c r="LS157" s="1"/>
      <c r="LT157" s="1"/>
      <c r="LU157" s="1"/>
      <c r="LV157" s="1"/>
      <c r="LW157" s="1"/>
      <c r="LX157" s="1"/>
      <c r="LY157" s="1"/>
      <c r="LZ157" s="1"/>
      <c r="MA157" s="1"/>
      <c r="MB157" s="1"/>
      <c r="MC157" s="1"/>
      <c r="MD157" s="1"/>
      <c r="ME157" s="6"/>
      <c r="MK157" s="6"/>
      <c r="ML157" s="7"/>
      <c r="MM157" s="6"/>
      <c r="MN157" s="6"/>
      <c r="MO157" s="6"/>
      <c r="MP157" s="6"/>
      <c r="MQ157" s="6"/>
      <c r="MR157" s="6"/>
      <c r="MS157" s="6"/>
      <c r="MT157" s="6"/>
      <c r="MU157" s="6"/>
      <c r="MV157" s="6"/>
      <c r="MW157" s="1"/>
      <c r="MX157" s="1"/>
      <c r="MY157" s="1"/>
      <c r="MZ157" s="1"/>
      <c r="NA157" s="1"/>
      <c r="NB157" s="1"/>
      <c r="NC157" s="1"/>
      <c r="ND157" s="1"/>
      <c r="NE157" s="1"/>
      <c r="NF157" s="1"/>
      <c r="NG157" s="1"/>
      <c r="NH157" s="1"/>
      <c r="NI157" s="1"/>
      <c r="NJ157" s="1"/>
      <c r="NK157" s="1"/>
      <c r="NL157" s="1"/>
      <c r="NM157" s="1"/>
      <c r="NN157" s="1"/>
      <c r="NO157" s="6"/>
      <c r="NU157" s="6"/>
      <c r="NV157" s="7"/>
      <c r="NW157" s="6"/>
      <c r="NX157" s="6"/>
      <c r="NY157" s="6"/>
      <c r="NZ157" s="6"/>
      <c r="OA157" s="6"/>
      <c r="OB157" s="6"/>
      <c r="OC157" s="6"/>
      <c r="OD157" s="6"/>
      <c r="OE157" s="6"/>
      <c r="OF157" s="6"/>
      <c r="OG157" s="6"/>
      <c r="OM157" s="6"/>
      <c r="ON157" s="7"/>
      <c r="OO157" s="6"/>
      <c r="OP157" s="6"/>
      <c r="OQ157" s="6"/>
      <c r="OR157" s="6"/>
      <c r="OS157" s="6"/>
      <c r="OT157" s="6"/>
      <c r="OU157" s="6"/>
      <c r="OV157" s="6"/>
      <c r="OW157" s="6"/>
      <c r="OX157" s="6"/>
      <c r="PH157" s="1"/>
      <c r="PI157" s="1"/>
      <c r="PJ157" s="1"/>
      <c r="PK157" s="1"/>
      <c r="PL157" s="1"/>
      <c r="PM157" s="1"/>
      <c r="PN157" s="1"/>
      <c r="PO157" s="1"/>
      <c r="PP157" s="1"/>
      <c r="PQ157" s="1"/>
      <c r="PR157" s="1"/>
      <c r="PS157" s="1"/>
      <c r="PT157" s="1"/>
      <c r="PU157" s="1"/>
      <c r="PV157" s="1"/>
      <c r="PW157" s="1"/>
      <c r="PX157" s="1"/>
      <c r="PY157" s="1"/>
      <c r="PZ157" s="6"/>
      <c r="QF157" s="6"/>
      <c r="QG157" s="7"/>
      <c r="QH157" s="6"/>
      <c r="QI157" s="6"/>
      <c r="QJ157" s="6"/>
      <c r="QK157" s="6"/>
      <c r="QL157" s="6"/>
      <c r="QM157" s="6"/>
      <c r="QN157" s="6"/>
      <c r="QO157" s="6"/>
      <c r="QP157" s="6"/>
      <c r="QQ157" s="6"/>
      <c r="QR157" s="6"/>
      <c r="QX157" s="6"/>
      <c r="QY157" s="7"/>
      <c r="QZ157" s="6"/>
      <c r="RA157" s="6"/>
      <c r="RB157" s="6"/>
      <c r="RC157" s="6"/>
      <c r="RD157" s="6"/>
      <c r="RE157" s="6"/>
      <c r="RF157" s="6"/>
      <c r="RG157" s="6"/>
      <c r="RH157" s="6"/>
      <c r="RI157" s="6"/>
      <c r="SB157" s="6"/>
      <c r="SC157" s="6"/>
      <c r="SD157" s="6"/>
      <c r="SE157" s="6"/>
      <c r="SF157" s="6"/>
      <c r="SG157" s="6"/>
      <c r="SH157" s="6"/>
      <c r="SI157" s="6"/>
      <c r="SJ157" s="6"/>
      <c r="SK157" s="51"/>
      <c r="SL157" s="51"/>
      <c r="SM157" s="51"/>
      <c r="SN157" s="51"/>
      <c r="SO157" s="51"/>
      <c r="SP157" s="51"/>
      <c r="SQ157" s="51"/>
      <c r="SR157" s="51"/>
      <c r="SS157" s="51"/>
      <c r="ST157" s="51"/>
      <c r="SU157" s="51"/>
      <c r="SV157" s="51"/>
      <c r="SW157" s="51"/>
      <c r="SX157" s="51"/>
      <c r="SY157" s="51"/>
      <c r="SZ157" s="51"/>
      <c r="TA157" s="51"/>
      <c r="TB157" s="51"/>
      <c r="TC157" s="51"/>
      <c r="TD157" s="51"/>
      <c r="TE157" s="51"/>
      <c r="TF157" s="6"/>
      <c r="TL157" s="6"/>
      <c r="TM157" s="7"/>
      <c r="TN157" s="6"/>
      <c r="TR157" s="6"/>
      <c r="TS157" s="6"/>
      <c r="TT157" s="6"/>
      <c r="TU157" s="6"/>
      <c r="TV157" s="6"/>
      <c r="TW157" s="6"/>
      <c r="TX157" s="6"/>
      <c r="TY157" s="6"/>
      <c r="TZ157" s="6"/>
      <c r="UA157" s="6"/>
      <c r="UB157" s="6"/>
      <c r="UC157" s="6"/>
      <c r="UD157" s="6"/>
      <c r="UE157" s="6"/>
      <c r="UF157" s="6"/>
      <c r="UG157" s="6"/>
      <c r="UH157" s="6"/>
      <c r="UI157" s="6"/>
      <c r="US157" s="6"/>
      <c r="UT157" s="8"/>
      <c r="UU157" s="6"/>
      <c r="UV157" s="6"/>
      <c r="UW157" s="6"/>
      <c r="UX157" s="6"/>
      <c r="UY157" s="6"/>
      <c r="UZ157" s="6"/>
      <c r="VA157" s="6"/>
      <c r="VB157" s="6"/>
      <c r="VH157" s="6"/>
      <c r="VI157" s="7"/>
      <c r="VJ157" s="6"/>
      <c r="VK157" s="6"/>
      <c r="VL157" s="6"/>
      <c r="VM157" s="6"/>
      <c r="VN157" s="6"/>
      <c r="VO157" s="6"/>
      <c r="VP157" s="6"/>
      <c r="VQ157" s="6"/>
      <c r="VR157" s="6"/>
      <c r="VS157" s="6"/>
      <c r="VT157" s="6"/>
      <c r="VU157" s="6"/>
      <c r="VV157" s="6"/>
      <c r="VW157" s="6"/>
      <c r="VX157" s="6"/>
      <c r="VY157" s="6"/>
      <c r="VZ157" s="6"/>
      <c r="WA157" s="6"/>
      <c r="WB157" s="6"/>
      <c r="WC157" s="6"/>
      <c r="WD157" s="6"/>
      <c r="WE157" s="6"/>
      <c r="WF157" s="6"/>
      <c r="WG157" s="6"/>
      <c r="WH157" s="6"/>
      <c r="WI157" s="6"/>
      <c r="WJ157" s="6"/>
      <c r="WK157" s="6"/>
      <c r="WL157" s="6"/>
      <c r="WM157" s="3"/>
      <c r="WO157" s="4"/>
      <c r="WP157" s="1"/>
      <c r="WQ157" s="1"/>
      <c r="WR157" s="1"/>
      <c r="WS157" s="1"/>
      <c r="WT157" s="1"/>
      <c r="WU157" s="1"/>
      <c r="WV157" s="1"/>
      <c r="WW157" s="1"/>
      <c r="WX157" s="1"/>
      <c r="WY157" s="1"/>
      <c r="WZ157" s="1"/>
      <c r="XA157" s="1"/>
      <c r="XB157" s="1"/>
      <c r="XC157" s="1"/>
      <c r="XD157" s="6"/>
      <c r="XE157" s="6"/>
      <c r="XF157" s="6"/>
      <c r="XG157" s="6"/>
      <c r="XH157" s="6"/>
      <c r="XI157" s="6"/>
      <c r="XJ157" s="6"/>
      <c r="XK157" s="6"/>
      <c r="XL157" s="6"/>
      <c r="XM157" s="6"/>
      <c r="XN157" s="6"/>
      <c r="XO157" s="6"/>
      <c r="XP157" s="6"/>
      <c r="XQ157" s="6"/>
      <c r="XR157" s="6"/>
      <c r="XS157" s="6"/>
      <c r="XT157" s="6"/>
      <c r="XU157" s="6"/>
      <c r="XV157" s="6"/>
      <c r="XW157" s="6"/>
      <c r="XX157" s="6"/>
      <c r="XY157" s="6"/>
      <c r="XZ157" s="6"/>
      <c r="YA157" s="6"/>
      <c r="YB157" s="6"/>
      <c r="YC157" s="6"/>
      <c r="YD157" s="6"/>
      <c r="YE157" s="6"/>
      <c r="YF157" s="6"/>
      <c r="YG157" s="6"/>
      <c r="YH157" s="6"/>
      <c r="YI157" s="6"/>
      <c r="YJ157" s="6"/>
      <c r="YK157" s="6"/>
      <c r="YL157" s="6"/>
      <c r="YM157" s="6"/>
      <c r="YN157" s="6"/>
      <c r="YO157" s="6"/>
      <c r="YP157" s="6"/>
      <c r="YQ157" s="6"/>
      <c r="YR157" s="6"/>
      <c r="YS157" s="6"/>
      <c r="YT157" s="6"/>
      <c r="YU157" s="6"/>
      <c r="ZH157" s="3"/>
      <c r="ZJ157" s="4"/>
      <c r="ZK157" s="1"/>
      <c r="ZL157" s="1"/>
      <c r="ZM157" s="1"/>
      <c r="ZN157" s="1"/>
      <c r="ZO157" s="1"/>
      <c r="ZW157" s="1"/>
      <c r="AAA157" s="71"/>
      <c r="AAB157" s="51"/>
      <c r="AAC157" s="24"/>
      <c r="AAD157" s="7"/>
      <c r="AAE157" s="24"/>
      <c r="AAF157" s="24"/>
      <c r="AAG157" s="6"/>
      <c r="AAH157" s="7"/>
      <c r="AAI157" s="183"/>
    </row>
    <row r="158" s="1" customFormat="1" ht="15" customHeight="1">
      <c r="A158" s="2"/>
      <c r="B158" s="2"/>
      <c r="C158" s="2"/>
      <c r="D158" s="2"/>
      <c r="E158" s="2"/>
      <c r="F158" s="2"/>
      <c r="G158" s="2"/>
      <c r="H158" s="2"/>
      <c r="I158" s="2"/>
      <c r="J158" s="2"/>
      <c r="K158" s="46"/>
      <c r="L158" s="7"/>
      <c r="M158" s="24"/>
      <c r="N158" s="6"/>
      <c r="O158" s="71"/>
      <c r="P158" s="51"/>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7"/>
      <c r="AY158" s="7"/>
      <c r="AZ158" s="71"/>
      <c r="BA158" s="71"/>
      <c r="BB158" s="24"/>
      <c r="BC158" s="24"/>
      <c r="BD158" s="24"/>
      <c r="BE158" s="24"/>
      <c r="BF158" s="24"/>
      <c r="BG158" s="24"/>
      <c r="BH158" s="24"/>
      <c r="BI158" s="24"/>
      <c r="BJ158" s="24"/>
      <c r="BK158" s="24"/>
      <c r="BL158" s="24"/>
      <c r="BM158" s="24"/>
      <c r="BN158" s="24"/>
      <c r="BO158" s="24"/>
      <c r="BP158" s="24"/>
      <c r="BQ158" s="24"/>
      <c r="BR158" s="24"/>
      <c r="BS158" s="24"/>
      <c r="BT158" s="24"/>
      <c r="BU158" s="24"/>
      <c r="BV158" s="51"/>
      <c r="BW158" s="51"/>
      <c r="BX158" s="51"/>
      <c r="BY158" s="51"/>
      <c r="BZ158" s="51"/>
      <c r="CA158" s="51"/>
      <c r="CB158" s="51"/>
      <c r="CC158" s="51"/>
      <c r="CD158" s="51"/>
      <c r="CE158" s="51"/>
      <c r="CF158" s="51"/>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6"/>
      <c r="DC158" s="6"/>
      <c r="DD158" s="6"/>
      <c r="DE158" s="6"/>
      <c r="DF158" s="6"/>
      <c r="DG158" s="6"/>
      <c r="DH158" s="6"/>
      <c r="DI158" s="6"/>
      <c r="DJ158" s="6"/>
      <c r="DK158" s="6"/>
      <c r="DL158" s="6"/>
      <c r="DR158" s="6"/>
      <c r="DS158" s="7"/>
      <c r="DT158" s="6"/>
      <c r="DX158" s="51"/>
      <c r="DY158" s="24"/>
      <c r="DZ158" s="24"/>
      <c r="EA158" s="24"/>
      <c r="EB158" s="24"/>
      <c r="EC158" s="24"/>
      <c r="ED158" s="24"/>
      <c r="EE158" s="24"/>
      <c r="EF158" s="24"/>
      <c r="EG158" s="24"/>
      <c r="EH158" s="24"/>
      <c r="EI158" s="24"/>
      <c r="EJ158" s="24"/>
      <c r="EK158" s="24"/>
      <c r="EL158" s="24"/>
      <c r="EM158" s="24"/>
      <c r="EN158" s="24"/>
      <c r="EO158" s="24"/>
      <c r="EP158" s="24"/>
      <c r="EQ158" s="24"/>
      <c r="ER158" s="24"/>
      <c r="ES158" s="6"/>
      <c r="ET158" s="6"/>
      <c r="EU158" s="6"/>
      <c r="EV158" s="6"/>
      <c r="EW158" s="6"/>
      <c r="EX158" s="6"/>
      <c r="EY158" s="6"/>
      <c r="EZ158" s="6"/>
      <c r="FF158" s="6"/>
      <c r="FG158" s="7"/>
      <c r="FH158" s="6"/>
      <c r="FM158" s="24"/>
      <c r="FN158" s="24"/>
      <c r="FO158" s="24"/>
      <c r="FP158" s="24"/>
      <c r="FQ158" s="24"/>
      <c r="FR158" s="24"/>
      <c r="FS158" s="24"/>
      <c r="FT158" s="24"/>
      <c r="FU158" s="24"/>
      <c r="FV158" s="24"/>
      <c r="FW158" s="24"/>
      <c r="FX158" s="24"/>
      <c r="FY158" s="24"/>
      <c r="FZ158" s="24"/>
      <c r="GA158" s="24"/>
      <c r="GB158" s="24"/>
      <c r="GC158" s="24"/>
      <c r="GD158" s="24"/>
      <c r="GE158" s="24"/>
      <c r="GF158" s="24"/>
      <c r="GG158" s="6"/>
      <c r="GM158" s="6"/>
      <c r="GN158" s="7"/>
      <c r="GO158" s="6"/>
      <c r="GT158" s="1"/>
      <c r="GU158" s="1"/>
      <c r="GV158" s="1"/>
      <c r="GW158" s="1"/>
      <c r="GX158" s="1"/>
      <c r="GY158" s="1"/>
      <c r="GZ158" s="1"/>
      <c r="HA158" s="1"/>
      <c r="HB158" s="1"/>
      <c r="HC158" s="1"/>
      <c r="HD158" s="1"/>
      <c r="HE158" s="1"/>
      <c r="HF158" s="1"/>
      <c r="HG158" s="1"/>
      <c r="HH158" s="1"/>
      <c r="HI158" s="1"/>
      <c r="HJ158" s="1"/>
      <c r="HK158" s="1"/>
      <c r="HL158" s="6"/>
      <c r="HR158" s="6"/>
      <c r="HS158" s="7"/>
      <c r="HT158" s="6"/>
      <c r="HV158" s="1"/>
      <c r="HW158" s="1"/>
      <c r="HX158" s="1"/>
      <c r="HY158" s="1"/>
      <c r="HZ158" s="1"/>
      <c r="IA158" s="1"/>
      <c r="IB158" s="1"/>
      <c r="IC158" s="1"/>
      <c r="ID158" s="1"/>
      <c r="IE158" s="1"/>
      <c r="IF158" s="1"/>
      <c r="IG158" s="1"/>
      <c r="IH158" s="1"/>
      <c r="II158" s="1"/>
      <c r="IJ158" s="1"/>
      <c r="IK158" s="1"/>
      <c r="IL158" s="1"/>
      <c r="IM158" s="1"/>
      <c r="IN158" s="6"/>
      <c r="IT158" s="6"/>
      <c r="IU158" s="7"/>
      <c r="IV158" s="6"/>
      <c r="IW158" s="6"/>
      <c r="IX158" s="6"/>
      <c r="IY158" s="6"/>
      <c r="IZ158" s="6"/>
      <c r="JA158" s="6"/>
      <c r="JB158" s="6"/>
      <c r="JC158" s="6"/>
      <c r="JD158" s="6"/>
      <c r="JE158" s="6"/>
      <c r="JF158" s="51"/>
      <c r="JG158" s="51"/>
      <c r="JH158" s="51"/>
      <c r="JI158" s="51"/>
      <c r="JJ158" s="51"/>
      <c r="JK158" s="51"/>
      <c r="JL158" s="51"/>
      <c r="JM158" s="51"/>
      <c r="JN158" s="51"/>
      <c r="KN158" s="51"/>
      <c r="KO158" s="51"/>
      <c r="KP158" s="51"/>
      <c r="KQ158" s="51"/>
      <c r="KR158" s="51"/>
      <c r="KS158" s="51"/>
      <c r="KT158" s="51"/>
      <c r="KU158" s="24"/>
      <c r="KV158" s="24"/>
      <c r="KW158" s="24"/>
      <c r="KX158" s="24"/>
      <c r="KY158" s="24"/>
      <c r="KZ158" s="24"/>
      <c r="LA158" s="24"/>
      <c r="LB158" s="24"/>
      <c r="LC158" s="24"/>
      <c r="LD158" s="51"/>
      <c r="LE158" s="51"/>
      <c r="LF158" s="51"/>
      <c r="LG158" s="51"/>
      <c r="LH158" s="51"/>
      <c r="LI158" s="51"/>
      <c r="LJ158" s="51"/>
      <c r="LK158" s="51"/>
      <c r="LL158" s="51"/>
      <c r="LM158" s="1"/>
      <c r="LN158" s="1"/>
      <c r="LO158" s="1"/>
      <c r="LP158" s="1"/>
      <c r="LQ158" s="1"/>
      <c r="LR158" s="1"/>
      <c r="LS158" s="1"/>
      <c r="LT158" s="1"/>
      <c r="LU158" s="1"/>
      <c r="LV158" s="1"/>
      <c r="LW158" s="1"/>
      <c r="LX158" s="1"/>
      <c r="LY158" s="1"/>
      <c r="LZ158" s="1"/>
      <c r="MA158" s="1"/>
      <c r="MB158" s="1"/>
      <c r="MC158" s="1"/>
      <c r="MD158" s="1"/>
      <c r="ME158" s="6"/>
      <c r="MK158" s="6"/>
      <c r="ML158" s="7"/>
      <c r="MM158" s="6"/>
      <c r="MN158" s="6"/>
      <c r="MO158" s="6"/>
      <c r="MP158" s="6"/>
      <c r="MQ158" s="6"/>
      <c r="MR158" s="6"/>
      <c r="MS158" s="6"/>
      <c r="MT158" s="6"/>
      <c r="MU158" s="6"/>
      <c r="MV158" s="6"/>
      <c r="MW158" s="1"/>
      <c r="MX158" s="1"/>
      <c r="MY158" s="1"/>
      <c r="MZ158" s="1"/>
      <c r="NA158" s="1"/>
      <c r="NB158" s="1"/>
      <c r="NC158" s="1"/>
      <c r="ND158" s="1"/>
      <c r="NE158" s="1"/>
      <c r="NF158" s="1"/>
      <c r="NG158" s="1"/>
      <c r="NH158" s="1"/>
      <c r="NI158" s="1"/>
      <c r="NJ158" s="1"/>
      <c r="NK158" s="1"/>
      <c r="NL158" s="1"/>
      <c r="NM158" s="1"/>
      <c r="NN158" s="1"/>
      <c r="NO158" s="6"/>
      <c r="NU158" s="6"/>
      <c r="NV158" s="7"/>
      <c r="NW158" s="6"/>
      <c r="NX158" s="6"/>
      <c r="NY158" s="6"/>
      <c r="NZ158" s="6"/>
      <c r="OA158" s="6"/>
      <c r="OB158" s="6"/>
      <c r="OC158" s="6"/>
      <c r="OD158" s="6"/>
      <c r="OE158" s="6"/>
      <c r="OF158" s="6"/>
      <c r="OG158" s="6"/>
      <c r="OM158" s="6"/>
      <c r="ON158" s="7"/>
      <c r="OO158" s="6"/>
      <c r="OP158" s="6"/>
      <c r="OQ158" s="6"/>
      <c r="OR158" s="6"/>
      <c r="OS158" s="6"/>
      <c r="OT158" s="6"/>
      <c r="OU158" s="6"/>
      <c r="OV158" s="6"/>
      <c r="OW158" s="6"/>
      <c r="OX158" s="6"/>
      <c r="PH158" s="1"/>
      <c r="PI158" s="1"/>
      <c r="PJ158" s="1"/>
      <c r="PK158" s="1"/>
      <c r="PL158" s="1"/>
      <c r="PM158" s="1"/>
      <c r="PN158" s="1"/>
      <c r="PO158" s="1"/>
      <c r="PP158" s="1"/>
      <c r="PQ158" s="1"/>
      <c r="PR158" s="1"/>
      <c r="PS158" s="1"/>
      <c r="PT158" s="1"/>
      <c r="PU158" s="1"/>
      <c r="PV158" s="1"/>
      <c r="PW158" s="1"/>
      <c r="PX158" s="1"/>
      <c r="PY158" s="1"/>
      <c r="PZ158" s="63"/>
      <c r="QF158" s="6"/>
      <c r="QG158" s="7"/>
      <c r="QH158" s="6"/>
      <c r="QI158" s="6"/>
      <c r="QJ158" s="6"/>
      <c r="QK158" s="6"/>
      <c r="QL158" s="6"/>
      <c r="QM158" s="6"/>
      <c r="QN158" s="6"/>
      <c r="QO158" s="6"/>
      <c r="QP158" s="6"/>
      <c r="QQ158" s="6"/>
      <c r="QR158" s="6"/>
      <c r="QX158" s="6"/>
      <c r="QY158" s="7"/>
      <c r="QZ158" s="6"/>
      <c r="RA158" s="6"/>
      <c r="RB158" s="6"/>
      <c r="RC158" s="6"/>
      <c r="RD158" s="6"/>
      <c r="RE158" s="6"/>
      <c r="RF158" s="6"/>
      <c r="RG158" s="6"/>
      <c r="RH158" s="6"/>
      <c r="RI158" s="6"/>
      <c r="SB158" s="6"/>
      <c r="SC158" s="6"/>
      <c r="SD158" s="6"/>
      <c r="SE158" s="6"/>
      <c r="SF158" s="6"/>
      <c r="SG158" s="6"/>
      <c r="SH158" s="6"/>
      <c r="SI158" s="6"/>
      <c r="SJ158" s="6"/>
      <c r="SK158" s="51"/>
      <c r="SL158" s="24"/>
      <c r="SM158" s="24"/>
      <c r="SN158" s="24"/>
      <c r="SO158" s="24"/>
      <c r="SP158" s="24"/>
      <c r="SQ158" s="24"/>
      <c r="SR158" s="24"/>
      <c r="SS158" s="24"/>
      <c r="ST158" s="24"/>
      <c r="SU158" s="24"/>
      <c r="SV158" s="24"/>
      <c r="SW158" s="24"/>
      <c r="SX158" s="24"/>
      <c r="SY158" s="24"/>
      <c r="SZ158" s="24"/>
      <c r="TA158" s="24"/>
      <c r="TB158" s="24"/>
      <c r="TC158" s="24"/>
      <c r="TD158" s="24"/>
      <c r="TE158" s="24"/>
      <c r="TF158" s="6"/>
      <c r="TL158" s="6"/>
      <c r="TM158" s="7"/>
      <c r="TN158" s="6"/>
      <c r="TR158" s="6"/>
      <c r="TS158" s="6"/>
      <c r="TT158" s="6"/>
      <c r="TU158" s="6"/>
      <c r="TV158" s="6"/>
      <c r="TW158" s="6"/>
      <c r="TX158" s="6"/>
      <c r="TY158" s="6"/>
      <c r="TZ158" s="6"/>
      <c r="UA158" s="6"/>
      <c r="UB158" s="6"/>
      <c r="UC158" s="6"/>
      <c r="UD158" s="6"/>
      <c r="UE158" s="6"/>
      <c r="UF158" s="6"/>
      <c r="UG158" s="6"/>
      <c r="UH158" s="6"/>
      <c r="UI158" s="6"/>
      <c r="US158" s="6"/>
      <c r="UT158" s="8"/>
      <c r="UU158" s="6"/>
      <c r="UV158" s="6"/>
      <c r="UW158" s="6"/>
      <c r="UX158" s="6"/>
      <c r="UY158" s="6"/>
      <c r="UZ158" s="6"/>
      <c r="VA158" s="6"/>
      <c r="VB158" s="6"/>
      <c r="VH158" s="6"/>
      <c r="VI158" s="7"/>
      <c r="VJ158" s="6"/>
      <c r="VK158" s="6"/>
      <c r="VL158" s="6"/>
      <c r="VM158" s="6"/>
      <c r="VN158" s="6"/>
      <c r="VO158" s="6"/>
      <c r="VP158" s="6"/>
      <c r="VQ158" s="6"/>
      <c r="VR158" s="6"/>
      <c r="VS158" s="6"/>
      <c r="VT158" s="6"/>
      <c r="VU158" s="6"/>
      <c r="VV158" s="6"/>
      <c r="VW158" s="6"/>
      <c r="VX158" s="6"/>
      <c r="VY158" s="6"/>
      <c r="VZ158" s="6"/>
      <c r="WA158" s="6"/>
      <c r="WB158" s="6"/>
      <c r="WC158" s="6"/>
      <c r="WD158" s="6"/>
      <c r="WE158" s="6"/>
      <c r="WF158" s="6"/>
      <c r="WG158" s="6"/>
      <c r="WH158" s="6"/>
      <c r="WI158" s="6"/>
      <c r="WJ158" s="6"/>
      <c r="WK158" s="6"/>
      <c r="WL158" s="6"/>
      <c r="WM158" s="3"/>
      <c r="WO158" s="4"/>
      <c r="WP158" s="1"/>
      <c r="WQ158" s="1"/>
      <c r="WR158" s="1"/>
      <c r="WS158" s="1"/>
      <c r="WT158" s="1"/>
      <c r="WU158" s="1"/>
      <c r="WV158" s="1"/>
      <c r="WW158" s="1"/>
      <c r="WX158" s="1"/>
      <c r="WY158" s="1"/>
      <c r="WZ158" s="1"/>
      <c r="XA158" s="1"/>
      <c r="XB158" s="1"/>
      <c r="XC158" s="1"/>
      <c r="XD158" s="6"/>
      <c r="XE158" s="6"/>
      <c r="XF158" s="6"/>
      <c r="XG158" s="6"/>
      <c r="XH158" s="6"/>
      <c r="XI158" s="6"/>
      <c r="XJ158" s="6"/>
      <c r="XK158" s="6"/>
      <c r="XL158" s="6"/>
      <c r="XM158" s="6"/>
      <c r="XN158" s="6"/>
      <c r="XO158" s="6"/>
      <c r="XP158" s="6"/>
      <c r="XQ158" s="6"/>
      <c r="XR158" s="6"/>
      <c r="XS158" s="6"/>
      <c r="XT158" s="6"/>
      <c r="XU158" s="6"/>
      <c r="XV158" s="6"/>
      <c r="XW158" s="6"/>
      <c r="XX158" s="6"/>
      <c r="XY158" s="6"/>
      <c r="XZ158" s="6"/>
      <c r="YA158" s="6"/>
      <c r="YB158" s="6"/>
      <c r="YC158" s="6"/>
      <c r="YD158" s="6"/>
      <c r="YE158" s="6"/>
      <c r="YF158" s="6"/>
      <c r="YG158" s="6"/>
      <c r="YH158" s="6"/>
      <c r="YI158" s="6"/>
      <c r="YJ158" s="6"/>
      <c r="YK158" s="6"/>
      <c r="YL158" s="6"/>
      <c r="YM158" s="6"/>
      <c r="YN158" s="6"/>
      <c r="YO158" s="6"/>
      <c r="YP158" s="6"/>
      <c r="YQ158" s="6"/>
      <c r="YR158" s="6"/>
      <c r="YS158" s="6"/>
      <c r="YT158" s="6"/>
      <c r="YU158" s="6"/>
      <c r="ZH158" s="3"/>
      <c r="ZJ158" s="4"/>
      <c r="ZK158" s="1"/>
      <c r="ZL158" s="1"/>
      <c r="ZM158" s="1"/>
      <c r="ZN158" s="1"/>
      <c r="ZO158" s="1"/>
      <c r="ZW158" s="1"/>
      <c r="AAA158" s="71"/>
      <c r="AAB158" s="51"/>
      <c r="AAC158" s="24"/>
      <c r="AAD158" s="7"/>
      <c r="AAE158" s="24"/>
      <c r="AAF158" s="24"/>
      <c r="AAG158" s="6"/>
      <c r="AAH158" s="7"/>
      <c r="AAI158" s="183"/>
    </row>
    <row r="159" s="1" customFormat="1" ht="15" customHeight="1">
      <c r="A159" s="2"/>
      <c r="B159" s="2"/>
      <c r="C159" s="2"/>
      <c r="D159" s="2"/>
      <c r="E159" s="2"/>
      <c r="F159" s="2"/>
      <c r="G159" s="2"/>
      <c r="H159" s="2"/>
      <c r="I159" s="2"/>
      <c r="J159" s="2"/>
      <c r="K159" s="46"/>
      <c r="L159" s="7"/>
      <c r="M159" s="24"/>
      <c r="N159" s="6"/>
      <c r="O159" s="71"/>
      <c r="P159" s="51"/>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7"/>
      <c r="AY159" s="7"/>
      <c r="AZ159" s="71"/>
      <c r="BA159" s="71"/>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6"/>
      <c r="DC159" s="6"/>
      <c r="DD159" s="6"/>
      <c r="DE159" s="6"/>
      <c r="DF159" s="6"/>
      <c r="DG159" s="6"/>
      <c r="DH159" s="6"/>
      <c r="DI159" s="6"/>
      <c r="DJ159" s="6"/>
      <c r="DK159" s="51"/>
      <c r="DL159" s="6"/>
      <c r="DR159" s="6"/>
      <c r="DS159" s="7"/>
      <c r="DT159" s="6"/>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6"/>
      <c r="ET159" s="6"/>
      <c r="EU159" s="6"/>
      <c r="EV159" s="6"/>
      <c r="EW159" s="6"/>
      <c r="EX159" s="6"/>
      <c r="EY159" s="6"/>
      <c r="EZ159" s="6"/>
      <c r="FF159" s="6"/>
      <c r="FG159" s="7"/>
      <c r="FH159" s="6"/>
      <c r="FM159" s="24"/>
      <c r="FN159" s="24"/>
      <c r="FO159" s="24"/>
      <c r="FP159" s="24"/>
      <c r="FQ159" s="24"/>
      <c r="FR159" s="24"/>
      <c r="FS159" s="24"/>
      <c r="FT159" s="24"/>
      <c r="FU159" s="24"/>
      <c r="FV159" s="24"/>
      <c r="FW159" s="24"/>
      <c r="FX159" s="24"/>
      <c r="FY159" s="24"/>
      <c r="FZ159" s="24"/>
      <c r="GA159" s="24"/>
      <c r="GB159" s="24"/>
      <c r="GC159" s="24"/>
      <c r="GD159" s="24"/>
      <c r="GE159" s="24"/>
      <c r="GF159" s="24"/>
      <c r="GG159" s="6"/>
      <c r="GM159" s="6"/>
      <c r="GN159" s="7"/>
      <c r="GO159" s="6"/>
      <c r="GT159" s="1"/>
      <c r="GU159" s="1"/>
      <c r="GV159" s="1"/>
      <c r="GW159" s="1"/>
      <c r="GX159" s="1"/>
      <c r="GY159" s="1"/>
      <c r="GZ159" s="1"/>
      <c r="HA159" s="1"/>
      <c r="HB159" s="1"/>
      <c r="HC159" s="1"/>
      <c r="HD159" s="1"/>
      <c r="HE159" s="1"/>
      <c r="HF159" s="1"/>
      <c r="HG159" s="1"/>
      <c r="HH159" s="1"/>
      <c r="HI159" s="1"/>
      <c r="HJ159" s="1"/>
      <c r="HK159" s="1"/>
      <c r="HL159" s="6"/>
      <c r="HR159" s="6"/>
      <c r="HS159" s="7"/>
      <c r="HT159" s="6"/>
      <c r="HV159" s="1"/>
      <c r="HW159" s="1"/>
      <c r="HX159" s="1"/>
      <c r="HY159" s="1"/>
      <c r="HZ159" s="1"/>
      <c r="IA159" s="1"/>
      <c r="IB159" s="1"/>
      <c r="IC159" s="1"/>
      <c r="ID159" s="1"/>
      <c r="IE159" s="1"/>
      <c r="IF159" s="1"/>
      <c r="IG159" s="1"/>
      <c r="IH159" s="1"/>
      <c r="II159" s="1"/>
      <c r="IJ159" s="1"/>
      <c r="IK159" s="1"/>
      <c r="IL159" s="1"/>
      <c r="IM159" s="1"/>
      <c r="IN159" s="6"/>
      <c r="IT159" s="6"/>
      <c r="IU159" s="7"/>
      <c r="IV159" s="6"/>
      <c r="IW159" s="6"/>
      <c r="IX159" s="6"/>
      <c r="IY159" s="6"/>
      <c r="IZ159" s="6"/>
      <c r="JA159" s="6"/>
      <c r="JB159" s="6"/>
      <c r="JC159" s="6"/>
      <c r="JD159" s="6"/>
      <c r="JE159" s="6"/>
      <c r="JF159" s="24"/>
      <c r="JG159" s="24"/>
      <c r="JH159" s="24"/>
      <c r="JI159" s="24"/>
      <c r="JJ159" s="24"/>
      <c r="JK159" s="24"/>
      <c r="JL159" s="24"/>
      <c r="JM159" s="24"/>
      <c r="JN159" s="24"/>
      <c r="KN159" s="24"/>
      <c r="KO159" s="24"/>
      <c r="KP159" s="24"/>
      <c r="KQ159" s="24"/>
      <c r="KR159" s="24"/>
      <c r="KS159" s="24"/>
      <c r="KT159" s="24"/>
      <c r="KU159" s="24"/>
      <c r="KV159" s="24"/>
      <c r="KW159" s="24"/>
      <c r="KX159" s="24"/>
      <c r="KY159" s="24"/>
      <c r="KZ159" s="24"/>
      <c r="LA159" s="24"/>
      <c r="LB159" s="24"/>
      <c r="LC159" s="24"/>
      <c r="LD159" s="24"/>
      <c r="LE159" s="24"/>
      <c r="LF159" s="24"/>
      <c r="LG159" s="24"/>
      <c r="LH159" s="24"/>
      <c r="LI159" s="24"/>
      <c r="LJ159" s="24"/>
      <c r="LK159" s="24"/>
      <c r="LL159" s="24"/>
      <c r="LM159" s="1"/>
      <c r="LN159" s="1"/>
      <c r="LO159" s="1"/>
      <c r="LP159" s="1"/>
      <c r="LQ159" s="1"/>
      <c r="LR159" s="1"/>
      <c r="LS159" s="1"/>
      <c r="LT159" s="1"/>
      <c r="LU159" s="1"/>
      <c r="LV159" s="1"/>
      <c r="LW159" s="1"/>
      <c r="LX159" s="1"/>
      <c r="LY159" s="1"/>
      <c r="LZ159" s="1"/>
      <c r="MA159" s="1"/>
      <c r="MB159" s="1"/>
      <c r="MC159" s="1"/>
      <c r="MD159" s="1"/>
      <c r="ME159" s="6"/>
      <c r="MK159" s="6"/>
      <c r="ML159" s="7"/>
      <c r="MM159" s="6"/>
      <c r="MN159" s="6"/>
      <c r="MO159" s="6"/>
      <c r="MP159" s="6"/>
      <c r="MQ159" s="6"/>
      <c r="MR159" s="6"/>
      <c r="MS159" s="6"/>
      <c r="MT159" s="6"/>
      <c r="MU159" s="6"/>
      <c r="MV159" s="6"/>
      <c r="MW159" s="1"/>
      <c r="MX159" s="1"/>
      <c r="MY159" s="1"/>
      <c r="MZ159" s="1"/>
      <c r="NA159" s="1"/>
      <c r="NB159" s="1"/>
      <c r="NC159" s="1"/>
      <c r="ND159" s="1"/>
      <c r="NE159" s="1"/>
      <c r="NF159" s="1"/>
      <c r="NG159" s="1"/>
      <c r="NH159" s="1"/>
      <c r="NI159" s="1"/>
      <c r="NJ159" s="1"/>
      <c r="NK159" s="1"/>
      <c r="NL159" s="1"/>
      <c r="NM159" s="1"/>
      <c r="NN159" s="1"/>
      <c r="NO159" s="6"/>
      <c r="NU159" s="6"/>
      <c r="NV159" s="7"/>
      <c r="NW159" s="6"/>
      <c r="NX159" s="6"/>
      <c r="NY159" s="6"/>
      <c r="NZ159" s="6"/>
      <c r="OA159" s="6"/>
      <c r="OB159" s="6"/>
      <c r="OC159" s="6"/>
      <c r="OD159" s="6"/>
      <c r="OE159" s="6"/>
      <c r="OF159" s="6"/>
      <c r="OG159" s="6"/>
      <c r="OM159" s="6"/>
      <c r="ON159" s="7"/>
      <c r="OO159" s="6"/>
      <c r="OP159" s="6"/>
      <c r="OQ159" s="6"/>
      <c r="OR159" s="6"/>
      <c r="OS159" s="6"/>
      <c r="OT159" s="6"/>
      <c r="OU159" s="6"/>
      <c r="OV159" s="6"/>
      <c r="OW159" s="6"/>
      <c r="OX159" s="6"/>
      <c r="PH159" s="1"/>
      <c r="PI159" s="1"/>
      <c r="PJ159" s="1"/>
      <c r="PK159" s="1"/>
      <c r="PL159" s="1"/>
      <c r="PM159" s="1"/>
      <c r="PN159" s="1"/>
      <c r="PO159" s="1"/>
      <c r="PP159" s="1"/>
      <c r="PQ159" s="1"/>
      <c r="PR159" s="1"/>
      <c r="PS159" s="1"/>
      <c r="PT159" s="1"/>
      <c r="PU159" s="1"/>
      <c r="PV159" s="1"/>
      <c r="PW159" s="1"/>
      <c r="PX159" s="1"/>
      <c r="PY159" s="1"/>
      <c r="PZ159" s="63"/>
      <c r="QF159" s="6"/>
      <c r="QG159" s="7"/>
      <c r="QH159" s="6"/>
      <c r="QI159" s="6"/>
      <c r="QJ159" s="6"/>
      <c r="QK159" s="6"/>
      <c r="QL159" s="6"/>
      <c r="QM159" s="6"/>
      <c r="QN159" s="6"/>
      <c r="QO159" s="6"/>
      <c r="QP159" s="6"/>
      <c r="QQ159" s="6"/>
      <c r="QR159" s="6"/>
      <c r="QX159" s="6"/>
      <c r="QY159" s="7"/>
      <c r="QZ159" s="6"/>
      <c r="RA159" s="6"/>
      <c r="RB159" s="6"/>
      <c r="RC159" s="6"/>
      <c r="RD159" s="6"/>
      <c r="RE159" s="6"/>
      <c r="RF159" s="6"/>
      <c r="RG159" s="6"/>
      <c r="RH159" s="6"/>
      <c r="RI159" s="6"/>
      <c r="SB159" s="6"/>
      <c r="SC159" s="6"/>
      <c r="SD159" s="6"/>
      <c r="SE159" s="6"/>
      <c r="SF159" s="6"/>
      <c r="SG159" s="6"/>
      <c r="SH159" s="6"/>
      <c r="SI159" s="6"/>
      <c r="SJ159" s="6"/>
      <c r="SK159" s="24"/>
      <c r="SL159" s="24"/>
      <c r="SM159" s="24"/>
      <c r="SN159" s="24"/>
      <c r="SO159" s="24"/>
      <c r="SP159" s="24"/>
      <c r="SQ159" s="24"/>
      <c r="SR159" s="24"/>
      <c r="SS159" s="24"/>
      <c r="ST159" s="24"/>
      <c r="SU159" s="24"/>
      <c r="SV159" s="24"/>
      <c r="SW159" s="24"/>
      <c r="SX159" s="24"/>
      <c r="SY159" s="24"/>
      <c r="SZ159" s="24"/>
      <c r="TA159" s="24"/>
      <c r="TB159" s="24"/>
      <c r="TC159" s="24"/>
      <c r="TD159" s="24"/>
      <c r="TE159" s="24"/>
      <c r="TF159" s="6"/>
      <c r="TL159" s="6"/>
      <c r="TM159" s="7"/>
      <c r="TN159" s="6"/>
      <c r="TR159" s="6"/>
      <c r="TS159" s="6"/>
      <c r="TT159" s="6"/>
      <c r="TU159" s="6"/>
      <c r="TV159" s="6"/>
      <c r="TW159" s="6"/>
      <c r="TX159" s="6"/>
      <c r="TY159" s="6"/>
      <c r="TZ159" s="6"/>
      <c r="UA159" s="6"/>
      <c r="UB159" s="6"/>
      <c r="UC159" s="6"/>
      <c r="UD159" s="6"/>
      <c r="UE159" s="6"/>
      <c r="UF159" s="6"/>
      <c r="UG159" s="6"/>
      <c r="UH159" s="6"/>
      <c r="UI159" s="6"/>
      <c r="US159" s="6"/>
      <c r="UT159" s="8"/>
      <c r="UU159" s="6"/>
      <c r="UV159" s="6"/>
      <c r="UW159" s="6"/>
      <c r="UX159" s="6"/>
      <c r="UY159" s="6"/>
      <c r="UZ159" s="6"/>
      <c r="VA159" s="6"/>
      <c r="VB159" s="6"/>
      <c r="VH159" s="6"/>
      <c r="VI159" s="7"/>
      <c r="VJ159" s="6"/>
      <c r="VK159" s="6"/>
      <c r="VL159" s="6"/>
      <c r="VM159" s="6"/>
      <c r="VN159" s="6"/>
      <c r="VO159" s="6"/>
      <c r="VP159" s="6"/>
      <c r="VQ159" s="6"/>
      <c r="VR159" s="6"/>
      <c r="VS159" s="6"/>
      <c r="VT159" s="6"/>
      <c r="VU159" s="6"/>
      <c r="VV159" s="6"/>
      <c r="VW159" s="6"/>
      <c r="VX159" s="6"/>
      <c r="VY159" s="6"/>
      <c r="VZ159" s="6"/>
      <c r="WA159" s="6"/>
      <c r="WB159" s="6"/>
      <c r="WC159" s="6"/>
      <c r="WD159" s="6"/>
      <c r="WE159" s="6"/>
      <c r="WF159" s="6"/>
      <c r="WG159" s="6"/>
      <c r="WH159" s="6"/>
      <c r="WI159" s="6"/>
      <c r="WJ159" s="6"/>
      <c r="WK159" s="6"/>
      <c r="WL159" s="6"/>
      <c r="WM159" s="3"/>
      <c r="WO159" s="4"/>
      <c r="WP159" s="1"/>
      <c r="WQ159" s="1"/>
      <c r="WR159" s="1"/>
      <c r="WS159" s="1"/>
      <c r="WT159" s="1"/>
      <c r="WU159" s="1"/>
      <c r="WV159" s="1"/>
      <c r="WW159" s="1"/>
      <c r="WX159" s="1"/>
      <c r="WY159" s="1"/>
      <c r="WZ159" s="1"/>
      <c r="XA159" s="1"/>
      <c r="XB159" s="1"/>
      <c r="XC159" s="1"/>
      <c r="XD159" s="6"/>
      <c r="XE159" s="6"/>
      <c r="XF159" s="6"/>
      <c r="XG159" s="6"/>
      <c r="XH159" s="6"/>
      <c r="XI159" s="6"/>
      <c r="XJ159" s="6"/>
      <c r="XK159" s="6"/>
      <c r="XL159" s="6"/>
      <c r="XM159" s="6"/>
      <c r="XN159" s="6"/>
      <c r="XO159" s="6"/>
      <c r="XP159" s="6"/>
      <c r="XQ159" s="6"/>
      <c r="XR159" s="6"/>
      <c r="XS159" s="6"/>
      <c r="XT159" s="6"/>
      <c r="XU159" s="6"/>
      <c r="XV159" s="6"/>
      <c r="XW159" s="6"/>
      <c r="XX159" s="6"/>
      <c r="XY159" s="6"/>
      <c r="XZ159" s="6"/>
      <c r="YA159" s="6"/>
      <c r="YB159" s="6"/>
      <c r="YC159" s="6"/>
      <c r="YD159" s="6"/>
      <c r="YE159" s="6"/>
      <c r="YF159" s="6"/>
      <c r="YG159" s="6"/>
      <c r="YH159" s="6"/>
      <c r="YI159" s="6"/>
      <c r="YJ159" s="6"/>
      <c r="YK159" s="6"/>
      <c r="YL159" s="6"/>
      <c r="YM159" s="6"/>
      <c r="YN159" s="6"/>
      <c r="YO159" s="6"/>
      <c r="YP159" s="6"/>
      <c r="YQ159" s="6"/>
      <c r="YR159" s="6"/>
      <c r="YS159" s="6"/>
      <c r="YT159" s="6"/>
      <c r="YU159" s="6"/>
      <c r="ZH159" s="3"/>
      <c r="ZJ159" s="4"/>
      <c r="ZK159" s="1"/>
      <c r="ZL159" s="1"/>
      <c r="ZM159" s="1"/>
      <c r="ZN159" s="1"/>
      <c r="ZO159" s="1"/>
      <c r="ZW159" s="1"/>
      <c r="AAA159" s="71"/>
      <c r="AAB159" s="71"/>
      <c r="AAC159" s="24"/>
      <c r="AAD159" s="7"/>
      <c r="AAE159" s="6"/>
      <c r="AAF159" s="24"/>
      <c r="AAG159" s="6"/>
      <c r="AAH159" s="7"/>
      <c r="AAI159" s="183"/>
    </row>
    <row r="160" s="1" customFormat="1" ht="15" customHeight="1">
      <c r="A160" s="2"/>
      <c r="B160" s="2"/>
      <c r="C160" s="2"/>
      <c r="D160" s="2"/>
      <c r="E160" s="2"/>
      <c r="F160" s="2"/>
      <c r="G160" s="2"/>
      <c r="H160" s="2"/>
      <c r="I160" s="2"/>
      <c r="J160" s="2"/>
      <c r="K160" s="46"/>
      <c r="L160" s="7"/>
      <c r="M160" s="24"/>
      <c r="N160" s="6"/>
      <c r="O160" s="71"/>
      <c r="P160" s="51"/>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51"/>
      <c r="AU160" s="24"/>
      <c r="AV160" s="24"/>
      <c r="AW160" s="24"/>
      <c r="AX160" s="7"/>
      <c r="AY160" s="7"/>
      <c r="AZ160" s="71"/>
      <c r="BA160" s="71"/>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51"/>
      <c r="DC160" s="51"/>
      <c r="DD160" s="51"/>
      <c r="DE160" s="51"/>
      <c r="DF160" s="51"/>
      <c r="DG160" s="51"/>
      <c r="DH160" s="51"/>
      <c r="DI160" s="51"/>
      <c r="DJ160" s="51"/>
      <c r="DK160" s="51"/>
      <c r="DL160" s="6"/>
      <c r="DR160" s="6"/>
      <c r="DS160" s="7"/>
      <c r="DT160" s="6"/>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63"/>
      <c r="ET160" s="63"/>
      <c r="EU160" s="63"/>
      <c r="EV160" s="6"/>
      <c r="EW160" s="6"/>
      <c r="EX160" s="6"/>
      <c r="EY160" s="6"/>
      <c r="EZ160" s="6"/>
      <c r="FF160" s="6"/>
      <c r="FG160" s="7"/>
      <c r="FH160" s="6"/>
      <c r="FM160" s="24"/>
      <c r="FN160" s="24"/>
      <c r="FO160" s="24"/>
      <c r="FP160" s="24"/>
      <c r="FQ160" s="24"/>
      <c r="FR160" s="24"/>
      <c r="FS160" s="24"/>
      <c r="FT160" s="24"/>
      <c r="FU160" s="24"/>
      <c r="FV160" s="24"/>
      <c r="FW160" s="24"/>
      <c r="FX160" s="24"/>
      <c r="FY160" s="24"/>
      <c r="FZ160" s="24"/>
      <c r="GA160" s="24"/>
      <c r="GB160" s="24"/>
      <c r="GC160" s="24"/>
      <c r="GD160" s="24"/>
      <c r="GE160" s="24"/>
      <c r="GF160" s="24"/>
      <c r="GG160" s="6"/>
      <c r="GM160" s="6"/>
      <c r="GN160" s="7"/>
      <c r="GO160" s="6"/>
      <c r="GT160" s="1"/>
      <c r="GU160" s="1"/>
      <c r="GV160" s="1"/>
      <c r="GW160" s="1"/>
      <c r="GX160" s="1"/>
      <c r="GY160" s="1"/>
      <c r="GZ160" s="1"/>
      <c r="HA160" s="1"/>
      <c r="HB160" s="1"/>
      <c r="HC160" s="1"/>
      <c r="HD160" s="1"/>
      <c r="HE160" s="1"/>
      <c r="HF160" s="1"/>
      <c r="HG160" s="1"/>
      <c r="HH160" s="1"/>
      <c r="HI160" s="1"/>
      <c r="HJ160" s="1"/>
      <c r="HK160" s="1"/>
      <c r="HL160" s="6"/>
      <c r="HR160" s="6"/>
      <c r="HS160" s="7"/>
      <c r="HT160" s="6"/>
      <c r="HV160" s="1"/>
      <c r="HW160" s="1"/>
      <c r="HX160" s="1"/>
      <c r="HY160" s="1"/>
      <c r="HZ160" s="1"/>
      <c r="IA160" s="1"/>
      <c r="IB160" s="1"/>
      <c r="IC160" s="1"/>
      <c r="ID160" s="1"/>
      <c r="IE160" s="1"/>
      <c r="IF160" s="1"/>
      <c r="IG160" s="1"/>
      <c r="IH160" s="1"/>
      <c r="II160" s="1"/>
      <c r="IJ160" s="1"/>
      <c r="IK160" s="1"/>
      <c r="IL160" s="1"/>
      <c r="IM160" s="1"/>
      <c r="IN160" s="6"/>
      <c r="IT160" s="6"/>
      <c r="IU160" s="7"/>
      <c r="IV160" s="6"/>
      <c r="IW160" s="6"/>
      <c r="IX160" s="6"/>
      <c r="IY160" s="6"/>
      <c r="IZ160" s="6"/>
      <c r="JA160" s="6"/>
      <c r="JB160" s="6"/>
      <c r="JC160" s="6"/>
      <c r="JD160" s="6"/>
      <c r="JE160" s="6"/>
      <c r="JF160" s="24"/>
      <c r="JG160" s="24"/>
      <c r="JH160" s="24"/>
      <c r="JI160" s="24"/>
      <c r="JJ160" s="24"/>
      <c r="JK160" s="24"/>
      <c r="JL160" s="24"/>
      <c r="JM160" s="24"/>
      <c r="JN160" s="24"/>
      <c r="KN160" s="24"/>
      <c r="KO160" s="24"/>
      <c r="KP160" s="24"/>
      <c r="KQ160" s="24"/>
      <c r="KR160" s="24"/>
      <c r="KS160" s="24"/>
      <c r="KT160" s="24"/>
      <c r="KU160" s="24"/>
      <c r="KV160" s="24"/>
      <c r="KW160" s="24"/>
      <c r="KX160" s="24"/>
      <c r="KY160" s="24"/>
      <c r="KZ160" s="24"/>
      <c r="LA160" s="24"/>
      <c r="LB160" s="24"/>
      <c r="LC160" s="24"/>
      <c r="LD160" s="24"/>
      <c r="LE160" s="24"/>
      <c r="LF160" s="24"/>
      <c r="LG160" s="24"/>
      <c r="LH160" s="24"/>
      <c r="LI160" s="24"/>
      <c r="LJ160" s="24"/>
      <c r="LK160" s="24"/>
      <c r="LL160" s="24"/>
      <c r="LM160" s="1"/>
      <c r="LN160" s="1"/>
      <c r="LO160" s="1"/>
      <c r="LP160" s="1"/>
      <c r="LQ160" s="1"/>
      <c r="LR160" s="1"/>
      <c r="LS160" s="1"/>
      <c r="LT160" s="1"/>
      <c r="LU160" s="1"/>
      <c r="LV160" s="1"/>
      <c r="LW160" s="1"/>
      <c r="LX160" s="1"/>
      <c r="LY160" s="1"/>
      <c r="LZ160" s="1"/>
      <c r="MA160" s="1"/>
      <c r="MB160" s="1"/>
      <c r="MC160" s="1"/>
      <c r="MD160" s="1"/>
      <c r="ME160" s="6"/>
      <c r="MK160" s="6"/>
      <c r="ML160" s="7"/>
      <c r="MM160" s="6"/>
      <c r="MN160" s="6"/>
      <c r="MO160" s="6"/>
      <c r="MP160" s="6"/>
      <c r="MQ160" s="6"/>
      <c r="MR160" s="6"/>
      <c r="MS160" s="6"/>
      <c r="MT160" s="6"/>
      <c r="MU160" s="6"/>
      <c r="MV160" s="6"/>
      <c r="MW160" s="1"/>
      <c r="MX160" s="1"/>
      <c r="MY160" s="1"/>
      <c r="MZ160" s="1"/>
      <c r="NA160" s="1"/>
      <c r="NB160" s="1"/>
      <c r="NC160" s="1"/>
      <c r="ND160" s="1"/>
      <c r="NE160" s="1"/>
      <c r="NF160" s="1"/>
      <c r="NG160" s="1"/>
      <c r="NH160" s="1"/>
      <c r="NI160" s="1"/>
      <c r="NJ160" s="1"/>
      <c r="NK160" s="1"/>
      <c r="NL160" s="1"/>
      <c r="NM160" s="1"/>
      <c r="NN160" s="1"/>
      <c r="NO160" s="6"/>
      <c r="NU160" s="6"/>
      <c r="NV160" s="7"/>
      <c r="NW160" s="6"/>
      <c r="NX160" s="6"/>
      <c r="NY160" s="6"/>
      <c r="NZ160" s="6"/>
      <c r="OA160" s="6"/>
      <c r="OB160" s="6"/>
      <c r="OC160" s="6"/>
      <c r="OD160" s="6"/>
      <c r="OE160" s="6"/>
      <c r="OF160" s="6"/>
      <c r="OG160" s="6"/>
      <c r="OM160" s="6"/>
      <c r="ON160" s="7"/>
      <c r="OO160" s="6"/>
      <c r="OP160" s="6"/>
      <c r="OQ160" s="6"/>
      <c r="OR160" s="6"/>
      <c r="OS160" s="6"/>
      <c r="OT160" s="6"/>
      <c r="OU160" s="6"/>
      <c r="OV160" s="6"/>
      <c r="OW160" s="6"/>
      <c r="OX160" s="6"/>
      <c r="PH160" s="1"/>
      <c r="PI160" s="1"/>
      <c r="PJ160" s="1"/>
      <c r="PK160" s="1"/>
      <c r="PL160" s="1"/>
      <c r="PM160" s="1"/>
      <c r="PN160" s="1"/>
      <c r="PO160" s="1"/>
      <c r="PP160" s="1"/>
      <c r="PQ160" s="1"/>
      <c r="PR160" s="1"/>
      <c r="PS160" s="1"/>
      <c r="PT160" s="1"/>
      <c r="PU160" s="1"/>
      <c r="PV160" s="1"/>
      <c r="PW160" s="1"/>
      <c r="PX160" s="1"/>
      <c r="PY160" s="1"/>
      <c r="PZ160" s="63"/>
      <c r="QF160" s="6"/>
      <c r="QG160" s="7"/>
      <c r="QH160" s="6"/>
      <c r="QI160" s="6"/>
      <c r="QJ160" s="6"/>
      <c r="QK160" s="6"/>
      <c r="QL160" s="6"/>
      <c r="QM160" s="6"/>
      <c r="QN160" s="6"/>
      <c r="QO160" s="6"/>
      <c r="QP160" s="6"/>
      <c r="QQ160" s="6"/>
      <c r="QR160" s="6"/>
      <c r="QX160" s="6"/>
      <c r="QY160" s="7"/>
      <c r="QZ160" s="6"/>
      <c r="RA160" s="6"/>
      <c r="RB160" s="6"/>
      <c r="RC160" s="6"/>
      <c r="RD160" s="6"/>
      <c r="RE160" s="6"/>
      <c r="RF160" s="6"/>
      <c r="RG160" s="6"/>
      <c r="RH160" s="6"/>
      <c r="RI160" s="6"/>
      <c r="SB160" s="6"/>
      <c r="SC160" s="6"/>
      <c r="SD160" s="6"/>
      <c r="SE160" s="6"/>
      <c r="SF160" s="6"/>
      <c r="SG160" s="6"/>
      <c r="SH160" s="6"/>
      <c r="SI160" s="6"/>
      <c r="SJ160" s="6"/>
      <c r="SK160" s="24"/>
      <c r="SL160" s="24"/>
      <c r="SM160" s="24"/>
      <c r="SN160" s="24"/>
      <c r="SO160" s="24"/>
      <c r="SP160" s="24"/>
      <c r="SQ160" s="24"/>
      <c r="SR160" s="24"/>
      <c r="SS160" s="24"/>
      <c r="ST160" s="24"/>
      <c r="SU160" s="24"/>
      <c r="SV160" s="24"/>
      <c r="SW160" s="24"/>
      <c r="SX160" s="24"/>
      <c r="SY160" s="24"/>
      <c r="SZ160" s="24"/>
      <c r="TA160" s="24"/>
      <c r="TB160" s="24"/>
      <c r="TC160" s="24"/>
      <c r="TD160" s="24"/>
      <c r="TE160" s="24"/>
      <c r="TF160" s="6"/>
      <c r="TL160" s="6"/>
      <c r="TM160" s="7"/>
      <c r="TN160" s="6"/>
      <c r="TR160" s="6"/>
      <c r="TS160" s="6"/>
      <c r="TT160" s="6"/>
      <c r="TU160" s="6"/>
      <c r="TV160" s="6"/>
      <c r="TW160" s="6"/>
      <c r="TX160" s="6"/>
      <c r="TY160" s="6"/>
      <c r="TZ160" s="6"/>
      <c r="UA160" s="6"/>
      <c r="UB160" s="6"/>
      <c r="UC160" s="6"/>
      <c r="UD160" s="6"/>
      <c r="UE160" s="6"/>
      <c r="UF160" s="6"/>
      <c r="UG160" s="6"/>
      <c r="UH160" s="6"/>
      <c r="UI160" s="6"/>
      <c r="US160" s="6"/>
      <c r="UT160" s="8"/>
      <c r="UU160" s="6"/>
      <c r="UV160" s="6"/>
      <c r="UW160" s="6"/>
      <c r="UX160" s="6"/>
      <c r="UY160" s="6"/>
      <c r="UZ160" s="6"/>
      <c r="VA160" s="6"/>
      <c r="VB160" s="6"/>
      <c r="VH160" s="6"/>
      <c r="VI160" s="7"/>
      <c r="VJ160" s="6"/>
      <c r="VK160" s="6"/>
      <c r="VL160" s="6"/>
      <c r="VM160" s="6"/>
      <c r="VN160" s="6"/>
      <c r="VO160" s="6"/>
      <c r="VP160" s="6"/>
      <c r="VQ160" s="6"/>
      <c r="VR160" s="6"/>
      <c r="VS160" s="6"/>
      <c r="VT160" s="6"/>
      <c r="VU160" s="6"/>
      <c r="VV160" s="6"/>
      <c r="VW160" s="6"/>
      <c r="VX160" s="6"/>
      <c r="VY160" s="6"/>
      <c r="VZ160" s="6"/>
      <c r="WA160" s="6"/>
      <c r="WB160" s="6"/>
      <c r="WC160" s="6"/>
      <c r="WD160" s="6"/>
      <c r="WE160" s="6"/>
      <c r="WF160" s="6"/>
      <c r="WG160" s="6"/>
      <c r="WH160" s="6"/>
      <c r="WI160" s="6"/>
      <c r="WJ160" s="6"/>
      <c r="WK160" s="6"/>
      <c r="WL160" s="6"/>
      <c r="WM160" s="3"/>
      <c r="WO160" s="4"/>
      <c r="WP160" s="1"/>
      <c r="WQ160" s="1"/>
      <c r="WR160" s="1"/>
      <c r="WS160" s="1"/>
      <c r="WT160" s="1"/>
      <c r="WU160" s="1"/>
      <c r="WV160" s="1"/>
      <c r="WW160" s="1"/>
      <c r="WX160" s="1"/>
      <c r="WY160" s="1"/>
      <c r="WZ160" s="1"/>
      <c r="XA160" s="1"/>
      <c r="XB160" s="1"/>
      <c r="XC160" s="1"/>
      <c r="XD160" s="6"/>
      <c r="XE160" s="6"/>
      <c r="XF160" s="6"/>
      <c r="XG160" s="6"/>
      <c r="XH160" s="6"/>
      <c r="XI160" s="6"/>
      <c r="XJ160" s="6"/>
      <c r="XK160" s="6"/>
      <c r="XL160" s="6"/>
      <c r="XM160" s="6"/>
      <c r="XN160" s="6"/>
      <c r="XO160" s="6"/>
      <c r="XP160" s="6"/>
      <c r="XQ160" s="6"/>
      <c r="XR160" s="6"/>
      <c r="XS160" s="6"/>
      <c r="XT160" s="6"/>
      <c r="XU160" s="6"/>
      <c r="XV160" s="6"/>
      <c r="XW160" s="6"/>
      <c r="XX160" s="6"/>
      <c r="XY160" s="6"/>
      <c r="XZ160" s="6"/>
      <c r="YA160" s="6"/>
      <c r="YB160" s="6"/>
      <c r="YC160" s="6"/>
      <c r="YD160" s="6"/>
      <c r="YE160" s="6"/>
      <c r="YF160" s="6"/>
      <c r="YG160" s="6"/>
      <c r="YH160" s="6"/>
      <c r="YI160" s="6"/>
      <c r="YJ160" s="6"/>
      <c r="YK160" s="6"/>
      <c r="YL160" s="6"/>
      <c r="YM160" s="6"/>
      <c r="YN160" s="6"/>
      <c r="YO160" s="6"/>
      <c r="YP160" s="6"/>
      <c r="YQ160" s="6"/>
      <c r="YR160" s="6"/>
      <c r="YS160" s="6"/>
      <c r="YT160" s="6"/>
      <c r="YU160" s="6"/>
      <c r="ZH160" s="3"/>
      <c r="ZJ160" s="4"/>
      <c r="ZK160" s="1"/>
      <c r="ZL160" s="1"/>
      <c r="ZM160" s="1"/>
      <c r="ZN160" s="1"/>
      <c r="ZO160" s="1"/>
      <c r="ZW160" s="1"/>
      <c r="AAA160" s="71"/>
      <c r="AAB160" s="51"/>
      <c r="AAC160" s="186"/>
      <c r="AAD160" s="51"/>
      <c r="AAE160" s="51"/>
      <c r="AAF160" s="51"/>
      <c r="AAG160" s="51"/>
      <c r="AAH160" s="51"/>
      <c r="AAI160" s="183"/>
    </row>
    <row r="161" s="1" customFormat="1" ht="15" customHeight="1">
      <c r="A161" s="2"/>
      <c r="B161" s="2"/>
      <c r="C161" s="2"/>
      <c r="D161" s="2"/>
      <c r="E161" s="2"/>
      <c r="F161" s="2"/>
      <c r="G161" s="2"/>
      <c r="H161" s="2"/>
      <c r="I161" s="2"/>
      <c r="J161" s="2"/>
      <c r="K161" s="46"/>
      <c r="L161" s="7"/>
      <c r="M161" s="24"/>
      <c r="N161" s="6"/>
      <c r="O161" s="71"/>
      <c r="P161" s="51"/>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51"/>
      <c r="AU161" s="24"/>
      <c r="AV161" s="24"/>
      <c r="AW161" s="24"/>
      <c r="AX161" s="7"/>
      <c r="AY161" s="7"/>
      <c r="AZ161" s="71"/>
      <c r="BA161" s="71"/>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51"/>
      <c r="DC161" s="51"/>
      <c r="DD161" s="51"/>
      <c r="DE161" s="51"/>
      <c r="DF161" s="51"/>
      <c r="DG161" s="51"/>
      <c r="DH161" s="51"/>
      <c r="DI161" s="51"/>
      <c r="DJ161" s="51"/>
      <c r="DK161" s="51"/>
      <c r="DL161" s="63"/>
      <c r="DR161" s="6"/>
      <c r="DS161" s="7"/>
      <c r="DT161" s="6"/>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63"/>
      <c r="ET161" s="63"/>
      <c r="EU161" s="63"/>
      <c r="EV161" s="63"/>
      <c r="EW161" s="63"/>
      <c r="EX161" s="63"/>
      <c r="EY161" s="63"/>
      <c r="EZ161" s="63"/>
      <c r="FF161" s="6"/>
      <c r="FG161" s="7"/>
      <c r="FH161" s="6"/>
      <c r="FM161" s="24"/>
      <c r="FN161" s="24"/>
      <c r="FO161" s="24"/>
      <c r="FP161" s="24"/>
      <c r="FQ161" s="24"/>
      <c r="FR161" s="24"/>
      <c r="FS161" s="24"/>
      <c r="FT161" s="24"/>
      <c r="FU161" s="24"/>
      <c r="FV161" s="24"/>
      <c r="FW161" s="24"/>
      <c r="FX161" s="24"/>
      <c r="FY161" s="24"/>
      <c r="FZ161" s="24"/>
      <c r="GA161" s="24"/>
      <c r="GB161" s="24"/>
      <c r="GC161" s="24"/>
      <c r="GD161" s="24"/>
      <c r="GE161" s="24"/>
      <c r="GF161" s="24"/>
      <c r="GG161" s="63"/>
      <c r="GM161" s="6"/>
      <c r="GN161" s="7"/>
      <c r="GO161" s="6"/>
      <c r="GT161" s="1"/>
      <c r="GU161" s="1"/>
      <c r="GV161" s="1"/>
      <c r="GW161" s="1"/>
      <c r="GX161" s="1"/>
      <c r="GY161" s="1"/>
      <c r="GZ161" s="1"/>
      <c r="HA161" s="1"/>
      <c r="HB161" s="1"/>
      <c r="HC161" s="1"/>
      <c r="HD161" s="1"/>
      <c r="HE161" s="1"/>
      <c r="HF161" s="1"/>
      <c r="HG161" s="1"/>
      <c r="HH161" s="1"/>
      <c r="HI161" s="1"/>
      <c r="HJ161" s="1"/>
      <c r="HK161" s="1"/>
      <c r="HL161" s="63"/>
      <c r="HR161" s="6"/>
      <c r="HS161" s="7"/>
      <c r="HT161" s="6"/>
      <c r="HV161" s="1"/>
      <c r="HW161" s="1"/>
      <c r="HX161" s="1"/>
      <c r="HY161" s="1"/>
      <c r="HZ161" s="1"/>
      <c r="IA161" s="1"/>
      <c r="IB161" s="1"/>
      <c r="IC161" s="1"/>
      <c r="ID161" s="1"/>
      <c r="IE161" s="1"/>
      <c r="IF161" s="1"/>
      <c r="IG161" s="1"/>
      <c r="IH161" s="1"/>
      <c r="II161" s="1"/>
      <c r="IJ161" s="1"/>
      <c r="IK161" s="1"/>
      <c r="IL161" s="1"/>
      <c r="IM161" s="1"/>
      <c r="IN161" s="63"/>
      <c r="IT161" s="6"/>
      <c r="IU161" s="7"/>
      <c r="IV161" s="6"/>
      <c r="IW161" s="6"/>
      <c r="IX161" s="6"/>
      <c r="IY161" s="6"/>
      <c r="IZ161" s="6"/>
      <c r="JA161" s="6"/>
      <c r="JB161" s="6"/>
      <c r="JC161" s="6"/>
      <c r="JD161" s="6"/>
      <c r="JE161" s="6"/>
      <c r="JF161" s="24"/>
      <c r="JG161" s="24"/>
      <c r="JH161" s="24"/>
      <c r="JI161" s="24"/>
      <c r="JJ161" s="24"/>
      <c r="JK161" s="24"/>
      <c r="JL161" s="24"/>
      <c r="JM161" s="24"/>
      <c r="JN161" s="24"/>
      <c r="KN161" s="24"/>
      <c r="KO161" s="24"/>
      <c r="KP161" s="24"/>
      <c r="KQ161" s="24"/>
      <c r="KR161" s="24"/>
      <c r="KS161" s="24"/>
      <c r="KT161" s="24"/>
      <c r="KU161" s="24"/>
      <c r="KV161" s="24"/>
      <c r="KW161" s="24"/>
      <c r="KX161" s="24"/>
      <c r="KY161" s="24"/>
      <c r="KZ161" s="24"/>
      <c r="LA161" s="24"/>
      <c r="LB161" s="24"/>
      <c r="LC161" s="24"/>
      <c r="LD161" s="24"/>
      <c r="LE161" s="24"/>
      <c r="LF161" s="24"/>
      <c r="LG161" s="24"/>
      <c r="LH161" s="24"/>
      <c r="LI161" s="24"/>
      <c r="LJ161" s="24"/>
      <c r="LK161" s="24"/>
      <c r="LL161" s="24"/>
      <c r="LM161" s="1"/>
      <c r="LN161" s="1"/>
      <c r="LO161" s="1"/>
      <c r="LP161" s="1"/>
      <c r="LQ161" s="1"/>
      <c r="LR161" s="1"/>
      <c r="LS161" s="1"/>
      <c r="LT161" s="1"/>
      <c r="LU161" s="1"/>
      <c r="LV161" s="1"/>
      <c r="LW161" s="1"/>
      <c r="LX161" s="1"/>
      <c r="LY161" s="1"/>
      <c r="LZ161" s="1"/>
      <c r="MA161" s="1"/>
      <c r="MB161" s="1"/>
      <c r="MC161" s="1"/>
      <c r="MD161" s="1"/>
      <c r="ME161" s="63"/>
      <c r="MK161" s="6"/>
      <c r="ML161" s="7"/>
      <c r="MM161" s="6"/>
      <c r="MN161" s="6"/>
      <c r="MO161" s="6"/>
      <c r="MP161" s="6"/>
      <c r="MQ161" s="6"/>
      <c r="MR161" s="6"/>
      <c r="MS161" s="6"/>
      <c r="MT161" s="6"/>
      <c r="MU161" s="6"/>
      <c r="MV161" s="6"/>
      <c r="MW161" s="1"/>
      <c r="MX161" s="1"/>
      <c r="MY161" s="1"/>
      <c r="MZ161" s="1"/>
      <c r="NA161" s="1"/>
      <c r="NB161" s="1"/>
      <c r="NC161" s="1"/>
      <c r="ND161" s="1"/>
      <c r="NE161" s="1"/>
      <c r="NF161" s="1"/>
      <c r="NG161" s="1"/>
      <c r="NH161" s="1"/>
      <c r="NI161" s="1"/>
      <c r="NJ161" s="1"/>
      <c r="NK161" s="1"/>
      <c r="NL161" s="1"/>
      <c r="NM161" s="1"/>
      <c r="NN161" s="1"/>
      <c r="NO161" s="63"/>
      <c r="NU161" s="6"/>
      <c r="NV161" s="7"/>
      <c r="NW161" s="6"/>
      <c r="NX161" s="6"/>
      <c r="NY161" s="6"/>
      <c r="NZ161" s="6"/>
      <c r="OA161" s="6"/>
      <c r="OB161" s="6"/>
      <c r="OC161" s="6"/>
      <c r="OD161" s="6"/>
      <c r="OE161" s="6"/>
      <c r="OF161" s="6"/>
      <c r="OG161" s="63"/>
      <c r="OM161" s="6"/>
      <c r="ON161" s="7"/>
      <c r="OO161" s="6"/>
      <c r="OP161" s="6"/>
      <c r="OQ161" s="6"/>
      <c r="OR161" s="6"/>
      <c r="OS161" s="6"/>
      <c r="OT161" s="6"/>
      <c r="OU161" s="6"/>
      <c r="OV161" s="6"/>
      <c r="OW161" s="6"/>
      <c r="OX161" s="6"/>
      <c r="PH161" s="1"/>
      <c r="PI161" s="1"/>
      <c r="PJ161" s="1"/>
      <c r="PK161" s="1"/>
      <c r="PL161" s="1"/>
      <c r="PM161" s="1"/>
      <c r="PN161" s="1"/>
      <c r="PO161" s="1"/>
      <c r="PP161" s="1"/>
      <c r="PQ161" s="1"/>
      <c r="PR161" s="1"/>
      <c r="PS161" s="1"/>
      <c r="PT161" s="1"/>
      <c r="PU161" s="1"/>
      <c r="PV161" s="1"/>
      <c r="PW161" s="1"/>
      <c r="PX161" s="1"/>
      <c r="PY161" s="1"/>
      <c r="PZ161" s="6"/>
      <c r="QF161" s="51"/>
      <c r="QG161" s="51"/>
      <c r="QH161" s="6"/>
      <c r="QI161" s="6"/>
      <c r="QJ161" s="6"/>
      <c r="QK161" s="6"/>
      <c r="QL161" s="6"/>
      <c r="QM161" s="6"/>
      <c r="QN161" s="6"/>
      <c r="QO161" s="6"/>
      <c r="QP161" s="6"/>
      <c r="QQ161" s="6"/>
      <c r="QR161" s="63"/>
      <c r="QX161" s="6"/>
      <c r="QY161" s="7"/>
      <c r="QZ161" s="6"/>
      <c r="RA161" s="6"/>
      <c r="RB161" s="6"/>
      <c r="RC161" s="6"/>
      <c r="RD161" s="6"/>
      <c r="RE161" s="6"/>
      <c r="RF161" s="6"/>
      <c r="RG161" s="6"/>
      <c r="RH161" s="6"/>
      <c r="RI161" s="6"/>
      <c r="SB161" s="6"/>
      <c r="SC161" s="6"/>
      <c r="SD161" s="6"/>
      <c r="SE161" s="6"/>
      <c r="SF161" s="6"/>
      <c r="SG161" s="6"/>
      <c r="SH161" s="6"/>
      <c r="SI161" s="6"/>
      <c r="SJ161" s="6"/>
      <c r="SK161" s="24"/>
      <c r="SL161" s="24"/>
      <c r="SM161" s="24"/>
      <c r="SN161" s="24"/>
      <c r="SO161" s="24"/>
      <c r="SP161" s="24"/>
      <c r="SQ161" s="24"/>
      <c r="SR161" s="24"/>
      <c r="SS161" s="24"/>
      <c r="ST161" s="24"/>
      <c r="SU161" s="24"/>
      <c r="SV161" s="24"/>
      <c r="SW161" s="24"/>
      <c r="SX161" s="24"/>
      <c r="SY161" s="24"/>
      <c r="SZ161" s="24"/>
      <c r="TA161" s="24"/>
      <c r="TB161" s="24"/>
      <c r="TC161" s="24"/>
      <c r="TD161" s="24"/>
      <c r="TE161" s="24"/>
      <c r="TF161" s="63"/>
      <c r="TL161" s="6"/>
      <c r="TM161" s="7"/>
      <c r="TN161" s="6"/>
      <c r="TR161" s="6"/>
      <c r="TS161" s="6"/>
      <c r="TT161" s="6"/>
      <c r="TU161" s="6"/>
      <c r="TV161" s="6"/>
      <c r="TW161" s="6"/>
      <c r="TX161" s="6"/>
      <c r="TY161" s="6"/>
      <c r="TZ161" s="6"/>
      <c r="UA161" s="6"/>
      <c r="UB161" s="6"/>
      <c r="UC161" s="6"/>
      <c r="UD161" s="6"/>
      <c r="UE161" s="6"/>
      <c r="UF161" s="6"/>
      <c r="UG161" s="6"/>
      <c r="UH161" s="6"/>
      <c r="UI161" s="6"/>
      <c r="US161" s="6"/>
      <c r="UT161" s="8"/>
      <c r="UU161" s="6"/>
      <c r="UV161" s="6"/>
      <c r="UW161" s="6"/>
      <c r="UX161" s="6"/>
      <c r="UY161" s="6"/>
      <c r="UZ161" s="6"/>
      <c r="VA161" s="6"/>
      <c r="VB161" s="63"/>
      <c r="VH161" s="6"/>
      <c r="VI161" s="7"/>
      <c r="VJ161" s="6"/>
      <c r="VK161" s="6"/>
      <c r="VL161" s="6"/>
      <c r="VM161" s="6"/>
      <c r="VN161" s="6"/>
      <c r="VO161" s="6"/>
      <c r="VP161" s="6"/>
      <c r="VQ161" s="6"/>
      <c r="VR161" s="6"/>
      <c r="VS161" s="6"/>
      <c r="VT161" s="6"/>
      <c r="VU161" s="6"/>
      <c r="VV161" s="6"/>
      <c r="VW161" s="6"/>
      <c r="VX161" s="6"/>
      <c r="VY161" s="6"/>
      <c r="VZ161" s="6"/>
      <c r="WA161" s="6"/>
      <c r="WB161" s="6"/>
      <c r="WC161" s="63"/>
      <c r="WD161" s="63"/>
      <c r="WE161" s="63"/>
      <c r="WF161" s="63"/>
      <c r="WG161" s="63"/>
      <c r="WH161" s="63"/>
      <c r="WI161" s="63"/>
      <c r="WJ161" s="63"/>
      <c r="WK161" s="63"/>
      <c r="WL161" s="6"/>
      <c r="WM161" s="3"/>
      <c r="WO161" s="4"/>
      <c r="WP161" s="1"/>
      <c r="WQ161" s="1"/>
      <c r="WR161" s="1"/>
      <c r="WS161" s="1"/>
      <c r="WT161" s="1"/>
      <c r="WU161" s="1"/>
      <c r="WV161" s="1"/>
      <c r="WW161" s="1"/>
      <c r="WX161" s="1"/>
      <c r="WY161" s="1"/>
      <c r="WZ161" s="1"/>
      <c r="XA161" s="1"/>
      <c r="XB161" s="1"/>
      <c r="XC161" s="1"/>
      <c r="XD161" s="6"/>
      <c r="XE161" s="6"/>
      <c r="XF161" s="6"/>
      <c r="XG161" s="6"/>
      <c r="XH161" s="6"/>
      <c r="XI161" s="6"/>
      <c r="XJ161" s="6"/>
      <c r="XK161" s="6"/>
      <c r="XL161" s="6"/>
      <c r="XM161" s="6"/>
      <c r="XN161" s="6"/>
      <c r="XO161" s="6"/>
      <c r="XP161" s="6"/>
      <c r="XQ161" s="6"/>
      <c r="XR161" s="6"/>
      <c r="XS161" s="6"/>
      <c r="XT161" s="6"/>
      <c r="XU161" s="6"/>
      <c r="XV161" s="6"/>
      <c r="XW161" s="6"/>
      <c r="XX161" s="6"/>
      <c r="XY161" s="6"/>
      <c r="XZ161" s="6"/>
      <c r="YA161" s="6"/>
      <c r="YB161" s="6"/>
      <c r="YC161" s="6"/>
      <c r="YD161" s="6"/>
      <c r="YE161" s="6"/>
      <c r="YF161" s="6"/>
      <c r="YG161" s="6"/>
      <c r="YH161" s="6"/>
      <c r="YI161" s="6"/>
      <c r="YJ161" s="6"/>
      <c r="YK161" s="6"/>
      <c r="YL161" s="6"/>
      <c r="YM161" s="6"/>
      <c r="YN161" s="6"/>
      <c r="YO161" s="6"/>
      <c r="YP161" s="6"/>
      <c r="YQ161" s="6"/>
      <c r="YR161" s="6"/>
      <c r="YS161" s="6"/>
      <c r="YT161" s="6"/>
      <c r="YU161" s="6"/>
      <c r="ZH161" s="3"/>
      <c r="ZJ161" s="4"/>
      <c r="ZK161" s="1"/>
      <c r="ZL161" s="1"/>
      <c r="ZM161" s="1"/>
      <c r="ZN161" s="1"/>
      <c r="ZO161" s="1"/>
      <c r="ZW161" s="1"/>
      <c r="AAA161" s="71"/>
      <c r="AAB161" s="51"/>
      <c r="AAC161" s="51"/>
      <c r="AAD161" s="51"/>
      <c r="AAE161" s="51"/>
      <c r="AAF161" s="51"/>
      <c r="AAG161" s="51"/>
      <c r="AAH161" s="51"/>
      <c r="AAI161" s="182"/>
    </row>
    <row r="162" s="1" customFormat="1" ht="15" customHeight="1">
      <c r="A162" s="2"/>
      <c r="B162" s="2"/>
      <c r="C162" s="2"/>
      <c r="D162" s="2"/>
      <c r="E162" s="2"/>
      <c r="F162" s="2"/>
      <c r="G162" s="2"/>
      <c r="H162" s="2"/>
      <c r="I162" s="2"/>
      <c r="J162" s="2"/>
      <c r="K162" s="46"/>
      <c r="L162" s="7"/>
      <c r="M162" s="24"/>
      <c r="N162" s="6"/>
      <c r="O162" s="71"/>
      <c r="P162" s="51"/>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51"/>
      <c r="AU162" s="24"/>
      <c r="AV162" s="24"/>
      <c r="AW162" s="24"/>
      <c r="AX162" s="7"/>
      <c r="AY162" s="7"/>
      <c r="AZ162" s="71"/>
      <c r="BA162" s="71"/>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51"/>
      <c r="DC162" s="51"/>
      <c r="DD162" s="51"/>
      <c r="DE162" s="51"/>
      <c r="DF162" s="51"/>
      <c r="DG162" s="51"/>
      <c r="DH162" s="51"/>
      <c r="DI162" s="51"/>
      <c r="DJ162" s="51"/>
      <c r="DK162" s="24"/>
      <c r="DL162" s="63"/>
      <c r="DR162" s="6"/>
      <c r="DS162" s="7"/>
      <c r="DT162" s="6"/>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63"/>
      <c r="ET162" s="63"/>
      <c r="EU162" s="63"/>
      <c r="EV162" s="63"/>
      <c r="EW162" s="63"/>
      <c r="EX162" s="63"/>
      <c r="EY162" s="63"/>
      <c r="EZ162" s="63"/>
      <c r="FF162" s="6"/>
      <c r="FG162" s="7"/>
      <c r="FH162" s="6"/>
      <c r="FM162" s="24"/>
      <c r="FN162" s="24"/>
      <c r="FO162" s="24"/>
      <c r="FP162" s="24"/>
      <c r="FQ162" s="24"/>
      <c r="FR162" s="24"/>
      <c r="FS162" s="24"/>
      <c r="FT162" s="24"/>
      <c r="FU162" s="24"/>
      <c r="FV162" s="24"/>
      <c r="FW162" s="24"/>
      <c r="FX162" s="24"/>
      <c r="FY162" s="24"/>
      <c r="FZ162" s="24"/>
      <c r="GA162" s="24"/>
      <c r="GB162" s="24"/>
      <c r="GC162" s="24"/>
      <c r="GD162" s="24"/>
      <c r="GE162" s="24"/>
      <c r="GF162" s="24"/>
      <c r="GG162" s="63"/>
      <c r="GM162" s="6"/>
      <c r="GN162" s="7"/>
      <c r="GO162" s="6"/>
      <c r="GT162" s="1"/>
      <c r="GU162" s="1"/>
      <c r="GV162" s="1"/>
      <c r="GW162" s="1"/>
      <c r="GX162" s="1"/>
      <c r="GY162" s="1"/>
      <c r="GZ162" s="1"/>
      <c r="HA162" s="1"/>
      <c r="HB162" s="1"/>
      <c r="HC162" s="1"/>
      <c r="HD162" s="1"/>
      <c r="HE162" s="1"/>
      <c r="HF162" s="1"/>
      <c r="HG162" s="1"/>
      <c r="HH162" s="1"/>
      <c r="HI162" s="1"/>
      <c r="HJ162" s="1"/>
      <c r="HK162" s="1"/>
      <c r="HL162" s="63"/>
      <c r="HR162" s="6"/>
      <c r="HS162" s="7"/>
      <c r="HT162" s="6"/>
      <c r="HV162" s="1"/>
      <c r="HW162" s="1"/>
      <c r="HX162" s="1"/>
      <c r="HY162" s="1"/>
      <c r="HZ162" s="1"/>
      <c r="IA162" s="1"/>
      <c r="IB162" s="1"/>
      <c r="IC162" s="1"/>
      <c r="ID162" s="1"/>
      <c r="IE162" s="1"/>
      <c r="IF162" s="1"/>
      <c r="IG162" s="1"/>
      <c r="IH162" s="1"/>
      <c r="II162" s="1"/>
      <c r="IJ162" s="1"/>
      <c r="IK162" s="1"/>
      <c r="IL162" s="1"/>
      <c r="IM162" s="1"/>
      <c r="IN162" s="63"/>
      <c r="IT162" s="6"/>
      <c r="IU162" s="7"/>
      <c r="IV162" s="6"/>
      <c r="IW162" s="6"/>
      <c r="IX162" s="6"/>
      <c r="IY162" s="6"/>
      <c r="IZ162" s="6"/>
      <c r="JA162" s="6"/>
      <c r="JB162" s="6"/>
      <c r="JC162" s="6"/>
      <c r="JD162" s="6"/>
      <c r="JE162" s="6"/>
      <c r="JF162" s="24"/>
      <c r="JG162" s="24"/>
      <c r="JH162" s="24"/>
      <c r="JI162" s="24"/>
      <c r="JJ162" s="24"/>
      <c r="JK162" s="24"/>
      <c r="JL162" s="24"/>
      <c r="JM162" s="24"/>
      <c r="JN162" s="24"/>
      <c r="KN162" s="24"/>
      <c r="KO162" s="24"/>
      <c r="KP162" s="24"/>
      <c r="KQ162" s="24"/>
      <c r="KR162" s="24"/>
      <c r="KS162" s="24"/>
      <c r="KT162" s="24"/>
      <c r="KU162" s="24"/>
      <c r="KV162" s="24"/>
      <c r="KW162" s="24"/>
      <c r="KX162" s="24"/>
      <c r="KY162" s="24"/>
      <c r="KZ162" s="24"/>
      <c r="LA162" s="24"/>
      <c r="LB162" s="24"/>
      <c r="LC162" s="24"/>
      <c r="LD162" s="24"/>
      <c r="LE162" s="24"/>
      <c r="LF162" s="24"/>
      <c r="LG162" s="24"/>
      <c r="LH162" s="24"/>
      <c r="LI162" s="24"/>
      <c r="LJ162" s="24"/>
      <c r="LK162" s="24"/>
      <c r="LL162" s="24"/>
      <c r="LM162" s="1"/>
      <c r="LN162" s="1"/>
      <c r="LO162" s="1"/>
      <c r="LP162" s="1"/>
      <c r="LQ162" s="1"/>
      <c r="LR162" s="1"/>
      <c r="LS162" s="1"/>
      <c r="LT162" s="1"/>
      <c r="LU162" s="1"/>
      <c r="LV162" s="1"/>
      <c r="LW162" s="1"/>
      <c r="LX162" s="1"/>
      <c r="LY162" s="1"/>
      <c r="LZ162" s="1"/>
      <c r="MA162" s="1"/>
      <c r="MB162" s="1"/>
      <c r="MC162" s="1"/>
      <c r="MD162" s="1"/>
      <c r="ME162" s="63"/>
      <c r="MK162" s="6"/>
      <c r="ML162" s="7"/>
      <c r="MM162" s="6"/>
      <c r="MN162" s="6"/>
      <c r="MO162" s="6"/>
      <c r="MP162" s="6"/>
      <c r="MQ162" s="6"/>
      <c r="MR162" s="6"/>
      <c r="MS162" s="6"/>
      <c r="MT162" s="6"/>
      <c r="MU162" s="6"/>
      <c r="MV162" s="6"/>
      <c r="MW162" s="1"/>
      <c r="MX162" s="1"/>
      <c r="MY162" s="1"/>
      <c r="MZ162" s="1"/>
      <c r="NA162" s="1"/>
      <c r="NB162" s="1"/>
      <c r="NC162" s="1"/>
      <c r="ND162" s="1"/>
      <c r="NE162" s="1"/>
      <c r="NF162" s="1"/>
      <c r="NG162" s="1"/>
      <c r="NH162" s="1"/>
      <c r="NI162" s="1"/>
      <c r="NJ162" s="1"/>
      <c r="NK162" s="1"/>
      <c r="NL162" s="1"/>
      <c r="NM162" s="1"/>
      <c r="NN162" s="1"/>
      <c r="NO162" s="63"/>
      <c r="NU162" s="6"/>
      <c r="NV162" s="7"/>
      <c r="NW162" s="6"/>
      <c r="NX162" s="6"/>
      <c r="NY162" s="6"/>
      <c r="NZ162" s="6"/>
      <c r="OA162" s="6"/>
      <c r="OB162" s="6"/>
      <c r="OC162" s="6"/>
      <c r="OD162" s="6"/>
      <c r="OE162" s="6"/>
      <c r="OF162" s="6"/>
      <c r="OG162" s="63"/>
      <c r="OM162" s="6"/>
      <c r="ON162" s="7"/>
      <c r="OO162" s="6"/>
      <c r="OP162" s="6"/>
      <c r="OQ162" s="6"/>
      <c r="OR162" s="6"/>
      <c r="OS162" s="6"/>
      <c r="OT162" s="6"/>
      <c r="OU162" s="6"/>
      <c r="OV162" s="6"/>
      <c r="OW162" s="6"/>
      <c r="OX162" s="6"/>
      <c r="PH162" s="1"/>
      <c r="PI162" s="1"/>
      <c r="PJ162" s="1"/>
      <c r="PK162" s="1"/>
      <c r="PL162" s="1"/>
      <c r="PM162" s="1"/>
      <c r="PN162" s="1"/>
      <c r="PO162" s="1"/>
      <c r="PP162" s="1"/>
      <c r="PQ162" s="1"/>
      <c r="PR162" s="1"/>
      <c r="PS162" s="1"/>
      <c r="PT162" s="1"/>
      <c r="PU162" s="1"/>
      <c r="PV162" s="1"/>
      <c r="PW162" s="1"/>
      <c r="PX162" s="1"/>
      <c r="PY162" s="1"/>
      <c r="PZ162" s="6"/>
      <c r="QF162" s="51"/>
      <c r="QG162" s="51"/>
      <c r="QH162" s="63"/>
      <c r="QI162" s="6"/>
      <c r="QJ162" s="6"/>
      <c r="QK162" s="6"/>
      <c r="QL162" s="6"/>
      <c r="QM162" s="6"/>
      <c r="QN162" s="6"/>
      <c r="QO162" s="6"/>
      <c r="QP162" s="6"/>
      <c r="QQ162" s="6"/>
      <c r="QR162" s="63"/>
      <c r="QX162" s="6"/>
      <c r="QY162" s="7"/>
      <c r="QZ162" s="6"/>
      <c r="RA162" s="6"/>
      <c r="RB162" s="6"/>
      <c r="RC162" s="6"/>
      <c r="RD162" s="6"/>
      <c r="RE162" s="6"/>
      <c r="RF162" s="6"/>
      <c r="RG162" s="6"/>
      <c r="RH162" s="6"/>
      <c r="RI162" s="6"/>
      <c r="SB162" s="6"/>
      <c r="SC162" s="6"/>
      <c r="SD162" s="6"/>
      <c r="SE162" s="6"/>
      <c r="SF162" s="6"/>
      <c r="SG162" s="6"/>
      <c r="SH162" s="6"/>
      <c r="SI162" s="6"/>
      <c r="SJ162" s="6"/>
      <c r="SK162" s="24"/>
      <c r="SL162" s="24"/>
      <c r="SM162" s="24"/>
      <c r="SN162" s="24"/>
      <c r="SO162" s="24"/>
      <c r="SP162" s="24"/>
      <c r="SQ162" s="24"/>
      <c r="SR162" s="24"/>
      <c r="SS162" s="24"/>
      <c r="ST162" s="24"/>
      <c r="SU162" s="24"/>
      <c r="SV162" s="24"/>
      <c r="SW162" s="24"/>
      <c r="SX162" s="24"/>
      <c r="SY162" s="24"/>
      <c r="SZ162" s="24"/>
      <c r="TA162" s="24"/>
      <c r="TB162" s="24"/>
      <c r="TC162" s="24"/>
      <c r="TD162" s="24"/>
      <c r="TE162" s="24"/>
      <c r="TF162" s="63"/>
      <c r="TL162" s="6"/>
      <c r="TM162" s="7"/>
      <c r="TN162" s="6"/>
      <c r="TR162" s="6"/>
      <c r="TS162" s="6"/>
      <c r="TT162" s="6"/>
      <c r="TU162" s="6"/>
      <c r="TV162" s="6"/>
      <c r="TW162" s="6"/>
      <c r="TX162" s="6"/>
      <c r="TY162" s="6"/>
      <c r="TZ162" s="6"/>
      <c r="UA162" s="6"/>
      <c r="UB162" s="6"/>
      <c r="UC162" s="6"/>
      <c r="UD162" s="6"/>
      <c r="UE162" s="6"/>
      <c r="UF162" s="6"/>
      <c r="UG162" s="6"/>
      <c r="UH162" s="6"/>
      <c r="UI162" s="6"/>
      <c r="US162" s="6"/>
      <c r="UT162" s="8"/>
      <c r="UU162" s="6"/>
      <c r="UV162" s="6"/>
      <c r="UW162" s="6"/>
      <c r="UX162" s="6"/>
      <c r="UY162" s="6"/>
      <c r="UZ162" s="6"/>
      <c r="VA162" s="6"/>
      <c r="VB162" s="63"/>
      <c r="VH162" s="6"/>
      <c r="VI162" s="7"/>
      <c r="VJ162" s="6"/>
      <c r="VK162" s="6"/>
      <c r="VL162" s="6"/>
      <c r="VM162" s="6"/>
      <c r="VN162" s="6"/>
      <c r="VO162" s="6"/>
      <c r="VP162" s="6"/>
      <c r="VQ162" s="6"/>
      <c r="VR162" s="6"/>
      <c r="VS162" s="6"/>
      <c r="VT162" s="6"/>
      <c r="VU162" s="6"/>
      <c r="VV162" s="6"/>
      <c r="VW162" s="6"/>
      <c r="VX162" s="6"/>
      <c r="VY162" s="6"/>
      <c r="VZ162" s="6"/>
      <c r="WA162" s="6"/>
      <c r="WB162" s="6"/>
      <c r="WC162" s="63"/>
      <c r="WD162" s="63"/>
      <c r="WE162" s="63"/>
      <c r="WF162" s="63"/>
      <c r="WG162" s="63"/>
      <c r="WH162" s="63"/>
      <c r="WI162" s="63"/>
      <c r="WJ162" s="63"/>
      <c r="WK162" s="63"/>
      <c r="WL162" s="6"/>
      <c r="WM162" s="3"/>
      <c r="WO162" s="4"/>
      <c r="WP162" s="1"/>
      <c r="WQ162" s="1"/>
      <c r="WR162" s="1"/>
      <c r="WS162" s="1"/>
      <c r="WT162" s="1"/>
      <c r="WU162" s="1"/>
      <c r="WV162" s="1"/>
      <c r="WW162" s="1"/>
      <c r="WX162" s="1"/>
      <c r="WY162" s="1"/>
      <c r="WZ162" s="1"/>
      <c r="XA162" s="1"/>
      <c r="XB162" s="1"/>
      <c r="XC162" s="1"/>
      <c r="XD162" s="6"/>
      <c r="XE162" s="6"/>
      <c r="XF162" s="6"/>
      <c r="XG162" s="6"/>
      <c r="XH162" s="6"/>
      <c r="XI162" s="6"/>
      <c r="XJ162" s="6"/>
      <c r="XK162" s="6"/>
      <c r="XL162" s="6"/>
      <c r="XM162" s="6"/>
      <c r="XN162" s="6"/>
      <c r="XO162" s="6"/>
      <c r="XP162" s="6"/>
      <c r="XQ162" s="6"/>
      <c r="XR162" s="6"/>
      <c r="XS162" s="6"/>
      <c r="XT162" s="6"/>
      <c r="XU162" s="6"/>
      <c r="XV162" s="6"/>
      <c r="XW162" s="6"/>
      <c r="XX162" s="6"/>
      <c r="XY162" s="6"/>
      <c r="XZ162" s="6"/>
      <c r="YA162" s="6"/>
      <c r="YB162" s="6"/>
      <c r="YC162" s="6"/>
      <c r="YD162" s="6"/>
      <c r="YE162" s="6"/>
      <c r="YF162" s="6"/>
      <c r="YG162" s="6"/>
      <c r="YH162" s="6"/>
      <c r="YI162" s="6"/>
      <c r="YJ162" s="6"/>
      <c r="YK162" s="6"/>
      <c r="YL162" s="6"/>
      <c r="YM162" s="6"/>
      <c r="YN162" s="6"/>
      <c r="YO162" s="6"/>
      <c r="YP162" s="6"/>
      <c r="YQ162" s="6"/>
      <c r="YR162" s="6"/>
      <c r="YS162" s="6"/>
      <c r="YT162" s="6"/>
      <c r="YU162" s="6"/>
      <c r="ZH162" s="3"/>
      <c r="ZJ162" s="4"/>
      <c r="ZK162" s="1"/>
      <c r="ZL162" s="1"/>
      <c r="ZM162" s="1"/>
      <c r="ZN162" s="1"/>
      <c r="ZO162" s="1"/>
      <c r="ZW162" s="1"/>
      <c r="AAA162" s="71"/>
      <c r="AAB162" s="51"/>
      <c r="AAC162" s="51"/>
      <c r="AAD162" s="51"/>
      <c r="AAE162" s="51"/>
      <c r="AAF162" s="51"/>
      <c r="AAG162" s="51"/>
      <c r="AAH162" s="51"/>
      <c r="AAI162" s="182"/>
    </row>
    <row r="163" s="1" customFormat="1" ht="15" customHeight="1">
      <c r="A163" s="2"/>
      <c r="B163" s="2"/>
      <c r="C163" s="2"/>
      <c r="D163" s="2"/>
      <c r="E163" s="2"/>
      <c r="F163" s="2"/>
      <c r="G163" s="2"/>
      <c r="H163" s="2"/>
      <c r="I163" s="2"/>
      <c r="J163" s="2"/>
      <c r="K163" s="71"/>
      <c r="L163" s="63"/>
      <c r="M163" s="24"/>
      <c r="N163" s="6"/>
      <c r="O163" s="71"/>
      <c r="P163" s="51"/>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7"/>
      <c r="AY163" s="7"/>
      <c r="AZ163" s="71"/>
      <c r="BA163" s="71"/>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63"/>
      <c r="DR163" s="6"/>
      <c r="DS163" s="7"/>
      <c r="DT163" s="6"/>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6"/>
      <c r="ET163" s="6"/>
      <c r="EU163" s="6"/>
      <c r="EV163" s="63"/>
      <c r="EW163" s="63"/>
      <c r="EX163" s="63"/>
      <c r="EY163" s="63"/>
      <c r="EZ163" s="63"/>
      <c r="FF163" s="6"/>
      <c r="FG163" s="7"/>
      <c r="FH163" s="6"/>
      <c r="FM163" s="24"/>
      <c r="FN163" s="24"/>
      <c r="FO163" s="24"/>
      <c r="FP163" s="24"/>
      <c r="FQ163" s="24"/>
      <c r="FR163" s="24"/>
      <c r="FS163" s="24"/>
      <c r="FT163" s="24"/>
      <c r="FU163" s="24"/>
      <c r="FV163" s="24"/>
      <c r="FW163" s="24"/>
      <c r="FX163" s="24"/>
      <c r="FY163" s="24"/>
      <c r="FZ163" s="24"/>
      <c r="GA163" s="24"/>
      <c r="GB163" s="24"/>
      <c r="GC163" s="24"/>
      <c r="GD163" s="24"/>
      <c r="GE163" s="24"/>
      <c r="GF163" s="24"/>
      <c r="GG163" s="63"/>
      <c r="GM163" s="6"/>
      <c r="GN163" s="7"/>
      <c r="GO163" s="6"/>
      <c r="GT163" s="1"/>
      <c r="GU163" s="1"/>
      <c r="GV163" s="1"/>
      <c r="GW163" s="1"/>
      <c r="GX163" s="1"/>
      <c r="GY163" s="1"/>
      <c r="GZ163" s="1"/>
      <c r="HA163" s="1"/>
      <c r="HB163" s="1"/>
      <c r="HC163" s="1"/>
      <c r="HD163" s="1"/>
      <c r="HE163" s="1"/>
      <c r="HF163" s="1"/>
      <c r="HG163" s="1"/>
      <c r="HH163" s="1"/>
      <c r="HI163" s="1"/>
      <c r="HJ163" s="1"/>
      <c r="HK163" s="1"/>
      <c r="HL163" s="63"/>
      <c r="HR163" s="6"/>
      <c r="HS163" s="7"/>
      <c r="HT163" s="6"/>
      <c r="HV163" s="1"/>
      <c r="HW163" s="1"/>
      <c r="HX163" s="1"/>
      <c r="HY163" s="1"/>
      <c r="HZ163" s="1"/>
      <c r="IA163" s="1"/>
      <c r="IB163" s="1"/>
      <c r="IC163" s="1"/>
      <c r="ID163" s="1"/>
      <c r="IE163" s="1"/>
      <c r="IF163" s="1"/>
      <c r="IG163" s="1"/>
      <c r="IH163" s="1"/>
      <c r="II163" s="1"/>
      <c r="IJ163" s="1"/>
      <c r="IK163" s="1"/>
      <c r="IL163" s="1"/>
      <c r="IM163" s="1"/>
      <c r="IN163" s="63"/>
      <c r="IT163" s="6"/>
      <c r="IU163" s="7"/>
      <c r="IV163" s="6"/>
      <c r="IW163" s="6"/>
      <c r="IX163" s="6"/>
      <c r="IY163" s="6"/>
      <c r="IZ163" s="6"/>
      <c r="JA163" s="6"/>
      <c r="JB163" s="6"/>
      <c r="JC163" s="6"/>
      <c r="JD163" s="6"/>
      <c r="JE163" s="6"/>
      <c r="JF163" s="24"/>
      <c r="JG163" s="24"/>
      <c r="JH163" s="24"/>
      <c r="JI163" s="24"/>
      <c r="JJ163" s="24"/>
      <c r="JK163" s="24"/>
      <c r="JL163" s="24"/>
      <c r="JM163" s="24"/>
      <c r="JN163" s="24"/>
      <c r="KN163" s="24"/>
      <c r="KO163" s="24"/>
      <c r="KP163" s="24"/>
      <c r="KQ163" s="24"/>
      <c r="KR163" s="24"/>
      <c r="KS163" s="24"/>
      <c r="KT163" s="24"/>
      <c r="KU163" s="24"/>
      <c r="KV163" s="24"/>
      <c r="KW163" s="24"/>
      <c r="KX163" s="24"/>
      <c r="KY163" s="24"/>
      <c r="KZ163" s="24"/>
      <c r="LA163" s="24"/>
      <c r="LB163" s="24"/>
      <c r="LC163" s="24"/>
      <c r="LD163" s="24"/>
      <c r="LE163" s="24"/>
      <c r="LF163" s="24"/>
      <c r="LG163" s="24"/>
      <c r="LH163" s="24"/>
      <c r="LI163" s="24"/>
      <c r="LJ163" s="24"/>
      <c r="LK163" s="24"/>
      <c r="LL163" s="24"/>
      <c r="LM163" s="1"/>
      <c r="LN163" s="1"/>
      <c r="LO163" s="1"/>
      <c r="LP163" s="1"/>
      <c r="LQ163" s="1"/>
      <c r="LR163" s="1"/>
      <c r="LS163" s="1"/>
      <c r="LT163" s="1"/>
      <c r="LU163" s="1"/>
      <c r="LV163" s="1"/>
      <c r="LW163" s="1"/>
      <c r="LX163" s="1"/>
      <c r="LY163" s="1"/>
      <c r="LZ163" s="1"/>
      <c r="MA163" s="1"/>
      <c r="MB163" s="1"/>
      <c r="MC163" s="1"/>
      <c r="MD163" s="1"/>
      <c r="ME163" s="63"/>
      <c r="MK163" s="6"/>
      <c r="ML163" s="7"/>
      <c r="MM163" s="6"/>
      <c r="MN163" s="6"/>
      <c r="MO163" s="6"/>
      <c r="MP163" s="6"/>
      <c r="MQ163" s="6"/>
      <c r="MR163" s="6"/>
      <c r="MS163" s="6"/>
      <c r="MT163" s="6"/>
      <c r="MU163" s="6"/>
      <c r="MV163" s="6"/>
      <c r="MW163" s="1"/>
      <c r="MX163" s="1"/>
      <c r="MY163" s="1"/>
      <c r="MZ163" s="1"/>
      <c r="NA163" s="1"/>
      <c r="NB163" s="1"/>
      <c r="NC163" s="1"/>
      <c r="ND163" s="1"/>
      <c r="NE163" s="1"/>
      <c r="NF163" s="1"/>
      <c r="NG163" s="1"/>
      <c r="NH163" s="1"/>
      <c r="NI163" s="1"/>
      <c r="NJ163" s="1"/>
      <c r="NK163" s="1"/>
      <c r="NL163" s="1"/>
      <c r="NM163" s="1"/>
      <c r="NN163" s="1"/>
      <c r="NO163" s="63"/>
      <c r="NU163" s="6"/>
      <c r="NV163" s="7"/>
      <c r="NW163" s="6"/>
      <c r="NX163" s="6"/>
      <c r="NY163" s="6"/>
      <c r="NZ163" s="6"/>
      <c r="OA163" s="6"/>
      <c r="OB163" s="6"/>
      <c r="OC163" s="6"/>
      <c r="OD163" s="6"/>
      <c r="OE163" s="6"/>
      <c r="OF163" s="6"/>
      <c r="OG163" s="63"/>
      <c r="OM163" s="6"/>
      <c r="ON163" s="7"/>
      <c r="OO163" s="6"/>
      <c r="OP163" s="6"/>
      <c r="OQ163" s="6"/>
      <c r="OR163" s="6"/>
      <c r="OS163" s="6"/>
      <c r="OT163" s="6"/>
      <c r="OU163" s="6"/>
      <c r="OV163" s="6"/>
      <c r="OW163" s="6"/>
      <c r="OX163" s="6"/>
      <c r="PH163" s="1"/>
      <c r="PI163" s="1"/>
      <c r="PJ163" s="1"/>
      <c r="PK163" s="1"/>
      <c r="PL163" s="1"/>
      <c r="PM163" s="1"/>
      <c r="PN163" s="1"/>
      <c r="PO163" s="1"/>
      <c r="PP163" s="1"/>
      <c r="PQ163" s="1"/>
      <c r="PR163" s="1"/>
      <c r="PS163" s="1"/>
      <c r="PT163" s="1"/>
      <c r="PU163" s="1"/>
      <c r="PV163" s="1"/>
      <c r="PW163" s="1"/>
      <c r="PX163" s="1"/>
      <c r="PY163" s="1"/>
      <c r="PZ163" s="6"/>
      <c r="QF163" s="51"/>
      <c r="QG163" s="51"/>
      <c r="QH163" s="63"/>
      <c r="QI163" s="6"/>
      <c r="QJ163" s="6"/>
      <c r="QK163" s="6"/>
      <c r="QL163" s="6"/>
      <c r="QM163" s="6"/>
      <c r="QN163" s="6"/>
      <c r="QO163" s="6"/>
      <c r="QP163" s="6"/>
      <c r="QQ163" s="6"/>
      <c r="QR163" s="63"/>
      <c r="QX163" s="6"/>
      <c r="QY163" s="7"/>
      <c r="QZ163" s="6"/>
      <c r="RA163" s="6"/>
      <c r="RB163" s="6"/>
      <c r="RC163" s="6"/>
      <c r="RD163" s="6"/>
      <c r="RE163" s="6"/>
      <c r="RF163" s="6"/>
      <c r="RG163" s="6"/>
      <c r="RH163" s="6"/>
      <c r="RI163" s="6"/>
      <c r="SB163" s="6"/>
      <c r="SC163" s="6"/>
      <c r="SD163" s="6"/>
      <c r="SE163" s="6"/>
      <c r="SF163" s="6"/>
      <c r="SG163" s="6"/>
      <c r="SH163" s="6"/>
      <c r="SI163" s="6"/>
      <c r="SJ163" s="6"/>
      <c r="SK163" s="24"/>
      <c r="SL163" s="24"/>
      <c r="SM163" s="24"/>
      <c r="SN163" s="24"/>
      <c r="SO163" s="24"/>
      <c r="SP163" s="24"/>
      <c r="SQ163" s="24"/>
      <c r="SR163" s="24"/>
      <c r="SS163" s="24"/>
      <c r="ST163" s="24"/>
      <c r="SU163" s="24"/>
      <c r="SV163" s="24"/>
      <c r="SW163" s="24"/>
      <c r="SX163" s="24"/>
      <c r="SY163" s="24"/>
      <c r="SZ163" s="24"/>
      <c r="TA163" s="24"/>
      <c r="TB163" s="24"/>
      <c r="TC163" s="24"/>
      <c r="TD163" s="24"/>
      <c r="TE163" s="24"/>
      <c r="TF163" s="63"/>
      <c r="TL163" s="6"/>
      <c r="TM163" s="7"/>
      <c r="TN163" s="6"/>
      <c r="TR163" s="6"/>
      <c r="TS163" s="6"/>
      <c r="TT163" s="6"/>
      <c r="TU163" s="6"/>
      <c r="TV163" s="6"/>
      <c r="TW163" s="6"/>
      <c r="TX163" s="6"/>
      <c r="TY163" s="6"/>
      <c r="TZ163" s="6"/>
      <c r="UA163" s="6"/>
      <c r="UB163" s="6"/>
      <c r="UC163" s="6"/>
      <c r="UD163" s="6"/>
      <c r="UE163" s="6"/>
      <c r="UF163" s="6"/>
      <c r="UG163" s="6"/>
      <c r="UH163" s="6"/>
      <c r="UI163" s="6"/>
      <c r="US163" s="6"/>
      <c r="UT163" s="8"/>
      <c r="UU163" s="6"/>
      <c r="UV163" s="6"/>
      <c r="UW163" s="6"/>
      <c r="UX163" s="6"/>
      <c r="UY163" s="6"/>
      <c r="UZ163" s="6"/>
      <c r="VA163" s="6"/>
      <c r="VB163" s="63"/>
      <c r="VH163" s="6"/>
      <c r="VI163" s="7"/>
      <c r="VJ163" s="6"/>
      <c r="VK163" s="6"/>
      <c r="VL163" s="6"/>
      <c r="VM163" s="6"/>
      <c r="VN163" s="6"/>
      <c r="VO163" s="6"/>
      <c r="VP163" s="6"/>
      <c r="VQ163" s="6"/>
      <c r="VR163" s="6"/>
      <c r="VS163" s="6"/>
      <c r="VT163" s="6"/>
      <c r="VU163" s="6"/>
      <c r="VV163" s="6"/>
      <c r="VW163" s="6"/>
      <c r="VX163" s="6"/>
      <c r="VY163" s="6"/>
      <c r="VZ163" s="6"/>
      <c r="WA163" s="6"/>
      <c r="WB163" s="6"/>
      <c r="WC163" s="6"/>
      <c r="WD163" s="6"/>
      <c r="WE163" s="6"/>
      <c r="WF163" s="6"/>
      <c r="WG163" s="6"/>
      <c r="WH163" s="6"/>
      <c r="WI163" s="6"/>
      <c r="WJ163" s="6"/>
      <c r="WK163" s="6"/>
      <c r="WL163" s="6"/>
      <c r="WM163" s="3"/>
      <c r="WO163" s="4"/>
      <c r="WP163" s="1"/>
      <c r="WQ163" s="1"/>
      <c r="WR163" s="1"/>
      <c r="WS163" s="1"/>
      <c r="WT163" s="1"/>
      <c r="WU163" s="1"/>
      <c r="WV163" s="1"/>
      <c r="WW163" s="1"/>
      <c r="WX163" s="1"/>
      <c r="WY163" s="1"/>
      <c r="WZ163" s="1"/>
      <c r="XA163" s="1"/>
      <c r="XB163" s="1"/>
      <c r="XC163" s="1"/>
      <c r="XD163" s="6"/>
      <c r="XE163" s="6"/>
      <c r="XF163" s="6"/>
      <c r="XG163" s="6"/>
      <c r="XH163" s="6"/>
      <c r="XI163" s="6"/>
      <c r="XJ163" s="6"/>
      <c r="XK163" s="6"/>
      <c r="XL163" s="6"/>
      <c r="XM163" s="6"/>
      <c r="XN163" s="6"/>
      <c r="XO163" s="6"/>
      <c r="XP163" s="6"/>
      <c r="XQ163" s="6"/>
      <c r="XR163" s="6"/>
      <c r="XS163" s="6"/>
      <c r="XT163" s="6"/>
      <c r="XU163" s="6"/>
      <c r="XV163" s="6"/>
      <c r="XW163" s="6"/>
      <c r="XX163" s="6"/>
      <c r="XY163" s="6"/>
      <c r="XZ163" s="6"/>
      <c r="YA163" s="6"/>
      <c r="YB163" s="6"/>
      <c r="YC163" s="6"/>
      <c r="YD163" s="6"/>
      <c r="YE163" s="6"/>
      <c r="YF163" s="6"/>
      <c r="YG163" s="6"/>
      <c r="YH163" s="6"/>
      <c r="YI163" s="6"/>
      <c r="YJ163" s="6"/>
      <c r="YK163" s="6"/>
      <c r="YL163" s="6"/>
      <c r="YM163" s="6"/>
      <c r="YN163" s="6"/>
      <c r="YO163" s="6"/>
      <c r="YP163" s="6"/>
      <c r="YQ163" s="6"/>
      <c r="YR163" s="6"/>
      <c r="YS163" s="6"/>
      <c r="YT163" s="6"/>
      <c r="YU163" s="6"/>
      <c r="ZH163" s="3"/>
      <c r="ZJ163" s="4"/>
      <c r="ZK163" s="1"/>
      <c r="ZL163" s="1"/>
      <c r="ZM163" s="1"/>
      <c r="ZN163" s="1"/>
      <c r="ZO163" s="1"/>
      <c r="ZW163" s="1"/>
      <c r="AAA163" s="51"/>
      <c r="AAB163" s="24"/>
      <c r="AAC163" s="8"/>
      <c r="AAD163" s="7"/>
      <c r="AAE163" s="24"/>
      <c r="AAF163" s="24"/>
      <c r="AAG163" s="24"/>
      <c r="AAH163" s="24"/>
      <c r="AAI163" s="183"/>
    </row>
    <row r="164" s="1" customFormat="1" ht="15" customHeight="1">
      <c r="A164" s="2"/>
      <c r="B164" s="2"/>
      <c r="C164" s="2"/>
      <c r="D164" s="2"/>
      <c r="E164" s="2"/>
      <c r="F164" s="2"/>
      <c r="G164" s="2"/>
      <c r="H164" s="2"/>
      <c r="I164" s="2"/>
      <c r="J164" s="2"/>
      <c r="K164" s="71"/>
      <c r="L164" s="63"/>
      <c r="M164" s="24"/>
      <c r="N164" s="6"/>
      <c r="O164" s="71"/>
      <c r="P164" s="71"/>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7"/>
      <c r="AX164" s="7"/>
      <c r="AY164" s="7"/>
      <c r="AZ164" s="71"/>
      <c r="BA164" s="71"/>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6"/>
      <c r="DR164" s="51"/>
      <c r="DS164" s="51"/>
      <c r="DT164" s="6"/>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6"/>
      <c r="ET164" s="6"/>
      <c r="EU164" s="6"/>
      <c r="EV164" s="6"/>
      <c r="EW164" s="6"/>
      <c r="EX164" s="6"/>
      <c r="EY164" s="6"/>
      <c r="EZ164" s="6"/>
      <c r="FF164" s="51"/>
      <c r="FG164" s="51"/>
      <c r="FH164" s="6"/>
      <c r="FM164" s="24"/>
      <c r="FN164" s="24"/>
      <c r="FO164" s="24"/>
      <c r="FP164" s="24"/>
      <c r="FQ164" s="24"/>
      <c r="FR164" s="24"/>
      <c r="FS164" s="24"/>
      <c r="FT164" s="24"/>
      <c r="FU164" s="24"/>
      <c r="FV164" s="24"/>
      <c r="FW164" s="24"/>
      <c r="FX164" s="24"/>
      <c r="FY164" s="24"/>
      <c r="FZ164" s="24"/>
      <c r="GA164" s="24"/>
      <c r="GB164" s="24"/>
      <c r="GC164" s="24"/>
      <c r="GD164" s="24"/>
      <c r="GE164" s="24"/>
      <c r="GF164" s="24"/>
      <c r="GG164" s="6"/>
      <c r="GM164" s="51"/>
      <c r="GN164" s="51"/>
      <c r="GO164" s="6"/>
      <c r="GT164" s="1"/>
      <c r="GU164" s="1"/>
      <c r="GV164" s="1"/>
      <c r="GW164" s="1"/>
      <c r="GX164" s="1"/>
      <c r="GY164" s="1"/>
      <c r="GZ164" s="1"/>
      <c r="HA164" s="1"/>
      <c r="HB164" s="1"/>
      <c r="HC164" s="1"/>
      <c r="HD164" s="1"/>
      <c r="HE164" s="1"/>
      <c r="HF164" s="1"/>
      <c r="HG164" s="1"/>
      <c r="HH164" s="1"/>
      <c r="HI164" s="1"/>
      <c r="HJ164" s="1"/>
      <c r="HK164" s="1"/>
      <c r="HL164" s="6"/>
      <c r="HR164" s="51"/>
      <c r="HS164" s="51"/>
      <c r="HT164" s="6"/>
      <c r="HV164" s="1"/>
      <c r="HW164" s="1"/>
      <c r="HX164" s="1"/>
      <c r="HY164" s="1"/>
      <c r="HZ164" s="1"/>
      <c r="IA164" s="1"/>
      <c r="IB164" s="1"/>
      <c r="IC164" s="1"/>
      <c r="ID164" s="1"/>
      <c r="IE164" s="1"/>
      <c r="IF164" s="1"/>
      <c r="IG164" s="1"/>
      <c r="IH164" s="1"/>
      <c r="II164" s="1"/>
      <c r="IJ164" s="1"/>
      <c r="IK164" s="1"/>
      <c r="IL164" s="1"/>
      <c r="IM164" s="1"/>
      <c r="IN164" s="6"/>
      <c r="IT164" s="51"/>
      <c r="IU164" s="51"/>
      <c r="IV164" s="6"/>
      <c r="IW164" s="6"/>
      <c r="IX164" s="6"/>
      <c r="IY164" s="6"/>
      <c r="IZ164" s="6"/>
      <c r="JA164" s="6"/>
      <c r="JB164" s="6"/>
      <c r="JC164" s="6"/>
      <c r="JD164" s="6"/>
      <c r="JE164" s="6"/>
      <c r="JF164" s="24"/>
      <c r="JG164" s="24"/>
      <c r="JH164" s="24"/>
      <c r="JI164" s="24"/>
      <c r="JJ164" s="24"/>
      <c r="JK164" s="24"/>
      <c r="JL164" s="24"/>
      <c r="JM164" s="24"/>
      <c r="JN164" s="24"/>
      <c r="KN164" s="24"/>
      <c r="KO164" s="24"/>
      <c r="KP164" s="24"/>
      <c r="KQ164" s="24"/>
      <c r="KR164" s="24"/>
      <c r="KS164" s="24"/>
      <c r="KT164" s="24"/>
      <c r="KU164" s="24"/>
      <c r="KV164" s="24"/>
      <c r="KW164" s="24"/>
      <c r="KX164" s="24"/>
      <c r="KY164" s="24"/>
      <c r="KZ164" s="24"/>
      <c r="LA164" s="24"/>
      <c r="LB164" s="24"/>
      <c r="LC164" s="24"/>
      <c r="LD164" s="24"/>
      <c r="LE164" s="24"/>
      <c r="LF164" s="24"/>
      <c r="LG164" s="24"/>
      <c r="LH164" s="24"/>
      <c r="LI164" s="24"/>
      <c r="LJ164" s="24"/>
      <c r="LK164" s="24"/>
      <c r="LL164" s="24"/>
      <c r="LM164" s="1"/>
      <c r="LN164" s="1"/>
      <c r="LO164" s="1"/>
      <c r="LP164" s="1"/>
      <c r="LQ164" s="1"/>
      <c r="LR164" s="1"/>
      <c r="LS164" s="1"/>
      <c r="LT164" s="1"/>
      <c r="LU164" s="1"/>
      <c r="LV164" s="1"/>
      <c r="LW164" s="1"/>
      <c r="LX164" s="1"/>
      <c r="LY164" s="1"/>
      <c r="LZ164" s="1"/>
      <c r="MA164" s="1"/>
      <c r="MB164" s="1"/>
      <c r="MC164" s="1"/>
      <c r="MD164" s="1"/>
      <c r="ME164" s="6"/>
      <c r="MK164" s="51"/>
      <c r="ML164" s="51"/>
      <c r="MM164" s="6"/>
      <c r="MN164" s="6"/>
      <c r="MO164" s="6"/>
      <c r="MP164" s="6"/>
      <c r="MQ164" s="6"/>
      <c r="MR164" s="6"/>
      <c r="MS164" s="6"/>
      <c r="MT164" s="6"/>
      <c r="MU164" s="6"/>
      <c r="MV164" s="6"/>
      <c r="MW164" s="1"/>
      <c r="MX164" s="1"/>
      <c r="MY164" s="1"/>
      <c r="MZ164" s="1"/>
      <c r="NA164" s="1"/>
      <c r="NB164" s="1"/>
      <c r="NC164" s="1"/>
      <c r="ND164" s="1"/>
      <c r="NE164" s="1"/>
      <c r="NF164" s="1"/>
      <c r="NG164" s="1"/>
      <c r="NH164" s="1"/>
      <c r="NI164" s="1"/>
      <c r="NJ164" s="1"/>
      <c r="NK164" s="1"/>
      <c r="NL164" s="1"/>
      <c r="NM164" s="1"/>
      <c r="NN164" s="1"/>
      <c r="NO164" s="6"/>
      <c r="NU164" s="51"/>
      <c r="NV164" s="51"/>
      <c r="NW164" s="6"/>
      <c r="NX164" s="6"/>
      <c r="NY164" s="6"/>
      <c r="NZ164" s="6"/>
      <c r="OA164" s="6"/>
      <c r="OB164" s="6"/>
      <c r="OC164" s="6"/>
      <c r="OD164" s="6"/>
      <c r="OE164" s="6"/>
      <c r="OF164" s="6"/>
      <c r="OG164" s="6"/>
      <c r="OM164" s="51"/>
      <c r="ON164" s="51"/>
      <c r="OO164" s="6"/>
      <c r="OP164" s="6"/>
      <c r="OQ164" s="6"/>
      <c r="OR164" s="6"/>
      <c r="OS164" s="6"/>
      <c r="OT164" s="6"/>
      <c r="OU164" s="6"/>
      <c r="OV164" s="6"/>
      <c r="OW164" s="6"/>
      <c r="OX164" s="6"/>
      <c r="PH164" s="1"/>
      <c r="PI164" s="1"/>
      <c r="PJ164" s="1"/>
      <c r="PK164" s="1"/>
      <c r="PL164" s="1"/>
      <c r="PM164" s="1"/>
      <c r="PN164" s="1"/>
      <c r="PO164" s="1"/>
      <c r="PP164" s="1"/>
      <c r="PQ164" s="1"/>
      <c r="PR164" s="1"/>
      <c r="PS164" s="1"/>
      <c r="PT164" s="1"/>
      <c r="PU164" s="1"/>
      <c r="PV164" s="1"/>
      <c r="PW164" s="1"/>
      <c r="PX164" s="1"/>
      <c r="PY164" s="1"/>
      <c r="PZ164" s="6"/>
      <c r="QF164" s="24"/>
      <c r="QG164" s="24"/>
      <c r="QH164" s="6"/>
      <c r="QI164" s="6"/>
      <c r="QJ164" s="6"/>
      <c r="QK164" s="6"/>
      <c r="QL164" s="6"/>
      <c r="QM164" s="6"/>
      <c r="QN164" s="6"/>
      <c r="QO164" s="6"/>
      <c r="QP164" s="6"/>
      <c r="QQ164" s="6"/>
      <c r="QR164" s="6"/>
      <c r="QX164" s="51"/>
      <c r="QY164" s="51"/>
      <c r="QZ164" s="6"/>
      <c r="RA164" s="6"/>
      <c r="RB164" s="6"/>
      <c r="RC164" s="6"/>
      <c r="RD164" s="6"/>
      <c r="RE164" s="6"/>
      <c r="RF164" s="6"/>
      <c r="RG164" s="6"/>
      <c r="RH164" s="6"/>
      <c r="RI164" s="6"/>
      <c r="SB164" s="6"/>
      <c r="SC164" s="6"/>
      <c r="SD164" s="6"/>
      <c r="SE164" s="6"/>
      <c r="SF164" s="6"/>
      <c r="SG164" s="6"/>
      <c r="SH164" s="6"/>
      <c r="SI164" s="6"/>
      <c r="SJ164" s="6"/>
      <c r="SK164" s="24"/>
      <c r="SL164" s="24"/>
      <c r="SM164" s="24"/>
      <c r="SN164" s="24"/>
      <c r="SO164" s="24"/>
      <c r="SP164" s="24"/>
      <c r="SQ164" s="24"/>
      <c r="SR164" s="24"/>
      <c r="SS164" s="24"/>
      <c r="ST164" s="24"/>
      <c r="SU164" s="24"/>
      <c r="SV164" s="24"/>
      <c r="SW164" s="24"/>
      <c r="SX164" s="24"/>
      <c r="SY164" s="24"/>
      <c r="SZ164" s="24"/>
      <c r="TA164" s="24"/>
      <c r="TB164" s="24"/>
      <c r="TC164" s="24"/>
      <c r="TD164" s="24"/>
      <c r="TE164" s="24"/>
      <c r="TF164" s="6"/>
      <c r="TL164" s="51"/>
      <c r="TM164" s="51"/>
      <c r="TN164" s="6"/>
      <c r="TR164" s="6"/>
      <c r="TS164" s="6"/>
      <c r="TT164" s="6"/>
      <c r="TU164" s="6"/>
      <c r="TV164" s="6"/>
      <c r="TW164" s="6"/>
      <c r="TX164" s="6"/>
      <c r="TY164" s="6"/>
      <c r="TZ164" s="6"/>
      <c r="UA164" s="6"/>
      <c r="UB164" s="6"/>
      <c r="UC164" s="6"/>
      <c r="UD164" s="6"/>
      <c r="UE164" s="6"/>
      <c r="UF164" s="6"/>
      <c r="UG164" s="6"/>
      <c r="UH164" s="6"/>
      <c r="UI164" s="6"/>
      <c r="US164" s="6"/>
      <c r="UT164" s="8"/>
      <c r="UU164" s="6"/>
      <c r="UV164" s="6"/>
      <c r="UW164" s="6"/>
      <c r="UX164" s="6"/>
      <c r="UY164" s="6"/>
      <c r="UZ164" s="6"/>
      <c r="VA164" s="6"/>
      <c r="VB164" s="6"/>
      <c r="VH164" s="51"/>
      <c r="VI164" s="51"/>
      <c r="VJ164" s="6"/>
      <c r="VK164" s="6"/>
      <c r="VL164" s="6"/>
      <c r="VM164" s="6"/>
      <c r="VN164" s="6"/>
      <c r="VO164" s="6"/>
      <c r="VP164" s="6"/>
      <c r="VQ164" s="6"/>
      <c r="VR164" s="6"/>
      <c r="VS164" s="6"/>
      <c r="VT164" s="6"/>
      <c r="VU164" s="6"/>
      <c r="VV164" s="6"/>
      <c r="VW164" s="6"/>
      <c r="VX164" s="6"/>
      <c r="VY164" s="6"/>
      <c r="VZ164" s="6"/>
      <c r="WA164" s="6"/>
      <c r="WB164" s="6"/>
      <c r="WC164" s="6"/>
      <c r="WD164" s="6"/>
      <c r="WE164" s="6"/>
      <c r="WF164" s="6"/>
      <c r="WG164" s="6"/>
      <c r="WH164" s="6"/>
      <c r="WI164" s="6"/>
      <c r="WJ164" s="6"/>
      <c r="WK164" s="6"/>
      <c r="WL164" s="6"/>
      <c r="WM164" s="3"/>
      <c r="WO164" s="4"/>
      <c r="WP164" s="1"/>
      <c r="WQ164" s="1"/>
      <c r="WR164" s="1"/>
      <c r="WS164" s="1"/>
      <c r="WT164" s="1"/>
      <c r="WU164" s="1"/>
      <c r="WV164" s="1"/>
      <c r="WW164" s="1"/>
      <c r="WX164" s="1"/>
      <c r="WY164" s="1"/>
      <c r="WZ164" s="1"/>
      <c r="XA164" s="1"/>
      <c r="XB164" s="1"/>
      <c r="XC164" s="1"/>
      <c r="XD164" s="6"/>
      <c r="XE164" s="6"/>
      <c r="XF164" s="6"/>
      <c r="XG164" s="6"/>
      <c r="XH164" s="6"/>
      <c r="XI164" s="6"/>
      <c r="XJ164" s="6"/>
      <c r="XK164" s="6"/>
      <c r="XL164" s="6"/>
      <c r="XM164" s="6"/>
      <c r="XN164" s="6"/>
      <c r="XO164" s="6"/>
      <c r="XP164" s="6"/>
      <c r="XQ164" s="6"/>
      <c r="XR164" s="6"/>
      <c r="XS164" s="6"/>
      <c r="XT164" s="6"/>
      <c r="XU164" s="6"/>
      <c r="XV164" s="6"/>
      <c r="XW164" s="6"/>
      <c r="XX164" s="6"/>
      <c r="XY164" s="6"/>
      <c r="XZ164" s="6"/>
      <c r="YA164" s="6"/>
      <c r="YB164" s="6"/>
      <c r="YC164" s="6"/>
      <c r="YD164" s="6"/>
      <c r="YE164" s="6"/>
      <c r="YF164" s="6"/>
      <c r="YG164" s="6"/>
      <c r="YH164" s="6"/>
      <c r="YI164" s="6"/>
      <c r="YJ164" s="6"/>
      <c r="YK164" s="6"/>
      <c r="YL164" s="6"/>
      <c r="YM164" s="6"/>
      <c r="YN164" s="6"/>
      <c r="YO164" s="6"/>
      <c r="YP164" s="6"/>
      <c r="YQ164" s="6"/>
      <c r="YR164" s="6"/>
      <c r="YS164" s="6"/>
      <c r="YT164" s="6"/>
      <c r="YU164" s="6"/>
      <c r="ZH164" s="3"/>
      <c r="ZJ164" s="4"/>
      <c r="ZK164" s="1"/>
      <c r="ZL164" s="1"/>
      <c r="ZM164" s="1"/>
      <c r="ZN164" s="1"/>
      <c r="ZO164" s="1"/>
      <c r="ZW164" s="1"/>
      <c r="AAA164" s="51"/>
      <c r="AAB164" s="24"/>
      <c r="AAC164" s="7"/>
      <c r="AAD164" s="7"/>
      <c r="AAE164" s="24"/>
      <c r="AAF164" s="24"/>
      <c r="AAG164" s="46"/>
      <c r="AAH164" s="24"/>
      <c r="AAI164" s="183"/>
    </row>
    <row r="165" s="1" customFormat="1" ht="15" customHeight="1">
      <c r="A165" s="2"/>
      <c r="B165" s="2"/>
      <c r="C165" s="2"/>
      <c r="D165" s="2"/>
      <c r="E165" s="2"/>
      <c r="F165" s="2"/>
      <c r="G165" s="2"/>
      <c r="H165" s="2"/>
      <c r="I165" s="2"/>
      <c r="J165" s="2"/>
      <c r="K165" s="182"/>
      <c r="L165" s="51"/>
      <c r="M165" s="51"/>
      <c r="N165" s="51"/>
      <c r="O165" s="51"/>
      <c r="P165" s="51"/>
      <c r="Q165" s="186"/>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7"/>
      <c r="AX165" s="7"/>
      <c r="AY165" s="7"/>
      <c r="AZ165" s="71"/>
      <c r="BA165" s="71"/>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6"/>
      <c r="DR165" s="51"/>
      <c r="DS165" s="51"/>
      <c r="DT165" s="63"/>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6"/>
      <c r="ET165" s="6"/>
      <c r="EU165" s="6"/>
      <c r="EV165" s="6"/>
      <c r="EW165" s="6"/>
      <c r="EX165" s="6"/>
      <c r="EY165" s="6"/>
      <c r="EZ165" s="6"/>
      <c r="FF165" s="51"/>
      <c r="FG165" s="51"/>
      <c r="FH165" s="63"/>
      <c r="FM165" s="24"/>
      <c r="FN165" s="24"/>
      <c r="FO165" s="24"/>
      <c r="FP165" s="24"/>
      <c r="FQ165" s="24"/>
      <c r="FR165" s="24"/>
      <c r="FS165" s="24"/>
      <c r="FT165" s="24"/>
      <c r="FU165" s="24"/>
      <c r="FV165" s="24"/>
      <c r="FW165" s="24"/>
      <c r="FX165" s="24"/>
      <c r="FY165" s="24"/>
      <c r="FZ165" s="24"/>
      <c r="GA165" s="24"/>
      <c r="GB165" s="24"/>
      <c r="GC165" s="24"/>
      <c r="GD165" s="24"/>
      <c r="GE165" s="24"/>
      <c r="GF165" s="24"/>
      <c r="GG165" s="6"/>
      <c r="GM165" s="51"/>
      <c r="GN165" s="51"/>
      <c r="GO165" s="63"/>
      <c r="GT165" s="1"/>
      <c r="GU165" s="1"/>
      <c r="GV165" s="1"/>
      <c r="GW165" s="1"/>
      <c r="GX165" s="1"/>
      <c r="GY165" s="1"/>
      <c r="GZ165" s="1"/>
      <c r="HA165" s="1"/>
      <c r="HB165" s="1"/>
      <c r="HC165" s="1"/>
      <c r="HD165" s="1"/>
      <c r="HE165" s="1"/>
      <c r="HF165" s="1"/>
      <c r="HG165" s="1"/>
      <c r="HH165" s="1"/>
      <c r="HI165" s="1"/>
      <c r="HJ165" s="1"/>
      <c r="HK165" s="1"/>
      <c r="HL165" s="6"/>
      <c r="HR165" s="51"/>
      <c r="HS165" s="51"/>
      <c r="HT165" s="63"/>
      <c r="HV165" s="1"/>
      <c r="HW165" s="1"/>
      <c r="HX165" s="1"/>
      <c r="HY165" s="1"/>
      <c r="HZ165" s="1"/>
      <c r="IA165" s="1"/>
      <c r="IB165" s="1"/>
      <c r="IC165" s="1"/>
      <c r="ID165" s="1"/>
      <c r="IE165" s="1"/>
      <c r="IF165" s="1"/>
      <c r="IG165" s="1"/>
      <c r="IH165" s="1"/>
      <c r="II165" s="1"/>
      <c r="IJ165" s="1"/>
      <c r="IK165" s="1"/>
      <c r="IL165" s="1"/>
      <c r="IM165" s="1"/>
      <c r="IN165" s="6"/>
      <c r="IT165" s="51"/>
      <c r="IU165" s="51"/>
      <c r="IV165" s="63"/>
      <c r="IW165" s="63"/>
      <c r="IX165" s="63"/>
      <c r="IY165" s="63"/>
      <c r="IZ165" s="63"/>
      <c r="JA165" s="63"/>
      <c r="JB165" s="63"/>
      <c r="JC165" s="63"/>
      <c r="JD165" s="63"/>
      <c r="JE165" s="63"/>
      <c r="JF165" s="24"/>
      <c r="JG165" s="24"/>
      <c r="JH165" s="24"/>
      <c r="JI165" s="24"/>
      <c r="JJ165" s="24"/>
      <c r="JK165" s="24"/>
      <c r="JL165" s="24"/>
      <c r="JM165" s="24"/>
      <c r="JN165" s="24"/>
      <c r="KN165" s="24"/>
      <c r="KO165" s="24"/>
      <c r="KP165" s="24"/>
      <c r="KQ165" s="24"/>
      <c r="KR165" s="24"/>
      <c r="KS165" s="24"/>
      <c r="KT165" s="24"/>
      <c r="KU165" s="24"/>
      <c r="KV165" s="24"/>
      <c r="KW165" s="24"/>
      <c r="KX165" s="24"/>
      <c r="KY165" s="24"/>
      <c r="KZ165" s="24"/>
      <c r="LA165" s="24"/>
      <c r="LB165" s="24"/>
      <c r="LC165" s="24"/>
      <c r="LD165" s="24"/>
      <c r="LE165" s="24"/>
      <c r="LF165" s="24"/>
      <c r="LG165" s="24"/>
      <c r="LH165" s="24"/>
      <c r="LI165" s="24"/>
      <c r="LJ165" s="24"/>
      <c r="LK165" s="24"/>
      <c r="LL165" s="24"/>
      <c r="LM165" s="1"/>
      <c r="LN165" s="1"/>
      <c r="LO165" s="1"/>
      <c r="LP165" s="1"/>
      <c r="LQ165" s="1"/>
      <c r="LR165" s="1"/>
      <c r="LS165" s="1"/>
      <c r="LT165" s="1"/>
      <c r="LU165" s="1"/>
      <c r="LV165" s="1"/>
      <c r="LW165" s="1"/>
      <c r="LX165" s="1"/>
      <c r="LY165" s="1"/>
      <c r="LZ165" s="1"/>
      <c r="MA165" s="1"/>
      <c r="MB165" s="1"/>
      <c r="MC165" s="1"/>
      <c r="MD165" s="1"/>
      <c r="ME165" s="6"/>
      <c r="MK165" s="51"/>
      <c r="ML165" s="51"/>
      <c r="MM165" s="63"/>
      <c r="MN165" s="63"/>
      <c r="MO165" s="63"/>
      <c r="MP165" s="63"/>
      <c r="MQ165" s="63"/>
      <c r="MR165" s="63"/>
      <c r="MS165" s="63"/>
      <c r="MT165" s="63"/>
      <c r="MU165" s="63"/>
      <c r="MV165" s="63"/>
      <c r="MW165" s="1"/>
      <c r="MX165" s="1"/>
      <c r="MY165" s="1"/>
      <c r="MZ165" s="1"/>
      <c r="NA165" s="1"/>
      <c r="NB165" s="1"/>
      <c r="NC165" s="1"/>
      <c r="ND165" s="1"/>
      <c r="NE165" s="1"/>
      <c r="NF165" s="1"/>
      <c r="NG165" s="1"/>
      <c r="NH165" s="1"/>
      <c r="NI165" s="1"/>
      <c r="NJ165" s="1"/>
      <c r="NK165" s="1"/>
      <c r="NL165" s="1"/>
      <c r="NM165" s="1"/>
      <c r="NN165" s="1"/>
      <c r="NO165" s="6"/>
      <c r="NU165" s="51"/>
      <c r="NV165" s="51"/>
      <c r="NW165" s="63"/>
      <c r="NX165" s="63"/>
      <c r="NY165" s="63"/>
      <c r="NZ165" s="63"/>
      <c r="OA165" s="63"/>
      <c r="OB165" s="63"/>
      <c r="OC165" s="63"/>
      <c r="OD165" s="63"/>
      <c r="OE165" s="63"/>
      <c r="OF165" s="63"/>
      <c r="OG165" s="6"/>
      <c r="OM165" s="51"/>
      <c r="ON165" s="51"/>
      <c r="OO165" s="63"/>
      <c r="OP165" s="63"/>
      <c r="OQ165" s="63"/>
      <c r="OR165" s="63"/>
      <c r="OS165" s="63"/>
      <c r="OT165" s="63"/>
      <c r="OU165" s="63"/>
      <c r="OV165" s="63"/>
      <c r="OW165" s="63"/>
      <c r="OX165" s="63"/>
      <c r="PH165" s="1"/>
      <c r="PI165" s="1"/>
      <c r="PJ165" s="1"/>
      <c r="PK165" s="1"/>
      <c r="PL165" s="1"/>
      <c r="PM165" s="1"/>
      <c r="PN165" s="1"/>
      <c r="PO165" s="1"/>
      <c r="PP165" s="1"/>
      <c r="PQ165" s="1"/>
      <c r="PR165" s="1"/>
      <c r="PS165" s="1"/>
      <c r="PT165" s="1"/>
      <c r="PU165" s="1"/>
      <c r="PV165" s="1"/>
      <c r="PW165" s="1"/>
      <c r="PX165" s="1"/>
      <c r="PY165" s="1"/>
      <c r="PZ165" s="6"/>
      <c r="QF165" s="46"/>
      <c r="QG165" s="24"/>
      <c r="QH165" s="6"/>
      <c r="QI165" s="63"/>
      <c r="QJ165" s="63"/>
      <c r="QK165" s="63"/>
      <c r="QL165" s="63"/>
      <c r="QM165" s="63"/>
      <c r="QN165" s="63"/>
      <c r="QO165" s="63"/>
      <c r="QP165" s="63"/>
      <c r="QQ165" s="63"/>
      <c r="QR165" s="6"/>
      <c r="QX165" s="51"/>
      <c r="QY165" s="51"/>
      <c r="QZ165" s="63"/>
      <c r="RA165" s="63"/>
      <c r="RB165" s="63"/>
      <c r="RC165" s="63"/>
      <c r="RD165" s="63"/>
      <c r="RE165" s="63"/>
      <c r="RF165" s="63"/>
      <c r="RG165" s="63"/>
      <c r="RH165" s="63"/>
      <c r="RI165" s="63"/>
      <c r="SB165" s="63"/>
      <c r="SC165" s="63"/>
      <c r="SD165" s="63"/>
      <c r="SE165" s="63"/>
      <c r="SF165" s="63"/>
      <c r="SG165" s="63"/>
      <c r="SH165" s="63"/>
      <c r="SI165" s="63"/>
      <c r="SJ165" s="63"/>
      <c r="SK165" s="24"/>
      <c r="SL165" s="24"/>
      <c r="SM165" s="24"/>
      <c r="SN165" s="24"/>
      <c r="SO165" s="24"/>
      <c r="SP165" s="24"/>
      <c r="SQ165" s="24"/>
      <c r="SR165" s="24"/>
      <c r="SS165" s="24"/>
      <c r="ST165" s="24"/>
      <c r="SU165" s="24"/>
      <c r="SV165" s="24"/>
      <c r="SW165" s="24"/>
      <c r="SX165" s="24"/>
      <c r="SY165" s="24"/>
      <c r="SZ165" s="24"/>
      <c r="TA165" s="24"/>
      <c r="TB165" s="24"/>
      <c r="TC165" s="24"/>
      <c r="TD165" s="24"/>
      <c r="TE165" s="24"/>
      <c r="TF165" s="6"/>
      <c r="TL165" s="51"/>
      <c r="TM165" s="51"/>
      <c r="TN165" s="63"/>
      <c r="TR165" s="63"/>
      <c r="TS165" s="63"/>
      <c r="TT165" s="63"/>
      <c r="TU165" s="63"/>
      <c r="TV165" s="63"/>
      <c r="TW165" s="63"/>
      <c r="TX165" s="63"/>
      <c r="TY165" s="63"/>
      <c r="TZ165" s="63"/>
      <c r="UA165" s="63"/>
      <c r="UB165" s="63"/>
      <c r="UC165" s="63"/>
      <c r="UD165" s="63"/>
      <c r="UE165" s="63"/>
      <c r="UF165" s="63"/>
      <c r="UG165" s="63"/>
      <c r="UH165" s="63"/>
      <c r="UI165" s="63"/>
      <c r="US165" s="63"/>
      <c r="UT165" s="250"/>
      <c r="UU165" s="63"/>
      <c r="UV165" s="63"/>
      <c r="UW165" s="63"/>
      <c r="UX165" s="63"/>
      <c r="UY165" s="63"/>
      <c r="UZ165" s="63"/>
      <c r="VA165" s="63"/>
      <c r="VB165" s="6"/>
      <c r="VH165" s="51"/>
      <c r="VI165" s="51"/>
      <c r="VJ165" s="63"/>
      <c r="VK165" s="63"/>
      <c r="VL165" s="63"/>
      <c r="VM165" s="63"/>
      <c r="VN165" s="63"/>
      <c r="VO165" s="63"/>
      <c r="VP165" s="63"/>
      <c r="VQ165" s="63"/>
      <c r="VR165" s="63"/>
      <c r="VS165" s="63"/>
      <c r="VT165" s="63"/>
      <c r="VU165" s="63"/>
      <c r="VV165" s="63"/>
      <c r="VW165" s="63"/>
      <c r="VX165" s="63"/>
      <c r="VY165" s="63"/>
      <c r="VZ165" s="63"/>
      <c r="WA165" s="63"/>
      <c r="WB165" s="63"/>
      <c r="WC165" s="6"/>
      <c r="WD165" s="6"/>
      <c r="WE165" s="6"/>
      <c r="WF165" s="6"/>
      <c r="WG165" s="6"/>
      <c r="WH165" s="6"/>
      <c r="WI165" s="6"/>
      <c r="WJ165" s="6"/>
      <c r="WK165" s="6"/>
      <c r="WL165" s="63"/>
      <c r="WM165" s="3"/>
      <c r="WO165" s="4"/>
      <c r="WP165" s="1"/>
      <c r="WQ165" s="1"/>
      <c r="WR165" s="1"/>
      <c r="WS165" s="1"/>
      <c r="WT165" s="1"/>
      <c r="WU165" s="1"/>
      <c r="WV165" s="1"/>
      <c r="WW165" s="1"/>
      <c r="WX165" s="1"/>
      <c r="WY165" s="1"/>
      <c r="WZ165" s="1"/>
      <c r="XA165" s="1"/>
      <c r="XB165" s="1"/>
      <c r="XC165" s="1"/>
      <c r="XD165" s="6"/>
      <c r="XE165" s="6"/>
      <c r="XF165" s="6"/>
      <c r="XG165" s="6"/>
      <c r="XH165" s="6"/>
      <c r="XI165" s="6"/>
      <c r="XJ165" s="6"/>
      <c r="XK165" s="6"/>
      <c r="XL165" s="6"/>
      <c r="XM165" s="63"/>
      <c r="XN165" s="63"/>
      <c r="XO165" s="63"/>
      <c r="XP165" s="63"/>
      <c r="XQ165" s="63"/>
      <c r="XR165" s="63"/>
      <c r="XS165" s="63"/>
      <c r="XT165" s="63"/>
      <c r="XU165" s="63"/>
      <c r="XV165" s="63"/>
      <c r="XW165" s="63"/>
      <c r="XX165" s="63"/>
      <c r="XY165" s="63"/>
      <c r="XZ165" s="63"/>
      <c r="YA165" s="63"/>
      <c r="YB165" s="63"/>
      <c r="YC165" s="63"/>
      <c r="YD165" s="63"/>
      <c r="YE165" s="63"/>
      <c r="YF165" s="63"/>
      <c r="YG165" s="63"/>
      <c r="YH165" s="63"/>
      <c r="YI165" s="63"/>
      <c r="YJ165" s="63"/>
      <c r="YK165" s="63"/>
      <c r="YL165" s="63"/>
      <c r="YM165" s="63"/>
      <c r="YN165" s="63"/>
      <c r="YO165" s="63"/>
      <c r="YP165" s="63"/>
      <c r="YQ165" s="63"/>
      <c r="YR165" s="63"/>
      <c r="YS165" s="63"/>
      <c r="YT165" s="63"/>
      <c r="YU165" s="63"/>
      <c r="ZH165" s="3"/>
      <c r="ZJ165" s="4"/>
      <c r="ZK165" s="1"/>
      <c r="ZL165" s="1"/>
      <c r="ZM165" s="1"/>
      <c r="ZN165" s="1"/>
      <c r="ZO165" s="1"/>
      <c r="ZW165" s="1"/>
      <c r="AAA165" s="51"/>
      <c r="AAB165" s="24"/>
      <c r="AAC165" s="7"/>
      <c r="AAD165" s="7"/>
      <c r="AAE165" s="24"/>
      <c r="AAF165" s="24"/>
      <c r="AAG165" s="24"/>
      <c r="AAH165" s="24"/>
      <c r="AAI165" s="183"/>
    </row>
    <row r="166" s="1" customFormat="1" ht="15" customHeight="1">
      <c r="A166" s="2"/>
      <c r="B166" s="2"/>
      <c r="C166" s="2"/>
      <c r="D166" s="2"/>
      <c r="E166" s="2"/>
      <c r="F166" s="2"/>
      <c r="G166" s="2"/>
      <c r="H166" s="2"/>
      <c r="I166" s="2"/>
      <c r="J166" s="2"/>
      <c r="K166" s="63"/>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24"/>
      <c r="AL166" s="24"/>
      <c r="AM166" s="24"/>
      <c r="AN166" s="24"/>
      <c r="AO166" s="24"/>
      <c r="AP166" s="24"/>
      <c r="AQ166" s="24"/>
      <c r="AR166" s="24"/>
      <c r="AS166" s="24"/>
      <c r="AT166" s="24"/>
      <c r="AU166" s="24"/>
      <c r="AV166" s="24"/>
      <c r="AW166" s="7"/>
      <c r="AX166" s="7"/>
      <c r="AY166" s="7"/>
      <c r="AZ166" s="71"/>
      <c r="BA166" s="71"/>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6"/>
      <c r="DR166" s="51"/>
      <c r="DS166" s="51"/>
      <c r="DT166" s="63"/>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6"/>
      <c r="ET166" s="6"/>
      <c r="EU166" s="6"/>
      <c r="EV166" s="6"/>
      <c r="EW166" s="6"/>
      <c r="EX166" s="6"/>
      <c r="EY166" s="6"/>
      <c r="EZ166" s="6"/>
      <c r="FF166" s="51"/>
      <c r="FG166" s="51"/>
      <c r="FH166" s="63"/>
      <c r="FM166" s="24"/>
      <c r="FN166" s="24"/>
      <c r="FO166" s="24"/>
      <c r="FP166" s="24"/>
      <c r="FQ166" s="24"/>
      <c r="FR166" s="24"/>
      <c r="FS166" s="24"/>
      <c r="FT166" s="24"/>
      <c r="FU166" s="24"/>
      <c r="FV166" s="24"/>
      <c r="FW166" s="24"/>
      <c r="FX166" s="24"/>
      <c r="FY166" s="24"/>
      <c r="FZ166" s="24"/>
      <c r="GA166" s="24"/>
      <c r="GB166" s="24"/>
      <c r="GC166" s="24"/>
      <c r="GD166" s="24"/>
      <c r="GE166" s="24"/>
      <c r="GF166" s="24"/>
      <c r="GG166" s="6"/>
      <c r="GM166" s="51"/>
      <c r="GN166" s="51"/>
      <c r="GO166" s="63"/>
      <c r="GT166" s="1"/>
      <c r="GU166" s="1"/>
      <c r="GV166" s="1"/>
      <c r="GW166" s="1"/>
      <c r="GX166" s="1"/>
      <c r="GY166" s="1"/>
      <c r="GZ166" s="1"/>
      <c r="HA166" s="1"/>
      <c r="HB166" s="1"/>
      <c r="HC166" s="1"/>
      <c r="HD166" s="1"/>
      <c r="HE166" s="1"/>
      <c r="HF166" s="1"/>
      <c r="HG166" s="1"/>
      <c r="HH166" s="1"/>
      <c r="HI166" s="1"/>
      <c r="HJ166" s="1"/>
      <c r="HK166" s="1"/>
      <c r="HL166" s="6"/>
      <c r="HR166" s="51"/>
      <c r="HS166" s="51"/>
      <c r="HT166" s="63"/>
      <c r="HV166" s="1"/>
      <c r="HW166" s="1"/>
      <c r="HX166" s="1"/>
      <c r="HY166" s="1"/>
      <c r="HZ166" s="1"/>
      <c r="IA166" s="1"/>
      <c r="IB166" s="1"/>
      <c r="IC166" s="1"/>
      <c r="ID166" s="1"/>
      <c r="IE166" s="1"/>
      <c r="IF166" s="1"/>
      <c r="IG166" s="1"/>
      <c r="IH166" s="1"/>
      <c r="II166" s="1"/>
      <c r="IJ166" s="1"/>
      <c r="IK166" s="1"/>
      <c r="IL166" s="1"/>
      <c r="IM166" s="1"/>
      <c r="IN166" s="6"/>
      <c r="IT166" s="51"/>
      <c r="IU166" s="51"/>
      <c r="IV166" s="63"/>
      <c r="IW166" s="63"/>
      <c r="IX166" s="63"/>
      <c r="IY166" s="63"/>
      <c r="IZ166" s="63"/>
      <c r="JA166" s="63"/>
      <c r="JB166" s="63"/>
      <c r="JC166" s="63"/>
      <c r="JD166" s="63"/>
      <c r="JE166" s="63"/>
      <c r="JF166" s="24"/>
      <c r="JG166" s="24"/>
      <c r="JH166" s="24"/>
      <c r="JI166" s="24"/>
      <c r="JJ166" s="24"/>
      <c r="JK166" s="24"/>
      <c r="JL166" s="24"/>
      <c r="JM166" s="24"/>
      <c r="JN166" s="24"/>
      <c r="KN166" s="24"/>
      <c r="KO166" s="24"/>
      <c r="KP166" s="24"/>
      <c r="KQ166" s="24"/>
      <c r="KR166" s="24"/>
      <c r="KS166" s="24"/>
      <c r="KT166" s="24"/>
      <c r="KU166" s="24"/>
      <c r="KV166" s="24"/>
      <c r="KW166" s="24"/>
      <c r="KX166" s="24"/>
      <c r="KY166" s="24"/>
      <c r="KZ166" s="24"/>
      <c r="LA166" s="24"/>
      <c r="LB166" s="24"/>
      <c r="LC166" s="24"/>
      <c r="LD166" s="24"/>
      <c r="LE166" s="24"/>
      <c r="LF166" s="24"/>
      <c r="LG166" s="24"/>
      <c r="LH166" s="24"/>
      <c r="LI166" s="24"/>
      <c r="LJ166" s="24"/>
      <c r="LK166" s="24"/>
      <c r="LL166" s="24"/>
      <c r="LM166" s="1"/>
      <c r="LN166" s="1"/>
      <c r="LO166" s="1"/>
      <c r="LP166" s="1"/>
      <c r="LQ166" s="1"/>
      <c r="LR166" s="1"/>
      <c r="LS166" s="1"/>
      <c r="LT166" s="1"/>
      <c r="LU166" s="1"/>
      <c r="LV166" s="1"/>
      <c r="LW166" s="1"/>
      <c r="LX166" s="1"/>
      <c r="LY166" s="1"/>
      <c r="LZ166" s="1"/>
      <c r="MA166" s="1"/>
      <c r="MB166" s="1"/>
      <c r="MC166" s="1"/>
      <c r="MD166" s="1"/>
      <c r="ME166" s="6"/>
      <c r="MK166" s="51"/>
      <c r="ML166" s="51"/>
      <c r="MM166" s="63"/>
      <c r="MN166" s="63"/>
      <c r="MO166" s="63"/>
      <c r="MP166" s="63"/>
      <c r="MQ166" s="63"/>
      <c r="MR166" s="63"/>
      <c r="MS166" s="63"/>
      <c r="MT166" s="63"/>
      <c r="MU166" s="63"/>
      <c r="MV166" s="63"/>
      <c r="MW166" s="1"/>
      <c r="MX166" s="1"/>
      <c r="MY166" s="1"/>
      <c r="MZ166" s="1"/>
      <c r="NA166" s="1"/>
      <c r="NB166" s="1"/>
      <c r="NC166" s="1"/>
      <c r="ND166" s="1"/>
      <c r="NE166" s="1"/>
      <c r="NF166" s="1"/>
      <c r="NG166" s="1"/>
      <c r="NH166" s="1"/>
      <c r="NI166" s="1"/>
      <c r="NJ166" s="1"/>
      <c r="NK166" s="1"/>
      <c r="NL166" s="1"/>
      <c r="NM166" s="1"/>
      <c r="NN166" s="1"/>
      <c r="NO166" s="6"/>
      <c r="NU166" s="51"/>
      <c r="NV166" s="51"/>
      <c r="NW166" s="63"/>
      <c r="NX166" s="63"/>
      <c r="NY166" s="63"/>
      <c r="NZ166" s="63"/>
      <c r="OA166" s="63"/>
      <c r="OB166" s="63"/>
      <c r="OC166" s="63"/>
      <c r="OD166" s="63"/>
      <c r="OE166" s="63"/>
      <c r="OF166" s="63"/>
      <c r="OG166" s="6"/>
      <c r="OM166" s="51"/>
      <c r="ON166" s="51"/>
      <c r="OO166" s="63"/>
      <c r="OP166" s="63"/>
      <c r="OQ166" s="63"/>
      <c r="OR166" s="63"/>
      <c r="OS166" s="63"/>
      <c r="OT166" s="63"/>
      <c r="OU166" s="63"/>
      <c r="OV166" s="63"/>
      <c r="OW166" s="63"/>
      <c r="OX166" s="63"/>
      <c r="PH166" s="1"/>
      <c r="PI166" s="1"/>
      <c r="PJ166" s="1"/>
      <c r="PK166" s="1"/>
      <c r="PL166" s="1"/>
      <c r="PM166" s="1"/>
      <c r="PN166" s="1"/>
      <c r="PO166" s="1"/>
      <c r="PP166" s="1"/>
      <c r="PQ166" s="1"/>
      <c r="PR166" s="1"/>
      <c r="PS166" s="1"/>
      <c r="PT166" s="1"/>
      <c r="PU166" s="1"/>
      <c r="PV166" s="1"/>
      <c r="PW166" s="1"/>
      <c r="PX166" s="1"/>
      <c r="PY166" s="1"/>
      <c r="PZ166" s="6"/>
      <c r="QF166" s="24"/>
      <c r="QG166" s="24"/>
      <c r="QH166" s="6"/>
      <c r="QI166" s="63"/>
      <c r="QJ166" s="63"/>
      <c r="QK166" s="63"/>
      <c r="QL166" s="63"/>
      <c r="QM166" s="63"/>
      <c r="QN166" s="63"/>
      <c r="QO166" s="63"/>
      <c r="QP166" s="63"/>
      <c r="QQ166" s="63"/>
      <c r="QR166" s="6"/>
      <c r="QX166" s="51"/>
      <c r="QY166" s="51"/>
      <c r="QZ166" s="63"/>
      <c r="RA166" s="63"/>
      <c r="RB166" s="63"/>
      <c r="RC166" s="63"/>
      <c r="RD166" s="63"/>
      <c r="RE166" s="63"/>
      <c r="RF166" s="63"/>
      <c r="RG166" s="63"/>
      <c r="RH166" s="63"/>
      <c r="RI166" s="63"/>
      <c r="SB166" s="63"/>
      <c r="SC166" s="63"/>
      <c r="SD166" s="63"/>
      <c r="SE166" s="63"/>
      <c r="SF166" s="63"/>
      <c r="SG166" s="63"/>
      <c r="SH166" s="63"/>
      <c r="SI166" s="63"/>
      <c r="SJ166" s="63"/>
      <c r="SK166" s="24"/>
      <c r="SL166" s="24"/>
      <c r="SM166" s="24"/>
      <c r="SN166" s="24"/>
      <c r="SO166" s="24"/>
      <c r="SP166" s="24"/>
      <c r="SQ166" s="24"/>
      <c r="SR166" s="24"/>
      <c r="SS166" s="24"/>
      <c r="ST166" s="24"/>
      <c r="SU166" s="24"/>
      <c r="SV166" s="24"/>
      <c r="SW166" s="24"/>
      <c r="SX166" s="24"/>
      <c r="SY166" s="24"/>
      <c r="SZ166" s="24"/>
      <c r="TA166" s="24"/>
      <c r="TB166" s="24"/>
      <c r="TC166" s="24"/>
      <c r="TD166" s="24"/>
      <c r="TE166" s="24"/>
      <c r="TF166" s="6"/>
      <c r="TL166" s="51"/>
      <c r="TM166" s="51"/>
      <c r="TN166" s="63"/>
      <c r="TR166" s="63"/>
      <c r="TS166" s="63"/>
      <c r="TT166" s="63"/>
      <c r="TU166" s="63"/>
      <c r="TV166" s="63"/>
      <c r="TW166" s="63"/>
      <c r="TX166" s="63"/>
      <c r="TY166" s="63"/>
      <c r="TZ166" s="63"/>
      <c r="UA166" s="63"/>
      <c r="UB166" s="63"/>
      <c r="UC166" s="63"/>
      <c r="UD166" s="63"/>
      <c r="UE166" s="63"/>
      <c r="UF166" s="63"/>
      <c r="UG166" s="63"/>
      <c r="UH166" s="63"/>
      <c r="UI166" s="63"/>
      <c r="US166" s="63"/>
      <c r="UT166" s="250"/>
      <c r="UU166" s="63"/>
      <c r="UV166" s="63"/>
      <c r="UW166" s="63"/>
      <c r="UX166" s="63"/>
      <c r="UY166" s="63"/>
      <c r="UZ166" s="63"/>
      <c r="VA166" s="63"/>
      <c r="VB166" s="6"/>
      <c r="VH166" s="51"/>
      <c r="VI166" s="51"/>
      <c r="VJ166" s="63"/>
      <c r="VK166" s="63"/>
      <c r="VL166" s="63"/>
      <c r="VM166" s="63"/>
      <c r="VN166" s="63"/>
      <c r="VO166" s="63"/>
      <c r="VP166" s="63"/>
      <c r="VQ166" s="63"/>
      <c r="VR166" s="63"/>
      <c r="VS166" s="63"/>
      <c r="VT166" s="63"/>
      <c r="VU166" s="63"/>
      <c r="VV166" s="63"/>
      <c r="VW166" s="63"/>
      <c r="VX166" s="63"/>
      <c r="VY166" s="63"/>
      <c r="VZ166" s="63"/>
      <c r="WA166" s="63"/>
      <c r="WB166" s="63"/>
      <c r="WC166" s="6"/>
      <c r="WD166" s="6"/>
      <c r="WE166" s="6"/>
      <c r="WF166" s="6"/>
      <c r="WG166" s="6"/>
      <c r="WH166" s="6"/>
      <c r="WI166" s="6"/>
      <c r="WJ166" s="6"/>
      <c r="WK166" s="6"/>
      <c r="WL166" s="63"/>
      <c r="WM166" s="3"/>
      <c r="WO166" s="4"/>
      <c r="WP166" s="1"/>
      <c r="WQ166" s="1"/>
      <c r="WR166" s="1"/>
      <c r="WS166" s="1"/>
      <c r="WT166" s="1"/>
      <c r="WU166" s="1"/>
      <c r="WV166" s="1"/>
      <c r="WW166" s="1"/>
      <c r="WX166" s="1"/>
      <c r="WY166" s="1"/>
      <c r="WZ166" s="1"/>
      <c r="XA166" s="1"/>
      <c r="XB166" s="1"/>
      <c r="XC166" s="1"/>
      <c r="XD166" s="6"/>
      <c r="XE166" s="6"/>
      <c r="XF166" s="6"/>
      <c r="XG166" s="6"/>
      <c r="XH166" s="6"/>
      <c r="XI166" s="6"/>
      <c r="XJ166" s="6"/>
      <c r="XK166" s="6"/>
      <c r="XL166" s="6"/>
      <c r="XM166" s="63"/>
      <c r="XN166" s="63"/>
      <c r="XO166" s="63"/>
      <c r="XP166" s="63"/>
      <c r="XQ166" s="63"/>
      <c r="XR166" s="63"/>
      <c r="XS166" s="63"/>
      <c r="XT166" s="63"/>
      <c r="XU166" s="63"/>
      <c r="XV166" s="63"/>
      <c r="XW166" s="63"/>
      <c r="XX166" s="63"/>
      <c r="XY166" s="63"/>
      <c r="XZ166" s="63"/>
      <c r="YA166" s="63"/>
      <c r="YB166" s="63"/>
      <c r="YC166" s="63"/>
      <c r="YD166" s="63"/>
      <c r="YE166" s="63"/>
      <c r="YF166" s="63"/>
      <c r="YG166" s="63"/>
      <c r="YH166" s="63"/>
      <c r="YI166" s="63"/>
      <c r="YJ166" s="63"/>
      <c r="YK166" s="63"/>
      <c r="YL166" s="63"/>
      <c r="YM166" s="63"/>
      <c r="YN166" s="63"/>
      <c r="YO166" s="63"/>
      <c r="YP166" s="63"/>
      <c r="YQ166" s="63"/>
      <c r="YR166" s="63"/>
      <c r="YS166" s="63"/>
      <c r="YT166" s="63"/>
      <c r="YU166" s="63"/>
      <c r="ZH166" s="3"/>
      <c r="ZJ166" s="4"/>
      <c r="ZK166" s="1"/>
      <c r="ZL166" s="1"/>
      <c r="ZM166" s="1"/>
      <c r="ZN166" s="1"/>
      <c r="ZO166" s="1"/>
      <c r="ZW166" s="1"/>
      <c r="AAA166" s="24"/>
      <c r="AAB166" s="24"/>
      <c r="AAC166" s="7"/>
      <c r="AAD166" s="7"/>
      <c r="AAE166" s="24"/>
      <c r="AAF166" s="24"/>
      <c r="AAG166" s="24"/>
      <c r="AAH166" s="24"/>
      <c r="AAI166" s="183"/>
    </row>
    <row r="167" s="1" customFormat="1" ht="15" customHeight="1">
      <c r="A167" s="2"/>
      <c r="B167" s="2"/>
      <c r="C167" s="2"/>
      <c r="D167" s="2"/>
      <c r="E167" s="2"/>
      <c r="F167" s="2"/>
      <c r="G167" s="2"/>
      <c r="H167" s="2"/>
      <c r="I167" s="2"/>
      <c r="J167" s="2"/>
      <c r="K167" s="182"/>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24"/>
      <c r="AU167" s="24"/>
      <c r="AV167" s="24"/>
      <c r="AW167" s="7"/>
      <c r="AX167" s="7"/>
      <c r="AY167" s="7"/>
      <c r="AZ167" s="71"/>
      <c r="BA167" s="71"/>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6"/>
      <c r="DR167" s="24"/>
      <c r="DS167" s="24"/>
      <c r="DT167" s="6"/>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6"/>
      <c r="ET167" s="6"/>
      <c r="EU167" s="6"/>
      <c r="EV167" s="6"/>
      <c r="EW167" s="6"/>
      <c r="EX167" s="6"/>
      <c r="EY167" s="6"/>
      <c r="EZ167" s="6"/>
      <c r="FF167" s="24"/>
      <c r="FG167" s="24"/>
      <c r="FH167" s="6"/>
      <c r="FM167" s="24"/>
      <c r="FN167" s="24"/>
      <c r="FO167" s="24"/>
      <c r="FP167" s="24"/>
      <c r="FQ167" s="24"/>
      <c r="FR167" s="24"/>
      <c r="FS167" s="24"/>
      <c r="FT167" s="24"/>
      <c r="FU167" s="24"/>
      <c r="FV167" s="24"/>
      <c r="FW167" s="24"/>
      <c r="FX167" s="24"/>
      <c r="FY167" s="24"/>
      <c r="FZ167" s="24"/>
      <c r="GA167" s="24"/>
      <c r="GB167" s="24"/>
      <c r="GC167" s="24"/>
      <c r="GD167" s="24"/>
      <c r="GE167" s="24"/>
      <c r="GF167" s="24"/>
      <c r="GG167" s="6"/>
      <c r="GM167" s="24"/>
      <c r="GN167" s="24"/>
      <c r="GO167" s="6"/>
      <c r="GT167" s="1"/>
      <c r="GU167" s="1"/>
      <c r="GV167" s="1"/>
      <c r="GW167" s="1"/>
      <c r="GX167" s="1"/>
      <c r="GY167" s="1"/>
      <c r="GZ167" s="1"/>
      <c r="HA167" s="1"/>
      <c r="HB167" s="1"/>
      <c r="HC167" s="1"/>
      <c r="HD167" s="1"/>
      <c r="HE167" s="1"/>
      <c r="HF167" s="1"/>
      <c r="HG167" s="1"/>
      <c r="HH167" s="1"/>
      <c r="HI167" s="1"/>
      <c r="HJ167" s="1"/>
      <c r="HK167" s="1"/>
      <c r="HL167" s="6"/>
      <c r="HR167" s="24"/>
      <c r="HS167" s="24"/>
      <c r="HT167" s="6"/>
      <c r="HV167" s="1"/>
      <c r="HW167" s="1"/>
      <c r="HX167" s="1"/>
      <c r="HY167" s="1"/>
      <c r="HZ167" s="1"/>
      <c r="IA167" s="1"/>
      <c r="IB167" s="1"/>
      <c r="IC167" s="1"/>
      <c r="ID167" s="1"/>
      <c r="IE167" s="1"/>
      <c r="IF167" s="1"/>
      <c r="IG167" s="1"/>
      <c r="IH167" s="1"/>
      <c r="II167" s="1"/>
      <c r="IJ167" s="1"/>
      <c r="IK167" s="1"/>
      <c r="IL167" s="1"/>
      <c r="IM167" s="1"/>
      <c r="IN167" s="6"/>
      <c r="IT167" s="24"/>
      <c r="IU167" s="24"/>
      <c r="IV167" s="6"/>
      <c r="IW167" s="6"/>
      <c r="IX167" s="6"/>
      <c r="IY167" s="6"/>
      <c r="IZ167" s="6"/>
      <c r="JA167" s="6"/>
      <c r="JB167" s="6"/>
      <c r="JC167" s="6"/>
      <c r="JD167" s="6"/>
      <c r="JE167" s="6"/>
      <c r="JF167" s="24"/>
      <c r="JG167" s="24"/>
      <c r="JH167" s="24"/>
      <c r="JI167" s="24"/>
      <c r="JJ167" s="24"/>
      <c r="JK167" s="24"/>
      <c r="JL167" s="24"/>
      <c r="JM167" s="24"/>
      <c r="JN167" s="24"/>
      <c r="KN167" s="24"/>
      <c r="KO167" s="24"/>
      <c r="KP167" s="24"/>
      <c r="KQ167" s="24"/>
      <c r="KR167" s="24"/>
      <c r="KS167" s="24"/>
      <c r="KT167" s="24"/>
      <c r="KU167" s="24"/>
      <c r="KV167" s="24"/>
      <c r="KW167" s="24"/>
      <c r="KX167" s="24"/>
      <c r="KY167" s="24"/>
      <c r="KZ167" s="24"/>
      <c r="LA167" s="24"/>
      <c r="LB167" s="24"/>
      <c r="LC167" s="24"/>
      <c r="LD167" s="24"/>
      <c r="LE167" s="24"/>
      <c r="LF167" s="24"/>
      <c r="LG167" s="24"/>
      <c r="LH167" s="24"/>
      <c r="LI167" s="24"/>
      <c r="LJ167" s="24"/>
      <c r="LK167" s="24"/>
      <c r="LL167" s="24"/>
      <c r="LM167" s="1"/>
      <c r="LN167" s="1"/>
      <c r="LO167" s="1"/>
      <c r="LP167" s="1"/>
      <c r="LQ167" s="1"/>
      <c r="LR167" s="1"/>
      <c r="LS167" s="1"/>
      <c r="LT167" s="1"/>
      <c r="LU167" s="1"/>
      <c r="LV167" s="1"/>
      <c r="LW167" s="1"/>
      <c r="LX167" s="1"/>
      <c r="LY167" s="1"/>
      <c r="LZ167" s="1"/>
      <c r="MA167" s="1"/>
      <c r="MB167" s="1"/>
      <c r="MC167" s="1"/>
      <c r="MD167" s="1"/>
      <c r="ME167" s="6"/>
      <c r="MK167" s="24"/>
      <c r="ML167" s="24"/>
      <c r="MM167" s="6"/>
      <c r="MN167" s="6"/>
      <c r="MO167" s="6"/>
      <c r="MP167" s="6"/>
      <c r="MQ167" s="6"/>
      <c r="MR167" s="6"/>
      <c r="MS167" s="6"/>
      <c r="MT167" s="6"/>
      <c r="MU167" s="6"/>
      <c r="MV167" s="6"/>
      <c r="MW167" s="1"/>
      <c r="MX167" s="1"/>
      <c r="MY167" s="1"/>
      <c r="MZ167" s="1"/>
      <c r="NA167" s="1"/>
      <c r="NB167" s="1"/>
      <c r="NC167" s="1"/>
      <c r="ND167" s="1"/>
      <c r="NE167" s="1"/>
      <c r="NF167" s="1"/>
      <c r="NG167" s="1"/>
      <c r="NH167" s="1"/>
      <c r="NI167" s="1"/>
      <c r="NJ167" s="1"/>
      <c r="NK167" s="1"/>
      <c r="NL167" s="1"/>
      <c r="NM167" s="1"/>
      <c r="NN167" s="1"/>
      <c r="NO167" s="6"/>
      <c r="NU167" s="24"/>
      <c r="NV167" s="24"/>
      <c r="NW167" s="6"/>
      <c r="NX167" s="6"/>
      <c r="NY167" s="6"/>
      <c r="NZ167" s="6"/>
      <c r="OA167" s="6"/>
      <c r="OB167" s="6"/>
      <c r="OC167" s="6"/>
      <c r="OD167" s="6"/>
      <c r="OE167" s="6"/>
      <c r="OF167" s="6"/>
      <c r="OG167" s="6"/>
      <c r="OM167" s="24"/>
      <c r="ON167" s="24"/>
      <c r="OO167" s="6"/>
      <c r="OP167" s="6"/>
      <c r="OQ167" s="6"/>
      <c r="OR167" s="6"/>
      <c r="OS167" s="6"/>
      <c r="OT167" s="6"/>
      <c r="OU167" s="6"/>
      <c r="OV167" s="6"/>
      <c r="OW167" s="6"/>
      <c r="OX167" s="6"/>
      <c r="PH167" s="1"/>
      <c r="PI167" s="1"/>
      <c r="PJ167" s="1"/>
      <c r="PK167" s="1"/>
      <c r="PL167" s="1"/>
      <c r="PM167" s="1"/>
      <c r="PN167" s="1"/>
      <c r="PO167" s="1"/>
      <c r="PP167" s="1"/>
      <c r="PQ167" s="1"/>
      <c r="PR167" s="1"/>
      <c r="PS167" s="1"/>
      <c r="PT167" s="1"/>
      <c r="PU167" s="1"/>
      <c r="PV167" s="1"/>
      <c r="PW167" s="1"/>
      <c r="PX167" s="1"/>
      <c r="PY167" s="1"/>
      <c r="PZ167" s="6"/>
      <c r="QF167" s="24"/>
      <c r="QG167" s="24"/>
      <c r="QH167" s="6"/>
      <c r="QI167" s="6"/>
      <c r="QJ167" s="6"/>
      <c r="QK167" s="6"/>
      <c r="QL167" s="6"/>
      <c r="QM167" s="6"/>
      <c r="QN167" s="6"/>
      <c r="QO167" s="6"/>
      <c r="QP167" s="6"/>
      <c r="QQ167" s="6"/>
      <c r="QR167" s="6"/>
      <c r="QX167" s="24"/>
      <c r="QY167" s="24"/>
      <c r="QZ167" s="6"/>
      <c r="RA167" s="6"/>
      <c r="RB167" s="6"/>
      <c r="RC167" s="6"/>
      <c r="RD167" s="6"/>
      <c r="RE167" s="6"/>
      <c r="RF167" s="6"/>
      <c r="RG167" s="6"/>
      <c r="RH167" s="6"/>
      <c r="RI167" s="6"/>
      <c r="SB167" s="6"/>
      <c r="SC167" s="6"/>
      <c r="SD167" s="6"/>
      <c r="SE167" s="6"/>
      <c r="SF167" s="6"/>
      <c r="SG167" s="6"/>
      <c r="SH167" s="6"/>
      <c r="SI167" s="6"/>
      <c r="SJ167" s="6"/>
      <c r="SK167" s="24"/>
      <c r="SL167" s="24"/>
      <c r="SM167" s="24"/>
      <c r="SN167" s="24"/>
      <c r="SO167" s="24"/>
      <c r="SP167" s="24"/>
      <c r="SQ167" s="24"/>
      <c r="SR167" s="24"/>
      <c r="SS167" s="24"/>
      <c r="ST167" s="24"/>
      <c r="SU167" s="24"/>
      <c r="SV167" s="24"/>
      <c r="SW167" s="24"/>
      <c r="SX167" s="24"/>
      <c r="SY167" s="24"/>
      <c r="SZ167" s="24"/>
      <c r="TA167" s="24"/>
      <c r="TB167" s="24"/>
      <c r="TC167" s="24"/>
      <c r="TD167" s="24"/>
      <c r="TE167" s="24"/>
      <c r="TF167" s="6"/>
      <c r="TL167" s="24"/>
      <c r="TM167" s="24"/>
      <c r="TN167" s="6"/>
      <c r="TR167" s="6"/>
      <c r="TS167" s="6"/>
      <c r="TT167" s="6"/>
      <c r="TU167" s="6"/>
      <c r="TV167" s="6"/>
      <c r="TW167" s="6"/>
      <c r="TX167" s="6"/>
      <c r="TY167" s="6"/>
      <c r="TZ167" s="6"/>
      <c r="UA167" s="6"/>
      <c r="UB167" s="6"/>
      <c r="UC167" s="6"/>
      <c r="UD167" s="6"/>
      <c r="UE167" s="6"/>
      <c r="UF167" s="6"/>
      <c r="UG167" s="6"/>
      <c r="UH167" s="6"/>
      <c r="UI167" s="6"/>
      <c r="US167" s="6"/>
      <c r="UT167" s="8"/>
      <c r="UU167" s="6"/>
      <c r="UV167" s="6"/>
      <c r="UW167" s="6"/>
      <c r="UX167" s="6"/>
      <c r="UY167" s="6"/>
      <c r="UZ167" s="6"/>
      <c r="VA167" s="6"/>
      <c r="VB167" s="6"/>
      <c r="VH167" s="24"/>
      <c r="VI167" s="24"/>
      <c r="VJ167" s="6"/>
      <c r="VK167" s="6"/>
      <c r="VL167" s="6"/>
      <c r="VM167" s="6"/>
      <c r="VN167" s="6"/>
      <c r="VO167" s="6"/>
      <c r="VP167" s="6"/>
      <c r="VQ167" s="6"/>
      <c r="VR167" s="6"/>
      <c r="VS167" s="6"/>
      <c r="VT167" s="6"/>
      <c r="VU167" s="6"/>
      <c r="VV167" s="6"/>
      <c r="VW167" s="6"/>
      <c r="VX167" s="6"/>
      <c r="VY167" s="6"/>
      <c r="VZ167" s="6"/>
      <c r="WA167" s="6"/>
      <c r="WB167" s="6"/>
      <c r="WC167" s="6"/>
      <c r="WD167" s="6"/>
      <c r="WE167" s="6"/>
      <c r="WF167" s="6"/>
      <c r="WG167" s="6"/>
      <c r="WH167" s="6"/>
      <c r="WI167" s="6"/>
      <c r="WJ167" s="6"/>
      <c r="WK167" s="6"/>
      <c r="WL167" s="6"/>
      <c r="WM167" s="3"/>
      <c r="WO167" s="4"/>
      <c r="WP167" s="1"/>
      <c r="WQ167" s="1"/>
      <c r="WR167" s="1"/>
      <c r="WS167" s="1"/>
      <c r="WT167" s="1"/>
      <c r="WU167" s="1"/>
      <c r="WV167" s="1"/>
      <c r="WW167" s="1"/>
      <c r="WX167" s="1"/>
      <c r="WY167" s="1"/>
      <c r="WZ167" s="1"/>
      <c r="XA167" s="1"/>
      <c r="XB167" s="1"/>
      <c r="XC167" s="1"/>
      <c r="XD167" s="6"/>
      <c r="XE167" s="6"/>
      <c r="XF167" s="6"/>
      <c r="XG167" s="6"/>
      <c r="XH167" s="6"/>
      <c r="XI167" s="6"/>
      <c r="XJ167" s="6"/>
      <c r="XK167" s="6"/>
      <c r="XL167" s="6"/>
      <c r="XM167" s="6"/>
      <c r="XN167" s="6"/>
      <c r="XO167" s="6"/>
      <c r="XP167" s="6"/>
      <c r="XQ167" s="6"/>
      <c r="XR167" s="6"/>
      <c r="XS167" s="6"/>
      <c r="XT167" s="6"/>
      <c r="XU167" s="6"/>
      <c r="XV167" s="6"/>
      <c r="XW167" s="6"/>
      <c r="XX167" s="6"/>
      <c r="XY167" s="6"/>
      <c r="XZ167" s="6"/>
      <c r="YA167" s="6"/>
      <c r="YB167" s="6"/>
      <c r="YC167" s="6"/>
      <c r="YD167" s="6"/>
      <c r="YE167" s="6"/>
      <c r="YF167" s="6"/>
      <c r="YG167" s="6"/>
      <c r="YH167" s="6"/>
      <c r="YI167" s="6"/>
      <c r="YJ167" s="6"/>
      <c r="YK167" s="6"/>
      <c r="YL167" s="6"/>
      <c r="YM167" s="6"/>
      <c r="YN167" s="6"/>
      <c r="YO167" s="6"/>
      <c r="YP167" s="6"/>
      <c r="YQ167" s="6"/>
      <c r="YR167" s="6"/>
      <c r="YS167" s="6"/>
      <c r="YT167" s="6"/>
      <c r="YU167" s="6"/>
      <c r="ZH167" s="3"/>
      <c r="ZJ167" s="4"/>
      <c r="ZK167" s="1"/>
      <c r="ZL167" s="1"/>
      <c r="ZM167" s="1"/>
      <c r="ZN167" s="1"/>
      <c r="ZO167" s="1"/>
      <c r="ZW167" s="1"/>
      <c r="AAA167" s="24"/>
      <c r="AAB167" s="24"/>
      <c r="AAC167" s="7"/>
      <c r="AAD167" s="7"/>
      <c r="AAE167" s="24"/>
      <c r="AAF167" s="24"/>
      <c r="AAG167" s="24"/>
      <c r="AAH167" s="24"/>
      <c r="AAI167" s="183"/>
    </row>
    <row r="168" s="1" customFormat="1" ht="15" customHeight="1">
      <c r="A168" s="2"/>
      <c r="B168" s="2"/>
      <c r="C168" s="2"/>
      <c r="D168" s="2"/>
      <c r="E168" s="2"/>
      <c r="F168" s="2"/>
      <c r="G168" s="2"/>
      <c r="H168" s="2"/>
      <c r="I168" s="2"/>
      <c r="J168" s="2"/>
      <c r="K168" s="24"/>
      <c r="L168" s="6"/>
      <c r="M168" s="24"/>
      <c r="N168" s="24"/>
      <c r="O168" s="24"/>
      <c r="P168" s="24"/>
      <c r="Q168" s="8"/>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24"/>
      <c r="AU168" s="24"/>
      <c r="AV168" s="24"/>
      <c r="AW168" s="51"/>
      <c r="AX168" s="7"/>
      <c r="AY168" s="63"/>
      <c r="AZ168" s="71"/>
      <c r="BA168" s="71"/>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6"/>
      <c r="DR168" s="46"/>
      <c r="DS168" s="24"/>
      <c r="DT168" s="6"/>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6"/>
      <c r="ET168" s="6"/>
      <c r="EU168" s="6"/>
      <c r="EV168" s="6"/>
      <c r="EW168" s="6"/>
      <c r="EX168" s="6"/>
      <c r="EY168" s="6"/>
      <c r="EZ168" s="6"/>
      <c r="FF168" s="46"/>
      <c r="FG168" s="24"/>
      <c r="FH168" s="6"/>
      <c r="FM168" s="24"/>
      <c r="FN168" s="24"/>
      <c r="FO168" s="24"/>
      <c r="FP168" s="24"/>
      <c r="FQ168" s="24"/>
      <c r="FR168" s="24"/>
      <c r="FS168" s="24"/>
      <c r="FT168" s="24"/>
      <c r="FU168" s="24"/>
      <c r="FV168" s="24"/>
      <c r="FW168" s="24"/>
      <c r="FX168" s="24"/>
      <c r="FY168" s="24"/>
      <c r="FZ168" s="24"/>
      <c r="GA168" s="24"/>
      <c r="GB168" s="24"/>
      <c r="GC168" s="24"/>
      <c r="GD168" s="24"/>
      <c r="GE168" s="24"/>
      <c r="GF168" s="24"/>
      <c r="GG168" s="6"/>
      <c r="GM168" s="46"/>
      <c r="GN168" s="24"/>
      <c r="GO168" s="6"/>
      <c r="GT168" s="1"/>
      <c r="GU168" s="1"/>
      <c r="GV168" s="1"/>
      <c r="GW168" s="1"/>
      <c r="GX168" s="1"/>
      <c r="GY168" s="1"/>
      <c r="GZ168" s="1"/>
      <c r="HA168" s="1"/>
      <c r="HB168" s="1"/>
      <c r="HC168" s="1"/>
      <c r="HD168" s="1"/>
      <c r="HE168" s="1"/>
      <c r="HF168" s="1"/>
      <c r="HG168" s="1"/>
      <c r="HH168" s="1"/>
      <c r="HI168" s="1"/>
      <c r="HJ168" s="1"/>
      <c r="HK168" s="1"/>
      <c r="HL168" s="6"/>
      <c r="HR168" s="46"/>
      <c r="HS168" s="24"/>
      <c r="HT168" s="6"/>
      <c r="HV168" s="1"/>
      <c r="HW168" s="1"/>
      <c r="HX168" s="1"/>
      <c r="HY168" s="1"/>
      <c r="HZ168" s="1"/>
      <c r="IA168" s="1"/>
      <c r="IB168" s="1"/>
      <c r="IC168" s="1"/>
      <c r="ID168" s="1"/>
      <c r="IE168" s="1"/>
      <c r="IF168" s="1"/>
      <c r="IG168" s="1"/>
      <c r="IH168" s="1"/>
      <c r="II168" s="1"/>
      <c r="IJ168" s="1"/>
      <c r="IK168" s="1"/>
      <c r="IL168" s="1"/>
      <c r="IM168" s="1"/>
      <c r="IN168" s="6"/>
      <c r="IT168" s="46"/>
      <c r="IU168" s="24"/>
      <c r="IV168" s="6"/>
      <c r="IW168" s="6"/>
      <c r="IX168" s="6"/>
      <c r="IY168" s="6"/>
      <c r="IZ168" s="6"/>
      <c r="JA168" s="6"/>
      <c r="JB168" s="6"/>
      <c r="JC168" s="6"/>
      <c r="JD168" s="6"/>
      <c r="JE168" s="6"/>
      <c r="JF168" s="24"/>
      <c r="JG168" s="24"/>
      <c r="JH168" s="24"/>
      <c r="JI168" s="24"/>
      <c r="JJ168" s="24"/>
      <c r="JK168" s="24"/>
      <c r="JL168" s="24"/>
      <c r="JM168" s="24"/>
      <c r="JN168" s="24"/>
      <c r="KN168" s="24"/>
      <c r="KO168" s="24"/>
      <c r="KP168" s="24"/>
      <c r="KQ168" s="24"/>
      <c r="KR168" s="24"/>
      <c r="KS168" s="24"/>
      <c r="KT168" s="24"/>
      <c r="KU168" s="24"/>
      <c r="KV168" s="24"/>
      <c r="KW168" s="24"/>
      <c r="KX168" s="24"/>
      <c r="KY168" s="24"/>
      <c r="KZ168" s="24"/>
      <c r="LA168" s="24"/>
      <c r="LB168" s="24"/>
      <c r="LC168" s="24"/>
      <c r="LD168" s="24"/>
      <c r="LE168" s="24"/>
      <c r="LF168" s="24"/>
      <c r="LG168" s="24"/>
      <c r="LH168" s="24"/>
      <c r="LI168" s="24"/>
      <c r="LJ168" s="24"/>
      <c r="LK168" s="24"/>
      <c r="LL168" s="24"/>
      <c r="LM168" s="1"/>
      <c r="LN168" s="1"/>
      <c r="LO168" s="1"/>
      <c r="LP168" s="1"/>
      <c r="LQ168" s="1"/>
      <c r="LR168" s="1"/>
      <c r="LS168" s="1"/>
      <c r="LT168" s="1"/>
      <c r="LU168" s="1"/>
      <c r="LV168" s="1"/>
      <c r="LW168" s="1"/>
      <c r="LX168" s="1"/>
      <c r="LY168" s="1"/>
      <c r="LZ168" s="1"/>
      <c r="MA168" s="1"/>
      <c r="MB168" s="1"/>
      <c r="MC168" s="1"/>
      <c r="MD168" s="1"/>
      <c r="ME168" s="6"/>
      <c r="MK168" s="46"/>
      <c r="ML168" s="24"/>
      <c r="MM168" s="6"/>
      <c r="MN168" s="6"/>
      <c r="MO168" s="6"/>
      <c r="MP168" s="6"/>
      <c r="MQ168" s="6"/>
      <c r="MR168" s="6"/>
      <c r="MS168" s="6"/>
      <c r="MT168" s="6"/>
      <c r="MU168" s="6"/>
      <c r="MV168" s="6"/>
      <c r="MW168" s="1"/>
      <c r="MX168" s="1"/>
      <c r="MY168" s="1"/>
      <c r="MZ168" s="1"/>
      <c r="NA168" s="1"/>
      <c r="NB168" s="1"/>
      <c r="NC168" s="1"/>
      <c r="ND168" s="1"/>
      <c r="NE168" s="1"/>
      <c r="NF168" s="1"/>
      <c r="NG168" s="1"/>
      <c r="NH168" s="1"/>
      <c r="NI168" s="1"/>
      <c r="NJ168" s="1"/>
      <c r="NK168" s="1"/>
      <c r="NL168" s="1"/>
      <c r="NM168" s="1"/>
      <c r="NN168" s="1"/>
      <c r="NO168" s="6"/>
      <c r="NU168" s="46"/>
      <c r="NV168" s="24"/>
      <c r="NW168" s="6"/>
      <c r="NX168" s="6"/>
      <c r="NY168" s="6"/>
      <c r="NZ168" s="6"/>
      <c r="OA168" s="6"/>
      <c r="OB168" s="6"/>
      <c r="OC168" s="6"/>
      <c r="OD168" s="6"/>
      <c r="OE168" s="6"/>
      <c r="OF168" s="6"/>
      <c r="OG168" s="6"/>
      <c r="OM168" s="46"/>
      <c r="ON168" s="24"/>
      <c r="OO168" s="6"/>
      <c r="OP168" s="6"/>
      <c r="OQ168" s="6"/>
      <c r="OR168" s="6"/>
      <c r="OS168" s="6"/>
      <c r="OT168" s="6"/>
      <c r="OU168" s="6"/>
      <c r="OV168" s="6"/>
      <c r="OW168" s="6"/>
      <c r="OX168" s="6"/>
      <c r="PH168" s="1"/>
      <c r="PI168" s="1"/>
      <c r="PJ168" s="1"/>
      <c r="PK168" s="1"/>
      <c r="PL168" s="1"/>
      <c r="PM168" s="1"/>
      <c r="PN168" s="1"/>
      <c r="PO168" s="1"/>
      <c r="PP168" s="1"/>
      <c r="PQ168" s="1"/>
      <c r="PR168" s="1"/>
      <c r="PS168" s="1"/>
      <c r="PT168" s="1"/>
      <c r="PU168" s="1"/>
      <c r="PV168" s="1"/>
      <c r="PW168" s="1"/>
      <c r="PX168" s="1"/>
      <c r="PY168" s="1"/>
      <c r="PZ168" s="6"/>
      <c r="QF168" s="24"/>
      <c r="QG168" s="24"/>
      <c r="QH168" s="6"/>
      <c r="QI168" s="6"/>
      <c r="QJ168" s="6"/>
      <c r="QK168" s="6"/>
      <c r="QL168" s="6"/>
      <c r="QM168" s="6"/>
      <c r="QN168" s="6"/>
      <c r="QO168" s="6"/>
      <c r="QP168" s="6"/>
      <c r="QQ168" s="6"/>
      <c r="QR168" s="6"/>
      <c r="QX168" s="46"/>
      <c r="QY168" s="24"/>
      <c r="QZ168" s="6"/>
      <c r="RA168" s="6"/>
      <c r="RB168" s="6"/>
      <c r="RC168" s="6"/>
      <c r="RD168" s="6"/>
      <c r="RE168" s="6"/>
      <c r="RF168" s="6"/>
      <c r="RG168" s="6"/>
      <c r="RH168" s="6"/>
      <c r="RI168" s="6"/>
      <c r="SB168" s="6"/>
      <c r="SC168" s="6"/>
      <c r="SD168" s="6"/>
      <c r="SE168" s="6"/>
      <c r="SF168" s="6"/>
      <c r="SG168" s="6"/>
      <c r="SH168" s="6"/>
      <c r="SI168" s="6"/>
      <c r="SJ168" s="6"/>
      <c r="SK168" s="24"/>
      <c r="SL168" s="24"/>
      <c r="SM168" s="24"/>
      <c r="SN168" s="24"/>
      <c r="SO168" s="24"/>
      <c r="SP168" s="24"/>
      <c r="SQ168" s="24"/>
      <c r="SR168" s="24"/>
      <c r="SS168" s="24"/>
      <c r="ST168" s="24"/>
      <c r="SU168" s="24"/>
      <c r="SV168" s="24"/>
      <c r="SW168" s="24"/>
      <c r="SX168" s="24"/>
      <c r="SY168" s="24"/>
      <c r="SZ168" s="24"/>
      <c r="TA168" s="24"/>
      <c r="TB168" s="24"/>
      <c r="TC168" s="24"/>
      <c r="TD168" s="24"/>
      <c r="TE168" s="24"/>
      <c r="TF168" s="6"/>
      <c r="TL168" s="46"/>
      <c r="TM168" s="24"/>
      <c r="TN168" s="6"/>
      <c r="TR168" s="6"/>
      <c r="TS168" s="6"/>
      <c r="TT168" s="6"/>
      <c r="TU168" s="6"/>
      <c r="TV168" s="6"/>
      <c r="TW168" s="6"/>
      <c r="TX168" s="6"/>
      <c r="TY168" s="6"/>
      <c r="TZ168" s="6"/>
      <c r="UA168" s="6"/>
      <c r="UB168" s="6"/>
      <c r="UC168" s="6"/>
      <c r="UD168" s="6"/>
      <c r="UE168" s="6"/>
      <c r="UF168" s="6"/>
      <c r="UG168" s="6"/>
      <c r="UH168" s="6"/>
      <c r="UI168" s="6"/>
      <c r="US168" s="6"/>
      <c r="UT168" s="8"/>
      <c r="UU168" s="6"/>
      <c r="UV168" s="6"/>
      <c r="UW168" s="6"/>
      <c r="UX168" s="6"/>
      <c r="UY168" s="6"/>
      <c r="UZ168" s="6"/>
      <c r="VA168" s="6"/>
      <c r="VB168" s="6"/>
      <c r="VH168" s="46"/>
      <c r="VI168" s="24"/>
      <c r="VJ168" s="6"/>
      <c r="VK168" s="6"/>
      <c r="VL168" s="6"/>
      <c r="VM168" s="6"/>
      <c r="VN168" s="6"/>
      <c r="VO168" s="6"/>
      <c r="VP168" s="6"/>
      <c r="VQ168" s="6"/>
      <c r="VR168" s="6"/>
      <c r="VS168" s="6"/>
      <c r="VT168" s="6"/>
      <c r="VU168" s="6"/>
      <c r="VV168" s="6"/>
      <c r="VW168" s="6"/>
      <c r="VX168" s="6"/>
      <c r="VY168" s="6"/>
      <c r="VZ168" s="6"/>
      <c r="WA168" s="6"/>
      <c r="WB168" s="6"/>
      <c r="WC168" s="6"/>
      <c r="WD168" s="6"/>
      <c r="WE168" s="6"/>
      <c r="WF168" s="6"/>
      <c r="WG168" s="6"/>
      <c r="WH168" s="6"/>
      <c r="WI168" s="6"/>
      <c r="WJ168" s="6"/>
      <c r="WK168" s="6"/>
      <c r="WL168" s="6"/>
      <c r="WM168" s="3"/>
      <c r="WO168" s="4"/>
      <c r="WP168" s="1"/>
      <c r="WQ168" s="1"/>
      <c r="WR168" s="1"/>
      <c r="WS168" s="1"/>
      <c r="WT168" s="1"/>
      <c r="WU168" s="1"/>
      <c r="WV168" s="1"/>
      <c r="WW168" s="1"/>
      <c r="WX168" s="1"/>
      <c r="WY168" s="1"/>
      <c r="WZ168" s="1"/>
      <c r="XA168" s="1"/>
      <c r="XB168" s="1"/>
      <c r="XC168" s="1"/>
      <c r="XD168" s="6"/>
      <c r="XE168" s="6"/>
      <c r="XF168" s="6"/>
      <c r="XG168" s="6"/>
      <c r="XH168" s="6"/>
      <c r="XI168" s="6"/>
      <c r="XJ168" s="6"/>
      <c r="XK168" s="6"/>
      <c r="XL168" s="6"/>
      <c r="XM168" s="6"/>
      <c r="XN168" s="6"/>
      <c r="XO168" s="6"/>
      <c r="XP168" s="6"/>
      <c r="XQ168" s="6"/>
      <c r="XR168" s="6"/>
      <c r="XS168" s="6"/>
      <c r="XT168" s="6"/>
      <c r="XU168" s="6"/>
      <c r="XV168" s="6"/>
      <c r="XW168" s="6"/>
      <c r="XX168" s="6"/>
      <c r="XY168" s="6"/>
      <c r="XZ168" s="6"/>
      <c r="YA168" s="6"/>
      <c r="YB168" s="6"/>
      <c r="YC168" s="6"/>
      <c r="YD168" s="6"/>
      <c r="YE168" s="6"/>
      <c r="YF168" s="6"/>
      <c r="YG168" s="6"/>
      <c r="YH168" s="6"/>
      <c r="YI168" s="6"/>
      <c r="YJ168" s="6"/>
      <c r="YK168" s="6"/>
      <c r="YL168" s="6"/>
      <c r="YM168" s="6"/>
      <c r="YN168" s="6"/>
      <c r="YO168" s="6"/>
      <c r="YP168" s="6"/>
      <c r="YQ168" s="6"/>
      <c r="YR168" s="6"/>
      <c r="YS168" s="6"/>
      <c r="YT168" s="6"/>
      <c r="YU168" s="6"/>
      <c r="ZH168" s="3"/>
      <c r="ZJ168" s="4"/>
      <c r="ZK168" s="1"/>
      <c r="ZL168" s="1"/>
      <c r="ZM168" s="1"/>
      <c r="ZN168" s="1"/>
      <c r="ZO168" s="1"/>
      <c r="ZW168" s="1"/>
      <c r="AAA168" s="24"/>
      <c r="AAB168" s="24"/>
      <c r="AAC168" s="7"/>
      <c r="AAD168" s="7"/>
      <c r="AAE168" s="24"/>
      <c r="AAF168" s="24"/>
      <c r="AAG168" s="24"/>
      <c r="AAH168" s="24"/>
      <c r="AAI168" s="183"/>
    </row>
    <row r="169" s="1" customFormat="1" ht="15" customHeight="1">
      <c r="A169" s="2"/>
      <c r="B169" s="2"/>
      <c r="C169" s="2"/>
      <c r="D169" s="2"/>
      <c r="E169" s="2"/>
      <c r="F169" s="2"/>
      <c r="G169" s="2"/>
      <c r="H169" s="2"/>
      <c r="I169" s="2"/>
      <c r="J169" s="2"/>
      <c r="K169" s="183"/>
      <c r="L169" s="6"/>
      <c r="M169" s="71"/>
      <c r="N169" s="24"/>
      <c r="O169" s="24"/>
      <c r="P169" s="24"/>
      <c r="Q169" s="7"/>
      <c r="R169" s="7"/>
      <c r="S169" s="7"/>
      <c r="T169" s="7"/>
      <c r="U169" s="7"/>
      <c r="V169" s="7"/>
      <c r="W169" s="7"/>
      <c r="X169" s="7"/>
      <c r="Y169" s="7"/>
      <c r="Z169" s="7"/>
      <c r="AA169" s="7"/>
      <c r="AB169" s="7"/>
      <c r="AC169" s="7"/>
      <c r="AD169" s="7"/>
      <c r="AE169" s="7"/>
      <c r="AF169" s="7"/>
      <c r="AG169" s="7"/>
      <c r="AH169" s="7"/>
      <c r="AI169" s="7"/>
      <c r="AJ169" s="7"/>
      <c r="AK169" s="51"/>
      <c r="AL169" s="51"/>
      <c r="AM169" s="51"/>
      <c r="AN169" s="51"/>
      <c r="AO169" s="51"/>
      <c r="AP169" s="51"/>
      <c r="AQ169" s="51"/>
      <c r="AR169" s="51"/>
      <c r="AS169" s="51"/>
      <c r="AT169" s="24"/>
      <c r="AU169" s="24"/>
      <c r="AV169" s="24"/>
      <c r="AW169" s="7"/>
      <c r="AX169" s="7"/>
      <c r="AY169" s="6"/>
      <c r="AZ169" s="71"/>
      <c r="BA169" s="71"/>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6"/>
      <c r="DR169" s="24"/>
      <c r="DS169" s="24"/>
      <c r="DT169" s="6"/>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6"/>
      <c r="ET169" s="6"/>
      <c r="EU169" s="6"/>
      <c r="EV169" s="6"/>
      <c r="EW169" s="6"/>
      <c r="EX169" s="6"/>
      <c r="EY169" s="6"/>
      <c r="EZ169" s="6"/>
      <c r="FF169" s="24"/>
      <c r="FG169" s="24"/>
      <c r="FH169" s="6"/>
      <c r="FM169" s="24"/>
      <c r="FN169" s="24"/>
      <c r="FO169" s="24"/>
      <c r="FP169" s="24"/>
      <c r="FQ169" s="24"/>
      <c r="FR169" s="24"/>
      <c r="FS169" s="24"/>
      <c r="FT169" s="24"/>
      <c r="FU169" s="24"/>
      <c r="FV169" s="24"/>
      <c r="FW169" s="24"/>
      <c r="FX169" s="24"/>
      <c r="FY169" s="24"/>
      <c r="FZ169" s="24"/>
      <c r="GA169" s="24"/>
      <c r="GB169" s="24"/>
      <c r="GC169" s="24"/>
      <c r="GD169" s="24"/>
      <c r="GE169" s="24"/>
      <c r="GF169" s="24"/>
      <c r="GG169" s="6"/>
      <c r="GM169" s="24"/>
      <c r="GN169" s="24"/>
      <c r="GO169" s="6"/>
      <c r="GT169" s="1"/>
      <c r="GU169" s="1"/>
      <c r="GV169" s="1"/>
      <c r="GW169" s="1"/>
      <c r="GX169" s="1"/>
      <c r="GY169" s="1"/>
      <c r="GZ169" s="1"/>
      <c r="HA169" s="1"/>
      <c r="HB169" s="1"/>
      <c r="HC169" s="1"/>
      <c r="HD169" s="1"/>
      <c r="HE169" s="1"/>
      <c r="HF169" s="1"/>
      <c r="HG169" s="1"/>
      <c r="HH169" s="1"/>
      <c r="HI169" s="1"/>
      <c r="HJ169" s="1"/>
      <c r="HK169" s="1"/>
      <c r="HL169" s="6"/>
      <c r="HR169" s="24"/>
      <c r="HS169" s="24"/>
      <c r="HT169" s="6"/>
      <c r="HV169" s="1"/>
      <c r="HW169" s="1"/>
      <c r="HX169" s="1"/>
      <c r="HY169" s="1"/>
      <c r="HZ169" s="1"/>
      <c r="IA169" s="1"/>
      <c r="IB169" s="1"/>
      <c r="IC169" s="1"/>
      <c r="ID169" s="1"/>
      <c r="IE169" s="1"/>
      <c r="IF169" s="1"/>
      <c r="IG169" s="1"/>
      <c r="IH169" s="1"/>
      <c r="II169" s="1"/>
      <c r="IJ169" s="1"/>
      <c r="IK169" s="1"/>
      <c r="IL169" s="1"/>
      <c r="IM169" s="1"/>
      <c r="IN169" s="6"/>
      <c r="IT169" s="24"/>
      <c r="IU169" s="24"/>
      <c r="IV169" s="6"/>
      <c r="IW169" s="6"/>
      <c r="IX169" s="6"/>
      <c r="IY169" s="6"/>
      <c r="IZ169" s="6"/>
      <c r="JA169" s="6"/>
      <c r="JB169" s="6"/>
      <c r="JC169" s="6"/>
      <c r="JD169" s="6"/>
      <c r="JE169" s="6"/>
      <c r="JF169" s="24"/>
      <c r="JG169" s="24"/>
      <c r="JH169" s="24"/>
      <c r="JI169" s="24"/>
      <c r="JJ169" s="24"/>
      <c r="JK169" s="24"/>
      <c r="JL169" s="24"/>
      <c r="JM169" s="24"/>
      <c r="JN169" s="24"/>
      <c r="KN169" s="24"/>
      <c r="KO169" s="24"/>
      <c r="KP169" s="24"/>
      <c r="KQ169" s="24"/>
      <c r="KR169" s="24"/>
      <c r="KS169" s="24"/>
      <c r="KT169" s="24"/>
      <c r="KU169" s="24"/>
      <c r="KV169" s="24"/>
      <c r="KW169" s="24"/>
      <c r="KX169" s="24"/>
      <c r="KY169" s="24"/>
      <c r="KZ169" s="24"/>
      <c r="LA169" s="24"/>
      <c r="LB169" s="24"/>
      <c r="LC169" s="24"/>
      <c r="LD169" s="24"/>
      <c r="LE169" s="24"/>
      <c r="LF169" s="24"/>
      <c r="LG169" s="24"/>
      <c r="LH169" s="24"/>
      <c r="LI169" s="24"/>
      <c r="LJ169" s="24"/>
      <c r="LK169" s="24"/>
      <c r="LL169" s="24"/>
      <c r="LM169" s="1"/>
      <c r="LN169" s="1"/>
      <c r="LO169" s="1"/>
      <c r="LP169" s="1"/>
      <c r="LQ169" s="1"/>
      <c r="LR169" s="1"/>
      <c r="LS169" s="1"/>
      <c r="LT169" s="1"/>
      <c r="LU169" s="1"/>
      <c r="LV169" s="1"/>
      <c r="LW169" s="1"/>
      <c r="LX169" s="1"/>
      <c r="LY169" s="1"/>
      <c r="LZ169" s="1"/>
      <c r="MA169" s="1"/>
      <c r="MB169" s="1"/>
      <c r="MC169" s="1"/>
      <c r="MD169" s="1"/>
      <c r="ME169" s="6"/>
      <c r="MK169" s="24"/>
      <c r="ML169" s="24"/>
      <c r="MM169" s="6"/>
      <c r="MN169" s="6"/>
      <c r="MO169" s="6"/>
      <c r="MP169" s="6"/>
      <c r="MQ169" s="6"/>
      <c r="MR169" s="6"/>
      <c r="MS169" s="6"/>
      <c r="MT169" s="6"/>
      <c r="MU169" s="6"/>
      <c r="MV169" s="6"/>
      <c r="MW169" s="1"/>
      <c r="MX169" s="1"/>
      <c r="MY169" s="1"/>
      <c r="MZ169" s="1"/>
      <c r="NA169" s="1"/>
      <c r="NB169" s="1"/>
      <c r="NC169" s="1"/>
      <c r="ND169" s="1"/>
      <c r="NE169" s="1"/>
      <c r="NF169" s="1"/>
      <c r="NG169" s="1"/>
      <c r="NH169" s="1"/>
      <c r="NI169" s="1"/>
      <c r="NJ169" s="1"/>
      <c r="NK169" s="1"/>
      <c r="NL169" s="1"/>
      <c r="NM169" s="1"/>
      <c r="NN169" s="1"/>
      <c r="NO169" s="6"/>
      <c r="NU169" s="24"/>
      <c r="NV169" s="24"/>
      <c r="NW169" s="6"/>
      <c r="NX169" s="6"/>
      <c r="NY169" s="6"/>
      <c r="NZ169" s="6"/>
      <c r="OA169" s="6"/>
      <c r="OB169" s="6"/>
      <c r="OC169" s="6"/>
      <c r="OD169" s="6"/>
      <c r="OE169" s="6"/>
      <c r="OF169" s="6"/>
      <c r="OG169" s="6"/>
      <c r="OM169" s="24"/>
      <c r="ON169" s="24"/>
      <c r="OO169" s="6"/>
      <c r="OP169" s="6"/>
      <c r="OQ169" s="6"/>
      <c r="OR169" s="6"/>
      <c r="OS169" s="6"/>
      <c r="OT169" s="6"/>
      <c r="OU169" s="6"/>
      <c r="OV169" s="6"/>
      <c r="OW169" s="6"/>
      <c r="OX169" s="6"/>
      <c r="PH169" s="1"/>
      <c r="PI169" s="1"/>
      <c r="PJ169" s="1"/>
      <c r="PK169" s="1"/>
      <c r="PL169" s="1"/>
      <c r="PM169" s="1"/>
      <c r="PN169" s="1"/>
      <c r="PO169" s="1"/>
      <c r="PP169" s="1"/>
      <c r="PQ169" s="1"/>
      <c r="PR169" s="1"/>
      <c r="PS169" s="1"/>
      <c r="PT169" s="1"/>
      <c r="PU169" s="1"/>
      <c r="PV169" s="1"/>
      <c r="PW169" s="1"/>
      <c r="PX169" s="1"/>
      <c r="PY169" s="1"/>
      <c r="PZ169" s="6"/>
      <c r="QF169" s="24"/>
      <c r="QG169" s="24"/>
      <c r="QH169" s="6"/>
      <c r="QI169" s="6"/>
      <c r="QJ169" s="6"/>
      <c r="QK169" s="6"/>
      <c r="QL169" s="6"/>
      <c r="QM169" s="6"/>
      <c r="QN169" s="6"/>
      <c r="QO169" s="6"/>
      <c r="QP169" s="6"/>
      <c r="QQ169" s="6"/>
      <c r="QR169" s="6"/>
      <c r="QX169" s="24"/>
      <c r="QY169" s="24"/>
      <c r="QZ169" s="6"/>
      <c r="RA169" s="6"/>
      <c r="RB169" s="6"/>
      <c r="RC169" s="6"/>
      <c r="RD169" s="6"/>
      <c r="RE169" s="6"/>
      <c r="RF169" s="6"/>
      <c r="RG169" s="6"/>
      <c r="RH169" s="6"/>
      <c r="RI169" s="6"/>
      <c r="SB169" s="6"/>
      <c r="SC169" s="6"/>
      <c r="SD169" s="6"/>
      <c r="SE169" s="6"/>
      <c r="SF169" s="6"/>
      <c r="SG169" s="6"/>
      <c r="SH169" s="6"/>
      <c r="SI169" s="6"/>
      <c r="SJ169" s="6"/>
      <c r="SK169" s="24"/>
      <c r="SL169" s="24"/>
      <c r="SM169" s="24"/>
      <c r="SN169" s="24"/>
      <c r="SO169" s="24"/>
      <c r="SP169" s="24"/>
      <c r="SQ169" s="24"/>
      <c r="SR169" s="24"/>
      <c r="SS169" s="24"/>
      <c r="ST169" s="24"/>
      <c r="SU169" s="24"/>
      <c r="SV169" s="24"/>
      <c r="SW169" s="24"/>
      <c r="SX169" s="24"/>
      <c r="SY169" s="24"/>
      <c r="SZ169" s="24"/>
      <c r="TA169" s="24"/>
      <c r="TB169" s="24"/>
      <c r="TC169" s="24"/>
      <c r="TD169" s="24"/>
      <c r="TE169" s="24"/>
      <c r="TF169" s="6"/>
      <c r="TL169" s="24"/>
      <c r="TM169" s="24"/>
      <c r="TN169" s="6"/>
      <c r="TR169" s="6"/>
      <c r="TS169" s="6"/>
      <c r="TT169" s="6"/>
      <c r="TU169" s="6"/>
      <c r="TV169" s="6"/>
      <c r="TW169" s="6"/>
      <c r="TX169" s="6"/>
      <c r="TY169" s="6"/>
      <c r="TZ169" s="6"/>
      <c r="UA169" s="6"/>
      <c r="UB169" s="6"/>
      <c r="UC169" s="6"/>
      <c r="UD169" s="6"/>
      <c r="UE169" s="6"/>
      <c r="UF169" s="6"/>
      <c r="UG169" s="6"/>
      <c r="UH169" s="6"/>
      <c r="UI169" s="6"/>
      <c r="US169" s="6"/>
      <c r="UT169" s="8"/>
      <c r="UU169" s="6"/>
      <c r="UV169" s="6"/>
      <c r="UW169" s="6"/>
      <c r="UX169" s="6"/>
      <c r="UY169" s="6"/>
      <c r="UZ169" s="6"/>
      <c r="VA169" s="6"/>
      <c r="VB169" s="6"/>
      <c r="VH169" s="24"/>
      <c r="VI169" s="24"/>
      <c r="VJ169" s="6"/>
      <c r="VK169" s="6"/>
      <c r="VL169" s="6"/>
      <c r="VM169" s="6"/>
      <c r="VN169" s="6"/>
      <c r="VO169" s="6"/>
      <c r="VP169" s="6"/>
      <c r="VQ169" s="6"/>
      <c r="VR169" s="6"/>
      <c r="VS169" s="6"/>
      <c r="VT169" s="6"/>
      <c r="VU169" s="6"/>
      <c r="VV169" s="6"/>
      <c r="VW169" s="6"/>
      <c r="VX169" s="6"/>
      <c r="VY169" s="6"/>
      <c r="VZ169" s="6"/>
      <c r="WA169" s="6"/>
      <c r="WB169" s="6"/>
      <c r="WC169" s="6"/>
      <c r="WD169" s="6"/>
      <c r="WE169" s="6"/>
      <c r="WF169" s="6"/>
      <c r="WG169" s="6"/>
      <c r="WH169" s="6"/>
      <c r="WI169" s="6"/>
      <c r="WJ169" s="6"/>
      <c r="WK169" s="6"/>
      <c r="WL169" s="6"/>
      <c r="WM169" s="3"/>
      <c r="WO169" s="4"/>
      <c r="WP169" s="1"/>
      <c r="WQ169" s="1"/>
      <c r="WR169" s="1"/>
      <c r="WS169" s="1"/>
      <c r="WT169" s="1"/>
      <c r="WU169" s="1"/>
      <c r="WV169" s="1"/>
      <c r="WW169" s="1"/>
      <c r="WX169" s="1"/>
      <c r="WY169" s="1"/>
      <c r="WZ169" s="1"/>
      <c r="XA169" s="1"/>
      <c r="XB169" s="1"/>
      <c r="XC169" s="1"/>
      <c r="XD169" s="6"/>
      <c r="XE169" s="6"/>
      <c r="XF169" s="6"/>
      <c r="XG169" s="6"/>
      <c r="XH169" s="6"/>
      <c r="XI169" s="6"/>
      <c r="XJ169" s="6"/>
      <c r="XK169" s="6"/>
      <c r="XL169" s="6"/>
      <c r="XM169" s="6"/>
      <c r="XN169" s="6"/>
      <c r="XO169" s="6"/>
      <c r="XP169" s="6"/>
      <c r="XQ169" s="6"/>
      <c r="XR169" s="6"/>
      <c r="XS169" s="6"/>
      <c r="XT169" s="6"/>
      <c r="XU169" s="6"/>
      <c r="XV169" s="6"/>
      <c r="XW169" s="6"/>
      <c r="XX169" s="6"/>
      <c r="XY169" s="6"/>
      <c r="XZ169" s="6"/>
      <c r="YA169" s="6"/>
      <c r="YB169" s="6"/>
      <c r="YC169" s="6"/>
      <c r="YD169" s="6"/>
      <c r="YE169" s="6"/>
      <c r="YF169" s="6"/>
      <c r="YG169" s="6"/>
      <c r="YH169" s="6"/>
      <c r="YI169" s="6"/>
      <c r="YJ169" s="6"/>
      <c r="YK169" s="6"/>
      <c r="YL169" s="6"/>
      <c r="YM169" s="6"/>
      <c r="YN169" s="6"/>
      <c r="YO169" s="6"/>
      <c r="YP169" s="6"/>
      <c r="YQ169" s="6"/>
      <c r="YR169" s="6"/>
      <c r="YS169" s="6"/>
      <c r="YT169" s="6"/>
      <c r="YU169" s="6"/>
      <c r="ZH169" s="3"/>
      <c r="ZJ169" s="4"/>
      <c r="ZK169" s="1"/>
      <c r="ZL169" s="1"/>
      <c r="ZM169" s="1"/>
      <c r="ZN169" s="1"/>
      <c r="ZO169" s="1"/>
      <c r="ZW169" s="1"/>
      <c r="AAA169" s="24"/>
      <c r="AAB169" s="24"/>
      <c r="AAC169" s="7"/>
      <c r="AAD169" s="7"/>
      <c r="AAE169" s="24"/>
      <c r="AAF169" s="24"/>
      <c r="AAG169" s="24"/>
      <c r="AAH169" s="24"/>
      <c r="AAI169" s="183"/>
    </row>
    <row r="170" s="1" customFormat="1" ht="15" customHeight="1">
      <c r="A170" s="2"/>
      <c r="B170" s="2"/>
      <c r="C170" s="2"/>
      <c r="D170" s="2"/>
      <c r="E170" s="2"/>
      <c r="F170" s="2"/>
      <c r="G170" s="2"/>
      <c r="H170" s="2"/>
      <c r="I170" s="2"/>
      <c r="J170" s="2"/>
      <c r="K170" s="183"/>
      <c r="L170" s="6"/>
      <c r="M170" s="24"/>
      <c r="N170" s="24"/>
      <c r="O170" s="24"/>
      <c r="P170" s="24"/>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24"/>
      <c r="AU170" s="24"/>
      <c r="AV170" s="24"/>
      <c r="AW170" s="7"/>
      <c r="AX170" s="7"/>
      <c r="AY170" s="6"/>
      <c r="AZ170" s="71"/>
      <c r="BA170" s="71"/>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6"/>
      <c r="DR170" s="24"/>
      <c r="DS170" s="24"/>
      <c r="DT170" s="6"/>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6"/>
      <c r="ET170" s="6"/>
      <c r="EU170" s="6"/>
      <c r="EV170" s="6"/>
      <c r="EW170" s="6"/>
      <c r="EX170" s="6"/>
      <c r="EY170" s="6"/>
      <c r="EZ170" s="6"/>
      <c r="FF170" s="24"/>
      <c r="FG170" s="24"/>
      <c r="FH170" s="6"/>
      <c r="FM170" s="24"/>
      <c r="FN170" s="24"/>
      <c r="FO170" s="24"/>
      <c r="FP170" s="24"/>
      <c r="FQ170" s="24"/>
      <c r="FR170" s="24"/>
      <c r="FS170" s="24"/>
      <c r="FT170" s="24"/>
      <c r="FU170" s="24"/>
      <c r="FV170" s="24"/>
      <c r="FW170" s="24"/>
      <c r="FX170" s="24"/>
      <c r="FY170" s="24"/>
      <c r="FZ170" s="24"/>
      <c r="GA170" s="24"/>
      <c r="GB170" s="24"/>
      <c r="GC170" s="24"/>
      <c r="GD170" s="24"/>
      <c r="GE170" s="24"/>
      <c r="GF170" s="24"/>
      <c r="GG170" s="6"/>
      <c r="GM170" s="24"/>
      <c r="GN170" s="24"/>
      <c r="GO170" s="6"/>
      <c r="GT170" s="1"/>
      <c r="GU170" s="1"/>
      <c r="GV170" s="1"/>
      <c r="GW170" s="1"/>
      <c r="GX170" s="1"/>
      <c r="GY170" s="1"/>
      <c r="GZ170" s="1"/>
      <c r="HA170" s="1"/>
      <c r="HB170" s="1"/>
      <c r="HC170" s="1"/>
      <c r="HD170" s="1"/>
      <c r="HE170" s="1"/>
      <c r="HF170" s="1"/>
      <c r="HG170" s="1"/>
      <c r="HH170" s="1"/>
      <c r="HI170" s="1"/>
      <c r="HJ170" s="1"/>
      <c r="HK170" s="1"/>
      <c r="HL170" s="6"/>
      <c r="HR170" s="24"/>
      <c r="HS170" s="24"/>
      <c r="HT170" s="6"/>
      <c r="HV170" s="1"/>
      <c r="HW170" s="1"/>
      <c r="HX170" s="1"/>
      <c r="HY170" s="1"/>
      <c r="HZ170" s="1"/>
      <c r="IA170" s="1"/>
      <c r="IB170" s="1"/>
      <c r="IC170" s="1"/>
      <c r="ID170" s="1"/>
      <c r="IE170" s="1"/>
      <c r="IF170" s="1"/>
      <c r="IG170" s="1"/>
      <c r="IH170" s="1"/>
      <c r="II170" s="1"/>
      <c r="IJ170" s="1"/>
      <c r="IK170" s="1"/>
      <c r="IL170" s="1"/>
      <c r="IM170" s="1"/>
      <c r="IN170" s="6"/>
      <c r="IT170" s="24"/>
      <c r="IU170" s="24"/>
      <c r="IV170" s="6"/>
      <c r="IW170" s="6"/>
      <c r="IX170" s="6"/>
      <c r="IY170" s="6"/>
      <c r="IZ170" s="6"/>
      <c r="JA170" s="6"/>
      <c r="JB170" s="6"/>
      <c r="JC170" s="6"/>
      <c r="JD170" s="6"/>
      <c r="JE170" s="6"/>
      <c r="JF170" s="24"/>
      <c r="JG170" s="24"/>
      <c r="JH170" s="24"/>
      <c r="JI170" s="24"/>
      <c r="JJ170" s="24"/>
      <c r="JK170" s="24"/>
      <c r="JL170" s="24"/>
      <c r="JM170" s="24"/>
      <c r="JN170" s="24"/>
      <c r="KN170" s="24"/>
      <c r="KO170" s="24"/>
      <c r="KP170" s="24"/>
      <c r="KQ170" s="24"/>
      <c r="KR170" s="24"/>
      <c r="KS170" s="24"/>
      <c r="KT170" s="24"/>
      <c r="KU170" s="24"/>
      <c r="KV170" s="24"/>
      <c r="KW170" s="24"/>
      <c r="KX170" s="24"/>
      <c r="KY170" s="24"/>
      <c r="KZ170" s="24"/>
      <c r="LA170" s="24"/>
      <c r="LB170" s="24"/>
      <c r="LC170" s="24"/>
      <c r="LD170" s="24"/>
      <c r="LE170" s="24"/>
      <c r="LF170" s="24"/>
      <c r="LG170" s="24"/>
      <c r="LH170" s="24"/>
      <c r="LI170" s="24"/>
      <c r="LJ170" s="24"/>
      <c r="LK170" s="24"/>
      <c r="LL170" s="24"/>
      <c r="LM170" s="1"/>
      <c r="LN170" s="1"/>
      <c r="LO170" s="1"/>
      <c r="LP170" s="1"/>
      <c r="LQ170" s="1"/>
      <c r="LR170" s="1"/>
      <c r="LS170" s="1"/>
      <c r="LT170" s="1"/>
      <c r="LU170" s="1"/>
      <c r="LV170" s="1"/>
      <c r="LW170" s="1"/>
      <c r="LX170" s="1"/>
      <c r="LY170" s="1"/>
      <c r="LZ170" s="1"/>
      <c r="MA170" s="1"/>
      <c r="MB170" s="1"/>
      <c r="MC170" s="1"/>
      <c r="MD170" s="1"/>
      <c r="ME170" s="6"/>
      <c r="MK170" s="24"/>
      <c r="ML170" s="24"/>
      <c r="MM170" s="6"/>
      <c r="MN170" s="6"/>
      <c r="MO170" s="6"/>
      <c r="MP170" s="6"/>
      <c r="MQ170" s="6"/>
      <c r="MR170" s="6"/>
      <c r="MS170" s="6"/>
      <c r="MT170" s="6"/>
      <c r="MU170" s="6"/>
      <c r="MV170" s="6"/>
      <c r="MW170" s="1"/>
      <c r="MX170" s="1"/>
      <c r="MY170" s="1"/>
      <c r="MZ170" s="1"/>
      <c r="NA170" s="1"/>
      <c r="NB170" s="1"/>
      <c r="NC170" s="1"/>
      <c r="ND170" s="1"/>
      <c r="NE170" s="1"/>
      <c r="NF170" s="1"/>
      <c r="NG170" s="1"/>
      <c r="NH170" s="1"/>
      <c r="NI170" s="1"/>
      <c r="NJ170" s="1"/>
      <c r="NK170" s="1"/>
      <c r="NL170" s="1"/>
      <c r="NM170" s="1"/>
      <c r="NN170" s="1"/>
      <c r="NO170" s="6"/>
      <c r="NU170" s="24"/>
      <c r="NV170" s="24"/>
      <c r="NW170" s="6"/>
      <c r="NX170" s="6"/>
      <c r="NY170" s="6"/>
      <c r="NZ170" s="6"/>
      <c r="OA170" s="6"/>
      <c r="OB170" s="6"/>
      <c r="OC170" s="6"/>
      <c r="OD170" s="6"/>
      <c r="OE170" s="6"/>
      <c r="OF170" s="6"/>
      <c r="OG170" s="6"/>
      <c r="OM170" s="24"/>
      <c r="ON170" s="24"/>
      <c r="OO170" s="6"/>
      <c r="OP170" s="6"/>
      <c r="OQ170" s="6"/>
      <c r="OR170" s="6"/>
      <c r="OS170" s="6"/>
      <c r="OT170" s="6"/>
      <c r="OU170" s="6"/>
      <c r="OV170" s="6"/>
      <c r="OW170" s="6"/>
      <c r="OX170" s="6"/>
      <c r="PH170" s="1"/>
      <c r="PI170" s="1"/>
      <c r="PJ170" s="1"/>
      <c r="PK170" s="1"/>
      <c r="PL170" s="1"/>
      <c r="PM170" s="1"/>
      <c r="PN170" s="1"/>
      <c r="PO170" s="1"/>
      <c r="PP170" s="1"/>
      <c r="PQ170" s="1"/>
      <c r="PR170" s="1"/>
      <c r="PS170" s="1"/>
      <c r="PT170" s="1"/>
      <c r="PU170" s="1"/>
      <c r="PV170" s="1"/>
      <c r="PW170" s="1"/>
      <c r="PX170" s="1"/>
      <c r="PY170" s="1"/>
      <c r="PZ170" s="6"/>
      <c r="QF170" s="24"/>
      <c r="QG170" s="24"/>
      <c r="QH170" s="6"/>
      <c r="QI170" s="6"/>
      <c r="QJ170" s="6"/>
      <c r="QK170" s="6"/>
      <c r="QL170" s="6"/>
      <c r="QM170" s="6"/>
      <c r="QN170" s="6"/>
      <c r="QO170" s="6"/>
      <c r="QP170" s="6"/>
      <c r="QQ170" s="6"/>
      <c r="QR170" s="6"/>
      <c r="QX170" s="24"/>
      <c r="QY170" s="24"/>
      <c r="QZ170" s="6"/>
      <c r="RA170" s="6"/>
      <c r="RB170" s="6"/>
      <c r="RC170" s="6"/>
      <c r="RD170" s="6"/>
      <c r="RE170" s="6"/>
      <c r="RF170" s="6"/>
      <c r="RG170" s="6"/>
      <c r="RH170" s="6"/>
      <c r="RI170" s="6"/>
      <c r="SB170" s="6"/>
      <c r="SC170" s="6"/>
      <c r="SD170" s="6"/>
      <c r="SE170" s="6"/>
      <c r="SF170" s="6"/>
      <c r="SG170" s="6"/>
      <c r="SH170" s="6"/>
      <c r="SI170" s="6"/>
      <c r="SJ170" s="6"/>
      <c r="SK170" s="24"/>
      <c r="SL170" s="24"/>
      <c r="SM170" s="24"/>
      <c r="SN170" s="24"/>
      <c r="SO170" s="24"/>
      <c r="SP170" s="24"/>
      <c r="SQ170" s="24"/>
      <c r="SR170" s="24"/>
      <c r="SS170" s="24"/>
      <c r="ST170" s="24"/>
      <c r="SU170" s="24"/>
      <c r="SV170" s="24"/>
      <c r="SW170" s="24"/>
      <c r="SX170" s="24"/>
      <c r="SY170" s="24"/>
      <c r="SZ170" s="24"/>
      <c r="TA170" s="24"/>
      <c r="TB170" s="24"/>
      <c r="TC170" s="24"/>
      <c r="TD170" s="24"/>
      <c r="TE170" s="24"/>
      <c r="TF170" s="6"/>
      <c r="TL170" s="24"/>
      <c r="TM170" s="24"/>
      <c r="TN170" s="6"/>
      <c r="TR170" s="6"/>
      <c r="TS170" s="6"/>
      <c r="TT170" s="6"/>
      <c r="TU170" s="6"/>
      <c r="TV170" s="6"/>
      <c r="TW170" s="6"/>
      <c r="TX170" s="6"/>
      <c r="TY170" s="6"/>
      <c r="TZ170" s="6"/>
      <c r="UA170" s="6"/>
      <c r="UB170" s="6"/>
      <c r="UC170" s="6"/>
      <c r="UD170" s="6"/>
      <c r="UE170" s="6"/>
      <c r="UF170" s="6"/>
      <c r="UG170" s="6"/>
      <c r="UH170" s="6"/>
      <c r="UI170" s="6"/>
      <c r="US170" s="6"/>
      <c r="UT170" s="8"/>
      <c r="UU170" s="6"/>
      <c r="UV170" s="6"/>
      <c r="UW170" s="6"/>
      <c r="UX170" s="6"/>
      <c r="UY170" s="6"/>
      <c r="UZ170" s="6"/>
      <c r="VA170" s="6"/>
      <c r="VB170" s="6"/>
      <c r="VH170" s="24"/>
      <c r="VI170" s="24"/>
      <c r="VJ170" s="6"/>
      <c r="VK170" s="6"/>
      <c r="VL170" s="6"/>
      <c r="VM170" s="6"/>
      <c r="VN170" s="6"/>
      <c r="VO170" s="6"/>
      <c r="VP170" s="6"/>
      <c r="VQ170" s="6"/>
      <c r="VR170" s="6"/>
      <c r="VS170" s="6"/>
      <c r="VT170" s="6"/>
      <c r="VU170" s="6"/>
      <c r="VV170" s="6"/>
      <c r="VW170" s="6"/>
      <c r="VX170" s="6"/>
      <c r="VY170" s="6"/>
      <c r="VZ170" s="6"/>
      <c r="WA170" s="6"/>
      <c r="WB170" s="6"/>
      <c r="WC170" s="6"/>
      <c r="WD170" s="6"/>
      <c r="WE170" s="6"/>
      <c r="WF170" s="6"/>
      <c r="WG170" s="6"/>
      <c r="WH170" s="6"/>
      <c r="WI170" s="6"/>
      <c r="WJ170" s="6"/>
      <c r="WK170" s="6"/>
      <c r="WL170" s="6"/>
      <c r="WM170" s="3"/>
      <c r="WO170" s="4"/>
      <c r="WP170" s="1"/>
      <c r="WQ170" s="1"/>
      <c r="WR170" s="1"/>
      <c r="WS170" s="1"/>
      <c r="WT170" s="1"/>
      <c r="WU170" s="1"/>
      <c r="WV170" s="1"/>
      <c r="WW170" s="1"/>
      <c r="WX170" s="1"/>
      <c r="WY170" s="1"/>
      <c r="WZ170" s="1"/>
      <c r="XA170" s="1"/>
      <c r="XB170" s="1"/>
      <c r="XC170" s="1"/>
      <c r="XD170" s="6"/>
      <c r="XE170" s="6"/>
      <c r="XF170" s="6"/>
      <c r="XG170" s="6"/>
      <c r="XH170" s="6"/>
      <c r="XI170" s="6"/>
      <c r="XJ170" s="6"/>
      <c r="XK170" s="6"/>
      <c r="XL170" s="6"/>
      <c r="XM170" s="6"/>
      <c r="XN170" s="6"/>
      <c r="XO170" s="6"/>
      <c r="XP170" s="6"/>
      <c r="XQ170" s="6"/>
      <c r="XR170" s="6"/>
      <c r="XS170" s="6"/>
      <c r="XT170" s="6"/>
      <c r="XU170" s="6"/>
      <c r="XV170" s="6"/>
      <c r="XW170" s="6"/>
      <c r="XX170" s="6"/>
      <c r="XY170" s="6"/>
      <c r="XZ170" s="6"/>
      <c r="YA170" s="6"/>
      <c r="YB170" s="6"/>
      <c r="YC170" s="6"/>
      <c r="YD170" s="6"/>
      <c r="YE170" s="6"/>
      <c r="YF170" s="6"/>
      <c r="YG170" s="6"/>
      <c r="YH170" s="6"/>
      <c r="YI170" s="6"/>
      <c r="YJ170" s="6"/>
      <c r="YK170" s="6"/>
      <c r="YL170" s="6"/>
      <c r="YM170" s="6"/>
      <c r="YN170" s="6"/>
      <c r="YO170" s="6"/>
      <c r="YP170" s="6"/>
      <c r="YQ170" s="6"/>
      <c r="YR170" s="6"/>
      <c r="YS170" s="6"/>
      <c r="YT170" s="6"/>
      <c r="YU170" s="6"/>
      <c r="ZH170" s="3"/>
      <c r="ZJ170" s="4"/>
      <c r="ZK170" s="1"/>
      <c r="ZL170" s="1"/>
      <c r="ZM170" s="1"/>
      <c r="ZN170" s="1"/>
      <c r="ZO170" s="1"/>
      <c r="ZW170" s="1"/>
      <c r="AAA170" s="24"/>
      <c r="AAB170" s="24"/>
      <c r="AAC170" s="7"/>
      <c r="AAD170" s="7"/>
      <c r="AAE170" s="24"/>
      <c r="AAF170" s="24"/>
      <c r="AAG170" s="24"/>
      <c r="AAH170" s="24"/>
      <c r="AAI170" s="183"/>
    </row>
    <row r="171" s="1" customFormat="1" ht="15" customHeight="1">
      <c r="A171" s="2"/>
      <c r="B171" s="2"/>
      <c r="C171" s="2"/>
      <c r="D171" s="2"/>
      <c r="E171" s="2"/>
      <c r="F171" s="2"/>
      <c r="G171" s="2"/>
      <c r="H171" s="2"/>
      <c r="I171" s="2"/>
      <c r="J171" s="2"/>
      <c r="K171" s="6"/>
      <c r="L171" s="6"/>
      <c r="M171" s="6"/>
      <c r="N171" s="6"/>
      <c r="O171" s="24"/>
      <c r="P171" s="24"/>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24"/>
      <c r="AU171" s="24"/>
      <c r="AV171" s="24"/>
      <c r="AW171" s="6"/>
      <c r="AX171" s="24"/>
      <c r="AY171" s="6"/>
      <c r="AZ171" s="71"/>
      <c r="BA171" s="71"/>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6"/>
      <c r="DR171" s="24"/>
      <c r="DS171" s="24"/>
      <c r="DT171" s="6"/>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6"/>
      <c r="ET171" s="6"/>
      <c r="EU171" s="6"/>
      <c r="EV171" s="6"/>
      <c r="EW171" s="6"/>
      <c r="EX171" s="6"/>
      <c r="EY171" s="6"/>
      <c r="EZ171" s="6"/>
      <c r="FF171" s="24"/>
      <c r="FG171" s="24"/>
      <c r="FH171" s="6"/>
      <c r="FM171" s="24"/>
      <c r="FN171" s="24"/>
      <c r="FO171" s="24"/>
      <c r="FP171" s="24"/>
      <c r="FQ171" s="24"/>
      <c r="FR171" s="24"/>
      <c r="FS171" s="24"/>
      <c r="FT171" s="24"/>
      <c r="FU171" s="24"/>
      <c r="FV171" s="24"/>
      <c r="FW171" s="24"/>
      <c r="FX171" s="24"/>
      <c r="FY171" s="24"/>
      <c r="FZ171" s="24"/>
      <c r="GA171" s="24"/>
      <c r="GB171" s="24"/>
      <c r="GC171" s="24"/>
      <c r="GD171" s="24"/>
      <c r="GE171" s="24"/>
      <c r="GF171" s="24"/>
      <c r="GG171" s="6"/>
      <c r="GM171" s="24"/>
      <c r="GN171" s="24"/>
      <c r="GO171" s="6"/>
      <c r="GT171" s="1"/>
      <c r="GU171" s="1"/>
      <c r="GV171" s="1"/>
      <c r="GW171" s="1"/>
      <c r="GX171" s="1"/>
      <c r="GY171" s="1"/>
      <c r="GZ171" s="1"/>
      <c r="HA171" s="1"/>
      <c r="HB171" s="1"/>
      <c r="HC171" s="1"/>
      <c r="HD171" s="1"/>
      <c r="HE171" s="1"/>
      <c r="HF171" s="1"/>
      <c r="HG171" s="1"/>
      <c r="HH171" s="1"/>
      <c r="HI171" s="1"/>
      <c r="HJ171" s="1"/>
      <c r="HK171" s="1"/>
      <c r="HL171" s="6"/>
      <c r="HR171" s="24"/>
      <c r="HS171" s="24"/>
      <c r="HT171" s="6"/>
      <c r="HV171" s="1"/>
      <c r="HW171" s="1"/>
      <c r="HX171" s="1"/>
      <c r="HY171" s="1"/>
      <c r="HZ171" s="1"/>
      <c r="IA171" s="1"/>
      <c r="IB171" s="1"/>
      <c r="IC171" s="1"/>
      <c r="ID171" s="1"/>
      <c r="IE171" s="1"/>
      <c r="IF171" s="1"/>
      <c r="IG171" s="1"/>
      <c r="IH171" s="1"/>
      <c r="II171" s="1"/>
      <c r="IJ171" s="1"/>
      <c r="IK171" s="1"/>
      <c r="IL171" s="1"/>
      <c r="IM171" s="1"/>
      <c r="IN171" s="6"/>
      <c r="IT171" s="24"/>
      <c r="IU171" s="24"/>
      <c r="IV171" s="6"/>
      <c r="IW171" s="6"/>
      <c r="IX171" s="6"/>
      <c r="IY171" s="6"/>
      <c r="IZ171" s="6"/>
      <c r="JA171" s="6"/>
      <c r="JB171" s="6"/>
      <c r="JC171" s="6"/>
      <c r="JD171" s="6"/>
      <c r="JE171" s="6"/>
      <c r="JF171" s="24"/>
      <c r="JG171" s="24"/>
      <c r="JH171" s="24"/>
      <c r="JI171" s="24"/>
      <c r="JJ171" s="24"/>
      <c r="JK171" s="24"/>
      <c r="JL171" s="24"/>
      <c r="JM171" s="24"/>
      <c r="JN171" s="24"/>
      <c r="KN171" s="24"/>
      <c r="KO171" s="24"/>
      <c r="KP171" s="24"/>
      <c r="KQ171" s="24"/>
      <c r="KR171" s="24"/>
      <c r="KS171" s="24"/>
      <c r="KT171" s="24"/>
      <c r="KU171" s="6"/>
      <c r="KV171" s="6"/>
      <c r="KW171" s="6"/>
      <c r="KX171" s="6"/>
      <c r="KY171" s="6"/>
      <c r="KZ171" s="6"/>
      <c r="LA171" s="6"/>
      <c r="LB171" s="6"/>
      <c r="LC171" s="6"/>
      <c r="LD171" s="24"/>
      <c r="LE171" s="24"/>
      <c r="LF171" s="24"/>
      <c r="LG171" s="24"/>
      <c r="LH171" s="24"/>
      <c r="LI171" s="24"/>
      <c r="LJ171" s="24"/>
      <c r="LK171" s="24"/>
      <c r="LL171" s="24"/>
      <c r="LM171" s="1"/>
      <c r="LN171" s="1"/>
      <c r="LO171" s="1"/>
      <c r="LP171" s="1"/>
      <c r="LQ171" s="1"/>
      <c r="LR171" s="1"/>
      <c r="LS171" s="1"/>
      <c r="LT171" s="1"/>
      <c r="LU171" s="1"/>
      <c r="LV171" s="1"/>
      <c r="LW171" s="1"/>
      <c r="LX171" s="1"/>
      <c r="LY171" s="1"/>
      <c r="LZ171" s="1"/>
      <c r="MA171" s="1"/>
      <c r="MB171" s="1"/>
      <c r="MC171" s="1"/>
      <c r="MD171" s="1"/>
      <c r="ME171" s="6"/>
      <c r="MK171" s="24"/>
      <c r="ML171" s="24"/>
      <c r="MM171" s="6"/>
      <c r="MN171" s="6"/>
      <c r="MO171" s="6"/>
      <c r="MP171" s="6"/>
      <c r="MQ171" s="6"/>
      <c r="MR171" s="6"/>
      <c r="MS171" s="6"/>
      <c r="MT171" s="6"/>
      <c r="MU171" s="6"/>
      <c r="MV171" s="6"/>
      <c r="MW171" s="1"/>
      <c r="MX171" s="1"/>
      <c r="MY171" s="1"/>
      <c r="MZ171" s="1"/>
      <c r="NA171" s="1"/>
      <c r="NB171" s="1"/>
      <c r="NC171" s="1"/>
      <c r="ND171" s="1"/>
      <c r="NE171" s="1"/>
      <c r="NF171" s="1"/>
      <c r="NG171" s="1"/>
      <c r="NH171" s="1"/>
      <c r="NI171" s="1"/>
      <c r="NJ171" s="1"/>
      <c r="NK171" s="1"/>
      <c r="NL171" s="1"/>
      <c r="NM171" s="1"/>
      <c r="NN171" s="1"/>
      <c r="NO171" s="6"/>
      <c r="NU171" s="24"/>
      <c r="NV171" s="24"/>
      <c r="NW171" s="6"/>
      <c r="NX171" s="6"/>
      <c r="NY171" s="6"/>
      <c r="NZ171" s="6"/>
      <c r="OA171" s="6"/>
      <c r="OB171" s="6"/>
      <c r="OC171" s="6"/>
      <c r="OD171" s="6"/>
      <c r="OE171" s="6"/>
      <c r="OF171" s="6"/>
      <c r="OG171" s="6"/>
      <c r="OM171" s="24"/>
      <c r="ON171" s="24"/>
      <c r="OO171" s="6"/>
      <c r="OP171" s="6"/>
      <c r="OQ171" s="6"/>
      <c r="OR171" s="6"/>
      <c r="OS171" s="6"/>
      <c r="OT171" s="6"/>
      <c r="OU171" s="6"/>
      <c r="OV171" s="6"/>
      <c r="OW171" s="6"/>
      <c r="OX171" s="6"/>
      <c r="PH171" s="1"/>
      <c r="PI171" s="1"/>
      <c r="PJ171" s="1"/>
      <c r="PK171" s="1"/>
      <c r="PL171" s="1"/>
      <c r="PM171" s="1"/>
      <c r="PN171" s="1"/>
      <c r="PO171" s="1"/>
      <c r="PP171" s="1"/>
      <c r="PQ171" s="1"/>
      <c r="PR171" s="1"/>
      <c r="PS171" s="1"/>
      <c r="PT171" s="1"/>
      <c r="PU171" s="1"/>
      <c r="PV171" s="1"/>
      <c r="PW171" s="1"/>
      <c r="PX171" s="1"/>
      <c r="PY171" s="1"/>
      <c r="PZ171" s="6"/>
      <c r="QF171" s="24"/>
      <c r="QG171" s="24"/>
      <c r="QH171" s="6"/>
      <c r="QI171" s="6"/>
      <c r="QJ171" s="6"/>
      <c r="QK171" s="6"/>
      <c r="QL171" s="6"/>
      <c r="QM171" s="6"/>
      <c r="QN171" s="6"/>
      <c r="QO171" s="6"/>
      <c r="QP171" s="6"/>
      <c r="QQ171" s="6"/>
      <c r="QR171" s="6"/>
      <c r="QX171" s="24"/>
      <c r="QY171" s="24"/>
      <c r="QZ171" s="6"/>
      <c r="RA171" s="6"/>
      <c r="RB171" s="6"/>
      <c r="RC171" s="6"/>
      <c r="RD171" s="6"/>
      <c r="RE171" s="6"/>
      <c r="RF171" s="6"/>
      <c r="RG171" s="6"/>
      <c r="RH171" s="6"/>
      <c r="RI171" s="6"/>
      <c r="SB171" s="6"/>
      <c r="SC171" s="6"/>
      <c r="SD171" s="6"/>
      <c r="SE171" s="6"/>
      <c r="SF171" s="6"/>
      <c r="SG171" s="6"/>
      <c r="SH171" s="6"/>
      <c r="SI171" s="6"/>
      <c r="SJ171" s="6"/>
      <c r="SK171" s="24"/>
      <c r="SL171" s="24"/>
      <c r="SM171" s="24"/>
      <c r="SN171" s="24"/>
      <c r="SO171" s="24"/>
      <c r="SP171" s="24"/>
      <c r="SQ171" s="24"/>
      <c r="SR171" s="24"/>
      <c r="SS171" s="24"/>
      <c r="ST171" s="24"/>
      <c r="SU171" s="24"/>
      <c r="SV171" s="24"/>
      <c r="SW171" s="24"/>
      <c r="SX171" s="24"/>
      <c r="SY171" s="24"/>
      <c r="SZ171" s="24"/>
      <c r="TA171" s="24"/>
      <c r="TB171" s="24"/>
      <c r="TC171" s="24"/>
      <c r="TD171" s="24"/>
      <c r="TE171" s="24"/>
      <c r="TF171" s="6"/>
      <c r="TL171" s="24"/>
      <c r="TM171" s="24"/>
      <c r="TN171" s="6"/>
      <c r="TR171" s="6"/>
      <c r="TS171" s="6"/>
      <c r="TT171" s="6"/>
      <c r="TU171" s="6"/>
      <c r="TV171" s="6"/>
      <c r="TW171" s="6"/>
      <c r="TX171" s="6"/>
      <c r="TY171" s="6"/>
      <c r="TZ171" s="6"/>
      <c r="UA171" s="6"/>
      <c r="UB171" s="6"/>
      <c r="UC171" s="6"/>
      <c r="UD171" s="6"/>
      <c r="UE171" s="6"/>
      <c r="UF171" s="6"/>
      <c r="UG171" s="6"/>
      <c r="UH171" s="6"/>
      <c r="UI171" s="6"/>
      <c r="US171" s="6"/>
      <c r="UT171" s="8"/>
      <c r="UU171" s="6"/>
      <c r="UV171" s="6"/>
      <c r="UW171" s="6"/>
      <c r="UX171" s="6"/>
      <c r="UY171" s="6"/>
      <c r="UZ171" s="6"/>
      <c r="VA171" s="6"/>
      <c r="VB171" s="6"/>
      <c r="VH171" s="24"/>
      <c r="VI171" s="24"/>
      <c r="VJ171" s="6"/>
      <c r="VK171" s="6"/>
      <c r="VL171" s="6"/>
      <c r="VM171" s="6"/>
      <c r="VN171" s="6"/>
      <c r="VO171" s="6"/>
      <c r="VP171" s="6"/>
      <c r="VQ171" s="6"/>
      <c r="VR171" s="6"/>
      <c r="VS171" s="6"/>
      <c r="VT171" s="6"/>
      <c r="VU171" s="6"/>
      <c r="VV171" s="6"/>
      <c r="VW171" s="6"/>
      <c r="VX171" s="6"/>
      <c r="VY171" s="6"/>
      <c r="VZ171" s="6"/>
      <c r="WA171" s="6"/>
      <c r="WB171" s="6"/>
      <c r="WC171" s="6"/>
      <c r="WD171" s="6"/>
      <c r="WE171" s="6"/>
      <c r="WF171" s="6"/>
      <c r="WG171" s="6"/>
      <c r="WH171" s="6"/>
      <c r="WI171" s="6"/>
      <c r="WJ171" s="6"/>
      <c r="WK171" s="6"/>
      <c r="WL171" s="6"/>
      <c r="WM171" s="3"/>
      <c r="WO171" s="4"/>
      <c r="WP171" s="1"/>
      <c r="WQ171" s="1"/>
      <c r="WR171" s="1"/>
      <c r="WS171" s="1"/>
      <c r="WT171" s="1"/>
      <c r="WU171" s="1"/>
      <c r="WV171" s="1"/>
      <c r="WW171" s="1"/>
      <c r="WX171" s="1"/>
      <c r="WY171" s="1"/>
      <c r="WZ171" s="1"/>
      <c r="XA171" s="1"/>
      <c r="XB171" s="1"/>
      <c r="XC171" s="1"/>
      <c r="XD171" s="6"/>
      <c r="XE171" s="6"/>
      <c r="XF171" s="6"/>
      <c r="XG171" s="6"/>
      <c r="XH171" s="6"/>
      <c r="XI171" s="6"/>
      <c r="XJ171" s="6"/>
      <c r="XK171" s="6"/>
      <c r="XL171" s="6"/>
      <c r="XM171" s="6"/>
      <c r="XN171" s="6"/>
      <c r="XO171" s="6"/>
      <c r="XP171" s="6"/>
      <c r="XQ171" s="6"/>
      <c r="XR171" s="6"/>
      <c r="XS171" s="6"/>
      <c r="XT171" s="6"/>
      <c r="XU171" s="6"/>
      <c r="XV171" s="6"/>
      <c r="XW171" s="6"/>
      <c r="XX171" s="6"/>
      <c r="XY171" s="6"/>
      <c r="XZ171" s="6"/>
      <c r="YA171" s="6"/>
      <c r="YB171" s="6"/>
      <c r="YC171" s="6"/>
      <c r="YD171" s="6"/>
      <c r="YE171" s="6"/>
      <c r="YF171" s="6"/>
      <c r="YG171" s="6"/>
      <c r="YH171" s="6"/>
      <c r="YI171" s="6"/>
      <c r="YJ171" s="6"/>
      <c r="YK171" s="6"/>
      <c r="YL171" s="6"/>
      <c r="YM171" s="6"/>
      <c r="YN171" s="6"/>
      <c r="YO171" s="6"/>
      <c r="YP171" s="6"/>
      <c r="YQ171" s="6"/>
      <c r="YR171" s="6"/>
      <c r="YS171" s="6"/>
      <c r="YT171" s="6"/>
      <c r="YU171" s="6"/>
      <c r="ZH171" s="3"/>
      <c r="ZJ171" s="4"/>
      <c r="ZK171" s="1"/>
      <c r="ZL171" s="1"/>
      <c r="ZM171" s="1"/>
      <c r="ZN171" s="1"/>
      <c r="ZO171" s="1"/>
      <c r="ZW171" s="1"/>
      <c r="AAA171" s="24"/>
      <c r="AAB171" s="7"/>
      <c r="AAC171" s="7"/>
      <c r="AAD171" s="7"/>
      <c r="AAE171" s="24"/>
      <c r="AAF171" s="24"/>
      <c r="AAG171" s="24"/>
      <c r="AAH171" s="24"/>
      <c r="AAI171" s="183"/>
    </row>
    <row r="172" s="1" customFormat="1" ht="15" customHeight="1">
      <c r="A172" s="2"/>
      <c r="B172" s="2"/>
      <c r="C172" s="2"/>
      <c r="D172" s="2"/>
      <c r="E172" s="2"/>
      <c r="F172" s="2"/>
      <c r="G172" s="2"/>
      <c r="H172" s="2"/>
      <c r="I172" s="2"/>
      <c r="J172" s="2"/>
      <c r="K172" s="6"/>
      <c r="L172" s="6"/>
      <c r="M172" s="6"/>
      <c r="N172" s="6"/>
      <c r="O172" s="24"/>
      <c r="P172" s="24"/>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24"/>
      <c r="AU172" s="24"/>
      <c r="AV172" s="210"/>
      <c r="AW172" s="210"/>
      <c r="AX172" s="24"/>
      <c r="AY172" s="6"/>
      <c r="AZ172" s="71"/>
      <c r="BA172" s="71"/>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6"/>
      <c r="DR172" s="24"/>
      <c r="DS172" s="24"/>
      <c r="DT172" s="6"/>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6"/>
      <c r="ET172" s="6"/>
      <c r="EU172" s="6"/>
      <c r="EV172" s="6"/>
      <c r="EW172" s="6"/>
      <c r="EX172" s="6"/>
      <c r="EY172" s="6"/>
      <c r="EZ172" s="6"/>
      <c r="FF172" s="24"/>
      <c r="FG172" s="24"/>
      <c r="FH172" s="6"/>
      <c r="FM172" s="24"/>
      <c r="FN172" s="24"/>
      <c r="FO172" s="24"/>
      <c r="FP172" s="24"/>
      <c r="FQ172" s="24"/>
      <c r="FR172" s="24"/>
      <c r="FS172" s="24"/>
      <c r="FT172" s="24"/>
      <c r="FU172" s="24"/>
      <c r="FV172" s="24"/>
      <c r="FW172" s="24"/>
      <c r="FX172" s="24"/>
      <c r="FY172" s="24"/>
      <c r="FZ172" s="24"/>
      <c r="GA172" s="24"/>
      <c r="GB172" s="24"/>
      <c r="GC172" s="24"/>
      <c r="GD172" s="24"/>
      <c r="GE172" s="24"/>
      <c r="GF172" s="24"/>
      <c r="GG172" s="6"/>
      <c r="GM172" s="24"/>
      <c r="GN172" s="24"/>
      <c r="GO172" s="6"/>
      <c r="GT172" s="1"/>
      <c r="GU172" s="1"/>
      <c r="GV172" s="1"/>
      <c r="GW172" s="1"/>
      <c r="GX172" s="1"/>
      <c r="GY172" s="1"/>
      <c r="GZ172" s="1"/>
      <c r="HA172" s="1"/>
      <c r="HB172" s="1"/>
      <c r="HC172" s="1"/>
      <c r="HD172" s="1"/>
      <c r="HE172" s="1"/>
      <c r="HF172" s="1"/>
      <c r="HG172" s="1"/>
      <c r="HH172" s="1"/>
      <c r="HI172" s="1"/>
      <c r="HJ172" s="1"/>
      <c r="HK172" s="1"/>
      <c r="HL172" s="6"/>
      <c r="HR172" s="24"/>
      <c r="HS172" s="24"/>
      <c r="HT172" s="6"/>
      <c r="HV172" s="1"/>
      <c r="HW172" s="1"/>
      <c r="HX172" s="1"/>
      <c r="HY172" s="1"/>
      <c r="HZ172" s="1"/>
      <c r="IA172" s="1"/>
      <c r="IB172" s="1"/>
      <c r="IC172" s="1"/>
      <c r="ID172" s="1"/>
      <c r="IE172" s="1"/>
      <c r="IF172" s="1"/>
      <c r="IG172" s="1"/>
      <c r="IH172" s="1"/>
      <c r="II172" s="1"/>
      <c r="IJ172" s="1"/>
      <c r="IK172" s="1"/>
      <c r="IL172" s="1"/>
      <c r="IM172" s="1"/>
      <c r="IN172" s="6"/>
      <c r="IT172" s="24"/>
      <c r="IU172" s="24"/>
      <c r="IV172" s="6"/>
      <c r="IW172" s="6"/>
      <c r="IX172" s="6"/>
      <c r="IY172" s="6"/>
      <c r="IZ172" s="6"/>
      <c r="JA172" s="6"/>
      <c r="JB172" s="6"/>
      <c r="JC172" s="6"/>
      <c r="JD172" s="6"/>
      <c r="JE172" s="6"/>
      <c r="JF172" s="24"/>
      <c r="JG172" s="24"/>
      <c r="JH172" s="24"/>
      <c r="JI172" s="24"/>
      <c r="JJ172" s="24"/>
      <c r="JK172" s="24"/>
      <c r="JL172" s="24"/>
      <c r="JM172" s="24"/>
      <c r="JN172" s="24"/>
      <c r="KN172" s="24"/>
      <c r="KO172" s="24"/>
      <c r="KP172" s="24"/>
      <c r="KQ172" s="24"/>
      <c r="KR172" s="24"/>
      <c r="KS172" s="24"/>
      <c r="KT172" s="24"/>
      <c r="KU172" s="7"/>
      <c r="KV172" s="7"/>
      <c r="KW172" s="7"/>
      <c r="KX172" s="7"/>
      <c r="KY172" s="7"/>
      <c r="KZ172" s="7"/>
      <c r="LA172" s="7"/>
      <c r="LB172" s="7"/>
      <c r="LC172" s="7"/>
      <c r="LD172" s="24"/>
      <c r="LE172" s="24"/>
      <c r="LF172" s="24"/>
      <c r="LG172" s="24"/>
      <c r="LH172" s="24"/>
      <c r="LI172" s="24"/>
      <c r="LJ172" s="24"/>
      <c r="LK172" s="24"/>
      <c r="LL172" s="24"/>
      <c r="LM172" s="1"/>
      <c r="LN172" s="1"/>
      <c r="LO172" s="1"/>
      <c r="LP172" s="1"/>
      <c r="LQ172" s="1"/>
      <c r="LR172" s="1"/>
      <c r="LS172" s="1"/>
      <c r="LT172" s="1"/>
      <c r="LU172" s="1"/>
      <c r="LV172" s="1"/>
      <c r="LW172" s="1"/>
      <c r="LX172" s="1"/>
      <c r="LY172" s="1"/>
      <c r="LZ172" s="1"/>
      <c r="MA172" s="1"/>
      <c r="MB172" s="1"/>
      <c r="MC172" s="1"/>
      <c r="MD172" s="1"/>
      <c r="ME172" s="6"/>
      <c r="MK172" s="24"/>
      <c r="ML172" s="24"/>
      <c r="MM172" s="6"/>
      <c r="MN172" s="6"/>
      <c r="MO172" s="6"/>
      <c r="MP172" s="6"/>
      <c r="MQ172" s="6"/>
      <c r="MR172" s="6"/>
      <c r="MS172" s="6"/>
      <c r="MT172" s="6"/>
      <c r="MU172" s="6"/>
      <c r="MV172" s="6"/>
      <c r="MW172" s="1"/>
      <c r="MX172" s="1"/>
      <c r="MY172" s="1"/>
      <c r="MZ172" s="1"/>
      <c r="NA172" s="1"/>
      <c r="NB172" s="1"/>
      <c r="NC172" s="1"/>
      <c r="ND172" s="1"/>
      <c r="NE172" s="1"/>
      <c r="NF172" s="1"/>
      <c r="NG172" s="1"/>
      <c r="NH172" s="1"/>
      <c r="NI172" s="1"/>
      <c r="NJ172" s="1"/>
      <c r="NK172" s="1"/>
      <c r="NL172" s="1"/>
      <c r="NM172" s="1"/>
      <c r="NN172" s="1"/>
      <c r="NO172" s="6"/>
      <c r="NU172" s="24"/>
      <c r="NV172" s="24"/>
      <c r="NW172" s="6"/>
      <c r="NX172" s="6"/>
      <c r="NY172" s="6"/>
      <c r="NZ172" s="6"/>
      <c r="OA172" s="6"/>
      <c r="OB172" s="6"/>
      <c r="OC172" s="6"/>
      <c r="OD172" s="6"/>
      <c r="OE172" s="6"/>
      <c r="OF172" s="6"/>
      <c r="OG172" s="6"/>
      <c r="OM172" s="24"/>
      <c r="ON172" s="24"/>
      <c r="OO172" s="6"/>
      <c r="OP172" s="6"/>
      <c r="OQ172" s="6"/>
      <c r="OR172" s="6"/>
      <c r="OS172" s="6"/>
      <c r="OT172" s="6"/>
      <c r="OU172" s="6"/>
      <c r="OV172" s="6"/>
      <c r="OW172" s="6"/>
      <c r="OX172" s="6"/>
      <c r="PH172" s="1"/>
      <c r="PI172" s="1"/>
      <c r="PJ172" s="1"/>
      <c r="PK172" s="1"/>
      <c r="PL172" s="1"/>
      <c r="PM172" s="1"/>
      <c r="PN172" s="1"/>
      <c r="PO172" s="1"/>
      <c r="PP172" s="1"/>
      <c r="PQ172" s="1"/>
      <c r="PR172" s="1"/>
      <c r="PS172" s="1"/>
      <c r="PT172" s="1"/>
      <c r="PU172" s="1"/>
      <c r="PV172" s="1"/>
      <c r="PW172" s="1"/>
      <c r="PX172" s="1"/>
      <c r="PY172" s="1"/>
      <c r="PZ172" s="6"/>
      <c r="QF172" s="24"/>
      <c r="QG172" s="24"/>
      <c r="QH172" s="6"/>
      <c r="QI172" s="6"/>
      <c r="QJ172" s="6"/>
      <c r="QK172" s="6"/>
      <c r="QL172" s="6"/>
      <c r="QM172" s="6"/>
      <c r="QN172" s="6"/>
      <c r="QO172" s="6"/>
      <c r="QP172" s="6"/>
      <c r="QQ172" s="6"/>
      <c r="QR172" s="6"/>
      <c r="QX172" s="24"/>
      <c r="QY172" s="24"/>
      <c r="QZ172" s="6"/>
      <c r="RA172" s="6"/>
      <c r="RB172" s="6"/>
      <c r="RC172" s="6"/>
      <c r="RD172" s="6"/>
      <c r="RE172" s="6"/>
      <c r="RF172" s="6"/>
      <c r="RG172" s="6"/>
      <c r="RH172" s="6"/>
      <c r="RI172" s="6"/>
      <c r="SB172" s="6"/>
      <c r="SC172" s="6"/>
      <c r="SD172" s="6"/>
      <c r="SE172" s="6"/>
      <c r="SF172" s="6"/>
      <c r="SG172" s="6"/>
      <c r="SH172" s="6"/>
      <c r="SI172" s="6"/>
      <c r="SJ172" s="6"/>
      <c r="SK172" s="24"/>
      <c r="SL172" s="24"/>
      <c r="SM172" s="24"/>
      <c r="SN172" s="24"/>
      <c r="SO172" s="24"/>
      <c r="SP172" s="24"/>
      <c r="SQ172" s="24"/>
      <c r="SR172" s="24"/>
      <c r="SS172" s="24"/>
      <c r="ST172" s="24"/>
      <c r="SU172" s="24"/>
      <c r="SV172" s="24"/>
      <c r="SW172" s="24"/>
      <c r="SX172" s="24"/>
      <c r="SY172" s="24"/>
      <c r="SZ172" s="24"/>
      <c r="TA172" s="24"/>
      <c r="TB172" s="24"/>
      <c r="TC172" s="24"/>
      <c r="TD172" s="24"/>
      <c r="TE172" s="24"/>
      <c r="TF172" s="6"/>
      <c r="TL172" s="24"/>
      <c r="TM172" s="24"/>
      <c r="TN172" s="6"/>
      <c r="TR172" s="6"/>
      <c r="TS172" s="6"/>
      <c r="TT172" s="6"/>
      <c r="TU172" s="6"/>
      <c r="TV172" s="6"/>
      <c r="TW172" s="6"/>
      <c r="TX172" s="6"/>
      <c r="TY172" s="6"/>
      <c r="TZ172" s="6"/>
      <c r="UA172" s="6"/>
      <c r="UB172" s="6"/>
      <c r="UC172" s="6"/>
      <c r="UD172" s="6"/>
      <c r="UE172" s="6"/>
      <c r="UF172" s="6"/>
      <c r="UG172" s="6"/>
      <c r="UH172" s="6"/>
      <c r="UI172" s="6"/>
      <c r="US172" s="6"/>
      <c r="UT172" s="8"/>
      <c r="UU172" s="6"/>
      <c r="UV172" s="6"/>
      <c r="UW172" s="6"/>
      <c r="UX172" s="6"/>
      <c r="UY172" s="6"/>
      <c r="UZ172" s="6"/>
      <c r="VA172" s="6"/>
      <c r="VB172" s="6"/>
      <c r="VH172" s="24"/>
      <c r="VI172" s="24"/>
      <c r="VJ172" s="6"/>
      <c r="VK172" s="6"/>
      <c r="VL172" s="6"/>
      <c r="VM172" s="6"/>
      <c r="VN172" s="6"/>
      <c r="VO172" s="6"/>
      <c r="VP172" s="6"/>
      <c r="VQ172" s="6"/>
      <c r="VR172" s="6"/>
      <c r="VS172" s="6"/>
      <c r="VT172" s="6"/>
      <c r="VU172" s="6"/>
      <c r="VV172" s="6"/>
      <c r="VW172" s="6"/>
      <c r="VX172" s="6"/>
      <c r="VY172" s="6"/>
      <c r="VZ172" s="6"/>
      <c r="WA172" s="6"/>
      <c r="WB172" s="6"/>
      <c r="WC172" s="6"/>
      <c r="WD172" s="6"/>
      <c r="WE172" s="6"/>
      <c r="WF172" s="6"/>
      <c r="WG172" s="6"/>
      <c r="WH172" s="6"/>
      <c r="WI172" s="6"/>
      <c r="WJ172" s="6"/>
      <c r="WK172" s="6"/>
      <c r="WL172" s="6"/>
      <c r="WM172" s="3"/>
      <c r="WO172" s="4"/>
      <c r="WP172" s="1"/>
      <c r="WQ172" s="1"/>
      <c r="WR172" s="1"/>
      <c r="WS172" s="1"/>
      <c r="WT172" s="1"/>
      <c r="WU172" s="1"/>
      <c r="WV172" s="1"/>
      <c r="WW172" s="1"/>
      <c r="WX172" s="1"/>
      <c r="WY172" s="1"/>
      <c r="WZ172" s="1"/>
      <c r="XA172" s="1"/>
      <c r="XB172" s="1"/>
      <c r="XC172" s="1"/>
      <c r="XD172" s="6"/>
      <c r="XE172" s="6"/>
      <c r="XF172" s="6"/>
      <c r="XG172" s="6"/>
      <c r="XH172" s="6"/>
      <c r="XI172" s="6"/>
      <c r="XJ172" s="6"/>
      <c r="XK172" s="6"/>
      <c r="XL172" s="6"/>
      <c r="XM172" s="6"/>
      <c r="XN172" s="6"/>
      <c r="XO172" s="6"/>
      <c r="XP172" s="6"/>
      <c r="XQ172" s="6"/>
      <c r="XR172" s="6"/>
      <c r="XS172" s="6"/>
      <c r="XT172" s="6"/>
      <c r="XU172" s="6"/>
      <c r="XV172" s="6"/>
      <c r="XW172" s="6"/>
      <c r="XX172" s="6"/>
      <c r="XY172" s="6"/>
      <c r="XZ172" s="6"/>
      <c r="YA172" s="6"/>
      <c r="YB172" s="6"/>
      <c r="YC172" s="6"/>
      <c r="YD172" s="6"/>
      <c r="YE172" s="6"/>
      <c r="YF172" s="6"/>
      <c r="YG172" s="6"/>
      <c r="YH172" s="6"/>
      <c r="YI172" s="6"/>
      <c r="YJ172" s="6"/>
      <c r="YK172" s="6"/>
      <c r="YL172" s="6"/>
      <c r="YM172" s="6"/>
      <c r="YN172" s="6"/>
      <c r="YO172" s="6"/>
      <c r="YP172" s="6"/>
      <c r="YQ172" s="6"/>
      <c r="YR172" s="6"/>
      <c r="YS172" s="6"/>
      <c r="YT172" s="6"/>
      <c r="YU172" s="6"/>
      <c r="ZH172" s="3"/>
      <c r="ZJ172" s="4"/>
      <c r="ZK172" s="1"/>
      <c r="ZL172" s="1"/>
      <c r="ZM172" s="1"/>
      <c r="ZN172" s="1"/>
      <c r="ZO172" s="1"/>
      <c r="ZW172" s="1"/>
      <c r="AAA172" s="24"/>
      <c r="AAB172" s="7"/>
      <c r="AAC172" s="7"/>
      <c r="AAD172" s="7"/>
      <c r="AAE172" s="24"/>
      <c r="AAF172" s="24"/>
      <c r="AAG172" s="24"/>
      <c r="AAH172" s="24"/>
      <c r="AAI172" s="183"/>
    </row>
    <row r="173" s="1" customFormat="1" ht="15" customHeight="1">
      <c r="A173" s="2"/>
      <c r="B173" s="2"/>
      <c r="C173" s="2"/>
      <c r="D173" s="2"/>
      <c r="E173" s="2"/>
      <c r="F173" s="2"/>
      <c r="G173" s="2"/>
      <c r="H173" s="2"/>
      <c r="I173" s="2"/>
      <c r="J173" s="2"/>
      <c r="K173" s="6"/>
      <c r="L173" s="6"/>
      <c r="M173" s="6"/>
      <c r="N173" s="6"/>
      <c r="O173" s="24"/>
      <c r="P173" s="24"/>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24"/>
      <c r="AU173" s="24"/>
      <c r="AV173" s="24"/>
      <c r="AW173" s="210"/>
      <c r="AX173" s="24"/>
      <c r="AY173" s="6"/>
      <c r="AZ173" s="71"/>
      <c r="BA173" s="71"/>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6"/>
      <c r="DR173" s="24"/>
      <c r="DS173" s="24"/>
      <c r="DT173" s="6"/>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6"/>
      <c r="ET173" s="6"/>
      <c r="EU173" s="6"/>
      <c r="EV173" s="6"/>
      <c r="EW173" s="6"/>
      <c r="EX173" s="6"/>
      <c r="EY173" s="6"/>
      <c r="EZ173" s="6"/>
      <c r="FF173" s="24"/>
      <c r="FG173" s="24"/>
      <c r="FH173" s="6"/>
      <c r="FM173" s="24"/>
      <c r="FN173" s="24"/>
      <c r="FO173" s="24"/>
      <c r="FP173" s="24"/>
      <c r="FQ173" s="24"/>
      <c r="FR173" s="24"/>
      <c r="FS173" s="24"/>
      <c r="FT173" s="24"/>
      <c r="FU173" s="24"/>
      <c r="FV173" s="24"/>
      <c r="FW173" s="24"/>
      <c r="FX173" s="24"/>
      <c r="FY173" s="24"/>
      <c r="FZ173" s="24"/>
      <c r="GA173" s="24"/>
      <c r="GB173" s="24"/>
      <c r="GC173" s="24"/>
      <c r="GD173" s="24"/>
      <c r="GE173" s="24"/>
      <c r="GF173" s="24"/>
      <c r="GG173" s="6"/>
      <c r="GM173" s="24"/>
      <c r="GN173" s="24"/>
      <c r="GO173" s="6"/>
      <c r="GT173" s="1"/>
      <c r="GU173" s="1"/>
      <c r="GV173" s="1"/>
      <c r="GW173" s="1"/>
      <c r="GX173" s="1"/>
      <c r="GY173" s="1"/>
      <c r="GZ173" s="1"/>
      <c r="HA173" s="1"/>
      <c r="HB173" s="1"/>
      <c r="HC173" s="1"/>
      <c r="HD173" s="1"/>
      <c r="HE173" s="1"/>
      <c r="HF173" s="1"/>
      <c r="HG173" s="1"/>
      <c r="HH173" s="1"/>
      <c r="HI173" s="1"/>
      <c r="HJ173" s="1"/>
      <c r="HK173" s="1"/>
      <c r="HL173" s="6"/>
      <c r="HR173" s="24"/>
      <c r="HS173" s="24"/>
      <c r="HT173" s="6"/>
      <c r="HV173" s="1"/>
      <c r="HW173" s="1"/>
      <c r="HX173" s="1"/>
      <c r="HY173" s="1"/>
      <c r="HZ173" s="1"/>
      <c r="IA173" s="1"/>
      <c r="IB173" s="1"/>
      <c r="IC173" s="1"/>
      <c r="ID173" s="1"/>
      <c r="IE173" s="1"/>
      <c r="IF173" s="1"/>
      <c r="IG173" s="1"/>
      <c r="IH173" s="1"/>
      <c r="II173" s="1"/>
      <c r="IJ173" s="1"/>
      <c r="IK173" s="1"/>
      <c r="IL173" s="1"/>
      <c r="IM173" s="1"/>
      <c r="IN173" s="6"/>
      <c r="IT173" s="24"/>
      <c r="IU173" s="24"/>
      <c r="IV173" s="6"/>
      <c r="IW173" s="6"/>
      <c r="IX173" s="6"/>
      <c r="IY173" s="6"/>
      <c r="IZ173" s="6"/>
      <c r="JA173" s="6"/>
      <c r="JB173" s="6"/>
      <c r="JC173" s="6"/>
      <c r="JD173" s="6"/>
      <c r="JE173" s="6"/>
      <c r="JF173" s="24"/>
      <c r="JG173" s="24"/>
      <c r="JH173" s="24"/>
      <c r="JI173" s="24"/>
      <c r="JJ173" s="24"/>
      <c r="JK173" s="24"/>
      <c r="JL173" s="24"/>
      <c r="JM173" s="24"/>
      <c r="JN173" s="24"/>
      <c r="KN173" s="24"/>
      <c r="KO173" s="24"/>
      <c r="KP173" s="24"/>
      <c r="KQ173" s="24"/>
      <c r="KR173" s="24"/>
      <c r="KS173" s="24"/>
      <c r="KT173" s="24"/>
      <c r="KU173" s="24"/>
      <c r="KV173" s="24"/>
      <c r="KW173" s="24"/>
      <c r="KX173" s="24"/>
      <c r="KY173" s="24"/>
      <c r="KZ173" s="24"/>
      <c r="LA173" s="24"/>
      <c r="LB173" s="24"/>
      <c r="LC173" s="24"/>
      <c r="LD173" s="24"/>
      <c r="LE173" s="24"/>
      <c r="LF173" s="24"/>
      <c r="LG173" s="24"/>
      <c r="LH173" s="24"/>
      <c r="LI173" s="24"/>
      <c r="LJ173" s="24"/>
      <c r="LK173" s="24"/>
      <c r="LL173" s="24"/>
      <c r="LM173" s="1"/>
      <c r="LN173" s="1"/>
      <c r="LO173" s="1"/>
      <c r="LP173" s="1"/>
      <c r="LQ173" s="1"/>
      <c r="LR173" s="1"/>
      <c r="LS173" s="1"/>
      <c r="LT173" s="1"/>
      <c r="LU173" s="1"/>
      <c r="LV173" s="1"/>
      <c r="LW173" s="1"/>
      <c r="LX173" s="1"/>
      <c r="LY173" s="1"/>
      <c r="LZ173" s="1"/>
      <c r="MA173" s="1"/>
      <c r="MB173" s="1"/>
      <c r="MC173" s="1"/>
      <c r="MD173" s="1"/>
      <c r="ME173" s="6"/>
      <c r="MK173" s="24"/>
      <c r="ML173" s="24"/>
      <c r="MM173" s="6"/>
      <c r="MN173" s="6"/>
      <c r="MO173" s="6"/>
      <c r="MP173" s="6"/>
      <c r="MQ173" s="6"/>
      <c r="MR173" s="6"/>
      <c r="MS173" s="6"/>
      <c r="MT173" s="6"/>
      <c r="MU173" s="6"/>
      <c r="MV173" s="6"/>
      <c r="MW173" s="1"/>
      <c r="MX173" s="1"/>
      <c r="MY173" s="1"/>
      <c r="MZ173" s="1"/>
      <c r="NA173" s="1"/>
      <c r="NB173" s="1"/>
      <c r="NC173" s="1"/>
      <c r="ND173" s="1"/>
      <c r="NE173" s="1"/>
      <c r="NF173" s="1"/>
      <c r="NG173" s="1"/>
      <c r="NH173" s="1"/>
      <c r="NI173" s="1"/>
      <c r="NJ173" s="1"/>
      <c r="NK173" s="1"/>
      <c r="NL173" s="1"/>
      <c r="NM173" s="1"/>
      <c r="NN173" s="1"/>
      <c r="NO173" s="6"/>
      <c r="NU173" s="24"/>
      <c r="NV173" s="24"/>
      <c r="NW173" s="6"/>
      <c r="NX173" s="6"/>
      <c r="NY173" s="6"/>
      <c r="NZ173" s="6"/>
      <c r="OA173" s="6"/>
      <c r="OB173" s="6"/>
      <c r="OC173" s="6"/>
      <c r="OD173" s="6"/>
      <c r="OE173" s="6"/>
      <c r="OF173" s="6"/>
      <c r="OG173" s="6"/>
      <c r="OM173" s="24"/>
      <c r="ON173" s="24"/>
      <c r="OO173" s="6"/>
      <c r="OP173" s="6"/>
      <c r="OQ173" s="6"/>
      <c r="OR173" s="6"/>
      <c r="OS173" s="6"/>
      <c r="OT173" s="6"/>
      <c r="OU173" s="6"/>
      <c r="OV173" s="6"/>
      <c r="OW173" s="6"/>
      <c r="OX173" s="6"/>
      <c r="PH173" s="1"/>
      <c r="PI173" s="1"/>
      <c r="PJ173" s="1"/>
      <c r="PK173" s="1"/>
      <c r="PL173" s="1"/>
      <c r="PM173" s="1"/>
      <c r="PN173" s="1"/>
      <c r="PO173" s="1"/>
      <c r="PP173" s="1"/>
      <c r="PQ173" s="1"/>
      <c r="PR173" s="1"/>
      <c r="PS173" s="1"/>
      <c r="PT173" s="1"/>
      <c r="PU173" s="1"/>
      <c r="PV173" s="1"/>
      <c r="PW173" s="1"/>
      <c r="PX173" s="1"/>
      <c r="PY173" s="1"/>
      <c r="PZ173" s="6"/>
      <c r="QF173" s="24"/>
      <c r="QG173" s="24"/>
      <c r="QH173" s="6"/>
      <c r="QI173" s="6"/>
      <c r="QJ173" s="6"/>
      <c r="QK173" s="6"/>
      <c r="QL173" s="6"/>
      <c r="QM173" s="6"/>
      <c r="QN173" s="6"/>
      <c r="QO173" s="6"/>
      <c r="QP173" s="6"/>
      <c r="QQ173" s="6"/>
      <c r="QR173" s="6"/>
      <c r="QX173" s="24"/>
      <c r="QY173" s="24"/>
      <c r="QZ173" s="6"/>
      <c r="RA173" s="6"/>
      <c r="RB173" s="6"/>
      <c r="RC173" s="6"/>
      <c r="RD173" s="6"/>
      <c r="RE173" s="6"/>
      <c r="RF173" s="6"/>
      <c r="RG173" s="6"/>
      <c r="RH173" s="6"/>
      <c r="RI173" s="6"/>
      <c r="SB173" s="6"/>
      <c r="SC173" s="6"/>
      <c r="SD173" s="6"/>
      <c r="SE173" s="6"/>
      <c r="SF173" s="6"/>
      <c r="SG173" s="6"/>
      <c r="SH173" s="6"/>
      <c r="SI173" s="6"/>
      <c r="SJ173" s="6"/>
      <c r="SK173" s="24"/>
      <c r="SL173" s="24"/>
      <c r="SM173" s="24"/>
      <c r="SN173" s="24"/>
      <c r="SO173" s="24"/>
      <c r="SP173" s="24"/>
      <c r="SQ173" s="24"/>
      <c r="SR173" s="24"/>
      <c r="SS173" s="24"/>
      <c r="ST173" s="24"/>
      <c r="SU173" s="24"/>
      <c r="SV173" s="24"/>
      <c r="SW173" s="24"/>
      <c r="SX173" s="24"/>
      <c r="SY173" s="24"/>
      <c r="SZ173" s="24"/>
      <c r="TA173" s="24"/>
      <c r="TB173" s="24"/>
      <c r="TC173" s="24"/>
      <c r="TD173" s="24"/>
      <c r="TE173" s="24"/>
      <c r="TF173" s="6"/>
      <c r="TL173" s="24"/>
      <c r="TM173" s="24"/>
      <c r="TN173" s="6"/>
      <c r="TR173" s="6"/>
      <c r="TS173" s="6"/>
      <c r="TT173" s="6"/>
      <c r="TU173" s="6"/>
      <c r="TV173" s="6"/>
      <c r="TW173" s="6"/>
      <c r="TX173" s="6"/>
      <c r="TY173" s="6"/>
      <c r="TZ173" s="6"/>
      <c r="UA173" s="6"/>
      <c r="UB173" s="6"/>
      <c r="UC173" s="6"/>
      <c r="UD173" s="6"/>
      <c r="UE173" s="6"/>
      <c r="UF173" s="6"/>
      <c r="UG173" s="6"/>
      <c r="UH173" s="6"/>
      <c r="UI173" s="6"/>
      <c r="US173" s="6"/>
      <c r="UT173" s="8"/>
      <c r="UU173" s="6"/>
      <c r="UV173" s="6"/>
      <c r="UW173" s="6"/>
      <c r="UX173" s="6"/>
      <c r="UY173" s="6"/>
      <c r="UZ173" s="6"/>
      <c r="VA173" s="6"/>
      <c r="VB173" s="6"/>
      <c r="VH173" s="24"/>
      <c r="VI173" s="24"/>
      <c r="VJ173" s="6"/>
      <c r="VK173" s="6"/>
      <c r="VL173" s="6"/>
      <c r="VM173" s="6"/>
      <c r="VN173" s="6"/>
      <c r="VO173" s="6"/>
      <c r="VP173" s="6"/>
      <c r="VQ173" s="6"/>
      <c r="VR173" s="6"/>
      <c r="VS173" s="6"/>
      <c r="VT173" s="6"/>
      <c r="VU173" s="6"/>
      <c r="VV173" s="6"/>
      <c r="VW173" s="6"/>
      <c r="VX173" s="6"/>
      <c r="VY173" s="6"/>
      <c r="VZ173" s="6"/>
      <c r="WA173" s="6"/>
      <c r="WB173" s="6"/>
      <c r="WC173" s="6"/>
      <c r="WD173" s="6"/>
      <c r="WE173" s="6"/>
      <c r="WF173" s="6"/>
      <c r="WG173" s="6"/>
      <c r="WH173" s="6"/>
      <c r="WI173" s="6"/>
      <c r="WJ173" s="6"/>
      <c r="WK173" s="6"/>
      <c r="WL173" s="6"/>
      <c r="WM173" s="3"/>
      <c r="WO173" s="4"/>
      <c r="WP173" s="1"/>
      <c r="WQ173" s="1"/>
      <c r="WR173" s="1"/>
      <c r="WS173" s="1"/>
      <c r="WT173" s="1"/>
      <c r="WU173" s="1"/>
      <c r="WV173" s="1"/>
      <c r="WW173" s="1"/>
      <c r="WX173" s="1"/>
      <c r="WY173" s="1"/>
      <c r="WZ173" s="1"/>
      <c r="XA173" s="1"/>
      <c r="XB173" s="1"/>
      <c r="XC173" s="1"/>
      <c r="XD173" s="6"/>
      <c r="XE173" s="6"/>
      <c r="XF173" s="6"/>
      <c r="XG173" s="6"/>
      <c r="XH173" s="6"/>
      <c r="XI173" s="6"/>
      <c r="XJ173" s="6"/>
      <c r="XK173" s="6"/>
      <c r="XL173" s="6"/>
      <c r="XM173" s="6"/>
      <c r="XN173" s="6"/>
      <c r="XO173" s="6"/>
      <c r="XP173" s="6"/>
      <c r="XQ173" s="6"/>
      <c r="XR173" s="6"/>
      <c r="XS173" s="6"/>
      <c r="XT173" s="6"/>
      <c r="XU173" s="6"/>
      <c r="XV173" s="6"/>
      <c r="XW173" s="6"/>
      <c r="XX173" s="6"/>
      <c r="XY173" s="6"/>
      <c r="XZ173" s="6"/>
      <c r="YA173" s="6"/>
      <c r="YB173" s="6"/>
      <c r="YC173" s="6"/>
      <c r="YD173" s="6"/>
      <c r="YE173" s="6"/>
      <c r="YF173" s="6"/>
      <c r="YG173" s="6"/>
      <c r="YH173" s="6"/>
      <c r="YI173" s="6"/>
      <c r="YJ173" s="6"/>
      <c r="YK173" s="6"/>
      <c r="YL173" s="6"/>
      <c r="YM173" s="6"/>
      <c r="YN173" s="6"/>
      <c r="YO173" s="6"/>
      <c r="YP173" s="6"/>
      <c r="YQ173" s="6"/>
      <c r="YR173" s="6"/>
      <c r="YS173" s="6"/>
      <c r="YT173" s="6"/>
      <c r="YU173" s="6"/>
      <c r="ZH173" s="3"/>
      <c r="ZJ173" s="4"/>
      <c r="ZK173" s="1"/>
      <c r="ZL173" s="1"/>
      <c r="ZM173" s="1"/>
      <c r="ZN173" s="1"/>
      <c r="ZO173" s="1"/>
      <c r="ZW173" s="1"/>
      <c r="AAA173" s="24"/>
      <c r="AAB173" s="7"/>
      <c r="AAC173" s="7"/>
      <c r="AAD173" s="7"/>
      <c r="AAE173" s="24"/>
      <c r="AAF173" s="24"/>
      <c r="AAG173" s="24"/>
      <c r="AAH173" s="24"/>
      <c r="AAI173" s="183"/>
    </row>
    <row r="174" s="1" customFormat="1" ht="15" customHeight="1">
      <c r="A174" s="2"/>
      <c r="B174" s="2"/>
      <c r="C174" s="2"/>
      <c r="D174" s="2"/>
      <c r="E174" s="2"/>
      <c r="F174" s="2"/>
      <c r="G174" s="2"/>
      <c r="H174" s="2"/>
      <c r="I174" s="2"/>
      <c r="J174" s="2"/>
      <c r="K174" s="6"/>
      <c r="L174" s="6"/>
      <c r="M174" s="6"/>
      <c r="N174" s="6"/>
      <c r="O174" s="24"/>
      <c r="P174" s="24"/>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24"/>
      <c r="AU174" s="6"/>
      <c r="AV174" s="6"/>
      <c r="AW174" s="6"/>
      <c r="AX174" s="7"/>
      <c r="AY174" s="6"/>
      <c r="AZ174" s="8"/>
      <c r="BA174" s="8"/>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6"/>
      <c r="DR174" s="24"/>
      <c r="DS174" s="24"/>
      <c r="DT174" s="6"/>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6"/>
      <c r="ET174" s="6"/>
      <c r="EU174" s="6"/>
      <c r="EV174" s="6"/>
      <c r="EW174" s="6"/>
      <c r="EX174" s="6"/>
      <c r="EY174" s="6"/>
      <c r="EZ174" s="6"/>
      <c r="FF174" s="24"/>
      <c r="FG174" s="24"/>
      <c r="FH174" s="6"/>
      <c r="FM174" s="24"/>
      <c r="FN174" s="24"/>
      <c r="FO174" s="24"/>
      <c r="FP174" s="24"/>
      <c r="FQ174" s="24"/>
      <c r="FR174" s="24"/>
      <c r="FS174" s="24"/>
      <c r="FT174" s="24"/>
      <c r="FU174" s="24"/>
      <c r="FV174" s="24"/>
      <c r="FW174" s="24"/>
      <c r="FX174" s="24"/>
      <c r="FY174" s="24"/>
      <c r="FZ174" s="24"/>
      <c r="GA174" s="24"/>
      <c r="GB174" s="24"/>
      <c r="GC174" s="24"/>
      <c r="GD174" s="24"/>
      <c r="GE174" s="24"/>
      <c r="GF174" s="24"/>
      <c r="GG174" s="6"/>
      <c r="GM174" s="24"/>
      <c r="GN174" s="24"/>
      <c r="GO174" s="6"/>
      <c r="GT174" s="1"/>
      <c r="GU174" s="1"/>
      <c r="GV174" s="1"/>
      <c r="GW174" s="1"/>
      <c r="GX174" s="1"/>
      <c r="GY174" s="1"/>
      <c r="GZ174" s="1"/>
      <c r="HA174" s="1"/>
      <c r="HB174" s="1"/>
      <c r="HC174" s="1"/>
      <c r="HD174" s="1"/>
      <c r="HE174" s="1"/>
      <c r="HF174" s="1"/>
      <c r="HG174" s="1"/>
      <c r="HH174" s="1"/>
      <c r="HI174" s="1"/>
      <c r="HJ174" s="1"/>
      <c r="HK174" s="1"/>
      <c r="HL174" s="6"/>
      <c r="HR174" s="24"/>
      <c r="HS174" s="24"/>
      <c r="HT174" s="6"/>
      <c r="HV174" s="1"/>
      <c r="HW174" s="1"/>
      <c r="HX174" s="1"/>
      <c r="HY174" s="1"/>
      <c r="HZ174" s="1"/>
      <c r="IA174" s="1"/>
      <c r="IB174" s="1"/>
      <c r="IC174" s="1"/>
      <c r="ID174" s="1"/>
      <c r="IE174" s="1"/>
      <c r="IF174" s="1"/>
      <c r="IG174" s="1"/>
      <c r="IH174" s="1"/>
      <c r="II174" s="1"/>
      <c r="IJ174" s="1"/>
      <c r="IK174" s="1"/>
      <c r="IL174" s="1"/>
      <c r="IM174" s="1"/>
      <c r="IN174" s="6"/>
      <c r="IT174" s="24"/>
      <c r="IU174" s="24"/>
      <c r="IV174" s="6"/>
      <c r="IW174" s="6"/>
      <c r="IX174" s="6"/>
      <c r="IY174" s="6"/>
      <c r="IZ174" s="6"/>
      <c r="JA174" s="6"/>
      <c r="JB174" s="6"/>
      <c r="JC174" s="6"/>
      <c r="JD174" s="6"/>
      <c r="JE174" s="6"/>
      <c r="JF174" s="24"/>
      <c r="JG174" s="24"/>
      <c r="JH174" s="24"/>
      <c r="JI174" s="24"/>
      <c r="JJ174" s="24"/>
      <c r="JK174" s="24"/>
      <c r="JL174" s="24"/>
      <c r="JM174" s="24"/>
      <c r="JN174" s="24"/>
      <c r="KN174" s="24"/>
      <c r="KO174" s="24"/>
      <c r="KP174" s="24"/>
      <c r="KQ174" s="24"/>
      <c r="KR174" s="24"/>
      <c r="KS174" s="24"/>
      <c r="KT174" s="24"/>
      <c r="KU174" s="24"/>
      <c r="KV174" s="24"/>
      <c r="KW174" s="24"/>
      <c r="KX174" s="24"/>
      <c r="KY174" s="24"/>
      <c r="KZ174" s="24"/>
      <c r="LA174" s="24"/>
      <c r="LB174" s="24"/>
      <c r="LC174" s="24"/>
      <c r="LD174" s="24"/>
      <c r="LE174" s="24"/>
      <c r="LF174" s="24"/>
      <c r="LG174" s="24"/>
      <c r="LH174" s="24"/>
      <c r="LI174" s="24"/>
      <c r="LJ174" s="24"/>
      <c r="LK174" s="24"/>
      <c r="LL174" s="24"/>
      <c r="LM174" s="1"/>
      <c r="LN174" s="1"/>
      <c r="LO174" s="1"/>
      <c r="LP174" s="1"/>
      <c r="LQ174" s="1"/>
      <c r="LR174" s="1"/>
      <c r="LS174" s="1"/>
      <c r="LT174" s="1"/>
      <c r="LU174" s="1"/>
      <c r="LV174" s="1"/>
      <c r="LW174" s="1"/>
      <c r="LX174" s="1"/>
      <c r="LY174" s="1"/>
      <c r="LZ174" s="1"/>
      <c r="MA174" s="1"/>
      <c r="MB174" s="1"/>
      <c r="MC174" s="1"/>
      <c r="MD174" s="1"/>
      <c r="ME174" s="6"/>
      <c r="MK174" s="24"/>
      <c r="ML174" s="24"/>
      <c r="MM174" s="6"/>
      <c r="MN174" s="6"/>
      <c r="MO174" s="6"/>
      <c r="MP174" s="6"/>
      <c r="MQ174" s="6"/>
      <c r="MR174" s="6"/>
      <c r="MS174" s="6"/>
      <c r="MT174" s="6"/>
      <c r="MU174" s="6"/>
      <c r="MV174" s="6"/>
      <c r="MW174" s="1"/>
      <c r="MX174" s="1"/>
      <c r="MY174" s="1"/>
      <c r="MZ174" s="1"/>
      <c r="NA174" s="1"/>
      <c r="NB174" s="1"/>
      <c r="NC174" s="1"/>
      <c r="ND174" s="1"/>
      <c r="NE174" s="1"/>
      <c r="NF174" s="1"/>
      <c r="NG174" s="1"/>
      <c r="NH174" s="1"/>
      <c r="NI174" s="1"/>
      <c r="NJ174" s="1"/>
      <c r="NK174" s="1"/>
      <c r="NL174" s="1"/>
      <c r="NM174" s="1"/>
      <c r="NN174" s="1"/>
      <c r="NO174" s="6"/>
      <c r="NU174" s="24"/>
      <c r="NV174" s="24"/>
      <c r="NW174" s="6"/>
      <c r="NX174" s="6"/>
      <c r="NY174" s="6"/>
      <c r="NZ174" s="6"/>
      <c r="OA174" s="6"/>
      <c r="OB174" s="6"/>
      <c r="OC174" s="6"/>
      <c r="OD174" s="6"/>
      <c r="OE174" s="6"/>
      <c r="OF174" s="6"/>
      <c r="OG174" s="6"/>
      <c r="OM174" s="24"/>
      <c r="ON174" s="24"/>
      <c r="OO174" s="6"/>
      <c r="OP174" s="6"/>
      <c r="OQ174" s="6"/>
      <c r="OR174" s="6"/>
      <c r="OS174" s="6"/>
      <c r="OT174" s="6"/>
      <c r="OU174" s="6"/>
      <c r="OV174" s="6"/>
      <c r="OW174" s="6"/>
      <c r="OX174" s="6"/>
      <c r="PH174" s="1"/>
      <c r="PI174" s="1"/>
      <c r="PJ174" s="1"/>
      <c r="PK174" s="1"/>
      <c r="PL174" s="1"/>
      <c r="PM174" s="1"/>
      <c r="PN174" s="1"/>
      <c r="PO174" s="1"/>
      <c r="PP174" s="1"/>
      <c r="PQ174" s="1"/>
      <c r="PR174" s="1"/>
      <c r="PS174" s="1"/>
      <c r="PT174" s="1"/>
      <c r="PU174" s="1"/>
      <c r="PV174" s="1"/>
      <c r="PW174" s="1"/>
      <c r="PX174" s="1"/>
      <c r="PY174" s="1"/>
      <c r="PZ174" s="6"/>
      <c r="QF174" s="24"/>
      <c r="QG174" s="24"/>
      <c r="QH174" s="6"/>
      <c r="QI174" s="6"/>
      <c r="QJ174" s="6"/>
      <c r="QK174" s="6"/>
      <c r="QL174" s="6"/>
      <c r="QM174" s="6"/>
      <c r="QN174" s="6"/>
      <c r="QO174" s="6"/>
      <c r="QP174" s="6"/>
      <c r="QQ174" s="6"/>
      <c r="QR174" s="6"/>
      <c r="QX174" s="24"/>
      <c r="QY174" s="24"/>
      <c r="QZ174" s="6"/>
      <c r="RA174" s="6"/>
      <c r="RB174" s="6"/>
      <c r="RC174" s="6"/>
      <c r="RD174" s="6"/>
      <c r="RE174" s="6"/>
      <c r="RF174" s="6"/>
      <c r="RG174" s="6"/>
      <c r="RH174" s="6"/>
      <c r="RI174" s="6"/>
      <c r="SB174" s="6"/>
      <c r="SC174" s="6"/>
      <c r="SD174" s="6"/>
      <c r="SE174" s="6"/>
      <c r="SF174" s="6"/>
      <c r="SG174" s="6"/>
      <c r="SH174" s="6"/>
      <c r="SI174" s="6"/>
      <c r="SJ174" s="6"/>
      <c r="SK174" s="24"/>
      <c r="SL174" s="24"/>
      <c r="SM174" s="24"/>
      <c r="SN174" s="24"/>
      <c r="SO174" s="24"/>
      <c r="SP174" s="24"/>
      <c r="SQ174" s="24"/>
      <c r="SR174" s="24"/>
      <c r="SS174" s="24"/>
      <c r="ST174" s="24"/>
      <c r="SU174" s="24"/>
      <c r="SV174" s="24"/>
      <c r="SW174" s="24"/>
      <c r="SX174" s="24"/>
      <c r="SY174" s="24"/>
      <c r="SZ174" s="24"/>
      <c r="TA174" s="24"/>
      <c r="TB174" s="24"/>
      <c r="TC174" s="24"/>
      <c r="TD174" s="24"/>
      <c r="TE174" s="24"/>
      <c r="TF174" s="6"/>
      <c r="TL174" s="24"/>
      <c r="TM174" s="24"/>
      <c r="TN174" s="6"/>
      <c r="TR174" s="6"/>
      <c r="TS174" s="6"/>
      <c r="TT174" s="6"/>
      <c r="TU174" s="6"/>
      <c r="TV174" s="6"/>
      <c r="TW174" s="6"/>
      <c r="TX174" s="6"/>
      <c r="TY174" s="6"/>
      <c r="TZ174" s="6"/>
      <c r="UA174" s="6"/>
      <c r="UB174" s="6"/>
      <c r="UC174" s="6"/>
      <c r="UD174" s="6"/>
      <c r="UE174" s="6"/>
      <c r="UF174" s="6"/>
      <c r="UG174" s="6"/>
      <c r="UH174" s="6"/>
      <c r="UI174" s="6"/>
      <c r="US174" s="6"/>
      <c r="UT174" s="8"/>
      <c r="UU174" s="6"/>
      <c r="UV174" s="6"/>
      <c r="UW174" s="6"/>
      <c r="UX174" s="6"/>
      <c r="UY174" s="6"/>
      <c r="UZ174" s="6"/>
      <c r="VA174" s="6"/>
      <c r="VB174" s="6"/>
      <c r="VH174" s="24"/>
      <c r="VI174" s="24"/>
      <c r="VJ174" s="6"/>
      <c r="VK174" s="6"/>
      <c r="VL174" s="6"/>
      <c r="VM174" s="6"/>
      <c r="VN174" s="6"/>
      <c r="VO174" s="6"/>
      <c r="VP174" s="6"/>
      <c r="VQ174" s="6"/>
      <c r="VR174" s="6"/>
      <c r="VS174" s="6"/>
      <c r="VT174" s="6"/>
      <c r="VU174" s="6"/>
      <c r="VV174" s="6"/>
      <c r="VW174" s="6"/>
      <c r="VX174" s="6"/>
      <c r="VY174" s="6"/>
      <c r="VZ174" s="6"/>
      <c r="WA174" s="6"/>
      <c r="WB174" s="6"/>
      <c r="WC174" s="6"/>
      <c r="WD174" s="6"/>
      <c r="WE174" s="6"/>
      <c r="WF174" s="6"/>
      <c r="WG174" s="6"/>
      <c r="WH174" s="6"/>
      <c r="WI174" s="6"/>
      <c r="WJ174" s="6"/>
      <c r="WK174" s="6"/>
      <c r="WL174" s="6"/>
      <c r="WM174" s="3"/>
      <c r="WO174" s="4"/>
      <c r="WP174" s="1"/>
      <c r="WQ174" s="1"/>
      <c r="WR174" s="1"/>
      <c r="WS174" s="1"/>
      <c r="WT174" s="1"/>
      <c r="WU174" s="1"/>
      <c r="WV174" s="1"/>
      <c r="WW174" s="1"/>
      <c r="WX174" s="1"/>
      <c r="WY174" s="1"/>
      <c r="WZ174" s="1"/>
      <c r="XA174" s="1"/>
      <c r="XB174" s="1"/>
      <c r="XC174" s="1"/>
      <c r="XD174" s="6"/>
      <c r="XE174" s="6"/>
      <c r="XF174" s="6"/>
      <c r="XG174" s="6"/>
      <c r="XH174" s="6"/>
      <c r="XI174" s="6"/>
      <c r="XJ174" s="6"/>
      <c r="XK174" s="6"/>
      <c r="XL174" s="6"/>
      <c r="XM174" s="6"/>
      <c r="XN174" s="6"/>
      <c r="XO174" s="6"/>
      <c r="XP174" s="6"/>
      <c r="XQ174" s="6"/>
      <c r="XR174" s="6"/>
      <c r="XS174" s="6"/>
      <c r="XT174" s="6"/>
      <c r="XU174" s="6"/>
      <c r="XV174" s="6"/>
      <c r="XW174" s="6"/>
      <c r="XX174" s="6"/>
      <c r="XY174" s="6"/>
      <c r="XZ174" s="6"/>
      <c r="YA174" s="6"/>
      <c r="YB174" s="6"/>
      <c r="YC174" s="6"/>
      <c r="YD174" s="6"/>
      <c r="YE174" s="6"/>
      <c r="YF174" s="6"/>
      <c r="YG174" s="6"/>
      <c r="YH174" s="6"/>
      <c r="YI174" s="6"/>
      <c r="YJ174" s="6"/>
      <c r="YK174" s="6"/>
      <c r="YL174" s="6"/>
      <c r="YM174" s="6"/>
      <c r="YN174" s="6"/>
      <c r="YO174" s="6"/>
      <c r="YP174" s="6"/>
      <c r="YQ174" s="6"/>
      <c r="YR174" s="6"/>
      <c r="YS174" s="6"/>
      <c r="YT174" s="6"/>
      <c r="YU174" s="6"/>
      <c r="ZH174" s="3"/>
      <c r="ZJ174" s="4"/>
      <c r="ZK174" s="1"/>
      <c r="ZL174" s="1"/>
      <c r="ZM174" s="1"/>
      <c r="ZN174" s="1"/>
      <c r="ZO174" s="1"/>
      <c r="ZW174" s="1"/>
      <c r="AAA174" s="24"/>
      <c r="AAB174" s="7"/>
      <c r="AAC174" s="7"/>
      <c r="AAD174" s="7"/>
      <c r="AAE174" s="24"/>
      <c r="AAF174" s="24"/>
      <c r="AAG174" s="24"/>
      <c r="AAH174" s="24"/>
      <c r="AAI174" s="183"/>
    </row>
    <row r="175" s="1" customFormat="1" ht="15" customHeight="1">
      <c r="A175" s="2"/>
      <c r="B175" s="2"/>
      <c r="C175" s="2"/>
      <c r="D175" s="2"/>
      <c r="E175" s="2"/>
      <c r="F175" s="2"/>
      <c r="G175" s="2"/>
      <c r="H175" s="2"/>
      <c r="I175" s="2"/>
      <c r="J175" s="2"/>
      <c r="K175" s="6"/>
      <c r="L175" s="6"/>
      <c r="M175" s="6"/>
      <c r="N175" s="6"/>
      <c r="O175" s="24"/>
      <c r="P175" s="24"/>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24"/>
      <c r="AU175" s="7"/>
      <c r="AV175" s="7"/>
      <c r="AW175" s="7"/>
      <c r="AX175" s="7"/>
      <c r="AY175" s="7"/>
      <c r="AZ175" s="8"/>
      <c r="BA175" s="8"/>
      <c r="BB175" s="6"/>
      <c r="BC175" s="6"/>
      <c r="BD175" s="6"/>
      <c r="BE175" s="6"/>
      <c r="BF175" s="6"/>
      <c r="BG175" s="6"/>
      <c r="BH175" s="6"/>
      <c r="BI175" s="6"/>
      <c r="BJ175" s="6"/>
      <c r="BK175" s="6"/>
      <c r="BL175" s="6"/>
      <c r="BM175" s="6"/>
      <c r="BN175" s="6"/>
      <c r="BO175" s="6"/>
      <c r="BP175" s="6"/>
      <c r="BQ175" s="6"/>
      <c r="BR175" s="6"/>
      <c r="BS175" s="6"/>
      <c r="BT175" s="6"/>
      <c r="BU175" s="6"/>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6"/>
      <c r="DR175" s="24"/>
      <c r="DS175" s="24"/>
      <c r="DT175" s="6"/>
      <c r="DX175" s="24"/>
      <c r="DY175" s="24"/>
      <c r="DZ175" s="24"/>
      <c r="EA175" s="24"/>
      <c r="EB175" s="24"/>
      <c r="EC175" s="24"/>
      <c r="ED175" s="24"/>
      <c r="EE175" s="24"/>
      <c r="EF175" s="24"/>
      <c r="EG175" s="24"/>
      <c r="EH175" s="24"/>
      <c r="EI175" s="24"/>
      <c r="EJ175" s="24"/>
      <c r="EK175" s="24"/>
      <c r="EL175" s="24"/>
      <c r="EM175" s="6"/>
      <c r="EN175" s="6"/>
      <c r="EO175" s="6"/>
      <c r="EP175" s="6"/>
      <c r="EQ175" s="6"/>
      <c r="ER175" s="6"/>
      <c r="ES175" s="6"/>
      <c r="ET175" s="6"/>
      <c r="EU175" s="6"/>
      <c r="EV175" s="6"/>
      <c r="EW175" s="6"/>
      <c r="EX175" s="6"/>
      <c r="EY175" s="6"/>
      <c r="EZ175" s="6"/>
      <c r="FF175" s="24"/>
      <c r="FG175" s="24"/>
      <c r="FH175" s="6"/>
      <c r="FM175" s="24"/>
      <c r="FN175" s="24"/>
      <c r="FO175" s="24"/>
      <c r="FP175" s="24"/>
      <c r="FQ175" s="24"/>
      <c r="FR175" s="24"/>
      <c r="FS175" s="24"/>
      <c r="FT175" s="24"/>
      <c r="FU175" s="24"/>
      <c r="FV175" s="24"/>
      <c r="FW175" s="24"/>
      <c r="FX175" s="24"/>
      <c r="FY175" s="24"/>
      <c r="FZ175" s="24"/>
      <c r="GA175" s="24"/>
      <c r="GB175" s="24"/>
      <c r="GC175" s="24"/>
      <c r="GD175" s="24"/>
      <c r="GE175" s="24"/>
      <c r="GF175" s="24"/>
      <c r="GG175" s="6"/>
      <c r="GM175" s="24"/>
      <c r="GN175" s="24"/>
      <c r="GO175" s="6"/>
      <c r="GT175" s="1"/>
      <c r="GU175" s="1"/>
      <c r="GV175" s="1"/>
      <c r="GW175" s="1"/>
      <c r="GX175" s="1"/>
      <c r="GY175" s="1"/>
      <c r="GZ175" s="1"/>
      <c r="HA175" s="1"/>
      <c r="HB175" s="1"/>
      <c r="HC175" s="1"/>
      <c r="HD175" s="1"/>
      <c r="HE175" s="1"/>
      <c r="HF175" s="1"/>
      <c r="HG175" s="1"/>
      <c r="HH175" s="1"/>
      <c r="HI175" s="1"/>
      <c r="HJ175" s="1"/>
      <c r="HK175" s="1"/>
      <c r="HL175" s="6"/>
      <c r="HR175" s="24"/>
      <c r="HS175" s="24"/>
      <c r="HT175" s="6"/>
      <c r="HV175" s="1"/>
      <c r="HW175" s="1"/>
      <c r="HX175" s="1"/>
      <c r="HY175" s="1"/>
      <c r="HZ175" s="1"/>
      <c r="IA175" s="1"/>
      <c r="IB175" s="1"/>
      <c r="IC175" s="1"/>
      <c r="ID175" s="1"/>
      <c r="IE175" s="1"/>
      <c r="IF175" s="1"/>
      <c r="IG175" s="1"/>
      <c r="IH175" s="1"/>
      <c r="II175" s="1"/>
      <c r="IJ175" s="1"/>
      <c r="IK175" s="1"/>
      <c r="IL175" s="1"/>
      <c r="IM175" s="1"/>
      <c r="IN175" s="6"/>
      <c r="IT175" s="24"/>
      <c r="IU175" s="24"/>
      <c r="IV175" s="6"/>
      <c r="IW175" s="6"/>
      <c r="IX175" s="6"/>
      <c r="IY175" s="6"/>
      <c r="IZ175" s="6"/>
      <c r="JA175" s="6"/>
      <c r="JB175" s="6"/>
      <c r="JC175" s="6"/>
      <c r="JD175" s="6"/>
      <c r="JE175" s="6"/>
      <c r="JF175" s="24"/>
      <c r="JG175" s="24"/>
      <c r="JH175" s="24"/>
      <c r="JI175" s="24"/>
      <c r="JJ175" s="24"/>
      <c r="JK175" s="24"/>
      <c r="JL175" s="24"/>
      <c r="JM175" s="24"/>
      <c r="JN175" s="24"/>
      <c r="KN175" s="24"/>
      <c r="KO175" s="24"/>
      <c r="KP175" s="24"/>
      <c r="KQ175" s="24"/>
      <c r="KR175" s="24"/>
      <c r="KS175" s="24"/>
      <c r="KT175" s="24"/>
      <c r="KU175" s="24"/>
      <c r="KV175" s="24"/>
      <c r="KW175" s="24"/>
      <c r="KX175" s="24"/>
      <c r="KY175" s="24"/>
      <c r="KZ175" s="24"/>
      <c r="LA175" s="24"/>
      <c r="LB175" s="24"/>
      <c r="LC175" s="24"/>
      <c r="LD175" s="24"/>
      <c r="LE175" s="24"/>
      <c r="LF175" s="24"/>
      <c r="LG175" s="24"/>
      <c r="LH175" s="24"/>
      <c r="LI175" s="24"/>
      <c r="LJ175" s="24"/>
      <c r="LK175" s="24"/>
      <c r="LL175" s="24"/>
      <c r="LM175" s="1"/>
      <c r="LN175" s="1"/>
      <c r="LO175" s="1"/>
      <c r="LP175" s="1"/>
      <c r="LQ175" s="1"/>
      <c r="LR175" s="1"/>
      <c r="LS175" s="1"/>
      <c r="LT175" s="1"/>
      <c r="LU175" s="1"/>
      <c r="LV175" s="1"/>
      <c r="LW175" s="1"/>
      <c r="LX175" s="1"/>
      <c r="LY175" s="1"/>
      <c r="LZ175" s="1"/>
      <c r="MA175" s="1"/>
      <c r="MB175" s="1"/>
      <c r="MC175" s="1"/>
      <c r="MD175" s="1"/>
      <c r="ME175" s="6"/>
      <c r="MK175" s="24"/>
      <c r="ML175" s="24"/>
      <c r="MM175" s="6"/>
      <c r="MN175" s="6"/>
      <c r="MO175" s="6"/>
      <c r="MP175" s="6"/>
      <c r="MQ175" s="6"/>
      <c r="MR175" s="6"/>
      <c r="MS175" s="6"/>
      <c r="MT175" s="6"/>
      <c r="MU175" s="6"/>
      <c r="MV175" s="6"/>
      <c r="MW175" s="1"/>
      <c r="MX175" s="1"/>
      <c r="MY175" s="1"/>
      <c r="MZ175" s="1"/>
      <c r="NA175" s="1"/>
      <c r="NB175" s="1"/>
      <c r="NC175" s="1"/>
      <c r="ND175" s="1"/>
      <c r="NE175" s="1"/>
      <c r="NF175" s="1"/>
      <c r="NG175" s="1"/>
      <c r="NH175" s="1"/>
      <c r="NI175" s="1"/>
      <c r="NJ175" s="1"/>
      <c r="NK175" s="1"/>
      <c r="NL175" s="1"/>
      <c r="NM175" s="1"/>
      <c r="NN175" s="1"/>
      <c r="NO175" s="6"/>
      <c r="NU175" s="24"/>
      <c r="NV175" s="24"/>
      <c r="NW175" s="6"/>
      <c r="NX175" s="6"/>
      <c r="NY175" s="6"/>
      <c r="NZ175" s="6"/>
      <c r="OA175" s="6"/>
      <c r="OB175" s="6"/>
      <c r="OC175" s="6"/>
      <c r="OD175" s="6"/>
      <c r="OE175" s="6"/>
      <c r="OF175" s="6"/>
      <c r="OG175" s="6"/>
      <c r="OM175" s="24"/>
      <c r="ON175" s="24"/>
      <c r="OO175" s="6"/>
      <c r="OP175" s="6"/>
      <c r="OQ175" s="6"/>
      <c r="OR175" s="6"/>
      <c r="OS175" s="6"/>
      <c r="OT175" s="6"/>
      <c r="OU175" s="6"/>
      <c r="OV175" s="6"/>
      <c r="OW175" s="6"/>
      <c r="OX175" s="6"/>
      <c r="PH175" s="1"/>
      <c r="PI175" s="1"/>
      <c r="PJ175" s="1"/>
      <c r="PK175" s="1"/>
      <c r="PL175" s="1"/>
      <c r="PM175" s="1"/>
      <c r="PN175" s="1"/>
      <c r="PO175" s="1"/>
      <c r="PP175" s="1"/>
      <c r="PQ175" s="1"/>
      <c r="PR175" s="1"/>
      <c r="PS175" s="1"/>
      <c r="PT175" s="1"/>
      <c r="PU175" s="1"/>
      <c r="PV175" s="1"/>
      <c r="PW175" s="1"/>
      <c r="PX175" s="1"/>
      <c r="PY175" s="1"/>
      <c r="PZ175" s="6"/>
      <c r="QF175" s="24"/>
      <c r="QG175" s="24"/>
      <c r="QH175" s="6"/>
      <c r="QI175" s="6"/>
      <c r="QJ175" s="6"/>
      <c r="QK175" s="6"/>
      <c r="QL175" s="6"/>
      <c r="QM175" s="6"/>
      <c r="QN175" s="6"/>
      <c r="QO175" s="6"/>
      <c r="QP175" s="6"/>
      <c r="QQ175" s="6"/>
      <c r="QR175" s="6"/>
      <c r="QX175" s="24"/>
      <c r="QY175" s="24"/>
      <c r="QZ175" s="6"/>
      <c r="RA175" s="6"/>
      <c r="RB175" s="6"/>
      <c r="RC175" s="6"/>
      <c r="RD175" s="6"/>
      <c r="RE175" s="6"/>
      <c r="RF175" s="6"/>
      <c r="RG175" s="6"/>
      <c r="RH175" s="6"/>
      <c r="RI175" s="6"/>
      <c r="SB175" s="6"/>
      <c r="SC175" s="6"/>
      <c r="SD175" s="6"/>
      <c r="SE175" s="6"/>
      <c r="SF175" s="6"/>
      <c r="SG175" s="6"/>
      <c r="SH175" s="6"/>
      <c r="SI175" s="6"/>
      <c r="SJ175" s="6"/>
      <c r="SK175" s="24"/>
      <c r="SL175" s="24"/>
      <c r="SM175" s="24"/>
      <c r="SN175" s="24"/>
      <c r="SO175" s="24"/>
      <c r="SP175" s="24"/>
      <c r="SQ175" s="24"/>
      <c r="SR175" s="24"/>
      <c r="SS175" s="24"/>
      <c r="ST175" s="24"/>
      <c r="SU175" s="24"/>
      <c r="SV175" s="24"/>
      <c r="SW175" s="24"/>
      <c r="SX175" s="24"/>
      <c r="SY175" s="24"/>
      <c r="SZ175" s="24"/>
      <c r="TA175" s="24"/>
      <c r="TB175" s="24"/>
      <c r="TC175" s="24"/>
      <c r="TD175" s="24"/>
      <c r="TE175" s="24"/>
      <c r="TF175" s="6"/>
      <c r="TL175" s="24"/>
      <c r="TM175" s="24"/>
      <c r="TN175" s="6"/>
      <c r="TR175" s="6"/>
      <c r="TS175" s="6"/>
      <c r="TT175" s="6"/>
      <c r="TU175" s="6"/>
      <c r="TV175" s="6"/>
      <c r="TW175" s="6"/>
      <c r="TX175" s="6"/>
      <c r="TY175" s="6"/>
      <c r="TZ175" s="6"/>
      <c r="UA175" s="6"/>
      <c r="UB175" s="6"/>
      <c r="UC175" s="6"/>
      <c r="UD175" s="6"/>
      <c r="UE175" s="6"/>
      <c r="UF175" s="6"/>
      <c r="UG175" s="6"/>
      <c r="UH175" s="6"/>
      <c r="UI175" s="6"/>
      <c r="US175" s="6"/>
      <c r="UT175" s="8"/>
      <c r="UU175" s="6"/>
      <c r="UV175" s="6"/>
      <c r="UW175" s="6"/>
      <c r="UX175" s="6"/>
      <c r="UY175" s="6"/>
      <c r="UZ175" s="6"/>
      <c r="VA175" s="6"/>
      <c r="VB175" s="6"/>
      <c r="VH175" s="24"/>
      <c r="VI175" s="24"/>
      <c r="VJ175" s="6"/>
      <c r="VK175" s="6"/>
      <c r="VL175" s="6"/>
      <c r="VM175" s="6"/>
      <c r="VN175" s="6"/>
      <c r="VO175" s="6"/>
      <c r="VP175" s="6"/>
      <c r="VQ175" s="6"/>
      <c r="VR175" s="6"/>
      <c r="VS175" s="6"/>
      <c r="VT175" s="6"/>
      <c r="VU175" s="6"/>
      <c r="VV175" s="6"/>
      <c r="VW175" s="6"/>
      <c r="VX175" s="6"/>
      <c r="VY175" s="6"/>
      <c r="VZ175" s="6"/>
      <c r="WA175" s="6"/>
      <c r="WB175" s="6"/>
      <c r="WC175" s="6"/>
      <c r="WD175" s="6"/>
      <c r="WE175" s="6"/>
      <c r="WF175" s="6"/>
      <c r="WG175" s="6"/>
      <c r="WH175" s="6"/>
      <c r="WI175" s="6"/>
      <c r="WJ175" s="6"/>
      <c r="WK175" s="6"/>
      <c r="WL175" s="6"/>
      <c r="WM175" s="3"/>
      <c r="WO175" s="4"/>
      <c r="WP175" s="1"/>
      <c r="WQ175" s="1"/>
      <c r="WR175" s="1"/>
      <c r="WS175" s="1"/>
      <c r="WT175" s="1"/>
      <c r="WU175" s="1"/>
      <c r="WV175" s="1"/>
      <c r="WW175" s="1"/>
      <c r="WX175" s="1"/>
      <c r="WY175" s="1"/>
      <c r="WZ175" s="1"/>
      <c r="XA175" s="1"/>
      <c r="XB175" s="1"/>
      <c r="XC175" s="1"/>
      <c r="XD175" s="6"/>
      <c r="XE175" s="6"/>
      <c r="XF175" s="6"/>
      <c r="XG175" s="6"/>
      <c r="XH175" s="6"/>
      <c r="XI175" s="6"/>
      <c r="XJ175" s="6"/>
      <c r="XK175" s="6"/>
      <c r="XL175" s="6"/>
      <c r="XM175" s="6"/>
      <c r="XN175" s="6"/>
      <c r="XO175" s="6"/>
      <c r="XP175" s="6"/>
      <c r="XQ175" s="6"/>
      <c r="XR175" s="6"/>
      <c r="XS175" s="6"/>
      <c r="XT175" s="6"/>
      <c r="XU175" s="6"/>
      <c r="XV175" s="6"/>
      <c r="XW175" s="6"/>
      <c r="XX175" s="6"/>
      <c r="XY175" s="6"/>
      <c r="XZ175" s="6"/>
      <c r="YA175" s="6"/>
      <c r="YB175" s="6"/>
      <c r="YC175" s="6"/>
      <c r="YD175" s="6"/>
      <c r="YE175" s="6"/>
      <c r="YF175" s="6"/>
      <c r="YG175" s="6"/>
      <c r="YH175" s="6"/>
      <c r="YI175" s="6"/>
      <c r="YJ175" s="6"/>
      <c r="YK175" s="6"/>
      <c r="YL175" s="6"/>
      <c r="YM175" s="6"/>
      <c r="YN175" s="6"/>
      <c r="YO175" s="6"/>
      <c r="YP175" s="6"/>
      <c r="YQ175" s="6"/>
      <c r="YR175" s="6"/>
      <c r="YS175" s="6"/>
      <c r="YT175" s="6"/>
      <c r="YU175" s="6"/>
      <c r="ZH175" s="3"/>
      <c r="ZJ175" s="4"/>
      <c r="ZK175" s="1"/>
      <c r="ZL175" s="1"/>
      <c r="ZM175" s="1"/>
      <c r="ZN175" s="1"/>
      <c r="ZO175" s="1"/>
      <c r="ZW175" s="1"/>
      <c r="AAA175" s="24"/>
      <c r="AAB175" s="51"/>
      <c r="AAC175" s="7"/>
      <c r="AAD175" s="51"/>
      <c r="AAE175" s="24"/>
      <c r="AAF175" s="24"/>
      <c r="AAG175" s="24"/>
      <c r="AAH175" s="24"/>
      <c r="AAI175" s="183"/>
    </row>
    <row r="176" s="1" customFormat="1" ht="15" customHeight="1">
      <c r="A176" s="2"/>
      <c r="B176" s="2"/>
      <c r="C176" s="2"/>
      <c r="D176" s="2"/>
      <c r="E176" s="2"/>
      <c r="F176" s="2"/>
      <c r="G176" s="2"/>
      <c r="H176" s="2"/>
      <c r="I176" s="2"/>
      <c r="J176" s="2"/>
      <c r="K176" s="6"/>
      <c r="L176" s="6"/>
      <c r="M176" s="6"/>
      <c r="N176" s="6"/>
      <c r="O176" s="24"/>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24"/>
      <c r="AU176" s="24"/>
      <c r="AV176" s="6"/>
      <c r="AW176" s="6"/>
      <c r="AX176" s="6"/>
      <c r="AY176" s="6"/>
      <c r="AZ176" s="8"/>
      <c r="BA176" s="8"/>
      <c r="BB176" s="7"/>
      <c r="BC176" s="7"/>
      <c r="BD176" s="7"/>
      <c r="BE176" s="7"/>
      <c r="BF176" s="7"/>
      <c r="BG176" s="7"/>
      <c r="BH176" s="7"/>
      <c r="BI176" s="7"/>
      <c r="BJ176" s="7"/>
      <c r="BK176" s="7"/>
      <c r="BL176" s="7"/>
      <c r="BM176" s="7"/>
      <c r="BN176" s="7"/>
      <c r="BO176" s="7"/>
      <c r="BP176" s="7"/>
      <c r="BQ176" s="7"/>
      <c r="BR176" s="7"/>
      <c r="BS176" s="7"/>
      <c r="BT176" s="7"/>
      <c r="BU176" s="7"/>
      <c r="BV176" s="24"/>
      <c r="BW176" s="24"/>
      <c r="BX176" s="24"/>
      <c r="BY176" s="24"/>
      <c r="BZ176" s="24"/>
      <c r="CA176" s="24"/>
      <c r="CB176" s="24"/>
      <c r="CC176" s="24"/>
      <c r="CD176" s="24"/>
      <c r="CE176" s="24"/>
      <c r="CF176" s="24"/>
      <c r="CG176" s="6"/>
      <c r="CH176" s="6"/>
      <c r="CI176" s="6"/>
      <c r="CJ176" s="6"/>
      <c r="CK176" s="6"/>
      <c r="CL176" s="6"/>
      <c r="CM176" s="6"/>
      <c r="CN176" s="6"/>
      <c r="CO176" s="6"/>
      <c r="CP176" s="6"/>
      <c r="CQ176" s="6"/>
      <c r="CR176" s="6"/>
      <c r="CS176" s="6"/>
      <c r="CT176" s="6"/>
      <c r="CU176" s="6"/>
      <c r="CV176" s="6"/>
      <c r="CW176" s="6"/>
      <c r="CX176" s="6"/>
      <c r="CY176" s="6"/>
      <c r="CZ176" s="6"/>
      <c r="DA176" s="6"/>
      <c r="DB176" s="24"/>
      <c r="DC176" s="24"/>
      <c r="DD176" s="24"/>
      <c r="DE176" s="24"/>
      <c r="DF176" s="24"/>
      <c r="DG176" s="24"/>
      <c r="DH176" s="24"/>
      <c r="DI176" s="24"/>
      <c r="DJ176" s="24"/>
      <c r="DK176" s="24"/>
      <c r="DL176" s="6"/>
      <c r="DR176" s="24"/>
      <c r="DS176" s="24"/>
      <c r="DT176" s="6"/>
      <c r="DX176" s="24"/>
      <c r="DY176" s="6"/>
      <c r="DZ176" s="6"/>
      <c r="EA176" s="6"/>
      <c r="EB176" s="6"/>
      <c r="EC176" s="6"/>
      <c r="ED176" s="6"/>
      <c r="EE176" s="6"/>
      <c r="EF176" s="6"/>
      <c r="EG176" s="6"/>
      <c r="EH176" s="6"/>
      <c r="EI176" s="6"/>
      <c r="EJ176" s="6"/>
      <c r="EK176" s="6"/>
      <c r="EL176" s="6"/>
      <c r="EM176" s="7"/>
      <c r="EN176" s="7"/>
      <c r="EO176" s="7"/>
      <c r="EP176" s="7"/>
      <c r="EQ176" s="7"/>
      <c r="ER176" s="7"/>
      <c r="ES176" s="6"/>
      <c r="ET176" s="6"/>
      <c r="EU176" s="6"/>
      <c r="EV176" s="6"/>
      <c r="EW176" s="6"/>
      <c r="EX176" s="6"/>
      <c r="EY176" s="6"/>
      <c r="EZ176" s="6"/>
      <c r="FF176" s="24"/>
      <c r="FG176" s="24"/>
      <c r="FH176" s="6"/>
      <c r="FM176" s="6"/>
      <c r="FN176" s="6"/>
      <c r="FO176" s="6"/>
      <c r="FP176" s="6"/>
      <c r="FQ176" s="6"/>
      <c r="FR176" s="6"/>
      <c r="FS176" s="6"/>
      <c r="FT176" s="6"/>
      <c r="FU176" s="6"/>
      <c r="FV176" s="6"/>
      <c r="FW176" s="6"/>
      <c r="FX176" s="6"/>
      <c r="FY176" s="6"/>
      <c r="FZ176" s="6"/>
      <c r="GA176" s="6"/>
      <c r="GB176" s="6"/>
      <c r="GC176" s="6"/>
      <c r="GD176" s="6"/>
      <c r="GE176" s="6"/>
      <c r="GF176" s="6"/>
      <c r="GG176" s="6"/>
      <c r="GM176" s="24"/>
      <c r="GN176" s="24"/>
      <c r="GO176" s="6"/>
      <c r="GT176" s="1"/>
      <c r="GU176" s="1"/>
      <c r="GV176" s="1"/>
      <c r="GW176" s="1"/>
      <c r="GX176" s="1"/>
      <c r="GY176" s="1"/>
      <c r="GZ176" s="1"/>
      <c r="HA176" s="1"/>
      <c r="HB176" s="1"/>
      <c r="HC176" s="1"/>
      <c r="HD176" s="1"/>
      <c r="HE176" s="1"/>
      <c r="HF176" s="1"/>
      <c r="HG176" s="1"/>
      <c r="HH176" s="1"/>
      <c r="HI176" s="1"/>
      <c r="HJ176" s="1"/>
      <c r="HK176" s="1"/>
      <c r="HL176" s="6"/>
      <c r="HR176" s="24"/>
      <c r="HS176" s="24"/>
      <c r="HT176" s="6"/>
      <c r="HV176" s="1"/>
      <c r="HW176" s="1"/>
      <c r="HX176" s="1"/>
      <c r="HY176" s="1"/>
      <c r="HZ176" s="1"/>
      <c r="IA176" s="1"/>
      <c r="IB176" s="1"/>
      <c r="IC176" s="1"/>
      <c r="ID176" s="1"/>
      <c r="IE176" s="1"/>
      <c r="IF176" s="1"/>
      <c r="IG176" s="1"/>
      <c r="IH176" s="1"/>
      <c r="II176" s="1"/>
      <c r="IJ176" s="1"/>
      <c r="IK176" s="1"/>
      <c r="IL176" s="1"/>
      <c r="IM176" s="1"/>
      <c r="IN176" s="6"/>
      <c r="IT176" s="24"/>
      <c r="IU176" s="24"/>
      <c r="IV176" s="6"/>
      <c r="IW176" s="6"/>
      <c r="IX176" s="6"/>
      <c r="IY176" s="6"/>
      <c r="IZ176" s="6"/>
      <c r="JA176" s="6"/>
      <c r="JB176" s="6"/>
      <c r="JC176" s="6"/>
      <c r="JD176" s="6"/>
      <c r="JE176" s="6"/>
      <c r="JF176" s="24"/>
      <c r="JG176" s="24"/>
      <c r="JH176" s="24"/>
      <c r="JI176" s="24"/>
      <c r="JJ176" s="24"/>
      <c r="JK176" s="24"/>
      <c r="JL176" s="24"/>
      <c r="JM176" s="24"/>
      <c r="JN176" s="24"/>
      <c r="KN176" s="24"/>
      <c r="KO176" s="24"/>
      <c r="KP176" s="24"/>
      <c r="KQ176" s="24"/>
      <c r="KR176" s="24"/>
      <c r="KS176" s="24"/>
      <c r="KT176" s="24"/>
      <c r="KU176" s="7"/>
      <c r="KV176" s="7"/>
      <c r="KW176" s="7"/>
      <c r="KX176" s="7"/>
      <c r="KY176" s="7"/>
      <c r="KZ176" s="7"/>
      <c r="LA176" s="7"/>
      <c r="LB176" s="7"/>
      <c r="LC176" s="7"/>
      <c r="LD176" s="24"/>
      <c r="LE176" s="24"/>
      <c r="LF176" s="24"/>
      <c r="LG176" s="24"/>
      <c r="LH176" s="24"/>
      <c r="LI176" s="24"/>
      <c r="LJ176" s="24"/>
      <c r="LK176" s="24"/>
      <c r="LL176" s="24"/>
      <c r="LM176" s="1"/>
      <c r="LN176" s="1"/>
      <c r="LO176" s="1"/>
      <c r="LP176" s="1"/>
      <c r="LQ176" s="1"/>
      <c r="LR176" s="1"/>
      <c r="LS176" s="1"/>
      <c r="LT176" s="1"/>
      <c r="LU176" s="1"/>
      <c r="LV176" s="1"/>
      <c r="LW176" s="1"/>
      <c r="LX176" s="1"/>
      <c r="LY176" s="1"/>
      <c r="LZ176" s="1"/>
      <c r="MA176" s="1"/>
      <c r="MB176" s="1"/>
      <c r="MC176" s="1"/>
      <c r="MD176" s="1"/>
      <c r="ME176" s="6"/>
      <c r="MK176" s="24"/>
      <c r="ML176" s="24"/>
      <c r="MM176" s="6"/>
      <c r="MN176" s="6"/>
      <c r="MO176" s="6"/>
      <c r="MP176" s="6"/>
      <c r="MQ176" s="6"/>
      <c r="MR176" s="6"/>
      <c r="MS176" s="6"/>
      <c r="MT176" s="6"/>
      <c r="MU176" s="6"/>
      <c r="MV176" s="6"/>
      <c r="MW176" s="1"/>
      <c r="MX176" s="1"/>
      <c r="MY176" s="1"/>
      <c r="MZ176" s="1"/>
      <c r="NA176" s="1"/>
      <c r="NB176" s="1"/>
      <c r="NC176" s="1"/>
      <c r="ND176" s="1"/>
      <c r="NE176" s="1"/>
      <c r="NF176" s="1"/>
      <c r="NG176" s="1"/>
      <c r="NH176" s="1"/>
      <c r="NI176" s="1"/>
      <c r="NJ176" s="1"/>
      <c r="NK176" s="1"/>
      <c r="NL176" s="1"/>
      <c r="NM176" s="1"/>
      <c r="NN176" s="1"/>
      <c r="NO176" s="6"/>
      <c r="NU176" s="24"/>
      <c r="NV176" s="24"/>
      <c r="NW176" s="6"/>
      <c r="NX176" s="6"/>
      <c r="NY176" s="6"/>
      <c r="NZ176" s="6"/>
      <c r="OA176" s="6"/>
      <c r="OB176" s="6"/>
      <c r="OC176" s="6"/>
      <c r="OD176" s="6"/>
      <c r="OE176" s="6"/>
      <c r="OF176" s="6"/>
      <c r="OG176" s="6"/>
      <c r="OM176" s="24"/>
      <c r="ON176" s="24"/>
      <c r="OO176" s="6"/>
      <c r="OP176" s="6"/>
      <c r="OQ176" s="6"/>
      <c r="OR176" s="6"/>
      <c r="OS176" s="6"/>
      <c r="OT176" s="6"/>
      <c r="OU176" s="6"/>
      <c r="OV176" s="6"/>
      <c r="OW176" s="6"/>
      <c r="OX176" s="6"/>
      <c r="PH176" s="1"/>
      <c r="PI176" s="1"/>
      <c r="PJ176" s="1"/>
      <c r="PK176" s="1"/>
      <c r="PL176" s="1"/>
      <c r="PM176" s="1"/>
      <c r="PN176" s="1"/>
      <c r="PO176" s="1"/>
      <c r="PP176" s="1"/>
      <c r="PQ176" s="1"/>
      <c r="PR176" s="1"/>
      <c r="PS176" s="1"/>
      <c r="PT176" s="1"/>
      <c r="PU176" s="1"/>
      <c r="PV176" s="1"/>
      <c r="PW176" s="1"/>
      <c r="PX176" s="1"/>
      <c r="PY176" s="1"/>
      <c r="PZ176" s="6"/>
      <c r="QF176" s="24"/>
      <c r="QG176" s="24"/>
      <c r="QH176" s="6"/>
      <c r="QI176" s="6"/>
      <c r="QJ176" s="6"/>
      <c r="QK176" s="6"/>
      <c r="QL176" s="6"/>
      <c r="QM176" s="6"/>
      <c r="QN176" s="6"/>
      <c r="QO176" s="6"/>
      <c r="QP176" s="6"/>
      <c r="QQ176" s="6"/>
      <c r="QR176" s="6"/>
      <c r="QX176" s="24"/>
      <c r="QY176" s="24"/>
      <c r="QZ176" s="6"/>
      <c r="RA176" s="6"/>
      <c r="RB176" s="6"/>
      <c r="RC176" s="6"/>
      <c r="RD176" s="6"/>
      <c r="RE176" s="6"/>
      <c r="RF176" s="6"/>
      <c r="RG176" s="6"/>
      <c r="RH176" s="6"/>
      <c r="RI176" s="6"/>
      <c r="SB176" s="6"/>
      <c r="SC176" s="6"/>
      <c r="SD176" s="6"/>
      <c r="SE176" s="6"/>
      <c r="SF176" s="6"/>
      <c r="SG176" s="6"/>
      <c r="SH176" s="6"/>
      <c r="SI176" s="6"/>
      <c r="SJ176" s="6"/>
      <c r="SK176" s="24"/>
      <c r="SL176" s="6"/>
      <c r="SM176" s="6"/>
      <c r="SN176" s="6"/>
      <c r="SO176" s="6"/>
      <c r="SP176" s="6"/>
      <c r="SQ176" s="6"/>
      <c r="SR176" s="6"/>
      <c r="SS176" s="6"/>
      <c r="ST176" s="6"/>
      <c r="SU176" s="6"/>
      <c r="SV176" s="6"/>
      <c r="SW176" s="6"/>
      <c r="SX176" s="6"/>
      <c r="SY176" s="6"/>
      <c r="SZ176" s="6"/>
      <c r="TA176" s="6"/>
      <c r="TB176" s="6"/>
      <c r="TC176" s="6"/>
      <c r="TD176" s="6"/>
      <c r="TE176" s="6"/>
      <c r="TF176" s="6"/>
      <c r="TL176" s="24"/>
      <c r="TM176" s="24"/>
      <c r="TN176" s="6"/>
      <c r="TR176" s="6"/>
      <c r="TS176" s="6"/>
      <c r="TT176" s="6"/>
      <c r="TU176" s="6"/>
      <c r="TV176" s="6"/>
      <c r="TW176" s="6"/>
      <c r="TX176" s="6"/>
      <c r="TY176" s="6"/>
      <c r="TZ176" s="6"/>
      <c r="UA176" s="6"/>
      <c r="UB176" s="6"/>
      <c r="UC176" s="6"/>
      <c r="UD176" s="6"/>
      <c r="UE176" s="6"/>
      <c r="UF176" s="6"/>
      <c r="UG176" s="6"/>
      <c r="UH176" s="6"/>
      <c r="UI176" s="6"/>
      <c r="US176" s="6"/>
      <c r="UT176" s="8"/>
      <c r="UU176" s="6"/>
      <c r="UV176" s="6"/>
      <c r="UW176" s="6"/>
      <c r="UX176" s="6"/>
      <c r="UY176" s="6"/>
      <c r="UZ176" s="6"/>
      <c r="VA176" s="6"/>
      <c r="VB176" s="6"/>
      <c r="VH176" s="24"/>
      <c r="VI176" s="24"/>
      <c r="VJ176" s="6"/>
      <c r="VK176" s="6"/>
      <c r="VL176" s="6"/>
      <c r="VM176" s="6"/>
      <c r="VN176" s="6"/>
      <c r="VO176" s="6"/>
      <c r="VP176" s="6"/>
      <c r="VQ176" s="6"/>
      <c r="VR176" s="6"/>
      <c r="VS176" s="6"/>
      <c r="VT176" s="6"/>
      <c r="VU176" s="6"/>
      <c r="VV176" s="6"/>
      <c r="VW176" s="6"/>
      <c r="VX176" s="6"/>
      <c r="VY176" s="6"/>
      <c r="VZ176" s="6"/>
      <c r="WA176" s="6"/>
      <c r="WB176" s="6"/>
      <c r="WC176" s="6"/>
      <c r="WD176" s="6"/>
      <c r="WE176" s="6"/>
      <c r="WF176" s="6"/>
      <c r="WG176" s="6"/>
      <c r="WH176" s="6"/>
      <c r="WI176" s="6"/>
      <c r="WJ176" s="6"/>
      <c r="WK176" s="6"/>
      <c r="WL176" s="6"/>
      <c r="WM176" s="3"/>
      <c r="WO176" s="4"/>
      <c r="WP176" s="1"/>
      <c r="WQ176" s="1"/>
      <c r="WR176" s="1"/>
      <c r="WS176" s="1"/>
      <c r="WT176" s="1"/>
      <c r="WU176" s="1"/>
      <c r="WV176" s="1"/>
      <c r="WW176" s="1"/>
      <c r="WX176" s="1"/>
      <c r="WY176" s="1"/>
      <c r="WZ176" s="1"/>
      <c r="XA176" s="1"/>
      <c r="XB176" s="1"/>
      <c r="XC176" s="1"/>
      <c r="XD176" s="6"/>
      <c r="XE176" s="6"/>
      <c r="XF176" s="6"/>
      <c r="XG176" s="6"/>
      <c r="XH176" s="6"/>
      <c r="XI176" s="6"/>
      <c r="XJ176" s="6"/>
      <c r="XK176" s="6"/>
      <c r="XL176" s="6"/>
      <c r="XM176" s="6"/>
      <c r="XN176" s="6"/>
      <c r="XO176" s="6"/>
      <c r="XP176" s="6"/>
      <c r="XQ176" s="6"/>
      <c r="XR176" s="6"/>
      <c r="XS176" s="6"/>
      <c r="XT176" s="6"/>
      <c r="XU176" s="6"/>
      <c r="XV176" s="6"/>
      <c r="XW176" s="6"/>
      <c r="XX176" s="6"/>
      <c r="XY176" s="6"/>
      <c r="XZ176" s="6"/>
      <c r="YA176" s="6"/>
      <c r="YB176" s="6"/>
      <c r="YC176" s="6"/>
      <c r="YD176" s="6"/>
      <c r="YE176" s="6"/>
      <c r="YF176" s="6"/>
      <c r="YG176" s="6"/>
      <c r="YH176" s="6"/>
      <c r="YI176" s="6"/>
      <c r="YJ176" s="6"/>
      <c r="YK176" s="6"/>
      <c r="YL176" s="6"/>
      <c r="YM176" s="6"/>
      <c r="YN176" s="6"/>
      <c r="YO176" s="6"/>
      <c r="YP176" s="6"/>
      <c r="YQ176" s="6"/>
      <c r="YR176" s="6"/>
      <c r="YS176" s="6"/>
      <c r="YT176" s="6"/>
      <c r="YU176" s="6"/>
      <c r="ZH176" s="3"/>
      <c r="ZJ176" s="4"/>
      <c r="ZK176" s="1"/>
      <c r="ZL176" s="1"/>
      <c r="ZM176" s="1"/>
      <c r="ZN176" s="1"/>
      <c r="ZO176" s="1"/>
      <c r="ZW176" s="1"/>
      <c r="AAA176" s="24"/>
      <c r="AAB176" s="7"/>
      <c r="AAC176" s="7"/>
      <c r="AAD176" s="7"/>
      <c r="AAE176" s="24"/>
      <c r="AAF176" s="24"/>
      <c r="AAG176" s="24"/>
      <c r="AAH176" s="24"/>
      <c r="AAI176" s="183"/>
    </row>
    <row r="177" s="1" customFormat="1" ht="15" customHeight="1">
      <c r="A177" s="2"/>
      <c r="B177" s="2"/>
      <c r="C177" s="2"/>
      <c r="D177" s="2"/>
      <c r="E177" s="2"/>
      <c r="F177" s="2"/>
      <c r="G177" s="2"/>
      <c r="H177" s="2"/>
      <c r="I177" s="2"/>
      <c r="J177" s="2"/>
      <c r="K177" s="6"/>
      <c r="L177" s="6"/>
      <c r="M177" s="6"/>
      <c r="N177" s="6"/>
      <c r="O177" s="24"/>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24"/>
      <c r="AU177" s="24"/>
      <c r="AV177" s="7"/>
      <c r="AW177" s="7"/>
      <c r="AX177" s="24"/>
      <c r="AY177" s="7"/>
      <c r="AZ177" s="8"/>
      <c r="BA177" s="8"/>
      <c r="BB177" s="24"/>
      <c r="BC177" s="24"/>
      <c r="BD177" s="24"/>
      <c r="BE177" s="24"/>
      <c r="BF177" s="24"/>
      <c r="BG177" s="24"/>
      <c r="BH177" s="24"/>
      <c r="BI177" s="24"/>
      <c r="BJ177" s="24"/>
      <c r="BK177" s="24"/>
      <c r="BL177" s="24"/>
      <c r="BM177" s="24"/>
      <c r="BN177" s="24"/>
      <c r="BO177" s="24"/>
      <c r="BP177" s="24"/>
      <c r="BQ177" s="24"/>
      <c r="BR177" s="24"/>
      <c r="BS177" s="24"/>
      <c r="BT177" s="24"/>
      <c r="BU177" s="24"/>
      <c r="BV177" s="6"/>
      <c r="BW177" s="6"/>
      <c r="BX177" s="6"/>
      <c r="BY177" s="6"/>
      <c r="BZ177" s="6"/>
      <c r="CA177" s="6"/>
      <c r="CB177" s="6"/>
      <c r="CC177" s="6"/>
      <c r="CD177" s="6"/>
      <c r="CE177" s="6"/>
      <c r="CF177" s="6"/>
      <c r="CG177" s="7"/>
      <c r="CH177" s="7"/>
      <c r="CI177" s="7"/>
      <c r="CJ177" s="7"/>
      <c r="CK177" s="7"/>
      <c r="CL177" s="7"/>
      <c r="CM177" s="7"/>
      <c r="CN177" s="7"/>
      <c r="CO177" s="7"/>
      <c r="CP177" s="7"/>
      <c r="CQ177" s="7"/>
      <c r="CR177" s="7"/>
      <c r="CS177" s="7"/>
      <c r="CT177" s="7"/>
      <c r="CU177" s="7"/>
      <c r="CV177" s="7"/>
      <c r="CW177" s="7"/>
      <c r="CX177" s="7"/>
      <c r="CY177" s="7"/>
      <c r="CZ177" s="7"/>
      <c r="DA177" s="7"/>
      <c r="DB177" s="24"/>
      <c r="DC177" s="24"/>
      <c r="DD177" s="24"/>
      <c r="DE177" s="24"/>
      <c r="DF177" s="24"/>
      <c r="DG177" s="24"/>
      <c r="DH177" s="24"/>
      <c r="DI177" s="24"/>
      <c r="DJ177" s="24"/>
      <c r="DK177" s="24"/>
      <c r="DL177" s="6"/>
      <c r="DR177" s="24"/>
      <c r="DS177" s="24"/>
      <c r="DT177" s="6"/>
      <c r="DX177" s="6"/>
      <c r="DY177" s="7"/>
      <c r="DZ177" s="7"/>
      <c r="EA177" s="7"/>
      <c r="EB177" s="7"/>
      <c r="EC177" s="7"/>
      <c r="ED177" s="7"/>
      <c r="EE177" s="7"/>
      <c r="EF177" s="7"/>
      <c r="EG177" s="7"/>
      <c r="EH177" s="7"/>
      <c r="EI177" s="7"/>
      <c r="EJ177" s="7"/>
      <c r="EK177" s="7"/>
      <c r="EL177" s="7"/>
      <c r="EM177" s="24"/>
      <c r="EN177" s="24"/>
      <c r="EO177" s="24"/>
      <c r="EP177" s="24"/>
      <c r="EQ177" s="24"/>
      <c r="ER177" s="24"/>
      <c r="ES177" s="6"/>
      <c r="ET177" s="6"/>
      <c r="EU177" s="6"/>
      <c r="EV177" s="6"/>
      <c r="EW177" s="6"/>
      <c r="EX177" s="6"/>
      <c r="EY177" s="6"/>
      <c r="EZ177" s="6"/>
      <c r="FF177" s="24"/>
      <c r="FG177" s="24"/>
      <c r="FH177" s="6"/>
      <c r="FM177" s="7"/>
      <c r="FN177" s="7"/>
      <c r="FO177" s="7"/>
      <c r="FP177" s="7"/>
      <c r="FQ177" s="7"/>
      <c r="FR177" s="7"/>
      <c r="FS177" s="7"/>
      <c r="FT177" s="7"/>
      <c r="FU177" s="7"/>
      <c r="FV177" s="7"/>
      <c r="FW177" s="7"/>
      <c r="FX177" s="7"/>
      <c r="FY177" s="7"/>
      <c r="FZ177" s="7"/>
      <c r="GA177" s="7"/>
      <c r="GB177" s="7"/>
      <c r="GC177" s="7"/>
      <c r="GD177" s="7"/>
      <c r="GE177" s="7"/>
      <c r="GF177" s="7"/>
      <c r="GG177" s="6"/>
      <c r="GM177" s="24"/>
      <c r="GN177" s="24"/>
      <c r="GO177" s="6"/>
      <c r="GT177" s="1"/>
      <c r="GU177" s="1"/>
      <c r="GV177" s="1"/>
      <c r="GW177" s="1"/>
      <c r="GX177" s="1"/>
      <c r="GY177" s="1"/>
      <c r="GZ177" s="1"/>
      <c r="HA177" s="1"/>
      <c r="HB177" s="1"/>
      <c r="HC177" s="1"/>
      <c r="HD177" s="1"/>
      <c r="HE177" s="1"/>
      <c r="HF177" s="1"/>
      <c r="HG177" s="1"/>
      <c r="HH177" s="1"/>
      <c r="HI177" s="1"/>
      <c r="HJ177" s="1"/>
      <c r="HK177" s="1"/>
      <c r="HL177" s="6"/>
      <c r="HR177" s="24"/>
      <c r="HS177" s="24"/>
      <c r="HT177" s="6"/>
      <c r="HV177" s="1"/>
      <c r="HW177" s="1"/>
      <c r="HX177" s="1"/>
      <c r="HY177" s="1"/>
      <c r="HZ177" s="1"/>
      <c r="IA177" s="1"/>
      <c r="IB177" s="1"/>
      <c r="IC177" s="1"/>
      <c r="ID177" s="1"/>
      <c r="IE177" s="1"/>
      <c r="IF177" s="1"/>
      <c r="IG177" s="1"/>
      <c r="IH177" s="1"/>
      <c r="II177" s="1"/>
      <c r="IJ177" s="1"/>
      <c r="IK177" s="1"/>
      <c r="IL177" s="1"/>
      <c r="IM177" s="1"/>
      <c r="IN177" s="6"/>
      <c r="IT177" s="24"/>
      <c r="IU177" s="24"/>
      <c r="IV177" s="6"/>
      <c r="IW177" s="6"/>
      <c r="IX177" s="6"/>
      <c r="IY177" s="6"/>
      <c r="IZ177" s="6"/>
      <c r="JA177" s="6"/>
      <c r="JB177" s="6"/>
      <c r="JC177" s="6"/>
      <c r="JD177" s="6"/>
      <c r="JE177" s="6"/>
      <c r="JF177" s="6"/>
      <c r="JG177" s="6"/>
      <c r="JH177" s="6"/>
      <c r="JI177" s="6"/>
      <c r="JJ177" s="6"/>
      <c r="JK177" s="6"/>
      <c r="JL177" s="6"/>
      <c r="JM177" s="6"/>
      <c r="JN177" s="6"/>
      <c r="KN177" s="6"/>
      <c r="KO177" s="6"/>
      <c r="KP177" s="6"/>
      <c r="KQ177" s="6"/>
      <c r="KR177" s="7"/>
      <c r="KS177" s="7"/>
      <c r="KT177" s="7"/>
      <c r="KU177" s="6"/>
      <c r="KV177" s="6"/>
      <c r="KW177" s="6"/>
      <c r="KX177" s="6"/>
      <c r="KY177" s="6"/>
      <c r="KZ177" s="6"/>
      <c r="LA177" s="6"/>
      <c r="LB177" s="6"/>
      <c r="LC177" s="6"/>
      <c r="LD177" s="7"/>
      <c r="LE177" s="7"/>
      <c r="LF177" s="7"/>
      <c r="LG177" s="7"/>
      <c r="LH177" s="7"/>
      <c r="LI177" s="7"/>
      <c r="LJ177" s="7"/>
      <c r="LK177" s="7"/>
      <c r="LL177" s="6"/>
      <c r="LM177" s="1"/>
      <c r="LN177" s="1"/>
      <c r="LO177" s="1"/>
      <c r="LP177" s="1"/>
      <c r="LQ177" s="1"/>
      <c r="LR177" s="1"/>
      <c r="LS177" s="1"/>
      <c r="LT177" s="1"/>
      <c r="LU177" s="1"/>
      <c r="LV177" s="1"/>
      <c r="LW177" s="1"/>
      <c r="LX177" s="1"/>
      <c r="LY177" s="1"/>
      <c r="LZ177" s="1"/>
      <c r="MA177" s="1"/>
      <c r="MB177" s="1"/>
      <c r="MC177" s="1"/>
      <c r="MD177" s="1"/>
      <c r="ME177" s="6"/>
      <c r="MK177" s="24"/>
      <c r="ML177" s="24"/>
      <c r="MM177" s="6"/>
      <c r="MN177" s="6"/>
      <c r="MO177" s="6"/>
      <c r="MP177" s="6"/>
      <c r="MQ177" s="6"/>
      <c r="MR177" s="6"/>
      <c r="MS177" s="6"/>
      <c r="MT177" s="6"/>
      <c r="MU177" s="6"/>
      <c r="MV177" s="6"/>
      <c r="MW177" s="1"/>
      <c r="MX177" s="1"/>
      <c r="MY177" s="1"/>
      <c r="MZ177" s="1"/>
      <c r="NA177" s="1"/>
      <c r="NB177" s="1"/>
      <c r="NC177" s="1"/>
      <c r="ND177" s="1"/>
      <c r="NE177" s="1"/>
      <c r="NF177" s="1"/>
      <c r="NG177" s="1"/>
      <c r="NH177" s="1"/>
      <c r="NI177" s="1"/>
      <c r="NJ177" s="1"/>
      <c r="NK177" s="1"/>
      <c r="NL177" s="1"/>
      <c r="NM177" s="1"/>
      <c r="NN177" s="1"/>
      <c r="NO177" s="6"/>
      <c r="NU177" s="24"/>
      <c r="NV177" s="24"/>
      <c r="NW177" s="6"/>
      <c r="NX177" s="6"/>
      <c r="NY177" s="6"/>
      <c r="NZ177" s="6"/>
      <c r="OA177" s="6"/>
      <c r="OB177" s="6"/>
      <c r="OC177" s="6"/>
      <c r="OD177" s="6"/>
      <c r="OE177" s="6"/>
      <c r="OF177" s="6"/>
      <c r="OG177" s="6"/>
      <c r="OM177" s="24"/>
      <c r="ON177" s="24"/>
      <c r="OO177" s="6"/>
      <c r="OP177" s="6"/>
      <c r="OQ177" s="6"/>
      <c r="OR177" s="6"/>
      <c r="OS177" s="6"/>
      <c r="OT177" s="6"/>
      <c r="OU177" s="6"/>
      <c r="OV177" s="6"/>
      <c r="OW177" s="6"/>
      <c r="OX177" s="6"/>
      <c r="PH177" s="1"/>
      <c r="PI177" s="1"/>
      <c r="PJ177" s="1"/>
      <c r="PK177" s="1"/>
      <c r="PL177" s="1"/>
      <c r="PM177" s="1"/>
      <c r="PN177" s="1"/>
      <c r="PO177" s="1"/>
      <c r="PP177" s="1"/>
      <c r="PQ177" s="1"/>
      <c r="PR177" s="1"/>
      <c r="PS177" s="1"/>
      <c r="PT177" s="1"/>
      <c r="PU177" s="1"/>
      <c r="PV177" s="1"/>
      <c r="PW177" s="1"/>
      <c r="PX177" s="1"/>
      <c r="PY177" s="1"/>
      <c r="PZ177" s="6"/>
      <c r="QF177" s="24"/>
      <c r="QG177" s="24"/>
      <c r="QH177" s="6"/>
      <c r="QI177" s="6"/>
      <c r="QJ177" s="6"/>
      <c r="QK177" s="6"/>
      <c r="QL177" s="6"/>
      <c r="QM177" s="6"/>
      <c r="QN177" s="6"/>
      <c r="QO177" s="6"/>
      <c r="QP177" s="6"/>
      <c r="QQ177" s="6"/>
      <c r="QR177" s="6"/>
      <c r="QX177" s="24"/>
      <c r="QY177" s="24"/>
      <c r="QZ177" s="6"/>
      <c r="RA177" s="6"/>
      <c r="RB177" s="6"/>
      <c r="RC177" s="6"/>
      <c r="RD177" s="6"/>
      <c r="RE177" s="6"/>
      <c r="RF177" s="6"/>
      <c r="RG177" s="6"/>
      <c r="RH177" s="6"/>
      <c r="RI177" s="6"/>
      <c r="SB177" s="6"/>
      <c r="SC177" s="6"/>
      <c r="SD177" s="6"/>
      <c r="SE177" s="6"/>
      <c r="SF177" s="6"/>
      <c r="SG177" s="6"/>
      <c r="SH177" s="6"/>
      <c r="SI177" s="6"/>
      <c r="SJ177" s="6"/>
      <c r="SK177" s="6"/>
      <c r="SL177" s="7"/>
      <c r="SM177" s="7"/>
      <c r="SN177" s="7"/>
      <c r="SO177" s="7"/>
      <c r="SP177" s="7"/>
      <c r="SQ177" s="7"/>
      <c r="SR177" s="7"/>
      <c r="SS177" s="7"/>
      <c r="ST177" s="7"/>
      <c r="SU177" s="7"/>
      <c r="SV177" s="7"/>
      <c r="SW177" s="7"/>
      <c r="SX177" s="7"/>
      <c r="SY177" s="7"/>
      <c r="SZ177" s="7"/>
      <c r="TA177" s="7"/>
      <c r="TB177" s="7"/>
      <c r="TC177" s="7"/>
      <c r="TD177" s="7"/>
      <c r="TE177" s="7"/>
      <c r="TF177" s="6"/>
      <c r="TL177" s="24"/>
      <c r="TM177" s="24"/>
      <c r="TN177" s="6"/>
      <c r="TR177" s="6"/>
      <c r="TS177" s="6"/>
      <c r="TT177" s="6"/>
      <c r="TU177" s="6"/>
      <c r="TV177" s="6"/>
      <c r="TW177" s="6"/>
      <c r="TX177" s="6"/>
      <c r="TY177" s="6"/>
      <c r="TZ177" s="6"/>
      <c r="UA177" s="6"/>
      <c r="UB177" s="6"/>
      <c r="UC177" s="6"/>
      <c r="UD177" s="6"/>
      <c r="UE177" s="6"/>
      <c r="UF177" s="6"/>
      <c r="UG177" s="6"/>
      <c r="UH177" s="6"/>
      <c r="UI177" s="6"/>
      <c r="US177" s="6"/>
      <c r="UT177" s="8"/>
      <c r="UU177" s="6"/>
      <c r="UV177" s="6"/>
      <c r="UW177" s="6"/>
      <c r="UX177" s="6"/>
      <c r="UY177" s="6"/>
      <c r="UZ177" s="6"/>
      <c r="VA177" s="6"/>
      <c r="VB177" s="6"/>
      <c r="VH177" s="24"/>
      <c r="VI177" s="24"/>
      <c r="VJ177" s="6"/>
      <c r="VK177" s="6"/>
      <c r="VL177" s="6"/>
      <c r="VM177" s="6"/>
      <c r="VN177" s="6"/>
      <c r="VO177" s="6"/>
      <c r="VP177" s="6"/>
      <c r="VQ177" s="6"/>
      <c r="VR177" s="6"/>
      <c r="VS177" s="6"/>
      <c r="VT177" s="6"/>
      <c r="VU177" s="6"/>
      <c r="VV177" s="6"/>
      <c r="VW177" s="6"/>
      <c r="VX177" s="6"/>
      <c r="VY177" s="6"/>
      <c r="VZ177" s="6"/>
      <c r="WA177" s="6"/>
      <c r="WB177" s="6"/>
      <c r="WC177" s="6"/>
      <c r="WD177" s="6"/>
      <c r="WE177" s="6"/>
      <c r="WF177" s="6"/>
      <c r="WG177" s="6"/>
      <c r="WH177" s="6"/>
      <c r="WI177" s="6"/>
      <c r="WJ177" s="6"/>
      <c r="WK177" s="6"/>
      <c r="WL177" s="6"/>
      <c r="WM177" s="3"/>
      <c r="WO177" s="4"/>
      <c r="WP177" s="1"/>
      <c r="WQ177" s="1"/>
      <c r="WR177" s="1"/>
      <c r="WS177" s="1"/>
      <c r="WT177" s="1"/>
      <c r="WU177" s="1"/>
      <c r="WV177" s="1"/>
      <c r="WW177" s="1"/>
      <c r="WX177" s="1"/>
      <c r="WY177" s="1"/>
      <c r="WZ177" s="1"/>
      <c r="XA177" s="1"/>
      <c r="XB177" s="1"/>
      <c r="XC177" s="1"/>
      <c r="XD177" s="63"/>
      <c r="XE177" s="63"/>
      <c r="XF177" s="63"/>
      <c r="XG177" s="63"/>
      <c r="XH177" s="63"/>
      <c r="XI177" s="63"/>
      <c r="XJ177" s="63"/>
      <c r="XK177" s="63"/>
      <c r="XL177" s="63"/>
      <c r="XM177" s="6"/>
      <c r="XN177" s="6"/>
      <c r="XO177" s="6"/>
      <c r="XP177" s="6"/>
      <c r="XQ177" s="6"/>
      <c r="XR177" s="6"/>
      <c r="XS177" s="6"/>
      <c r="XT177" s="6"/>
      <c r="XU177" s="6"/>
      <c r="XV177" s="6"/>
      <c r="XW177" s="6"/>
      <c r="XX177" s="6"/>
      <c r="XY177" s="6"/>
      <c r="XZ177" s="6"/>
      <c r="YA177" s="6"/>
      <c r="YB177" s="6"/>
      <c r="YC177" s="6"/>
      <c r="YD177" s="6"/>
      <c r="YE177" s="6"/>
      <c r="YF177" s="6"/>
      <c r="YG177" s="6"/>
      <c r="YH177" s="6"/>
      <c r="YI177" s="6"/>
      <c r="YJ177" s="6"/>
      <c r="YK177" s="6"/>
      <c r="YL177" s="6"/>
      <c r="YM177" s="6"/>
      <c r="YN177" s="6"/>
      <c r="YO177" s="6"/>
      <c r="YP177" s="6"/>
      <c r="YQ177" s="6"/>
      <c r="YR177" s="6"/>
      <c r="YS177" s="6"/>
      <c r="YT177" s="6"/>
      <c r="YU177" s="6"/>
      <c r="ZH177" s="3"/>
      <c r="ZJ177" s="4"/>
      <c r="ZK177" s="1"/>
      <c r="ZL177" s="1"/>
      <c r="ZM177" s="1"/>
      <c r="ZN177" s="1"/>
      <c r="ZO177" s="1"/>
      <c r="ZW177" s="1"/>
      <c r="AAA177" s="24"/>
      <c r="AAB177" s="7"/>
      <c r="AAC177" s="7"/>
      <c r="AAD177" s="7"/>
      <c r="AAE177" s="24"/>
      <c r="AAF177" s="24"/>
      <c r="AAG177" s="24"/>
      <c r="AAH177" s="24"/>
      <c r="AAI177" s="183"/>
    </row>
    <row r="178" s="1" customFormat="1" ht="15" customHeight="1">
      <c r="A178" s="2"/>
      <c r="B178" s="2"/>
      <c r="C178" s="2"/>
      <c r="D178" s="2"/>
      <c r="E178" s="2"/>
      <c r="F178" s="2"/>
      <c r="G178" s="2"/>
      <c r="H178" s="2"/>
      <c r="I178" s="2"/>
      <c r="J178" s="2"/>
      <c r="K178" s="6"/>
      <c r="L178" s="6"/>
      <c r="M178" s="6"/>
      <c r="N178" s="6"/>
      <c r="O178" s="24"/>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24"/>
      <c r="AU178" s="24"/>
      <c r="AV178" s="7"/>
      <c r="AW178" s="7"/>
      <c r="AX178" s="24"/>
      <c r="AY178" s="7"/>
      <c r="AZ178" s="8"/>
      <c r="BA178" s="8"/>
      <c r="BB178" s="24"/>
      <c r="BC178" s="24"/>
      <c r="BD178" s="24"/>
      <c r="BE178" s="24"/>
      <c r="BF178" s="24"/>
      <c r="BG178" s="24"/>
      <c r="BH178" s="24"/>
      <c r="BI178" s="24"/>
      <c r="BJ178" s="24"/>
      <c r="BK178" s="24"/>
      <c r="BL178" s="24"/>
      <c r="BM178" s="24"/>
      <c r="BN178" s="24"/>
      <c r="BO178" s="24"/>
      <c r="BP178" s="24"/>
      <c r="BQ178" s="24"/>
      <c r="BR178" s="24"/>
      <c r="BS178" s="24"/>
      <c r="BT178" s="24"/>
      <c r="BU178" s="24"/>
      <c r="BV178" s="7"/>
      <c r="BW178" s="7"/>
      <c r="BX178" s="7"/>
      <c r="BY178" s="7"/>
      <c r="BZ178" s="7"/>
      <c r="CA178" s="7"/>
      <c r="CB178" s="7"/>
      <c r="CC178" s="7"/>
      <c r="CD178" s="7"/>
      <c r="CE178" s="7"/>
      <c r="CF178" s="7"/>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6"/>
      <c r="DR178" s="24"/>
      <c r="DS178" s="24"/>
      <c r="DT178" s="6"/>
      <c r="DX178" s="7"/>
      <c r="DY178" s="24"/>
      <c r="DZ178" s="24"/>
      <c r="EA178" s="24"/>
      <c r="EB178" s="24"/>
      <c r="EC178" s="24"/>
      <c r="ED178" s="24"/>
      <c r="EE178" s="24"/>
      <c r="EF178" s="24"/>
      <c r="EG178" s="24"/>
      <c r="EH178" s="24"/>
      <c r="EI178" s="24"/>
      <c r="EJ178" s="24"/>
      <c r="EK178" s="24"/>
      <c r="EL178" s="24"/>
      <c r="EM178" s="24"/>
      <c r="EN178" s="24"/>
      <c r="EO178" s="24"/>
      <c r="EP178" s="24"/>
      <c r="EQ178" s="24"/>
      <c r="ER178" s="24"/>
      <c r="ES178" s="6"/>
      <c r="ET178" s="6"/>
      <c r="EU178" s="6"/>
      <c r="EV178" s="6"/>
      <c r="EW178" s="6"/>
      <c r="EX178" s="6"/>
      <c r="EY178" s="6"/>
      <c r="EZ178" s="6"/>
      <c r="FF178" s="24"/>
      <c r="FG178" s="24"/>
      <c r="FH178" s="6"/>
      <c r="FM178" s="24"/>
      <c r="FN178" s="24"/>
      <c r="FO178" s="24"/>
      <c r="FP178" s="24"/>
      <c r="FQ178" s="24"/>
      <c r="FR178" s="24"/>
      <c r="FS178" s="24"/>
      <c r="FT178" s="24"/>
      <c r="FU178" s="24"/>
      <c r="FV178" s="24"/>
      <c r="FW178" s="24"/>
      <c r="FX178" s="24"/>
      <c r="FY178" s="24"/>
      <c r="FZ178" s="24"/>
      <c r="GA178" s="24"/>
      <c r="GB178" s="24"/>
      <c r="GC178" s="24"/>
      <c r="GD178" s="24"/>
      <c r="GE178" s="24"/>
      <c r="GF178" s="24"/>
      <c r="GG178" s="6"/>
      <c r="GM178" s="24"/>
      <c r="GN178" s="24"/>
      <c r="GO178" s="6"/>
      <c r="GT178" s="1"/>
      <c r="GU178" s="1"/>
      <c r="GV178" s="1"/>
      <c r="GW178" s="1"/>
      <c r="GX178" s="1"/>
      <c r="GY178" s="1"/>
      <c r="GZ178" s="1"/>
      <c r="HA178" s="1"/>
      <c r="HB178" s="1"/>
      <c r="HC178" s="1"/>
      <c r="HD178" s="1"/>
      <c r="HE178" s="1"/>
      <c r="HF178" s="1"/>
      <c r="HG178" s="1"/>
      <c r="HH178" s="1"/>
      <c r="HI178" s="1"/>
      <c r="HJ178" s="1"/>
      <c r="HK178" s="1"/>
      <c r="HL178" s="6"/>
      <c r="HR178" s="24"/>
      <c r="HS178" s="24"/>
      <c r="HT178" s="6"/>
      <c r="HV178" s="1"/>
      <c r="HW178" s="1"/>
      <c r="HX178" s="1"/>
      <c r="HY178" s="1"/>
      <c r="HZ178" s="1"/>
      <c r="IA178" s="1"/>
      <c r="IB178" s="1"/>
      <c r="IC178" s="1"/>
      <c r="ID178" s="1"/>
      <c r="IE178" s="1"/>
      <c r="IF178" s="1"/>
      <c r="IG178" s="1"/>
      <c r="IH178" s="1"/>
      <c r="II178" s="1"/>
      <c r="IJ178" s="1"/>
      <c r="IK178" s="1"/>
      <c r="IL178" s="1"/>
      <c r="IM178" s="1"/>
      <c r="IN178" s="6"/>
      <c r="IT178" s="24"/>
      <c r="IU178" s="24"/>
      <c r="IV178" s="6"/>
      <c r="IW178" s="6"/>
      <c r="IX178" s="6"/>
      <c r="IY178" s="6"/>
      <c r="IZ178" s="6"/>
      <c r="JA178" s="6"/>
      <c r="JB178" s="6"/>
      <c r="JC178" s="6"/>
      <c r="JD178" s="6"/>
      <c r="JE178" s="6"/>
      <c r="JF178" s="7"/>
      <c r="JG178" s="7"/>
      <c r="JH178" s="7"/>
      <c r="JI178" s="7"/>
      <c r="JJ178" s="7"/>
      <c r="JK178" s="7"/>
      <c r="JL178" s="7"/>
      <c r="JM178" s="7"/>
      <c r="JN178" s="7"/>
      <c r="KN178" s="7"/>
      <c r="KO178" s="7"/>
      <c r="KP178" s="7"/>
      <c r="KQ178" s="7"/>
      <c r="KR178" s="7"/>
      <c r="KS178" s="7"/>
      <c r="KT178" s="7"/>
      <c r="KU178" s="6"/>
      <c r="KV178" s="6"/>
      <c r="KW178" s="6"/>
      <c r="KX178" s="6"/>
      <c r="KY178" s="6"/>
      <c r="KZ178" s="6"/>
      <c r="LA178" s="6"/>
      <c r="LB178" s="6"/>
      <c r="LC178" s="6"/>
      <c r="LD178" s="7"/>
      <c r="LE178" s="7"/>
      <c r="LF178" s="7"/>
      <c r="LG178" s="7"/>
      <c r="LH178" s="7"/>
      <c r="LI178" s="7"/>
      <c r="LJ178" s="7"/>
      <c r="LK178" s="7"/>
      <c r="LL178" s="7"/>
      <c r="LM178" s="1"/>
      <c r="LN178" s="1"/>
      <c r="LO178" s="1"/>
      <c r="LP178" s="1"/>
      <c r="LQ178" s="1"/>
      <c r="LR178" s="1"/>
      <c r="LS178" s="1"/>
      <c r="LT178" s="1"/>
      <c r="LU178" s="1"/>
      <c r="LV178" s="1"/>
      <c r="LW178" s="1"/>
      <c r="LX178" s="1"/>
      <c r="LY178" s="1"/>
      <c r="LZ178" s="1"/>
      <c r="MA178" s="1"/>
      <c r="MB178" s="1"/>
      <c r="MC178" s="1"/>
      <c r="MD178" s="1"/>
      <c r="ME178" s="6"/>
      <c r="MK178" s="24"/>
      <c r="ML178" s="24"/>
      <c r="MM178" s="6"/>
      <c r="MN178" s="6"/>
      <c r="MO178" s="6"/>
      <c r="MP178" s="6"/>
      <c r="MQ178" s="6"/>
      <c r="MR178" s="6"/>
      <c r="MS178" s="6"/>
      <c r="MT178" s="6"/>
      <c r="MU178" s="6"/>
      <c r="MV178" s="6"/>
      <c r="MW178" s="1"/>
      <c r="MX178" s="1"/>
      <c r="MY178" s="1"/>
      <c r="MZ178" s="1"/>
      <c r="NA178" s="1"/>
      <c r="NB178" s="1"/>
      <c r="NC178" s="1"/>
      <c r="ND178" s="1"/>
      <c r="NE178" s="1"/>
      <c r="NF178" s="1"/>
      <c r="NG178" s="1"/>
      <c r="NH178" s="1"/>
      <c r="NI178" s="1"/>
      <c r="NJ178" s="1"/>
      <c r="NK178" s="1"/>
      <c r="NL178" s="1"/>
      <c r="NM178" s="1"/>
      <c r="NN178" s="1"/>
      <c r="NO178" s="6"/>
      <c r="NU178" s="24"/>
      <c r="NV178" s="24"/>
      <c r="NW178" s="6"/>
      <c r="NX178" s="6"/>
      <c r="NY178" s="6"/>
      <c r="NZ178" s="6"/>
      <c r="OA178" s="6"/>
      <c r="OB178" s="6"/>
      <c r="OC178" s="6"/>
      <c r="OD178" s="6"/>
      <c r="OE178" s="6"/>
      <c r="OF178" s="6"/>
      <c r="OG178" s="6"/>
      <c r="OM178" s="24"/>
      <c r="ON178" s="24"/>
      <c r="OO178" s="6"/>
      <c r="OP178" s="6"/>
      <c r="OQ178" s="6"/>
      <c r="OR178" s="6"/>
      <c r="OS178" s="6"/>
      <c r="OT178" s="6"/>
      <c r="OU178" s="6"/>
      <c r="OV178" s="6"/>
      <c r="OW178" s="6"/>
      <c r="OX178" s="6"/>
      <c r="PH178" s="1"/>
      <c r="PI178" s="1"/>
      <c r="PJ178" s="1"/>
      <c r="PK178" s="1"/>
      <c r="PL178" s="1"/>
      <c r="PM178" s="1"/>
      <c r="PN178" s="1"/>
      <c r="PO178" s="1"/>
      <c r="PP178" s="1"/>
      <c r="PQ178" s="1"/>
      <c r="PR178" s="1"/>
      <c r="PS178" s="1"/>
      <c r="PT178" s="1"/>
      <c r="PU178" s="1"/>
      <c r="PV178" s="1"/>
      <c r="PW178" s="1"/>
      <c r="PX178" s="1"/>
      <c r="PY178" s="1"/>
      <c r="PZ178" s="6"/>
      <c r="QF178" s="24"/>
      <c r="QG178" s="24"/>
      <c r="QH178" s="6"/>
      <c r="QI178" s="6"/>
      <c r="QJ178" s="6"/>
      <c r="QK178" s="6"/>
      <c r="QL178" s="6"/>
      <c r="QM178" s="6"/>
      <c r="QN178" s="6"/>
      <c r="QO178" s="6"/>
      <c r="QP178" s="6"/>
      <c r="QQ178" s="6"/>
      <c r="QR178" s="6"/>
      <c r="QX178" s="24"/>
      <c r="QY178" s="24"/>
      <c r="QZ178" s="6"/>
      <c r="RA178" s="6"/>
      <c r="RB178" s="6"/>
      <c r="RC178" s="6"/>
      <c r="RD178" s="6"/>
      <c r="RE178" s="6"/>
      <c r="RF178" s="6"/>
      <c r="RG178" s="6"/>
      <c r="RH178" s="6"/>
      <c r="RI178" s="6"/>
      <c r="SB178" s="6"/>
      <c r="SC178" s="6"/>
      <c r="SD178" s="6"/>
      <c r="SE178" s="6"/>
      <c r="SF178" s="6"/>
      <c r="SG178" s="6"/>
      <c r="SH178" s="6"/>
      <c r="SI178" s="6"/>
      <c r="SJ178" s="6"/>
      <c r="SK178" s="7"/>
      <c r="SL178" s="24"/>
      <c r="SM178" s="24"/>
      <c r="SN178" s="24"/>
      <c r="SO178" s="24"/>
      <c r="SP178" s="24"/>
      <c r="SQ178" s="24"/>
      <c r="SR178" s="24"/>
      <c r="SS178" s="24"/>
      <c r="ST178" s="24"/>
      <c r="SU178" s="24"/>
      <c r="SV178" s="24"/>
      <c r="SW178" s="24"/>
      <c r="SX178" s="24"/>
      <c r="SY178" s="24"/>
      <c r="SZ178" s="24"/>
      <c r="TA178" s="24"/>
      <c r="TB178" s="24"/>
      <c r="TC178" s="24"/>
      <c r="TD178" s="24"/>
      <c r="TE178" s="24"/>
      <c r="TF178" s="6"/>
      <c r="TL178" s="24"/>
      <c r="TM178" s="24"/>
      <c r="TN178" s="6"/>
      <c r="TR178" s="6"/>
      <c r="TS178" s="6"/>
      <c r="TT178" s="6"/>
      <c r="TU178" s="6"/>
      <c r="TV178" s="6"/>
      <c r="TW178" s="6"/>
      <c r="TX178" s="6"/>
      <c r="TY178" s="6"/>
      <c r="TZ178" s="6"/>
      <c r="UA178" s="6"/>
      <c r="UB178" s="6"/>
      <c r="UC178" s="6"/>
      <c r="UD178" s="6"/>
      <c r="UE178" s="6"/>
      <c r="UF178" s="6"/>
      <c r="UG178" s="6"/>
      <c r="UH178" s="6"/>
      <c r="UI178" s="6"/>
      <c r="US178" s="6"/>
      <c r="UT178" s="8"/>
      <c r="UU178" s="6"/>
      <c r="UV178" s="6"/>
      <c r="UW178" s="6"/>
      <c r="UX178" s="6"/>
      <c r="UY178" s="6"/>
      <c r="UZ178" s="6"/>
      <c r="VA178" s="6"/>
      <c r="VB178" s="6"/>
      <c r="VH178" s="24"/>
      <c r="VI178" s="24"/>
      <c r="VJ178" s="6"/>
      <c r="VK178" s="6"/>
      <c r="VL178" s="6"/>
      <c r="VM178" s="6"/>
      <c r="VN178" s="6"/>
      <c r="VO178" s="6"/>
      <c r="VP178" s="6"/>
      <c r="VQ178" s="6"/>
      <c r="VR178" s="6"/>
      <c r="VS178" s="6"/>
      <c r="VT178" s="6"/>
      <c r="VU178" s="6"/>
      <c r="VV178" s="6"/>
      <c r="VW178" s="6"/>
      <c r="VX178" s="6"/>
      <c r="VY178" s="6"/>
      <c r="VZ178" s="6"/>
      <c r="WA178" s="6"/>
      <c r="WB178" s="6"/>
      <c r="WC178" s="6"/>
      <c r="WD178" s="6"/>
      <c r="WE178" s="6"/>
      <c r="WF178" s="6"/>
      <c r="WG178" s="6"/>
      <c r="WH178" s="6"/>
      <c r="WI178" s="6"/>
      <c r="WJ178" s="6"/>
      <c r="WK178" s="6"/>
      <c r="WL178" s="6"/>
      <c r="WM178" s="3"/>
      <c r="WO178" s="4"/>
      <c r="WP178" s="1"/>
      <c r="WQ178" s="1"/>
      <c r="WR178" s="1"/>
      <c r="WS178" s="1"/>
      <c r="WT178" s="1"/>
      <c r="WU178" s="1"/>
      <c r="WV178" s="1"/>
      <c r="WW178" s="1"/>
      <c r="WX178" s="1"/>
      <c r="WY178" s="1"/>
      <c r="WZ178" s="1"/>
      <c r="XA178" s="1"/>
      <c r="XB178" s="1"/>
      <c r="XC178" s="1"/>
      <c r="XD178" s="63"/>
      <c r="XE178" s="63"/>
      <c r="XF178" s="63"/>
      <c r="XG178" s="63"/>
      <c r="XH178" s="63"/>
      <c r="XI178" s="63"/>
      <c r="XJ178" s="63"/>
      <c r="XK178" s="63"/>
      <c r="XL178" s="63"/>
      <c r="XM178" s="6"/>
      <c r="XN178" s="6"/>
      <c r="XO178" s="6"/>
      <c r="XP178" s="6"/>
      <c r="XQ178" s="6"/>
      <c r="XR178" s="6"/>
      <c r="XS178" s="6"/>
      <c r="XT178" s="6"/>
      <c r="XU178" s="6"/>
      <c r="XV178" s="6"/>
      <c r="XW178" s="6"/>
      <c r="XX178" s="6"/>
      <c r="XY178" s="6"/>
      <c r="XZ178" s="6"/>
      <c r="YA178" s="6"/>
      <c r="YB178" s="6"/>
      <c r="YC178" s="6"/>
      <c r="YD178" s="6"/>
      <c r="YE178" s="6"/>
      <c r="YF178" s="6"/>
      <c r="YG178" s="6"/>
      <c r="YH178" s="6"/>
      <c r="YI178" s="6"/>
      <c r="YJ178" s="6"/>
      <c r="YK178" s="6"/>
      <c r="YL178" s="6"/>
      <c r="YM178" s="6"/>
      <c r="YN178" s="6"/>
      <c r="YO178" s="6"/>
      <c r="YP178" s="6"/>
      <c r="YQ178" s="6"/>
      <c r="YR178" s="6"/>
      <c r="YS178" s="6"/>
      <c r="YT178" s="6"/>
      <c r="YU178" s="6"/>
      <c r="ZH178" s="3"/>
      <c r="ZJ178" s="4"/>
      <c r="ZK178" s="1"/>
      <c r="ZL178" s="1"/>
      <c r="ZM178" s="1"/>
      <c r="ZN178" s="1"/>
      <c r="ZO178" s="1"/>
      <c r="ZW178" s="1"/>
      <c r="AAA178" s="24"/>
      <c r="AAB178" s="6"/>
      <c r="AAC178" s="24"/>
      <c r="AAD178" s="7"/>
      <c r="AAE178" s="24"/>
      <c r="AAF178" s="24"/>
      <c r="AAG178" s="24"/>
      <c r="AAH178" s="24"/>
      <c r="AAI178" s="183"/>
    </row>
    <row r="179" s="1" customFormat="1" ht="15" customHeight="1">
      <c r="A179" s="2"/>
      <c r="B179" s="2"/>
      <c r="C179" s="2"/>
      <c r="D179" s="2"/>
      <c r="E179" s="2"/>
      <c r="F179" s="2"/>
      <c r="G179" s="2"/>
      <c r="H179" s="2"/>
      <c r="I179" s="2"/>
      <c r="J179" s="2"/>
      <c r="K179" s="6"/>
      <c r="L179" s="6"/>
      <c r="M179" s="6"/>
      <c r="N179" s="6"/>
      <c r="O179" s="24"/>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24"/>
      <c r="AU179" s="7"/>
      <c r="AV179" s="7"/>
      <c r="AW179" s="7"/>
      <c r="AX179" s="7"/>
      <c r="AY179" s="7"/>
      <c r="AZ179" s="8"/>
      <c r="BA179" s="8"/>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6"/>
      <c r="DR179" s="24"/>
      <c r="DS179" s="24"/>
      <c r="DT179" s="6"/>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6"/>
      <c r="ET179" s="6"/>
      <c r="EU179" s="6"/>
      <c r="EV179" s="6"/>
      <c r="EW179" s="6"/>
      <c r="EX179" s="6"/>
      <c r="EY179" s="6"/>
      <c r="EZ179" s="6"/>
      <c r="FF179" s="24"/>
      <c r="FG179" s="24"/>
      <c r="FH179" s="6"/>
      <c r="FM179" s="24"/>
      <c r="FN179" s="24"/>
      <c r="FO179" s="24"/>
      <c r="FP179" s="24"/>
      <c r="FQ179" s="24"/>
      <c r="FR179" s="24"/>
      <c r="FS179" s="24"/>
      <c r="FT179" s="24"/>
      <c r="FU179" s="24"/>
      <c r="FV179" s="24"/>
      <c r="FW179" s="24"/>
      <c r="FX179" s="24"/>
      <c r="FY179" s="24"/>
      <c r="FZ179" s="24"/>
      <c r="GA179" s="24"/>
      <c r="GB179" s="24"/>
      <c r="GC179" s="24"/>
      <c r="GD179" s="24"/>
      <c r="GE179" s="24"/>
      <c r="GF179" s="24"/>
      <c r="GG179" s="6"/>
      <c r="GM179" s="24"/>
      <c r="GN179" s="24"/>
      <c r="GO179" s="6"/>
      <c r="GT179" s="1"/>
      <c r="GU179" s="1"/>
      <c r="GV179" s="1"/>
      <c r="GW179" s="1"/>
      <c r="GX179" s="1"/>
      <c r="GY179" s="1"/>
      <c r="GZ179" s="1"/>
      <c r="HA179" s="1"/>
      <c r="HB179" s="1"/>
      <c r="HC179" s="1"/>
      <c r="HD179" s="1"/>
      <c r="HE179" s="1"/>
      <c r="HF179" s="1"/>
      <c r="HG179" s="1"/>
      <c r="HH179" s="1"/>
      <c r="HI179" s="1"/>
      <c r="HJ179" s="1"/>
      <c r="HK179" s="1"/>
      <c r="HL179" s="6"/>
      <c r="HR179" s="24"/>
      <c r="HS179" s="24"/>
      <c r="HT179" s="6"/>
      <c r="HV179" s="1"/>
      <c r="HW179" s="1"/>
      <c r="HX179" s="1"/>
      <c r="HY179" s="1"/>
      <c r="HZ179" s="1"/>
      <c r="IA179" s="1"/>
      <c r="IB179" s="1"/>
      <c r="IC179" s="1"/>
      <c r="ID179" s="1"/>
      <c r="IE179" s="1"/>
      <c r="IF179" s="1"/>
      <c r="IG179" s="1"/>
      <c r="IH179" s="1"/>
      <c r="II179" s="1"/>
      <c r="IJ179" s="1"/>
      <c r="IK179" s="1"/>
      <c r="IL179" s="1"/>
      <c r="IM179" s="1"/>
      <c r="IN179" s="6"/>
      <c r="IT179" s="24"/>
      <c r="IU179" s="24"/>
      <c r="IV179" s="6"/>
      <c r="IW179" s="6"/>
      <c r="IX179" s="6"/>
      <c r="IY179" s="6"/>
      <c r="IZ179" s="6"/>
      <c r="JA179" s="6"/>
      <c r="JB179" s="6"/>
      <c r="JC179" s="6"/>
      <c r="JD179" s="6"/>
      <c r="JE179" s="6"/>
      <c r="JF179" s="24"/>
      <c r="JG179" s="24"/>
      <c r="JH179" s="24"/>
      <c r="JI179" s="24"/>
      <c r="JJ179" s="24"/>
      <c r="JK179" s="24"/>
      <c r="JL179" s="24"/>
      <c r="JM179" s="24"/>
      <c r="JN179" s="24"/>
      <c r="KN179" s="24"/>
      <c r="KO179" s="24"/>
      <c r="KP179" s="24"/>
      <c r="KQ179" s="24"/>
      <c r="KR179" s="24"/>
      <c r="KS179" s="24"/>
      <c r="KT179" s="24"/>
      <c r="KU179" s="6"/>
      <c r="KV179" s="6"/>
      <c r="KW179" s="6"/>
      <c r="KX179" s="6"/>
      <c r="KY179" s="6"/>
      <c r="KZ179" s="6"/>
      <c r="LA179" s="6"/>
      <c r="LB179" s="6"/>
      <c r="LC179" s="6"/>
      <c r="LD179" s="24"/>
      <c r="LE179" s="24"/>
      <c r="LF179" s="24"/>
      <c r="LG179" s="24"/>
      <c r="LH179" s="24"/>
      <c r="LI179" s="24"/>
      <c r="LJ179" s="24"/>
      <c r="LK179" s="24"/>
      <c r="LL179" s="24"/>
      <c r="LM179" s="1"/>
      <c r="LN179" s="1"/>
      <c r="LO179" s="1"/>
      <c r="LP179" s="1"/>
      <c r="LQ179" s="1"/>
      <c r="LR179" s="1"/>
      <c r="LS179" s="1"/>
      <c r="LT179" s="1"/>
      <c r="LU179" s="1"/>
      <c r="LV179" s="1"/>
      <c r="LW179" s="1"/>
      <c r="LX179" s="1"/>
      <c r="LY179" s="1"/>
      <c r="LZ179" s="1"/>
      <c r="MA179" s="1"/>
      <c r="MB179" s="1"/>
      <c r="MC179" s="1"/>
      <c r="MD179" s="1"/>
      <c r="ME179" s="6"/>
      <c r="MK179" s="24"/>
      <c r="ML179" s="24"/>
      <c r="MM179" s="6"/>
      <c r="MN179" s="6"/>
      <c r="MO179" s="6"/>
      <c r="MP179" s="6"/>
      <c r="MQ179" s="6"/>
      <c r="MR179" s="6"/>
      <c r="MS179" s="6"/>
      <c r="MT179" s="6"/>
      <c r="MU179" s="6"/>
      <c r="MV179" s="6"/>
      <c r="MW179" s="1"/>
      <c r="MX179" s="1"/>
      <c r="MY179" s="1"/>
      <c r="MZ179" s="1"/>
      <c r="NA179" s="1"/>
      <c r="NB179" s="1"/>
      <c r="NC179" s="1"/>
      <c r="ND179" s="1"/>
      <c r="NE179" s="1"/>
      <c r="NF179" s="1"/>
      <c r="NG179" s="1"/>
      <c r="NH179" s="1"/>
      <c r="NI179" s="1"/>
      <c r="NJ179" s="1"/>
      <c r="NK179" s="1"/>
      <c r="NL179" s="1"/>
      <c r="NM179" s="1"/>
      <c r="NN179" s="1"/>
      <c r="NO179" s="6"/>
      <c r="NU179" s="24"/>
      <c r="NV179" s="24"/>
      <c r="NW179" s="6"/>
      <c r="NX179" s="6"/>
      <c r="NY179" s="6"/>
      <c r="NZ179" s="6"/>
      <c r="OA179" s="6"/>
      <c r="OB179" s="6"/>
      <c r="OC179" s="6"/>
      <c r="OD179" s="6"/>
      <c r="OE179" s="6"/>
      <c r="OF179" s="6"/>
      <c r="OG179" s="6"/>
      <c r="OM179" s="24"/>
      <c r="ON179" s="24"/>
      <c r="OO179" s="6"/>
      <c r="OP179" s="6"/>
      <c r="OQ179" s="6"/>
      <c r="OR179" s="6"/>
      <c r="OS179" s="6"/>
      <c r="OT179" s="6"/>
      <c r="OU179" s="6"/>
      <c r="OV179" s="6"/>
      <c r="OW179" s="6"/>
      <c r="OX179" s="6"/>
      <c r="PH179" s="1"/>
      <c r="PI179" s="1"/>
      <c r="PJ179" s="1"/>
      <c r="PK179" s="1"/>
      <c r="PL179" s="1"/>
      <c r="PM179" s="1"/>
      <c r="PN179" s="1"/>
      <c r="PO179" s="1"/>
      <c r="PP179" s="1"/>
      <c r="PQ179" s="1"/>
      <c r="PR179" s="1"/>
      <c r="PS179" s="1"/>
      <c r="PT179" s="1"/>
      <c r="PU179" s="1"/>
      <c r="PV179" s="1"/>
      <c r="PW179" s="1"/>
      <c r="PX179" s="1"/>
      <c r="PY179" s="1"/>
      <c r="PZ179" s="6"/>
      <c r="QF179" s="24"/>
      <c r="QG179" s="24"/>
      <c r="QH179" s="6"/>
      <c r="QI179" s="6"/>
      <c r="QJ179" s="6"/>
      <c r="QK179" s="6"/>
      <c r="QL179" s="6"/>
      <c r="QM179" s="6"/>
      <c r="QN179" s="6"/>
      <c r="QO179" s="6"/>
      <c r="QP179" s="6"/>
      <c r="QQ179" s="6"/>
      <c r="QR179" s="6"/>
      <c r="QX179" s="24"/>
      <c r="QY179" s="24"/>
      <c r="QZ179" s="6"/>
      <c r="RA179" s="6"/>
      <c r="RB179" s="6"/>
      <c r="RC179" s="6"/>
      <c r="RD179" s="6"/>
      <c r="RE179" s="6"/>
      <c r="RF179" s="6"/>
      <c r="RG179" s="6"/>
      <c r="RH179" s="6"/>
      <c r="RI179" s="6"/>
      <c r="SB179" s="6"/>
      <c r="SC179" s="6"/>
      <c r="SD179" s="6"/>
      <c r="SE179" s="6"/>
      <c r="SF179" s="6"/>
      <c r="SG179" s="6"/>
      <c r="SH179" s="6"/>
      <c r="SI179" s="6"/>
      <c r="SJ179" s="6"/>
      <c r="SK179" s="24"/>
      <c r="SL179" s="24"/>
      <c r="SM179" s="24"/>
      <c r="SN179" s="24"/>
      <c r="SO179" s="24"/>
      <c r="SP179" s="24"/>
      <c r="SQ179" s="24"/>
      <c r="SR179" s="24"/>
      <c r="SS179" s="24"/>
      <c r="ST179" s="24"/>
      <c r="SU179" s="24"/>
      <c r="SV179" s="24"/>
      <c r="SW179" s="24"/>
      <c r="SX179" s="24"/>
      <c r="SY179" s="24"/>
      <c r="SZ179" s="24"/>
      <c r="TA179" s="24"/>
      <c r="TB179" s="24"/>
      <c r="TC179" s="24"/>
      <c r="TD179" s="24"/>
      <c r="TE179" s="24"/>
      <c r="TF179" s="6"/>
      <c r="TL179" s="24"/>
      <c r="TM179" s="24"/>
      <c r="TN179" s="6"/>
      <c r="TR179" s="6"/>
      <c r="TS179" s="6"/>
      <c r="TT179" s="6"/>
      <c r="TU179" s="6"/>
      <c r="TV179" s="6"/>
      <c r="TW179" s="6"/>
      <c r="TX179" s="6"/>
      <c r="TY179" s="6"/>
      <c r="TZ179" s="6"/>
      <c r="UA179" s="6"/>
      <c r="UB179" s="6"/>
      <c r="UC179" s="6"/>
      <c r="UD179" s="6"/>
      <c r="UE179" s="6"/>
      <c r="UF179" s="6"/>
      <c r="UG179" s="6"/>
      <c r="UH179" s="6"/>
      <c r="UI179" s="6"/>
      <c r="US179" s="6"/>
      <c r="UT179" s="8"/>
      <c r="UU179" s="6"/>
      <c r="UV179" s="6"/>
      <c r="UW179" s="6"/>
      <c r="UX179" s="6"/>
      <c r="UY179" s="6"/>
      <c r="UZ179" s="6"/>
      <c r="VA179" s="6"/>
      <c r="VB179" s="6"/>
      <c r="VH179" s="24"/>
      <c r="VI179" s="24"/>
      <c r="VJ179" s="6"/>
      <c r="VK179" s="6"/>
      <c r="VL179" s="6"/>
      <c r="VM179" s="6"/>
      <c r="VN179" s="6"/>
      <c r="VO179" s="6"/>
      <c r="VP179" s="6"/>
      <c r="VQ179" s="6"/>
      <c r="VR179" s="6"/>
      <c r="VS179" s="6"/>
      <c r="VT179" s="6"/>
      <c r="VU179" s="6"/>
      <c r="VV179" s="6"/>
      <c r="VW179" s="6"/>
      <c r="VX179" s="6"/>
      <c r="VY179" s="6"/>
      <c r="VZ179" s="6"/>
      <c r="WA179" s="6"/>
      <c r="WB179" s="6"/>
      <c r="WC179" s="6"/>
      <c r="WD179" s="6"/>
      <c r="WE179" s="6"/>
      <c r="WF179" s="6"/>
      <c r="WG179" s="6"/>
      <c r="WH179" s="6"/>
      <c r="WI179" s="6"/>
      <c r="WJ179" s="6"/>
      <c r="WK179" s="6"/>
      <c r="WL179" s="6"/>
      <c r="WM179" s="3"/>
      <c r="WO179" s="4"/>
      <c r="WP179" s="1"/>
      <c r="WQ179" s="1"/>
      <c r="WR179" s="1"/>
      <c r="WS179" s="1"/>
      <c r="WT179" s="1"/>
      <c r="WU179" s="1"/>
      <c r="WV179" s="1"/>
      <c r="WW179" s="1"/>
      <c r="WX179" s="1"/>
      <c r="WY179" s="1"/>
      <c r="WZ179" s="1"/>
      <c r="XA179" s="1"/>
      <c r="XB179" s="1"/>
      <c r="XC179" s="1"/>
      <c r="XD179" s="6"/>
      <c r="XE179" s="6"/>
      <c r="XF179" s="6"/>
      <c r="XG179" s="6"/>
      <c r="XH179" s="6"/>
      <c r="XI179" s="6"/>
      <c r="XJ179" s="6"/>
      <c r="XK179" s="6"/>
      <c r="XL179" s="6"/>
      <c r="XM179" s="6"/>
      <c r="XN179" s="6"/>
      <c r="XO179" s="6"/>
      <c r="XP179" s="6"/>
      <c r="XQ179" s="6"/>
      <c r="XR179" s="6"/>
      <c r="XS179" s="6"/>
      <c r="XT179" s="6"/>
      <c r="XU179" s="6"/>
      <c r="XV179" s="6"/>
      <c r="XW179" s="6"/>
      <c r="XX179" s="6"/>
      <c r="XY179" s="6"/>
      <c r="XZ179" s="6"/>
      <c r="YA179" s="6"/>
      <c r="YB179" s="6"/>
      <c r="YC179" s="6"/>
      <c r="YD179" s="6"/>
      <c r="YE179" s="6"/>
      <c r="YF179" s="6"/>
      <c r="YG179" s="6"/>
      <c r="YH179" s="6"/>
      <c r="YI179" s="6"/>
      <c r="YJ179" s="6"/>
      <c r="YK179" s="6"/>
      <c r="YL179" s="6"/>
      <c r="YM179" s="6"/>
      <c r="YN179" s="6"/>
      <c r="YO179" s="6"/>
      <c r="YP179" s="6"/>
      <c r="YQ179" s="6"/>
      <c r="YR179" s="6"/>
      <c r="YS179" s="6"/>
      <c r="YT179" s="6"/>
      <c r="YU179" s="6"/>
      <c r="ZH179" s="3"/>
      <c r="ZJ179" s="4"/>
      <c r="ZK179" s="1"/>
      <c r="ZL179" s="1"/>
      <c r="ZM179" s="1"/>
      <c r="ZN179" s="1"/>
      <c r="ZO179" s="1"/>
      <c r="ZW179" s="1"/>
      <c r="AAA179" s="24"/>
      <c r="AAB179" s="210"/>
      <c r="AAC179" s="24"/>
      <c r="AAD179" s="7"/>
      <c r="AAE179" s="24"/>
      <c r="AAF179" s="24"/>
      <c r="AAG179" s="24"/>
      <c r="AAH179" s="24"/>
      <c r="AAI179" s="183"/>
    </row>
    <row r="180" s="1" customFormat="1" ht="15" customHeight="1">
      <c r="A180" s="2"/>
      <c r="B180" s="2"/>
      <c r="C180" s="2"/>
      <c r="D180" s="2"/>
      <c r="E180" s="2"/>
      <c r="F180" s="2"/>
      <c r="G180" s="2"/>
      <c r="H180" s="2"/>
      <c r="I180" s="2"/>
      <c r="J180" s="2"/>
      <c r="K180" s="6"/>
      <c r="L180" s="6"/>
      <c r="M180" s="6"/>
      <c r="N180" s="6"/>
      <c r="O180" s="24"/>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24"/>
      <c r="AU180" s="6"/>
      <c r="AV180" s="6"/>
      <c r="AW180" s="6"/>
      <c r="AX180" s="6"/>
      <c r="AY180" s="6"/>
      <c r="AZ180" s="8"/>
      <c r="BA180" s="8"/>
      <c r="BB180" s="7"/>
      <c r="BC180" s="7"/>
      <c r="BD180" s="7"/>
      <c r="BE180" s="7"/>
      <c r="BF180" s="7"/>
      <c r="BG180" s="7"/>
      <c r="BH180" s="7"/>
      <c r="BI180" s="7"/>
      <c r="BJ180" s="7"/>
      <c r="BK180" s="7"/>
      <c r="BL180" s="7"/>
      <c r="BM180" s="7"/>
      <c r="BN180" s="7"/>
      <c r="BO180" s="7"/>
      <c r="BP180" s="7"/>
      <c r="BQ180" s="7"/>
      <c r="BR180" s="7"/>
      <c r="BS180" s="7"/>
      <c r="BT180" s="7"/>
      <c r="BU180" s="7"/>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6"/>
      <c r="DL180" s="6"/>
      <c r="DR180" s="24"/>
      <c r="DS180" s="24"/>
      <c r="DT180" s="6"/>
      <c r="DX180" s="24"/>
      <c r="DY180" s="24"/>
      <c r="DZ180" s="24"/>
      <c r="EA180" s="24"/>
      <c r="EB180" s="24"/>
      <c r="EC180" s="24"/>
      <c r="ED180" s="24"/>
      <c r="EE180" s="24"/>
      <c r="EF180" s="24"/>
      <c r="EG180" s="24"/>
      <c r="EH180" s="24"/>
      <c r="EI180" s="24"/>
      <c r="EJ180" s="24"/>
      <c r="EK180" s="24"/>
      <c r="EL180" s="24"/>
      <c r="EM180" s="7"/>
      <c r="EN180" s="7"/>
      <c r="EO180" s="7"/>
      <c r="EP180" s="7"/>
      <c r="EQ180" s="7"/>
      <c r="ER180" s="7"/>
      <c r="ES180" s="6"/>
      <c r="ET180" s="6"/>
      <c r="EU180" s="6"/>
      <c r="EV180" s="6"/>
      <c r="EW180" s="6"/>
      <c r="EX180" s="6"/>
      <c r="EY180" s="6"/>
      <c r="EZ180" s="6"/>
      <c r="FF180" s="24"/>
      <c r="FG180" s="24"/>
      <c r="FH180" s="6"/>
      <c r="FM180" s="24"/>
      <c r="FN180" s="24"/>
      <c r="FO180" s="24"/>
      <c r="FP180" s="24"/>
      <c r="FQ180" s="24"/>
      <c r="FR180" s="24"/>
      <c r="FS180" s="24"/>
      <c r="FT180" s="24"/>
      <c r="FU180" s="24"/>
      <c r="FV180" s="24"/>
      <c r="FW180" s="24"/>
      <c r="FX180" s="24"/>
      <c r="FY180" s="24"/>
      <c r="FZ180" s="24"/>
      <c r="GA180" s="24"/>
      <c r="GB180" s="24"/>
      <c r="GC180" s="24"/>
      <c r="GD180" s="24"/>
      <c r="GE180" s="24"/>
      <c r="GF180" s="24"/>
      <c r="GG180" s="6"/>
      <c r="GM180" s="24"/>
      <c r="GN180" s="24"/>
      <c r="GO180" s="6"/>
      <c r="GT180" s="1"/>
      <c r="GU180" s="1"/>
      <c r="GV180" s="1"/>
      <c r="GW180" s="1"/>
      <c r="GX180" s="1"/>
      <c r="GY180" s="1"/>
      <c r="GZ180" s="1"/>
      <c r="HA180" s="1"/>
      <c r="HB180" s="1"/>
      <c r="HC180" s="1"/>
      <c r="HD180" s="1"/>
      <c r="HE180" s="1"/>
      <c r="HF180" s="1"/>
      <c r="HG180" s="1"/>
      <c r="HH180" s="1"/>
      <c r="HI180" s="1"/>
      <c r="HJ180" s="1"/>
      <c r="HK180" s="1"/>
      <c r="HL180" s="6"/>
      <c r="HR180" s="24"/>
      <c r="HS180" s="24"/>
      <c r="HT180" s="6"/>
      <c r="HV180" s="1"/>
      <c r="HW180" s="1"/>
      <c r="HX180" s="1"/>
      <c r="HY180" s="1"/>
      <c r="HZ180" s="1"/>
      <c r="IA180" s="1"/>
      <c r="IB180" s="1"/>
      <c r="IC180" s="1"/>
      <c r="ID180" s="1"/>
      <c r="IE180" s="1"/>
      <c r="IF180" s="1"/>
      <c r="IG180" s="1"/>
      <c r="IH180" s="1"/>
      <c r="II180" s="1"/>
      <c r="IJ180" s="1"/>
      <c r="IK180" s="1"/>
      <c r="IL180" s="1"/>
      <c r="IM180" s="1"/>
      <c r="IN180" s="6"/>
      <c r="IT180" s="24"/>
      <c r="IU180" s="24"/>
      <c r="IV180" s="6"/>
      <c r="IW180" s="6"/>
      <c r="IX180" s="6"/>
      <c r="IY180" s="6"/>
      <c r="IZ180" s="6"/>
      <c r="JA180" s="6"/>
      <c r="JB180" s="6"/>
      <c r="JC180" s="6"/>
      <c r="JD180" s="6"/>
      <c r="JE180" s="6"/>
      <c r="JF180" s="24"/>
      <c r="JG180" s="24"/>
      <c r="JH180" s="24"/>
      <c r="JI180" s="24"/>
      <c r="JJ180" s="24"/>
      <c r="JK180" s="24"/>
      <c r="JL180" s="24"/>
      <c r="JM180" s="24"/>
      <c r="JN180" s="24"/>
      <c r="KN180" s="24"/>
      <c r="KO180" s="24"/>
      <c r="KP180" s="24"/>
      <c r="KQ180" s="24"/>
      <c r="KR180" s="24"/>
      <c r="KS180" s="24"/>
      <c r="KT180" s="24"/>
      <c r="KU180" s="24"/>
      <c r="KV180" s="24"/>
      <c r="KW180" s="24"/>
      <c r="KX180" s="24"/>
      <c r="KY180" s="24"/>
      <c r="KZ180" s="24"/>
      <c r="LA180" s="24"/>
      <c r="LB180" s="24"/>
      <c r="LC180" s="24"/>
      <c r="LD180" s="24"/>
      <c r="LE180" s="24"/>
      <c r="LF180" s="24"/>
      <c r="LG180" s="24"/>
      <c r="LH180" s="24"/>
      <c r="LI180" s="24"/>
      <c r="LJ180" s="24"/>
      <c r="LK180" s="24"/>
      <c r="LL180" s="24"/>
      <c r="LM180" s="1"/>
      <c r="LN180" s="1"/>
      <c r="LO180" s="1"/>
      <c r="LP180" s="1"/>
      <c r="LQ180" s="1"/>
      <c r="LR180" s="1"/>
      <c r="LS180" s="1"/>
      <c r="LT180" s="1"/>
      <c r="LU180" s="1"/>
      <c r="LV180" s="1"/>
      <c r="LW180" s="1"/>
      <c r="LX180" s="1"/>
      <c r="LY180" s="1"/>
      <c r="LZ180" s="1"/>
      <c r="MA180" s="1"/>
      <c r="MB180" s="1"/>
      <c r="MC180" s="1"/>
      <c r="MD180" s="1"/>
      <c r="ME180" s="6"/>
      <c r="MK180" s="24"/>
      <c r="ML180" s="24"/>
      <c r="MM180" s="6"/>
      <c r="MN180" s="6"/>
      <c r="MO180" s="6"/>
      <c r="MP180" s="6"/>
      <c r="MQ180" s="6"/>
      <c r="MR180" s="6"/>
      <c r="MS180" s="6"/>
      <c r="MT180" s="6"/>
      <c r="MU180" s="6"/>
      <c r="MV180" s="6"/>
      <c r="MW180" s="1"/>
      <c r="MX180" s="1"/>
      <c r="MY180" s="1"/>
      <c r="MZ180" s="1"/>
      <c r="NA180" s="1"/>
      <c r="NB180" s="1"/>
      <c r="NC180" s="1"/>
      <c r="ND180" s="1"/>
      <c r="NE180" s="1"/>
      <c r="NF180" s="1"/>
      <c r="NG180" s="1"/>
      <c r="NH180" s="1"/>
      <c r="NI180" s="1"/>
      <c r="NJ180" s="1"/>
      <c r="NK180" s="1"/>
      <c r="NL180" s="1"/>
      <c r="NM180" s="1"/>
      <c r="NN180" s="1"/>
      <c r="NO180" s="6"/>
      <c r="NU180" s="24"/>
      <c r="NV180" s="24"/>
      <c r="NW180" s="6"/>
      <c r="NX180" s="6"/>
      <c r="NY180" s="6"/>
      <c r="NZ180" s="6"/>
      <c r="OA180" s="6"/>
      <c r="OB180" s="6"/>
      <c r="OC180" s="6"/>
      <c r="OD180" s="6"/>
      <c r="OE180" s="6"/>
      <c r="OF180" s="6"/>
      <c r="OG180" s="6"/>
      <c r="OM180" s="24"/>
      <c r="ON180" s="24"/>
      <c r="OO180" s="6"/>
      <c r="OP180" s="6"/>
      <c r="OQ180" s="6"/>
      <c r="OR180" s="6"/>
      <c r="OS180" s="6"/>
      <c r="OT180" s="6"/>
      <c r="OU180" s="6"/>
      <c r="OV180" s="6"/>
      <c r="OW180" s="6"/>
      <c r="OX180" s="6"/>
      <c r="PH180" s="1"/>
      <c r="PI180" s="1"/>
      <c r="PJ180" s="1"/>
      <c r="PK180" s="1"/>
      <c r="PL180" s="1"/>
      <c r="PM180" s="1"/>
      <c r="PN180" s="1"/>
      <c r="PO180" s="1"/>
      <c r="PP180" s="1"/>
      <c r="PQ180" s="1"/>
      <c r="PR180" s="1"/>
      <c r="PS180" s="1"/>
      <c r="PT180" s="1"/>
      <c r="PU180" s="1"/>
      <c r="PV180" s="1"/>
      <c r="PW180" s="1"/>
      <c r="PX180" s="1"/>
      <c r="PY180" s="1"/>
      <c r="PZ180" s="6"/>
      <c r="QF180" s="24"/>
      <c r="QG180" s="24"/>
      <c r="QH180" s="6"/>
      <c r="QI180" s="6"/>
      <c r="QJ180" s="6"/>
      <c r="QK180" s="6"/>
      <c r="QL180" s="6"/>
      <c r="QM180" s="6"/>
      <c r="QN180" s="6"/>
      <c r="QO180" s="6"/>
      <c r="QP180" s="6"/>
      <c r="QQ180" s="6"/>
      <c r="QR180" s="6"/>
      <c r="QX180" s="24"/>
      <c r="QY180" s="24"/>
      <c r="QZ180" s="6"/>
      <c r="RA180" s="6"/>
      <c r="RB180" s="6"/>
      <c r="RC180" s="6"/>
      <c r="RD180" s="6"/>
      <c r="RE180" s="6"/>
      <c r="RF180" s="6"/>
      <c r="RG180" s="6"/>
      <c r="RH180" s="6"/>
      <c r="RI180" s="6"/>
      <c r="SB180" s="6"/>
      <c r="SC180" s="6"/>
      <c r="SD180" s="6"/>
      <c r="SE180" s="6"/>
      <c r="SF180" s="6"/>
      <c r="SG180" s="6"/>
      <c r="SH180" s="6"/>
      <c r="SI180" s="6"/>
      <c r="SJ180" s="6"/>
      <c r="SK180" s="24"/>
      <c r="SL180" s="24"/>
      <c r="SM180" s="24"/>
      <c r="SN180" s="24"/>
      <c r="SO180" s="24"/>
      <c r="SP180" s="24"/>
      <c r="SQ180" s="24"/>
      <c r="SR180" s="24"/>
      <c r="SS180" s="24"/>
      <c r="ST180" s="24"/>
      <c r="SU180" s="24"/>
      <c r="SV180" s="24"/>
      <c r="SW180" s="24"/>
      <c r="SX180" s="24"/>
      <c r="SY180" s="24"/>
      <c r="SZ180" s="24"/>
      <c r="TA180" s="24"/>
      <c r="TB180" s="24"/>
      <c r="TC180" s="24"/>
      <c r="TD180" s="24"/>
      <c r="TE180" s="24"/>
      <c r="TF180" s="6"/>
      <c r="TL180" s="24"/>
      <c r="TM180" s="24"/>
      <c r="TN180" s="6"/>
      <c r="TR180" s="6"/>
      <c r="TS180" s="6"/>
      <c r="TT180" s="6"/>
      <c r="TU180" s="6"/>
      <c r="TV180" s="6"/>
      <c r="TW180" s="6"/>
      <c r="TX180" s="6"/>
      <c r="TY180" s="6"/>
      <c r="TZ180" s="6"/>
      <c r="UA180" s="6"/>
      <c r="UB180" s="6"/>
      <c r="UC180" s="6"/>
      <c r="UD180" s="6"/>
      <c r="UE180" s="6"/>
      <c r="UF180" s="6"/>
      <c r="UG180" s="6"/>
      <c r="UH180" s="6"/>
      <c r="UI180" s="6"/>
      <c r="US180" s="6"/>
      <c r="UT180" s="8"/>
      <c r="UU180" s="6"/>
      <c r="UV180" s="6"/>
      <c r="UW180" s="6"/>
      <c r="UX180" s="6"/>
      <c r="UY180" s="6"/>
      <c r="UZ180" s="6"/>
      <c r="VA180" s="6"/>
      <c r="VB180" s="6"/>
      <c r="VH180" s="24"/>
      <c r="VI180" s="24"/>
      <c r="VJ180" s="6"/>
      <c r="VK180" s="6"/>
      <c r="VL180" s="6"/>
      <c r="VM180" s="6"/>
      <c r="VN180" s="6"/>
      <c r="VO180" s="6"/>
      <c r="VP180" s="6"/>
      <c r="VQ180" s="6"/>
      <c r="VR180" s="6"/>
      <c r="VS180" s="6"/>
      <c r="VT180" s="6"/>
      <c r="VU180" s="6"/>
      <c r="VV180" s="6"/>
      <c r="VW180" s="6"/>
      <c r="VX180" s="6"/>
      <c r="VY180" s="6"/>
      <c r="VZ180" s="6"/>
      <c r="WA180" s="6"/>
      <c r="WB180" s="6"/>
      <c r="WC180" s="6"/>
      <c r="WD180" s="6"/>
      <c r="WE180" s="6"/>
      <c r="WF180" s="6"/>
      <c r="WG180" s="6"/>
      <c r="WH180" s="6"/>
      <c r="WI180" s="6"/>
      <c r="WJ180" s="6"/>
      <c r="WK180" s="6"/>
      <c r="WL180" s="6"/>
      <c r="WM180" s="3"/>
      <c r="WO180" s="4"/>
      <c r="WP180" s="1"/>
      <c r="WQ180" s="1"/>
      <c r="WR180" s="1"/>
      <c r="WS180" s="1"/>
      <c r="WT180" s="1"/>
      <c r="WU180" s="1"/>
      <c r="WV180" s="1"/>
      <c r="WW180" s="1"/>
      <c r="WX180" s="1"/>
      <c r="WY180" s="1"/>
      <c r="WZ180" s="1"/>
      <c r="XA180" s="1"/>
      <c r="XB180" s="1"/>
      <c r="XC180" s="1"/>
      <c r="XD180" s="6"/>
      <c r="XE180" s="6"/>
      <c r="XF180" s="6"/>
      <c r="XG180" s="6"/>
      <c r="XH180" s="6"/>
      <c r="XI180" s="6"/>
      <c r="XJ180" s="6"/>
      <c r="XK180" s="6"/>
      <c r="XL180" s="6"/>
      <c r="XM180" s="6"/>
      <c r="XN180" s="6"/>
      <c r="XO180" s="6"/>
      <c r="XP180" s="6"/>
      <c r="XQ180" s="6"/>
      <c r="XR180" s="6"/>
      <c r="XS180" s="6"/>
      <c r="XT180" s="6"/>
      <c r="XU180" s="6"/>
      <c r="XV180" s="6"/>
      <c r="XW180" s="6"/>
      <c r="XX180" s="6"/>
      <c r="XY180" s="6"/>
      <c r="XZ180" s="6"/>
      <c r="YA180" s="6"/>
      <c r="YB180" s="6"/>
      <c r="YC180" s="6"/>
      <c r="YD180" s="6"/>
      <c r="YE180" s="6"/>
      <c r="YF180" s="6"/>
      <c r="YG180" s="6"/>
      <c r="YH180" s="6"/>
      <c r="YI180" s="6"/>
      <c r="YJ180" s="6"/>
      <c r="YK180" s="6"/>
      <c r="YL180" s="6"/>
      <c r="YM180" s="6"/>
      <c r="YN180" s="6"/>
      <c r="YO180" s="6"/>
      <c r="YP180" s="6"/>
      <c r="YQ180" s="6"/>
      <c r="YR180" s="6"/>
      <c r="YS180" s="6"/>
      <c r="YT180" s="6"/>
      <c r="YU180" s="6"/>
      <c r="ZH180" s="3"/>
      <c r="ZJ180" s="4"/>
      <c r="ZK180" s="1"/>
      <c r="ZL180" s="1"/>
      <c r="ZM180" s="1"/>
      <c r="ZN180" s="1"/>
      <c r="ZO180" s="1"/>
      <c r="ZW180" s="1"/>
      <c r="AAA180" s="24"/>
      <c r="AAB180" s="210"/>
      <c r="AAC180" s="24"/>
      <c r="AAD180" s="7"/>
      <c r="AAE180" s="24"/>
      <c r="AAF180" s="24"/>
      <c r="AAG180" s="24"/>
      <c r="AAH180" s="24"/>
      <c r="AAI180" s="183"/>
    </row>
    <row r="181" s="1" customFormat="1" ht="15" customHeight="1">
      <c r="A181" s="2"/>
      <c r="B181" s="2"/>
      <c r="C181" s="2"/>
      <c r="D181" s="2"/>
      <c r="E181" s="2"/>
      <c r="F181" s="2"/>
      <c r="G181" s="2"/>
      <c r="H181" s="2"/>
      <c r="I181" s="2"/>
      <c r="J181" s="2"/>
      <c r="K181" s="183"/>
      <c r="L181" s="24"/>
      <c r="M181" s="24"/>
      <c r="N181" s="24"/>
      <c r="O181" s="24"/>
      <c r="P181" s="7"/>
      <c r="Q181" s="7"/>
      <c r="R181" s="51"/>
      <c r="S181" s="51"/>
      <c r="T181" s="51"/>
      <c r="U181" s="51"/>
      <c r="V181" s="51"/>
      <c r="W181" s="51"/>
      <c r="X181" s="51"/>
      <c r="Y181" s="51"/>
      <c r="Z181" s="51"/>
      <c r="AA181" s="51"/>
      <c r="AB181" s="51"/>
      <c r="AC181" s="51"/>
      <c r="AD181" s="51"/>
      <c r="AE181" s="51"/>
      <c r="AF181" s="51"/>
      <c r="AG181" s="51"/>
      <c r="AH181" s="51"/>
      <c r="AI181" s="51"/>
      <c r="AJ181" s="51"/>
      <c r="AK181" s="7"/>
      <c r="AL181" s="7"/>
      <c r="AM181" s="7"/>
      <c r="AN181" s="7"/>
      <c r="AO181" s="7"/>
      <c r="AP181" s="7"/>
      <c r="AQ181" s="7"/>
      <c r="AR181" s="7"/>
      <c r="AS181" s="7"/>
      <c r="AT181" s="6"/>
      <c r="AU181" s="6"/>
      <c r="AV181" s="6"/>
      <c r="AW181" s="6"/>
      <c r="AX181" s="6"/>
      <c r="AY181" s="6"/>
      <c r="AZ181" s="8"/>
      <c r="BA181" s="8"/>
      <c r="BB181" s="6"/>
      <c r="BC181" s="6"/>
      <c r="BD181" s="6"/>
      <c r="BE181" s="6"/>
      <c r="BF181" s="6"/>
      <c r="BG181" s="6"/>
      <c r="BH181" s="6"/>
      <c r="BI181" s="6"/>
      <c r="BJ181" s="6"/>
      <c r="BK181" s="6"/>
      <c r="BL181" s="6"/>
      <c r="BM181" s="6"/>
      <c r="BN181" s="6"/>
      <c r="BO181" s="6"/>
      <c r="BP181" s="6"/>
      <c r="BQ181" s="6"/>
      <c r="BR181" s="6"/>
      <c r="BS181" s="6"/>
      <c r="BT181" s="6"/>
      <c r="BU181" s="6"/>
      <c r="BV181" s="24"/>
      <c r="BW181" s="24"/>
      <c r="BX181" s="24"/>
      <c r="BY181" s="24"/>
      <c r="BZ181" s="24"/>
      <c r="CA181" s="24"/>
      <c r="CB181" s="24"/>
      <c r="CC181" s="24"/>
      <c r="CD181" s="24"/>
      <c r="CE181" s="24"/>
      <c r="CF181" s="24"/>
      <c r="CG181" s="7"/>
      <c r="CH181" s="7"/>
      <c r="CI181" s="7"/>
      <c r="CJ181" s="7"/>
      <c r="CK181" s="7"/>
      <c r="CL181" s="7"/>
      <c r="CM181" s="7"/>
      <c r="CN181" s="7"/>
      <c r="CO181" s="7"/>
      <c r="CP181" s="7"/>
      <c r="CQ181" s="7"/>
      <c r="CR181" s="7"/>
      <c r="CS181" s="7"/>
      <c r="CT181" s="7"/>
      <c r="CU181" s="7"/>
      <c r="CV181" s="7"/>
      <c r="CW181" s="7"/>
      <c r="CX181" s="7"/>
      <c r="CY181" s="7"/>
      <c r="CZ181" s="7"/>
      <c r="DA181" s="7"/>
      <c r="DB181" s="6"/>
      <c r="DC181" s="6"/>
      <c r="DD181" s="6"/>
      <c r="DE181" s="6"/>
      <c r="DF181" s="6"/>
      <c r="DG181" s="6"/>
      <c r="DH181" s="6"/>
      <c r="DI181" s="6"/>
      <c r="DJ181" s="6"/>
      <c r="DK181" s="7"/>
      <c r="DL181" s="6"/>
      <c r="DR181" s="24"/>
      <c r="DS181" s="24"/>
      <c r="DT181" s="6"/>
      <c r="DX181" s="24"/>
      <c r="DY181" s="7"/>
      <c r="DZ181" s="7"/>
      <c r="EA181" s="7"/>
      <c r="EB181" s="7"/>
      <c r="EC181" s="7"/>
      <c r="ED181" s="7"/>
      <c r="EE181" s="7"/>
      <c r="EF181" s="7"/>
      <c r="EG181" s="7"/>
      <c r="EH181" s="7"/>
      <c r="EI181" s="7"/>
      <c r="EJ181" s="7"/>
      <c r="EK181" s="7"/>
      <c r="EL181" s="7"/>
      <c r="EM181" s="6"/>
      <c r="EN181" s="6"/>
      <c r="EO181" s="6"/>
      <c r="EP181" s="6"/>
      <c r="EQ181" s="6"/>
      <c r="ER181" s="6"/>
      <c r="ES181" s="6"/>
      <c r="ET181" s="6"/>
      <c r="EU181" s="6"/>
      <c r="EV181" s="6"/>
      <c r="EW181" s="6"/>
      <c r="EX181" s="6"/>
      <c r="EY181" s="6"/>
      <c r="EZ181" s="6"/>
      <c r="FF181" s="24"/>
      <c r="FG181" s="24"/>
      <c r="FH181" s="6"/>
      <c r="FM181" s="7"/>
      <c r="FN181" s="7"/>
      <c r="FO181" s="7"/>
      <c r="FP181" s="7"/>
      <c r="FQ181" s="7"/>
      <c r="FR181" s="7"/>
      <c r="FS181" s="7"/>
      <c r="FT181" s="7"/>
      <c r="FU181" s="7"/>
      <c r="FV181" s="7"/>
      <c r="FW181" s="7"/>
      <c r="FX181" s="7"/>
      <c r="FY181" s="7"/>
      <c r="FZ181" s="7"/>
      <c r="GA181" s="7"/>
      <c r="GB181" s="7"/>
      <c r="GC181" s="7"/>
      <c r="GD181" s="7"/>
      <c r="GE181" s="7"/>
      <c r="GF181" s="7"/>
      <c r="GG181" s="6"/>
      <c r="GM181" s="24"/>
      <c r="GN181" s="24"/>
      <c r="GO181" s="6"/>
      <c r="GT181" s="1"/>
      <c r="GU181" s="1"/>
      <c r="GV181" s="1"/>
      <c r="GW181" s="1"/>
      <c r="GX181" s="1"/>
      <c r="GY181" s="1"/>
      <c r="GZ181" s="1"/>
      <c r="HA181" s="1"/>
      <c r="HB181" s="1"/>
      <c r="HC181" s="1"/>
      <c r="HD181" s="1"/>
      <c r="HE181" s="1"/>
      <c r="HF181" s="1"/>
      <c r="HG181" s="1"/>
      <c r="HH181" s="1"/>
      <c r="HI181" s="1"/>
      <c r="HJ181" s="1"/>
      <c r="HK181" s="1"/>
      <c r="HL181" s="6"/>
      <c r="HR181" s="24"/>
      <c r="HS181" s="24"/>
      <c r="HT181" s="6"/>
      <c r="HV181" s="1"/>
      <c r="HW181" s="1"/>
      <c r="HX181" s="1"/>
      <c r="HY181" s="1"/>
      <c r="HZ181" s="1"/>
      <c r="IA181" s="1"/>
      <c r="IB181" s="1"/>
      <c r="IC181" s="1"/>
      <c r="ID181" s="1"/>
      <c r="IE181" s="1"/>
      <c r="IF181" s="1"/>
      <c r="IG181" s="1"/>
      <c r="IH181" s="1"/>
      <c r="II181" s="1"/>
      <c r="IJ181" s="1"/>
      <c r="IK181" s="1"/>
      <c r="IL181" s="1"/>
      <c r="IM181" s="1"/>
      <c r="IN181" s="6"/>
      <c r="IT181" s="24"/>
      <c r="IU181" s="24"/>
      <c r="IV181" s="6"/>
      <c r="IW181" s="6"/>
      <c r="IX181" s="6"/>
      <c r="IY181" s="6"/>
      <c r="IZ181" s="6"/>
      <c r="JA181" s="6"/>
      <c r="JB181" s="6"/>
      <c r="JC181" s="6"/>
      <c r="JD181" s="6"/>
      <c r="JE181" s="6"/>
      <c r="JF181" s="24"/>
      <c r="JG181" s="24"/>
      <c r="JH181" s="24"/>
      <c r="JI181" s="24"/>
      <c r="JJ181" s="24"/>
      <c r="JK181" s="24"/>
      <c r="JL181" s="24"/>
      <c r="JM181" s="24"/>
      <c r="JN181" s="24"/>
      <c r="KN181" s="24"/>
      <c r="KO181" s="24"/>
      <c r="KP181" s="24"/>
      <c r="KQ181" s="24"/>
      <c r="KR181" s="24"/>
      <c r="KS181" s="24"/>
      <c r="KT181" s="24"/>
      <c r="KU181" s="6"/>
      <c r="KV181" s="6"/>
      <c r="KW181" s="6"/>
      <c r="KX181" s="6"/>
      <c r="KY181" s="6"/>
      <c r="KZ181" s="6"/>
      <c r="LA181" s="6"/>
      <c r="LB181" s="6"/>
      <c r="LC181" s="6"/>
      <c r="LD181" s="24"/>
      <c r="LE181" s="24"/>
      <c r="LF181" s="24"/>
      <c r="LG181" s="24"/>
      <c r="LH181" s="24"/>
      <c r="LI181" s="24"/>
      <c r="LJ181" s="24"/>
      <c r="LK181" s="24"/>
      <c r="LL181" s="24"/>
      <c r="LM181" s="1"/>
      <c r="LN181" s="1"/>
      <c r="LO181" s="1"/>
      <c r="LP181" s="1"/>
      <c r="LQ181" s="1"/>
      <c r="LR181" s="1"/>
      <c r="LS181" s="1"/>
      <c r="LT181" s="1"/>
      <c r="LU181" s="1"/>
      <c r="LV181" s="1"/>
      <c r="LW181" s="1"/>
      <c r="LX181" s="1"/>
      <c r="LY181" s="1"/>
      <c r="LZ181" s="1"/>
      <c r="MA181" s="1"/>
      <c r="MB181" s="1"/>
      <c r="MC181" s="1"/>
      <c r="MD181" s="1"/>
      <c r="ME181" s="6"/>
      <c r="MK181" s="24"/>
      <c r="ML181" s="24"/>
      <c r="MM181" s="6"/>
      <c r="MN181" s="6"/>
      <c r="MO181" s="6"/>
      <c r="MP181" s="6"/>
      <c r="MQ181" s="6"/>
      <c r="MR181" s="6"/>
      <c r="MS181" s="6"/>
      <c r="MT181" s="6"/>
      <c r="MU181" s="6"/>
      <c r="MV181" s="6"/>
      <c r="MW181" s="1"/>
      <c r="MX181" s="1"/>
      <c r="MY181" s="1"/>
      <c r="MZ181" s="1"/>
      <c r="NA181" s="1"/>
      <c r="NB181" s="1"/>
      <c r="NC181" s="1"/>
      <c r="ND181" s="1"/>
      <c r="NE181" s="1"/>
      <c r="NF181" s="1"/>
      <c r="NG181" s="1"/>
      <c r="NH181" s="1"/>
      <c r="NI181" s="1"/>
      <c r="NJ181" s="1"/>
      <c r="NK181" s="1"/>
      <c r="NL181" s="1"/>
      <c r="NM181" s="1"/>
      <c r="NN181" s="1"/>
      <c r="NO181" s="6"/>
      <c r="NU181" s="24"/>
      <c r="NV181" s="24"/>
      <c r="NW181" s="6"/>
      <c r="NX181" s="6"/>
      <c r="NY181" s="6"/>
      <c r="NZ181" s="6"/>
      <c r="OA181" s="6"/>
      <c r="OB181" s="6"/>
      <c r="OC181" s="6"/>
      <c r="OD181" s="6"/>
      <c r="OE181" s="6"/>
      <c r="OF181" s="6"/>
      <c r="OG181" s="6"/>
      <c r="OM181" s="24"/>
      <c r="ON181" s="24"/>
      <c r="OO181" s="6"/>
      <c r="OP181" s="6"/>
      <c r="OQ181" s="6"/>
      <c r="OR181" s="6"/>
      <c r="OS181" s="6"/>
      <c r="OT181" s="6"/>
      <c r="OU181" s="6"/>
      <c r="OV181" s="6"/>
      <c r="OW181" s="6"/>
      <c r="OX181" s="6"/>
      <c r="PH181" s="1"/>
      <c r="PI181" s="1"/>
      <c r="PJ181" s="1"/>
      <c r="PK181" s="1"/>
      <c r="PL181" s="1"/>
      <c r="PM181" s="1"/>
      <c r="PN181" s="1"/>
      <c r="PO181" s="1"/>
      <c r="PP181" s="1"/>
      <c r="PQ181" s="1"/>
      <c r="PR181" s="1"/>
      <c r="PS181" s="1"/>
      <c r="PT181" s="1"/>
      <c r="PU181" s="1"/>
      <c r="PV181" s="1"/>
      <c r="PW181" s="1"/>
      <c r="PX181" s="1"/>
      <c r="PY181" s="1"/>
      <c r="PZ181" s="6"/>
      <c r="QF181" s="24"/>
      <c r="QG181" s="24"/>
      <c r="QH181" s="6"/>
      <c r="QI181" s="6"/>
      <c r="QJ181" s="6"/>
      <c r="QK181" s="6"/>
      <c r="QL181" s="6"/>
      <c r="QM181" s="6"/>
      <c r="QN181" s="6"/>
      <c r="QO181" s="6"/>
      <c r="QP181" s="6"/>
      <c r="QQ181" s="6"/>
      <c r="QR181" s="6"/>
      <c r="QX181" s="24"/>
      <c r="QY181" s="24"/>
      <c r="QZ181" s="6"/>
      <c r="RA181" s="6"/>
      <c r="RB181" s="6"/>
      <c r="RC181" s="6"/>
      <c r="RD181" s="6"/>
      <c r="RE181" s="6"/>
      <c r="RF181" s="6"/>
      <c r="RG181" s="6"/>
      <c r="RH181" s="6"/>
      <c r="RI181" s="6"/>
      <c r="SB181" s="6"/>
      <c r="SC181" s="6"/>
      <c r="SD181" s="6"/>
      <c r="SE181" s="6"/>
      <c r="SF181" s="6"/>
      <c r="SG181" s="6"/>
      <c r="SH181" s="6"/>
      <c r="SI181" s="6"/>
      <c r="SJ181" s="6"/>
      <c r="SK181" s="24"/>
      <c r="SL181" s="7"/>
      <c r="SM181" s="7"/>
      <c r="SN181" s="7"/>
      <c r="SO181" s="7"/>
      <c r="SP181" s="7"/>
      <c r="SQ181" s="7"/>
      <c r="SR181" s="7"/>
      <c r="SS181" s="7"/>
      <c r="ST181" s="7"/>
      <c r="SU181" s="7"/>
      <c r="SV181" s="7"/>
      <c r="SW181" s="7"/>
      <c r="SX181" s="7"/>
      <c r="SY181" s="7"/>
      <c r="SZ181" s="7"/>
      <c r="TA181" s="7"/>
      <c r="TB181" s="7"/>
      <c r="TC181" s="7"/>
      <c r="TD181" s="7"/>
      <c r="TE181" s="7"/>
      <c r="TF181" s="6"/>
      <c r="TL181" s="24"/>
      <c r="TM181" s="24"/>
      <c r="TN181" s="6"/>
      <c r="TR181" s="6"/>
      <c r="TS181" s="6"/>
      <c r="TT181" s="6"/>
      <c r="TU181" s="6"/>
      <c r="TV181" s="6"/>
      <c r="TW181" s="6"/>
      <c r="TX181" s="6"/>
      <c r="TY181" s="6"/>
      <c r="TZ181" s="6"/>
      <c r="UA181" s="6"/>
      <c r="UB181" s="6"/>
      <c r="UC181" s="6"/>
      <c r="UD181" s="6"/>
      <c r="UE181" s="6"/>
      <c r="UF181" s="6"/>
      <c r="UG181" s="6"/>
      <c r="UH181" s="6"/>
      <c r="UI181" s="6"/>
      <c r="US181" s="6"/>
      <c r="UT181" s="8"/>
      <c r="UU181" s="6"/>
      <c r="UV181" s="6"/>
      <c r="UW181" s="6"/>
      <c r="UX181" s="6"/>
      <c r="UY181" s="6"/>
      <c r="UZ181" s="6"/>
      <c r="VA181" s="6"/>
      <c r="VB181" s="6"/>
      <c r="VH181" s="24"/>
      <c r="VI181" s="24"/>
      <c r="VJ181" s="6"/>
      <c r="VK181" s="6"/>
      <c r="VL181" s="6"/>
      <c r="VM181" s="6"/>
      <c r="VN181" s="6"/>
      <c r="VO181" s="6"/>
      <c r="VP181" s="6"/>
      <c r="VQ181" s="6"/>
      <c r="VR181" s="6"/>
      <c r="VS181" s="6"/>
      <c r="VT181" s="6"/>
      <c r="VU181" s="6"/>
      <c r="VV181" s="6"/>
      <c r="VW181" s="6"/>
      <c r="VX181" s="6"/>
      <c r="VY181" s="6"/>
      <c r="VZ181" s="6"/>
      <c r="WA181" s="6"/>
      <c r="WB181" s="6"/>
      <c r="WL181" s="6"/>
      <c r="WM181" s="3"/>
      <c r="WO181" s="4"/>
      <c r="WP181" s="1"/>
      <c r="WQ181" s="1"/>
      <c r="WR181" s="1"/>
      <c r="WS181" s="1"/>
      <c r="WT181" s="1"/>
      <c r="WU181" s="1"/>
      <c r="WV181" s="1"/>
      <c r="WW181" s="1"/>
      <c r="WX181" s="1"/>
      <c r="WY181" s="1"/>
      <c r="WZ181" s="1"/>
      <c r="XA181" s="1"/>
      <c r="XB181" s="1"/>
      <c r="XC181" s="1"/>
      <c r="XD181" s="6"/>
      <c r="XE181" s="6"/>
      <c r="XF181" s="6"/>
      <c r="XG181" s="6"/>
      <c r="XH181" s="6"/>
      <c r="XI181" s="6"/>
      <c r="XJ181" s="6"/>
      <c r="XK181" s="6"/>
      <c r="XL181" s="6"/>
      <c r="XM181" s="6"/>
      <c r="XN181" s="6"/>
      <c r="XO181" s="6"/>
      <c r="XP181" s="6"/>
      <c r="XQ181" s="6"/>
      <c r="XR181" s="6"/>
      <c r="XS181" s="6"/>
      <c r="XT181" s="6"/>
      <c r="XU181" s="6"/>
      <c r="XV181" s="6"/>
      <c r="XW181" s="6"/>
      <c r="XX181" s="6"/>
      <c r="XY181" s="6"/>
      <c r="XZ181" s="6"/>
      <c r="YA181" s="6"/>
      <c r="YB181" s="6"/>
      <c r="YC181" s="6"/>
      <c r="YD181" s="6"/>
      <c r="YE181" s="6"/>
      <c r="YF181" s="6"/>
      <c r="YG181" s="6"/>
      <c r="YH181" s="6"/>
      <c r="YI181" s="6"/>
      <c r="YJ181" s="6"/>
      <c r="YK181" s="6"/>
      <c r="YL181" s="6"/>
      <c r="YM181" s="6"/>
      <c r="YN181" s="6"/>
      <c r="YO181" s="6"/>
      <c r="YP181" s="6"/>
      <c r="YQ181" s="6"/>
      <c r="YR181" s="6"/>
      <c r="YS181" s="6"/>
      <c r="YT181" s="6"/>
      <c r="YU181" s="6"/>
      <c r="ZH181" s="3"/>
      <c r="ZJ181" s="4"/>
      <c r="ZK181" s="1"/>
      <c r="ZL181" s="1"/>
      <c r="ZM181" s="1"/>
      <c r="ZN181" s="1"/>
      <c r="ZO181" s="1"/>
      <c r="ZW181" s="1"/>
      <c r="AAA181" s="24"/>
      <c r="AAB181" s="6"/>
      <c r="AAC181" s="7"/>
      <c r="AAD181" s="7"/>
      <c r="AAE181" s="6"/>
      <c r="AAF181" s="7"/>
      <c r="AAG181" s="6"/>
      <c r="AAH181" s="7"/>
      <c r="AAI181" s="183"/>
    </row>
    <row r="182" s="1" customFormat="1" ht="15" customHeight="1">
      <c r="A182" s="2"/>
      <c r="B182" s="2"/>
      <c r="C182" s="2"/>
      <c r="D182" s="2"/>
      <c r="E182" s="2"/>
      <c r="F182" s="2"/>
      <c r="G182" s="2"/>
      <c r="H182" s="2"/>
      <c r="I182" s="2"/>
      <c r="J182" s="2"/>
      <c r="K182" s="183"/>
      <c r="L182" s="24"/>
      <c r="M182" s="24"/>
      <c r="N182" s="24"/>
      <c r="O182" s="24"/>
      <c r="P182" s="7"/>
      <c r="Q182" s="7"/>
      <c r="R182" s="7"/>
      <c r="S182" s="7"/>
      <c r="T182" s="7"/>
      <c r="U182" s="7"/>
      <c r="V182" s="7"/>
      <c r="W182" s="7"/>
      <c r="X182" s="7"/>
      <c r="Y182" s="7"/>
      <c r="Z182" s="7"/>
      <c r="AA182" s="7"/>
      <c r="AB182" s="7"/>
      <c r="AC182" s="7"/>
      <c r="AD182" s="7"/>
      <c r="AE182" s="7"/>
      <c r="AF182" s="7"/>
      <c r="AG182" s="7"/>
      <c r="AH182" s="7"/>
      <c r="AI182" s="7"/>
      <c r="AJ182" s="7"/>
      <c r="AK182" s="51"/>
      <c r="AL182" s="51"/>
      <c r="AM182" s="51"/>
      <c r="AN182" s="51"/>
      <c r="AO182" s="51"/>
      <c r="AP182" s="51"/>
      <c r="AQ182" s="51"/>
      <c r="AR182" s="51"/>
      <c r="AS182" s="51"/>
      <c r="AT182" s="7"/>
      <c r="AU182" s="6"/>
      <c r="AV182" s="6"/>
      <c r="AW182" s="6"/>
      <c r="AX182" s="6"/>
      <c r="AY182" s="6"/>
      <c r="AZ182" s="8"/>
      <c r="BA182" s="8"/>
      <c r="BB182" s="6"/>
      <c r="BC182" s="6"/>
      <c r="BD182" s="6"/>
      <c r="BE182" s="6"/>
      <c r="BF182" s="6"/>
      <c r="BG182" s="6"/>
      <c r="BH182" s="6"/>
      <c r="BI182" s="6"/>
      <c r="BJ182" s="6"/>
      <c r="BK182" s="6"/>
      <c r="BL182" s="6"/>
      <c r="BM182" s="6"/>
      <c r="BN182" s="6"/>
      <c r="BO182" s="6"/>
      <c r="BP182" s="6"/>
      <c r="BQ182" s="6"/>
      <c r="BR182" s="6"/>
      <c r="BS182" s="6"/>
      <c r="BT182" s="6"/>
      <c r="BU182" s="6"/>
      <c r="BV182" s="7"/>
      <c r="BW182" s="7"/>
      <c r="BX182" s="7"/>
      <c r="BY182" s="7"/>
      <c r="BZ182" s="7"/>
      <c r="CA182" s="7"/>
      <c r="CB182" s="7"/>
      <c r="CC182" s="7"/>
      <c r="CD182" s="7"/>
      <c r="CE182" s="7"/>
      <c r="CF182" s="7"/>
      <c r="CG182" s="6"/>
      <c r="CH182" s="6"/>
      <c r="CI182" s="6"/>
      <c r="CJ182" s="6"/>
      <c r="CK182" s="6"/>
      <c r="CL182" s="6"/>
      <c r="CM182" s="6"/>
      <c r="CN182" s="6"/>
      <c r="CO182" s="6"/>
      <c r="CP182" s="6"/>
      <c r="CQ182" s="6"/>
      <c r="CR182" s="6"/>
      <c r="CS182" s="6"/>
      <c r="CT182" s="6"/>
      <c r="CU182" s="6"/>
      <c r="CV182" s="6"/>
      <c r="CW182" s="6"/>
      <c r="CX182" s="6"/>
      <c r="CY182" s="6"/>
      <c r="CZ182" s="6"/>
      <c r="DA182" s="6"/>
      <c r="DB182" s="7"/>
      <c r="DC182" s="7"/>
      <c r="DD182" s="7"/>
      <c r="DE182" s="7"/>
      <c r="DF182" s="7"/>
      <c r="DG182" s="7"/>
      <c r="DH182" s="7"/>
      <c r="DI182" s="7"/>
      <c r="DJ182" s="7"/>
      <c r="DK182" s="24"/>
      <c r="DL182" s="6"/>
      <c r="DR182" s="24"/>
      <c r="DS182" s="24"/>
      <c r="DT182" s="6"/>
      <c r="DX182" s="7"/>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F182" s="24"/>
      <c r="FG182" s="24"/>
      <c r="FH182" s="6"/>
      <c r="FM182" s="6"/>
      <c r="FN182" s="6"/>
      <c r="FO182" s="6"/>
      <c r="FP182" s="6"/>
      <c r="FQ182" s="6"/>
      <c r="FR182" s="6"/>
      <c r="FS182" s="6"/>
      <c r="FT182" s="6"/>
      <c r="FU182" s="6"/>
      <c r="FV182" s="6"/>
      <c r="FW182" s="6"/>
      <c r="FX182" s="6"/>
      <c r="FY182" s="6"/>
      <c r="FZ182" s="6"/>
      <c r="GA182" s="6"/>
      <c r="GB182" s="6"/>
      <c r="GC182" s="6"/>
      <c r="GD182" s="6"/>
      <c r="GE182" s="6"/>
      <c r="GF182" s="6"/>
      <c r="GG182" s="6"/>
      <c r="GM182" s="24"/>
      <c r="GN182" s="24"/>
      <c r="GO182" s="6"/>
      <c r="GT182" s="1"/>
      <c r="GU182" s="1"/>
      <c r="GV182" s="1"/>
      <c r="GW182" s="1"/>
      <c r="GX182" s="1"/>
      <c r="GY182" s="1"/>
      <c r="GZ182" s="1"/>
      <c r="HA182" s="1"/>
      <c r="HB182" s="1"/>
      <c r="HC182" s="1"/>
      <c r="HD182" s="1"/>
      <c r="HE182" s="1"/>
      <c r="HF182" s="1"/>
      <c r="HG182" s="1"/>
      <c r="HH182" s="1"/>
      <c r="HI182" s="1"/>
      <c r="HJ182" s="1"/>
      <c r="HK182" s="1"/>
      <c r="HL182" s="6"/>
      <c r="HR182" s="24"/>
      <c r="HS182" s="24"/>
      <c r="HT182" s="6"/>
      <c r="HV182" s="1"/>
      <c r="HW182" s="1"/>
      <c r="HX182" s="1"/>
      <c r="HY182" s="1"/>
      <c r="HZ182" s="1"/>
      <c r="IA182" s="1"/>
      <c r="IB182" s="1"/>
      <c r="IC182" s="1"/>
      <c r="ID182" s="1"/>
      <c r="IE182" s="1"/>
      <c r="IF182" s="1"/>
      <c r="IG182" s="1"/>
      <c r="IH182" s="1"/>
      <c r="II182" s="1"/>
      <c r="IJ182" s="1"/>
      <c r="IK182" s="1"/>
      <c r="IL182" s="1"/>
      <c r="IM182" s="1"/>
      <c r="IN182" s="6"/>
      <c r="IT182" s="24"/>
      <c r="IU182" s="24"/>
      <c r="IV182" s="6"/>
      <c r="IW182" s="6"/>
      <c r="IX182" s="6"/>
      <c r="IY182" s="6"/>
      <c r="IZ182" s="6"/>
      <c r="JA182" s="6"/>
      <c r="JB182" s="6"/>
      <c r="JC182" s="6"/>
      <c r="JD182" s="6"/>
      <c r="JE182" s="6"/>
      <c r="JF182" s="7"/>
      <c r="JG182" s="7"/>
      <c r="JH182" s="7"/>
      <c r="JI182" s="7"/>
      <c r="JJ182" s="7"/>
      <c r="JK182" s="7"/>
      <c r="JL182" s="7"/>
      <c r="JM182" s="7"/>
      <c r="JN182" s="7"/>
      <c r="KN182" s="7"/>
      <c r="KO182" s="7"/>
      <c r="KP182" s="7"/>
      <c r="KQ182" s="7"/>
      <c r="KR182" s="7"/>
      <c r="KS182" s="7"/>
      <c r="KT182" s="7"/>
      <c r="KU182" s="6"/>
      <c r="KV182" s="6"/>
      <c r="KW182" s="6"/>
      <c r="KX182" s="6"/>
      <c r="KY182" s="6"/>
      <c r="KZ182" s="6"/>
      <c r="LA182" s="6"/>
      <c r="LB182" s="6"/>
      <c r="LC182" s="6"/>
      <c r="LD182" s="7"/>
      <c r="LE182" s="7"/>
      <c r="LF182" s="7"/>
      <c r="LG182" s="7"/>
      <c r="LH182" s="7"/>
      <c r="LI182" s="7"/>
      <c r="LJ182" s="7"/>
      <c r="LK182" s="7"/>
      <c r="LL182" s="7"/>
      <c r="LM182" s="1"/>
      <c r="LN182" s="1"/>
      <c r="LO182" s="1"/>
      <c r="LP182" s="1"/>
      <c r="LQ182" s="1"/>
      <c r="LR182" s="1"/>
      <c r="LS182" s="1"/>
      <c r="LT182" s="1"/>
      <c r="LU182" s="1"/>
      <c r="LV182" s="1"/>
      <c r="LW182" s="1"/>
      <c r="LX182" s="1"/>
      <c r="LY182" s="1"/>
      <c r="LZ182" s="1"/>
      <c r="MA182" s="1"/>
      <c r="MB182" s="1"/>
      <c r="MC182" s="1"/>
      <c r="MD182" s="1"/>
      <c r="ME182" s="6"/>
      <c r="MK182" s="24"/>
      <c r="ML182" s="24"/>
      <c r="MM182" s="6"/>
      <c r="MN182" s="6"/>
      <c r="MO182" s="6"/>
      <c r="MP182" s="6"/>
      <c r="MQ182" s="6"/>
      <c r="MR182" s="6"/>
      <c r="MS182" s="6"/>
      <c r="MT182" s="6"/>
      <c r="MU182" s="6"/>
      <c r="MV182" s="6"/>
      <c r="MW182" s="1"/>
      <c r="MX182" s="1"/>
      <c r="MY182" s="1"/>
      <c r="MZ182" s="1"/>
      <c r="NA182" s="1"/>
      <c r="NB182" s="1"/>
      <c r="NC182" s="1"/>
      <c r="ND182" s="1"/>
      <c r="NE182" s="1"/>
      <c r="NF182" s="1"/>
      <c r="NG182" s="1"/>
      <c r="NH182" s="1"/>
      <c r="NI182" s="1"/>
      <c r="NJ182" s="1"/>
      <c r="NK182" s="1"/>
      <c r="NL182" s="1"/>
      <c r="NM182" s="1"/>
      <c r="NN182" s="1"/>
      <c r="NO182" s="6"/>
      <c r="NU182" s="24"/>
      <c r="NV182" s="24"/>
      <c r="NW182" s="6"/>
      <c r="NX182" s="6"/>
      <c r="NY182" s="6"/>
      <c r="NZ182" s="6"/>
      <c r="OA182" s="6"/>
      <c r="OB182" s="6"/>
      <c r="OC182" s="6"/>
      <c r="OD182" s="6"/>
      <c r="OE182" s="6"/>
      <c r="OF182" s="6"/>
      <c r="OG182" s="6"/>
      <c r="OM182" s="24"/>
      <c r="ON182" s="24"/>
      <c r="OO182" s="6"/>
      <c r="OP182" s="6"/>
      <c r="OQ182" s="6"/>
      <c r="OR182" s="6"/>
      <c r="OS182" s="6"/>
      <c r="OT182" s="6"/>
      <c r="OU182" s="6"/>
      <c r="OV182" s="6"/>
      <c r="OW182" s="6"/>
      <c r="OX182" s="6"/>
      <c r="PH182" s="1"/>
      <c r="PI182" s="1"/>
      <c r="PJ182" s="1"/>
      <c r="PK182" s="1"/>
      <c r="PL182" s="1"/>
      <c r="PM182" s="1"/>
      <c r="PN182" s="1"/>
      <c r="PO182" s="1"/>
      <c r="PP182" s="1"/>
      <c r="PQ182" s="1"/>
      <c r="PR182" s="1"/>
      <c r="PS182" s="1"/>
      <c r="PT182" s="1"/>
      <c r="PU182" s="1"/>
      <c r="PV182" s="1"/>
      <c r="PW182" s="1"/>
      <c r="PX182" s="1"/>
      <c r="PY182" s="1"/>
      <c r="PZ182" s="6"/>
      <c r="QI182" s="6"/>
      <c r="QJ182" s="6"/>
      <c r="QK182" s="6"/>
      <c r="QL182" s="6"/>
      <c r="QM182" s="6"/>
      <c r="QN182" s="6"/>
      <c r="QO182" s="6"/>
      <c r="QP182" s="6"/>
      <c r="QQ182" s="6"/>
      <c r="QR182" s="6"/>
      <c r="QX182" s="24"/>
      <c r="QY182" s="24"/>
      <c r="QZ182" s="6"/>
      <c r="RA182" s="6"/>
      <c r="RB182" s="6"/>
      <c r="RC182" s="6"/>
      <c r="RD182" s="6"/>
      <c r="RE182" s="6"/>
      <c r="RF182" s="6"/>
      <c r="RG182" s="6"/>
      <c r="RH182" s="6"/>
      <c r="RI182" s="6"/>
      <c r="SB182" s="6"/>
      <c r="SC182" s="6"/>
      <c r="SD182" s="6"/>
      <c r="SE182" s="6"/>
      <c r="SF182" s="6"/>
      <c r="SG182" s="6"/>
      <c r="SH182" s="6"/>
      <c r="SI182" s="6"/>
      <c r="SJ182" s="6"/>
      <c r="SK182" s="7"/>
      <c r="SL182" s="6"/>
      <c r="SM182" s="6"/>
      <c r="SN182" s="6"/>
      <c r="SO182" s="6"/>
      <c r="SP182" s="6"/>
      <c r="SQ182" s="6"/>
      <c r="SR182" s="6"/>
      <c r="SS182" s="6"/>
      <c r="ST182" s="6"/>
      <c r="SU182" s="6"/>
      <c r="SV182" s="6"/>
      <c r="SW182" s="6"/>
      <c r="SX182" s="6"/>
      <c r="SY182" s="6"/>
      <c r="SZ182" s="6"/>
      <c r="TA182" s="6"/>
      <c r="TB182" s="6"/>
      <c r="TC182" s="6"/>
      <c r="TD182" s="6"/>
      <c r="TE182" s="6"/>
      <c r="TF182" s="6"/>
      <c r="TL182" s="24"/>
      <c r="TM182" s="24"/>
      <c r="TN182" s="6"/>
      <c r="TR182" s="6"/>
      <c r="TS182" s="6"/>
      <c r="TT182" s="6"/>
      <c r="TU182" s="6"/>
      <c r="TV182" s="6"/>
      <c r="TW182" s="6"/>
      <c r="TX182" s="6"/>
      <c r="TY182" s="6"/>
      <c r="TZ182" s="6"/>
      <c r="UA182" s="6"/>
      <c r="UB182" s="6"/>
      <c r="UC182" s="6"/>
      <c r="UD182" s="6"/>
      <c r="UE182" s="6"/>
      <c r="UF182" s="6"/>
      <c r="UG182" s="6"/>
      <c r="UH182" s="6"/>
      <c r="UI182" s="6"/>
      <c r="US182" s="6"/>
      <c r="UT182" s="8"/>
      <c r="UU182" s="6"/>
      <c r="UV182" s="6"/>
      <c r="UW182" s="6"/>
      <c r="UX182" s="6"/>
      <c r="UY182" s="6"/>
      <c r="UZ182" s="6"/>
      <c r="VA182" s="6"/>
      <c r="VB182" s="6"/>
      <c r="VH182" s="24"/>
      <c r="VI182" s="24"/>
      <c r="VJ182" s="6"/>
      <c r="VK182" s="6"/>
      <c r="VL182" s="6"/>
      <c r="VM182" s="6"/>
      <c r="VN182" s="6"/>
      <c r="VO182" s="6"/>
      <c r="VP182" s="6"/>
      <c r="VQ182" s="6"/>
      <c r="VR182" s="6"/>
      <c r="VS182" s="6"/>
      <c r="VT182" s="6"/>
      <c r="VU182" s="6"/>
      <c r="VV182" s="6"/>
      <c r="VW182" s="6"/>
      <c r="VX182" s="6"/>
      <c r="VY182" s="6"/>
      <c r="VZ182" s="6"/>
      <c r="WA182" s="6"/>
      <c r="WB182" s="6"/>
      <c r="WL182" s="6"/>
      <c r="WM182" s="3"/>
      <c r="WO182" s="4"/>
      <c r="WP182" s="1"/>
      <c r="WQ182" s="1"/>
      <c r="WR182" s="1"/>
      <c r="WS182" s="1"/>
      <c r="WT182" s="1"/>
      <c r="WU182" s="1"/>
      <c r="WV182" s="1"/>
      <c r="WW182" s="1"/>
      <c r="WX182" s="1"/>
      <c r="WY182" s="1"/>
      <c r="WZ182" s="1"/>
      <c r="XA182" s="1"/>
      <c r="XB182" s="1"/>
      <c r="XC182" s="1"/>
      <c r="XD182" s="6"/>
      <c r="XE182" s="6"/>
      <c r="XF182" s="6"/>
      <c r="XG182" s="6"/>
      <c r="XH182" s="6"/>
      <c r="XI182" s="6"/>
      <c r="XJ182" s="6"/>
      <c r="XK182" s="6"/>
      <c r="XL182" s="6"/>
      <c r="XM182" s="6"/>
      <c r="XN182" s="6"/>
      <c r="XO182" s="6"/>
      <c r="XP182" s="6"/>
      <c r="XQ182" s="6"/>
      <c r="XR182" s="6"/>
      <c r="XS182" s="6"/>
      <c r="XT182" s="6"/>
      <c r="XU182" s="6"/>
      <c r="XV182" s="6"/>
      <c r="XW182" s="6"/>
      <c r="XX182" s="6"/>
      <c r="XY182" s="6"/>
      <c r="XZ182" s="6"/>
      <c r="YA182" s="6"/>
      <c r="YB182" s="6"/>
      <c r="YC182" s="6"/>
      <c r="YD182" s="6"/>
      <c r="YE182" s="6"/>
      <c r="YF182" s="6"/>
      <c r="YG182" s="6"/>
      <c r="YH182" s="6"/>
      <c r="YI182" s="6"/>
      <c r="YJ182" s="6"/>
      <c r="YK182" s="6"/>
      <c r="YL182" s="6"/>
      <c r="YM182" s="6"/>
      <c r="YN182" s="6"/>
      <c r="YO182" s="6"/>
      <c r="YP182" s="6"/>
      <c r="YQ182" s="6"/>
      <c r="YR182" s="6"/>
      <c r="YS182" s="6"/>
      <c r="YT182" s="6"/>
      <c r="YU182" s="6"/>
      <c r="ZH182" s="3"/>
      <c r="ZJ182" s="4"/>
      <c r="ZK182" s="1"/>
      <c r="ZL182" s="1"/>
      <c r="ZM182" s="1"/>
      <c r="ZN182" s="1"/>
      <c r="ZO182" s="1"/>
      <c r="ZW182" s="1"/>
      <c r="AAA182" s="210"/>
      <c r="AAB182" s="7"/>
      <c r="AAC182" s="7"/>
      <c r="AAD182" s="7"/>
      <c r="AAE182" s="7"/>
      <c r="AAF182" s="7"/>
      <c r="AAG182" s="6"/>
      <c r="AAH182" s="7"/>
      <c r="AAI182" s="183"/>
    </row>
    <row r="183" s="1" customFormat="1" ht="15" customHeight="1">
      <c r="A183" s="2"/>
      <c r="B183" s="2"/>
      <c r="C183" s="2"/>
      <c r="D183" s="2"/>
      <c r="E183" s="2"/>
      <c r="F183" s="2"/>
      <c r="G183" s="2"/>
      <c r="H183" s="2"/>
      <c r="I183" s="2"/>
      <c r="J183" s="2"/>
      <c r="K183" s="183"/>
      <c r="L183" s="6"/>
      <c r="M183" s="24"/>
      <c r="N183" s="24"/>
      <c r="O183" s="24"/>
      <c r="P183" s="7"/>
      <c r="Q183" s="24"/>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6"/>
      <c r="AU183" s="24"/>
      <c r="AV183" s="24"/>
      <c r="AW183" s="24"/>
      <c r="AX183" s="24"/>
      <c r="AY183" s="24"/>
      <c r="AZ183" s="71"/>
      <c r="BA183" s="71"/>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24"/>
      <c r="DC183" s="24"/>
      <c r="DD183" s="24"/>
      <c r="DE183" s="24"/>
      <c r="DF183" s="24"/>
      <c r="DG183" s="24"/>
      <c r="DH183" s="24"/>
      <c r="DI183" s="24"/>
      <c r="DJ183" s="24"/>
      <c r="DK183" s="24"/>
      <c r="DL183" s="6"/>
      <c r="DR183" s="24"/>
      <c r="DS183" s="24"/>
      <c r="DT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F183" s="24"/>
      <c r="FG183" s="24"/>
      <c r="FH183" s="6"/>
      <c r="FM183" s="6"/>
      <c r="FN183" s="6"/>
      <c r="FO183" s="6"/>
      <c r="FP183" s="6"/>
      <c r="FQ183" s="6"/>
      <c r="FR183" s="6"/>
      <c r="FS183" s="6"/>
      <c r="FT183" s="6"/>
      <c r="FU183" s="6"/>
      <c r="FV183" s="6"/>
      <c r="FW183" s="6"/>
      <c r="FX183" s="6"/>
      <c r="FY183" s="6"/>
      <c r="FZ183" s="6"/>
      <c r="GA183" s="6"/>
      <c r="GB183" s="6"/>
      <c r="GC183" s="6"/>
      <c r="GD183" s="6"/>
      <c r="GE183" s="6"/>
      <c r="GF183" s="6"/>
      <c r="GG183" s="6"/>
      <c r="GM183" s="24"/>
      <c r="GN183" s="24"/>
      <c r="GO183" s="6"/>
      <c r="GT183" s="1"/>
      <c r="GU183" s="1"/>
      <c r="GV183" s="1"/>
      <c r="GW183" s="1"/>
      <c r="GX183" s="1"/>
      <c r="GY183" s="1"/>
      <c r="GZ183" s="1"/>
      <c r="HA183" s="1"/>
      <c r="HB183" s="1"/>
      <c r="HC183" s="1"/>
      <c r="HD183" s="1"/>
      <c r="HE183" s="1"/>
      <c r="HF183" s="1"/>
      <c r="HG183" s="1"/>
      <c r="HH183" s="1"/>
      <c r="HI183" s="1"/>
      <c r="HJ183" s="1"/>
      <c r="HK183" s="1"/>
      <c r="HL183" s="6"/>
      <c r="HR183" s="24"/>
      <c r="HS183" s="24"/>
      <c r="HT183" s="6"/>
      <c r="HV183" s="1"/>
      <c r="HW183" s="1"/>
      <c r="HX183" s="1"/>
      <c r="HY183" s="1"/>
      <c r="HZ183" s="1"/>
      <c r="IA183" s="1"/>
      <c r="IB183" s="1"/>
      <c r="IC183" s="1"/>
      <c r="ID183" s="1"/>
      <c r="IE183" s="1"/>
      <c r="IF183" s="1"/>
      <c r="IG183" s="1"/>
      <c r="IH183" s="1"/>
      <c r="II183" s="1"/>
      <c r="IJ183" s="1"/>
      <c r="IK183" s="1"/>
      <c r="IL183" s="1"/>
      <c r="IM183" s="1"/>
      <c r="IN183" s="6"/>
      <c r="IT183" s="24"/>
      <c r="IU183" s="24"/>
      <c r="IV183" s="6"/>
      <c r="IW183" s="6"/>
      <c r="IX183" s="6"/>
      <c r="IY183" s="6"/>
      <c r="IZ183" s="6"/>
      <c r="JA183" s="6"/>
      <c r="JB183" s="6"/>
      <c r="JC183" s="6"/>
      <c r="JD183" s="6"/>
      <c r="JE183" s="6"/>
      <c r="JF183" s="6"/>
      <c r="JG183" s="6"/>
      <c r="JH183" s="6"/>
      <c r="JI183" s="6"/>
      <c r="JJ183" s="6"/>
      <c r="JK183" s="6"/>
      <c r="JL183" s="6"/>
      <c r="JM183" s="6"/>
      <c r="JN183" s="6"/>
      <c r="KN183" s="6"/>
      <c r="KO183" s="6"/>
      <c r="KP183" s="6"/>
      <c r="KQ183" s="6"/>
      <c r="KR183" s="7"/>
      <c r="KS183" s="7"/>
      <c r="KT183" s="7"/>
      <c r="KU183" s="6"/>
      <c r="KV183" s="6"/>
      <c r="KW183" s="6"/>
      <c r="KX183" s="6"/>
      <c r="KY183" s="6"/>
      <c r="KZ183" s="6"/>
      <c r="LA183" s="6"/>
      <c r="LB183" s="6"/>
      <c r="LC183" s="6"/>
      <c r="LD183" s="7"/>
      <c r="LE183" s="7"/>
      <c r="LF183" s="7"/>
      <c r="LG183" s="7"/>
      <c r="LH183" s="7"/>
      <c r="LI183" s="7"/>
      <c r="LJ183" s="7"/>
      <c r="LK183" s="7"/>
      <c r="LL183" s="6"/>
      <c r="LM183" s="1"/>
      <c r="LN183" s="1"/>
      <c r="LO183" s="1"/>
      <c r="LP183" s="1"/>
      <c r="LQ183" s="1"/>
      <c r="LR183" s="1"/>
      <c r="LS183" s="1"/>
      <c r="LT183" s="1"/>
      <c r="LU183" s="1"/>
      <c r="LV183" s="1"/>
      <c r="LW183" s="1"/>
      <c r="LX183" s="1"/>
      <c r="LY183" s="1"/>
      <c r="LZ183" s="1"/>
      <c r="MA183" s="1"/>
      <c r="MB183" s="1"/>
      <c r="MC183" s="1"/>
      <c r="MD183" s="1"/>
      <c r="ME183" s="6"/>
      <c r="MK183" s="24"/>
      <c r="ML183" s="24"/>
      <c r="MM183" s="6"/>
      <c r="MN183" s="6"/>
      <c r="MO183" s="6"/>
      <c r="MP183" s="6"/>
      <c r="MQ183" s="6"/>
      <c r="MR183" s="6"/>
      <c r="MS183" s="6"/>
      <c r="MT183" s="6"/>
      <c r="MU183" s="6"/>
      <c r="MV183" s="6"/>
      <c r="MW183" s="1"/>
      <c r="MX183" s="1"/>
      <c r="MY183" s="1"/>
      <c r="MZ183" s="1"/>
      <c r="NA183" s="1"/>
      <c r="NB183" s="1"/>
      <c r="NC183" s="1"/>
      <c r="ND183" s="1"/>
      <c r="NE183" s="1"/>
      <c r="NF183" s="1"/>
      <c r="NG183" s="1"/>
      <c r="NH183" s="1"/>
      <c r="NI183" s="1"/>
      <c r="NJ183" s="1"/>
      <c r="NK183" s="1"/>
      <c r="NL183" s="1"/>
      <c r="NM183" s="1"/>
      <c r="NN183" s="1"/>
      <c r="NO183" s="6"/>
      <c r="NU183" s="24"/>
      <c r="NV183" s="24"/>
      <c r="NW183" s="6"/>
      <c r="NX183" s="6"/>
      <c r="NY183" s="6"/>
      <c r="NZ183" s="6"/>
      <c r="OA183" s="6"/>
      <c r="OB183" s="6"/>
      <c r="OC183" s="6"/>
      <c r="OD183" s="6"/>
      <c r="OE183" s="6"/>
      <c r="OF183" s="6"/>
      <c r="OG183" s="6"/>
      <c r="OM183" s="24"/>
      <c r="ON183" s="24"/>
      <c r="OO183" s="6"/>
      <c r="OP183" s="6"/>
      <c r="OQ183" s="6"/>
      <c r="OR183" s="6"/>
      <c r="OS183" s="6"/>
      <c r="OT183" s="6"/>
      <c r="OU183" s="6"/>
      <c r="OV183" s="6"/>
      <c r="OW183" s="6"/>
      <c r="OX183" s="6"/>
      <c r="PH183" s="1"/>
      <c r="PI183" s="1"/>
      <c r="PJ183" s="1"/>
      <c r="PK183" s="1"/>
      <c r="PL183" s="1"/>
      <c r="PM183" s="1"/>
      <c r="PN183" s="1"/>
      <c r="PO183" s="1"/>
      <c r="PP183" s="1"/>
      <c r="PQ183" s="1"/>
      <c r="PR183" s="1"/>
      <c r="PS183" s="1"/>
      <c r="PT183" s="1"/>
      <c r="PU183" s="1"/>
      <c r="PV183" s="1"/>
      <c r="PW183" s="1"/>
      <c r="PX183" s="1"/>
      <c r="PY183" s="1"/>
      <c r="PZ183" s="6"/>
      <c r="QI183" s="6"/>
      <c r="QJ183" s="6"/>
      <c r="QK183" s="6"/>
      <c r="QL183" s="6"/>
      <c r="QM183" s="6"/>
      <c r="QN183" s="6"/>
      <c r="QO183" s="6"/>
      <c r="QP183" s="6"/>
      <c r="QQ183" s="6"/>
      <c r="QR183" s="6"/>
      <c r="QX183" s="24"/>
      <c r="QY183" s="24"/>
      <c r="QZ183" s="6"/>
      <c r="RA183" s="6"/>
      <c r="RB183" s="6"/>
      <c r="RC183" s="6"/>
      <c r="RD183" s="6"/>
      <c r="RE183" s="6"/>
      <c r="RF183" s="6"/>
      <c r="RG183" s="6"/>
      <c r="RH183" s="6"/>
      <c r="RI183" s="6"/>
      <c r="SB183" s="6"/>
      <c r="SC183" s="6"/>
      <c r="SD183" s="6"/>
      <c r="SE183" s="6"/>
      <c r="SF183" s="6"/>
      <c r="SG183" s="6"/>
      <c r="SH183" s="6"/>
      <c r="SI183" s="6"/>
      <c r="SJ183" s="6"/>
      <c r="SK183" s="6"/>
      <c r="SL183" s="6"/>
      <c r="SM183" s="6"/>
      <c r="SN183" s="6"/>
      <c r="SO183" s="6"/>
      <c r="SP183" s="6"/>
      <c r="SQ183" s="6"/>
      <c r="SR183" s="6"/>
      <c r="SS183" s="6"/>
      <c r="ST183" s="6"/>
      <c r="SU183" s="6"/>
      <c r="SV183" s="6"/>
      <c r="SW183" s="6"/>
      <c r="SX183" s="6"/>
      <c r="SY183" s="6"/>
      <c r="SZ183" s="6"/>
      <c r="TA183" s="6"/>
      <c r="TB183" s="6"/>
      <c r="TC183" s="6"/>
      <c r="TD183" s="6"/>
      <c r="TE183" s="6"/>
      <c r="TF183" s="6"/>
      <c r="TL183" s="24"/>
      <c r="TM183" s="24"/>
      <c r="TN183" s="6"/>
      <c r="TR183" s="6"/>
      <c r="TS183" s="6"/>
      <c r="TT183" s="6"/>
      <c r="TU183" s="6"/>
      <c r="TV183" s="6"/>
      <c r="TW183" s="6"/>
      <c r="TX183" s="6"/>
      <c r="TY183" s="6"/>
      <c r="TZ183" s="6"/>
      <c r="UA183" s="6"/>
      <c r="UB183" s="6"/>
      <c r="UC183" s="6"/>
      <c r="UD183" s="6"/>
      <c r="UE183" s="6"/>
      <c r="UF183" s="6"/>
      <c r="UG183" s="6"/>
      <c r="UH183" s="6"/>
      <c r="UI183" s="6"/>
      <c r="US183" s="6"/>
      <c r="UT183" s="8"/>
      <c r="UU183" s="6"/>
      <c r="UV183" s="6"/>
      <c r="UW183" s="6"/>
      <c r="UX183" s="6"/>
      <c r="UY183" s="6"/>
      <c r="UZ183" s="6"/>
      <c r="VA183" s="6"/>
      <c r="VB183" s="6"/>
      <c r="VH183" s="24"/>
      <c r="VI183" s="24"/>
      <c r="VJ183" s="6"/>
      <c r="VK183" s="6"/>
      <c r="VL183" s="6"/>
      <c r="VM183" s="6"/>
      <c r="VN183" s="6"/>
      <c r="VO183" s="6"/>
      <c r="VP183" s="6"/>
      <c r="VQ183" s="6"/>
      <c r="VR183" s="6"/>
      <c r="VS183" s="6"/>
      <c r="VT183" s="6"/>
      <c r="VU183" s="6"/>
      <c r="VV183" s="6"/>
      <c r="VW183" s="6"/>
      <c r="VX183" s="6"/>
      <c r="VY183" s="6"/>
      <c r="VZ183" s="6"/>
      <c r="WA183" s="6"/>
      <c r="WB183" s="6"/>
      <c r="WL183" s="6"/>
      <c r="WM183" s="3"/>
      <c r="WO183" s="4"/>
      <c r="WP183" s="1"/>
      <c r="WQ183" s="1"/>
      <c r="WR183" s="1"/>
      <c r="WS183" s="1"/>
      <c r="WT183" s="1"/>
      <c r="WU183" s="1"/>
      <c r="WV183" s="1"/>
      <c r="WW183" s="1"/>
      <c r="WX183" s="1"/>
      <c r="WY183" s="1"/>
      <c r="WZ183" s="1"/>
      <c r="XA183" s="1"/>
      <c r="XB183" s="1"/>
      <c r="XC183" s="1"/>
      <c r="XD183" s="6"/>
      <c r="XE183" s="6"/>
      <c r="XF183" s="6"/>
      <c r="XG183" s="6"/>
      <c r="XH183" s="6"/>
      <c r="XI183" s="6"/>
      <c r="XJ183" s="6"/>
      <c r="XK183" s="6"/>
      <c r="XL183" s="6"/>
      <c r="XM183" s="6"/>
      <c r="XN183" s="6"/>
      <c r="XO183" s="6"/>
      <c r="XP183" s="6"/>
      <c r="XQ183" s="6"/>
      <c r="XR183" s="6"/>
      <c r="XS183" s="6"/>
      <c r="XT183" s="6"/>
      <c r="XU183" s="6"/>
      <c r="XV183" s="6"/>
      <c r="XW183" s="6"/>
      <c r="XX183" s="6"/>
      <c r="XY183" s="6"/>
      <c r="XZ183" s="6"/>
      <c r="YA183" s="6"/>
      <c r="YB183" s="6"/>
      <c r="YC183" s="6"/>
      <c r="YD183" s="6"/>
      <c r="YE183" s="6"/>
      <c r="YF183" s="6"/>
      <c r="YG183" s="6"/>
      <c r="YH183" s="6"/>
      <c r="YI183" s="6"/>
      <c r="YJ183" s="6"/>
      <c r="YK183" s="6"/>
      <c r="YL183" s="6"/>
      <c r="YM183" s="6"/>
      <c r="YN183" s="6"/>
      <c r="YO183" s="6"/>
      <c r="YP183" s="6"/>
      <c r="YQ183" s="6"/>
      <c r="YR183" s="6"/>
      <c r="YS183" s="6"/>
      <c r="YT183" s="6"/>
      <c r="YU183" s="6"/>
      <c r="ZH183" s="3"/>
      <c r="ZJ183" s="4"/>
      <c r="ZK183" s="1"/>
      <c r="ZL183" s="1"/>
      <c r="ZM183" s="1"/>
      <c r="ZN183" s="1"/>
      <c r="ZO183" s="1"/>
      <c r="ZW183" s="1"/>
      <c r="AAA183" s="24"/>
      <c r="AAB183" s="6"/>
      <c r="AAC183" s="6"/>
      <c r="AAD183" s="7"/>
      <c r="AAE183" s="6"/>
      <c r="AAF183" s="24"/>
      <c r="AAG183" s="6"/>
      <c r="AAH183" s="7"/>
      <c r="AAI183" s="183"/>
    </row>
    <row r="184" s="1" customFormat="1" ht="15" customHeight="1">
      <c r="A184" s="2"/>
      <c r="B184" s="2"/>
      <c r="C184" s="2"/>
      <c r="D184" s="2"/>
      <c r="E184" s="2"/>
      <c r="F184" s="2"/>
      <c r="G184" s="2"/>
      <c r="H184" s="2"/>
      <c r="I184" s="2"/>
      <c r="J184" s="2"/>
      <c r="K184" s="6"/>
      <c r="L184" s="183"/>
      <c r="M184" s="24"/>
      <c r="N184" s="24"/>
      <c r="O184" s="24"/>
      <c r="P184" s="7"/>
      <c r="Q184" s="24"/>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6"/>
      <c r="AV184" s="6"/>
      <c r="AW184" s="6"/>
      <c r="AX184" s="6"/>
      <c r="AY184" s="6"/>
      <c r="AZ184" s="8"/>
      <c r="BA184" s="8"/>
      <c r="BB184" s="24"/>
      <c r="BC184" s="24"/>
      <c r="BD184" s="24"/>
      <c r="BE184" s="24"/>
      <c r="BF184" s="24"/>
      <c r="BG184" s="24"/>
      <c r="BH184" s="24"/>
      <c r="BI184" s="24"/>
      <c r="BJ184" s="24"/>
      <c r="BK184" s="24"/>
      <c r="BL184" s="24"/>
      <c r="BM184" s="24"/>
      <c r="BN184" s="24"/>
      <c r="BO184" s="24"/>
      <c r="BP184" s="24"/>
      <c r="BQ184" s="24"/>
      <c r="BR184" s="24"/>
      <c r="BS184" s="24"/>
      <c r="BT184" s="24"/>
      <c r="BU184" s="24"/>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24"/>
      <c r="DC184" s="24"/>
      <c r="DD184" s="24"/>
      <c r="DE184" s="24"/>
      <c r="DF184" s="24"/>
      <c r="DG184" s="24"/>
      <c r="DH184" s="24"/>
      <c r="DI184" s="24"/>
      <c r="DJ184" s="24"/>
      <c r="DK184" s="24"/>
      <c r="DL184" s="6"/>
      <c r="DR184" s="24"/>
      <c r="DS184" s="24"/>
      <c r="DT184" s="6"/>
      <c r="DX184" s="6"/>
      <c r="DY184" s="6"/>
      <c r="DZ184" s="6"/>
      <c r="EA184" s="6"/>
      <c r="EB184" s="6"/>
      <c r="EC184" s="6"/>
      <c r="ED184" s="6"/>
      <c r="EE184" s="6"/>
      <c r="EF184" s="6"/>
      <c r="EG184" s="6"/>
      <c r="EH184" s="6"/>
      <c r="EI184" s="6"/>
      <c r="EJ184" s="6"/>
      <c r="EK184" s="6"/>
      <c r="EL184" s="6"/>
      <c r="EM184" s="24"/>
      <c r="EN184" s="24"/>
      <c r="EO184" s="24"/>
      <c r="EP184" s="24"/>
      <c r="EQ184" s="24"/>
      <c r="ER184" s="24"/>
      <c r="ES184" s="6"/>
      <c r="ET184" s="6"/>
      <c r="EU184" s="6"/>
      <c r="EV184" s="6"/>
      <c r="EW184" s="6"/>
      <c r="EX184" s="6"/>
      <c r="EY184" s="6"/>
      <c r="EZ184" s="6"/>
      <c r="FF184" s="24"/>
      <c r="FG184" s="24"/>
      <c r="FH184" s="6"/>
      <c r="FM184" s="6"/>
      <c r="FN184" s="6"/>
      <c r="FO184" s="6"/>
      <c r="FP184" s="6"/>
      <c r="FQ184" s="6"/>
      <c r="FR184" s="6"/>
      <c r="FS184" s="6"/>
      <c r="FT184" s="6"/>
      <c r="FU184" s="6"/>
      <c r="FV184" s="6"/>
      <c r="FW184" s="6"/>
      <c r="FX184" s="6"/>
      <c r="FY184" s="6"/>
      <c r="FZ184" s="6"/>
      <c r="GA184" s="6"/>
      <c r="GB184" s="6"/>
      <c r="GC184" s="6"/>
      <c r="GD184" s="6"/>
      <c r="GE184" s="6"/>
      <c r="GF184" s="6"/>
      <c r="GG184" s="6"/>
      <c r="GM184" s="24"/>
      <c r="GN184" s="24"/>
      <c r="GO184" s="6"/>
      <c r="GT184" s="1"/>
      <c r="GU184" s="1"/>
      <c r="GV184" s="1"/>
      <c r="GW184" s="1"/>
      <c r="GX184" s="1"/>
      <c r="GY184" s="1"/>
      <c r="GZ184" s="1"/>
      <c r="HA184" s="1"/>
      <c r="HB184" s="1"/>
      <c r="HC184" s="1"/>
      <c r="HD184" s="1"/>
      <c r="HE184" s="1"/>
      <c r="HF184" s="1"/>
      <c r="HG184" s="1"/>
      <c r="HH184" s="1"/>
      <c r="HI184" s="1"/>
      <c r="HJ184" s="1"/>
      <c r="HK184" s="1"/>
      <c r="HL184" s="6"/>
      <c r="HR184" s="24"/>
      <c r="HS184" s="24"/>
      <c r="HT184" s="6"/>
      <c r="HV184" s="1"/>
      <c r="HW184" s="1"/>
      <c r="HX184" s="1"/>
      <c r="HY184" s="1"/>
      <c r="HZ184" s="1"/>
      <c r="IA184" s="1"/>
      <c r="IB184" s="1"/>
      <c r="IC184" s="1"/>
      <c r="ID184" s="1"/>
      <c r="IE184" s="1"/>
      <c r="IF184" s="1"/>
      <c r="IG184" s="1"/>
      <c r="IH184" s="1"/>
      <c r="II184" s="1"/>
      <c r="IJ184" s="1"/>
      <c r="IK184" s="1"/>
      <c r="IL184" s="1"/>
      <c r="IM184" s="1"/>
      <c r="IN184" s="6"/>
      <c r="IT184" s="24"/>
      <c r="IU184" s="24"/>
      <c r="IV184" s="6"/>
      <c r="IW184" s="6"/>
      <c r="IX184" s="6"/>
      <c r="IY184" s="6"/>
      <c r="IZ184" s="6"/>
      <c r="JA184" s="6"/>
      <c r="JB184" s="6"/>
      <c r="JC184" s="6"/>
      <c r="JD184" s="6"/>
      <c r="JE184" s="6"/>
      <c r="JF184" s="6"/>
      <c r="JG184" s="6"/>
      <c r="JH184" s="6"/>
      <c r="JI184" s="6"/>
      <c r="JJ184" s="6"/>
      <c r="JK184" s="6"/>
      <c r="JL184" s="6"/>
      <c r="JM184" s="6"/>
      <c r="JN184" s="6"/>
      <c r="KN184" s="6"/>
      <c r="KO184" s="6"/>
      <c r="KP184" s="6"/>
      <c r="KQ184" s="6"/>
      <c r="KR184" s="7"/>
      <c r="KS184" s="7"/>
      <c r="KT184" s="7"/>
      <c r="KU184" s="6"/>
      <c r="KV184" s="6"/>
      <c r="KW184" s="6"/>
      <c r="KX184" s="6"/>
      <c r="KY184" s="6"/>
      <c r="KZ184" s="6"/>
      <c r="LA184" s="6"/>
      <c r="LB184" s="6"/>
      <c r="LC184" s="6"/>
      <c r="LD184" s="7"/>
      <c r="LE184" s="7"/>
      <c r="LF184" s="7"/>
      <c r="LG184" s="7"/>
      <c r="LH184" s="7"/>
      <c r="LI184" s="7"/>
      <c r="LJ184" s="7"/>
      <c r="LK184" s="7"/>
      <c r="LL184" s="6"/>
      <c r="LM184" s="1"/>
      <c r="LN184" s="1"/>
      <c r="LO184" s="1"/>
      <c r="LP184" s="1"/>
      <c r="LQ184" s="1"/>
      <c r="LR184" s="1"/>
      <c r="LS184" s="1"/>
      <c r="LT184" s="1"/>
      <c r="LU184" s="1"/>
      <c r="LV184" s="1"/>
      <c r="LW184" s="1"/>
      <c r="LX184" s="1"/>
      <c r="LY184" s="1"/>
      <c r="LZ184" s="1"/>
      <c r="MA184" s="1"/>
      <c r="MB184" s="1"/>
      <c r="MC184" s="1"/>
      <c r="MD184" s="1"/>
      <c r="ME184" s="6"/>
      <c r="MK184" s="24"/>
      <c r="ML184" s="24"/>
      <c r="MM184" s="6"/>
      <c r="MN184" s="6"/>
      <c r="MO184" s="6"/>
      <c r="MP184" s="6"/>
      <c r="MQ184" s="6"/>
      <c r="MR184" s="6"/>
      <c r="MS184" s="6"/>
      <c r="MT184" s="6"/>
      <c r="MU184" s="6"/>
      <c r="MV184" s="6"/>
      <c r="MW184" s="1"/>
      <c r="MX184" s="1"/>
      <c r="MY184" s="1"/>
      <c r="MZ184" s="1"/>
      <c r="NA184" s="1"/>
      <c r="NB184" s="1"/>
      <c r="NC184" s="1"/>
      <c r="ND184" s="1"/>
      <c r="NE184" s="1"/>
      <c r="NF184" s="1"/>
      <c r="NG184" s="1"/>
      <c r="NH184" s="1"/>
      <c r="NI184" s="1"/>
      <c r="NJ184" s="1"/>
      <c r="NK184" s="1"/>
      <c r="NL184" s="1"/>
      <c r="NM184" s="1"/>
      <c r="NN184" s="1"/>
      <c r="NO184" s="6"/>
      <c r="NU184" s="24"/>
      <c r="NV184" s="24"/>
      <c r="NW184" s="6"/>
      <c r="NX184" s="6"/>
      <c r="NY184" s="6"/>
      <c r="NZ184" s="6"/>
      <c r="OA184" s="6"/>
      <c r="OB184" s="6"/>
      <c r="OC184" s="6"/>
      <c r="OD184" s="6"/>
      <c r="OE184" s="6"/>
      <c r="OF184" s="6"/>
      <c r="OG184" s="6"/>
      <c r="OM184" s="24"/>
      <c r="ON184" s="24"/>
      <c r="OO184" s="6"/>
      <c r="OP184" s="6"/>
      <c r="OQ184" s="6"/>
      <c r="OR184" s="6"/>
      <c r="OS184" s="6"/>
      <c r="OT184" s="6"/>
      <c r="OU184" s="6"/>
      <c r="OV184" s="6"/>
      <c r="OW184" s="6"/>
      <c r="OX184" s="6"/>
      <c r="PH184" s="1"/>
      <c r="PI184" s="1"/>
      <c r="PJ184" s="1"/>
      <c r="PK184" s="1"/>
      <c r="PL184" s="1"/>
      <c r="PM184" s="1"/>
      <c r="PN184" s="1"/>
      <c r="PO184" s="1"/>
      <c r="PP184" s="1"/>
      <c r="PQ184" s="1"/>
      <c r="PR184" s="1"/>
      <c r="PS184" s="1"/>
      <c r="PT184" s="1"/>
      <c r="PU184" s="1"/>
      <c r="PV184" s="1"/>
      <c r="PW184" s="1"/>
      <c r="PX184" s="1"/>
      <c r="PY184" s="1"/>
      <c r="PZ184" s="6"/>
      <c r="QI184" s="6"/>
      <c r="QJ184" s="6"/>
      <c r="QK184" s="6"/>
      <c r="QL184" s="6"/>
      <c r="QM184" s="6"/>
      <c r="QN184" s="6"/>
      <c r="QO184" s="6"/>
      <c r="QP184" s="6"/>
      <c r="QQ184" s="6"/>
      <c r="QR184" s="6"/>
      <c r="QX184" s="24"/>
      <c r="QY184" s="24"/>
      <c r="QZ184" s="6"/>
      <c r="RA184" s="6"/>
      <c r="RB184" s="6"/>
      <c r="RC184" s="6"/>
      <c r="RD184" s="6"/>
      <c r="RE184" s="6"/>
      <c r="RF184" s="6"/>
      <c r="RG184" s="6"/>
      <c r="RH184" s="6"/>
      <c r="RI184" s="6"/>
      <c r="SB184" s="6"/>
      <c r="SC184" s="6"/>
      <c r="SD184" s="6"/>
      <c r="SE184" s="6"/>
      <c r="SF184" s="6"/>
      <c r="SG184" s="6"/>
      <c r="SH184" s="6"/>
      <c r="SI184" s="6"/>
      <c r="SJ184" s="6"/>
      <c r="SK184" s="6"/>
      <c r="SL184" s="6"/>
      <c r="SM184" s="6"/>
      <c r="SN184" s="6"/>
      <c r="SO184" s="6"/>
      <c r="SP184" s="6"/>
      <c r="SQ184" s="6"/>
      <c r="SR184" s="6"/>
      <c r="SS184" s="6"/>
      <c r="ST184" s="6"/>
      <c r="SU184" s="6"/>
      <c r="SV184" s="6"/>
      <c r="SW184" s="6"/>
      <c r="SX184" s="6"/>
      <c r="SY184" s="6"/>
      <c r="SZ184" s="6"/>
      <c r="TA184" s="6"/>
      <c r="TB184" s="6"/>
      <c r="TC184" s="6"/>
      <c r="TD184" s="6"/>
      <c r="TE184" s="6"/>
      <c r="TF184" s="6"/>
      <c r="TL184" s="24"/>
      <c r="TM184" s="24"/>
      <c r="TN184" s="6"/>
      <c r="TR184" s="6"/>
      <c r="TS184" s="6"/>
      <c r="TT184" s="6"/>
      <c r="TU184" s="6"/>
      <c r="TV184" s="6"/>
      <c r="TW184" s="6"/>
      <c r="TX184" s="6"/>
      <c r="TY184" s="6"/>
      <c r="TZ184" s="6"/>
      <c r="UA184" s="6"/>
      <c r="UB184" s="6"/>
      <c r="UC184" s="6"/>
      <c r="UD184" s="6"/>
      <c r="UE184" s="6"/>
      <c r="UF184" s="6"/>
      <c r="UG184" s="6"/>
      <c r="UH184" s="6"/>
      <c r="UI184" s="6"/>
      <c r="US184" s="6"/>
      <c r="UT184" s="8"/>
      <c r="UU184" s="6"/>
      <c r="UV184" s="6"/>
      <c r="UW184" s="6"/>
      <c r="UX184" s="6"/>
      <c r="UY184" s="6"/>
      <c r="UZ184" s="6"/>
      <c r="VA184" s="6"/>
      <c r="VB184" s="6"/>
      <c r="VH184" s="24"/>
      <c r="VI184" s="24"/>
      <c r="VJ184" s="6"/>
      <c r="VK184" s="6"/>
      <c r="VL184" s="6"/>
      <c r="VM184" s="6"/>
      <c r="VN184" s="6"/>
      <c r="VO184" s="6"/>
      <c r="VP184" s="6"/>
      <c r="VQ184" s="6"/>
      <c r="VR184" s="6"/>
      <c r="VS184" s="6"/>
      <c r="VT184" s="6"/>
      <c r="VU184" s="6"/>
      <c r="VV184" s="6"/>
      <c r="VW184" s="6"/>
      <c r="VX184" s="6"/>
      <c r="VY184" s="6"/>
      <c r="VZ184" s="6"/>
      <c r="WA184" s="6"/>
      <c r="WB184" s="6"/>
      <c r="WL184" s="6"/>
      <c r="WM184" s="3"/>
      <c r="WO184" s="4"/>
      <c r="WP184" s="1"/>
      <c r="WQ184" s="1"/>
      <c r="WR184" s="1"/>
      <c r="WS184" s="1"/>
      <c r="WT184" s="1"/>
      <c r="WU184" s="1"/>
      <c r="WV184" s="1"/>
      <c r="WW184" s="1"/>
      <c r="WX184" s="1"/>
      <c r="WY184" s="1"/>
      <c r="WZ184" s="1"/>
      <c r="XA184" s="1"/>
      <c r="XB184" s="1"/>
      <c r="XC184" s="1"/>
      <c r="XD184" s="6"/>
      <c r="XE184" s="6"/>
      <c r="XF184" s="6"/>
      <c r="XG184" s="6"/>
      <c r="XH184" s="6"/>
      <c r="XI184" s="6"/>
      <c r="XJ184" s="6"/>
      <c r="XK184" s="6"/>
      <c r="XL184" s="6"/>
      <c r="XM184" s="6"/>
      <c r="XN184" s="6"/>
      <c r="XO184" s="6"/>
      <c r="XP184" s="6"/>
      <c r="XQ184" s="6"/>
      <c r="XR184" s="6"/>
      <c r="XS184" s="6"/>
      <c r="XT184" s="6"/>
      <c r="XU184" s="6"/>
      <c r="XV184" s="6"/>
      <c r="XW184" s="6"/>
      <c r="XX184" s="6"/>
      <c r="XY184" s="6"/>
      <c r="XZ184" s="6"/>
      <c r="YA184" s="6"/>
      <c r="YB184" s="6"/>
      <c r="YC184" s="6"/>
      <c r="YD184" s="6"/>
      <c r="YE184" s="6"/>
      <c r="YF184" s="6"/>
      <c r="YG184" s="6"/>
      <c r="YH184" s="6"/>
      <c r="YI184" s="6"/>
      <c r="YJ184" s="6"/>
      <c r="YK184" s="6"/>
      <c r="YL184" s="6"/>
      <c r="YM184" s="6"/>
      <c r="YN184" s="6"/>
      <c r="YO184" s="6"/>
      <c r="YP184" s="6"/>
      <c r="YQ184" s="6"/>
      <c r="YR184" s="6"/>
      <c r="YS184" s="6"/>
      <c r="YT184" s="6"/>
      <c r="YU184" s="6"/>
      <c r="ZH184" s="3"/>
      <c r="ZJ184" s="4"/>
      <c r="ZK184" s="1"/>
      <c r="ZL184" s="1"/>
      <c r="ZM184" s="1"/>
      <c r="ZN184" s="1"/>
      <c r="ZO184" s="1"/>
      <c r="ZW184" s="1"/>
      <c r="AAA184" s="6"/>
      <c r="AAB184" s="7"/>
      <c r="AAC184" s="24"/>
      <c r="AAD184" s="7"/>
      <c r="AAE184" s="7"/>
      <c r="AAF184" s="24"/>
      <c r="AAG184" s="6"/>
      <c r="AAH184" s="7"/>
      <c r="AAI184" s="183"/>
    </row>
    <row r="185" s="1" customFormat="1" ht="15" customHeight="1">
      <c r="A185" s="2"/>
      <c r="B185" s="2"/>
      <c r="C185" s="2"/>
      <c r="D185" s="2"/>
      <c r="E185" s="2"/>
      <c r="F185" s="2"/>
      <c r="G185" s="2"/>
      <c r="H185" s="2"/>
      <c r="I185" s="2"/>
      <c r="J185" s="2"/>
      <c r="K185" s="183"/>
      <c r="L185" s="6"/>
      <c r="M185" s="24"/>
      <c r="N185" s="24"/>
      <c r="O185" s="24"/>
      <c r="P185" s="7"/>
      <c r="Q185" s="24"/>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6"/>
      <c r="AV185" s="6"/>
      <c r="AW185" s="6"/>
      <c r="AX185" s="6"/>
      <c r="AY185" s="6"/>
      <c r="AZ185" s="8"/>
      <c r="BA185" s="8"/>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7"/>
      <c r="DL185" s="6"/>
      <c r="DX185" s="6"/>
      <c r="DY185" s="24"/>
      <c r="DZ185" s="24"/>
      <c r="EA185" s="24"/>
      <c r="EB185" s="24"/>
      <c r="EC185" s="24"/>
      <c r="ED185" s="24"/>
      <c r="EE185" s="24"/>
      <c r="EF185" s="24"/>
      <c r="EG185" s="24"/>
      <c r="EH185" s="24"/>
      <c r="EI185" s="24"/>
      <c r="EJ185" s="24"/>
      <c r="EK185" s="24"/>
      <c r="EL185" s="24"/>
      <c r="EM185" s="6"/>
      <c r="EN185" s="6"/>
      <c r="EO185" s="6"/>
      <c r="EP185" s="6"/>
      <c r="EQ185" s="6"/>
      <c r="ER185" s="6"/>
      <c r="ES185" s="6"/>
      <c r="ET185" s="6"/>
      <c r="EU185" s="6"/>
      <c r="EV185" s="6"/>
      <c r="EW185" s="6"/>
      <c r="EX185" s="6"/>
      <c r="EY185" s="6"/>
      <c r="EZ185" s="6"/>
      <c r="FM185" s="24"/>
      <c r="FN185" s="24"/>
      <c r="FO185" s="24"/>
      <c r="FP185" s="24"/>
      <c r="FQ185" s="24"/>
      <c r="FR185" s="24"/>
      <c r="FS185" s="24"/>
      <c r="FT185" s="24"/>
      <c r="FU185" s="24"/>
      <c r="FV185" s="24"/>
      <c r="FW185" s="24"/>
      <c r="FX185" s="24"/>
      <c r="FY185" s="24"/>
      <c r="FZ185" s="24"/>
      <c r="GA185" s="24"/>
      <c r="GB185" s="24"/>
      <c r="GC185" s="24"/>
      <c r="GD185" s="24"/>
      <c r="GE185" s="24"/>
      <c r="GF185" s="24"/>
      <c r="GG185" s="6"/>
      <c r="GT185" s="1"/>
      <c r="GU185" s="1"/>
      <c r="GV185" s="1"/>
      <c r="GW185" s="1"/>
      <c r="GX185" s="1"/>
      <c r="GY185" s="1"/>
      <c r="GZ185" s="1"/>
      <c r="HA185" s="1"/>
      <c r="HB185" s="1"/>
      <c r="HC185" s="1"/>
      <c r="HD185" s="1"/>
      <c r="HE185" s="1"/>
      <c r="HF185" s="1"/>
      <c r="HG185" s="1"/>
      <c r="HH185" s="1"/>
      <c r="HI185" s="1"/>
      <c r="HJ185" s="1"/>
      <c r="HK185" s="1"/>
      <c r="HL185" s="6"/>
      <c r="HV185" s="1"/>
      <c r="HW185" s="1"/>
      <c r="HX185" s="1"/>
      <c r="HY185" s="1"/>
      <c r="HZ185" s="1"/>
      <c r="IA185" s="1"/>
      <c r="IB185" s="1"/>
      <c r="IC185" s="1"/>
      <c r="ID185" s="1"/>
      <c r="IE185" s="1"/>
      <c r="IF185" s="1"/>
      <c r="IG185" s="1"/>
      <c r="IH185" s="1"/>
      <c r="II185" s="1"/>
      <c r="IJ185" s="1"/>
      <c r="IK185" s="1"/>
      <c r="IL185" s="1"/>
      <c r="IM185" s="1"/>
      <c r="IN185" s="6"/>
      <c r="JF185" s="6"/>
      <c r="JG185" s="6"/>
      <c r="JH185" s="6"/>
      <c r="JI185" s="6"/>
      <c r="JJ185" s="6"/>
      <c r="JK185" s="6"/>
      <c r="JL185" s="6"/>
      <c r="JM185" s="6"/>
      <c r="JN185" s="6"/>
      <c r="KN185" s="6"/>
      <c r="KO185" s="6"/>
      <c r="KP185" s="6"/>
      <c r="KQ185" s="6"/>
      <c r="KR185" s="7"/>
      <c r="KS185" s="7"/>
      <c r="KT185" s="7"/>
      <c r="KU185" s="6"/>
      <c r="KV185" s="6"/>
      <c r="KW185" s="6"/>
      <c r="KX185" s="6"/>
      <c r="KY185" s="6"/>
      <c r="KZ185" s="6"/>
      <c r="LA185" s="6"/>
      <c r="LB185" s="6"/>
      <c r="LC185" s="6"/>
      <c r="LD185" s="7"/>
      <c r="LE185" s="7"/>
      <c r="LF185" s="7"/>
      <c r="LG185" s="7"/>
      <c r="LH185" s="7"/>
      <c r="LI185" s="7"/>
      <c r="LJ185" s="7"/>
      <c r="LK185" s="7"/>
      <c r="LL185" s="6"/>
      <c r="LM185" s="1"/>
      <c r="LN185" s="1"/>
      <c r="LO185" s="1"/>
      <c r="LP185" s="1"/>
      <c r="LQ185" s="1"/>
      <c r="LR185" s="1"/>
      <c r="LS185" s="1"/>
      <c r="LT185" s="1"/>
      <c r="LU185" s="1"/>
      <c r="LV185" s="1"/>
      <c r="LW185" s="1"/>
      <c r="LX185" s="1"/>
      <c r="LY185" s="1"/>
      <c r="LZ185" s="1"/>
      <c r="MA185" s="1"/>
      <c r="MB185" s="1"/>
      <c r="MC185" s="1"/>
      <c r="MD185" s="1"/>
      <c r="ME185" s="6"/>
      <c r="MW185" s="1"/>
      <c r="MX185" s="1"/>
      <c r="MY185" s="1"/>
      <c r="MZ185" s="1"/>
      <c r="NA185" s="1"/>
      <c r="NB185" s="1"/>
      <c r="NC185" s="1"/>
      <c r="ND185" s="1"/>
      <c r="NE185" s="1"/>
      <c r="NF185" s="1"/>
      <c r="NG185" s="1"/>
      <c r="NH185" s="1"/>
      <c r="NI185" s="1"/>
      <c r="NJ185" s="1"/>
      <c r="NK185" s="1"/>
      <c r="NL185" s="1"/>
      <c r="NM185" s="1"/>
      <c r="NN185" s="1"/>
      <c r="NO185" s="6"/>
      <c r="OG185" s="6"/>
      <c r="PH185" s="1"/>
      <c r="PI185" s="1"/>
      <c r="PJ185" s="1"/>
      <c r="PK185" s="1"/>
      <c r="PL185" s="1"/>
      <c r="PM185" s="1"/>
      <c r="PN185" s="1"/>
      <c r="PO185" s="1"/>
      <c r="PP185" s="1"/>
      <c r="PQ185" s="1"/>
      <c r="PR185" s="1"/>
      <c r="PS185" s="1"/>
      <c r="PT185" s="1"/>
      <c r="PU185" s="1"/>
      <c r="PV185" s="1"/>
      <c r="PW185" s="1"/>
      <c r="PX185" s="1"/>
      <c r="PY185" s="1"/>
      <c r="PZ185" s="6"/>
      <c r="QR185" s="6"/>
      <c r="SK185" s="6"/>
      <c r="SL185" s="24"/>
      <c r="SM185" s="24"/>
      <c r="SN185" s="24"/>
      <c r="SO185" s="24"/>
      <c r="SP185" s="24"/>
      <c r="SQ185" s="24"/>
      <c r="SR185" s="24"/>
      <c r="SS185" s="24"/>
      <c r="ST185" s="24"/>
      <c r="SU185" s="24"/>
      <c r="SV185" s="24"/>
      <c r="SW185" s="24"/>
      <c r="SX185" s="24"/>
      <c r="SY185" s="24"/>
      <c r="SZ185" s="24"/>
      <c r="TA185" s="24"/>
      <c r="TB185" s="24"/>
      <c r="TC185" s="24"/>
      <c r="TD185" s="24"/>
      <c r="TE185" s="24"/>
      <c r="TF185" s="6"/>
      <c r="UT185" s="3"/>
      <c r="VB185" s="6"/>
      <c r="WM185" s="3"/>
      <c r="WO185" s="4"/>
      <c r="WP185" s="1"/>
      <c r="WQ185" s="1"/>
      <c r="WR185" s="1"/>
      <c r="WS185" s="1"/>
      <c r="WT185" s="1"/>
      <c r="WU185" s="1"/>
      <c r="WV185" s="1"/>
      <c r="WW185" s="1"/>
      <c r="WX185" s="1"/>
      <c r="WY185" s="1"/>
      <c r="WZ185" s="1"/>
      <c r="XA185" s="1"/>
      <c r="XB185" s="1"/>
      <c r="XC185" s="1"/>
      <c r="XD185" s="6"/>
      <c r="XE185" s="6"/>
      <c r="XF185" s="6"/>
      <c r="XG185" s="6"/>
      <c r="XH185" s="6"/>
      <c r="XI185" s="6"/>
      <c r="XJ185" s="6"/>
      <c r="XK185" s="6"/>
      <c r="XL185" s="6"/>
      <c r="ZH185" s="3"/>
      <c r="ZJ185" s="4"/>
      <c r="ZK185" s="1"/>
      <c r="ZL185" s="1"/>
      <c r="ZM185" s="1"/>
      <c r="ZN185" s="1"/>
      <c r="ZO185" s="1"/>
      <c r="ZW185" s="1"/>
      <c r="AAA185" s="7"/>
      <c r="AAB185" s="7"/>
      <c r="AAC185" s="24"/>
      <c r="AAD185" s="7"/>
      <c r="AAE185" s="7"/>
      <c r="AAF185" s="24"/>
      <c r="AAG185" s="6"/>
      <c r="AAH185" s="7"/>
      <c r="AAI185" s="183"/>
    </row>
    <row r="186" s="1" customFormat="1" ht="15" customHeight="1">
      <c r="A186" s="2"/>
      <c r="B186" s="2"/>
      <c r="C186" s="2"/>
      <c r="D186" s="2"/>
      <c r="E186" s="2"/>
      <c r="F186" s="2"/>
      <c r="G186" s="2"/>
      <c r="H186" s="2"/>
      <c r="I186" s="2"/>
      <c r="J186" s="2"/>
      <c r="K186" s="6"/>
      <c r="L186" s="6"/>
      <c r="M186" s="6"/>
      <c r="N186" s="6"/>
      <c r="O186" s="6"/>
      <c r="P186" s="6"/>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6"/>
      <c r="AV186" s="6"/>
      <c r="AW186" s="6"/>
      <c r="AX186" s="6"/>
      <c r="AY186" s="6"/>
      <c r="AZ186" s="8"/>
      <c r="BA186" s="8"/>
      <c r="BB186" s="6"/>
      <c r="BC186" s="6"/>
      <c r="BD186" s="6"/>
      <c r="BE186" s="6"/>
      <c r="BF186" s="6"/>
      <c r="BG186" s="6"/>
      <c r="BH186" s="6"/>
      <c r="BI186" s="6"/>
      <c r="BJ186" s="6"/>
      <c r="BK186" s="6"/>
      <c r="BL186" s="6"/>
      <c r="BM186" s="6"/>
      <c r="BN186" s="6"/>
      <c r="BO186" s="6"/>
      <c r="BP186" s="6"/>
      <c r="BQ186" s="6"/>
      <c r="BR186" s="6"/>
      <c r="BS186" s="6"/>
      <c r="BT186" s="6"/>
      <c r="BU186" s="6"/>
      <c r="BV186" s="24"/>
      <c r="BW186" s="24"/>
      <c r="BX186" s="24"/>
      <c r="BY186" s="24"/>
      <c r="BZ186" s="24"/>
      <c r="CA186" s="24"/>
      <c r="CB186" s="24"/>
      <c r="CC186" s="24"/>
      <c r="CD186" s="24"/>
      <c r="CE186" s="24"/>
      <c r="CF186" s="24"/>
      <c r="CG186" s="6"/>
      <c r="CH186" s="6"/>
      <c r="CI186" s="6"/>
      <c r="CJ186" s="6"/>
      <c r="CK186" s="6"/>
      <c r="CL186" s="6"/>
      <c r="CM186" s="6"/>
      <c r="CN186" s="6"/>
      <c r="CO186" s="6"/>
      <c r="CP186" s="6"/>
      <c r="CQ186" s="6"/>
      <c r="CR186" s="6"/>
      <c r="CS186" s="6"/>
      <c r="CT186" s="6"/>
      <c r="CU186" s="6"/>
      <c r="CV186" s="6"/>
      <c r="CW186" s="6"/>
      <c r="CX186" s="6"/>
      <c r="CY186" s="6"/>
      <c r="CZ186" s="6"/>
      <c r="DA186" s="6"/>
      <c r="DB186" s="7"/>
      <c r="DC186" s="7"/>
      <c r="DD186" s="7"/>
      <c r="DE186" s="7"/>
      <c r="DF186" s="7"/>
      <c r="DG186" s="7"/>
      <c r="DH186" s="7"/>
      <c r="DI186" s="7"/>
      <c r="DJ186" s="7"/>
      <c r="DK186" s="6"/>
      <c r="DL186" s="6"/>
      <c r="DX186" s="24"/>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M186" s="6"/>
      <c r="FN186" s="6"/>
      <c r="FO186" s="6"/>
      <c r="FP186" s="6"/>
      <c r="FQ186" s="6"/>
      <c r="FR186" s="6"/>
      <c r="FS186" s="6"/>
      <c r="FT186" s="6"/>
      <c r="FU186" s="6"/>
      <c r="FV186" s="6"/>
      <c r="FW186" s="6"/>
      <c r="FX186" s="6"/>
      <c r="FY186" s="6"/>
      <c r="FZ186" s="6"/>
      <c r="GA186" s="6"/>
      <c r="GB186" s="6"/>
      <c r="GC186" s="6"/>
      <c r="GD186" s="6"/>
      <c r="GE186" s="6"/>
      <c r="GF186" s="6"/>
      <c r="GG186" s="6"/>
      <c r="GT186" s="1"/>
      <c r="GU186" s="1"/>
      <c r="GV186" s="1"/>
      <c r="GW186" s="1"/>
      <c r="GX186" s="1"/>
      <c r="GY186" s="1"/>
      <c r="GZ186" s="1"/>
      <c r="HA186" s="1"/>
      <c r="HB186" s="1"/>
      <c r="HC186" s="1"/>
      <c r="HD186" s="1"/>
      <c r="HE186" s="1"/>
      <c r="HF186" s="1"/>
      <c r="HG186" s="1"/>
      <c r="HH186" s="1"/>
      <c r="HI186" s="1"/>
      <c r="HJ186" s="1"/>
      <c r="HK186" s="1"/>
      <c r="HL186" s="6"/>
      <c r="HV186" s="1"/>
      <c r="HW186" s="1"/>
      <c r="HX186" s="1"/>
      <c r="HY186" s="1"/>
      <c r="HZ186" s="1"/>
      <c r="IA186" s="1"/>
      <c r="IB186" s="1"/>
      <c r="IC186" s="1"/>
      <c r="ID186" s="1"/>
      <c r="IE186" s="1"/>
      <c r="IF186" s="1"/>
      <c r="IG186" s="1"/>
      <c r="IH186" s="1"/>
      <c r="II186" s="1"/>
      <c r="IJ186" s="1"/>
      <c r="IK186" s="1"/>
      <c r="IL186" s="1"/>
      <c r="IM186" s="1"/>
      <c r="IN186" s="6"/>
      <c r="JF186" s="24"/>
      <c r="JG186" s="24"/>
      <c r="JH186" s="24"/>
      <c r="JI186" s="24"/>
      <c r="JJ186" s="24"/>
      <c r="JK186" s="24"/>
      <c r="JL186" s="24"/>
      <c r="JM186" s="24"/>
      <c r="JN186" s="24"/>
      <c r="KN186" s="24"/>
      <c r="KO186" s="24"/>
      <c r="KP186" s="24"/>
      <c r="KQ186" s="24"/>
      <c r="KR186" s="24"/>
      <c r="KS186" s="24"/>
      <c r="KT186" s="24"/>
      <c r="LD186" s="24"/>
      <c r="LE186" s="24"/>
      <c r="LF186" s="24"/>
      <c r="LG186" s="24"/>
      <c r="LH186" s="24"/>
      <c r="LI186" s="24"/>
      <c r="LJ186" s="24"/>
      <c r="LK186" s="24"/>
      <c r="LL186" s="24"/>
      <c r="LM186" s="1"/>
      <c r="LN186" s="1"/>
      <c r="LO186" s="1"/>
      <c r="LP186" s="1"/>
      <c r="LQ186" s="1"/>
      <c r="LR186" s="1"/>
      <c r="LS186" s="1"/>
      <c r="LT186" s="1"/>
      <c r="LU186" s="1"/>
      <c r="LV186" s="1"/>
      <c r="LW186" s="1"/>
      <c r="LX186" s="1"/>
      <c r="LY186" s="1"/>
      <c r="LZ186" s="1"/>
      <c r="MA186" s="1"/>
      <c r="MB186" s="1"/>
      <c r="MC186" s="1"/>
      <c r="MD186" s="1"/>
      <c r="ME186" s="6"/>
      <c r="MW186" s="1"/>
      <c r="MX186" s="1"/>
      <c r="MY186" s="1"/>
      <c r="MZ186" s="1"/>
      <c r="NA186" s="1"/>
      <c r="NB186" s="1"/>
      <c r="NC186" s="1"/>
      <c r="ND186" s="1"/>
      <c r="NE186" s="1"/>
      <c r="NF186" s="1"/>
      <c r="NG186" s="1"/>
      <c r="NH186" s="1"/>
      <c r="NI186" s="1"/>
      <c r="NJ186" s="1"/>
      <c r="NK186" s="1"/>
      <c r="NL186" s="1"/>
      <c r="NM186" s="1"/>
      <c r="NN186" s="1"/>
      <c r="NO186" s="6"/>
      <c r="OG186" s="6"/>
      <c r="PH186" s="1"/>
      <c r="PI186" s="1"/>
      <c r="PJ186" s="1"/>
      <c r="PK186" s="1"/>
      <c r="PL186" s="1"/>
      <c r="PM186" s="1"/>
      <c r="PN186" s="1"/>
      <c r="PO186" s="1"/>
      <c r="PP186" s="1"/>
      <c r="PQ186" s="1"/>
      <c r="PR186" s="1"/>
      <c r="PS186" s="1"/>
      <c r="PT186" s="1"/>
      <c r="PU186" s="1"/>
      <c r="PV186" s="1"/>
      <c r="PW186" s="1"/>
      <c r="PX186" s="1"/>
      <c r="PY186" s="1"/>
      <c r="PZ186" s="6"/>
      <c r="QR186" s="6"/>
      <c r="SK186" s="24"/>
      <c r="SL186" s="6"/>
      <c r="SM186" s="6"/>
      <c r="SN186" s="6"/>
      <c r="SO186" s="6"/>
      <c r="SP186" s="6"/>
      <c r="SQ186" s="6"/>
      <c r="SR186" s="6"/>
      <c r="SS186" s="6"/>
      <c r="ST186" s="6"/>
      <c r="SU186" s="6"/>
      <c r="SV186" s="6"/>
      <c r="SW186" s="6"/>
      <c r="SX186" s="6"/>
      <c r="SY186" s="6"/>
      <c r="SZ186" s="6"/>
      <c r="TA186" s="6"/>
      <c r="TB186" s="6"/>
      <c r="TC186" s="6"/>
      <c r="TD186" s="6"/>
      <c r="TE186" s="6"/>
      <c r="TF186" s="6"/>
      <c r="UT186" s="3"/>
      <c r="VB186" s="6"/>
      <c r="WM186" s="3"/>
      <c r="WO186" s="4"/>
      <c r="WP186" s="1"/>
      <c r="WQ186" s="1"/>
      <c r="WR186" s="1"/>
      <c r="WS186" s="1"/>
      <c r="WT186" s="1"/>
      <c r="WU186" s="1"/>
      <c r="WV186" s="1"/>
      <c r="WW186" s="1"/>
      <c r="WX186" s="1"/>
      <c r="WY186" s="1"/>
      <c r="WZ186" s="1"/>
      <c r="XA186" s="1"/>
      <c r="XB186" s="1"/>
      <c r="XC186" s="1"/>
      <c r="XD186" s="6"/>
      <c r="XE186" s="6"/>
      <c r="XF186" s="6"/>
      <c r="XG186" s="6"/>
      <c r="XH186" s="6"/>
      <c r="XI186" s="6"/>
      <c r="XJ186" s="6"/>
      <c r="XK186" s="6"/>
      <c r="XL186" s="6"/>
      <c r="ZH186" s="3"/>
      <c r="ZJ186" s="4"/>
      <c r="ZK186" s="1"/>
      <c r="ZL186" s="1"/>
      <c r="ZM186" s="1"/>
      <c r="ZN186" s="1"/>
      <c r="ZO186" s="1"/>
      <c r="ZW186" s="1"/>
      <c r="AAA186" s="6"/>
      <c r="AAB186" s="7"/>
      <c r="AAC186" s="7"/>
      <c r="AAD186" s="7"/>
      <c r="AAE186" s="7"/>
      <c r="AAF186" s="7"/>
      <c r="AAG186" s="6"/>
      <c r="AAH186" s="7"/>
      <c r="AAI186" s="183"/>
    </row>
    <row r="187" s="1" customFormat="1" ht="15" customHeight="1">
      <c r="A187" s="2"/>
      <c r="B187" s="2"/>
      <c r="C187" s="2"/>
      <c r="D187" s="2"/>
      <c r="E187" s="2"/>
      <c r="F187" s="2"/>
      <c r="G187" s="2"/>
      <c r="H187" s="2"/>
      <c r="I187" s="2"/>
      <c r="J187" s="2"/>
      <c r="K187" s="6"/>
      <c r="L187" s="6"/>
      <c r="M187" s="6"/>
      <c r="N187" s="7"/>
      <c r="O187" s="7"/>
      <c r="P187" s="7"/>
      <c r="Q187" s="7"/>
      <c r="R187" s="6"/>
      <c r="S187" s="6"/>
      <c r="T187" s="6"/>
      <c r="U187" s="6"/>
      <c r="V187" s="6"/>
      <c r="W187" s="6"/>
      <c r="X187" s="6"/>
      <c r="Y187" s="6"/>
      <c r="Z187" s="6"/>
      <c r="AA187" s="6"/>
      <c r="AB187" s="6"/>
      <c r="AC187" s="6"/>
      <c r="AD187" s="6"/>
      <c r="AE187" s="6"/>
      <c r="AF187" s="6"/>
      <c r="AG187" s="6"/>
      <c r="AH187" s="6"/>
      <c r="AI187" s="6"/>
      <c r="AJ187" s="6"/>
      <c r="AK187" s="7"/>
      <c r="AL187" s="7"/>
      <c r="AM187" s="7"/>
      <c r="AN187" s="7"/>
      <c r="AO187" s="7"/>
      <c r="AP187" s="7"/>
      <c r="AQ187" s="7"/>
      <c r="AR187" s="7"/>
      <c r="AS187" s="7"/>
      <c r="AT187" s="6"/>
      <c r="AU187" s="6"/>
      <c r="AV187" s="6"/>
      <c r="AW187" s="6"/>
      <c r="AX187" s="6"/>
      <c r="AY187" s="6"/>
      <c r="AZ187" s="8"/>
      <c r="BA187" s="8"/>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M187" s="6"/>
      <c r="FN187" s="6"/>
      <c r="FO187" s="6"/>
      <c r="FP187" s="6"/>
      <c r="FQ187" s="6"/>
      <c r="FR187" s="6"/>
      <c r="FS187" s="6"/>
      <c r="FT187" s="6"/>
      <c r="FU187" s="6"/>
      <c r="FV187" s="6"/>
      <c r="FW187" s="6"/>
      <c r="FX187" s="6"/>
      <c r="FY187" s="6"/>
      <c r="FZ187" s="6"/>
      <c r="GA187" s="6"/>
      <c r="GB187" s="6"/>
      <c r="GC187" s="6"/>
      <c r="GD187" s="6"/>
      <c r="GE187" s="6"/>
      <c r="GF187" s="6"/>
      <c r="GG187" s="6"/>
      <c r="GT187" s="1"/>
      <c r="GU187" s="1"/>
      <c r="GV187" s="1"/>
      <c r="GW187" s="1"/>
      <c r="GX187" s="1"/>
      <c r="GY187" s="1"/>
      <c r="GZ187" s="1"/>
      <c r="HA187" s="1"/>
      <c r="HB187" s="1"/>
      <c r="HC187" s="1"/>
      <c r="HD187" s="1"/>
      <c r="HE187" s="1"/>
      <c r="HF187" s="1"/>
      <c r="HG187" s="1"/>
      <c r="HH187" s="1"/>
      <c r="HI187" s="1"/>
      <c r="HJ187" s="1"/>
      <c r="HK187" s="1"/>
      <c r="HL187" s="6"/>
      <c r="HV187" s="1"/>
      <c r="HW187" s="1"/>
      <c r="HX187" s="1"/>
      <c r="HY187" s="1"/>
      <c r="HZ187" s="1"/>
      <c r="IA187" s="1"/>
      <c r="IB187" s="1"/>
      <c r="IC187" s="1"/>
      <c r="ID187" s="1"/>
      <c r="IE187" s="1"/>
      <c r="IF187" s="1"/>
      <c r="IG187" s="1"/>
      <c r="IH187" s="1"/>
      <c r="II187" s="1"/>
      <c r="IJ187" s="1"/>
      <c r="IK187" s="1"/>
      <c r="IL187" s="1"/>
      <c r="IM187" s="1"/>
      <c r="IN187" s="6"/>
      <c r="JF187" s="6"/>
      <c r="JG187" s="6"/>
      <c r="JH187" s="6"/>
      <c r="JI187" s="6"/>
      <c r="JJ187" s="6"/>
      <c r="JK187" s="6"/>
      <c r="JL187" s="6"/>
      <c r="JM187" s="6"/>
      <c r="JN187" s="6"/>
      <c r="KN187" s="6"/>
      <c r="KO187" s="6"/>
      <c r="KP187" s="6"/>
      <c r="KQ187" s="6"/>
      <c r="KR187" s="7"/>
      <c r="KS187" s="7"/>
      <c r="KT187" s="7"/>
      <c r="KU187" s="6"/>
      <c r="KV187" s="6"/>
      <c r="KW187" s="6"/>
      <c r="KX187" s="6"/>
      <c r="KY187" s="6"/>
      <c r="KZ187" s="6"/>
      <c r="LA187" s="6"/>
      <c r="LB187" s="6"/>
      <c r="LC187" s="6"/>
      <c r="LD187" s="7"/>
      <c r="LE187" s="7"/>
      <c r="LF187" s="7"/>
      <c r="LG187" s="7"/>
      <c r="LH187" s="7"/>
      <c r="LI187" s="7"/>
      <c r="LJ187" s="7"/>
      <c r="LK187" s="7"/>
      <c r="LL187" s="6"/>
      <c r="LM187" s="1"/>
      <c r="LN187" s="1"/>
      <c r="LO187" s="1"/>
      <c r="LP187" s="1"/>
      <c r="LQ187" s="1"/>
      <c r="LR187" s="1"/>
      <c r="LS187" s="1"/>
      <c r="LT187" s="1"/>
      <c r="LU187" s="1"/>
      <c r="LV187" s="1"/>
      <c r="LW187" s="1"/>
      <c r="LX187" s="1"/>
      <c r="LY187" s="1"/>
      <c r="LZ187" s="1"/>
      <c r="MA187" s="1"/>
      <c r="MB187" s="1"/>
      <c r="MC187" s="1"/>
      <c r="MD187" s="1"/>
      <c r="ME187" s="6"/>
      <c r="MW187" s="1"/>
      <c r="MX187" s="1"/>
      <c r="MY187" s="1"/>
      <c r="MZ187" s="1"/>
      <c r="NA187" s="1"/>
      <c r="NB187" s="1"/>
      <c r="NC187" s="1"/>
      <c r="ND187" s="1"/>
      <c r="NE187" s="1"/>
      <c r="NF187" s="1"/>
      <c r="NG187" s="1"/>
      <c r="NH187" s="1"/>
      <c r="NI187" s="1"/>
      <c r="NJ187" s="1"/>
      <c r="NK187" s="1"/>
      <c r="NL187" s="1"/>
      <c r="NM187" s="1"/>
      <c r="NN187" s="1"/>
      <c r="NO187" s="6"/>
      <c r="OG187" s="6"/>
      <c r="PH187" s="1"/>
      <c r="PI187" s="1"/>
      <c r="PJ187" s="1"/>
      <c r="PK187" s="1"/>
      <c r="PL187" s="1"/>
      <c r="PM187" s="1"/>
      <c r="PN187" s="1"/>
      <c r="PO187" s="1"/>
      <c r="PP187" s="1"/>
      <c r="PQ187" s="1"/>
      <c r="PR187" s="1"/>
      <c r="PS187" s="1"/>
      <c r="PT187" s="1"/>
      <c r="PU187" s="1"/>
      <c r="PV187" s="1"/>
      <c r="PW187" s="1"/>
      <c r="PX187" s="1"/>
      <c r="PY187" s="1"/>
      <c r="PZ187" s="6"/>
      <c r="QR187" s="6"/>
      <c r="SK187" s="6"/>
      <c r="SL187" s="6"/>
      <c r="SM187" s="6"/>
      <c r="SN187" s="6"/>
      <c r="SO187" s="6"/>
      <c r="SP187" s="6"/>
      <c r="SQ187" s="6"/>
      <c r="SR187" s="6"/>
      <c r="SS187" s="6"/>
      <c r="ST187" s="6"/>
      <c r="SU187" s="6"/>
      <c r="SV187" s="6"/>
      <c r="SW187" s="6"/>
      <c r="SX187" s="6"/>
      <c r="SY187" s="6"/>
      <c r="SZ187" s="6"/>
      <c r="TA187" s="6"/>
      <c r="TB187" s="6"/>
      <c r="TC187" s="6"/>
      <c r="TD187" s="6"/>
      <c r="TE187" s="6"/>
      <c r="TF187" s="6"/>
      <c r="UT187" s="3"/>
      <c r="VB187" s="6"/>
      <c r="WM187" s="3"/>
      <c r="WO187" s="4"/>
      <c r="WP187" s="1"/>
      <c r="WQ187" s="1"/>
      <c r="WR187" s="1"/>
      <c r="WS187" s="1"/>
      <c r="WT187" s="1"/>
      <c r="WU187" s="1"/>
      <c r="WV187" s="1"/>
      <c r="WW187" s="1"/>
      <c r="WX187" s="1"/>
      <c r="WY187" s="1"/>
      <c r="WZ187" s="1"/>
      <c r="XA187" s="1"/>
      <c r="XB187" s="1"/>
      <c r="XC187" s="1"/>
      <c r="XD187" s="6"/>
      <c r="XE187" s="6"/>
      <c r="XF187" s="6"/>
      <c r="XG187" s="6"/>
      <c r="XH187" s="6"/>
      <c r="XI187" s="6"/>
      <c r="XJ187" s="6"/>
      <c r="XK187" s="6"/>
      <c r="XL187" s="6"/>
      <c r="ZH187" s="3"/>
      <c r="ZJ187" s="4"/>
      <c r="ZK187" s="1"/>
      <c r="ZL187" s="1"/>
      <c r="ZM187" s="1"/>
      <c r="ZN187" s="1"/>
      <c r="ZO187" s="1"/>
      <c r="ZW187" s="1"/>
      <c r="AAA187" s="7"/>
      <c r="AAB187" s="6"/>
      <c r="AAC187" s="6"/>
      <c r="AAD187" s="7"/>
      <c r="AAE187" s="6"/>
      <c r="AAF187" s="7"/>
      <c r="AAG187" s="6"/>
      <c r="AAH187" s="7"/>
      <c r="AAI187" s="183"/>
    </row>
    <row r="188" s="1" customFormat="1" ht="15" customHeight="1">
      <c r="A188" s="2"/>
      <c r="B188" s="2"/>
      <c r="C188" s="2"/>
      <c r="D188" s="2"/>
      <c r="E188" s="2"/>
      <c r="F188" s="2"/>
      <c r="G188" s="2"/>
      <c r="H188" s="2"/>
      <c r="I188" s="2"/>
      <c r="J188" s="2"/>
      <c r="K188" s="6"/>
      <c r="L188" s="6"/>
      <c r="M188" s="6"/>
      <c r="N188" s="24"/>
      <c r="O188" s="6"/>
      <c r="P188" s="6"/>
      <c r="Q188" s="6"/>
      <c r="R188" s="7"/>
      <c r="S188" s="7"/>
      <c r="T188" s="7"/>
      <c r="U188" s="7"/>
      <c r="V188" s="7"/>
      <c r="W188" s="7"/>
      <c r="X188" s="7"/>
      <c r="Y188" s="7"/>
      <c r="Z188" s="7"/>
      <c r="AA188" s="7"/>
      <c r="AB188" s="7"/>
      <c r="AC188" s="7"/>
      <c r="AD188" s="7"/>
      <c r="AE188" s="7"/>
      <c r="AF188" s="7"/>
      <c r="AG188" s="7"/>
      <c r="AH188" s="7"/>
      <c r="AI188" s="7"/>
      <c r="AJ188" s="7"/>
      <c r="AK188" s="6"/>
      <c r="AL188" s="6"/>
      <c r="AM188" s="6"/>
      <c r="AN188" s="6"/>
      <c r="AO188" s="6"/>
      <c r="AP188" s="6"/>
      <c r="AQ188" s="6"/>
      <c r="AR188" s="6"/>
      <c r="AS188" s="6"/>
      <c r="AT188" s="6"/>
      <c r="AU188" s="6"/>
      <c r="AV188" s="6"/>
      <c r="AW188" s="6"/>
      <c r="AX188" s="6"/>
      <c r="AY188" s="6"/>
      <c r="AZ188" s="8"/>
      <c r="BA188" s="8"/>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M188" s="6"/>
      <c r="FN188" s="6"/>
      <c r="FO188" s="6"/>
      <c r="FP188" s="6"/>
      <c r="FQ188" s="6"/>
      <c r="FR188" s="6"/>
      <c r="FS188" s="6"/>
      <c r="FT188" s="6"/>
      <c r="FU188" s="6"/>
      <c r="FV188" s="6"/>
      <c r="FW188" s="6"/>
      <c r="FX188" s="6"/>
      <c r="FY188" s="6"/>
      <c r="FZ188" s="6"/>
      <c r="GA188" s="6"/>
      <c r="GB188" s="6"/>
      <c r="GC188" s="6"/>
      <c r="GD188" s="6"/>
      <c r="GE188" s="6"/>
      <c r="GF188" s="6"/>
      <c r="GG188" s="6"/>
      <c r="GT188" s="1"/>
      <c r="GU188" s="1"/>
      <c r="GV188" s="1"/>
      <c r="GW188" s="1"/>
      <c r="GX188" s="1"/>
      <c r="GY188" s="1"/>
      <c r="GZ188" s="1"/>
      <c r="HA188" s="1"/>
      <c r="HB188" s="1"/>
      <c r="HC188" s="1"/>
      <c r="HD188" s="1"/>
      <c r="HE188" s="1"/>
      <c r="HF188" s="1"/>
      <c r="HG188" s="1"/>
      <c r="HH188" s="1"/>
      <c r="HI188" s="1"/>
      <c r="HJ188" s="1"/>
      <c r="HK188" s="1"/>
      <c r="HL188" s="6"/>
      <c r="HV188" s="1"/>
      <c r="HW188" s="1"/>
      <c r="HX188" s="1"/>
      <c r="HY188" s="1"/>
      <c r="HZ188" s="1"/>
      <c r="IA188" s="1"/>
      <c r="IB188" s="1"/>
      <c r="IC188" s="1"/>
      <c r="ID188" s="1"/>
      <c r="IE188" s="1"/>
      <c r="IF188" s="1"/>
      <c r="IG188" s="1"/>
      <c r="IH188" s="1"/>
      <c r="II188" s="1"/>
      <c r="IJ188" s="1"/>
      <c r="IK188" s="1"/>
      <c r="IL188" s="1"/>
      <c r="IM188" s="1"/>
      <c r="IN188" s="6"/>
      <c r="JF188" s="6"/>
      <c r="JG188" s="6"/>
      <c r="JH188" s="6"/>
      <c r="JI188" s="6"/>
      <c r="JJ188" s="6"/>
      <c r="JK188" s="6"/>
      <c r="JL188" s="6"/>
      <c r="JM188" s="6"/>
      <c r="JN188" s="6"/>
      <c r="KN188" s="6"/>
      <c r="KO188" s="6"/>
      <c r="KP188" s="6"/>
      <c r="KQ188" s="6"/>
      <c r="KR188" s="7"/>
      <c r="KS188" s="7"/>
      <c r="KT188" s="7"/>
      <c r="KU188" s="24"/>
      <c r="KV188" s="24"/>
      <c r="KW188" s="24"/>
      <c r="KX188" s="24"/>
      <c r="KY188" s="24"/>
      <c r="KZ188" s="24"/>
      <c r="LA188" s="24"/>
      <c r="LB188" s="24"/>
      <c r="LC188" s="24"/>
      <c r="LD188" s="7"/>
      <c r="LE188" s="7"/>
      <c r="LF188" s="7"/>
      <c r="LG188" s="7"/>
      <c r="LH188" s="7"/>
      <c r="LI188" s="7"/>
      <c r="LJ188" s="7"/>
      <c r="LK188" s="7"/>
      <c r="LL188" s="6"/>
      <c r="LM188" s="1"/>
      <c r="LN188" s="1"/>
      <c r="LO188" s="1"/>
      <c r="LP188" s="1"/>
      <c r="LQ188" s="1"/>
      <c r="LR188" s="1"/>
      <c r="LS188" s="1"/>
      <c r="LT188" s="1"/>
      <c r="LU188" s="1"/>
      <c r="LV188" s="1"/>
      <c r="LW188" s="1"/>
      <c r="LX188" s="1"/>
      <c r="LY188" s="1"/>
      <c r="LZ188" s="1"/>
      <c r="MA188" s="1"/>
      <c r="MB188" s="1"/>
      <c r="MC188" s="1"/>
      <c r="MD188" s="1"/>
      <c r="ME188" s="6"/>
      <c r="MW188" s="1"/>
      <c r="MX188" s="1"/>
      <c r="MY188" s="1"/>
      <c r="MZ188" s="1"/>
      <c r="NA188" s="1"/>
      <c r="NB188" s="1"/>
      <c r="NC188" s="1"/>
      <c r="ND188" s="1"/>
      <c r="NE188" s="1"/>
      <c r="NF188" s="1"/>
      <c r="NG188" s="1"/>
      <c r="NH188" s="1"/>
      <c r="NI188" s="1"/>
      <c r="NJ188" s="1"/>
      <c r="NK188" s="1"/>
      <c r="NL188" s="1"/>
      <c r="NM188" s="1"/>
      <c r="NN188" s="1"/>
      <c r="NO188" s="6"/>
      <c r="OG188" s="6"/>
      <c r="PH188" s="1"/>
      <c r="PI188" s="1"/>
      <c r="PJ188" s="1"/>
      <c r="PK188" s="1"/>
      <c r="PL188" s="1"/>
      <c r="PM188" s="1"/>
      <c r="PN188" s="1"/>
      <c r="PO188" s="1"/>
      <c r="PP188" s="1"/>
      <c r="PQ188" s="1"/>
      <c r="PR188" s="1"/>
      <c r="PS188" s="1"/>
      <c r="PT188" s="1"/>
      <c r="PU188" s="1"/>
      <c r="PV188" s="1"/>
      <c r="PW188" s="1"/>
      <c r="PX188" s="1"/>
      <c r="PY188" s="1"/>
      <c r="PZ188" s="6"/>
      <c r="QR188" s="6"/>
      <c r="SK188" s="6"/>
      <c r="SL188" s="6"/>
      <c r="SM188" s="6"/>
      <c r="SN188" s="6"/>
      <c r="SO188" s="6"/>
      <c r="SP188" s="6"/>
      <c r="SQ188" s="6"/>
      <c r="SR188" s="6"/>
      <c r="SS188" s="6"/>
      <c r="ST188" s="6"/>
      <c r="SU188" s="6"/>
      <c r="SV188" s="6"/>
      <c r="SW188" s="6"/>
      <c r="SX188" s="6"/>
      <c r="SY188" s="6"/>
      <c r="SZ188" s="6"/>
      <c r="TA188" s="6"/>
      <c r="TB188" s="6"/>
      <c r="TC188" s="6"/>
      <c r="TD188" s="6"/>
      <c r="TE188" s="6"/>
      <c r="TF188" s="6"/>
      <c r="UT188" s="3"/>
      <c r="VB188" s="6"/>
      <c r="WM188" s="3"/>
      <c r="WO188" s="4"/>
      <c r="WP188" s="1"/>
      <c r="WQ188" s="1"/>
      <c r="WR188" s="1"/>
      <c r="WS188" s="1"/>
      <c r="WT188" s="1"/>
      <c r="WU188" s="1"/>
      <c r="WV188" s="1"/>
      <c r="WW188" s="1"/>
      <c r="WX188" s="1"/>
      <c r="WY188" s="1"/>
      <c r="WZ188" s="1"/>
      <c r="XA188" s="1"/>
      <c r="XB188" s="1"/>
      <c r="XC188" s="1"/>
      <c r="XD188" s="6"/>
      <c r="XE188" s="6"/>
      <c r="XF188" s="6"/>
      <c r="XG188" s="6"/>
      <c r="XH188" s="6"/>
      <c r="XI188" s="6"/>
      <c r="XJ188" s="6"/>
      <c r="XK188" s="6"/>
      <c r="XL188" s="6"/>
      <c r="ZH188" s="3"/>
      <c r="ZJ188" s="4"/>
      <c r="ZK188" s="1"/>
      <c r="ZL188" s="1"/>
      <c r="ZM188" s="1"/>
      <c r="ZN188" s="1"/>
      <c r="ZO188" s="1"/>
      <c r="ZW188" s="1"/>
      <c r="AAA188" s="7"/>
      <c r="AAB188" s="6"/>
      <c r="AAC188" s="6"/>
      <c r="AAD188" s="7"/>
      <c r="AAE188" s="6"/>
      <c r="AAF188" s="7"/>
      <c r="AAG188" s="6"/>
      <c r="AAH188" s="7"/>
      <c r="AAI188" s="183"/>
    </row>
    <row r="189" s="1" customFormat="1" ht="15" customHeight="1">
      <c r="A189" s="2"/>
      <c r="B189" s="2"/>
      <c r="C189" s="2"/>
      <c r="D189" s="2"/>
      <c r="E189" s="2"/>
      <c r="F189" s="2"/>
      <c r="G189" s="2"/>
      <c r="H189" s="2"/>
      <c r="I189" s="2"/>
      <c r="J189" s="2"/>
      <c r="K189" s="6"/>
      <c r="L189" s="6"/>
      <c r="M189" s="6"/>
      <c r="N189" s="24"/>
      <c r="O189" s="7"/>
      <c r="P189" s="7"/>
      <c r="Q189" s="24"/>
      <c r="R189" s="6"/>
      <c r="S189" s="6"/>
      <c r="T189" s="6"/>
      <c r="U189" s="6"/>
      <c r="V189" s="6"/>
      <c r="W189" s="6"/>
      <c r="X189" s="6"/>
      <c r="Y189" s="6"/>
      <c r="Z189" s="6"/>
      <c r="AA189" s="6"/>
      <c r="AB189" s="6"/>
      <c r="AC189" s="6"/>
      <c r="AD189" s="6"/>
      <c r="AE189" s="6"/>
      <c r="AF189" s="6"/>
      <c r="AG189" s="6"/>
      <c r="AH189" s="6"/>
      <c r="AI189" s="6"/>
      <c r="AJ189" s="6"/>
      <c r="AK189" s="7"/>
      <c r="AL189" s="7"/>
      <c r="AM189" s="7"/>
      <c r="AN189" s="7"/>
      <c r="AO189" s="7"/>
      <c r="AP189" s="7"/>
      <c r="AQ189" s="7"/>
      <c r="AR189" s="7"/>
      <c r="AS189" s="7"/>
      <c r="AT189" s="6"/>
      <c r="AZ189" s="3"/>
      <c r="BA189" s="3"/>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24"/>
      <c r="DL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M189" s="6"/>
      <c r="FN189" s="6"/>
      <c r="FO189" s="6"/>
      <c r="FP189" s="6"/>
      <c r="FQ189" s="6"/>
      <c r="FR189" s="6"/>
      <c r="FS189" s="6"/>
      <c r="FT189" s="6"/>
      <c r="FU189" s="6"/>
      <c r="FV189" s="6"/>
      <c r="FW189" s="6"/>
      <c r="FX189" s="6"/>
      <c r="FY189" s="6"/>
      <c r="FZ189" s="6"/>
      <c r="GA189" s="6"/>
      <c r="GB189" s="6"/>
      <c r="GC189" s="6"/>
      <c r="GD189" s="6"/>
      <c r="GE189" s="6"/>
      <c r="GF189" s="6"/>
      <c r="GG189" s="6"/>
      <c r="GT189" s="1"/>
      <c r="GU189" s="1"/>
      <c r="GV189" s="1"/>
      <c r="GW189" s="1"/>
      <c r="GX189" s="1"/>
      <c r="GY189" s="1"/>
      <c r="GZ189" s="1"/>
      <c r="HA189" s="1"/>
      <c r="HB189" s="1"/>
      <c r="HC189" s="1"/>
      <c r="HD189" s="1"/>
      <c r="HE189" s="1"/>
      <c r="HF189" s="1"/>
      <c r="HG189" s="1"/>
      <c r="HH189" s="1"/>
      <c r="HI189" s="1"/>
      <c r="HJ189" s="1"/>
      <c r="HK189" s="1"/>
      <c r="HL189" s="6"/>
      <c r="HV189" s="1"/>
      <c r="HW189" s="1"/>
      <c r="HX189" s="1"/>
      <c r="HY189" s="1"/>
      <c r="HZ189" s="1"/>
      <c r="IA189" s="1"/>
      <c r="IB189" s="1"/>
      <c r="IC189" s="1"/>
      <c r="ID189" s="1"/>
      <c r="IE189" s="1"/>
      <c r="IF189" s="1"/>
      <c r="IG189" s="1"/>
      <c r="IH189" s="1"/>
      <c r="II189" s="1"/>
      <c r="IJ189" s="1"/>
      <c r="IK189" s="1"/>
      <c r="IL189" s="1"/>
      <c r="IM189" s="1"/>
      <c r="IN189" s="6"/>
      <c r="JF189" s="6"/>
      <c r="JG189" s="6"/>
      <c r="JH189" s="6"/>
      <c r="JI189" s="6"/>
      <c r="JJ189" s="6"/>
      <c r="JK189" s="6"/>
      <c r="JL189" s="6"/>
      <c r="JM189" s="6"/>
      <c r="JN189" s="6"/>
      <c r="KN189" s="6"/>
      <c r="KO189" s="6"/>
      <c r="KP189" s="6"/>
      <c r="KQ189" s="6"/>
      <c r="KR189" s="7"/>
      <c r="KS189" s="7"/>
      <c r="KT189" s="7"/>
      <c r="KU189" s="24"/>
      <c r="KV189" s="24"/>
      <c r="KW189" s="24"/>
      <c r="KX189" s="24"/>
      <c r="KY189" s="24"/>
      <c r="KZ189" s="24"/>
      <c r="LA189" s="24"/>
      <c r="LB189" s="24"/>
      <c r="LC189" s="24"/>
      <c r="LD189" s="7"/>
      <c r="LE189" s="7"/>
      <c r="LF189" s="7"/>
      <c r="LG189" s="7"/>
      <c r="LH189" s="7"/>
      <c r="LI189" s="7"/>
      <c r="LJ189" s="7"/>
      <c r="LK189" s="7"/>
      <c r="LL189" s="6"/>
      <c r="LM189" s="1"/>
      <c r="LN189" s="1"/>
      <c r="LO189" s="1"/>
      <c r="LP189" s="1"/>
      <c r="LQ189" s="1"/>
      <c r="LR189" s="1"/>
      <c r="LS189" s="1"/>
      <c r="LT189" s="1"/>
      <c r="LU189" s="1"/>
      <c r="LV189" s="1"/>
      <c r="LW189" s="1"/>
      <c r="LX189" s="1"/>
      <c r="LY189" s="1"/>
      <c r="LZ189" s="1"/>
      <c r="MA189" s="1"/>
      <c r="MB189" s="1"/>
      <c r="MC189" s="1"/>
      <c r="MD189" s="1"/>
      <c r="ME189" s="6"/>
      <c r="MW189" s="1"/>
      <c r="MX189" s="1"/>
      <c r="MY189" s="1"/>
      <c r="MZ189" s="1"/>
      <c r="NA189" s="1"/>
      <c r="NB189" s="1"/>
      <c r="NC189" s="1"/>
      <c r="ND189" s="1"/>
      <c r="NE189" s="1"/>
      <c r="NF189" s="1"/>
      <c r="NG189" s="1"/>
      <c r="NH189" s="1"/>
      <c r="NI189" s="1"/>
      <c r="NJ189" s="1"/>
      <c r="NK189" s="1"/>
      <c r="NL189" s="1"/>
      <c r="NM189" s="1"/>
      <c r="NN189" s="1"/>
      <c r="NO189" s="6"/>
      <c r="OG189" s="6"/>
      <c r="PH189" s="1"/>
      <c r="PI189" s="1"/>
      <c r="PJ189" s="1"/>
      <c r="PK189" s="1"/>
      <c r="PL189" s="1"/>
      <c r="PM189" s="1"/>
      <c r="PN189" s="1"/>
      <c r="PO189" s="1"/>
      <c r="PP189" s="1"/>
      <c r="PQ189" s="1"/>
      <c r="PR189" s="1"/>
      <c r="PS189" s="1"/>
      <c r="PT189" s="1"/>
      <c r="PU189" s="1"/>
      <c r="PV189" s="1"/>
      <c r="PW189" s="1"/>
      <c r="PX189" s="1"/>
      <c r="PY189" s="1"/>
      <c r="PZ189" s="6"/>
      <c r="QR189" s="6"/>
      <c r="SK189" s="6"/>
      <c r="SL189" s="6"/>
      <c r="SM189" s="6"/>
      <c r="SN189" s="6"/>
      <c r="SO189" s="6"/>
      <c r="SP189" s="6"/>
      <c r="SQ189" s="6"/>
      <c r="SR189" s="6"/>
      <c r="SS189" s="6"/>
      <c r="ST189" s="6"/>
      <c r="SU189" s="6"/>
      <c r="SV189" s="6"/>
      <c r="SW189" s="6"/>
      <c r="SX189" s="6"/>
      <c r="SY189" s="6"/>
      <c r="SZ189" s="6"/>
      <c r="TA189" s="6"/>
      <c r="TB189" s="6"/>
      <c r="TC189" s="6"/>
      <c r="TD189" s="6"/>
      <c r="TE189" s="6"/>
      <c r="TF189" s="6"/>
      <c r="UT189" s="3"/>
      <c r="VB189" s="6"/>
      <c r="WM189" s="3"/>
      <c r="WO189" s="4"/>
      <c r="WP189" s="1"/>
      <c r="WQ189" s="1"/>
      <c r="WR189" s="1"/>
      <c r="WS189" s="1"/>
      <c r="WT189" s="1"/>
      <c r="WU189" s="1"/>
      <c r="WV189" s="1"/>
      <c r="WW189" s="1"/>
      <c r="WX189" s="1"/>
      <c r="WY189" s="1"/>
      <c r="WZ189" s="1"/>
      <c r="XA189" s="1"/>
      <c r="XB189" s="1"/>
      <c r="XC189" s="1"/>
      <c r="XD189" s="6"/>
      <c r="XE189" s="6"/>
      <c r="XF189" s="6"/>
      <c r="XG189" s="6"/>
      <c r="XH189" s="6"/>
      <c r="XI189" s="6"/>
      <c r="XJ189" s="6"/>
      <c r="XK189" s="6"/>
      <c r="XL189" s="6"/>
      <c r="ZH189" s="3"/>
      <c r="ZJ189" s="4"/>
      <c r="ZK189" s="1"/>
      <c r="ZL189" s="1"/>
      <c r="ZM189" s="1"/>
      <c r="ZN189" s="1"/>
      <c r="ZO189" s="1"/>
      <c r="ZW189" s="1"/>
      <c r="AAA189" s="7"/>
      <c r="AAB189" s="6"/>
      <c r="AAC189" s="6"/>
      <c r="AAD189" s="7"/>
      <c r="AAE189" s="6"/>
      <c r="AAF189" s="7"/>
      <c r="AAG189" s="6"/>
      <c r="AAH189" s="7"/>
      <c r="AAI189" s="183"/>
    </row>
    <row r="190" s="1" customFormat="1" ht="15" customHeight="1">
      <c r="A190" s="2"/>
      <c r="B190" s="2"/>
      <c r="C190" s="2"/>
      <c r="D190" s="2"/>
      <c r="E190" s="2"/>
      <c r="F190" s="2"/>
      <c r="G190" s="2"/>
      <c r="H190" s="2"/>
      <c r="I190" s="2"/>
      <c r="J190" s="2"/>
      <c r="K190" s="6"/>
      <c r="L190" s="6"/>
      <c r="M190" s="6"/>
      <c r="N190" s="24"/>
      <c r="O190" s="7"/>
      <c r="P190" s="7"/>
      <c r="Q190" s="24"/>
      <c r="R190" s="7"/>
      <c r="S190" s="7"/>
      <c r="T190" s="7"/>
      <c r="U190" s="7"/>
      <c r="V190" s="7"/>
      <c r="W190" s="7"/>
      <c r="X190" s="7"/>
      <c r="Y190" s="7"/>
      <c r="Z190" s="7"/>
      <c r="AA190" s="7"/>
      <c r="AB190" s="7"/>
      <c r="AC190" s="7"/>
      <c r="AD190" s="7"/>
      <c r="AE190" s="7"/>
      <c r="AF190" s="7"/>
      <c r="AG190" s="7"/>
      <c r="AH190" s="7"/>
      <c r="AI190" s="7"/>
      <c r="AJ190" s="7"/>
      <c r="AK190" s="6"/>
      <c r="AL190" s="6"/>
      <c r="AM190" s="6"/>
      <c r="AN190" s="6"/>
      <c r="AO190" s="6"/>
      <c r="AP190" s="6"/>
      <c r="AQ190" s="6"/>
      <c r="AR190" s="6"/>
      <c r="AS190" s="6"/>
      <c r="AT190" s="24"/>
      <c r="AU190" s="6"/>
      <c r="AV190" s="6"/>
      <c r="AW190" s="6"/>
      <c r="AX190" s="6"/>
      <c r="AY190" s="6"/>
      <c r="AZ190" s="8"/>
      <c r="BA190" s="8"/>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24"/>
      <c r="DC190" s="24"/>
      <c r="DD190" s="24"/>
      <c r="DE190" s="24"/>
      <c r="DF190" s="24"/>
      <c r="DG190" s="24"/>
      <c r="DH190" s="24"/>
      <c r="DI190" s="24"/>
      <c r="DJ190" s="24"/>
      <c r="DK190" s="6"/>
      <c r="DL190" s="6"/>
      <c r="DX190" s="6"/>
      <c r="DY190" s="6"/>
      <c r="DZ190" s="6"/>
      <c r="EA190" s="6"/>
      <c r="EB190" s="6"/>
      <c r="EC190" s="6"/>
      <c r="ED190" s="6"/>
      <c r="EE190" s="6"/>
      <c r="EF190" s="6"/>
      <c r="EG190" s="6"/>
      <c r="EH190" s="6"/>
      <c r="EI190" s="6"/>
      <c r="EJ190" s="6"/>
      <c r="EK190" s="6"/>
      <c r="EL190" s="6"/>
      <c r="ES190" s="6"/>
      <c r="ET190" s="6"/>
      <c r="EU190" s="6"/>
      <c r="EV190" s="6"/>
      <c r="EW190" s="6"/>
      <c r="EX190" s="6"/>
      <c r="EY190" s="6"/>
      <c r="EZ190" s="6"/>
      <c r="FM190" s="6"/>
      <c r="FN190" s="6"/>
      <c r="FO190" s="6"/>
      <c r="FP190" s="6"/>
      <c r="FQ190" s="6"/>
      <c r="FR190" s="6"/>
      <c r="FS190" s="6"/>
      <c r="FT190" s="6"/>
      <c r="FU190" s="6"/>
      <c r="FV190" s="6"/>
      <c r="FW190" s="6"/>
      <c r="FX190" s="6"/>
      <c r="FY190" s="6"/>
      <c r="FZ190" s="6"/>
      <c r="GA190" s="6"/>
      <c r="GB190" s="6"/>
      <c r="GC190" s="6"/>
      <c r="GD190" s="6"/>
      <c r="GE190" s="6"/>
      <c r="GF190" s="6"/>
      <c r="GG190" s="6"/>
      <c r="GT190" s="1"/>
      <c r="GU190" s="1"/>
      <c r="GV190" s="1"/>
      <c r="GW190" s="1"/>
      <c r="GX190" s="1"/>
      <c r="GY190" s="1"/>
      <c r="GZ190" s="1"/>
      <c r="HA190" s="1"/>
      <c r="HB190" s="1"/>
      <c r="HC190" s="1"/>
      <c r="HD190" s="1"/>
      <c r="HE190" s="1"/>
      <c r="HF190" s="1"/>
      <c r="HG190" s="1"/>
      <c r="HH190" s="1"/>
      <c r="HI190" s="1"/>
      <c r="HJ190" s="1"/>
      <c r="HK190" s="1"/>
      <c r="HL190" s="6"/>
      <c r="HV190" s="1"/>
      <c r="HW190" s="1"/>
      <c r="HX190" s="1"/>
      <c r="HY190" s="1"/>
      <c r="HZ190" s="1"/>
      <c r="IA190" s="1"/>
      <c r="IB190" s="1"/>
      <c r="IC190" s="1"/>
      <c r="ID190" s="1"/>
      <c r="IE190" s="1"/>
      <c r="IF190" s="1"/>
      <c r="IG190" s="1"/>
      <c r="IH190" s="1"/>
      <c r="II190" s="1"/>
      <c r="IJ190" s="1"/>
      <c r="IK190" s="1"/>
      <c r="IL190" s="1"/>
      <c r="IM190" s="1"/>
      <c r="IN190" s="6"/>
      <c r="JF190" s="6"/>
      <c r="JG190" s="6"/>
      <c r="JH190" s="6"/>
      <c r="JI190" s="6"/>
      <c r="JJ190" s="6"/>
      <c r="JK190" s="6"/>
      <c r="JL190" s="6"/>
      <c r="JM190" s="6"/>
      <c r="JN190" s="6"/>
      <c r="KN190" s="6"/>
      <c r="KO190" s="6"/>
      <c r="KP190" s="6"/>
      <c r="KQ190" s="6"/>
      <c r="KR190" s="7"/>
      <c r="KS190" s="7"/>
      <c r="KT190" s="7"/>
      <c r="KU190" s="6"/>
      <c r="KV190" s="6"/>
      <c r="KW190" s="6"/>
      <c r="KX190" s="6"/>
      <c r="KY190" s="6"/>
      <c r="KZ190" s="6"/>
      <c r="LA190" s="6"/>
      <c r="LB190" s="6"/>
      <c r="LC190" s="6"/>
      <c r="LD190" s="7"/>
      <c r="LE190" s="7"/>
      <c r="LF190" s="7"/>
      <c r="LG190" s="7"/>
      <c r="LH190" s="7"/>
      <c r="LI190" s="7"/>
      <c r="LJ190" s="7"/>
      <c r="LK190" s="7"/>
      <c r="LL190" s="6"/>
      <c r="LM190" s="1"/>
      <c r="LN190" s="1"/>
      <c r="LO190" s="1"/>
      <c r="LP190" s="1"/>
      <c r="LQ190" s="1"/>
      <c r="LR190" s="1"/>
      <c r="LS190" s="1"/>
      <c r="LT190" s="1"/>
      <c r="LU190" s="1"/>
      <c r="LV190" s="1"/>
      <c r="LW190" s="1"/>
      <c r="LX190" s="1"/>
      <c r="LY190" s="1"/>
      <c r="LZ190" s="1"/>
      <c r="MA190" s="1"/>
      <c r="MB190" s="1"/>
      <c r="MC190" s="1"/>
      <c r="MD190" s="1"/>
      <c r="ME190" s="6"/>
      <c r="MW190" s="1"/>
      <c r="MX190" s="1"/>
      <c r="MY190" s="1"/>
      <c r="MZ190" s="1"/>
      <c r="NA190" s="1"/>
      <c r="NB190" s="1"/>
      <c r="NC190" s="1"/>
      <c r="ND190" s="1"/>
      <c r="NE190" s="1"/>
      <c r="NF190" s="1"/>
      <c r="NG190" s="1"/>
      <c r="NH190" s="1"/>
      <c r="NI190" s="1"/>
      <c r="NJ190" s="1"/>
      <c r="NK190" s="1"/>
      <c r="NL190" s="1"/>
      <c r="NM190" s="1"/>
      <c r="NN190" s="1"/>
      <c r="NO190" s="6"/>
      <c r="OG190" s="6"/>
      <c r="PH190" s="1"/>
      <c r="PI190" s="1"/>
      <c r="PJ190" s="1"/>
      <c r="PK190" s="1"/>
      <c r="PL190" s="1"/>
      <c r="PM190" s="1"/>
      <c r="PN190" s="1"/>
      <c r="PO190" s="1"/>
      <c r="PP190" s="1"/>
      <c r="PQ190" s="1"/>
      <c r="PR190" s="1"/>
      <c r="PS190" s="1"/>
      <c r="PT190" s="1"/>
      <c r="PU190" s="1"/>
      <c r="PV190" s="1"/>
      <c r="PW190" s="1"/>
      <c r="PX190" s="1"/>
      <c r="PY190" s="1"/>
      <c r="PZ190" s="6"/>
      <c r="QR190" s="6"/>
      <c r="SK190" s="6"/>
      <c r="SL190" s="6"/>
      <c r="SM190" s="6"/>
      <c r="SN190" s="6"/>
      <c r="SO190" s="6"/>
      <c r="SP190" s="6"/>
      <c r="SQ190" s="6"/>
      <c r="SR190" s="6"/>
      <c r="SS190" s="6"/>
      <c r="ST190" s="6"/>
      <c r="SU190" s="6"/>
      <c r="SV190" s="6"/>
      <c r="SW190" s="6"/>
      <c r="SX190" s="6"/>
      <c r="SY190" s="6"/>
      <c r="SZ190" s="6"/>
      <c r="TA190" s="6"/>
      <c r="TB190" s="6"/>
      <c r="TC190" s="6"/>
      <c r="TD190" s="6"/>
      <c r="TE190" s="6"/>
      <c r="TF190" s="6"/>
      <c r="UT190" s="3"/>
      <c r="VB190" s="6"/>
      <c r="WM190" s="3"/>
      <c r="WO190" s="4"/>
      <c r="WP190" s="1"/>
      <c r="WQ190" s="1"/>
      <c r="WR190" s="1"/>
      <c r="WS190" s="1"/>
      <c r="WT190" s="1"/>
      <c r="WU190" s="1"/>
      <c r="WV190" s="1"/>
      <c r="WW190" s="1"/>
      <c r="WX190" s="1"/>
      <c r="WY190" s="1"/>
      <c r="WZ190" s="1"/>
      <c r="XA190" s="1"/>
      <c r="XB190" s="1"/>
      <c r="XC190" s="1"/>
      <c r="XD190" s="6"/>
      <c r="XE190" s="6"/>
      <c r="XF190" s="6"/>
      <c r="XG190" s="6"/>
      <c r="XH190" s="6"/>
      <c r="XI190" s="6"/>
      <c r="XJ190" s="6"/>
      <c r="XK190" s="6"/>
      <c r="XL190" s="6"/>
      <c r="ZH190" s="3"/>
      <c r="ZJ190" s="4"/>
      <c r="ZK190" s="1"/>
      <c r="ZL190" s="1"/>
      <c r="ZM190" s="1"/>
      <c r="ZN190" s="1"/>
      <c r="ZO190" s="1"/>
      <c r="ZW190" s="1"/>
      <c r="AAA190" s="6"/>
      <c r="AAB190" s="24"/>
      <c r="AAC190" s="24"/>
      <c r="AAD190" s="24"/>
      <c r="AAE190" s="24"/>
      <c r="AAF190" s="24"/>
      <c r="AAG190" s="24"/>
      <c r="AAH190" s="7"/>
      <c r="AAI190" s="183"/>
    </row>
    <row r="191" s="1" customFormat="1" ht="15" customHeight="1">
      <c r="A191" s="2"/>
      <c r="B191" s="2"/>
      <c r="C191" s="2"/>
      <c r="D191" s="2"/>
      <c r="E191" s="2"/>
      <c r="F191" s="2"/>
      <c r="G191" s="2"/>
      <c r="H191" s="2"/>
      <c r="I191" s="2"/>
      <c r="J191" s="2"/>
      <c r="K191" s="6"/>
      <c r="L191" s="6"/>
      <c r="M191" s="6"/>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6"/>
      <c r="AU191" s="24"/>
      <c r="AV191" s="6"/>
      <c r="AW191" s="24"/>
      <c r="AX191" s="24"/>
      <c r="AY191" s="7"/>
      <c r="AZ191" s="71"/>
      <c r="BA191" s="71"/>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DB191" s="6"/>
      <c r="DC191" s="6"/>
      <c r="DD191" s="6"/>
      <c r="DE191" s="6"/>
      <c r="DF191" s="6"/>
      <c r="DG191" s="6"/>
      <c r="DH191" s="6"/>
      <c r="DI191" s="6"/>
      <c r="DJ191" s="6"/>
      <c r="DK191" s="6"/>
      <c r="DL191" s="6"/>
      <c r="DX191" s="6"/>
      <c r="EM191" s="6"/>
      <c r="EN191" s="6"/>
      <c r="EO191" s="6"/>
      <c r="EP191" s="6"/>
      <c r="EQ191" s="6"/>
      <c r="ER191" s="6"/>
      <c r="ES191" s="6"/>
      <c r="ET191" s="6"/>
      <c r="EU191" s="6"/>
      <c r="EV191" s="6"/>
      <c r="EW191" s="6"/>
      <c r="EX191" s="6"/>
      <c r="EY191" s="6"/>
      <c r="EZ191" s="6"/>
      <c r="GG191" s="6"/>
      <c r="GT191" s="1"/>
      <c r="GU191" s="1"/>
      <c r="GV191" s="1"/>
      <c r="GW191" s="1"/>
      <c r="GX191" s="1"/>
      <c r="GY191" s="1"/>
      <c r="GZ191" s="1"/>
      <c r="HA191" s="1"/>
      <c r="HB191" s="1"/>
      <c r="HC191" s="1"/>
      <c r="HD191" s="1"/>
      <c r="HE191" s="1"/>
      <c r="HF191" s="1"/>
      <c r="HG191" s="1"/>
      <c r="HH191" s="1"/>
      <c r="HI191" s="1"/>
      <c r="HJ191" s="1"/>
      <c r="HK191" s="1"/>
      <c r="HL191" s="6"/>
      <c r="HV191" s="1"/>
      <c r="HW191" s="1"/>
      <c r="HX191" s="1"/>
      <c r="HY191" s="1"/>
      <c r="HZ191" s="1"/>
      <c r="IA191" s="1"/>
      <c r="IB191" s="1"/>
      <c r="IC191" s="1"/>
      <c r="ID191" s="1"/>
      <c r="IE191" s="1"/>
      <c r="IF191" s="1"/>
      <c r="IG191" s="1"/>
      <c r="IH191" s="1"/>
      <c r="II191" s="1"/>
      <c r="IJ191" s="1"/>
      <c r="IK191" s="1"/>
      <c r="IL191" s="1"/>
      <c r="IM191" s="1"/>
      <c r="IN191" s="6"/>
      <c r="JF191" s="6"/>
      <c r="JG191" s="6"/>
      <c r="JH191" s="6"/>
      <c r="JI191" s="6"/>
      <c r="JJ191" s="6"/>
      <c r="JK191" s="6"/>
      <c r="JL191" s="6"/>
      <c r="JM191" s="6"/>
      <c r="JN191" s="6"/>
      <c r="KN191" s="6"/>
      <c r="KO191" s="6"/>
      <c r="KP191" s="6"/>
      <c r="KQ191" s="6"/>
      <c r="KR191" s="7"/>
      <c r="KS191" s="7"/>
      <c r="KT191" s="7"/>
      <c r="KU191" s="6"/>
      <c r="KV191" s="6"/>
      <c r="KW191" s="6"/>
      <c r="KX191" s="6"/>
      <c r="KY191" s="6"/>
      <c r="KZ191" s="6"/>
      <c r="LA191" s="6"/>
      <c r="LB191" s="6"/>
      <c r="LC191" s="6"/>
      <c r="LD191" s="7"/>
      <c r="LE191" s="7"/>
      <c r="LF191" s="7"/>
      <c r="LG191" s="7"/>
      <c r="LH191" s="7"/>
      <c r="LI191" s="7"/>
      <c r="LJ191" s="7"/>
      <c r="LK191" s="7"/>
      <c r="LL191" s="6"/>
      <c r="LM191" s="1"/>
      <c r="LN191" s="1"/>
      <c r="LO191" s="1"/>
      <c r="LP191" s="1"/>
      <c r="LQ191" s="1"/>
      <c r="LR191" s="1"/>
      <c r="LS191" s="1"/>
      <c r="LT191" s="1"/>
      <c r="LU191" s="1"/>
      <c r="LV191" s="1"/>
      <c r="LW191" s="1"/>
      <c r="LX191" s="1"/>
      <c r="LY191" s="1"/>
      <c r="LZ191" s="1"/>
      <c r="MA191" s="1"/>
      <c r="MB191" s="1"/>
      <c r="MC191" s="1"/>
      <c r="MD191" s="1"/>
      <c r="ME191" s="6"/>
      <c r="MW191" s="1"/>
      <c r="MX191" s="1"/>
      <c r="MY191" s="1"/>
      <c r="MZ191" s="1"/>
      <c r="NA191" s="1"/>
      <c r="NB191" s="1"/>
      <c r="NC191" s="1"/>
      <c r="ND191" s="1"/>
      <c r="NE191" s="1"/>
      <c r="NF191" s="1"/>
      <c r="NG191" s="1"/>
      <c r="NH191" s="1"/>
      <c r="NI191" s="1"/>
      <c r="NJ191" s="1"/>
      <c r="NK191" s="1"/>
      <c r="NL191" s="1"/>
      <c r="NM191" s="1"/>
      <c r="NN191" s="1"/>
      <c r="NO191" s="6"/>
      <c r="OG191" s="6"/>
      <c r="PH191" s="1"/>
      <c r="PI191" s="1"/>
      <c r="PJ191" s="1"/>
      <c r="PK191" s="1"/>
      <c r="PL191" s="1"/>
      <c r="PM191" s="1"/>
      <c r="PN191" s="1"/>
      <c r="PO191" s="1"/>
      <c r="PP191" s="1"/>
      <c r="PQ191" s="1"/>
      <c r="PR191" s="1"/>
      <c r="PS191" s="1"/>
      <c r="PT191" s="1"/>
      <c r="PU191" s="1"/>
      <c r="PV191" s="1"/>
      <c r="PW191" s="1"/>
      <c r="PX191" s="1"/>
      <c r="PY191" s="1"/>
      <c r="PZ191" s="6"/>
      <c r="QR191" s="6"/>
      <c r="SK191" s="6"/>
      <c r="TF191" s="6"/>
      <c r="UT191" s="3"/>
      <c r="VB191" s="6"/>
      <c r="WM191" s="3"/>
      <c r="WO191" s="4"/>
      <c r="WP191" s="1"/>
      <c r="WQ191" s="1"/>
      <c r="WR191" s="1"/>
      <c r="WS191" s="1"/>
      <c r="WT191" s="1"/>
      <c r="WU191" s="1"/>
      <c r="WV191" s="1"/>
      <c r="WW191" s="1"/>
      <c r="WX191" s="1"/>
      <c r="WY191" s="1"/>
      <c r="WZ191" s="1"/>
      <c r="XA191" s="1"/>
      <c r="XB191" s="1"/>
      <c r="XC191" s="1"/>
      <c r="XD191" s="6"/>
      <c r="XE191" s="6"/>
      <c r="XF191" s="6"/>
      <c r="XG191" s="6"/>
      <c r="XH191" s="6"/>
      <c r="XI191" s="6"/>
      <c r="XJ191" s="6"/>
      <c r="XK191" s="6"/>
      <c r="XL191" s="6"/>
      <c r="ZH191" s="3"/>
      <c r="ZJ191" s="4"/>
      <c r="ZK191" s="1"/>
      <c r="ZL191" s="1"/>
      <c r="ZM191" s="1"/>
      <c r="ZN191" s="1"/>
      <c r="ZO191" s="1"/>
      <c r="ZW191" s="1"/>
      <c r="AAA191" s="6"/>
      <c r="AAB191" s="6"/>
      <c r="AAC191" s="6"/>
      <c r="AAD191" s="7"/>
      <c r="AAE191" s="6"/>
      <c r="AAF191" s="7"/>
      <c r="AAG191" s="6"/>
      <c r="AAH191" s="7"/>
      <c r="AAI191" s="183"/>
    </row>
    <row r="192" s="1" customFormat="1" ht="15" customHeight="1">
      <c r="A192" s="2"/>
      <c r="B192" s="2"/>
      <c r="C192" s="2"/>
      <c r="D192" s="2"/>
      <c r="E192" s="2"/>
      <c r="F192" s="2"/>
      <c r="G192" s="2"/>
      <c r="H192" s="2"/>
      <c r="I192" s="2"/>
      <c r="J192" s="2"/>
      <c r="K192" s="6"/>
      <c r="L192" s="6"/>
      <c r="M192" s="6"/>
      <c r="N192" s="6"/>
      <c r="O192" s="6"/>
      <c r="P192" s="6"/>
      <c r="Q192" s="6"/>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6"/>
      <c r="AU192" s="24"/>
      <c r="AV192" s="6"/>
      <c r="AW192" s="24"/>
      <c r="AX192" s="24"/>
      <c r="AY192" s="7"/>
      <c r="AZ192" s="71"/>
      <c r="BA192" s="71"/>
      <c r="BB192" s="24"/>
      <c r="BC192" s="24"/>
      <c r="BD192" s="24"/>
      <c r="BE192" s="24"/>
      <c r="BF192" s="24"/>
      <c r="BG192" s="24"/>
      <c r="BH192" s="24"/>
      <c r="BI192" s="24"/>
      <c r="BJ192" s="24"/>
      <c r="BK192" s="24"/>
      <c r="BL192" s="24"/>
      <c r="BM192" s="24"/>
      <c r="BN192" s="24"/>
      <c r="BO192" s="24"/>
      <c r="BP192" s="24"/>
      <c r="BQ192" s="24"/>
      <c r="BR192" s="24"/>
      <c r="BS192" s="24"/>
      <c r="BT192" s="24"/>
      <c r="BU192" s="24"/>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Y192" s="6"/>
      <c r="DZ192" s="6"/>
      <c r="EA192" s="6"/>
      <c r="EB192" s="6"/>
      <c r="EC192" s="6"/>
      <c r="ED192" s="6"/>
      <c r="EE192" s="6"/>
      <c r="EF192" s="6"/>
      <c r="EG192" s="6"/>
      <c r="EH192" s="6"/>
      <c r="EI192" s="6"/>
      <c r="EJ192" s="6"/>
      <c r="EK192" s="6"/>
      <c r="EL192" s="6"/>
      <c r="EM192" s="24"/>
      <c r="EN192" s="24"/>
      <c r="EO192" s="24"/>
      <c r="EP192" s="24"/>
      <c r="EQ192" s="24"/>
      <c r="ER192" s="24"/>
      <c r="ES192" s="6"/>
      <c r="ET192" s="6"/>
      <c r="EU192" s="6"/>
      <c r="EV192" s="6"/>
      <c r="EW192" s="6"/>
      <c r="EX192" s="6"/>
      <c r="EY192" s="6"/>
      <c r="EZ192" s="6"/>
      <c r="FM192" s="6"/>
      <c r="FN192" s="6"/>
      <c r="FO192" s="6"/>
      <c r="FP192" s="6"/>
      <c r="FQ192" s="6"/>
      <c r="FR192" s="6"/>
      <c r="FS192" s="6"/>
      <c r="FT192" s="6"/>
      <c r="FU192" s="6"/>
      <c r="FV192" s="6"/>
      <c r="FW192" s="6"/>
      <c r="FX192" s="6"/>
      <c r="FY192" s="6"/>
      <c r="FZ192" s="6"/>
      <c r="GA192" s="6"/>
      <c r="GB192" s="6"/>
      <c r="GC192" s="6"/>
      <c r="GD192" s="6"/>
      <c r="GE192" s="6"/>
      <c r="GF192" s="6"/>
      <c r="GG192" s="6"/>
      <c r="GT192" s="1"/>
      <c r="GU192" s="1"/>
      <c r="GV192" s="1"/>
      <c r="GW192" s="1"/>
      <c r="GX192" s="1"/>
      <c r="GY192" s="1"/>
      <c r="GZ192" s="1"/>
      <c r="HA192" s="1"/>
      <c r="HB192" s="1"/>
      <c r="HC192" s="1"/>
      <c r="HD192" s="1"/>
      <c r="HE192" s="1"/>
      <c r="HF192" s="1"/>
      <c r="HG192" s="1"/>
      <c r="HH192" s="1"/>
      <c r="HI192" s="1"/>
      <c r="HJ192" s="1"/>
      <c r="HK192" s="1"/>
      <c r="HL192" s="6"/>
      <c r="HV192" s="1"/>
      <c r="HW192" s="1"/>
      <c r="HX192" s="1"/>
      <c r="HY192" s="1"/>
      <c r="HZ192" s="1"/>
      <c r="IA192" s="1"/>
      <c r="IB192" s="1"/>
      <c r="IC192" s="1"/>
      <c r="ID192" s="1"/>
      <c r="IE192" s="1"/>
      <c r="IF192" s="1"/>
      <c r="IG192" s="1"/>
      <c r="IH192" s="1"/>
      <c r="II192" s="1"/>
      <c r="IJ192" s="1"/>
      <c r="IK192" s="1"/>
      <c r="IL192" s="1"/>
      <c r="IM192" s="1"/>
      <c r="IN192" s="6"/>
      <c r="KR192" s="4"/>
      <c r="KS192" s="4"/>
      <c r="KT192" s="4"/>
      <c r="KU192" s="6"/>
      <c r="KV192" s="6"/>
      <c r="KW192" s="6"/>
      <c r="KX192" s="6"/>
      <c r="KY192" s="6"/>
      <c r="KZ192" s="6"/>
      <c r="LA192" s="6"/>
      <c r="LB192" s="6"/>
      <c r="LC192" s="6"/>
      <c r="LD192" s="4"/>
      <c r="LE192" s="4"/>
      <c r="LF192" s="4"/>
      <c r="LG192" s="4"/>
      <c r="LH192" s="4"/>
      <c r="LI192" s="4"/>
      <c r="LJ192" s="4"/>
      <c r="LK192" s="4"/>
      <c r="LM192" s="1"/>
      <c r="LN192" s="1"/>
      <c r="LO192" s="1"/>
      <c r="LP192" s="1"/>
      <c r="LQ192" s="1"/>
      <c r="LR192" s="1"/>
      <c r="LS192" s="1"/>
      <c r="LT192" s="1"/>
      <c r="LU192" s="1"/>
      <c r="LV192" s="1"/>
      <c r="LW192" s="1"/>
      <c r="LX192" s="1"/>
      <c r="LY192" s="1"/>
      <c r="LZ192" s="1"/>
      <c r="MA192" s="1"/>
      <c r="MB192" s="1"/>
      <c r="MC192" s="1"/>
      <c r="MD192" s="1"/>
      <c r="ME192" s="6"/>
      <c r="MW192" s="1"/>
      <c r="MX192" s="1"/>
      <c r="MY192" s="1"/>
      <c r="MZ192" s="1"/>
      <c r="NA192" s="1"/>
      <c r="NB192" s="1"/>
      <c r="NC192" s="1"/>
      <c r="ND192" s="1"/>
      <c r="NE192" s="1"/>
      <c r="NF192" s="1"/>
      <c r="NG192" s="1"/>
      <c r="NH192" s="1"/>
      <c r="NI192" s="1"/>
      <c r="NJ192" s="1"/>
      <c r="NK192" s="1"/>
      <c r="NL192" s="1"/>
      <c r="NM192" s="1"/>
      <c r="NN192" s="1"/>
      <c r="NO192" s="6"/>
      <c r="OG192" s="6"/>
      <c r="PH192" s="1"/>
      <c r="PI192" s="1"/>
      <c r="PJ192" s="1"/>
      <c r="PK192" s="1"/>
      <c r="PL192" s="1"/>
      <c r="PM192" s="1"/>
      <c r="PN192" s="1"/>
      <c r="PO192" s="1"/>
      <c r="PP192" s="1"/>
      <c r="PQ192" s="1"/>
      <c r="PR192" s="1"/>
      <c r="PS192" s="1"/>
      <c r="PT192" s="1"/>
      <c r="PU192" s="1"/>
      <c r="PV192" s="1"/>
      <c r="PW192" s="1"/>
      <c r="PX192" s="1"/>
      <c r="PY192" s="1"/>
      <c r="PZ192" s="6"/>
      <c r="QR192" s="6"/>
      <c r="SL192" s="6"/>
      <c r="SM192" s="6"/>
      <c r="SN192" s="6"/>
      <c r="SO192" s="6"/>
      <c r="SP192" s="6"/>
      <c r="SQ192" s="6"/>
      <c r="SR192" s="6"/>
      <c r="SS192" s="6"/>
      <c r="ST192" s="6"/>
      <c r="SU192" s="6"/>
      <c r="SV192" s="6"/>
      <c r="SW192" s="6"/>
      <c r="SX192" s="6"/>
      <c r="SY192" s="6"/>
      <c r="SZ192" s="6"/>
      <c r="TA192" s="6"/>
      <c r="TB192" s="6"/>
      <c r="TC192" s="6"/>
      <c r="TD192" s="6"/>
      <c r="TE192" s="6"/>
      <c r="TF192" s="6"/>
      <c r="UT192" s="3"/>
      <c r="VB192" s="6"/>
      <c r="WM192" s="3"/>
      <c r="WO192" s="4"/>
      <c r="WP192" s="1"/>
      <c r="WQ192" s="1"/>
      <c r="WR192" s="1"/>
      <c r="WS192" s="1"/>
      <c r="WT192" s="1"/>
      <c r="WU192" s="1"/>
      <c r="WV192" s="1"/>
      <c r="WW192" s="1"/>
      <c r="WX192" s="1"/>
      <c r="WY192" s="1"/>
      <c r="WZ192" s="1"/>
      <c r="XA192" s="1"/>
      <c r="XB192" s="1"/>
      <c r="XC192" s="1"/>
      <c r="XD192" s="6"/>
      <c r="XE192" s="6"/>
      <c r="XF192" s="6"/>
      <c r="XG192" s="6"/>
      <c r="XH192" s="6"/>
      <c r="XI192" s="6"/>
      <c r="XJ192" s="6"/>
      <c r="XK192" s="6"/>
      <c r="XL192" s="6"/>
      <c r="ZH192" s="3"/>
      <c r="ZJ192" s="4"/>
      <c r="ZK192" s="1"/>
      <c r="ZL192" s="1"/>
      <c r="ZM192" s="1"/>
      <c r="ZN192" s="1"/>
      <c r="ZO192" s="1"/>
      <c r="ZW192" s="1"/>
      <c r="AAA192" s="6"/>
      <c r="AAB192" s="6"/>
      <c r="AAC192" s="6"/>
      <c r="AAD192" s="7"/>
      <c r="AAE192" s="6"/>
      <c r="AAF192" s="7"/>
      <c r="AAG192" s="6"/>
      <c r="AAH192" s="7"/>
      <c r="AAI192" s="183"/>
    </row>
    <row r="193" s="1" customFormat="1" ht="15" customHeight="1">
      <c r="A193" s="2"/>
      <c r="B193" s="2"/>
      <c r="C193" s="2"/>
      <c r="D193" s="2"/>
      <c r="E193" s="2"/>
      <c r="F193" s="2"/>
      <c r="G193" s="2"/>
      <c r="H193" s="2"/>
      <c r="I193" s="2"/>
      <c r="J193" s="2"/>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7"/>
      <c r="AL193" s="7"/>
      <c r="AM193" s="7"/>
      <c r="AN193" s="7"/>
      <c r="AO193" s="7"/>
      <c r="AP193" s="7"/>
      <c r="AQ193" s="7"/>
      <c r="AR193" s="7"/>
      <c r="AS193" s="7"/>
      <c r="AT193" s="6"/>
      <c r="AU193" s="6"/>
      <c r="AV193" s="8"/>
      <c r="AW193" s="63"/>
      <c r="AX193" s="24"/>
      <c r="AY193" s="7"/>
      <c r="AZ193" s="71"/>
      <c r="BA193" s="71"/>
      <c r="BB193" s="24"/>
      <c r="BC193" s="24"/>
      <c r="BD193" s="24"/>
      <c r="BE193" s="24"/>
      <c r="BF193" s="24"/>
      <c r="BG193" s="24"/>
      <c r="BH193" s="24"/>
      <c r="BI193" s="24"/>
      <c r="BJ193" s="24"/>
      <c r="BK193" s="24"/>
      <c r="BL193" s="24"/>
      <c r="BM193" s="24"/>
      <c r="BN193" s="24"/>
      <c r="BO193" s="24"/>
      <c r="BP193" s="24"/>
      <c r="BQ193" s="24"/>
      <c r="BR193" s="24"/>
      <c r="BS193" s="24"/>
      <c r="BT193" s="24"/>
      <c r="BU193" s="24"/>
      <c r="BV193" s="6"/>
      <c r="BW193" s="6"/>
      <c r="BX193" s="6"/>
      <c r="BY193" s="6"/>
      <c r="BZ193" s="6"/>
      <c r="CA193" s="6"/>
      <c r="CB193" s="6"/>
      <c r="CC193" s="6"/>
      <c r="CD193" s="6"/>
      <c r="CE193" s="6"/>
      <c r="CF193" s="6"/>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6"/>
      <c r="DC193" s="6"/>
      <c r="DD193" s="6"/>
      <c r="DE193" s="6"/>
      <c r="DF193" s="6"/>
      <c r="DG193" s="6"/>
      <c r="DH193" s="6"/>
      <c r="DI193" s="6"/>
      <c r="DJ193" s="6"/>
      <c r="DK193" s="6"/>
      <c r="DL193" s="6"/>
      <c r="DX193" s="6"/>
      <c r="DY193" s="24"/>
      <c r="DZ193" s="24"/>
      <c r="EA193" s="24"/>
      <c r="EB193" s="24"/>
      <c r="EC193" s="24"/>
      <c r="ED193" s="24"/>
      <c r="EE193" s="24"/>
      <c r="EF193" s="24"/>
      <c r="EG193" s="24"/>
      <c r="EH193" s="24"/>
      <c r="EI193" s="24"/>
      <c r="EJ193" s="24"/>
      <c r="EK193" s="24"/>
      <c r="EL193" s="24"/>
      <c r="EM193" s="24"/>
      <c r="EN193" s="24"/>
      <c r="EO193" s="24"/>
      <c r="EP193" s="24"/>
      <c r="EQ193" s="24"/>
      <c r="ER193" s="24"/>
      <c r="ES193" s="6"/>
      <c r="ET193" s="6"/>
      <c r="EU193" s="6"/>
      <c r="EV193" s="6"/>
      <c r="EW193" s="6"/>
      <c r="EX193" s="6"/>
      <c r="EY193" s="6"/>
      <c r="EZ193" s="6"/>
      <c r="FM193" s="24"/>
      <c r="FN193" s="24"/>
      <c r="FO193" s="24"/>
      <c r="FP193" s="24"/>
      <c r="FQ193" s="24"/>
      <c r="FR193" s="24"/>
      <c r="FS193" s="24"/>
      <c r="FT193" s="24"/>
      <c r="FU193" s="24"/>
      <c r="FV193" s="24"/>
      <c r="FW193" s="24"/>
      <c r="FX193" s="24"/>
      <c r="FY193" s="24"/>
      <c r="FZ193" s="24"/>
      <c r="GA193" s="24"/>
      <c r="GB193" s="24"/>
      <c r="GC193" s="24"/>
      <c r="GD193" s="24"/>
      <c r="GE193" s="24"/>
      <c r="GF193" s="24"/>
      <c r="GG193" s="6"/>
      <c r="GT193" s="1"/>
      <c r="GU193" s="1"/>
      <c r="GV193" s="1"/>
      <c r="GW193" s="1"/>
      <c r="GX193" s="1"/>
      <c r="GY193" s="1"/>
      <c r="GZ193" s="1"/>
      <c r="HA193" s="1"/>
      <c r="HB193" s="1"/>
      <c r="HC193" s="1"/>
      <c r="HD193" s="1"/>
      <c r="HE193" s="1"/>
      <c r="HF193" s="1"/>
      <c r="HG193" s="1"/>
      <c r="HH193" s="1"/>
      <c r="HI193" s="1"/>
      <c r="HJ193" s="1"/>
      <c r="HK193" s="1"/>
      <c r="HL193" s="6"/>
      <c r="HV193" s="1"/>
      <c r="HW193" s="1"/>
      <c r="HX193" s="1"/>
      <c r="HY193" s="1"/>
      <c r="HZ193" s="1"/>
      <c r="IA193" s="1"/>
      <c r="IB193" s="1"/>
      <c r="IC193" s="1"/>
      <c r="ID193" s="1"/>
      <c r="IE193" s="1"/>
      <c r="IF193" s="1"/>
      <c r="IG193" s="1"/>
      <c r="IH193" s="1"/>
      <c r="II193" s="1"/>
      <c r="IJ193" s="1"/>
      <c r="IK193" s="1"/>
      <c r="IL193" s="1"/>
      <c r="IM193" s="1"/>
      <c r="IN193" s="6"/>
      <c r="JF193" s="6"/>
      <c r="JG193" s="6"/>
      <c r="JH193" s="6"/>
      <c r="JI193" s="6"/>
      <c r="JJ193" s="6"/>
      <c r="JK193" s="6"/>
      <c r="JL193" s="6"/>
      <c r="JM193" s="6"/>
      <c r="JN193" s="6"/>
      <c r="KN193" s="6"/>
      <c r="KO193" s="6"/>
      <c r="KP193" s="6"/>
      <c r="KQ193" s="6"/>
      <c r="KR193" s="7"/>
      <c r="KS193" s="7"/>
      <c r="KT193" s="7"/>
      <c r="KU193" s="6"/>
      <c r="KV193" s="6"/>
      <c r="KW193" s="6"/>
      <c r="KX193" s="6"/>
      <c r="KY193" s="6"/>
      <c r="KZ193" s="6"/>
      <c r="LA193" s="6"/>
      <c r="LB193" s="6"/>
      <c r="LC193" s="6"/>
      <c r="LD193" s="7"/>
      <c r="LE193" s="7"/>
      <c r="LF193" s="7"/>
      <c r="LG193" s="7"/>
      <c r="LH193" s="7"/>
      <c r="LI193" s="7"/>
      <c r="LJ193" s="7"/>
      <c r="LK193" s="7"/>
      <c r="LL193" s="6"/>
      <c r="LM193" s="1"/>
      <c r="LN193" s="1"/>
      <c r="LO193" s="1"/>
      <c r="LP193" s="1"/>
      <c r="LQ193" s="1"/>
      <c r="LR193" s="1"/>
      <c r="LS193" s="1"/>
      <c r="LT193" s="1"/>
      <c r="LU193" s="1"/>
      <c r="LV193" s="1"/>
      <c r="LW193" s="1"/>
      <c r="LX193" s="1"/>
      <c r="LY193" s="1"/>
      <c r="LZ193" s="1"/>
      <c r="MA193" s="1"/>
      <c r="MB193" s="1"/>
      <c r="MC193" s="1"/>
      <c r="MD193" s="1"/>
      <c r="ME193" s="6"/>
      <c r="MW193" s="1"/>
      <c r="MX193" s="1"/>
      <c r="MY193" s="1"/>
      <c r="MZ193" s="1"/>
      <c r="NA193" s="1"/>
      <c r="NB193" s="1"/>
      <c r="NC193" s="1"/>
      <c r="ND193" s="1"/>
      <c r="NE193" s="1"/>
      <c r="NF193" s="1"/>
      <c r="NG193" s="1"/>
      <c r="NH193" s="1"/>
      <c r="NI193" s="1"/>
      <c r="NJ193" s="1"/>
      <c r="NK193" s="1"/>
      <c r="NL193" s="1"/>
      <c r="NM193" s="1"/>
      <c r="NN193" s="1"/>
      <c r="NO193" s="6"/>
      <c r="OG193" s="6"/>
      <c r="PH193" s="1"/>
      <c r="PI193" s="1"/>
      <c r="PJ193" s="1"/>
      <c r="PK193" s="1"/>
      <c r="PL193" s="1"/>
      <c r="PM193" s="1"/>
      <c r="PN193" s="1"/>
      <c r="PO193" s="1"/>
      <c r="PP193" s="1"/>
      <c r="PQ193" s="1"/>
      <c r="PR193" s="1"/>
      <c r="PS193" s="1"/>
      <c r="PT193" s="1"/>
      <c r="PU193" s="1"/>
      <c r="PV193" s="1"/>
      <c r="PW193" s="1"/>
      <c r="PX193" s="1"/>
      <c r="PY193" s="1"/>
      <c r="PZ193" s="6"/>
      <c r="QR193" s="6"/>
      <c r="SK193" s="6"/>
      <c r="SL193" s="24"/>
      <c r="SM193" s="24"/>
      <c r="SN193" s="24"/>
      <c r="SO193" s="24"/>
      <c r="SP193" s="24"/>
      <c r="SQ193" s="24"/>
      <c r="SR193" s="24"/>
      <c r="SS193" s="24"/>
      <c r="ST193" s="24"/>
      <c r="SU193" s="24"/>
      <c r="SV193" s="24"/>
      <c r="SW193" s="24"/>
      <c r="SX193" s="24"/>
      <c r="SY193" s="24"/>
      <c r="SZ193" s="24"/>
      <c r="TA193" s="24"/>
      <c r="TB193" s="24"/>
      <c r="TC193" s="24"/>
      <c r="TD193" s="24"/>
      <c r="TE193" s="24"/>
      <c r="TF193" s="6"/>
      <c r="UT193" s="3"/>
      <c r="VB193" s="6"/>
      <c r="WM193" s="3"/>
      <c r="WO193" s="4"/>
      <c r="WP193" s="1"/>
      <c r="WQ193" s="1"/>
      <c r="WR193" s="1"/>
      <c r="WS193" s="1"/>
      <c r="WT193" s="1"/>
      <c r="WU193" s="1"/>
      <c r="WV193" s="1"/>
      <c r="WW193" s="1"/>
      <c r="WX193" s="1"/>
      <c r="WY193" s="1"/>
      <c r="WZ193" s="1"/>
      <c r="XA193" s="1"/>
      <c r="XB193" s="1"/>
      <c r="XC193" s="1"/>
      <c r="XD193" s="6"/>
      <c r="XE193" s="6"/>
      <c r="XF193" s="6"/>
      <c r="XG193" s="6"/>
      <c r="XH193" s="6"/>
      <c r="XI193" s="6"/>
      <c r="XJ193" s="6"/>
      <c r="XK193" s="6"/>
      <c r="XL193" s="6"/>
      <c r="ZH193" s="3"/>
      <c r="ZJ193" s="4"/>
      <c r="ZK193" s="1"/>
      <c r="ZL193" s="1"/>
      <c r="ZM193" s="1"/>
      <c r="ZN193" s="1"/>
      <c r="ZO193" s="1"/>
      <c r="ZW193" s="1"/>
      <c r="AAA193" s="24"/>
      <c r="AAB193" s="6"/>
      <c r="AAC193" s="6"/>
      <c r="AAD193" s="7"/>
      <c r="AAE193" s="6"/>
      <c r="AAF193" s="7"/>
      <c r="AAG193" s="6"/>
      <c r="AAH193" s="7"/>
      <c r="AAI193" s="183"/>
    </row>
    <row r="194" s="1" customFormat="1" ht="15" customHeight="1">
      <c r="A194" s="2"/>
      <c r="B194" s="2"/>
      <c r="C194" s="2"/>
      <c r="D194" s="2"/>
      <c r="E194" s="2"/>
      <c r="F194" s="2"/>
      <c r="G194" s="2"/>
      <c r="H194" s="2"/>
      <c r="I194" s="2"/>
      <c r="J194" s="2"/>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71"/>
      <c r="AX194" s="24"/>
      <c r="AY194" s="7"/>
      <c r="AZ194" s="71"/>
      <c r="BA194" s="71"/>
      <c r="BB194" s="6"/>
      <c r="BC194" s="6"/>
      <c r="BD194" s="6"/>
      <c r="BE194" s="6"/>
      <c r="BF194" s="6"/>
      <c r="BG194" s="6"/>
      <c r="BH194" s="6"/>
      <c r="BI194" s="6"/>
      <c r="BJ194" s="6"/>
      <c r="BK194" s="6"/>
      <c r="BL194" s="6"/>
      <c r="BM194" s="6"/>
      <c r="BN194" s="6"/>
      <c r="BO194" s="6"/>
      <c r="BP194" s="6"/>
      <c r="BQ194" s="6"/>
      <c r="BR194" s="6"/>
      <c r="BS194" s="6"/>
      <c r="BT194" s="6"/>
      <c r="BU194" s="6"/>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6"/>
      <c r="DC194" s="6"/>
      <c r="DD194" s="6"/>
      <c r="DE194" s="6"/>
      <c r="DF194" s="6"/>
      <c r="DG194" s="6"/>
      <c r="DH194" s="6"/>
      <c r="DI194" s="6"/>
      <c r="DJ194" s="6"/>
      <c r="DK194" s="6"/>
      <c r="DL194" s="6"/>
      <c r="DX194" s="24"/>
      <c r="DY194" s="24"/>
      <c r="DZ194" s="24"/>
      <c r="EA194" s="24"/>
      <c r="EB194" s="24"/>
      <c r="EC194" s="24"/>
      <c r="ED194" s="24"/>
      <c r="EE194" s="24"/>
      <c r="EF194" s="24"/>
      <c r="EG194" s="24"/>
      <c r="EH194" s="24"/>
      <c r="EI194" s="24"/>
      <c r="EJ194" s="24"/>
      <c r="EK194" s="24"/>
      <c r="EL194" s="24"/>
      <c r="EM194" s="6"/>
      <c r="EN194" s="6"/>
      <c r="EO194" s="6"/>
      <c r="EP194" s="6"/>
      <c r="EQ194" s="6"/>
      <c r="ER194" s="6"/>
      <c r="ES194" s="6"/>
      <c r="ET194" s="6"/>
      <c r="EU194" s="6"/>
      <c r="EV194" s="6"/>
      <c r="EW194" s="6"/>
      <c r="EX194" s="6"/>
      <c r="EY194" s="6"/>
      <c r="EZ194" s="6"/>
      <c r="FM194" s="24"/>
      <c r="FN194" s="24"/>
      <c r="FO194" s="24"/>
      <c r="FP194" s="24"/>
      <c r="FQ194" s="24"/>
      <c r="FR194" s="24"/>
      <c r="FS194" s="24"/>
      <c r="FT194" s="24"/>
      <c r="FU194" s="24"/>
      <c r="FV194" s="24"/>
      <c r="FW194" s="24"/>
      <c r="FX194" s="24"/>
      <c r="FY194" s="24"/>
      <c r="FZ194" s="24"/>
      <c r="GA194" s="24"/>
      <c r="GB194" s="24"/>
      <c r="GC194" s="24"/>
      <c r="GD194" s="24"/>
      <c r="GE194" s="24"/>
      <c r="GF194" s="24"/>
      <c r="GG194" s="6"/>
      <c r="GT194" s="1"/>
      <c r="GU194" s="1"/>
      <c r="GV194" s="1"/>
      <c r="GW194" s="1"/>
      <c r="GX194" s="1"/>
      <c r="GY194" s="1"/>
      <c r="GZ194" s="1"/>
      <c r="HA194" s="1"/>
      <c r="HB194" s="1"/>
      <c r="HC194" s="1"/>
      <c r="HD194" s="1"/>
      <c r="HE194" s="1"/>
      <c r="HF194" s="1"/>
      <c r="HG194" s="1"/>
      <c r="HH194" s="1"/>
      <c r="HI194" s="1"/>
      <c r="HJ194" s="1"/>
      <c r="HK194" s="1"/>
      <c r="HL194" s="6"/>
      <c r="HV194" s="1"/>
      <c r="HW194" s="1"/>
      <c r="HX194" s="1"/>
      <c r="HY194" s="1"/>
      <c r="HZ194" s="1"/>
      <c r="IA194" s="1"/>
      <c r="IB194" s="1"/>
      <c r="IC194" s="1"/>
      <c r="ID194" s="1"/>
      <c r="IE194" s="1"/>
      <c r="IF194" s="1"/>
      <c r="IG194" s="1"/>
      <c r="IH194" s="1"/>
      <c r="II194" s="1"/>
      <c r="IJ194" s="1"/>
      <c r="IK194" s="1"/>
      <c r="IL194" s="1"/>
      <c r="IM194" s="1"/>
      <c r="IN194" s="6"/>
      <c r="JF194" s="24"/>
      <c r="JG194" s="24"/>
      <c r="JH194" s="24"/>
      <c r="JI194" s="24"/>
      <c r="JJ194" s="24"/>
      <c r="JK194" s="24"/>
      <c r="JL194" s="24"/>
      <c r="JM194" s="24"/>
      <c r="JN194" s="24"/>
      <c r="KN194" s="24"/>
      <c r="KO194" s="24"/>
      <c r="KP194" s="24"/>
      <c r="KQ194" s="24"/>
      <c r="KR194" s="24"/>
      <c r="KS194" s="24"/>
      <c r="KT194" s="24"/>
      <c r="KU194" s="51"/>
      <c r="KV194" s="51"/>
      <c r="KW194" s="51"/>
      <c r="KX194" s="51"/>
      <c r="KY194" s="51"/>
      <c r="KZ194" s="51"/>
      <c r="LA194" s="51"/>
      <c r="LB194" s="51"/>
      <c r="LC194" s="51"/>
      <c r="LD194" s="24"/>
      <c r="LE194" s="24"/>
      <c r="LF194" s="24"/>
      <c r="LG194" s="24"/>
      <c r="LH194" s="24"/>
      <c r="LI194" s="24"/>
      <c r="LJ194" s="24"/>
      <c r="LK194" s="24"/>
      <c r="LL194" s="24"/>
      <c r="LM194" s="1"/>
      <c r="LN194" s="1"/>
      <c r="LO194" s="1"/>
      <c r="LP194" s="1"/>
      <c r="LQ194" s="1"/>
      <c r="LR194" s="1"/>
      <c r="LS194" s="1"/>
      <c r="LT194" s="1"/>
      <c r="LU194" s="1"/>
      <c r="LV194" s="1"/>
      <c r="LW194" s="1"/>
      <c r="LX194" s="1"/>
      <c r="LY194" s="1"/>
      <c r="LZ194" s="1"/>
      <c r="MA194" s="1"/>
      <c r="MB194" s="1"/>
      <c r="MC194" s="1"/>
      <c r="MD194" s="1"/>
      <c r="ME194" s="6"/>
      <c r="MW194" s="1"/>
      <c r="MX194" s="1"/>
      <c r="MY194" s="1"/>
      <c r="MZ194" s="1"/>
      <c r="NA194" s="1"/>
      <c r="NB194" s="1"/>
      <c r="NC194" s="1"/>
      <c r="ND194" s="1"/>
      <c r="NE194" s="1"/>
      <c r="NF194" s="1"/>
      <c r="NG194" s="1"/>
      <c r="NH194" s="1"/>
      <c r="NI194" s="1"/>
      <c r="NJ194" s="1"/>
      <c r="NK194" s="1"/>
      <c r="NL194" s="1"/>
      <c r="NM194" s="1"/>
      <c r="NN194" s="1"/>
      <c r="NO194" s="6"/>
      <c r="OG194" s="6"/>
      <c r="PH194" s="1"/>
      <c r="PI194" s="1"/>
      <c r="PJ194" s="1"/>
      <c r="PK194" s="1"/>
      <c r="PL194" s="1"/>
      <c r="PM194" s="1"/>
      <c r="PN194" s="1"/>
      <c r="PO194" s="1"/>
      <c r="PP194" s="1"/>
      <c r="PQ194" s="1"/>
      <c r="PR194" s="1"/>
      <c r="PS194" s="1"/>
      <c r="PT194" s="1"/>
      <c r="PU194" s="1"/>
      <c r="PV194" s="1"/>
      <c r="PW194" s="1"/>
      <c r="PX194" s="1"/>
      <c r="PY194" s="1"/>
      <c r="QR194" s="6"/>
      <c r="SK194" s="24"/>
      <c r="SL194" s="24"/>
      <c r="SM194" s="24"/>
      <c r="SN194" s="24"/>
      <c r="SO194" s="24"/>
      <c r="SP194" s="24"/>
      <c r="SQ194" s="24"/>
      <c r="SR194" s="24"/>
      <c r="SS194" s="24"/>
      <c r="ST194" s="24"/>
      <c r="SU194" s="24"/>
      <c r="SV194" s="24"/>
      <c r="SW194" s="24"/>
      <c r="SX194" s="24"/>
      <c r="SY194" s="24"/>
      <c r="SZ194" s="24"/>
      <c r="TA194" s="24"/>
      <c r="TB194" s="24"/>
      <c r="TC194" s="24"/>
      <c r="TD194" s="24"/>
      <c r="TE194" s="24"/>
      <c r="TF194" s="6"/>
      <c r="UT194" s="3"/>
      <c r="VB194" s="6"/>
      <c r="WM194" s="3"/>
      <c r="WO194" s="4"/>
      <c r="WP194" s="1"/>
      <c r="WQ194" s="1"/>
      <c r="WR194" s="1"/>
      <c r="WS194" s="1"/>
      <c r="WT194" s="1"/>
      <c r="WU194" s="1"/>
      <c r="WV194" s="1"/>
      <c r="WW194" s="1"/>
      <c r="WX194" s="1"/>
      <c r="WY194" s="1"/>
      <c r="WZ194" s="1"/>
      <c r="XA194" s="1"/>
      <c r="XB194" s="1"/>
      <c r="XC194" s="1"/>
      <c r="XD194" s="6"/>
      <c r="XE194" s="6"/>
      <c r="XF194" s="6"/>
      <c r="XG194" s="6"/>
      <c r="XH194" s="6"/>
      <c r="XI194" s="6"/>
      <c r="XJ194" s="6"/>
      <c r="XK194" s="6"/>
      <c r="XL194" s="6"/>
      <c r="ZH194" s="3"/>
      <c r="ZJ194" s="4"/>
      <c r="ZK194" s="1"/>
      <c r="ZL194" s="1"/>
      <c r="ZM194" s="1"/>
      <c r="ZN194" s="1"/>
      <c r="ZO194" s="1"/>
      <c r="ZW194" s="1"/>
      <c r="AAA194" s="6"/>
      <c r="AAB194" s="6"/>
      <c r="AAC194" s="6"/>
      <c r="AAD194" s="7"/>
      <c r="AAE194" s="6"/>
      <c r="AAF194" s="7"/>
      <c r="AAG194" s="6"/>
      <c r="AAH194" s="7"/>
      <c r="AAI194" s="183"/>
    </row>
    <row r="195" s="1" customFormat="1" ht="15" customHeight="1">
      <c r="A195" s="2"/>
      <c r="B195" s="2"/>
      <c r="C195" s="2"/>
      <c r="D195" s="2"/>
      <c r="E195" s="2"/>
      <c r="F195" s="2"/>
      <c r="G195" s="2"/>
      <c r="H195" s="2"/>
      <c r="I195" s="2"/>
      <c r="J195" s="2"/>
      <c r="K195" s="6"/>
      <c r="L195" s="6"/>
      <c r="M195" s="24"/>
      <c r="N195" s="24"/>
      <c r="O195" s="24"/>
      <c r="P195" s="24"/>
      <c r="Q195" s="24"/>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71"/>
      <c r="AW195" s="51"/>
      <c r="AX195" s="24"/>
      <c r="AY195" s="24"/>
      <c r="AZ195" s="71"/>
      <c r="BA195" s="71"/>
      <c r="BB195" s="6"/>
      <c r="BC195" s="6"/>
      <c r="BD195" s="6"/>
      <c r="BE195" s="6"/>
      <c r="BF195" s="6"/>
      <c r="BG195" s="6"/>
      <c r="BH195" s="6"/>
      <c r="BI195" s="6"/>
      <c r="BJ195" s="6"/>
      <c r="BK195" s="6"/>
      <c r="BL195" s="6"/>
      <c r="BM195" s="6"/>
      <c r="BN195" s="6"/>
      <c r="BO195" s="6"/>
      <c r="BP195" s="6"/>
      <c r="BQ195" s="6"/>
      <c r="BR195" s="6"/>
      <c r="BS195" s="6"/>
      <c r="BT195" s="6"/>
      <c r="BU195" s="6"/>
      <c r="BV195" s="24"/>
      <c r="BW195" s="24"/>
      <c r="BX195" s="24"/>
      <c r="BY195" s="24"/>
      <c r="BZ195" s="24"/>
      <c r="CA195" s="24"/>
      <c r="CB195" s="24"/>
      <c r="CC195" s="24"/>
      <c r="CD195" s="24"/>
      <c r="CE195" s="24"/>
      <c r="CF195" s="24"/>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L195" s="6"/>
      <c r="DX195" s="24"/>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M195" s="6"/>
      <c r="FN195" s="6"/>
      <c r="FO195" s="6"/>
      <c r="FP195" s="6"/>
      <c r="FQ195" s="6"/>
      <c r="FR195" s="6"/>
      <c r="FS195" s="6"/>
      <c r="FT195" s="6"/>
      <c r="FU195" s="6"/>
      <c r="FV195" s="6"/>
      <c r="FW195" s="6"/>
      <c r="FX195" s="6"/>
      <c r="FY195" s="6"/>
      <c r="FZ195" s="6"/>
      <c r="GA195" s="6"/>
      <c r="GB195" s="6"/>
      <c r="GC195" s="6"/>
      <c r="GD195" s="6"/>
      <c r="GE195" s="6"/>
      <c r="GF195" s="6"/>
      <c r="GG195" s="6"/>
      <c r="GT195" s="1"/>
      <c r="GU195" s="1"/>
      <c r="GV195" s="1"/>
      <c r="GW195" s="1"/>
      <c r="GX195" s="1"/>
      <c r="GY195" s="1"/>
      <c r="GZ195" s="1"/>
      <c r="HA195" s="1"/>
      <c r="HB195" s="1"/>
      <c r="HC195" s="1"/>
      <c r="HD195" s="1"/>
      <c r="HE195" s="1"/>
      <c r="HF195" s="1"/>
      <c r="HG195" s="1"/>
      <c r="HH195" s="1"/>
      <c r="HI195" s="1"/>
      <c r="HJ195" s="1"/>
      <c r="HK195" s="1"/>
      <c r="HL195" s="6"/>
      <c r="HV195" s="1"/>
      <c r="HW195" s="1"/>
      <c r="HX195" s="1"/>
      <c r="HY195" s="1"/>
      <c r="HZ195" s="1"/>
      <c r="IA195" s="1"/>
      <c r="IB195" s="1"/>
      <c r="IC195" s="1"/>
      <c r="ID195" s="1"/>
      <c r="IE195" s="1"/>
      <c r="IF195" s="1"/>
      <c r="IG195" s="1"/>
      <c r="IH195" s="1"/>
      <c r="II195" s="1"/>
      <c r="IJ195" s="1"/>
      <c r="IK195" s="1"/>
      <c r="IL195" s="1"/>
      <c r="IM195" s="1"/>
      <c r="IN195" s="6"/>
      <c r="JF195" s="24"/>
      <c r="JG195" s="24"/>
      <c r="JH195" s="24"/>
      <c r="JI195" s="24"/>
      <c r="JJ195" s="24"/>
      <c r="JK195" s="24"/>
      <c r="JL195" s="24"/>
      <c r="JM195" s="24"/>
      <c r="JN195" s="24"/>
      <c r="KN195" s="24"/>
      <c r="KO195" s="24"/>
      <c r="KP195" s="24"/>
      <c r="KQ195" s="24"/>
      <c r="KR195" s="24"/>
      <c r="KS195" s="24"/>
      <c r="KT195" s="24"/>
      <c r="KU195" s="51"/>
      <c r="KV195" s="51"/>
      <c r="KW195" s="51"/>
      <c r="KX195" s="51"/>
      <c r="KY195" s="51"/>
      <c r="KZ195" s="51"/>
      <c r="LA195" s="51"/>
      <c r="LB195" s="51"/>
      <c r="LC195" s="51"/>
      <c r="LD195" s="24"/>
      <c r="LE195" s="24"/>
      <c r="LF195" s="24"/>
      <c r="LG195" s="24"/>
      <c r="LH195" s="24"/>
      <c r="LI195" s="24"/>
      <c r="LJ195" s="24"/>
      <c r="LK195" s="24"/>
      <c r="LL195" s="24"/>
      <c r="LM195" s="1"/>
      <c r="LN195" s="1"/>
      <c r="LO195" s="1"/>
      <c r="LP195" s="1"/>
      <c r="LQ195" s="1"/>
      <c r="LR195" s="1"/>
      <c r="LS195" s="1"/>
      <c r="LT195" s="1"/>
      <c r="LU195" s="1"/>
      <c r="LV195" s="1"/>
      <c r="LW195" s="1"/>
      <c r="LX195" s="1"/>
      <c r="LY195" s="1"/>
      <c r="LZ195" s="1"/>
      <c r="MA195" s="1"/>
      <c r="MB195" s="1"/>
      <c r="MC195" s="1"/>
      <c r="MD195" s="1"/>
      <c r="ME195" s="6"/>
      <c r="MW195" s="1"/>
      <c r="MX195" s="1"/>
      <c r="MY195" s="1"/>
      <c r="MZ195" s="1"/>
      <c r="NA195" s="1"/>
      <c r="NB195" s="1"/>
      <c r="NC195" s="1"/>
      <c r="ND195" s="1"/>
      <c r="NE195" s="1"/>
      <c r="NF195" s="1"/>
      <c r="NG195" s="1"/>
      <c r="NH195" s="1"/>
      <c r="NI195" s="1"/>
      <c r="NJ195" s="1"/>
      <c r="NK195" s="1"/>
      <c r="NL195" s="1"/>
      <c r="NM195" s="1"/>
      <c r="NN195" s="1"/>
      <c r="NO195" s="6"/>
      <c r="OG195" s="6"/>
      <c r="PH195" s="1"/>
      <c r="PI195" s="1"/>
      <c r="PJ195" s="1"/>
      <c r="PK195" s="1"/>
      <c r="PL195" s="1"/>
      <c r="PM195" s="1"/>
      <c r="PN195" s="1"/>
      <c r="PO195" s="1"/>
      <c r="PP195" s="1"/>
      <c r="PQ195" s="1"/>
      <c r="PR195" s="1"/>
      <c r="PS195" s="1"/>
      <c r="PT195" s="1"/>
      <c r="PU195" s="1"/>
      <c r="PV195" s="1"/>
      <c r="PW195" s="1"/>
      <c r="PX195" s="1"/>
      <c r="PY195" s="1"/>
      <c r="QR195" s="6"/>
      <c r="SK195" s="24"/>
      <c r="SL195" s="6"/>
      <c r="SM195" s="6"/>
      <c r="SN195" s="6"/>
      <c r="SO195" s="6"/>
      <c r="SP195" s="6"/>
      <c r="SQ195" s="6"/>
      <c r="SR195" s="6"/>
      <c r="SS195" s="6"/>
      <c r="ST195" s="6"/>
      <c r="SU195" s="6"/>
      <c r="SV195" s="6"/>
      <c r="SW195" s="6"/>
      <c r="SX195" s="6"/>
      <c r="SY195" s="6"/>
      <c r="SZ195" s="6"/>
      <c r="TA195" s="6"/>
      <c r="TB195" s="6"/>
      <c r="TC195" s="6"/>
      <c r="TD195" s="6"/>
      <c r="TE195" s="6"/>
      <c r="TF195" s="6"/>
      <c r="UT195" s="3"/>
      <c r="VB195" s="6"/>
      <c r="WM195" s="3"/>
      <c r="WO195" s="4"/>
      <c r="WP195" s="1"/>
      <c r="WQ195" s="1"/>
      <c r="WR195" s="1"/>
      <c r="WS195" s="1"/>
      <c r="WT195" s="1"/>
      <c r="WU195" s="1"/>
      <c r="WV195" s="1"/>
      <c r="WW195" s="1"/>
      <c r="WX195" s="1"/>
      <c r="WY195" s="1"/>
      <c r="WZ195" s="1"/>
      <c r="XA195" s="1"/>
      <c r="XB195" s="1"/>
      <c r="XC195" s="1"/>
      <c r="XD195" s="6"/>
      <c r="XE195" s="6"/>
      <c r="XF195" s="6"/>
      <c r="XG195" s="6"/>
      <c r="XH195" s="6"/>
      <c r="XI195" s="6"/>
      <c r="XJ195" s="6"/>
      <c r="XK195" s="6"/>
      <c r="XL195" s="6"/>
      <c r="ZH195" s="3"/>
      <c r="ZJ195" s="4"/>
      <c r="ZK195" s="6"/>
      <c r="ZL195" s="6"/>
      <c r="ZM195" s="6"/>
      <c r="ZN195" s="1"/>
      <c r="ZO195" s="1"/>
      <c r="ZW195" s="1"/>
      <c r="AAA195" s="6"/>
      <c r="AAB195" s="6"/>
      <c r="AAC195" s="6"/>
      <c r="AAD195" s="7"/>
      <c r="AAE195" s="6"/>
      <c r="AAF195" s="7"/>
      <c r="AAG195" s="6"/>
      <c r="AAH195" s="7"/>
      <c r="AAI195" s="183"/>
    </row>
    <row r="196" s="1" customFormat="1" ht="15" customHeight="1">
      <c r="A196" s="2"/>
      <c r="B196" s="2"/>
      <c r="C196" s="2"/>
      <c r="D196" s="2"/>
      <c r="E196" s="2"/>
      <c r="F196" s="2"/>
      <c r="G196" s="2"/>
      <c r="H196" s="2"/>
      <c r="I196" s="2"/>
      <c r="J196" s="2"/>
      <c r="K196" s="6"/>
      <c r="L196" s="6"/>
      <c r="M196" s="6"/>
      <c r="N196" s="7"/>
      <c r="O196" s="6"/>
      <c r="P196" s="6"/>
      <c r="Q196" s="7"/>
      <c r="R196" s="24"/>
      <c r="S196" s="24"/>
      <c r="T196" s="24"/>
      <c r="U196" s="24"/>
      <c r="V196" s="24"/>
      <c r="W196" s="24"/>
      <c r="X196" s="24"/>
      <c r="Y196" s="24"/>
      <c r="Z196" s="24"/>
      <c r="AA196" s="24"/>
      <c r="AB196" s="24"/>
      <c r="AC196" s="24"/>
      <c r="AD196" s="24"/>
      <c r="AE196" s="24"/>
      <c r="AF196" s="24"/>
      <c r="AG196" s="24"/>
      <c r="AH196" s="24"/>
      <c r="AI196" s="24"/>
      <c r="AJ196" s="24"/>
      <c r="AK196" s="6"/>
      <c r="AL196" s="6"/>
      <c r="AM196" s="6"/>
      <c r="AN196" s="6"/>
      <c r="AO196" s="6"/>
      <c r="AP196" s="6"/>
      <c r="AQ196" s="6"/>
      <c r="AR196" s="6"/>
      <c r="AS196" s="6"/>
      <c r="AU196" s="6"/>
      <c r="AV196" s="71"/>
      <c r="AW196" s="51"/>
      <c r="AX196" s="24"/>
      <c r="AY196" s="7"/>
      <c r="AZ196" s="71"/>
      <c r="BA196" s="71"/>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K196" s="6"/>
      <c r="DL196" s="6"/>
      <c r="DX196" s="6"/>
      <c r="DY196" s="6"/>
      <c r="DZ196" s="6"/>
      <c r="EA196" s="6"/>
      <c r="EB196" s="6"/>
      <c r="EC196" s="6"/>
      <c r="ED196" s="6"/>
      <c r="EE196" s="6"/>
      <c r="EF196" s="6"/>
      <c r="EG196" s="6"/>
      <c r="EH196" s="6"/>
      <c r="EI196" s="6"/>
      <c r="EJ196" s="6"/>
      <c r="EK196" s="6"/>
      <c r="EL196" s="6"/>
      <c r="EM196" s="6"/>
      <c r="EN196" s="6"/>
      <c r="EO196" s="6"/>
      <c r="EP196" s="6"/>
      <c r="EQ196" s="6"/>
      <c r="ER196" s="6"/>
      <c r="EV196" s="6"/>
      <c r="EW196" s="6"/>
      <c r="EX196" s="6"/>
      <c r="EY196" s="6"/>
      <c r="EZ196" s="6"/>
      <c r="FM196" s="6"/>
      <c r="FN196" s="6"/>
      <c r="FO196" s="6"/>
      <c r="FP196" s="6"/>
      <c r="FQ196" s="6"/>
      <c r="FR196" s="6"/>
      <c r="FS196" s="6"/>
      <c r="FT196" s="6"/>
      <c r="FU196" s="6"/>
      <c r="FV196" s="6"/>
      <c r="FW196" s="6"/>
      <c r="FX196" s="6"/>
      <c r="FY196" s="6"/>
      <c r="FZ196" s="6"/>
      <c r="GA196" s="6"/>
      <c r="GB196" s="6"/>
      <c r="GC196" s="6"/>
      <c r="GD196" s="6"/>
      <c r="GE196" s="6"/>
      <c r="GF196" s="6"/>
      <c r="GG196" s="6"/>
      <c r="GT196" s="1"/>
      <c r="GU196" s="1"/>
      <c r="GV196" s="1"/>
      <c r="GW196" s="1"/>
      <c r="GX196" s="1"/>
      <c r="GY196" s="1"/>
      <c r="GZ196" s="1"/>
      <c r="HA196" s="1"/>
      <c r="HB196" s="1"/>
      <c r="HC196" s="1"/>
      <c r="HD196" s="1"/>
      <c r="HE196" s="1"/>
      <c r="HF196" s="1"/>
      <c r="HG196" s="1"/>
      <c r="HH196" s="1"/>
      <c r="HI196" s="1"/>
      <c r="HJ196" s="1"/>
      <c r="HK196" s="1"/>
      <c r="HL196" s="6"/>
      <c r="HV196" s="1"/>
      <c r="HW196" s="1"/>
      <c r="HX196" s="1"/>
      <c r="HY196" s="1"/>
      <c r="HZ196" s="1"/>
      <c r="IA196" s="1"/>
      <c r="IB196" s="1"/>
      <c r="IC196" s="1"/>
      <c r="ID196" s="1"/>
      <c r="IE196" s="1"/>
      <c r="IF196" s="1"/>
      <c r="IG196" s="1"/>
      <c r="IH196" s="1"/>
      <c r="II196" s="1"/>
      <c r="IJ196" s="1"/>
      <c r="IK196" s="1"/>
      <c r="IL196" s="1"/>
      <c r="IM196" s="1"/>
      <c r="IN196" s="6"/>
      <c r="JF196" s="6"/>
      <c r="JG196" s="6"/>
      <c r="JH196" s="6"/>
      <c r="JI196" s="6"/>
      <c r="JJ196" s="6"/>
      <c r="JK196" s="6"/>
      <c r="JL196" s="6"/>
      <c r="JM196" s="6"/>
      <c r="JN196" s="6"/>
      <c r="KN196" s="6"/>
      <c r="KO196" s="6"/>
      <c r="KP196" s="6"/>
      <c r="KQ196" s="6"/>
      <c r="KR196" s="7"/>
      <c r="KS196" s="7"/>
      <c r="KT196" s="7"/>
      <c r="KU196" s="51"/>
      <c r="KV196" s="51"/>
      <c r="KW196" s="51"/>
      <c r="KX196" s="51"/>
      <c r="KY196" s="51"/>
      <c r="KZ196" s="51"/>
      <c r="LA196" s="51"/>
      <c r="LB196" s="51"/>
      <c r="LC196" s="51"/>
      <c r="LD196" s="7"/>
      <c r="LE196" s="7"/>
      <c r="LF196" s="7"/>
      <c r="LG196" s="7"/>
      <c r="LH196" s="7"/>
      <c r="LI196" s="7"/>
      <c r="LJ196" s="7"/>
      <c r="LK196" s="7"/>
      <c r="LL196" s="6"/>
      <c r="LM196" s="1"/>
      <c r="LN196" s="1"/>
      <c r="LO196" s="1"/>
      <c r="LP196" s="1"/>
      <c r="LQ196" s="1"/>
      <c r="LR196" s="1"/>
      <c r="LS196" s="1"/>
      <c r="LT196" s="1"/>
      <c r="LU196" s="1"/>
      <c r="LV196" s="1"/>
      <c r="LW196" s="1"/>
      <c r="LX196" s="1"/>
      <c r="LY196" s="1"/>
      <c r="LZ196" s="1"/>
      <c r="MA196" s="1"/>
      <c r="MB196" s="1"/>
      <c r="MC196" s="1"/>
      <c r="MD196" s="1"/>
      <c r="ME196" s="6"/>
      <c r="MW196" s="1"/>
      <c r="MX196" s="1"/>
      <c r="MY196" s="1"/>
      <c r="MZ196" s="1"/>
      <c r="NA196" s="1"/>
      <c r="NB196" s="1"/>
      <c r="NC196" s="1"/>
      <c r="ND196" s="1"/>
      <c r="NE196" s="1"/>
      <c r="NF196" s="1"/>
      <c r="NG196" s="1"/>
      <c r="NH196" s="1"/>
      <c r="NI196" s="1"/>
      <c r="NJ196" s="1"/>
      <c r="NK196" s="1"/>
      <c r="NL196" s="1"/>
      <c r="NM196" s="1"/>
      <c r="NN196" s="1"/>
      <c r="NO196" s="6"/>
      <c r="OG196" s="6"/>
      <c r="PH196" s="1"/>
      <c r="PI196" s="1"/>
      <c r="PJ196" s="1"/>
      <c r="PK196" s="1"/>
      <c r="PL196" s="1"/>
      <c r="PM196" s="1"/>
      <c r="PN196" s="1"/>
      <c r="PO196" s="1"/>
      <c r="PP196" s="1"/>
      <c r="PQ196" s="1"/>
      <c r="PR196" s="1"/>
      <c r="PS196" s="1"/>
      <c r="PT196" s="1"/>
      <c r="PU196" s="1"/>
      <c r="PV196" s="1"/>
      <c r="PW196" s="1"/>
      <c r="PX196" s="1"/>
      <c r="PY196" s="1"/>
      <c r="QR196" s="6"/>
      <c r="SK196" s="6"/>
      <c r="SL196" s="6"/>
      <c r="SM196" s="6"/>
      <c r="SN196" s="6"/>
      <c r="SO196" s="6"/>
      <c r="SP196" s="6"/>
      <c r="SQ196" s="6"/>
      <c r="SR196" s="6"/>
      <c r="SS196" s="6"/>
      <c r="ST196" s="6"/>
      <c r="SU196" s="6"/>
      <c r="SV196" s="6"/>
      <c r="SW196" s="6"/>
      <c r="SX196" s="6"/>
      <c r="SY196" s="6"/>
      <c r="SZ196" s="6"/>
      <c r="TA196" s="6"/>
      <c r="TB196" s="6"/>
      <c r="TC196" s="6"/>
      <c r="TD196" s="6"/>
      <c r="TE196" s="6"/>
      <c r="TF196" s="6"/>
      <c r="UT196" s="3"/>
      <c r="VB196" s="6"/>
      <c r="WM196" s="3"/>
      <c r="WO196" s="4"/>
      <c r="WP196" s="1"/>
      <c r="WQ196" s="1"/>
      <c r="WR196" s="1"/>
      <c r="WS196" s="1"/>
      <c r="WT196" s="1"/>
      <c r="WU196" s="1"/>
      <c r="WV196" s="1"/>
      <c r="WW196" s="1"/>
      <c r="WX196" s="1"/>
      <c r="WY196" s="1"/>
      <c r="WZ196" s="1"/>
      <c r="XA196" s="1"/>
      <c r="XB196" s="1"/>
      <c r="XC196" s="1"/>
      <c r="XD196" s="6"/>
      <c r="XE196" s="6"/>
      <c r="XF196" s="6"/>
      <c r="XG196" s="6"/>
      <c r="XH196" s="6"/>
      <c r="XI196" s="6"/>
      <c r="XJ196" s="6"/>
      <c r="XK196" s="6"/>
      <c r="XL196" s="6"/>
      <c r="ZH196" s="3"/>
      <c r="ZJ196" s="4"/>
      <c r="ZK196" s="1"/>
      <c r="ZL196" s="1"/>
      <c r="ZM196" s="1"/>
      <c r="ZN196" s="1"/>
      <c r="ZO196" s="1"/>
      <c r="ZW196" s="1"/>
      <c r="AAA196" s="6"/>
      <c r="AAD196" s="4"/>
      <c r="AAF196" s="4"/>
      <c r="AAH196" s="4"/>
      <c r="AAI196" s="5"/>
    </row>
    <row r="197" s="1" customFormat="1" ht="15" customHeight="1">
      <c r="A197" s="2"/>
      <c r="B197" s="2"/>
      <c r="C197" s="2"/>
      <c r="D197" s="2"/>
      <c r="E197" s="2"/>
      <c r="F197" s="2"/>
      <c r="G197" s="2"/>
      <c r="H197" s="2"/>
      <c r="I197" s="2"/>
      <c r="J197" s="2"/>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24"/>
      <c r="AL197" s="24"/>
      <c r="AM197" s="24"/>
      <c r="AN197" s="24"/>
      <c r="AO197" s="24"/>
      <c r="AP197" s="24"/>
      <c r="AQ197" s="24"/>
      <c r="AR197" s="24"/>
      <c r="AS197" s="24"/>
      <c r="AT197" s="6"/>
      <c r="AU197" s="51"/>
      <c r="AV197" s="7"/>
      <c r="AW197" s="7"/>
      <c r="AX197" s="24"/>
      <c r="AY197" s="24"/>
      <c r="AZ197" s="71"/>
      <c r="BA197" s="71"/>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24"/>
      <c r="DX197" s="6"/>
      <c r="DY197" s="6"/>
      <c r="DZ197" s="6"/>
      <c r="EA197" s="6"/>
      <c r="EB197" s="6"/>
      <c r="EC197" s="6"/>
      <c r="ED197" s="6"/>
      <c r="EE197" s="6"/>
      <c r="EF197" s="6"/>
      <c r="EG197" s="6"/>
      <c r="EH197" s="6"/>
      <c r="EI197" s="6"/>
      <c r="EJ197" s="6"/>
      <c r="EK197" s="6"/>
      <c r="EL197" s="6"/>
      <c r="EM197" s="6"/>
      <c r="EN197" s="6"/>
      <c r="EO197" s="6"/>
      <c r="EP197" s="6"/>
      <c r="EQ197" s="6"/>
      <c r="ER197" s="6"/>
      <c r="FM197" s="6"/>
      <c r="FN197" s="6"/>
      <c r="FO197" s="6"/>
      <c r="FP197" s="6"/>
      <c r="FQ197" s="6"/>
      <c r="FR197" s="6"/>
      <c r="FS197" s="6"/>
      <c r="FT197" s="6"/>
      <c r="FU197" s="6"/>
      <c r="FV197" s="6"/>
      <c r="FW197" s="6"/>
      <c r="FX197" s="6"/>
      <c r="FY197" s="6"/>
      <c r="FZ197" s="6"/>
      <c r="GA197" s="6"/>
      <c r="GB197" s="6"/>
      <c r="GC197" s="6"/>
      <c r="GD197" s="6"/>
      <c r="GE197" s="6"/>
      <c r="GF197" s="6"/>
      <c r="GT197" s="1"/>
      <c r="GU197" s="1"/>
      <c r="GV197" s="1"/>
      <c r="GW197" s="1"/>
      <c r="GX197" s="1"/>
      <c r="GY197" s="1"/>
      <c r="GZ197" s="1"/>
      <c r="HA197" s="1"/>
      <c r="HB197" s="1"/>
      <c r="HC197" s="1"/>
      <c r="HD197" s="1"/>
      <c r="HE197" s="1"/>
      <c r="HF197" s="1"/>
      <c r="HG197" s="1"/>
      <c r="HH197" s="1"/>
      <c r="HI197" s="1"/>
      <c r="HJ197" s="1"/>
      <c r="HK197" s="1"/>
      <c r="HV197" s="1"/>
      <c r="HW197" s="1"/>
      <c r="HX197" s="1"/>
      <c r="HY197" s="1"/>
      <c r="HZ197" s="1"/>
      <c r="IA197" s="1"/>
      <c r="IB197" s="1"/>
      <c r="IC197" s="1"/>
      <c r="ID197" s="1"/>
      <c r="IE197" s="1"/>
      <c r="IF197" s="1"/>
      <c r="IG197" s="1"/>
      <c r="IH197" s="1"/>
      <c r="II197" s="1"/>
      <c r="IJ197" s="1"/>
      <c r="IK197" s="1"/>
      <c r="IL197" s="1"/>
      <c r="IM197" s="1"/>
      <c r="JF197" s="6"/>
      <c r="JG197" s="6"/>
      <c r="JH197" s="6"/>
      <c r="JI197" s="6"/>
      <c r="JJ197" s="6"/>
      <c r="JK197" s="6"/>
      <c r="JL197" s="6"/>
      <c r="JM197" s="6"/>
      <c r="JN197" s="6"/>
      <c r="KN197" s="6"/>
      <c r="KO197" s="6"/>
      <c r="KP197" s="6"/>
      <c r="KQ197" s="6"/>
      <c r="KR197" s="7"/>
      <c r="KS197" s="7"/>
      <c r="KT197" s="7"/>
      <c r="KU197" s="51"/>
      <c r="KV197" s="51"/>
      <c r="KW197" s="51"/>
      <c r="KX197" s="51"/>
      <c r="KY197" s="51"/>
      <c r="KZ197" s="51"/>
      <c r="LA197" s="51"/>
      <c r="LB197" s="51"/>
      <c r="LC197" s="51"/>
      <c r="LD197" s="7"/>
      <c r="LE197" s="7"/>
      <c r="LF197" s="7"/>
      <c r="LG197" s="7"/>
      <c r="LH197" s="7"/>
      <c r="LI197" s="7"/>
      <c r="LJ197" s="7"/>
      <c r="LK197" s="7"/>
      <c r="LL197" s="6"/>
      <c r="LM197" s="1"/>
      <c r="LN197" s="1"/>
      <c r="LO197" s="1"/>
      <c r="LP197" s="1"/>
      <c r="LQ197" s="1"/>
      <c r="LR197" s="1"/>
      <c r="LS197" s="1"/>
      <c r="LT197" s="1"/>
      <c r="LU197" s="1"/>
      <c r="LV197" s="1"/>
      <c r="LW197" s="1"/>
      <c r="LX197" s="1"/>
      <c r="LY197" s="1"/>
      <c r="LZ197" s="1"/>
      <c r="MA197" s="1"/>
      <c r="MB197" s="1"/>
      <c r="MC197" s="1"/>
      <c r="MD197" s="1"/>
      <c r="MW197" s="1"/>
      <c r="MX197" s="1"/>
      <c r="MY197" s="1"/>
      <c r="MZ197" s="1"/>
      <c r="NA197" s="1"/>
      <c r="NB197" s="1"/>
      <c r="NC197" s="1"/>
      <c r="ND197" s="1"/>
      <c r="NE197" s="1"/>
      <c r="NF197" s="1"/>
      <c r="NG197" s="1"/>
      <c r="NH197" s="1"/>
      <c r="NI197" s="1"/>
      <c r="NJ197" s="1"/>
      <c r="NK197" s="1"/>
      <c r="NL197" s="1"/>
      <c r="NM197" s="1"/>
      <c r="NN197" s="1"/>
      <c r="PH197" s="1"/>
      <c r="PI197" s="1"/>
      <c r="PJ197" s="1"/>
      <c r="PK197" s="1"/>
      <c r="PL197" s="1"/>
      <c r="PM197" s="1"/>
      <c r="PN197" s="1"/>
      <c r="PO197" s="1"/>
      <c r="PP197" s="1"/>
      <c r="PQ197" s="1"/>
      <c r="PR197" s="1"/>
      <c r="PS197" s="1"/>
      <c r="PT197" s="1"/>
      <c r="PU197" s="1"/>
      <c r="PV197" s="1"/>
      <c r="PW197" s="1"/>
      <c r="PX197" s="1"/>
      <c r="PY197" s="1"/>
      <c r="SK197" s="6"/>
      <c r="SL197" s="6"/>
      <c r="SM197" s="6"/>
      <c r="SN197" s="6"/>
      <c r="SO197" s="6"/>
      <c r="SP197" s="6"/>
      <c r="SQ197" s="6"/>
      <c r="SR197" s="6"/>
      <c r="SS197" s="6"/>
      <c r="ST197" s="6"/>
      <c r="SU197" s="6"/>
      <c r="SV197" s="6"/>
      <c r="SW197" s="6"/>
      <c r="SX197" s="6"/>
      <c r="SY197" s="6"/>
      <c r="SZ197" s="6"/>
      <c r="TA197" s="6"/>
      <c r="TB197" s="6"/>
      <c r="TC197" s="6"/>
      <c r="TD197" s="6"/>
      <c r="TE197" s="6"/>
      <c r="UT197" s="3"/>
      <c r="WM197" s="3"/>
      <c r="WO197" s="4"/>
      <c r="WP197" s="1"/>
      <c r="WQ197" s="1"/>
      <c r="WR197" s="1"/>
      <c r="WS197" s="1"/>
      <c r="WT197" s="1"/>
      <c r="WU197" s="1"/>
      <c r="WV197" s="1"/>
      <c r="WW197" s="1"/>
      <c r="WX197" s="1"/>
      <c r="WY197" s="1"/>
      <c r="WZ197" s="1"/>
      <c r="XA197" s="1"/>
      <c r="XB197" s="1"/>
      <c r="XC197" s="1"/>
      <c r="ZH197" s="3"/>
      <c r="ZJ197" s="4"/>
      <c r="ZK197" s="1"/>
      <c r="ZL197" s="1"/>
      <c r="ZM197" s="1"/>
      <c r="ZN197" s="1"/>
      <c r="ZO197" s="1"/>
      <c r="ZW197" s="1"/>
      <c r="AAA197" s="6"/>
      <c r="AAB197" s="6"/>
      <c r="AAC197" s="6"/>
      <c r="AAD197" s="7"/>
      <c r="AAE197" s="6"/>
      <c r="AAF197" s="7"/>
      <c r="AAG197" s="6"/>
      <c r="AAH197" s="7"/>
      <c r="AAI197" s="183"/>
    </row>
    <row r="198" s="1" customFormat="1" ht="15" customHeight="1">
      <c r="A198" s="2"/>
      <c r="B198" s="2"/>
      <c r="C198" s="2"/>
      <c r="D198" s="2"/>
      <c r="E198" s="2"/>
      <c r="F198" s="2"/>
      <c r="G198" s="2"/>
      <c r="H198" s="2"/>
      <c r="I198" s="2"/>
      <c r="J198" s="2"/>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24"/>
      <c r="AU198" s="51"/>
      <c r="AV198" s="71"/>
      <c r="AW198" s="6"/>
      <c r="AX198" s="24"/>
      <c r="AY198" s="24"/>
      <c r="AZ198" s="71"/>
      <c r="BA198" s="71"/>
      <c r="BB198" s="51"/>
      <c r="BC198" s="51"/>
      <c r="BD198" s="51"/>
      <c r="BE198" s="51"/>
      <c r="BF198" s="51"/>
      <c r="BG198" s="51"/>
      <c r="BH198" s="51"/>
      <c r="BI198" s="51"/>
      <c r="BJ198" s="51"/>
      <c r="BK198" s="51"/>
      <c r="BL198" s="51"/>
      <c r="BM198" s="51"/>
      <c r="BN198" s="51"/>
      <c r="BO198" s="51"/>
      <c r="BP198" s="51"/>
      <c r="BQ198" s="51"/>
      <c r="BR198" s="51"/>
      <c r="BS198" s="51"/>
      <c r="BT198" s="51"/>
      <c r="BU198" s="51"/>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24"/>
      <c r="DC198" s="24"/>
      <c r="DD198" s="24"/>
      <c r="DE198" s="24"/>
      <c r="DF198" s="24"/>
      <c r="DG198" s="24"/>
      <c r="DH198" s="24"/>
      <c r="DI198" s="24"/>
      <c r="DJ198" s="24"/>
      <c r="DK198" s="24"/>
      <c r="DX198" s="6"/>
      <c r="DY198" s="6"/>
      <c r="DZ198" s="6"/>
      <c r="EA198" s="6"/>
      <c r="EB198" s="6"/>
      <c r="EC198" s="6"/>
      <c r="ED198" s="6"/>
      <c r="EE198" s="6"/>
      <c r="EF198" s="6"/>
      <c r="EG198" s="6"/>
      <c r="EH198" s="6"/>
      <c r="EI198" s="6"/>
      <c r="EJ198" s="6"/>
      <c r="EK198" s="6"/>
      <c r="EL198" s="6"/>
      <c r="EM198" s="51"/>
      <c r="EN198" s="51"/>
      <c r="EO198" s="51"/>
      <c r="EP198" s="51"/>
      <c r="EQ198" s="51"/>
      <c r="ER198" s="51"/>
      <c r="FM198" s="6"/>
      <c r="FN198" s="6"/>
      <c r="FO198" s="6"/>
      <c r="FP198" s="6"/>
      <c r="FQ198" s="6"/>
      <c r="FR198" s="6"/>
      <c r="FS198" s="6"/>
      <c r="FT198" s="6"/>
      <c r="FU198" s="6"/>
      <c r="FV198" s="6"/>
      <c r="FW198" s="6"/>
      <c r="FX198" s="6"/>
      <c r="FY198" s="6"/>
      <c r="FZ198" s="6"/>
      <c r="GA198" s="6"/>
      <c r="GB198" s="6"/>
      <c r="GC198" s="6"/>
      <c r="GD198" s="6"/>
      <c r="GE198" s="6"/>
      <c r="GF198" s="6"/>
      <c r="GT198" s="1"/>
      <c r="GU198" s="1"/>
      <c r="GV198" s="1"/>
      <c r="GW198" s="1"/>
      <c r="GX198" s="1"/>
      <c r="GY198" s="1"/>
      <c r="GZ198" s="1"/>
      <c r="HA198" s="1"/>
      <c r="HB198" s="1"/>
      <c r="HC198" s="1"/>
      <c r="HD198" s="1"/>
      <c r="HE198" s="1"/>
      <c r="HF198" s="1"/>
      <c r="HG198" s="1"/>
      <c r="HH198" s="1"/>
      <c r="HI198" s="1"/>
      <c r="HJ198" s="1"/>
      <c r="HK198" s="1"/>
      <c r="HV198" s="1"/>
      <c r="HW198" s="1"/>
      <c r="HX198" s="1"/>
      <c r="HY198" s="1"/>
      <c r="HZ198" s="1"/>
      <c r="IA198" s="1"/>
      <c r="IB198" s="1"/>
      <c r="IC198" s="1"/>
      <c r="ID198" s="1"/>
      <c r="IE198" s="1"/>
      <c r="IF198" s="1"/>
      <c r="IG198" s="1"/>
      <c r="IH198" s="1"/>
      <c r="II198" s="1"/>
      <c r="IJ198" s="1"/>
      <c r="IK198" s="1"/>
      <c r="IL198" s="1"/>
      <c r="IM198" s="1"/>
      <c r="JF198" s="6"/>
      <c r="JG198" s="6"/>
      <c r="JH198" s="6"/>
      <c r="JI198" s="6"/>
      <c r="JJ198" s="6"/>
      <c r="JK198" s="6"/>
      <c r="JL198" s="6"/>
      <c r="JM198" s="6"/>
      <c r="JN198" s="6"/>
      <c r="KN198" s="6"/>
      <c r="KO198" s="6"/>
      <c r="KP198" s="6"/>
      <c r="KQ198" s="6"/>
      <c r="KR198" s="7"/>
      <c r="KS198" s="7"/>
      <c r="KT198" s="7"/>
      <c r="KU198" s="51"/>
      <c r="KV198" s="51"/>
      <c r="KW198" s="51"/>
      <c r="KX198" s="51"/>
      <c r="KY198" s="51"/>
      <c r="KZ198" s="51"/>
      <c r="LA198" s="51"/>
      <c r="LB198" s="51"/>
      <c r="LC198" s="51"/>
      <c r="LD198" s="7"/>
      <c r="LE198" s="7"/>
      <c r="LF198" s="7"/>
      <c r="LG198" s="7"/>
      <c r="LH198" s="7"/>
      <c r="LI198" s="7"/>
      <c r="LJ198" s="7"/>
      <c r="LK198" s="7"/>
      <c r="LL198" s="6"/>
      <c r="LM198" s="1"/>
      <c r="LN198" s="1"/>
      <c r="LO198" s="1"/>
      <c r="LP198" s="1"/>
      <c r="LQ198" s="1"/>
      <c r="LR198" s="1"/>
      <c r="LS198" s="1"/>
      <c r="LT198" s="1"/>
      <c r="LU198" s="1"/>
      <c r="LV198" s="1"/>
      <c r="LW198" s="1"/>
      <c r="LX198" s="1"/>
      <c r="LY198" s="1"/>
      <c r="LZ198" s="1"/>
      <c r="MA198" s="1"/>
      <c r="MB198" s="1"/>
      <c r="MC198" s="1"/>
      <c r="MD198" s="1"/>
      <c r="MW198" s="1"/>
      <c r="MX198" s="1"/>
      <c r="MY198" s="1"/>
      <c r="MZ198" s="1"/>
      <c r="NA198" s="1"/>
      <c r="NB198" s="1"/>
      <c r="NC198" s="1"/>
      <c r="ND198" s="1"/>
      <c r="NE198" s="1"/>
      <c r="NF198" s="1"/>
      <c r="NG198" s="1"/>
      <c r="NH198" s="1"/>
      <c r="NI198" s="1"/>
      <c r="NJ198" s="1"/>
      <c r="NK198" s="1"/>
      <c r="NL198" s="1"/>
      <c r="NM198" s="1"/>
      <c r="NN198" s="1"/>
      <c r="PH198" s="1"/>
      <c r="PI198" s="1"/>
      <c r="PJ198" s="1"/>
      <c r="PK198" s="1"/>
      <c r="PL198" s="1"/>
      <c r="PM198" s="1"/>
      <c r="PN198" s="1"/>
      <c r="PO198" s="1"/>
      <c r="PP198" s="1"/>
      <c r="PQ198" s="1"/>
      <c r="PR198" s="1"/>
      <c r="PS198" s="1"/>
      <c r="PT198" s="1"/>
      <c r="PU198" s="1"/>
      <c r="PV198" s="1"/>
      <c r="PW198" s="1"/>
      <c r="PX198" s="1"/>
      <c r="PY198" s="1"/>
      <c r="PZ198" s="7"/>
      <c r="QA198" s="24"/>
      <c r="QB198" s="24"/>
      <c r="QC198" s="6"/>
      <c r="QD198" s="7"/>
      <c r="QE198" s="6"/>
      <c r="SK198" s="6"/>
      <c r="SL198" s="6"/>
      <c r="SM198" s="6"/>
      <c r="SN198" s="6"/>
      <c r="SO198" s="6"/>
      <c r="SP198" s="6"/>
      <c r="SQ198" s="6"/>
      <c r="SR198" s="6"/>
      <c r="SS198" s="6"/>
      <c r="ST198" s="6"/>
      <c r="SU198" s="6"/>
      <c r="SV198" s="6"/>
      <c r="SW198" s="6"/>
      <c r="SX198" s="6"/>
      <c r="SY198" s="6"/>
      <c r="SZ198" s="6"/>
      <c r="TA198" s="6"/>
      <c r="TB198" s="6"/>
      <c r="TC198" s="6"/>
      <c r="TD198" s="6"/>
      <c r="TE198" s="6"/>
      <c r="UT198" s="3"/>
      <c r="WM198" s="3"/>
      <c r="WO198" s="4"/>
      <c r="WP198" s="1"/>
      <c r="WQ198" s="1"/>
      <c r="WR198" s="1"/>
      <c r="WS198" s="1"/>
      <c r="WT198" s="1"/>
      <c r="WU198" s="1"/>
      <c r="WV198" s="1"/>
      <c r="WW198" s="1"/>
      <c r="WX198" s="1"/>
      <c r="WY198" s="1"/>
      <c r="WZ198" s="1"/>
      <c r="XA198" s="1"/>
      <c r="XB198" s="1"/>
      <c r="XC198" s="1"/>
      <c r="ZH198" s="3"/>
      <c r="ZJ198" s="4"/>
      <c r="ZK198" s="1"/>
      <c r="ZL198" s="1"/>
      <c r="ZM198" s="1"/>
      <c r="ZN198" s="1"/>
      <c r="ZO198" s="1"/>
      <c r="ZW198" s="1"/>
      <c r="AAA198" s="6"/>
      <c r="AAB198" s="24"/>
      <c r="AAC198" s="24"/>
      <c r="AAD198" s="7"/>
      <c r="AAE198" s="24"/>
      <c r="AAF198" s="24"/>
      <c r="AAG198" s="6"/>
      <c r="AAH198" s="7"/>
      <c r="AAI198" s="183"/>
    </row>
    <row r="199" s="1" customFormat="1" ht="15" customHeight="1">
      <c r="A199" s="2"/>
      <c r="B199" s="2"/>
      <c r="C199" s="2"/>
      <c r="D199" s="2"/>
      <c r="E199" s="2"/>
      <c r="F199" s="2"/>
      <c r="G199" s="2"/>
      <c r="H199" s="2"/>
      <c r="I199" s="2"/>
      <c r="J199" s="2"/>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24"/>
      <c r="AU199" s="51"/>
      <c r="AV199" s="7"/>
      <c r="AW199" s="7"/>
      <c r="AX199" s="24"/>
      <c r="AY199" s="24"/>
      <c r="AZ199" s="71"/>
      <c r="BA199" s="71"/>
      <c r="BB199" s="51"/>
      <c r="BC199" s="51"/>
      <c r="BD199" s="51"/>
      <c r="BE199" s="51"/>
      <c r="BF199" s="51"/>
      <c r="BG199" s="51"/>
      <c r="BH199" s="51"/>
      <c r="BI199" s="51"/>
      <c r="BJ199" s="51"/>
      <c r="BK199" s="51"/>
      <c r="BL199" s="51"/>
      <c r="BM199" s="51"/>
      <c r="BN199" s="51"/>
      <c r="BO199" s="51"/>
      <c r="BP199" s="51"/>
      <c r="BQ199" s="51"/>
      <c r="BR199" s="51"/>
      <c r="BS199" s="51"/>
      <c r="BT199" s="51"/>
      <c r="BU199" s="51"/>
      <c r="BV199" s="6"/>
      <c r="BW199" s="6"/>
      <c r="BX199" s="6"/>
      <c r="BY199" s="6"/>
      <c r="BZ199" s="6"/>
      <c r="CA199" s="6"/>
      <c r="CB199" s="6"/>
      <c r="CC199" s="6"/>
      <c r="CD199" s="6"/>
      <c r="CE199" s="6"/>
      <c r="CF199" s="6"/>
      <c r="CG199" s="51"/>
      <c r="CH199" s="51"/>
      <c r="CI199" s="51"/>
      <c r="CJ199" s="51"/>
      <c r="CK199" s="51"/>
      <c r="CL199" s="51"/>
      <c r="CM199" s="51"/>
      <c r="CN199" s="51"/>
      <c r="CO199" s="51"/>
      <c r="CP199" s="51"/>
      <c r="CQ199" s="51"/>
      <c r="CR199" s="51"/>
      <c r="CS199" s="51"/>
      <c r="CT199" s="51"/>
      <c r="CU199" s="51"/>
      <c r="CV199" s="51"/>
      <c r="CW199" s="51"/>
      <c r="CX199" s="51"/>
      <c r="CY199" s="51"/>
      <c r="CZ199" s="51"/>
      <c r="DA199" s="51"/>
      <c r="DB199" s="24"/>
      <c r="DC199" s="24"/>
      <c r="DD199" s="24"/>
      <c r="DE199" s="24"/>
      <c r="DF199" s="24"/>
      <c r="DG199" s="24"/>
      <c r="DH199" s="24"/>
      <c r="DI199" s="24"/>
      <c r="DJ199" s="24"/>
      <c r="DK199" s="6"/>
      <c r="DX199" s="6"/>
      <c r="DY199" s="51"/>
      <c r="DZ199" s="51"/>
      <c r="EA199" s="51"/>
      <c r="EB199" s="51"/>
      <c r="EC199" s="51"/>
      <c r="ED199" s="51"/>
      <c r="EE199" s="51"/>
      <c r="EF199" s="51"/>
      <c r="EG199" s="51"/>
      <c r="EH199" s="51"/>
      <c r="EI199" s="51"/>
      <c r="EJ199" s="51"/>
      <c r="EK199" s="51"/>
      <c r="EL199" s="51"/>
      <c r="EM199" s="51"/>
      <c r="EN199" s="51"/>
      <c r="EO199" s="51"/>
      <c r="EP199" s="51"/>
      <c r="EQ199" s="51"/>
      <c r="ER199" s="51"/>
      <c r="FM199" s="51"/>
      <c r="FN199" s="51"/>
      <c r="FO199" s="51"/>
      <c r="FP199" s="51"/>
      <c r="FQ199" s="51"/>
      <c r="FR199" s="51"/>
      <c r="FS199" s="51"/>
      <c r="FT199" s="51"/>
      <c r="FU199" s="51"/>
      <c r="FV199" s="51"/>
      <c r="FW199" s="51"/>
      <c r="FX199" s="51"/>
      <c r="FY199" s="51"/>
      <c r="FZ199" s="51"/>
      <c r="GA199" s="51"/>
      <c r="GB199" s="51"/>
      <c r="GC199" s="51"/>
      <c r="GD199" s="51"/>
      <c r="GE199" s="51"/>
      <c r="GF199" s="51"/>
      <c r="GT199" s="1"/>
      <c r="GU199" s="1"/>
      <c r="GV199" s="1"/>
      <c r="GW199" s="1"/>
      <c r="GX199" s="1"/>
      <c r="GY199" s="1"/>
      <c r="GZ199" s="1"/>
      <c r="HA199" s="1"/>
      <c r="HB199" s="1"/>
      <c r="HC199" s="1"/>
      <c r="HD199" s="1"/>
      <c r="HE199" s="1"/>
      <c r="HF199" s="1"/>
      <c r="HG199" s="1"/>
      <c r="HH199" s="1"/>
      <c r="HI199" s="1"/>
      <c r="HJ199" s="1"/>
      <c r="HK199" s="1"/>
      <c r="HV199" s="1"/>
      <c r="HW199" s="1"/>
      <c r="HX199" s="1"/>
      <c r="HY199" s="1"/>
      <c r="HZ199" s="1"/>
      <c r="IA199" s="1"/>
      <c r="IB199" s="1"/>
      <c r="IC199" s="1"/>
      <c r="ID199" s="1"/>
      <c r="IE199" s="1"/>
      <c r="IF199" s="1"/>
      <c r="IG199" s="1"/>
      <c r="IH199" s="1"/>
      <c r="II199" s="1"/>
      <c r="IJ199" s="1"/>
      <c r="IK199" s="1"/>
      <c r="IL199" s="1"/>
      <c r="IM199" s="1"/>
      <c r="JF199" s="6"/>
      <c r="JG199" s="6"/>
      <c r="JH199" s="6"/>
      <c r="JI199" s="6"/>
      <c r="JJ199" s="6"/>
      <c r="JK199" s="6"/>
      <c r="JL199" s="6"/>
      <c r="JM199" s="6"/>
      <c r="JN199" s="6"/>
      <c r="KN199" s="6"/>
      <c r="KO199" s="6"/>
      <c r="KP199" s="6"/>
      <c r="KQ199" s="6"/>
      <c r="KR199" s="7"/>
      <c r="KS199" s="7"/>
      <c r="KT199" s="7"/>
      <c r="KU199" s="51"/>
      <c r="KV199" s="51"/>
      <c r="KW199" s="51"/>
      <c r="KX199" s="51"/>
      <c r="KY199" s="51"/>
      <c r="KZ199" s="51"/>
      <c r="LA199" s="51"/>
      <c r="LB199" s="51"/>
      <c r="LC199" s="51"/>
      <c r="LD199" s="7"/>
      <c r="LE199" s="7"/>
      <c r="LF199" s="7"/>
      <c r="LG199" s="7"/>
      <c r="LH199" s="7"/>
      <c r="LI199" s="7"/>
      <c r="LJ199" s="7"/>
      <c r="LK199" s="7"/>
      <c r="LL199" s="6"/>
      <c r="LM199" s="1"/>
      <c r="LN199" s="1"/>
      <c r="LO199" s="1"/>
      <c r="LP199" s="1"/>
      <c r="LQ199" s="1"/>
      <c r="LR199" s="1"/>
      <c r="LS199" s="1"/>
      <c r="LT199" s="1"/>
      <c r="LU199" s="1"/>
      <c r="LV199" s="1"/>
      <c r="LW199" s="1"/>
      <c r="LX199" s="1"/>
      <c r="LY199" s="1"/>
      <c r="LZ199" s="1"/>
      <c r="MA199" s="1"/>
      <c r="MB199" s="1"/>
      <c r="MC199" s="1"/>
      <c r="MD199" s="1"/>
      <c r="MW199" s="1"/>
      <c r="MX199" s="1"/>
      <c r="MY199" s="1"/>
      <c r="MZ199" s="1"/>
      <c r="NA199" s="1"/>
      <c r="NB199" s="1"/>
      <c r="NC199" s="1"/>
      <c r="ND199" s="1"/>
      <c r="NE199" s="1"/>
      <c r="NF199" s="1"/>
      <c r="NG199" s="1"/>
      <c r="NH199" s="1"/>
      <c r="NI199" s="1"/>
      <c r="NJ199" s="1"/>
      <c r="NK199" s="1"/>
      <c r="NL199" s="1"/>
      <c r="NM199" s="1"/>
      <c r="NN199" s="1"/>
      <c r="PH199" s="1"/>
      <c r="PI199" s="1"/>
      <c r="PJ199" s="1"/>
      <c r="PK199" s="1"/>
      <c r="PL199" s="1"/>
      <c r="PM199" s="1"/>
      <c r="PN199" s="1"/>
      <c r="PO199" s="1"/>
      <c r="PP199" s="1"/>
      <c r="PQ199" s="1"/>
      <c r="PR199" s="1"/>
      <c r="PS199" s="1"/>
      <c r="PT199" s="1"/>
      <c r="PU199" s="1"/>
      <c r="PV199" s="1"/>
      <c r="PW199" s="1"/>
      <c r="PX199" s="1"/>
      <c r="PY199" s="1"/>
      <c r="PZ199" s="7"/>
      <c r="QA199" s="24"/>
      <c r="QB199" s="24"/>
      <c r="QC199" s="6"/>
      <c r="QD199" s="7"/>
      <c r="QE199" s="6"/>
      <c r="SK199" s="6"/>
      <c r="SL199" s="51"/>
      <c r="SM199" s="51"/>
      <c r="SN199" s="51"/>
      <c r="SO199" s="51"/>
      <c r="SP199" s="51"/>
      <c r="SQ199" s="51"/>
      <c r="SR199" s="51"/>
      <c r="SS199" s="51"/>
      <c r="ST199" s="51"/>
      <c r="SU199" s="51"/>
      <c r="SV199" s="51"/>
      <c r="SW199" s="51"/>
      <c r="SX199" s="51"/>
      <c r="SY199" s="51"/>
      <c r="SZ199" s="51"/>
      <c r="TA199" s="51"/>
      <c r="TB199" s="51"/>
      <c r="TC199" s="51"/>
      <c r="TD199" s="51"/>
      <c r="TE199" s="51"/>
      <c r="UT199" s="3"/>
      <c r="WM199" s="3"/>
      <c r="WO199" s="4"/>
      <c r="WP199" s="1"/>
      <c r="WQ199" s="1"/>
      <c r="WR199" s="1"/>
      <c r="WS199" s="1"/>
      <c r="WT199" s="1"/>
      <c r="WU199" s="1"/>
      <c r="WV199" s="1"/>
      <c r="WW199" s="1"/>
      <c r="WX199" s="1"/>
      <c r="WY199" s="1"/>
      <c r="WZ199" s="1"/>
      <c r="XA199" s="1"/>
      <c r="XB199" s="1"/>
      <c r="XC199" s="1"/>
      <c r="ZH199" s="3"/>
      <c r="ZJ199" s="4"/>
      <c r="ZK199" s="1"/>
      <c r="ZL199" s="1"/>
      <c r="ZM199" s="1"/>
      <c r="ZN199" s="6"/>
      <c r="ZO199" s="6"/>
      <c r="ZW199" s="1"/>
      <c r="AAB199" s="24"/>
      <c r="AAC199" s="24"/>
      <c r="AAD199" s="7"/>
      <c r="AAE199" s="24"/>
      <c r="AAF199" s="24"/>
      <c r="AAG199" s="6"/>
      <c r="AAH199" s="7"/>
      <c r="AAI199" s="183"/>
    </row>
    <row r="200" s="1" customFormat="1" ht="15" customHeight="1">
      <c r="A200" s="2"/>
      <c r="B200" s="2"/>
      <c r="C200" s="2"/>
      <c r="D200" s="2"/>
      <c r="E200" s="2"/>
      <c r="F200" s="2"/>
      <c r="G200" s="2"/>
      <c r="H200" s="2"/>
      <c r="I200" s="2"/>
      <c r="J200" s="2"/>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24"/>
      <c r="AU200" s="51"/>
      <c r="AV200" s="71"/>
      <c r="AW200" s="6"/>
      <c r="AX200" s="24"/>
      <c r="AY200" s="24"/>
      <c r="AZ200" s="71"/>
      <c r="BA200" s="7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c r="DA200" s="51"/>
      <c r="DB200" s="6"/>
      <c r="DC200" s="6"/>
      <c r="DD200" s="6"/>
      <c r="DE200" s="6"/>
      <c r="DF200" s="6"/>
      <c r="DG200" s="6"/>
      <c r="DH200" s="6"/>
      <c r="DI200" s="6"/>
      <c r="DJ200" s="6"/>
      <c r="DK200" s="6"/>
      <c r="DX200" s="51"/>
      <c r="DY200" s="51"/>
      <c r="DZ200" s="51"/>
      <c r="EA200" s="51"/>
      <c r="EB200" s="51"/>
      <c r="EC200" s="51"/>
      <c r="ED200" s="51"/>
      <c r="EE200" s="51"/>
      <c r="EF200" s="51"/>
      <c r="EG200" s="51"/>
      <c r="EH200" s="51"/>
      <c r="EI200" s="51"/>
      <c r="EJ200" s="51"/>
      <c r="EK200" s="51"/>
      <c r="EL200" s="51"/>
      <c r="EM200" s="51"/>
      <c r="EN200" s="51"/>
      <c r="EO200" s="51"/>
      <c r="EP200" s="51"/>
      <c r="EQ200" s="51"/>
      <c r="ER200" s="51"/>
      <c r="ES200" s="7"/>
      <c r="ET200" s="7"/>
      <c r="EU200" s="7"/>
      <c r="FM200" s="51"/>
      <c r="FN200" s="51"/>
      <c r="FO200" s="51"/>
      <c r="FP200" s="51"/>
      <c r="FQ200" s="51"/>
      <c r="FR200" s="51"/>
      <c r="FS200" s="51"/>
      <c r="FT200" s="51"/>
      <c r="FU200" s="51"/>
      <c r="FV200" s="51"/>
      <c r="FW200" s="51"/>
      <c r="FX200" s="51"/>
      <c r="FY200" s="51"/>
      <c r="FZ200" s="51"/>
      <c r="GA200" s="51"/>
      <c r="GB200" s="51"/>
      <c r="GC200" s="51"/>
      <c r="GD200" s="51"/>
      <c r="GE200" s="51"/>
      <c r="GF200" s="51"/>
      <c r="GT200" s="6"/>
      <c r="GU200" s="6"/>
      <c r="GV200" s="6"/>
      <c r="GW200" s="6"/>
      <c r="GX200" s="6"/>
      <c r="GY200" s="6"/>
      <c r="GZ200" s="6"/>
      <c r="HA200" s="6"/>
      <c r="HB200" s="1"/>
      <c r="HC200" s="1"/>
      <c r="HD200" s="1"/>
      <c r="HE200" s="1"/>
      <c r="HF200" s="1"/>
      <c r="HG200" s="1"/>
      <c r="HH200" s="1"/>
      <c r="HI200" s="1"/>
      <c r="HJ200" s="1"/>
      <c r="HK200" s="1"/>
      <c r="HV200" s="6"/>
      <c r="HW200" s="6"/>
      <c r="HX200" s="6"/>
      <c r="HY200" s="6"/>
      <c r="HZ200" s="6"/>
      <c r="IA200" s="6"/>
      <c r="IB200" s="6"/>
      <c r="IC200" s="6"/>
      <c r="ID200" s="1"/>
      <c r="IE200" s="1"/>
      <c r="IF200" s="1"/>
      <c r="IG200" s="1"/>
      <c r="IH200" s="1"/>
      <c r="II200" s="1"/>
      <c r="IJ200" s="1"/>
      <c r="IK200" s="1"/>
      <c r="IL200" s="1"/>
      <c r="IM200" s="1"/>
      <c r="JF200" s="51"/>
      <c r="JG200" s="51"/>
      <c r="JH200" s="51"/>
      <c r="JI200" s="51"/>
      <c r="JJ200" s="51"/>
      <c r="JK200" s="51"/>
      <c r="JL200" s="51"/>
      <c r="JM200" s="51"/>
      <c r="JN200" s="51"/>
      <c r="KN200" s="51"/>
      <c r="KO200" s="51"/>
      <c r="KP200" s="51"/>
      <c r="KQ200" s="51"/>
      <c r="KR200" s="51"/>
      <c r="KS200" s="51"/>
      <c r="KT200" s="51"/>
      <c r="KU200" s="51"/>
      <c r="KV200" s="51"/>
      <c r="KW200" s="51"/>
      <c r="KX200" s="51"/>
      <c r="KY200" s="51"/>
      <c r="KZ200" s="51"/>
      <c r="LA200" s="51"/>
      <c r="LB200" s="51"/>
      <c r="LC200" s="51"/>
      <c r="LD200" s="51"/>
      <c r="LE200" s="51"/>
      <c r="LF200" s="51"/>
      <c r="LG200" s="51"/>
      <c r="LH200" s="51"/>
      <c r="LI200" s="51"/>
      <c r="LJ200" s="51"/>
      <c r="LK200" s="51"/>
      <c r="LL200" s="51"/>
      <c r="LM200" s="6"/>
      <c r="LN200" s="6"/>
      <c r="LO200" s="6"/>
      <c r="LP200" s="6"/>
      <c r="LQ200" s="6"/>
      <c r="LR200" s="6"/>
      <c r="LS200" s="6"/>
      <c r="LT200" s="6"/>
      <c r="LU200" s="1"/>
      <c r="LV200" s="1"/>
      <c r="LW200" s="1"/>
      <c r="LX200" s="1"/>
      <c r="LY200" s="1"/>
      <c r="LZ200" s="1"/>
      <c r="MA200" s="1"/>
      <c r="MB200" s="1"/>
      <c r="MC200" s="1"/>
      <c r="MD200" s="1"/>
      <c r="MW200" s="6"/>
      <c r="MX200" s="6"/>
      <c r="MY200" s="6"/>
      <c r="MZ200" s="6"/>
      <c r="NA200" s="6"/>
      <c r="NB200" s="6"/>
      <c r="NC200" s="6"/>
      <c r="ND200" s="6"/>
      <c r="NE200" s="1"/>
      <c r="NF200" s="1"/>
      <c r="NG200" s="1"/>
      <c r="NH200" s="1"/>
      <c r="NI200" s="1"/>
      <c r="NJ200" s="1"/>
      <c r="NK200" s="1"/>
      <c r="NL200" s="1"/>
      <c r="NM200" s="1"/>
      <c r="NN200" s="1"/>
      <c r="PH200" s="6"/>
      <c r="PI200" s="6"/>
      <c r="PJ200" s="6"/>
      <c r="PK200" s="6"/>
      <c r="PL200" s="6"/>
      <c r="PM200" s="6"/>
      <c r="PN200" s="6"/>
      <c r="PO200" s="6"/>
      <c r="PP200" s="1"/>
      <c r="PQ200" s="1"/>
      <c r="PR200" s="1"/>
      <c r="PS200" s="1"/>
      <c r="PT200" s="1"/>
      <c r="PU200" s="1"/>
      <c r="PV200" s="1"/>
      <c r="PW200" s="1"/>
      <c r="PX200" s="1"/>
      <c r="PY200" s="1"/>
      <c r="PZ200" s="24"/>
      <c r="QA200" s="24"/>
      <c r="QB200" s="24"/>
      <c r="QC200" s="6"/>
      <c r="QD200" s="7"/>
      <c r="QE200" s="6"/>
      <c r="SK200" s="51"/>
      <c r="SL200" s="51"/>
      <c r="SM200" s="51"/>
      <c r="SN200" s="51"/>
      <c r="SO200" s="51"/>
      <c r="SP200" s="51"/>
      <c r="SQ200" s="51"/>
      <c r="SR200" s="51"/>
      <c r="SS200" s="51"/>
      <c r="ST200" s="51"/>
      <c r="SU200" s="51"/>
      <c r="SV200" s="51"/>
      <c r="SW200" s="51"/>
      <c r="SX200" s="51"/>
      <c r="SY200" s="51"/>
      <c r="SZ200" s="51"/>
      <c r="TA200" s="51"/>
      <c r="TB200" s="51"/>
      <c r="TC200" s="51"/>
      <c r="TD200" s="51"/>
      <c r="TE200" s="51"/>
      <c r="UT200" s="3"/>
      <c r="WC200" s="24"/>
      <c r="WD200" s="24"/>
      <c r="WE200" s="24"/>
      <c r="WF200" s="24"/>
      <c r="WG200" s="24"/>
      <c r="WH200" s="24"/>
      <c r="WI200" s="24"/>
      <c r="WJ200" s="24"/>
      <c r="WK200" s="24"/>
      <c r="WM200" s="3"/>
      <c r="WO200" s="4"/>
      <c r="WP200" s="1"/>
      <c r="WQ200" s="1"/>
      <c r="WR200" s="1"/>
      <c r="WS200" s="1"/>
      <c r="WT200" s="1"/>
      <c r="WU200" s="1"/>
      <c r="WV200" s="1"/>
      <c r="WW200" s="1"/>
      <c r="WX200" s="1"/>
      <c r="WY200" s="1"/>
      <c r="WZ200" s="1"/>
      <c r="XA200" s="1"/>
      <c r="XB200" s="1"/>
      <c r="XC200" s="1"/>
      <c r="ZH200" s="3"/>
      <c r="ZJ200" s="4"/>
      <c r="ZK200" s="1"/>
      <c r="ZL200" s="1"/>
      <c r="ZM200" s="1"/>
      <c r="ZN200" s="1"/>
      <c r="ZO200" s="1"/>
      <c r="ZW200" s="1"/>
      <c r="AAA200" s="6"/>
      <c r="AAB200" s="63"/>
      <c r="AAC200" s="24"/>
      <c r="AAD200" s="7"/>
      <c r="AAE200" s="24"/>
      <c r="AAF200" s="7"/>
      <c r="AAG200" s="8"/>
      <c r="AAH200" s="51"/>
      <c r="AAI200" s="46"/>
    </row>
    <row r="201" s="1" customFormat="1" ht="15" customHeight="1">
      <c r="A201" s="2"/>
      <c r="B201" s="2"/>
      <c r="C201" s="2"/>
      <c r="D201" s="2"/>
      <c r="E201" s="2"/>
      <c r="F201" s="2"/>
      <c r="G201" s="2"/>
      <c r="H201" s="2"/>
      <c r="I201" s="2"/>
      <c r="J201" s="2"/>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24"/>
      <c r="AU201" s="51"/>
      <c r="AV201" s="7"/>
      <c r="AW201" s="7"/>
      <c r="AX201" s="24"/>
      <c r="AY201" s="24"/>
      <c r="AZ201" s="71"/>
      <c r="BA201" s="7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c r="DA201" s="51"/>
      <c r="DB201" s="6"/>
      <c r="DC201" s="6"/>
      <c r="DD201" s="6"/>
      <c r="DE201" s="6"/>
      <c r="DF201" s="6"/>
      <c r="DG201" s="6"/>
      <c r="DH201" s="6"/>
      <c r="DI201" s="6"/>
      <c r="DJ201" s="6"/>
      <c r="DK201" s="6"/>
      <c r="DL201" s="7"/>
      <c r="DM201" s="24"/>
      <c r="DN201" s="24"/>
      <c r="DO201" s="6"/>
      <c r="DP201" s="7"/>
      <c r="DQ201" s="6"/>
      <c r="DX201" s="51"/>
      <c r="DY201" s="51"/>
      <c r="DZ201" s="51"/>
      <c r="EA201" s="51"/>
      <c r="EB201" s="51"/>
      <c r="EC201" s="51"/>
      <c r="ED201" s="51"/>
      <c r="EE201" s="51"/>
      <c r="EF201" s="51"/>
      <c r="EG201" s="51"/>
      <c r="EH201" s="51"/>
      <c r="EI201" s="51"/>
      <c r="EJ201" s="51"/>
      <c r="EK201" s="51"/>
      <c r="EL201" s="51"/>
      <c r="EM201" s="51"/>
      <c r="EN201" s="51"/>
      <c r="EO201" s="51"/>
      <c r="EP201" s="51"/>
      <c r="EQ201" s="51"/>
      <c r="ER201" s="51"/>
      <c r="ES201" s="7"/>
      <c r="ET201" s="7"/>
      <c r="EU201" s="7"/>
      <c r="EV201" s="7"/>
      <c r="EW201" s="7"/>
      <c r="EX201" s="7"/>
      <c r="EY201" s="7"/>
      <c r="EZ201" s="7"/>
      <c r="FA201" s="24"/>
      <c r="FB201" s="24"/>
      <c r="FC201" s="6"/>
      <c r="FD201" s="7"/>
      <c r="FE201" s="6"/>
      <c r="FM201" s="51"/>
      <c r="FN201" s="51"/>
      <c r="FO201" s="51"/>
      <c r="FP201" s="51"/>
      <c r="FQ201" s="51"/>
      <c r="FR201" s="51"/>
      <c r="FS201" s="51"/>
      <c r="FT201" s="51"/>
      <c r="FU201" s="51"/>
      <c r="FV201" s="51"/>
      <c r="FW201" s="51"/>
      <c r="FX201" s="51"/>
      <c r="FY201" s="51"/>
      <c r="FZ201" s="51"/>
      <c r="GA201" s="51"/>
      <c r="GB201" s="51"/>
      <c r="GC201" s="51"/>
      <c r="GD201" s="51"/>
      <c r="GE201" s="51"/>
      <c r="GF201" s="51"/>
      <c r="GG201" s="7"/>
      <c r="GH201" s="24"/>
      <c r="GI201" s="24"/>
      <c r="GJ201" s="6"/>
      <c r="GK201" s="7"/>
      <c r="GL201" s="6"/>
      <c r="GT201" s="1"/>
      <c r="GU201" s="1"/>
      <c r="GV201" s="1"/>
      <c r="GW201" s="1"/>
      <c r="GX201" s="1"/>
      <c r="GY201" s="1"/>
      <c r="GZ201" s="1"/>
      <c r="HA201" s="1"/>
      <c r="HB201" s="1"/>
      <c r="HC201" s="1"/>
      <c r="HD201" s="1"/>
      <c r="HE201" s="1"/>
      <c r="HF201" s="1"/>
      <c r="HG201" s="1"/>
      <c r="HH201" s="1"/>
      <c r="HI201" s="1"/>
      <c r="HJ201" s="1"/>
      <c r="HK201" s="1"/>
      <c r="HL201" s="7"/>
      <c r="HM201" s="24"/>
      <c r="HN201" s="24"/>
      <c r="HO201" s="6"/>
      <c r="HP201" s="7"/>
      <c r="HQ201" s="6"/>
      <c r="HV201" s="1"/>
      <c r="HW201" s="1"/>
      <c r="HX201" s="1"/>
      <c r="HY201" s="1"/>
      <c r="HZ201" s="1"/>
      <c r="IA201" s="1"/>
      <c r="IB201" s="1"/>
      <c r="IC201" s="1"/>
      <c r="ID201" s="1"/>
      <c r="IE201" s="1"/>
      <c r="IF201" s="1"/>
      <c r="IG201" s="1"/>
      <c r="IH201" s="1"/>
      <c r="II201" s="1"/>
      <c r="IJ201" s="1"/>
      <c r="IK201" s="1"/>
      <c r="IL201" s="1"/>
      <c r="IM201" s="1"/>
      <c r="IN201" s="7"/>
      <c r="IO201" s="24"/>
      <c r="IP201" s="24"/>
      <c r="IQ201" s="6"/>
      <c r="IR201" s="7"/>
      <c r="IS201" s="6"/>
      <c r="JF201" s="51"/>
      <c r="JG201" s="51"/>
      <c r="JH201" s="51"/>
      <c r="JI201" s="51"/>
      <c r="JJ201" s="51"/>
      <c r="JK201" s="51"/>
      <c r="JL201" s="51"/>
      <c r="JM201" s="51"/>
      <c r="JN201" s="51"/>
      <c r="KN201" s="51"/>
      <c r="KO201" s="51"/>
      <c r="KP201" s="51"/>
      <c r="KQ201" s="51"/>
      <c r="KR201" s="51"/>
      <c r="KS201" s="51"/>
      <c r="KT201" s="51"/>
      <c r="KU201" s="51"/>
      <c r="KV201" s="51"/>
      <c r="KW201" s="51"/>
      <c r="KX201" s="51"/>
      <c r="KY201" s="51"/>
      <c r="KZ201" s="51"/>
      <c r="LA201" s="51"/>
      <c r="LB201" s="51"/>
      <c r="LC201" s="51"/>
      <c r="LD201" s="51"/>
      <c r="LE201" s="51"/>
      <c r="LF201" s="51"/>
      <c r="LG201" s="51"/>
      <c r="LH201" s="51"/>
      <c r="LI201" s="51"/>
      <c r="LJ201" s="51"/>
      <c r="LK201" s="51"/>
      <c r="LL201" s="51"/>
      <c r="LM201" s="1"/>
      <c r="LN201" s="1"/>
      <c r="LO201" s="1"/>
      <c r="LP201" s="1"/>
      <c r="LQ201" s="1"/>
      <c r="LR201" s="1"/>
      <c r="LS201" s="1"/>
      <c r="LT201" s="1"/>
      <c r="LU201" s="1"/>
      <c r="LV201" s="1"/>
      <c r="LW201" s="1"/>
      <c r="LX201" s="1"/>
      <c r="LY201" s="1"/>
      <c r="LZ201" s="1"/>
      <c r="MA201" s="1"/>
      <c r="MB201" s="1"/>
      <c r="MC201" s="1"/>
      <c r="MD201" s="1"/>
      <c r="ME201" s="7"/>
      <c r="MF201" s="24"/>
      <c r="MG201" s="24"/>
      <c r="MH201" s="6"/>
      <c r="MI201" s="7"/>
      <c r="MJ201" s="6"/>
      <c r="MW201" s="1"/>
      <c r="MX201" s="1"/>
      <c r="MY201" s="1"/>
      <c r="MZ201" s="1"/>
      <c r="NA201" s="1"/>
      <c r="NB201" s="1"/>
      <c r="NC201" s="1"/>
      <c r="ND201" s="1"/>
      <c r="NE201" s="1"/>
      <c r="NF201" s="1"/>
      <c r="NG201" s="1"/>
      <c r="NH201" s="1"/>
      <c r="NI201" s="1"/>
      <c r="NJ201" s="1"/>
      <c r="NK201" s="1"/>
      <c r="NL201" s="1"/>
      <c r="NM201" s="1"/>
      <c r="NN201" s="1"/>
      <c r="NO201" s="7"/>
      <c r="NP201" s="24"/>
      <c r="NQ201" s="24"/>
      <c r="NR201" s="6"/>
      <c r="NS201" s="7"/>
      <c r="NT201" s="6"/>
      <c r="OG201" s="7"/>
      <c r="OH201" s="24"/>
      <c r="OI201" s="24"/>
      <c r="OJ201" s="6"/>
      <c r="OK201" s="7"/>
      <c r="OL201" s="6"/>
      <c r="PH201" s="1"/>
      <c r="PI201" s="1"/>
      <c r="PJ201" s="1"/>
      <c r="PK201" s="1"/>
      <c r="PL201" s="1"/>
      <c r="PM201" s="1"/>
      <c r="PN201" s="1"/>
      <c r="PO201" s="1"/>
      <c r="PP201" s="1"/>
      <c r="PQ201" s="1"/>
      <c r="PR201" s="1"/>
      <c r="PS201" s="1"/>
      <c r="PT201" s="1"/>
      <c r="PU201" s="1"/>
      <c r="PV201" s="1"/>
      <c r="PW201" s="1"/>
      <c r="PX201" s="1"/>
      <c r="PY201" s="1"/>
      <c r="PZ201" s="7"/>
      <c r="QA201" s="24"/>
      <c r="QB201" s="24"/>
      <c r="QC201" s="6"/>
      <c r="QD201" s="7"/>
      <c r="QE201" s="6"/>
      <c r="QF201" s="24"/>
      <c r="QH201" s="24"/>
      <c r="QR201" s="7"/>
      <c r="QS201" s="24"/>
      <c r="QT201" s="24"/>
      <c r="QU201" s="6"/>
      <c r="QV201" s="7"/>
      <c r="QW201" s="6"/>
      <c r="SK201" s="51"/>
      <c r="SL201" s="51"/>
      <c r="SM201" s="51"/>
      <c r="SN201" s="51"/>
      <c r="SO201" s="51"/>
      <c r="SP201" s="51"/>
      <c r="SQ201" s="51"/>
      <c r="SR201" s="51"/>
      <c r="SS201" s="51"/>
      <c r="ST201" s="51"/>
      <c r="SU201" s="51"/>
      <c r="SV201" s="51"/>
      <c r="SW201" s="51"/>
      <c r="SX201" s="51"/>
      <c r="SY201" s="51"/>
      <c r="SZ201" s="51"/>
      <c r="TA201" s="51"/>
      <c r="TB201" s="51"/>
      <c r="TC201" s="51"/>
      <c r="TD201" s="51"/>
      <c r="TE201" s="51"/>
      <c r="TF201" s="7"/>
      <c r="TG201" s="24"/>
      <c r="TH201" s="24"/>
      <c r="TI201" s="6"/>
      <c r="TJ201" s="7"/>
      <c r="TK201" s="6"/>
      <c r="UT201" s="3"/>
      <c r="VB201" s="7"/>
      <c r="VC201" s="24"/>
      <c r="VD201" s="24"/>
      <c r="VE201" s="6"/>
      <c r="VF201" s="7"/>
      <c r="VG201" s="6"/>
      <c r="WC201" s="24"/>
      <c r="WD201" s="24"/>
      <c r="WE201" s="24"/>
      <c r="WF201" s="24"/>
      <c r="WG201" s="24"/>
      <c r="WH201" s="24"/>
      <c r="WI201" s="24"/>
      <c r="WJ201" s="24"/>
      <c r="WK201" s="24"/>
      <c r="WM201" s="3"/>
      <c r="WO201" s="4"/>
      <c r="WP201" s="1"/>
      <c r="WQ201" s="1"/>
      <c r="WR201" s="1"/>
      <c r="WS201" s="1"/>
      <c r="WT201" s="1"/>
      <c r="WU201" s="1"/>
      <c r="WV201" s="1"/>
      <c r="WW201" s="1"/>
      <c r="WX201" s="1"/>
      <c r="WY201" s="1"/>
      <c r="WZ201" s="1"/>
      <c r="XA201" s="1"/>
      <c r="XB201" s="1"/>
      <c r="XC201" s="1"/>
      <c r="ZH201" s="3"/>
      <c r="ZJ201" s="4"/>
      <c r="ZK201" s="1"/>
      <c r="ZL201" s="1"/>
      <c r="ZM201" s="1"/>
      <c r="ZN201" s="1"/>
      <c r="ZO201" s="1"/>
      <c r="ZW201" s="1"/>
      <c r="AAA201" s="6"/>
      <c r="AAB201" s="71"/>
      <c r="AAC201" s="24"/>
      <c r="AAD201" s="7"/>
      <c r="AAE201" s="24"/>
      <c r="AAF201" s="7"/>
      <c r="AAG201" s="6"/>
      <c r="AAH201" s="24"/>
      <c r="AAI201" s="46"/>
    </row>
    <row r="202" s="1" customFormat="1" ht="15" customHeight="1">
      <c r="A202" s="2"/>
      <c r="B202" s="2"/>
      <c r="C202" s="2"/>
      <c r="D202" s="2"/>
      <c r="E202" s="2"/>
      <c r="F202" s="2"/>
      <c r="G202" s="2"/>
      <c r="H202" s="2"/>
      <c r="I202" s="2"/>
      <c r="J202" s="2"/>
      <c r="K202" s="280"/>
      <c r="L202" s="6"/>
      <c r="M202" s="6"/>
      <c r="N202" s="6"/>
      <c r="O202" s="6"/>
      <c r="P202" s="6"/>
      <c r="Q202" s="6"/>
      <c r="R202" s="3"/>
      <c r="S202" s="3"/>
      <c r="T202" s="3"/>
      <c r="U202" s="3"/>
      <c r="V202" s="3"/>
      <c r="W202" s="3"/>
      <c r="X202" s="3"/>
      <c r="Y202" s="3"/>
      <c r="Z202" s="3"/>
      <c r="AA202" s="3"/>
      <c r="AB202" s="3"/>
      <c r="AC202" s="3"/>
      <c r="AD202" s="3"/>
      <c r="AE202" s="3"/>
      <c r="AF202" s="3"/>
      <c r="AG202" s="3"/>
      <c r="AH202" s="3"/>
      <c r="AI202" s="3"/>
      <c r="AJ202" s="3"/>
      <c r="AK202" s="6"/>
      <c r="AL202" s="6"/>
      <c r="AM202" s="6"/>
      <c r="AN202" s="6"/>
      <c r="AO202" s="6"/>
      <c r="AP202" s="6"/>
      <c r="AQ202" s="6"/>
      <c r="AR202" s="6"/>
      <c r="AS202" s="6"/>
      <c r="AT202" s="24"/>
      <c r="AU202" s="51"/>
      <c r="AV202" s="71"/>
      <c r="AW202" s="6"/>
      <c r="AX202" s="24"/>
      <c r="AY202" s="24"/>
      <c r="AZ202" s="71"/>
      <c r="BA202" s="7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c r="CQ202" s="51"/>
      <c r="CR202" s="51"/>
      <c r="CS202" s="51"/>
      <c r="CT202" s="51"/>
      <c r="CU202" s="51"/>
      <c r="CV202" s="51"/>
      <c r="CW202" s="51"/>
      <c r="CX202" s="51"/>
      <c r="CY202" s="51"/>
      <c r="CZ202" s="51"/>
      <c r="DA202" s="51"/>
      <c r="DB202" s="6"/>
      <c r="DC202" s="6"/>
      <c r="DD202" s="6"/>
      <c r="DE202" s="6"/>
      <c r="DF202" s="6"/>
      <c r="DG202" s="6"/>
      <c r="DH202" s="6"/>
      <c r="DI202" s="6"/>
      <c r="DJ202" s="6"/>
      <c r="DK202" s="6"/>
      <c r="DL202" s="7"/>
      <c r="DM202" s="24"/>
      <c r="DN202" s="24"/>
      <c r="DO202" s="6"/>
      <c r="DP202" s="7"/>
      <c r="DQ202" s="6"/>
      <c r="DX202" s="51"/>
      <c r="DY202" s="51"/>
      <c r="DZ202" s="51"/>
      <c r="EA202" s="51"/>
      <c r="EB202" s="51"/>
      <c r="EC202" s="51"/>
      <c r="ED202" s="51"/>
      <c r="EE202" s="51"/>
      <c r="EF202" s="51"/>
      <c r="EG202" s="51"/>
      <c r="EH202" s="51"/>
      <c r="EI202" s="51"/>
      <c r="EJ202" s="51"/>
      <c r="EK202" s="51"/>
      <c r="EL202" s="51"/>
      <c r="EM202" s="51"/>
      <c r="EN202" s="51"/>
      <c r="EO202" s="51"/>
      <c r="EP202" s="51"/>
      <c r="EQ202" s="51"/>
      <c r="ER202" s="51"/>
      <c r="ES202" s="24"/>
      <c r="ET202" s="24"/>
      <c r="EU202" s="24"/>
      <c r="EV202" s="7"/>
      <c r="EW202" s="7"/>
      <c r="EX202" s="7"/>
      <c r="EY202" s="7"/>
      <c r="EZ202" s="7"/>
      <c r="FA202" s="24"/>
      <c r="FB202" s="24"/>
      <c r="FC202" s="6"/>
      <c r="FD202" s="7"/>
      <c r="FE202" s="6"/>
      <c r="FM202" s="51"/>
      <c r="FN202" s="51"/>
      <c r="FO202" s="51"/>
      <c r="FP202" s="51"/>
      <c r="FQ202" s="51"/>
      <c r="FR202" s="51"/>
      <c r="FS202" s="51"/>
      <c r="FT202" s="51"/>
      <c r="FU202" s="51"/>
      <c r="FV202" s="51"/>
      <c r="FW202" s="51"/>
      <c r="FX202" s="51"/>
      <c r="FY202" s="51"/>
      <c r="FZ202" s="51"/>
      <c r="GA202" s="51"/>
      <c r="GB202" s="51"/>
      <c r="GC202" s="51"/>
      <c r="GD202" s="51"/>
      <c r="GE202" s="51"/>
      <c r="GF202" s="51"/>
      <c r="GG202" s="7"/>
      <c r="GH202" s="24"/>
      <c r="GI202" s="24"/>
      <c r="GJ202" s="6"/>
      <c r="GK202" s="7"/>
      <c r="GL202" s="6"/>
      <c r="GT202" s="1"/>
      <c r="GU202" s="1"/>
      <c r="GV202" s="1"/>
      <c r="GW202" s="1"/>
      <c r="GX202" s="1"/>
      <c r="GY202" s="1"/>
      <c r="GZ202" s="1"/>
      <c r="HA202" s="1"/>
      <c r="HB202" s="1"/>
      <c r="HC202" s="1"/>
      <c r="HD202" s="1"/>
      <c r="HE202" s="1"/>
      <c r="HF202" s="1"/>
      <c r="HG202" s="1"/>
      <c r="HH202" s="1"/>
      <c r="HI202" s="1"/>
      <c r="HJ202" s="1"/>
      <c r="HK202" s="1"/>
      <c r="HL202" s="7"/>
      <c r="HM202" s="24"/>
      <c r="HN202" s="24"/>
      <c r="HO202" s="6"/>
      <c r="HP202" s="7"/>
      <c r="HQ202" s="6"/>
      <c r="HV202" s="1"/>
      <c r="HW202" s="1"/>
      <c r="HX202" s="1"/>
      <c r="HY202" s="1"/>
      <c r="HZ202" s="1"/>
      <c r="IA202" s="1"/>
      <c r="IB202" s="1"/>
      <c r="IC202" s="1"/>
      <c r="ID202" s="1"/>
      <c r="IE202" s="1"/>
      <c r="IF202" s="1"/>
      <c r="IG202" s="1"/>
      <c r="IH202" s="1"/>
      <c r="II202" s="1"/>
      <c r="IJ202" s="1"/>
      <c r="IK202" s="1"/>
      <c r="IL202" s="1"/>
      <c r="IM202" s="1"/>
      <c r="IN202" s="7"/>
      <c r="IO202" s="24"/>
      <c r="IP202" s="24"/>
      <c r="IQ202" s="6"/>
      <c r="IR202" s="7"/>
      <c r="IS202" s="6"/>
      <c r="JF202" s="51"/>
      <c r="JG202" s="51"/>
      <c r="JH202" s="51"/>
      <c r="JI202" s="51"/>
      <c r="JJ202" s="51"/>
      <c r="JK202" s="51"/>
      <c r="JL202" s="51"/>
      <c r="JM202" s="51"/>
      <c r="JN202" s="51"/>
      <c r="KN202" s="51"/>
      <c r="KO202" s="51"/>
      <c r="KP202" s="51"/>
      <c r="KQ202" s="51"/>
      <c r="KR202" s="51"/>
      <c r="KS202" s="51"/>
      <c r="KT202" s="51"/>
      <c r="KU202" s="51"/>
      <c r="KV202" s="51"/>
      <c r="KW202" s="51"/>
      <c r="KX202" s="51"/>
      <c r="KY202" s="51"/>
      <c r="KZ202" s="51"/>
      <c r="LA202" s="51"/>
      <c r="LB202" s="51"/>
      <c r="LC202" s="51"/>
      <c r="LD202" s="51"/>
      <c r="LE202" s="51"/>
      <c r="LF202" s="51"/>
      <c r="LG202" s="51"/>
      <c r="LH202" s="51"/>
      <c r="LI202" s="51"/>
      <c r="LJ202" s="51"/>
      <c r="LK202" s="51"/>
      <c r="LL202" s="51"/>
      <c r="LM202" s="1"/>
      <c r="LN202" s="1"/>
      <c r="LO202" s="1"/>
      <c r="LP202" s="1"/>
      <c r="LQ202" s="1"/>
      <c r="LR202" s="1"/>
      <c r="LS202" s="1"/>
      <c r="LT202" s="1"/>
      <c r="LU202" s="1"/>
      <c r="LV202" s="1"/>
      <c r="LW202" s="1"/>
      <c r="LX202" s="1"/>
      <c r="LY202" s="1"/>
      <c r="LZ202" s="1"/>
      <c r="MA202" s="1"/>
      <c r="MB202" s="1"/>
      <c r="MC202" s="1"/>
      <c r="MD202" s="1"/>
      <c r="ME202" s="7"/>
      <c r="MF202" s="24"/>
      <c r="MG202" s="24"/>
      <c r="MH202" s="6"/>
      <c r="MI202" s="7"/>
      <c r="MJ202" s="6"/>
      <c r="MW202" s="1"/>
      <c r="MX202" s="1"/>
      <c r="MY202" s="1"/>
      <c r="MZ202" s="1"/>
      <c r="NA202" s="1"/>
      <c r="NB202" s="1"/>
      <c r="NC202" s="1"/>
      <c r="ND202" s="1"/>
      <c r="NE202" s="1"/>
      <c r="NF202" s="1"/>
      <c r="NG202" s="1"/>
      <c r="NH202" s="1"/>
      <c r="NI202" s="1"/>
      <c r="NJ202" s="1"/>
      <c r="NK202" s="1"/>
      <c r="NL202" s="1"/>
      <c r="NM202" s="1"/>
      <c r="NN202" s="1"/>
      <c r="NO202" s="7"/>
      <c r="NP202" s="24"/>
      <c r="NQ202" s="24"/>
      <c r="NR202" s="6"/>
      <c r="NS202" s="7"/>
      <c r="NT202" s="6"/>
      <c r="OG202" s="7"/>
      <c r="OH202" s="24"/>
      <c r="OI202" s="24"/>
      <c r="OJ202" s="6"/>
      <c r="OK202" s="7"/>
      <c r="OL202" s="6"/>
      <c r="PH202" s="1"/>
      <c r="PI202" s="1"/>
      <c r="PJ202" s="1"/>
      <c r="PK202" s="1"/>
      <c r="PL202" s="1"/>
      <c r="PM202" s="1"/>
      <c r="PN202" s="1"/>
      <c r="PO202" s="1"/>
      <c r="PP202" s="1"/>
      <c r="PQ202" s="1"/>
      <c r="PR202" s="1"/>
      <c r="PS202" s="1"/>
      <c r="PT202" s="1"/>
      <c r="PU202" s="1"/>
      <c r="PV202" s="1"/>
      <c r="PW202" s="1"/>
      <c r="PX202" s="1"/>
      <c r="PY202" s="1"/>
      <c r="PZ202" s="24"/>
      <c r="QA202" s="24"/>
      <c r="QB202" s="24"/>
      <c r="QC202" s="6"/>
      <c r="QD202" s="7"/>
      <c r="QE202" s="6"/>
      <c r="QF202" s="24"/>
      <c r="QG202" s="7"/>
      <c r="QH202" s="24"/>
      <c r="QR202" s="7"/>
      <c r="QS202" s="24"/>
      <c r="QT202" s="24"/>
      <c r="QU202" s="6"/>
      <c r="QV202" s="7"/>
      <c r="QW202" s="6"/>
      <c r="SK202" s="51"/>
      <c r="SL202" s="51"/>
      <c r="SM202" s="51"/>
      <c r="SN202" s="51"/>
      <c r="SO202" s="51"/>
      <c r="SP202" s="51"/>
      <c r="SQ202" s="51"/>
      <c r="SR202" s="51"/>
      <c r="SS202" s="51"/>
      <c r="ST202" s="51"/>
      <c r="SU202" s="51"/>
      <c r="SV202" s="51"/>
      <c r="SW202" s="51"/>
      <c r="SX202" s="51"/>
      <c r="SY202" s="51"/>
      <c r="SZ202" s="51"/>
      <c r="TA202" s="51"/>
      <c r="TB202" s="51"/>
      <c r="TC202" s="51"/>
      <c r="TD202" s="51"/>
      <c r="TE202" s="51"/>
      <c r="TF202" s="7"/>
      <c r="TG202" s="24"/>
      <c r="TH202" s="24"/>
      <c r="TI202" s="6"/>
      <c r="TJ202" s="7"/>
      <c r="TK202" s="6"/>
      <c r="UT202" s="3"/>
      <c r="VB202" s="7"/>
      <c r="VC202" s="24"/>
      <c r="VD202" s="24"/>
      <c r="VE202" s="6"/>
      <c r="VF202" s="7"/>
      <c r="VG202" s="6"/>
      <c r="WC202" s="24"/>
      <c r="WD202" s="24"/>
      <c r="WE202" s="24"/>
      <c r="WF202" s="24"/>
      <c r="WG202" s="24"/>
      <c r="WH202" s="24"/>
      <c r="WI202" s="24"/>
      <c r="WJ202" s="24"/>
      <c r="WK202" s="24"/>
      <c r="WM202" s="3"/>
      <c r="WO202" s="4"/>
      <c r="WP202" s="1"/>
      <c r="WQ202" s="1"/>
      <c r="WR202" s="1"/>
      <c r="WS202" s="1"/>
      <c r="WT202" s="1"/>
      <c r="WU202" s="1"/>
      <c r="WV202" s="1"/>
      <c r="WW202" s="1"/>
      <c r="WX202" s="1"/>
      <c r="WY202" s="1"/>
      <c r="WZ202" s="1"/>
      <c r="XA202" s="1"/>
      <c r="XB202" s="1"/>
      <c r="XC202" s="1"/>
      <c r="ZH202" s="3"/>
      <c r="ZJ202" s="4"/>
      <c r="ZK202" s="1"/>
      <c r="ZL202" s="1"/>
      <c r="ZM202" s="1"/>
      <c r="ZN202" s="1"/>
      <c r="ZO202" s="1"/>
      <c r="ZW202" s="1"/>
      <c r="AAA202" s="6"/>
      <c r="AAB202" s="51"/>
      <c r="AAC202" s="24"/>
      <c r="AAD202" s="24"/>
      <c r="AAE202" s="24"/>
      <c r="AAF202" s="7"/>
      <c r="AAG202" s="71"/>
      <c r="AAH202" s="51"/>
      <c r="AAI202" s="46"/>
    </row>
    <row r="203" s="1" customFormat="1" ht="15" customHeight="1">
      <c r="A203" s="2"/>
      <c r="B203" s="2"/>
      <c r="C203" s="2"/>
      <c r="D203" s="2"/>
      <c r="E203" s="2"/>
      <c r="F203" s="2"/>
      <c r="G203" s="2"/>
      <c r="H203" s="2"/>
      <c r="I203" s="2"/>
      <c r="J203" s="2"/>
      <c r="K203" s="46"/>
      <c r="L203" s="7"/>
      <c r="M203" s="24"/>
      <c r="N203" s="6"/>
      <c r="O203" s="6"/>
      <c r="P203" s="6"/>
      <c r="Q203" s="6"/>
      <c r="R203" s="6"/>
      <c r="S203" s="6"/>
      <c r="T203" s="6"/>
      <c r="U203" s="6"/>
      <c r="V203" s="6"/>
      <c r="W203" s="6"/>
      <c r="X203" s="6"/>
      <c r="Y203" s="6"/>
      <c r="Z203" s="6"/>
      <c r="AA203" s="6"/>
      <c r="AB203" s="6"/>
      <c r="AC203" s="6"/>
      <c r="AD203" s="6"/>
      <c r="AE203" s="6"/>
      <c r="AF203" s="6"/>
      <c r="AG203" s="6"/>
      <c r="AH203" s="6"/>
      <c r="AI203" s="6"/>
      <c r="AJ203" s="6"/>
      <c r="AK203" s="3"/>
      <c r="AL203" s="3"/>
      <c r="AM203" s="3"/>
      <c r="AN203" s="3"/>
      <c r="AO203" s="3"/>
      <c r="AP203" s="3"/>
      <c r="AQ203" s="3"/>
      <c r="AR203" s="3"/>
      <c r="AS203" s="3"/>
      <c r="AT203" s="24"/>
      <c r="AU203" s="51"/>
      <c r="AV203" s="7"/>
      <c r="AW203" s="7"/>
      <c r="AX203" s="24"/>
      <c r="AY203" s="24"/>
      <c r="AZ203" s="71"/>
      <c r="BA203" s="7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c r="CQ203" s="51"/>
      <c r="CR203" s="51"/>
      <c r="CS203" s="51"/>
      <c r="CT203" s="51"/>
      <c r="CU203" s="51"/>
      <c r="CV203" s="51"/>
      <c r="CW203" s="51"/>
      <c r="CX203" s="51"/>
      <c r="CY203" s="51"/>
      <c r="CZ203" s="51"/>
      <c r="DA203" s="51"/>
      <c r="DB203" s="6"/>
      <c r="DC203" s="6"/>
      <c r="DD203" s="6"/>
      <c r="DE203" s="6"/>
      <c r="DF203" s="6"/>
      <c r="DG203" s="6"/>
      <c r="DH203" s="6"/>
      <c r="DI203" s="6"/>
      <c r="DJ203" s="6"/>
      <c r="DK203" s="51"/>
      <c r="DL203" s="24"/>
      <c r="DM203" s="24"/>
      <c r="DN203" s="24"/>
      <c r="DO203" s="6"/>
      <c r="DP203" s="7"/>
      <c r="DQ203" s="6"/>
      <c r="DX203" s="51"/>
      <c r="DY203" s="51"/>
      <c r="DZ203" s="51"/>
      <c r="EA203" s="51"/>
      <c r="EB203" s="51"/>
      <c r="EC203" s="51"/>
      <c r="ED203" s="51"/>
      <c r="EE203" s="51"/>
      <c r="EF203" s="51"/>
      <c r="EG203" s="51"/>
      <c r="EH203" s="51"/>
      <c r="EI203" s="51"/>
      <c r="EJ203" s="51"/>
      <c r="EK203" s="51"/>
      <c r="EL203" s="51"/>
      <c r="EM203" s="51"/>
      <c r="EN203" s="51"/>
      <c r="EO203" s="51"/>
      <c r="EP203" s="51"/>
      <c r="EQ203" s="51"/>
      <c r="ER203" s="51"/>
      <c r="ES203" s="7"/>
      <c r="ET203" s="7"/>
      <c r="EU203" s="7"/>
      <c r="EV203" s="24"/>
      <c r="EW203" s="24"/>
      <c r="EX203" s="24"/>
      <c r="EY203" s="24"/>
      <c r="EZ203" s="24"/>
      <c r="FA203" s="24"/>
      <c r="FB203" s="24"/>
      <c r="FC203" s="6"/>
      <c r="FD203" s="7"/>
      <c r="FE203" s="6"/>
      <c r="FM203" s="51"/>
      <c r="FN203" s="51"/>
      <c r="FO203" s="51"/>
      <c r="FP203" s="51"/>
      <c r="FQ203" s="51"/>
      <c r="FR203" s="51"/>
      <c r="FS203" s="51"/>
      <c r="FT203" s="51"/>
      <c r="FU203" s="51"/>
      <c r="FV203" s="51"/>
      <c r="FW203" s="51"/>
      <c r="FX203" s="51"/>
      <c r="FY203" s="51"/>
      <c r="FZ203" s="51"/>
      <c r="GA203" s="51"/>
      <c r="GB203" s="51"/>
      <c r="GC203" s="51"/>
      <c r="GD203" s="51"/>
      <c r="GE203" s="51"/>
      <c r="GF203" s="51"/>
      <c r="GG203" s="24"/>
      <c r="GH203" s="24"/>
      <c r="GI203" s="24"/>
      <c r="GJ203" s="6"/>
      <c r="GK203" s="7"/>
      <c r="GL203" s="6"/>
      <c r="GT203" s="1"/>
      <c r="GU203" s="1"/>
      <c r="GV203" s="1"/>
      <c r="GW203" s="1"/>
      <c r="GX203" s="1"/>
      <c r="GY203" s="1"/>
      <c r="GZ203" s="1"/>
      <c r="HA203" s="1"/>
      <c r="HB203" s="1"/>
      <c r="HC203" s="1"/>
      <c r="HD203" s="1"/>
      <c r="HE203" s="1"/>
      <c r="HF203" s="1"/>
      <c r="HG203" s="1"/>
      <c r="HH203" s="1"/>
      <c r="HI203" s="1"/>
      <c r="HJ203" s="1"/>
      <c r="HK203" s="1"/>
      <c r="HL203" s="24"/>
      <c r="HM203" s="24"/>
      <c r="HN203" s="24"/>
      <c r="HO203" s="6"/>
      <c r="HP203" s="7"/>
      <c r="HQ203" s="6"/>
      <c r="HV203" s="1"/>
      <c r="HW203" s="1"/>
      <c r="HX203" s="1"/>
      <c r="HY203" s="1"/>
      <c r="HZ203" s="1"/>
      <c r="IA203" s="1"/>
      <c r="IB203" s="1"/>
      <c r="IC203" s="1"/>
      <c r="ID203" s="1"/>
      <c r="IE203" s="1"/>
      <c r="IF203" s="1"/>
      <c r="IG203" s="1"/>
      <c r="IH203" s="1"/>
      <c r="II203" s="1"/>
      <c r="IJ203" s="1"/>
      <c r="IK203" s="1"/>
      <c r="IL203" s="1"/>
      <c r="IM203" s="1"/>
      <c r="IN203" s="24"/>
      <c r="IO203" s="24"/>
      <c r="IP203" s="24"/>
      <c r="IQ203" s="6"/>
      <c r="IR203" s="7"/>
      <c r="IS203" s="6"/>
      <c r="JF203" s="51"/>
      <c r="JG203" s="51"/>
      <c r="JH203" s="51"/>
      <c r="JI203" s="51"/>
      <c r="JJ203" s="51"/>
      <c r="JK203" s="51"/>
      <c r="JL203" s="51"/>
      <c r="JM203" s="51"/>
      <c r="JN203" s="51"/>
      <c r="KN203" s="51"/>
      <c r="KO203" s="51"/>
      <c r="KP203" s="51"/>
      <c r="KQ203" s="51"/>
      <c r="KR203" s="51"/>
      <c r="KS203" s="51"/>
      <c r="KT203" s="51"/>
      <c r="KU203" s="51"/>
      <c r="KV203" s="51"/>
      <c r="KW203" s="51"/>
      <c r="KX203" s="51"/>
      <c r="KY203" s="51"/>
      <c r="KZ203" s="51"/>
      <c r="LA203" s="51"/>
      <c r="LB203" s="51"/>
      <c r="LC203" s="51"/>
      <c r="LD203" s="51"/>
      <c r="LE203" s="51"/>
      <c r="LF203" s="51"/>
      <c r="LG203" s="51"/>
      <c r="LH203" s="51"/>
      <c r="LI203" s="51"/>
      <c r="LJ203" s="51"/>
      <c r="LK203" s="51"/>
      <c r="LL203" s="51"/>
      <c r="LM203" s="1"/>
      <c r="LN203" s="1"/>
      <c r="LO203" s="1"/>
      <c r="LP203" s="1"/>
      <c r="LQ203" s="1"/>
      <c r="LR203" s="1"/>
      <c r="LS203" s="1"/>
      <c r="LT203" s="1"/>
      <c r="LU203" s="1"/>
      <c r="LV203" s="1"/>
      <c r="LW203" s="1"/>
      <c r="LX203" s="1"/>
      <c r="LY203" s="1"/>
      <c r="LZ203" s="1"/>
      <c r="MA203" s="1"/>
      <c r="MB203" s="1"/>
      <c r="MC203" s="1"/>
      <c r="MD203" s="1"/>
      <c r="ME203" s="24"/>
      <c r="MF203" s="24"/>
      <c r="MG203" s="24"/>
      <c r="MH203" s="6"/>
      <c r="MI203" s="7"/>
      <c r="MJ203" s="6"/>
      <c r="MW203" s="1"/>
      <c r="MX203" s="1"/>
      <c r="MY203" s="1"/>
      <c r="MZ203" s="1"/>
      <c r="NA203" s="1"/>
      <c r="NB203" s="1"/>
      <c r="NC203" s="1"/>
      <c r="ND203" s="1"/>
      <c r="NE203" s="1"/>
      <c r="NF203" s="1"/>
      <c r="NG203" s="1"/>
      <c r="NH203" s="1"/>
      <c r="NI203" s="1"/>
      <c r="NJ203" s="1"/>
      <c r="NK203" s="1"/>
      <c r="NL203" s="1"/>
      <c r="NM203" s="1"/>
      <c r="NN203" s="1"/>
      <c r="NO203" s="24"/>
      <c r="NP203" s="24"/>
      <c r="NQ203" s="24"/>
      <c r="NR203" s="6"/>
      <c r="NS203" s="7"/>
      <c r="NT203" s="6"/>
      <c r="OG203" s="24"/>
      <c r="OH203" s="24"/>
      <c r="OI203" s="24"/>
      <c r="OJ203" s="6"/>
      <c r="OK203" s="7"/>
      <c r="OL203" s="6"/>
      <c r="PH203" s="1"/>
      <c r="PI203" s="1"/>
      <c r="PJ203" s="1"/>
      <c r="PK203" s="1"/>
      <c r="PL203" s="1"/>
      <c r="PM203" s="1"/>
      <c r="PN203" s="1"/>
      <c r="PO203" s="1"/>
      <c r="PP203" s="1"/>
      <c r="PQ203" s="1"/>
      <c r="PR203" s="1"/>
      <c r="PS203" s="1"/>
      <c r="PT203" s="1"/>
      <c r="PU203" s="1"/>
      <c r="PV203" s="1"/>
      <c r="PW203" s="1"/>
      <c r="PX203" s="1"/>
      <c r="PY203" s="1"/>
      <c r="PZ203" s="24"/>
      <c r="QA203" s="24"/>
      <c r="QB203" s="24"/>
      <c r="QC203" s="6"/>
      <c r="QD203" s="7"/>
      <c r="QE203" s="6"/>
      <c r="QF203" s="24"/>
      <c r="QG203" s="24"/>
      <c r="QH203" s="24"/>
      <c r="QR203" s="24"/>
      <c r="QS203" s="24"/>
      <c r="QT203" s="24"/>
      <c r="QU203" s="6"/>
      <c r="QV203" s="7"/>
      <c r="QW203" s="6"/>
      <c r="SK203" s="51"/>
      <c r="SL203" s="51"/>
      <c r="SM203" s="51"/>
      <c r="SN203" s="51"/>
      <c r="SO203" s="51"/>
      <c r="SP203" s="51"/>
      <c r="SQ203" s="51"/>
      <c r="SR203" s="51"/>
      <c r="SS203" s="51"/>
      <c r="ST203" s="51"/>
      <c r="SU203" s="51"/>
      <c r="SV203" s="51"/>
      <c r="SW203" s="51"/>
      <c r="SX203" s="51"/>
      <c r="SY203" s="51"/>
      <c r="SZ203" s="51"/>
      <c r="TA203" s="51"/>
      <c r="TB203" s="51"/>
      <c r="TC203" s="51"/>
      <c r="TD203" s="51"/>
      <c r="TE203" s="51"/>
      <c r="TF203" s="24"/>
      <c r="TG203" s="24"/>
      <c r="TH203" s="24"/>
      <c r="TI203" s="6"/>
      <c r="TJ203" s="7"/>
      <c r="TK203" s="6"/>
      <c r="UT203" s="3"/>
      <c r="VB203" s="24"/>
      <c r="VC203" s="24"/>
      <c r="VD203" s="24"/>
      <c r="VE203" s="6"/>
      <c r="VF203" s="7"/>
      <c r="VG203" s="6"/>
      <c r="WC203" s="24"/>
      <c r="WD203" s="24"/>
      <c r="WE203" s="24"/>
      <c r="WF203" s="24"/>
      <c r="WG203" s="24"/>
      <c r="WH203" s="24"/>
      <c r="WI203" s="24"/>
      <c r="WJ203" s="24"/>
      <c r="WK203" s="24"/>
      <c r="WM203" s="3"/>
      <c r="WO203" s="4"/>
      <c r="WP203" s="1"/>
      <c r="WQ203" s="1"/>
      <c r="WR203" s="1"/>
      <c r="WS203" s="1"/>
      <c r="WT203" s="1"/>
      <c r="WU203" s="1"/>
      <c r="WV203" s="1"/>
      <c r="WW203" s="1"/>
      <c r="WX203" s="1"/>
      <c r="WY203" s="1"/>
      <c r="WZ203" s="1"/>
      <c r="XA203" s="1"/>
      <c r="XB203" s="1"/>
      <c r="XC203" s="1"/>
      <c r="ZG203" s="6"/>
      <c r="ZH203" s="8"/>
      <c r="ZI203" s="63"/>
      <c r="ZJ203" s="24"/>
      <c r="ZK203" s="7"/>
      <c r="ZL203" s="1"/>
      <c r="ZM203" s="1"/>
      <c r="ZN203" s="1"/>
      <c r="ZO203" s="1"/>
      <c r="ZW203" s="1"/>
      <c r="AAA203" s="8"/>
      <c r="AAB203" s="51"/>
      <c r="AAC203" s="24"/>
      <c r="AAD203" s="7"/>
      <c r="AAE203" s="24"/>
      <c r="AAF203" s="7"/>
      <c r="AAG203" s="71"/>
      <c r="AAH203" s="51"/>
      <c r="AAI203" s="46"/>
    </row>
    <row r="204" s="1" customFormat="1" ht="15" customHeight="1">
      <c r="A204" s="2"/>
      <c r="B204" s="2"/>
      <c r="C204" s="2"/>
      <c r="D204" s="2"/>
      <c r="E204" s="2"/>
      <c r="F204" s="2"/>
      <c r="G204" s="2"/>
      <c r="H204" s="2"/>
      <c r="I204" s="2"/>
      <c r="J204" s="2"/>
      <c r="K204" s="46"/>
      <c r="L204" s="7"/>
      <c r="M204" s="24"/>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24"/>
      <c r="AU204" s="51"/>
      <c r="AV204" s="71"/>
      <c r="AW204" s="6"/>
      <c r="AX204" s="24"/>
      <c r="AY204" s="24"/>
      <c r="AZ204" s="71"/>
      <c r="BA204" s="7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c r="DA204" s="51"/>
      <c r="DB204" s="51"/>
      <c r="DC204" s="51"/>
      <c r="DD204" s="51"/>
      <c r="DE204" s="51"/>
      <c r="DF204" s="51"/>
      <c r="DG204" s="51"/>
      <c r="DH204" s="51"/>
      <c r="DI204" s="51"/>
      <c r="DJ204" s="51"/>
      <c r="DK204" s="51"/>
      <c r="DL204" s="7"/>
      <c r="DM204" s="24"/>
      <c r="DN204" s="24"/>
      <c r="DO204" s="6"/>
      <c r="DP204" s="7"/>
      <c r="DQ204" s="6"/>
      <c r="DR204" s="24"/>
      <c r="DT204" s="24"/>
      <c r="DX204" s="51"/>
      <c r="DY204" s="51"/>
      <c r="DZ204" s="51"/>
      <c r="EA204" s="51"/>
      <c r="EB204" s="51"/>
      <c r="EC204" s="51"/>
      <c r="ED204" s="51"/>
      <c r="EE204" s="51"/>
      <c r="EF204" s="51"/>
      <c r="EG204" s="51"/>
      <c r="EH204" s="51"/>
      <c r="EI204" s="51"/>
      <c r="EJ204" s="51"/>
      <c r="EK204" s="51"/>
      <c r="EL204" s="51"/>
      <c r="EM204" s="51"/>
      <c r="EN204" s="51"/>
      <c r="EO204" s="51"/>
      <c r="EP204" s="51"/>
      <c r="EQ204" s="51"/>
      <c r="ER204" s="51"/>
      <c r="ES204" s="24"/>
      <c r="ET204" s="24"/>
      <c r="EU204" s="24"/>
      <c r="EV204" s="7"/>
      <c r="EW204" s="7"/>
      <c r="EX204" s="7"/>
      <c r="EY204" s="7"/>
      <c r="EZ204" s="7"/>
      <c r="FA204" s="24"/>
      <c r="FB204" s="24"/>
      <c r="FC204" s="6"/>
      <c r="FD204" s="7"/>
      <c r="FE204" s="6"/>
      <c r="FF204" s="24"/>
      <c r="FH204" s="24"/>
      <c r="FM204" s="51"/>
      <c r="FN204" s="51"/>
      <c r="FO204" s="51"/>
      <c r="FP204" s="51"/>
      <c r="FQ204" s="51"/>
      <c r="FR204" s="51"/>
      <c r="FS204" s="51"/>
      <c r="FT204" s="51"/>
      <c r="FU204" s="51"/>
      <c r="FV204" s="51"/>
      <c r="FW204" s="51"/>
      <c r="FX204" s="51"/>
      <c r="FY204" s="51"/>
      <c r="FZ204" s="51"/>
      <c r="GA204" s="51"/>
      <c r="GB204" s="51"/>
      <c r="GC204" s="51"/>
      <c r="GD204" s="51"/>
      <c r="GE204" s="51"/>
      <c r="GF204" s="51"/>
      <c r="GG204" s="7"/>
      <c r="GH204" s="24"/>
      <c r="GI204" s="24"/>
      <c r="GJ204" s="6"/>
      <c r="GK204" s="7"/>
      <c r="GL204" s="6"/>
      <c r="GM204" s="24"/>
      <c r="GO204" s="24"/>
      <c r="GT204" s="1"/>
      <c r="GU204" s="1"/>
      <c r="GV204" s="1"/>
      <c r="GW204" s="1"/>
      <c r="GX204" s="1"/>
      <c r="GY204" s="1"/>
      <c r="GZ204" s="1"/>
      <c r="HA204" s="1"/>
      <c r="HB204" s="1"/>
      <c r="HC204" s="1"/>
      <c r="HD204" s="1"/>
      <c r="HE204" s="1"/>
      <c r="HF204" s="1"/>
      <c r="HG204" s="1"/>
      <c r="HH204" s="1"/>
      <c r="HI204" s="1"/>
      <c r="HJ204" s="1"/>
      <c r="HK204" s="1"/>
      <c r="HL204" s="7"/>
      <c r="HM204" s="24"/>
      <c r="HN204" s="24"/>
      <c r="HO204" s="6"/>
      <c r="HP204" s="7"/>
      <c r="HQ204" s="6"/>
      <c r="HR204" s="24"/>
      <c r="HT204" s="24"/>
      <c r="HV204" s="1"/>
      <c r="HW204" s="1"/>
      <c r="HX204" s="1"/>
      <c r="HY204" s="1"/>
      <c r="HZ204" s="1"/>
      <c r="IA204" s="1"/>
      <c r="IB204" s="1"/>
      <c r="IC204" s="1"/>
      <c r="ID204" s="1"/>
      <c r="IE204" s="1"/>
      <c r="IF204" s="1"/>
      <c r="IG204" s="1"/>
      <c r="IH204" s="1"/>
      <c r="II204" s="1"/>
      <c r="IJ204" s="1"/>
      <c r="IK204" s="1"/>
      <c r="IL204" s="1"/>
      <c r="IM204" s="1"/>
      <c r="IN204" s="7"/>
      <c r="IO204" s="24"/>
      <c r="IP204" s="24"/>
      <c r="IQ204" s="6"/>
      <c r="IR204" s="7"/>
      <c r="IS204" s="6"/>
      <c r="IT204" s="24"/>
      <c r="IV204" s="24"/>
      <c r="IW204" s="24"/>
      <c r="IX204" s="24"/>
      <c r="IY204" s="24"/>
      <c r="IZ204" s="24"/>
      <c r="JA204" s="24"/>
      <c r="JB204" s="24"/>
      <c r="JC204" s="24"/>
      <c r="JD204" s="24"/>
      <c r="JE204" s="24"/>
      <c r="JF204" s="51"/>
      <c r="JG204" s="51"/>
      <c r="JH204" s="51"/>
      <c r="JI204" s="51"/>
      <c r="JJ204" s="51"/>
      <c r="JK204" s="51"/>
      <c r="JL204" s="51"/>
      <c r="JM204" s="51"/>
      <c r="JN204" s="51"/>
      <c r="KN204" s="51"/>
      <c r="KO204" s="51"/>
      <c r="KP204" s="51"/>
      <c r="KQ204" s="51"/>
      <c r="KR204" s="51"/>
      <c r="KS204" s="51"/>
      <c r="KT204" s="51"/>
      <c r="KU204" s="51"/>
      <c r="KV204" s="51"/>
      <c r="KW204" s="51"/>
      <c r="KX204" s="51"/>
      <c r="KY204" s="51"/>
      <c r="KZ204" s="51"/>
      <c r="LA204" s="51"/>
      <c r="LB204" s="51"/>
      <c r="LC204" s="51"/>
      <c r="LD204" s="51"/>
      <c r="LE204" s="51"/>
      <c r="LF204" s="51"/>
      <c r="LG204" s="51"/>
      <c r="LH204" s="51"/>
      <c r="LI204" s="51"/>
      <c r="LJ204" s="51"/>
      <c r="LK204" s="51"/>
      <c r="LL204" s="51"/>
      <c r="LM204" s="1"/>
      <c r="LN204" s="1"/>
      <c r="LO204" s="1"/>
      <c r="LP204" s="1"/>
      <c r="LQ204" s="1"/>
      <c r="LR204" s="1"/>
      <c r="LS204" s="1"/>
      <c r="LT204" s="1"/>
      <c r="LU204" s="1"/>
      <c r="LV204" s="1"/>
      <c r="LW204" s="1"/>
      <c r="LX204" s="1"/>
      <c r="LY204" s="1"/>
      <c r="LZ204" s="1"/>
      <c r="MA204" s="1"/>
      <c r="MB204" s="1"/>
      <c r="MC204" s="1"/>
      <c r="MD204" s="1"/>
      <c r="ME204" s="7"/>
      <c r="MF204" s="24"/>
      <c r="MG204" s="24"/>
      <c r="MH204" s="6"/>
      <c r="MI204" s="7"/>
      <c r="MJ204" s="6"/>
      <c r="MK204" s="24"/>
      <c r="MM204" s="24"/>
      <c r="MN204" s="24"/>
      <c r="MO204" s="24"/>
      <c r="MP204" s="24"/>
      <c r="MQ204" s="24"/>
      <c r="MR204" s="24"/>
      <c r="MS204" s="24"/>
      <c r="MT204" s="24"/>
      <c r="MU204" s="24"/>
      <c r="MV204" s="24"/>
      <c r="MW204" s="1"/>
      <c r="MX204" s="1"/>
      <c r="MY204" s="1"/>
      <c r="MZ204" s="1"/>
      <c r="NA204" s="1"/>
      <c r="NB204" s="1"/>
      <c r="NC204" s="1"/>
      <c r="ND204" s="1"/>
      <c r="NE204" s="1"/>
      <c r="NF204" s="1"/>
      <c r="NG204" s="1"/>
      <c r="NH204" s="1"/>
      <c r="NI204" s="1"/>
      <c r="NJ204" s="1"/>
      <c r="NK204" s="1"/>
      <c r="NL204" s="1"/>
      <c r="NM204" s="1"/>
      <c r="NN204" s="1"/>
      <c r="NO204" s="7"/>
      <c r="NP204" s="24"/>
      <c r="NQ204" s="24"/>
      <c r="NR204" s="6"/>
      <c r="NS204" s="7"/>
      <c r="NT204" s="6"/>
      <c r="NU204" s="24"/>
      <c r="NW204" s="24"/>
      <c r="NX204" s="24"/>
      <c r="NY204" s="24"/>
      <c r="NZ204" s="24"/>
      <c r="OA204" s="24"/>
      <c r="OB204" s="24"/>
      <c r="OC204" s="24"/>
      <c r="OD204" s="24"/>
      <c r="OE204" s="24"/>
      <c r="OF204" s="24"/>
      <c r="OG204" s="7"/>
      <c r="OH204" s="24"/>
      <c r="OI204" s="24"/>
      <c r="OJ204" s="6"/>
      <c r="OK204" s="7"/>
      <c r="OL204" s="6"/>
      <c r="OM204" s="24"/>
      <c r="OO204" s="24"/>
      <c r="OP204" s="24"/>
      <c r="OQ204" s="24"/>
      <c r="OR204" s="24"/>
      <c r="OS204" s="24"/>
      <c r="OT204" s="24"/>
      <c r="OU204" s="24"/>
      <c r="OV204" s="24"/>
      <c r="OW204" s="24"/>
      <c r="OX204" s="24"/>
      <c r="PH204" s="1"/>
      <c r="PI204" s="1"/>
      <c r="PJ204" s="1"/>
      <c r="PK204" s="1"/>
      <c r="PL204" s="1"/>
      <c r="PM204" s="1"/>
      <c r="PN204" s="1"/>
      <c r="PO204" s="1"/>
      <c r="PP204" s="1"/>
      <c r="PQ204" s="1"/>
      <c r="PR204" s="1"/>
      <c r="PS204" s="1"/>
      <c r="PT204" s="1"/>
      <c r="PU204" s="1"/>
      <c r="PV204" s="1"/>
      <c r="PW204" s="1"/>
      <c r="PX204" s="1"/>
      <c r="PY204" s="1"/>
      <c r="PZ204" s="24"/>
      <c r="QA204" s="24"/>
      <c r="QB204" s="24"/>
      <c r="QC204" s="6"/>
      <c r="QD204" s="7"/>
      <c r="QE204" s="6"/>
      <c r="QF204" s="24"/>
      <c r="QG204" s="7"/>
      <c r="QH204" s="24"/>
      <c r="QI204" s="24"/>
      <c r="QJ204" s="24"/>
      <c r="QK204" s="24"/>
      <c r="QL204" s="24"/>
      <c r="QM204" s="24"/>
      <c r="QN204" s="24"/>
      <c r="QO204" s="24"/>
      <c r="QP204" s="24"/>
      <c r="QQ204" s="24"/>
      <c r="QR204" s="7"/>
      <c r="QS204" s="24"/>
      <c r="QT204" s="24"/>
      <c r="QU204" s="6"/>
      <c r="QV204" s="7"/>
      <c r="QW204" s="6"/>
      <c r="QX204" s="24"/>
      <c r="QZ204" s="24"/>
      <c r="RA204" s="24"/>
      <c r="RB204" s="24"/>
      <c r="RC204" s="24"/>
      <c r="RD204" s="24"/>
      <c r="RE204" s="24"/>
      <c r="RF204" s="24"/>
      <c r="RG204" s="24"/>
      <c r="RH204" s="24"/>
      <c r="RI204" s="24"/>
      <c r="SB204" s="24"/>
      <c r="SC204" s="24"/>
      <c r="SD204" s="24"/>
      <c r="SE204" s="24"/>
      <c r="SF204" s="24"/>
      <c r="SG204" s="24"/>
      <c r="SH204" s="24"/>
      <c r="SI204" s="24"/>
      <c r="SJ204" s="24"/>
      <c r="SK204" s="51"/>
      <c r="SL204" s="51"/>
      <c r="SM204" s="51"/>
      <c r="SN204" s="51"/>
      <c r="SO204" s="51"/>
      <c r="SP204" s="51"/>
      <c r="SQ204" s="51"/>
      <c r="SR204" s="51"/>
      <c r="SS204" s="51"/>
      <c r="ST204" s="51"/>
      <c r="SU204" s="51"/>
      <c r="SV204" s="51"/>
      <c r="SW204" s="51"/>
      <c r="SX204" s="51"/>
      <c r="SY204" s="51"/>
      <c r="SZ204" s="51"/>
      <c r="TA204" s="51"/>
      <c r="TB204" s="51"/>
      <c r="TC204" s="51"/>
      <c r="TD204" s="51"/>
      <c r="TE204" s="51"/>
      <c r="TF204" s="7"/>
      <c r="TG204" s="24"/>
      <c r="TH204" s="24"/>
      <c r="TI204" s="6"/>
      <c r="TJ204" s="7"/>
      <c r="TK204" s="6"/>
      <c r="TL204" s="24"/>
      <c r="TN204" s="24"/>
      <c r="TR204" s="24"/>
      <c r="TS204" s="24"/>
      <c r="TT204" s="24"/>
      <c r="TU204" s="24"/>
      <c r="TV204" s="24"/>
      <c r="TW204" s="24"/>
      <c r="TX204" s="24"/>
      <c r="TY204" s="24"/>
      <c r="TZ204" s="24"/>
      <c r="UA204" s="24"/>
      <c r="UB204" s="24"/>
      <c r="UC204" s="24"/>
      <c r="UD204" s="24"/>
      <c r="UE204" s="24"/>
      <c r="UF204" s="24"/>
      <c r="UG204" s="24"/>
      <c r="UH204" s="24"/>
      <c r="UI204" s="24"/>
      <c r="US204" s="24"/>
      <c r="UT204" s="71"/>
      <c r="UU204" s="24"/>
      <c r="UV204" s="24"/>
      <c r="UW204" s="24"/>
      <c r="UX204" s="24"/>
      <c r="UY204" s="24"/>
      <c r="UZ204" s="24"/>
      <c r="VA204" s="24"/>
      <c r="VB204" s="7"/>
      <c r="VC204" s="24"/>
      <c r="VD204" s="24"/>
      <c r="VE204" s="6"/>
      <c r="VF204" s="7"/>
      <c r="VG204" s="6"/>
      <c r="VH204" s="24"/>
      <c r="VJ204" s="24"/>
      <c r="VK204" s="24"/>
      <c r="VL204" s="24"/>
      <c r="VM204" s="24"/>
      <c r="VN204" s="24"/>
      <c r="VO204" s="24"/>
      <c r="VP204" s="24"/>
      <c r="VQ204" s="24"/>
      <c r="VR204" s="24"/>
      <c r="VS204" s="24"/>
      <c r="VT204" s="24"/>
      <c r="VU204" s="24"/>
      <c r="VV204" s="24"/>
      <c r="VW204" s="24"/>
      <c r="VX204" s="24"/>
      <c r="VY204" s="24"/>
      <c r="VZ204" s="24"/>
      <c r="WA204" s="24"/>
      <c r="WB204" s="24"/>
      <c r="WC204" s="24"/>
      <c r="WD204" s="24"/>
      <c r="WE204" s="24"/>
      <c r="WF204" s="24"/>
      <c r="WG204" s="24"/>
      <c r="WH204" s="24"/>
      <c r="WI204" s="24"/>
      <c r="WJ204" s="24"/>
      <c r="WK204" s="24"/>
      <c r="WL204" s="24"/>
      <c r="WM204" s="3"/>
      <c r="WO204" s="4"/>
      <c r="WP204" s="1"/>
      <c r="WQ204" s="1"/>
      <c r="WR204" s="1"/>
      <c r="WS204" s="1"/>
      <c r="WT204" s="1"/>
      <c r="WU204" s="1"/>
      <c r="WV204" s="1"/>
      <c r="WW204" s="1"/>
      <c r="WX204" s="1"/>
      <c r="WY204" s="1"/>
      <c r="WZ204" s="1"/>
      <c r="XA204" s="1"/>
      <c r="XB204" s="1"/>
      <c r="XC204" s="1"/>
      <c r="XM204" s="24"/>
      <c r="XN204" s="24"/>
      <c r="XO204" s="24"/>
      <c r="XP204" s="24"/>
      <c r="XQ204" s="24"/>
      <c r="XR204" s="24"/>
      <c r="XS204" s="24"/>
      <c r="XT204" s="24"/>
      <c r="XU204" s="24"/>
      <c r="XV204" s="24"/>
      <c r="XW204" s="24"/>
      <c r="XX204" s="24"/>
      <c r="XY204" s="24"/>
      <c r="XZ204" s="24"/>
      <c r="YA204" s="24"/>
      <c r="YB204" s="24"/>
      <c r="YC204" s="24"/>
      <c r="YD204" s="24"/>
      <c r="YE204" s="24"/>
      <c r="YF204" s="24"/>
      <c r="YG204" s="24"/>
      <c r="YH204" s="24"/>
      <c r="YI204" s="24"/>
      <c r="YJ204" s="24"/>
      <c r="YK204" s="24"/>
      <c r="YL204" s="24"/>
      <c r="YM204" s="24"/>
      <c r="YN204" s="24"/>
      <c r="YO204" s="24"/>
      <c r="YP204" s="24"/>
      <c r="YQ204" s="24"/>
      <c r="YR204" s="24"/>
      <c r="YS204" s="24"/>
      <c r="YT204" s="24"/>
      <c r="YU204" s="24"/>
      <c r="ZG204" s="6"/>
      <c r="ZH204" s="8"/>
      <c r="ZI204" s="71"/>
      <c r="ZJ204" s="24"/>
      <c r="ZK204" s="1"/>
      <c r="ZL204" s="7"/>
      <c r="ZM204" s="1"/>
      <c r="ZN204" s="1"/>
      <c r="ZO204" s="1"/>
      <c r="ZW204" s="1"/>
      <c r="AAA204" s="6"/>
      <c r="AAB204" s="7"/>
      <c r="AAC204" s="24"/>
      <c r="AAD204" s="24"/>
      <c r="AAE204" s="24"/>
      <c r="AAF204" s="51"/>
      <c r="AAG204" s="7"/>
      <c r="AAH204" s="7"/>
      <c r="AAI204" s="46"/>
    </row>
    <row r="205" s="1" customFormat="1" ht="15" customHeight="1">
      <c r="A205" s="2"/>
      <c r="B205" s="2"/>
      <c r="C205" s="2"/>
      <c r="D205" s="2"/>
      <c r="E205" s="2"/>
      <c r="F205" s="2"/>
      <c r="G205" s="2"/>
      <c r="H205" s="2"/>
      <c r="I205" s="2"/>
      <c r="J205" s="2"/>
      <c r="K205" s="46"/>
      <c r="L205" s="7"/>
      <c r="M205" s="24"/>
      <c r="N205" s="6"/>
      <c r="O205" s="8"/>
      <c r="P205" s="63"/>
      <c r="Q205" s="8"/>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24"/>
      <c r="AU205" s="51"/>
      <c r="AV205" s="7"/>
      <c r="AW205" s="7"/>
      <c r="AX205" s="24"/>
      <c r="AY205" s="24"/>
      <c r="AZ205" s="71"/>
      <c r="BA205" s="7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c r="CQ205" s="51"/>
      <c r="CR205" s="51"/>
      <c r="CS205" s="51"/>
      <c r="CT205" s="51"/>
      <c r="CU205" s="51"/>
      <c r="CV205" s="51"/>
      <c r="CW205" s="51"/>
      <c r="CX205" s="51"/>
      <c r="CY205" s="51"/>
      <c r="CZ205" s="51"/>
      <c r="DA205" s="51"/>
      <c r="DB205" s="51"/>
      <c r="DC205" s="51"/>
      <c r="DD205" s="51"/>
      <c r="DE205" s="51"/>
      <c r="DF205" s="51"/>
      <c r="DG205" s="51"/>
      <c r="DH205" s="51"/>
      <c r="DI205" s="51"/>
      <c r="DJ205" s="51"/>
      <c r="DK205" s="51"/>
      <c r="DL205" s="24"/>
      <c r="DM205" s="24"/>
      <c r="DN205" s="24"/>
      <c r="DO205" s="6"/>
      <c r="DP205" s="7"/>
      <c r="DQ205" s="6"/>
      <c r="DR205" s="24"/>
      <c r="DS205" s="7"/>
      <c r="DT205" s="24"/>
      <c r="DX205" s="51"/>
      <c r="DY205" s="51"/>
      <c r="DZ205" s="51"/>
      <c r="EA205" s="51"/>
      <c r="EB205" s="51"/>
      <c r="EC205" s="51"/>
      <c r="ED205" s="51"/>
      <c r="EE205" s="51"/>
      <c r="EF205" s="51"/>
      <c r="EG205" s="51"/>
      <c r="EH205" s="51"/>
      <c r="EI205" s="51"/>
      <c r="EJ205" s="51"/>
      <c r="EK205" s="51"/>
      <c r="EL205" s="51"/>
      <c r="EM205" s="51"/>
      <c r="EN205" s="51"/>
      <c r="EO205" s="51"/>
      <c r="EP205" s="51"/>
      <c r="EQ205" s="51"/>
      <c r="ER205" s="51"/>
      <c r="ES205" s="24"/>
      <c r="ET205" s="24"/>
      <c r="EU205" s="24"/>
      <c r="EV205" s="24"/>
      <c r="EW205" s="24"/>
      <c r="EX205" s="24"/>
      <c r="EY205" s="24"/>
      <c r="EZ205" s="24"/>
      <c r="FA205" s="24"/>
      <c r="FB205" s="24"/>
      <c r="FC205" s="6"/>
      <c r="FD205" s="7"/>
      <c r="FE205" s="6"/>
      <c r="FF205" s="24"/>
      <c r="FG205" s="7"/>
      <c r="FH205" s="24"/>
      <c r="FM205" s="51"/>
      <c r="FN205" s="51"/>
      <c r="FO205" s="51"/>
      <c r="FP205" s="51"/>
      <c r="FQ205" s="51"/>
      <c r="FR205" s="51"/>
      <c r="FS205" s="51"/>
      <c r="FT205" s="51"/>
      <c r="FU205" s="51"/>
      <c r="FV205" s="51"/>
      <c r="FW205" s="51"/>
      <c r="FX205" s="51"/>
      <c r="FY205" s="51"/>
      <c r="FZ205" s="51"/>
      <c r="GA205" s="51"/>
      <c r="GB205" s="51"/>
      <c r="GC205" s="51"/>
      <c r="GD205" s="51"/>
      <c r="GE205" s="51"/>
      <c r="GF205" s="51"/>
      <c r="GG205" s="24"/>
      <c r="GH205" s="24"/>
      <c r="GI205" s="24"/>
      <c r="GJ205" s="6"/>
      <c r="GK205" s="7"/>
      <c r="GL205" s="6"/>
      <c r="GM205" s="24"/>
      <c r="GN205" s="7"/>
      <c r="GO205" s="24"/>
      <c r="GT205" s="1"/>
      <c r="GU205" s="1"/>
      <c r="GV205" s="1"/>
      <c r="GW205" s="1"/>
      <c r="GX205" s="1"/>
      <c r="GY205" s="1"/>
      <c r="GZ205" s="1"/>
      <c r="HA205" s="1"/>
      <c r="HB205" s="1"/>
      <c r="HC205" s="1"/>
      <c r="HD205" s="1"/>
      <c r="HE205" s="1"/>
      <c r="HF205" s="1"/>
      <c r="HG205" s="1"/>
      <c r="HH205" s="1"/>
      <c r="HI205" s="1"/>
      <c r="HJ205" s="1"/>
      <c r="HK205" s="1"/>
      <c r="HL205" s="24"/>
      <c r="HM205" s="24"/>
      <c r="HN205" s="24"/>
      <c r="HO205" s="6"/>
      <c r="HP205" s="7"/>
      <c r="HQ205" s="6"/>
      <c r="HR205" s="24"/>
      <c r="HS205" s="7"/>
      <c r="HT205" s="24"/>
      <c r="HV205" s="1"/>
      <c r="HW205" s="1"/>
      <c r="HX205" s="1"/>
      <c r="HY205" s="1"/>
      <c r="HZ205" s="1"/>
      <c r="IA205" s="1"/>
      <c r="IB205" s="1"/>
      <c r="IC205" s="1"/>
      <c r="ID205" s="1"/>
      <c r="IE205" s="1"/>
      <c r="IF205" s="1"/>
      <c r="IG205" s="1"/>
      <c r="IH205" s="1"/>
      <c r="II205" s="1"/>
      <c r="IJ205" s="1"/>
      <c r="IK205" s="1"/>
      <c r="IL205" s="1"/>
      <c r="IM205" s="1"/>
      <c r="IN205" s="24"/>
      <c r="IO205" s="24"/>
      <c r="IP205" s="24"/>
      <c r="IQ205" s="6"/>
      <c r="IR205" s="7"/>
      <c r="IS205" s="6"/>
      <c r="IT205" s="24"/>
      <c r="IU205" s="7"/>
      <c r="IV205" s="24"/>
      <c r="IW205" s="24"/>
      <c r="IX205" s="24"/>
      <c r="IY205" s="24"/>
      <c r="IZ205" s="24"/>
      <c r="JA205" s="24"/>
      <c r="JB205" s="24"/>
      <c r="JC205" s="24"/>
      <c r="JD205" s="24"/>
      <c r="JE205" s="24"/>
      <c r="JF205" s="51"/>
      <c r="JG205" s="51"/>
      <c r="JH205" s="51"/>
      <c r="JI205" s="51"/>
      <c r="JJ205" s="51"/>
      <c r="JK205" s="51"/>
      <c r="JL205" s="51"/>
      <c r="JM205" s="51"/>
      <c r="JN205" s="51"/>
      <c r="KN205" s="51"/>
      <c r="KO205" s="51"/>
      <c r="KP205" s="51"/>
      <c r="KQ205" s="51"/>
      <c r="KR205" s="51"/>
      <c r="KS205" s="51"/>
      <c r="KT205" s="51"/>
      <c r="KU205" s="51"/>
      <c r="KV205" s="51"/>
      <c r="KW205" s="51"/>
      <c r="KX205" s="51"/>
      <c r="KY205" s="51"/>
      <c r="KZ205" s="51"/>
      <c r="LA205" s="51"/>
      <c r="LB205" s="51"/>
      <c r="LC205" s="51"/>
      <c r="LD205" s="51"/>
      <c r="LE205" s="51"/>
      <c r="LF205" s="51"/>
      <c r="LG205" s="51"/>
      <c r="LH205" s="51"/>
      <c r="LI205" s="51"/>
      <c r="LJ205" s="51"/>
      <c r="LK205" s="51"/>
      <c r="LL205" s="51"/>
      <c r="LM205" s="1"/>
      <c r="LN205" s="1"/>
      <c r="LO205" s="1"/>
      <c r="LP205" s="1"/>
      <c r="LQ205" s="1"/>
      <c r="LR205" s="1"/>
      <c r="LS205" s="1"/>
      <c r="LT205" s="1"/>
      <c r="LU205" s="1"/>
      <c r="LV205" s="1"/>
      <c r="LW205" s="1"/>
      <c r="LX205" s="1"/>
      <c r="LY205" s="1"/>
      <c r="LZ205" s="1"/>
      <c r="MA205" s="1"/>
      <c r="MB205" s="1"/>
      <c r="MC205" s="1"/>
      <c r="MD205" s="1"/>
      <c r="ME205" s="24"/>
      <c r="MF205" s="24"/>
      <c r="MG205" s="24"/>
      <c r="MH205" s="6"/>
      <c r="MI205" s="7"/>
      <c r="MJ205" s="6"/>
      <c r="MK205" s="24"/>
      <c r="ML205" s="7"/>
      <c r="MM205" s="24"/>
      <c r="MN205" s="24"/>
      <c r="MO205" s="24"/>
      <c r="MP205" s="24"/>
      <c r="MQ205" s="24"/>
      <c r="MR205" s="24"/>
      <c r="MS205" s="24"/>
      <c r="MT205" s="24"/>
      <c r="MU205" s="24"/>
      <c r="MV205" s="24"/>
      <c r="MW205" s="1"/>
      <c r="MX205" s="1"/>
      <c r="MY205" s="1"/>
      <c r="MZ205" s="1"/>
      <c r="NA205" s="1"/>
      <c r="NB205" s="1"/>
      <c r="NC205" s="1"/>
      <c r="ND205" s="1"/>
      <c r="NE205" s="1"/>
      <c r="NF205" s="1"/>
      <c r="NG205" s="1"/>
      <c r="NH205" s="1"/>
      <c r="NI205" s="1"/>
      <c r="NJ205" s="1"/>
      <c r="NK205" s="1"/>
      <c r="NL205" s="1"/>
      <c r="NM205" s="1"/>
      <c r="NN205" s="1"/>
      <c r="NO205" s="24"/>
      <c r="NP205" s="24"/>
      <c r="NQ205" s="24"/>
      <c r="NR205" s="6"/>
      <c r="NS205" s="7"/>
      <c r="NT205" s="6"/>
      <c r="NU205" s="24"/>
      <c r="NV205" s="7"/>
      <c r="NW205" s="24"/>
      <c r="NX205" s="24"/>
      <c r="NY205" s="24"/>
      <c r="NZ205" s="24"/>
      <c r="OA205" s="24"/>
      <c r="OB205" s="24"/>
      <c r="OC205" s="24"/>
      <c r="OD205" s="24"/>
      <c r="OE205" s="24"/>
      <c r="OF205" s="24"/>
      <c r="OG205" s="24"/>
      <c r="OH205" s="24"/>
      <c r="OI205" s="24"/>
      <c r="OJ205" s="6"/>
      <c r="OK205" s="7"/>
      <c r="OL205" s="6"/>
      <c r="OM205" s="24"/>
      <c r="ON205" s="7"/>
      <c r="OO205" s="24"/>
      <c r="OP205" s="24"/>
      <c r="OQ205" s="24"/>
      <c r="OR205" s="24"/>
      <c r="OS205" s="24"/>
      <c r="OT205" s="24"/>
      <c r="OU205" s="24"/>
      <c r="OV205" s="24"/>
      <c r="OW205" s="24"/>
      <c r="OX205" s="24"/>
      <c r="PH205" s="1"/>
      <c r="PI205" s="1"/>
      <c r="PJ205" s="1"/>
      <c r="PK205" s="1"/>
      <c r="PL205" s="1"/>
      <c r="PM205" s="1"/>
      <c r="PN205" s="1"/>
      <c r="PO205" s="1"/>
      <c r="PP205" s="1"/>
      <c r="PQ205" s="1"/>
      <c r="PR205" s="1"/>
      <c r="PS205" s="1"/>
      <c r="PT205" s="1"/>
      <c r="PU205" s="1"/>
      <c r="PV205" s="1"/>
      <c r="PW205" s="1"/>
      <c r="PX205" s="1"/>
      <c r="PY205" s="1"/>
      <c r="PZ205" s="24"/>
      <c r="QA205" s="24"/>
      <c r="QB205" s="24"/>
      <c r="QC205" s="6"/>
      <c r="QD205" s="7"/>
      <c r="QE205" s="6"/>
      <c r="QF205" s="24"/>
      <c r="QG205" s="24"/>
      <c r="QH205" s="24"/>
      <c r="QI205" s="24"/>
      <c r="QJ205" s="24"/>
      <c r="QK205" s="24"/>
      <c r="QL205" s="24"/>
      <c r="QM205" s="24"/>
      <c r="QN205" s="24"/>
      <c r="QO205" s="24"/>
      <c r="QP205" s="24"/>
      <c r="QQ205" s="24"/>
      <c r="QR205" s="24"/>
      <c r="QS205" s="24"/>
      <c r="QT205" s="24"/>
      <c r="QU205" s="6"/>
      <c r="QV205" s="7"/>
      <c r="QW205" s="6"/>
      <c r="QX205" s="24"/>
      <c r="QY205" s="7"/>
      <c r="QZ205" s="24"/>
      <c r="RA205" s="24"/>
      <c r="RB205" s="24"/>
      <c r="RC205" s="24"/>
      <c r="RD205" s="24"/>
      <c r="RE205" s="24"/>
      <c r="RF205" s="24"/>
      <c r="RG205" s="24"/>
      <c r="RH205" s="24"/>
      <c r="RI205" s="24"/>
      <c r="SB205" s="24"/>
      <c r="SC205" s="24"/>
      <c r="SD205" s="24"/>
      <c r="SE205" s="24"/>
      <c r="SF205" s="24"/>
      <c r="SG205" s="24"/>
      <c r="SH205" s="24"/>
      <c r="SI205" s="24"/>
      <c r="SJ205" s="24"/>
      <c r="SK205" s="51"/>
      <c r="SL205" s="51"/>
      <c r="SM205" s="51"/>
      <c r="SN205" s="51"/>
      <c r="SO205" s="51"/>
      <c r="SP205" s="51"/>
      <c r="SQ205" s="51"/>
      <c r="SR205" s="51"/>
      <c r="SS205" s="51"/>
      <c r="ST205" s="51"/>
      <c r="SU205" s="51"/>
      <c r="SV205" s="51"/>
      <c r="SW205" s="51"/>
      <c r="SX205" s="51"/>
      <c r="SY205" s="51"/>
      <c r="SZ205" s="51"/>
      <c r="TA205" s="51"/>
      <c r="TB205" s="51"/>
      <c r="TC205" s="51"/>
      <c r="TD205" s="51"/>
      <c r="TE205" s="51"/>
      <c r="TF205" s="24"/>
      <c r="TG205" s="24"/>
      <c r="TH205" s="24"/>
      <c r="TI205" s="6"/>
      <c r="TJ205" s="7"/>
      <c r="TK205" s="6"/>
      <c r="TL205" s="24"/>
      <c r="TM205" s="7"/>
      <c r="TN205" s="24"/>
      <c r="TR205" s="24"/>
      <c r="TS205" s="24"/>
      <c r="TT205" s="24"/>
      <c r="TU205" s="24"/>
      <c r="TV205" s="24"/>
      <c r="TW205" s="24"/>
      <c r="TX205" s="24"/>
      <c r="TY205" s="24"/>
      <c r="TZ205" s="24"/>
      <c r="UA205" s="24"/>
      <c r="UB205" s="24"/>
      <c r="UC205" s="24"/>
      <c r="UD205" s="24"/>
      <c r="UE205" s="24"/>
      <c r="UF205" s="24"/>
      <c r="UG205" s="24"/>
      <c r="UH205" s="24"/>
      <c r="UI205" s="24"/>
      <c r="US205" s="24"/>
      <c r="UT205" s="71"/>
      <c r="UU205" s="24"/>
      <c r="UV205" s="24"/>
      <c r="UW205" s="24"/>
      <c r="UX205" s="24"/>
      <c r="UY205" s="24"/>
      <c r="UZ205" s="24"/>
      <c r="VA205" s="24"/>
      <c r="VB205" s="24"/>
      <c r="VC205" s="24"/>
      <c r="VD205" s="24"/>
      <c r="VE205" s="6"/>
      <c r="VF205" s="7"/>
      <c r="VG205" s="6"/>
      <c r="VH205" s="24"/>
      <c r="VI205" s="7"/>
      <c r="VJ205" s="24"/>
      <c r="VK205" s="24"/>
      <c r="VL205" s="24"/>
      <c r="VM205" s="24"/>
      <c r="VN205" s="24"/>
      <c r="VO205" s="24"/>
      <c r="VP205" s="24"/>
      <c r="VQ205" s="24"/>
      <c r="VR205" s="24"/>
      <c r="VS205" s="24"/>
      <c r="VT205" s="24"/>
      <c r="VU205" s="24"/>
      <c r="VV205" s="24"/>
      <c r="VW205" s="24"/>
      <c r="VX205" s="24"/>
      <c r="VY205" s="24"/>
      <c r="VZ205" s="24"/>
      <c r="WA205" s="24"/>
      <c r="WB205" s="24"/>
      <c r="WC205" s="24"/>
      <c r="WD205" s="24"/>
      <c r="WE205" s="24"/>
      <c r="WF205" s="24"/>
      <c r="WG205" s="24"/>
      <c r="WH205" s="24"/>
      <c r="WI205" s="24"/>
      <c r="WJ205" s="24"/>
      <c r="WK205" s="24"/>
      <c r="WL205" s="24"/>
      <c r="WM205" s="3"/>
      <c r="WO205" s="4"/>
      <c r="WP205" s="1"/>
      <c r="WQ205" s="1"/>
      <c r="WR205" s="1"/>
      <c r="WS205" s="1"/>
      <c r="WT205" s="1"/>
      <c r="WU205" s="1"/>
      <c r="WV205" s="1"/>
      <c r="WW205" s="1"/>
      <c r="WX205" s="1"/>
      <c r="WY205" s="1"/>
      <c r="WZ205" s="1"/>
      <c r="XA205" s="1"/>
      <c r="XB205" s="1"/>
      <c r="XC205" s="1"/>
      <c r="XM205" s="24"/>
      <c r="XN205" s="24"/>
      <c r="XO205" s="24"/>
      <c r="XP205" s="24"/>
      <c r="XQ205" s="24"/>
      <c r="XR205" s="24"/>
      <c r="XS205" s="24"/>
      <c r="XT205" s="24"/>
      <c r="XU205" s="24"/>
      <c r="XV205" s="24"/>
      <c r="XW205" s="24"/>
      <c r="XX205" s="24"/>
      <c r="XY205" s="24"/>
      <c r="XZ205" s="24"/>
      <c r="YA205" s="24"/>
      <c r="YB205" s="24"/>
      <c r="YC205" s="24"/>
      <c r="YD205" s="24"/>
      <c r="YE205" s="24"/>
      <c r="YF205" s="24"/>
      <c r="YG205" s="24"/>
      <c r="YH205" s="24"/>
      <c r="YI205" s="24"/>
      <c r="YJ205" s="24"/>
      <c r="YK205" s="24"/>
      <c r="YL205" s="24"/>
      <c r="YM205" s="24"/>
      <c r="YN205" s="24"/>
      <c r="YO205" s="24"/>
      <c r="YP205" s="24"/>
      <c r="YQ205" s="24"/>
      <c r="YR205" s="24"/>
      <c r="YS205" s="24"/>
      <c r="YT205" s="24"/>
      <c r="YU205" s="24"/>
      <c r="ZG205" s="6"/>
      <c r="ZH205" s="71"/>
      <c r="ZI205" s="51"/>
      <c r="ZJ205" s="24"/>
      <c r="ZK205" s="1"/>
      <c r="ZL205" s="24"/>
      <c r="ZM205" s="1"/>
      <c r="ZN205" s="1"/>
      <c r="ZO205" s="1"/>
      <c r="ZW205" s="1"/>
      <c r="AAA205" s="71"/>
      <c r="AAB205" s="6"/>
      <c r="AAC205" s="24"/>
      <c r="AAD205" s="24"/>
      <c r="AAE205" s="24"/>
      <c r="AAF205" s="51"/>
      <c r="AAG205" s="71"/>
      <c r="AAH205" s="7"/>
      <c r="AAI205" s="46"/>
    </row>
    <row r="206" s="1" customFormat="1" ht="15" customHeight="1">
      <c r="A206" s="2"/>
      <c r="B206" s="2"/>
      <c r="C206" s="2"/>
      <c r="D206" s="2"/>
      <c r="E206" s="2"/>
      <c r="F206" s="2"/>
      <c r="G206" s="2"/>
      <c r="H206" s="2"/>
      <c r="I206" s="2"/>
      <c r="J206" s="2"/>
      <c r="K206" s="46"/>
      <c r="L206" s="7"/>
      <c r="M206" s="24"/>
      <c r="N206" s="6"/>
      <c r="O206" s="6"/>
      <c r="P206" s="71"/>
      <c r="Q206" s="24"/>
      <c r="R206" s="183"/>
      <c r="S206" s="183"/>
      <c r="T206" s="183"/>
      <c r="U206" s="183"/>
      <c r="V206" s="183"/>
      <c r="W206" s="183"/>
      <c r="X206" s="183"/>
      <c r="Y206" s="183"/>
      <c r="Z206" s="183"/>
      <c r="AA206" s="183"/>
      <c r="AB206" s="183"/>
      <c r="AC206" s="183"/>
      <c r="AD206" s="183"/>
      <c r="AE206" s="183"/>
      <c r="AF206" s="183"/>
      <c r="AG206" s="183"/>
      <c r="AH206" s="183"/>
      <c r="AI206" s="183"/>
      <c r="AJ206" s="183"/>
      <c r="AK206" s="6"/>
      <c r="AL206" s="6"/>
      <c r="AM206" s="6"/>
      <c r="AN206" s="6"/>
      <c r="AO206" s="6"/>
      <c r="AP206" s="6"/>
      <c r="AQ206" s="6"/>
      <c r="AR206" s="6"/>
      <c r="AS206" s="6"/>
      <c r="AT206" s="24"/>
      <c r="AU206" s="51"/>
      <c r="AV206" s="71"/>
      <c r="AW206" s="6"/>
      <c r="AX206" s="24"/>
      <c r="AY206" s="24"/>
      <c r="AZ206" s="71"/>
      <c r="BA206" s="7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c r="CQ206" s="51"/>
      <c r="CR206" s="51"/>
      <c r="CS206" s="51"/>
      <c r="CT206" s="51"/>
      <c r="CU206" s="51"/>
      <c r="CV206" s="51"/>
      <c r="CW206" s="51"/>
      <c r="CX206" s="51"/>
      <c r="CY206" s="51"/>
      <c r="CZ206" s="51"/>
      <c r="DA206" s="51"/>
      <c r="DB206" s="51"/>
      <c r="DC206" s="51"/>
      <c r="DD206" s="51"/>
      <c r="DE206" s="51"/>
      <c r="DF206" s="51"/>
      <c r="DG206" s="51"/>
      <c r="DH206" s="51"/>
      <c r="DI206" s="51"/>
      <c r="DJ206" s="51"/>
      <c r="DK206" s="51"/>
      <c r="DL206" s="24"/>
      <c r="DM206" s="24"/>
      <c r="DN206" s="24"/>
      <c r="DO206" s="6"/>
      <c r="DP206" s="7"/>
      <c r="DQ206" s="6"/>
      <c r="DR206" s="24"/>
      <c r="DS206" s="24"/>
      <c r="DT206" s="24"/>
      <c r="DX206" s="51"/>
      <c r="DY206" s="51"/>
      <c r="DZ206" s="51"/>
      <c r="EA206" s="51"/>
      <c r="EB206" s="51"/>
      <c r="EC206" s="51"/>
      <c r="ED206" s="51"/>
      <c r="EE206" s="51"/>
      <c r="EF206" s="51"/>
      <c r="EG206" s="51"/>
      <c r="EH206" s="51"/>
      <c r="EI206" s="51"/>
      <c r="EJ206" s="51"/>
      <c r="EK206" s="51"/>
      <c r="EL206" s="51"/>
      <c r="EM206" s="51"/>
      <c r="EN206" s="51"/>
      <c r="EO206" s="51"/>
      <c r="EP206" s="51"/>
      <c r="EQ206" s="51"/>
      <c r="ER206" s="51"/>
      <c r="ES206" s="24"/>
      <c r="ET206" s="24"/>
      <c r="EU206" s="24"/>
      <c r="EV206" s="24"/>
      <c r="EW206" s="24"/>
      <c r="EX206" s="24"/>
      <c r="EY206" s="24"/>
      <c r="EZ206" s="24"/>
      <c r="FA206" s="24"/>
      <c r="FB206" s="24"/>
      <c r="FC206" s="6"/>
      <c r="FD206" s="7"/>
      <c r="FE206" s="6"/>
      <c r="FF206" s="24"/>
      <c r="FG206" s="24"/>
      <c r="FH206" s="24"/>
      <c r="FM206" s="51"/>
      <c r="FN206" s="51"/>
      <c r="FO206" s="51"/>
      <c r="FP206" s="51"/>
      <c r="FQ206" s="51"/>
      <c r="FR206" s="51"/>
      <c r="FS206" s="51"/>
      <c r="FT206" s="51"/>
      <c r="FU206" s="51"/>
      <c r="FV206" s="51"/>
      <c r="FW206" s="51"/>
      <c r="FX206" s="51"/>
      <c r="FY206" s="51"/>
      <c r="FZ206" s="51"/>
      <c r="GA206" s="51"/>
      <c r="GB206" s="51"/>
      <c r="GC206" s="51"/>
      <c r="GD206" s="51"/>
      <c r="GE206" s="51"/>
      <c r="GF206" s="51"/>
      <c r="GG206" s="24"/>
      <c r="GH206" s="24"/>
      <c r="GI206" s="24"/>
      <c r="GJ206" s="6"/>
      <c r="GK206" s="7"/>
      <c r="GL206" s="6"/>
      <c r="GM206" s="24"/>
      <c r="GN206" s="24"/>
      <c r="GO206" s="24"/>
      <c r="GT206" s="1"/>
      <c r="GU206" s="1"/>
      <c r="GV206" s="1"/>
      <c r="GW206" s="1"/>
      <c r="GX206" s="1"/>
      <c r="GY206" s="1"/>
      <c r="GZ206" s="1"/>
      <c r="HA206" s="1"/>
      <c r="HB206" s="1"/>
      <c r="HC206" s="1"/>
      <c r="HD206" s="1"/>
      <c r="HE206" s="1"/>
      <c r="HF206" s="1"/>
      <c r="HG206" s="1"/>
      <c r="HH206" s="1"/>
      <c r="HI206" s="1"/>
      <c r="HJ206" s="1"/>
      <c r="HK206" s="1"/>
      <c r="HL206" s="24"/>
      <c r="HM206" s="24"/>
      <c r="HN206" s="24"/>
      <c r="HO206" s="6"/>
      <c r="HP206" s="7"/>
      <c r="HQ206" s="6"/>
      <c r="HR206" s="24"/>
      <c r="HS206" s="24"/>
      <c r="HT206" s="24"/>
      <c r="HV206" s="1"/>
      <c r="HW206" s="1"/>
      <c r="HX206" s="1"/>
      <c r="HY206" s="1"/>
      <c r="HZ206" s="1"/>
      <c r="IA206" s="1"/>
      <c r="IB206" s="1"/>
      <c r="IC206" s="1"/>
      <c r="ID206" s="1"/>
      <c r="IE206" s="1"/>
      <c r="IF206" s="1"/>
      <c r="IG206" s="1"/>
      <c r="IH206" s="1"/>
      <c r="II206" s="1"/>
      <c r="IJ206" s="1"/>
      <c r="IK206" s="1"/>
      <c r="IL206" s="1"/>
      <c r="IM206" s="1"/>
      <c r="IN206" s="24"/>
      <c r="IO206" s="24"/>
      <c r="IP206" s="24"/>
      <c r="IQ206" s="6"/>
      <c r="IR206" s="7"/>
      <c r="IS206" s="6"/>
      <c r="IT206" s="24"/>
      <c r="IU206" s="24"/>
      <c r="IV206" s="24"/>
      <c r="IW206" s="24"/>
      <c r="IX206" s="24"/>
      <c r="IY206" s="24"/>
      <c r="IZ206" s="24"/>
      <c r="JA206" s="24"/>
      <c r="JB206" s="24"/>
      <c r="JC206" s="24"/>
      <c r="JD206" s="24"/>
      <c r="JE206" s="24"/>
      <c r="JF206" s="51"/>
      <c r="JG206" s="51"/>
      <c r="JH206" s="51"/>
      <c r="JI206" s="51"/>
      <c r="JJ206" s="51"/>
      <c r="JK206" s="51"/>
      <c r="JL206" s="51"/>
      <c r="JM206" s="51"/>
      <c r="JN206" s="51"/>
      <c r="KN206" s="51"/>
      <c r="KO206" s="51"/>
      <c r="KP206" s="51"/>
      <c r="KQ206" s="51"/>
      <c r="KR206" s="51"/>
      <c r="KS206" s="51"/>
      <c r="KT206" s="51"/>
      <c r="KU206" s="51"/>
      <c r="KV206" s="51"/>
      <c r="KW206" s="51"/>
      <c r="KX206" s="51"/>
      <c r="KY206" s="51"/>
      <c r="KZ206" s="51"/>
      <c r="LA206" s="51"/>
      <c r="LB206" s="51"/>
      <c r="LC206" s="51"/>
      <c r="LD206" s="51"/>
      <c r="LE206" s="51"/>
      <c r="LF206" s="51"/>
      <c r="LG206" s="51"/>
      <c r="LH206" s="51"/>
      <c r="LI206" s="51"/>
      <c r="LJ206" s="51"/>
      <c r="LK206" s="51"/>
      <c r="LL206" s="51"/>
      <c r="LM206" s="1"/>
      <c r="LN206" s="1"/>
      <c r="LO206" s="1"/>
      <c r="LP206" s="1"/>
      <c r="LQ206" s="1"/>
      <c r="LR206" s="1"/>
      <c r="LS206" s="1"/>
      <c r="LT206" s="1"/>
      <c r="LU206" s="1"/>
      <c r="LV206" s="1"/>
      <c r="LW206" s="1"/>
      <c r="LX206" s="1"/>
      <c r="LY206" s="1"/>
      <c r="LZ206" s="1"/>
      <c r="MA206" s="1"/>
      <c r="MB206" s="1"/>
      <c r="MC206" s="1"/>
      <c r="MD206" s="1"/>
      <c r="ME206" s="24"/>
      <c r="MF206" s="24"/>
      <c r="MG206" s="24"/>
      <c r="MH206" s="6"/>
      <c r="MI206" s="7"/>
      <c r="MJ206" s="6"/>
      <c r="MK206" s="24"/>
      <c r="ML206" s="24"/>
      <c r="MM206" s="24"/>
      <c r="MN206" s="24"/>
      <c r="MO206" s="24"/>
      <c r="MP206" s="24"/>
      <c r="MQ206" s="24"/>
      <c r="MR206" s="24"/>
      <c r="MS206" s="24"/>
      <c r="MT206" s="24"/>
      <c r="MU206" s="24"/>
      <c r="MV206" s="24"/>
      <c r="MW206" s="1"/>
      <c r="MX206" s="1"/>
      <c r="MY206" s="1"/>
      <c r="MZ206" s="1"/>
      <c r="NA206" s="1"/>
      <c r="NB206" s="1"/>
      <c r="NC206" s="1"/>
      <c r="ND206" s="1"/>
      <c r="NE206" s="1"/>
      <c r="NF206" s="1"/>
      <c r="NG206" s="1"/>
      <c r="NH206" s="1"/>
      <c r="NI206" s="1"/>
      <c r="NJ206" s="1"/>
      <c r="NK206" s="1"/>
      <c r="NL206" s="1"/>
      <c r="NM206" s="1"/>
      <c r="NN206" s="1"/>
      <c r="NO206" s="24"/>
      <c r="NP206" s="24"/>
      <c r="NQ206" s="24"/>
      <c r="NR206" s="6"/>
      <c r="NS206" s="7"/>
      <c r="NT206" s="6"/>
      <c r="NU206" s="24"/>
      <c r="NV206" s="24"/>
      <c r="NW206" s="24"/>
      <c r="NX206" s="24"/>
      <c r="NY206" s="24"/>
      <c r="NZ206" s="24"/>
      <c r="OA206" s="24"/>
      <c r="OB206" s="24"/>
      <c r="OC206" s="24"/>
      <c r="OD206" s="24"/>
      <c r="OE206" s="24"/>
      <c r="OF206" s="24"/>
      <c r="OG206" s="24"/>
      <c r="OH206" s="24"/>
      <c r="OI206" s="24"/>
      <c r="OJ206" s="6"/>
      <c r="OK206" s="7"/>
      <c r="OL206" s="6"/>
      <c r="OM206" s="24"/>
      <c r="ON206" s="24"/>
      <c r="OO206" s="24"/>
      <c r="OP206" s="24"/>
      <c r="OQ206" s="24"/>
      <c r="OR206" s="24"/>
      <c r="OS206" s="24"/>
      <c r="OT206" s="24"/>
      <c r="OU206" s="24"/>
      <c r="OV206" s="24"/>
      <c r="OW206" s="24"/>
      <c r="OX206" s="24"/>
      <c r="PH206" s="1"/>
      <c r="PI206" s="1"/>
      <c r="PJ206" s="1"/>
      <c r="PK206" s="1"/>
      <c r="PL206" s="1"/>
      <c r="PM206" s="1"/>
      <c r="PN206" s="1"/>
      <c r="PO206" s="1"/>
      <c r="PP206" s="1"/>
      <c r="PQ206" s="1"/>
      <c r="PR206" s="1"/>
      <c r="PS206" s="1"/>
      <c r="PT206" s="1"/>
      <c r="PU206" s="1"/>
      <c r="PV206" s="1"/>
      <c r="PW206" s="1"/>
      <c r="PX206" s="1"/>
      <c r="PY206" s="1"/>
      <c r="PZ206" s="24"/>
      <c r="QA206" s="24"/>
      <c r="QB206" s="24"/>
      <c r="QC206" s="6"/>
      <c r="QD206" s="7"/>
      <c r="QE206" s="6"/>
      <c r="QF206" s="24"/>
      <c r="QG206" s="24"/>
      <c r="QH206" s="24"/>
      <c r="QI206" s="24"/>
      <c r="QJ206" s="24"/>
      <c r="QK206" s="24"/>
      <c r="QL206" s="24"/>
      <c r="QM206" s="24"/>
      <c r="QN206" s="24"/>
      <c r="QO206" s="24"/>
      <c r="QP206" s="24"/>
      <c r="QQ206" s="24"/>
      <c r="QR206" s="24"/>
      <c r="QS206" s="24"/>
      <c r="QT206" s="24"/>
      <c r="QU206" s="6"/>
      <c r="QV206" s="7"/>
      <c r="QW206" s="6"/>
      <c r="QX206" s="24"/>
      <c r="QY206" s="24"/>
      <c r="QZ206" s="24"/>
      <c r="RA206" s="24"/>
      <c r="RB206" s="24"/>
      <c r="RC206" s="24"/>
      <c r="RD206" s="24"/>
      <c r="RE206" s="24"/>
      <c r="RF206" s="24"/>
      <c r="RG206" s="24"/>
      <c r="RH206" s="24"/>
      <c r="RI206" s="24"/>
      <c r="SB206" s="24"/>
      <c r="SC206" s="24"/>
      <c r="SD206" s="24"/>
      <c r="SE206" s="24"/>
      <c r="SF206" s="24"/>
      <c r="SG206" s="24"/>
      <c r="SH206" s="24"/>
      <c r="SI206" s="24"/>
      <c r="SJ206" s="24"/>
      <c r="SK206" s="51"/>
      <c r="SL206" s="51"/>
      <c r="SM206" s="51"/>
      <c r="SN206" s="51"/>
      <c r="SO206" s="51"/>
      <c r="SP206" s="51"/>
      <c r="SQ206" s="51"/>
      <c r="SR206" s="51"/>
      <c r="SS206" s="51"/>
      <c r="ST206" s="51"/>
      <c r="SU206" s="51"/>
      <c r="SV206" s="51"/>
      <c r="SW206" s="51"/>
      <c r="SX206" s="51"/>
      <c r="SY206" s="51"/>
      <c r="SZ206" s="51"/>
      <c r="TA206" s="51"/>
      <c r="TB206" s="51"/>
      <c r="TC206" s="51"/>
      <c r="TD206" s="51"/>
      <c r="TE206" s="51"/>
      <c r="TF206" s="24"/>
      <c r="TG206" s="24"/>
      <c r="TH206" s="24"/>
      <c r="TI206" s="6"/>
      <c r="TJ206" s="7"/>
      <c r="TK206" s="6"/>
      <c r="TL206" s="24"/>
      <c r="TM206" s="24"/>
      <c r="TN206" s="24"/>
      <c r="TR206" s="24"/>
      <c r="TS206" s="24"/>
      <c r="TT206" s="24"/>
      <c r="TU206" s="24"/>
      <c r="TV206" s="24"/>
      <c r="TW206" s="24"/>
      <c r="TX206" s="24"/>
      <c r="TY206" s="24"/>
      <c r="TZ206" s="24"/>
      <c r="UA206" s="24"/>
      <c r="UB206" s="24"/>
      <c r="UC206" s="24"/>
      <c r="UD206" s="24"/>
      <c r="UE206" s="24"/>
      <c r="UF206" s="24"/>
      <c r="UG206" s="24"/>
      <c r="UH206" s="24"/>
      <c r="UI206" s="24"/>
      <c r="US206" s="24"/>
      <c r="UT206" s="71"/>
      <c r="UU206" s="24"/>
      <c r="UV206" s="24"/>
      <c r="UW206" s="24"/>
      <c r="UX206" s="24"/>
      <c r="UY206" s="24"/>
      <c r="UZ206" s="24"/>
      <c r="VA206" s="24"/>
      <c r="VB206" s="24"/>
      <c r="VC206" s="24"/>
      <c r="VD206" s="24"/>
      <c r="VE206" s="6"/>
      <c r="VF206" s="7"/>
      <c r="VG206" s="6"/>
      <c r="VH206" s="24"/>
      <c r="VI206" s="24"/>
      <c r="VJ206" s="24"/>
      <c r="VK206" s="24"/>
      <c r="VL206" s="24"/>
      <c r="VM206" s="24"/>
      <c r="VN206" s="24"/>
      <c r="VO206" s="24"/>
      <c r="VP206" s="24"/>
      <c r="VQ206" s="24"/>
      <c r="VR206" s="24"/>
      <c r="VS206" s="24"/>
      <c r="VT206" s="24"/>
      <c r="VU206" s="24"/>
      <c r="VV206" s="24"/>
      <c r="VW206" s="24"/>
      <c r="VX206" s="24"/>
      <c r="VY206" s="24"/>
      <c r="VZ206" s="24"/>
      <c r="WA206" s="24"/>
      <c r="WB206" s="24"/>
      <c r="WC206" s="24"/>
      <c r="WD206" s="24"/>
      <c r="WE206" s="24"/>
      <c r="WF206" s="24"/>
      <c r="WG206" s="24"/>
      <c r="WH206" s="24"/>
      <c r="WI206" s="24"/>
      <c r="WJ206" s="24"/>
      <c r="WK206" s="24"/>
      <c r="WL206" s="24"/>
      <c r="WM206" s="3"/>
      <c r="WO206" s="4"/>
      <c r="WP206" s="1"/>
      <c r="WQ206" s="1"/>
      <c r="WR206" s="1"/>
      <c r="WS206" s="1"/>
      <c r="WT206" s="1"/>
      <c r="WU206" s="1"/>
      <c r="WV206" s="1"/>
      <c r="WW206" s="1"/>
      <c r="WX206" s="1"/>
      <c r="WY206" s="1"/>
      <c r="WZ206" s="1"/>
      <c r="XA206" s="1"/>
      <c r="XB206" s="1"/>
      <c r="XC206" s="1"/>
      <c r="XM206" s="24"/>
      <c r="XN206" s="24"/>
      <c r="XO206" s="24"/>
      <c r="XP206" s="24"/>
      <c r="XQ206" s="24"/>
      <c r="XR206" s="24"/>
      <c r="XS206" s="24"/>
      <c r="XT206" s="24"/>
      <c r="XU206" s="24"/>
      <c r="XV206" s="24"/>
      <c r="XW206" s="24"/>
      <c r="XX206" s="24"/>
      <c r="XY206" s="24"/>
      <c r="XZ206" s="24"/>
      <c r="YA206" s="24"/>
      <c r="YB206" s="24"/>
      <c r="YC206" s="24"/>
      <c r="YD206" s="24"/>
      <c r="YE206" s="24"/>
      <c r="YF206" s="24"/>
      <c r="YG206" s="24"/>
      <c r="YH206" s="24"/>
      <c r="YI206" s="24"/>
      <c r="YJ206" s="24"/>
      <c r="YK206" s="24"/>
      <c r="YL206" s="24"/>
      <c r="YM206" s="24"/>
      <c r="YN206" s="24"/>
      <c r="YO206" s="24"/>
      <c r="YP206" s="24"/>
      <c r="YQ206" s="24"/>
      <c r="YR206" s="24"/>
      <c r="YS206" s="24"/>
      <c r="YT206" s="24"/>
      <c r="YU206" s="24"/>
      <c r="YV206" s="6"/>
      <c r="ZG206" s="6"/>
      <c r="ZH206" s="71"/>
      <c r="ZI206" s="51"/>
      <c r="ZJ206" s="24"/>
      <c r="ZK206" s="1"/>
      <c r="ZL206" s="7"/>
      <c r="ZM206" s="1"/>
      <c r="ZN206" s="1"/>
      <c r="ZO206" s="1"/>
      <c r="ZW206" s="1"/>
      <c r="AAA206" s="71"/>
      <c r="AAB206" s="7"/>
      <c r="AAC206" s="24"/>
      <c r="AAD206" s="24"/>
      <c r="AAE206" s="24"/>
      <c r="AAF206" s="51"/>
      <c r="AAG206" s="7"/>
      <c r="AAH206" s="7"/>
      <c r="AAI206" s="46"/>
    </row>
    <row r="207" s="1" customFormat="1" ht="15" customHeight="1">
      <c r="A207" s="2"/>
      <c r="B207" s="2"/>
      <c r="C207" s="2"/>
      <c r="D207" s="2"/>
      <c r="E207" s="2"/>
      <c r="F207" s="2"/>
      <c r="G207" s="2"/>
      <c r="H207" s="2"/>
      <c r="I207" s="2"/>
      <c r="J207" s="2"/>
      <c r="K207" s="6"/>
      <c r="L207" s="46"/>
      <c r="M207" s="24"/>
      <c r="N207" s="6"/>
      <c r="O207" s="71"/>
      <c r="P207" s="51"/>
      <c r="Q207" s="24"/>
      <c r="R207" s="7"/>
      <c r="S207" s="7"/>
      <c r="T207" s="7"/>
      <c r="U207" s="7"/>
      <c r="V207" s="7"/>
      <c r="W207" s="7"/>
      <c r="X207" s="7"/>
      <c r="Y207" s="7"/>
      <c r="Z207" s="7"/>
      <c r="AA207" s="7"/>
      <c r="AB207" s="7"/>
      <c r="AC207" s="7"/>
      <c r="AD207" s="7"/>
      <c r="AE207" s="7"/>
      <c r="AF207" s="7"/>
      <c r="AG207" s="7"/>
      <c r="AH207" s="7"/>
      <c r="AI207" s="7"/>
      <c r="AJ207" s="7"/>
      <c r="AK207" s="183"/>
      <c r="AL207" s="183"/>
      <c r="AM207" s="183"/>
      <c r="AN207" s="183"/>
      <c r="AO207" s="183"/>
      <c r="AP207" s="183"/>
      <c r="AQ207" s="183"/>
      <c r="AR207" s="183"/>
      <c r="AS207" s="183"/>
      <c r="AT207" s="24"/>
      <c r="AU207" s="51"/>
      <c r="AV207" s="7"/>
      <c r="AW207" s="7"/>
      <c r="AX207" s="24"/>
      <c r="AY207" s="24"/>
      <c r="AZ207" s="71"/>
      <c r="BA207" s="7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c r="CQ207" s="51"/>
      <c r="CR207" s="51"/>
      <c r="CS207" s="51"/>
      <c r="CT207" s="51"/>
      <c r="CU207" s="51"/>
      <c r="CV207" s="51"/>
      <c r="CW207" s="51"/>
      <c r="CX207" s="51"/>
      <c r="CY207" s="51"/>
      <c r="CZ207" s="51"/>
      <c r="DA207" s="51"/>
      <c r="DB207" s="51"/>
      <c r="DC207" s="51"/>
      <c r="DD207" s="51"/>
      <c r="DE207" s="51"/>
      <c r="DF207" s="51"/>
      <c r="DG207" s="51"/>
      <c r="DH207" s="51"/>
      <c r="DI207" s="51"/>
      <c r="DJ207" s="51"/>
      <c r="DK207" s="51"/>
      <c r="DL207" s="24"/>
      <c r="DM207" s="24"/>
      <c r="DN207" s="24"/>
      <c r="DO207" s="6"/>
      <c r="DP207" s="7"/>
      <c r="DQ207" s="6"/>
      <c r="DR207" s="24"/>
      <c r="DS207" s="7"/>
      <c r="DT207" s="24"/>
      <c r="DX207" s="51"/>
      <c r="DY207" s="51"/>
      <c r="DZ207" s="51"/>
      <c r="EA207" s="51"/>
      <c r="EB207" s="51"/>
      <c r="EC207" s="51"/>
      <c r="ED207" s="51"/>
      <c r="EE207" s="51"/>
      <c r="EF207" s="51"/>
      <c r="EG207" s="51"/>
      <c r="EH207" s="51"/>
      <c r="EI207" s="51"/>
      <c r="EJ207" s="51"/>
      <c r="EK207" s="51"/>
      <c r="EL207" s="51"/>
      <c r="EM207" s="51"/>
      <c r="EN207" s="51"/>
      <c r="EO207" s="51"/>
      <c r="EP207" s="51"/>
      <c r="EQ207" s="51"/>
      <c r="ER207" s="51"/>
      <c r="ES207" s="24"/>
      <c r="ET207" s="24"/>
      <c r="EU207" s="24"/>
      <c r="EV207" s="24"/>
      <c r="EW207" s="24"/>
      <c r="EX207" s="24"/>
      <c r="EY207" s="24"/>
      <c r="EZ207" s="24"/>
      <c r="FA207" s="24"/>
      <c r="FB207" s="24"/>
      <c r="FC207" s="6"/>
      <c r="FD207" s="7"/>
      <c r="FE207" s="6"/>
      <c r="FF207" s="24"/>
      <c r="FG207" s="7"/>
      <c r="FH207" s="24"/>
      <c r="FM207" s="51"/>
      <c r="FN207" s="51"/>
      <c r="FO207" s="51"/>
      <c r="FP207" s="51"/>
      <c r="FQ207" s="51"/>
      <c r="FR207" s="51"/>
      <c r="FS207" s="51"/>
      <c r="FT207" s="51"/>
      <c r="FU207" s="51"/>
      <c r="FV207" s="51"/>
      <c r="FW207" s="51"/>
      <c r="FX207" s="51"/>
      <c r="FY207" s="51"/>
      <c r="FZ207" s="51"/>
      <c r="GA207" s="51"/>
      <c r="GB207" s="51"/>
      <c r="GC207" s="51"/>
      <c r="GD207" s="51"/>
      <c r="GE207" s="51"/>
      <c r="GF207" s="51"/>
      <c r="GG207" s="24"/>
      <c r="GH207" s="24"/>
      <c r="GI207" s="24"/>
      <c r="GJ207" s="6"/>
      <c r="GK207" s="7"/>
      <c r="GL207" s="6"/>
      <c r="GM207" s="24"/>
      <c r="GN207" s="7"/>
      <c r="GO207" s="24"/>
      <c r="GT207" s="1"/>
      <c r="GU207" s="1"/>
      <c r="GV207" s="1"/>
      <c r="GW207" s="1"/>
      <c r="GX207" s="1"/>
      <c r="GY207" s="1"/>
      <c r="GZ207" s="1"/>
      <c r="HA207" s="1"/>
      <c r="HB207" s="1"/>
      <c r="HC207" s="1"/>
      <c r="HD207" s="1"/>
      <c r="HE207" s="1"/>
      <c r="HF207" s="1"/>
      <c r="HG207" s="1"/>
      <c r="HH207" s="1"/>
      <c r="HI207" s="1"/>
      <c r="HJ207" s="1"/>
      <c r="HK207" s="1"/>
      <c r="HL207" s="24"/>
      <c r="HM207" s="24"/>
      <c r="HN207" s="24"/>
      <c r="HO207" s="6"/>
      <c r="HP207" s="7"/>
      <c r="HQ207" s="6"/>
      <c r="HR207" s="24"/>
      <c r="HS207" s="7"/>
      <c r="HT207" s="24"/>
      <c r="HV207" s="1"/>
      <c r="HW207" s="1"/>
      <c r="HX207" s="1"/>
      <c r="HY207" s="1"/>
      <c r="HZ207" s="1"/>
      <c r="IA207" s="1"/>
      <c r="IB207" s="1"/>
      <c r="IC207" s="1"/>
      <c r="ID207" s="1"/>
      <c r="IE207" s="1"/>
      <c r="IF207" s="1"/>
      <c r="IG207" s="1"/>
      <c r="IH207" s="1"/>
      <c r="II207" s="1"/>
      <c r="IJ207" s="1"/>
      <c r="IK207" s="1"/>
      <c r="IL207" s="1"/>
      <c r="IM207" s="1"/>
      <c r="IN207" s="24"/>
      <c r="IO207" s="24"/>
      <c r="IP207" s="24"/>
      <c r="IQ207" s="6"/>
      <c r="IR207" s="7"/>
      <c r="IS207" s="6"/>
      <c r="IT207" s="24"/>
      <c r="IU207" s="7"/>
      <c r="IV207" s="24"/>
      <c r="IW207" s="24"/>
      <c r="IX207" s="24"/>
      <c r="IY207" s="24"/>
      <c r="IZ207" s="24"/>
      <c r="JA207" s="24"/>
      <c r="JB207" s="24"/>
      <c r="JC207" s="24"/>
      <c r="JD207" s="24"/>
      <c r="JE207" s="24"/>
      <c r="JF207" s="51"/>
      <c r="JG207" s="51"/>
      <c r="JH207" s="51"/>
      <c r="JI207" s="51"/>
      <c r="JJ207" s="51"/>
      <c r="JK207" s="51"/>
      <c r="JL207" s="51"/>
      <c r="JM207" s="51"/>
      <c r="JN207" s="51"/>
      <c r="KN207" s="51"/>
      <c r="KO207" s="51"/>
      <c r="KP207" s="51"/>
      <c r="KQ207" s="51"/>
      <c r="KR207" s="51"/>
      <c r="KS207" s="51"/>
      <c r="KT207" s="51"/>
      <c r="KU207" s="51"/>
      <c r="KV207" s="51"/>
      <c r="KW207" s="51"/>
      <c r="KX207" s="51"/>
      <c r="KY207" s="51"/>
      <c r="KZ207" s="51"/>
      <c r="LA207" s="51"/>
      <c r="LB207" s="51"/>
      <c r="LC207" s="51"/>
      <c r="LD207" s="51"/>
      <c r="LE207" s="51"/>
      <c r="LF207" s="51"/>
      <c r="LG207" s="51"/>
      <c r="LH207" s="51"/>
      <c r="LI207" s="51"/>
      <c r="LJ207" s="51"/>
      <c r="LK207" s="51"/>
      <c r="LL207" s="51"/>
      <c r="LM207" s="1"/>
      <c r="LN207" s="1"/>
      <c r="LO207" s="1"/>
      <c r="LP207" s="1"/>
      <c r="LQ207" s="1"/>
      <c r="LR207" s="1"/>
      <c r="LS207" s="1"/>
      <c r="LT207" s="1"/>
      <c r="LU207" s="1"/>
      <c r="LV207" s="1"/>
      <c r="LW207" s="1"/>
      <c r="LX207" s="1"/>
      <c r="LY207" s="1"/>
      <c r="LZ207" s="1"/>
      <c r="MA207" s="1"/>
      <c r="MB207" s="1"/>
      <c r="MC207" s="1"/>
      <c r="MD207" s="1"/>
      <c r="ME207" s="24"/>
      <c r="MF207" s="24"/>
      <c r="MG207" s="24"/>
      <c r="MH207" s="6"/>
      <c r="MI207" s="7"/>
      <c r="MJ207" s="6"/>
      <c r="MK207" s="24"/>
      <c r="ML207" s="7"/>
      <c r="MM207" s="24"/>
      <c r="MN207" s="24"/>
      <c r="MO207" s="24"/>
      <c r="MP207" s="24"/>
      <c r="MQ207" s="24"/>
      <c r="MR207" s="24"/>
      <c r="MS207" s="24"/>
      <c r="MT207" s="24"/>
      <c r="MU207" s="24"/>
      <c r="MV207" s="24"/>
      <c r="MW207" s="1"/>
      <c r="MX207" s="1"/>
      <c r="MY207" s="1"/>
      <c r="MZ207" s="1"/>
      <c r="NA207" s="1"/>
      <c r="NB207" s="1"/>
      <c r="NC207" s="1"/>
      <c r="ND207" s="1"/>
      <c r="NE207" s="1"/>
      <c r="NF207" s="1"/>
      <c r="NG207" s="1"/>
      <c r="NH207" s="1"/>
      <c r="NI207" s="1"/>
      <c r="NJ207" s="1"/>
      <c r="NK207" s="1"/>
      <c r="NL207" s="1"/>
      <c r="NM207" s="1"/>
      <c r="NN207" s="1"/>
      <c r="NO207" s="24"/>
      <c r="NP207" s="24"/>
      <c r="NQ207" s="24"/>
      <c r="NR207" s="6"/>
      <c r="NS207" s="7"/>
      <c r="NT207" s="6"/>
      <c r="NU207" s="24"/>
      <c r="NV207" s="7"/>
      <c r="NW207" s="24"/>
      <c r="NX207" s="24"/>
      <c r="NY207" s="24"/>
      <c r="NZ207" s="24"/>
      <c r="OA207" s="24"/>
      <c r="OB207" s="24"/>
      <c r="OC207" s="24"/>
      <c r="OD207" s="24"/>
      <c r="OE207" s="24"/>
      <c r="OF207" s="24"/>
      <c r="OG207" s="24"/>
      <c r="OH207" s="24"/>
      <c r="OI207" s="24"/>
      <c r="OJ207" s="6"/>
      <c r="OK207" s="7"/>
      <c r="OL207" s="6"/>
      <c r="OM207" s="24"/>
      <c r="ON207" s="7"/>
      <c r="OO207" s="24"/>
      <c r="OP207" s="24"/>
      <c r="OQ207" s="24"/>
      <c r="OR207" s="24"/>
      <c r="OS207" s="24"/>
      <c r="OT207" s="24"/>
      <c r="OU207" s="24"/>
      <c r="OV207" s="24"/>
      <c r="OW207" s="24"/>
      <c r="OX207" s="24"/>
      <c r="PH207" s="1"/>
      <c r="PI207" s="1"/>
      <c r="PJ207" s="1"/>
      <c r="PK207" s="1"/>
      <c r="PL207" s="1"/>
      <c r="PM207" s="1"/>
      <c r="PN207" s="1"/>
      <c r="PO207" s="1"/>
      <c r="PP207" s="1"/>
      <c r="PQ207" s="1"/>
      <c r="PR207" s="1"/>
      <c r="PS207" s="1"/>
      <c r="PT207" s="1"/>
      <c r="PU207" s="1"/>
      <c r="PV207" s="1"/>
      <c r="PW207" s="1"/>
      <c r="PX207" s="1"/>
      <c r="PY207" s="1"/>
      <c r="PZ207" s="24"/>
      <c r="QA207" s="24"/>
      <c r="QB207" s="24"/>
      <c r="QC207" s="6"/>
      <c r="QD207" s="7"/>
      <c r="QE207" s="6"/>
      <c r="QF207" s="24"/>
      <c r="QG207" s="24"/>
      <c r="QH207" s="24"/>
      <c r="QI207" s="24"/>
      <c r="QJ207" s="24"/>
      <c r="QK207" s="24"/>
      <c r="QL207" s="24"/>
      <c r="QM207" s="24"/>
      <c r="QN207" s="24"/>
      <c r="QO207" s="24"/>
      <c r="QP207" s="24"/>
      <c r="QQ207" s="24"/>
      <c r="QR207" s="24"/>
      <c r="QS207" s="24"/>
      <c r="QT207" s="24"/>
      <c r="QU207" s="6"/>
      <c r="QV207" s="7"/>
      <c r="QW207" s="6"/>
      <c r="QX207" s="24"/>
      <c r="QY207" s="7"/>
      <c r="QZ207" s="24"/>
      <c r="RA207" s="24"/>
      <c r="RB207" s="24"/>
      <c r="RC207" s="24"/>
      <c r="RD207" s="24"/>
      <c r="RE207" s="24"/>
      <c r="RF207" s="24"/>
      <c r="RG207" s="24"/>
      <c r="RH207" s="24"/>
      <c r="RI207" s="24"/>
      <c r="SB207" s="24"/>
      <c r="SC207" s="24"/>
      <c r="SD207" s="24"/>
      <c r="SE207" s="24"/>
      <c r="SF207" s="24"/>
      <c r="SG207" s="24"/>
      <c r="SH207" s="24"/>
      <c r="SI207" s="24"/>
      <c r="SJ207" s="24"/>
      <c r="SK207" s="51"/>
      <c r="SL207" s="51"/>
      <c r="SM207" s="51"/>
      <c r="SN207" s="51"/>
      <c r="SO207" s="51"/>
      <c r="SP207" s="51"/>
      <c r="SQ207" s="51"/>
      <c r="SR207" s="51"/>
      <c r="SS207" s="51"/>
      <c r="ST207" s="51"/>
      <c r="SU207" s="51"/>
      <c r="SV207" s="51"/>
      <c r="SW207" s="51"/>
      <c r="SX207" s="51"/>
      <c r="SY207" s="51"/>
      <c r="SZ207" s="51"/>
      <c r="TA207" s="51"/>
      <c r="TB207" s="51"/>
      <c r="TC207" s="51"/>
      <c r="TD207" s="51"/>
      <c r="TE207" s="51"/>
      <c r="TF207" s="24"/>
      <c r="TG207" s="24"/>
      <c r="TH207" s="24"/>
      <c r="TI207" s="6"/>
      <c r="TJ207" s="7"/>
      <c r="TK207" s="6"/>
      <c r="TL207" s="24"/>
      <c r="TM207" s="7"/>
      <c r="TN207" s="24"/>
      <c r="TR207" s="24"/>
      <c r="TS207" s="24"/>
      <c r="TT207" s="24"/>
      <c r="TU207" s="24"/>
      <c r="TV207" s="24"/>
      <c r="TW207" s="24"/>
      <c r="TX207" s="24"/>
      <c r="TY207" s="24"/>
      <c r="TZ207" s="24"/>
      <c r="UA207" s="24"/>
      <c r="UB207" s="24"/>
      <c r="UC207" s="24"/>
      <c r="UD207" s="24"/>
      <c r="UE207" s="24"/>
      <c r="UF207" s="24"/>
      <c r="UG207" s="24"/>
      <c r="UH207" s="24"/>
      <c r="UI207" s="24"/>
      <c r="US207" s="24"/>
      <c r="UT207" s="71"/>
      <c r="UU207" s="24"/>
      <c r="UV207" s="24"/>
      <c r="UW207" s="24"/>
      <c r="UX207" s="24"/>
      <c r="UY207" s="24"/>
      <c r="UZ207" s="24"/>
      <c r="VA207" s="24"/>
      <c r="VB207" s="24"/>
      <c r="VC207" s="24"/>
      <c r="VD207" s="24"/>
      <c r="VE207" s="6"/>
      <c r="VF207" s="7"/>
      <c r="VG207" s="6"/>
      <c r="VH207" s="24"/>
      <c r="VI207" s="7"/>
      <c r="VJ207" s="24"/>
      <c r="VK207" s="24"/>
      <c r="VL207" s="24"/>
      <c r="VM207" s="24"/>
      <c r="VN207" s="24"/>
      <c r="VO207" s="24"/>
      <c r="VP207" s="24"/>
      <c r="VQ207" s="24"/>
      <c r="VR207" s="24"/>
      <c r="VS207" s="24"/>
      <c r="VT207" s="24"/>
      <c r="VU207" s="24"/>
      <c r="VV207" s="24"/>
      <c r="VW207" s="24"/>
      <c r="VX207" s="24"/>
      <c r="VY207" s="24"/>
      <c r="VZ207" s="24"/>
      <c r="WA207" s="24"/>
      <c r="WB207" s="24"/>
      <c r="WC207" s="24"/>
      <c r="WD207" s="24"/>
      <c r="WE207" s="24"/>
      <c r="WF207" s="24"/>
      <c r="WG207" s="24"/>
      <c r="WH207" s="24"/>
      <c r="WI207" s="24"/>
      <c r="WJ207" s="24"/>
      <c r="WK207" s="24"/>
      <c r="WL207" s="24"/>
      <c r="WM207" s="3"/>
      <c r="WO207" s="4"/>
      <c r="WP207" s="1"/>
      <c r="WQ207" s="1"/>
      <c r="WR207" s="1"/>
      <c r="WS207" s="1"/>
      <c r="WT207" s="1"/>
      <c r="WU207" s="1"/>
      <c r="WV207" s="1"/>
      <c r="WW207" s="1"/>
      <c r="WX207" s="1"/>
      <c r="WY207" s="1"/>
      <c r="WZ207" s="1"/>
      <c r="XA207" s="1"/>
      <c r="XB207" s="1"/>
      <c r="XC207" s="1"/>
      <c r="XM207" s="24"/>
      <c r="XN207" s="24"/>
      <c r="XO207" s="24"/>
      <c r="XP207" s="24"/>
      <c r="XQ207" s="24"/>
      <c r="XR207" s="24"/>
      <c r="XS207" s="24"/>
      <c r="XT207" s="24"/>
      <c r="XU207" s="24"/>
      <c r="XV207" s="24"/>
      <c r="XW207" s="24"/>
      <c r="XX207" s="24"/>
      <c r="XY207" s="24"/>
      <c r="XZ207" s="24"/>
      <c r="YA207" s="24"/>
      <c r="YB207" s="24"/>
      <c r="YC207" s="24"/>
      <c r="YD207" s="24"/>
      <c r="YE207" s="24"/>
      <c r="YF207" s="24"/>
      <c r="YG207" s="24"/>
      <c r="YH207" s="24"/>
      <c r="YI207" s="24"/>
      <c r="YJ207" s="24"/>
      <c r="YK207" s="24"/>
      <c r="YL207" s="24"/>
      <c r="YM207" s="24"/>
      <c r="YN207" s="24"/>
      <c r="YO207" s="24"/>
      <c r="YP207" s="24"/>
      <c r="YQ207" s="24"/>
      <c r="YR207" s="24"/>
      <c r="YS207" s="24"/>
      <c r="YT207" s="24"/>
      <c r="YU207" s="24"/>
      <c r="YV207" s="6"/>
      <c r="ZG207" s="51"/>
      <c r="ZH207" s="8"/>
      <c r="ZI207" s="7"/>
      <c r="ZJ207" s="24"/>
      <c r="ZK207" s="1"/>
      <c r="ZL207" s="24"/>
      <c r="ZM207" s="1"/>
      <c r="ZN207" s="1"/>
      <c r="ZO207" s="1"/>
      <c r="ZW207" s="1"/>
      <c r="AAA207" s="7"/>
      <c r="AAB207" s="6"/>
      <c r="AAC207" s="24"/>
      <c r="AAD207" s="24"/>
      <c r="AAE207" s="24"/>
      <c r="AAF207" s="51"/>
      <c r="AAG207" s="71"/>
      <c r="AAH207" s="7"/>
      <c r="AAI207" s="46"/>
    </row>
    <row r="208" s="1" customFormat="1" ht="15" customHeight="1">
      <c r="A208" s="2"/>
      <c r="B208" s="2"/>
      <c r="C208" s="2"/>
      <c r="D208" s="2"/>
      <c r="E208" s="2"/>
      <c r="F208" s="2"/>
      <c r="G208" s="2"/>
      <c r="H208" s="2"/>
      <c r="I208" s="2"/>
      <c r="J208" s="2"/>
      <c r="K208" s="71"/>
      <c r="L208" s="7"/>
      <c r="M208" s="24"/>
      <c r="N208" s="6"/>
      <c r="O208" s="71"/>
      <c r="P208" s="51"/>
      <c r="Q208" s="24"/>
      <c r="R208" s="24"/>
      <c r="S208" s="24"/>
      <c r="T208" s="24"/>
      <c r="U208" s="24"/>
      <c r="V208" s="24"/>
      <c r="W208" s="24"/>
      <c r="X208" s="24"/>
      <c r="Y208" s="24"/>
      <c r="Z208" s="24"/>
      <c r="AA208" s="24"/>
      <c r="AB208" s="24"/>
      <c r="AC208" s="24"/>
      <c r="AD208" s="24"/>
      <c r="AE208" s="24"/>
      <c r="AF208" s="24"/>
      <c r="AG208" s="24"/>
      <c r="AH208" s="24"/>
      <c r="AI208" s="24"/>
      <c r="AJ208" s="24"/>
      <c r="AK208" s="7"/>
      <c r="AL208" s="7"/>
      <c r="AM208" s="7"/>
      <c r="AN208" s="7"/>
      <c r="AO208" s="7"/>
      <c r="AP208" s="7"/>
      <c r="AQ208" s="7"/>
      <c r="AR208" s="7"/>
      <c r="AS208" s="7"/>
      <c r="AT208" s="24"/>
      <c r="AU208" s="51"/>
      <c r="AV208" s="71"/>
      <c r="AW208" s="6"/>
      <c r="AX208" s="24"/>
      <c r="AY208" s="24"/>
      <c r="AZ208" s="71"/>
      <c r="BA208" s="7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c r="CQ208" s="51"/>
      <c r="CR208" s="51"/>
      <c r="CS208" s="51"/>
      <c r="CT208" s="51"/>
      <c r="CU208" s="51"/>
      <c r="CV208" s="51"/>
      <c r="CW208" s="51"/>
      <c r="CX208" s="51"/>
      <c r="CY208" s="51"/>
      <c r="CZ208" s="51"/>
      <c r="DA208" s="51"/>
      <c r="DB208" s="51"/>
      <c r="DC208" s="51"/>
      <c r="DD208" s="51"/>
      <c r="DE208" s="51"/>
      <c r="DF208" s="51"/>
      <c r="DG208" s="51"/>
      <c r="DH208" s="51"/>
      <c r="DI208" s="51"/>
      <c r="DJ208" s="51"/>
      <c r="DK208" s="51"/>
      <c r="DL208" s="24"/>
      <c r="DM208" s="24"/>
      <c r="DN208" s="24"/>
      <c r="DO208" s="6"/>
      <c r="DP208" s="7"/>
      <c r="DQ208" s="6"/>
      <c r="DR208" s="24"/>
      <c r="DS208" s="24"/>
      <c r="DT208" s="24"/>
      <c r="DX208" s="51"/>
      <c r="DY208" s="51"/>
      <c r="DZ208" s="51"/>
      <c r="EA208" s="51"/>
      <c r="EB208" s="51"/>
      <c r="EC208" s="51"/>
      <c r="ED208" s="51"/>
      <c r="EE208" s="51"/>
      <c r="EF208" s="51"/>
      <c r="EG208" s="51"/>
      <c r="EH208" s="51"/>
      <c r="EI208" s="51"/>
      <c r="EJ208" s="51"/>
      <c r="EK208" s="51"/>
      <c r="EL208" s="51"/>
      <c r="EM208" s="51"/>
      <c r="EN208" s="51"/>
      <c r="EO208" s="51"/>
      <c r="EP208" s="51"/>
      <c r="EQ208" s="51"/>
      <c r="ER208" s="51"/>
      <c r="ES208" s="24"/>
      <c r="ET208" s="24"/>
      <c r="EU208" s="24"/>
      <c r="EV208" s="24"/>
      <c r="EW208" s="24"/>
      <c r="EX208" s="24"/>
      <c r="EY208" s="24"/>
      <c r="EZ208" s="24"/>
      <c r="FA208" s="24"/>
      <c r="FB208" s="24"/>
      <c r="FC208" s="6"/>
      <c r="FD208" s="7"/>
      <c r="FE208" s="6"/>
      <c r="FF208" s="24"/>
      <c r="FG208" s="24"/>
      <c r="FH208" s="24"/>
      <c r="FM208" s="51"/>
      <c r="FN208" s="51"/>
      <c r="FO208" s="51"/>
      <c r="FP208" s="51"/>
      <c r="FQ208" s="51"/>
      <c r="FR208" s="51"/>
      <c r="FS208" s="51"/>
      <c r="FT208" s="51"/>
      <c r="FU208" s="51"/>
      <c r="FV208" s="51"/>
      <c r="FW208" s="51"/>
      <c r="FX208" s="51"/>
      <c r="FY208" s="51"/>
      <c r="FZ208" s="51"/>
      <c r="GA208" s="51"/>
      <c r="GB208" s="51"/>
      <c r="GC208" s="51"/>
      <c r="GD208" s="51"/>
      <c r="GE208" s="51"/>
      <c r="GF208" s="51"/>
      <c r="GG208" s="24"/>
      <c r="GH208" s="24"/>
      <c r="GI208" s="24"/>
      <c r="GJ208" s="6"/>
      <c r="GK208" s="7"/>
      <c r="GL208" s="6"/>
      <c r="GM208" s="24"/>
      <c r="GN208" s="24"/>
      <c r="GO208" s="24"/>
      <c r="GT208" s="1"/>
      <c r="GU208" s="1"/>
      <c r="GV208" s="1"/>
      <c r="GW208" s="1"/>
      <c r="GX208" s="1"/>
      <c r="GY208" s="1"/>
      <c r="GZ208" s="1"/>
      <c r="HA208" s="1"/>
      <c r="HB208" s="1"/>
      <c r="HC208" s="1"/>
      <c r="HD208" s="1"/>
      <c r="HE208" s="1"/>
      <c r="HF208" s="1"/>
      <c r="HG208" s="1"/>
      <c r="HH208" s="1"/>
      <c r="HI208" s="1"/>
      <c r="HJ208" s="1"/>
      <c r="HK208" s="1"/>
      <c r="HL208" s="24"/>
      <c r="HM208" s="24"/>
      <c r="HN208" s="24"/>
      <c r="HO208" s="6"/>
      <c r="HP208" s="7"/>
      <c r="HQ208" s="6"/>
      <c r="HR208" s="24"/>
      <c r="HS208" s="24"/>
      <c r="HT208" s="24"/>
      <c r="HV208" s="1"/>
      <c r="HW208" s="1"/>
      <c r="HX208" s="1"/>
      <c r="HY208" s="1"/>
      <c r="HZ208" s="1"/>
      <c r="IA208" s="1"/>
      <c r="IB208" s="1"/>
      <c r="IC208" s="1"/>
      <c r="ID208" s="1"/>
      <c r="IE208" s="1"/>
      <c r="IF208" s="1"/>
      <c r="IG208" s="1"/>
      <c r="IH208" s="1"/>
      <c r="II208" s="1"/>
      <c r="IJ208" s="1"/>
      <c r="IK208" s="1"/>
      <c r="IL208" s="1"/>
      <c r="IM208" s="1"/>
      <c r="IN208" s="24"/>
      <c r="IO208" s="24"/>
      <c r="IP208" s="24"/>
      <c r="IQ208" s="6"/>
      <c r="IR208" s="7"/>
      <c r="IS208" s="6"/>
      <c r="IT208" s="24"/>
      <c r="IU208" s="24"/>
      <c r="IV208" s="24"/>
      <c r="IW208" s="24"/>
      <c r="IX208" s="24"/>
      <c r="IY208" s="24"/>
      <c r="IZ208" s="24"/>
      <c r="JA208" s="24"/>
      <c r="JB208" s="24"/>
      <c r="JC208" s="24"/>
      <c r="JD208" s="24"/>
      <c r="JE208" s="24"/>
      <c r="JF208" s="51"/>
      <c r="JG208" s="51"/>
      <c r="JH208" s="51"/>
      <c r="JI208" s="51"/>
      <c r="JJ208" s="51"/>
      <c r="JK208" s="51"/>
      <c r="JL208" s="51"/>
      <c r="JM208" s="51"/>
      <c r="JN208" s="51"/>
      <c r="KN208" s="51"/>
      <c r="KO208" s="51"/>
      <c r="KP208" s="51"/>
      <c r="KQ208" s="51"/>
      <c r="KR208" s="51"/>
      <c r="KS208" s="51"/>
      <c r="KT208" s="51"/>
      <c r="KU208" s="51"/>
      <c r="KV208" s="51"/>
      <c r="KW208" s="51"/>
      <c r="KX208" s="51"/>
      <c r="KY208" s="51"/>
      <c r="KZ208" s="51"/>
      <c r="LA208" s="51"/>
      <c r="LB208" s="51"/>
      <c r="LC208" s="51"/>
      <c r="LD208" s="51"/>
      <c r="LE208" s="51"/>
      <c r="LF208" s="51"/>
      <c r="LG208" s="51"/>
      <c r="LH208" s="51"/>
      <c r="LI208" s="51"/>
      <c r="LJ208" s="51"/>
      <c r="LK208" s="51"/>
      <c r="LL208" s="51"/>
      <c r="LM208" s="1"/>
      <c r="LN208" s="1"/>
      <c r="LO208" s="1"/>
      <c r="LP208" s="1"/>
      <c r="LQ208" s="1"/>
      <c r="LR208" s="1"/>
      <c r="LS208" s="1"/>
      <c r="LT208" s="1"/>
      <c r="LU208" s="1"/>
      <c r="LV208" s="1"/>
      <c r="LW208" s="1"/>
      <c r="LX208" s="1"/>
      <c r="LY208" s="1"/>
      <c r="LZ208" s="1"/>
      <c r="MA208" s="1"/>
      <c r="MB208" s="1"/>
      <c r="MC208" s="1"/>
      <c r="MD208" s="1"/>
      <c r="ME208" s="24"/>
      <c r="MF208" s="24"/>
      <c r="MG208" s="24"/>
      <c r="MH208" s="6"/>
      <c r="MI208" s="7"/>
      <c r="MJ208" s="6"/>
      <c r="MK208" s="24"/>
      <c r="ML208" s="24"/>
      <c r="MM208" s="24"/>
      <c r="MN208" s="24"/>
      <c r="MO208" s="24"/>
      <c r="MP208" s="24"/>
      <c r="MQ208" s="24"/>
      <c r="MR208" s="24"/>
      <c r="MS208" s="24"/>
      <c r="MT208" s="24"/>
      <c r="MU208" s="24"/>
      <c r="MV208" s="24"/>
      <c r="MW208" s="1"/>
      <c r="MX208" s="1"/>
      <c r="MY208" s="1"/>
      <c r="MZ208" s="1"/>
      <c r="NA208" s="1"/>
      <c r="NB208" s="1"/>
      <c r="NC208" s="1"/>
      <c r="ND208" s="1"/>
      <c r="NE208" s="1"/>
      <c r="NF208" s="1"/>
      <c r="NG208" s="1"/>
      <c r="NH208" s="1"/>
      <c r="NI208" s="1"/>
      <c r="NJ208" s="1"/>
      <c r="NK208" s="1"/>
      <c r="NL208" s="1"/>
      <c r="NM208" s="1"/>
      <c r="NN208" s="1"/>
      <c r="NO208" s="24"/>
      <c r="NP208" s="24"/>
      <c r="NQ208" s="24"/>
      <c r="NR208" s="6"/>
      <c r="NS208" s="7"/>
      <c r="NT208" s="6"/>
      <c r="NU208" s="24"/>
      <c r="NV208" s="24"/>
      <c r="NW208" s="24"/>
      <c r="NX208" s="24"/>
      <c r="NY208" s="24"/>
      <c r="NZ208" s="24"/>
      <c r="OA208" s="24"/>
      <c r="OB208" s="24"/>
      <c r="OC208" s="24"/>
      <c r="OD208" s="24"/>
      <c r="OE208" s="24"/>
      <c r="OF208" s="24"/>
      <c r="OG208" s="24"/>
      <c r="OH208" s="24"/>
      <c r="OI208" s="24"/>
      <c r="OJ208" s="6"/>
      <c r="OK208" s="7"/>
      <c r="OL208" s="6"/>
      <c r="OM208" s="24"/>
      <c r="ON208" s="24"/>
      <c r="OO208" s="24"/>
      <c r="OP208" s="24"/>
      <c r="OQ208" s="24"/>
      <c r="OR208" s="24"/>
      <c r="OS208" s="24"/>
      <c r="OT208" s="24"/>
      <c r="OU208" s="24"/>
      <c r="OV208" s="24"/>
      <c r="OW208" s="24"/>
      <c r="OX208" s="24"/>
      <c r="PH208" s="1"/>
      <c r="PI208" s="1"/>
      <c r="PJ208" s="1"/>
      <c r="PK208" s="1"/>
      <c r="PL208" s="1"/>
      <c r="PM208" s="1"/>
      <c r="PN208" s="1"/>
      <c r="PO208" s="1"/>
      <c r="PP208" s="1"/>
      <c r="PQ208" s="1"/>
      <c r="PR208" s="1"/>
      <c r="PS208" s="1"/>
      <c r="PT208" s="1"/>
      <c r="PU208" s="1"/>
      <c r="PV208" s="1"/>
      <c r="PW208" s="1"/>
      <c r="PX208" s="1"/>
      <c r="PY208" s="1"/>
      <c r="PZ208" s="24"/>
      <c r="QA208" s="24"/>
      <c r="QB208" s="24"/>
      <c r="QC208" s="6"/>
      <c r="QD208" s="7"/>
      <c r="QE208" s="6"/>
      <c r="QF208" s="24"/>
      <c r="QG208" s="24"/>
      <c r="QH208" s="24"/>
      <c r="QI208" s="24"/>
      <c r="QJ208" s="24"/>
      <c r="QK208" s="24"/>
      <c r="QL208" s="24"/>
      <c r="QM208" s="24"/>
      <c r="QN208" s="24"/>
      <c r="QO208" s="24"/>
      <c r="QP208" s="24"/>
      <c r="QQ208" s="24"/>
      <c r="QR208" s="24"/>
      <c r="QS208" s="24"/>
      <c r="QT208" s="24"/>
      <c r="QU208" s="6"/>
      <c r="QV208" s="7"/>
      <c r="QW208" s="6"/>
      <c r="QX208" s="24"/>
      <c r="QY208" s="24"/>
      <c r="QZ208" s="24"/>
      <c r="RA208" s="24"/>
      <c r="RB208" s="24"/>
      <c r="RC208" s="24"/>
      <c r="RD208" s="24"/>
      <c r="RE208" s="24"/>
      <c r="RF208" s="24"/>
      <c r="RG208" s="24"/>
      <c r="RH208" s="24"/>
      <c r="RI208" s="24"/>
      <c r="SB208" s="24"/>
      <c r="SC208" s="24"/>
      <c r="SD208" s="24"/>
      <c r="SE208" s="24"/>
      <c r="SF208" s="24"/>
      <c r="SG208" s="24"/>
      <c r="SH208" s="24"/>
      <c r="SI208" s="24"/>
      <c r="SJ208" s="24"/>
      <c r="SK208" s="51"/>
      <c r="SL208" s="51"/>
      <c r="SM208" s="51"/>
      <c r="SN208" s="51"/>
      <c r="SO208" s="51"/>
      <c r="SP208" s="51"/>
      <c r="SQ208" s="51"/>
      <c r="SR208" s="51"/>
      <c r="SS208" s="51"/>
      <c r="ST208" s="51"/>
      <c r="SU208" s="51"/>
      <c r="SV208" s="51"/>
      <c r="SW208" s="51"/>
      <c r="SX208" s="51"/>
      <c r="SY208" s="51"/>
      <c r="SZ208" s="51"/>
      <c r="TA208" s="51"/>
      <c r="TB208" s="51"/>
      <c r="TC208" s="51"/>
      <c r="TD208" s="51"/>
      <c r="TE208" s="51"/>
      <c r="TF208" s="24"/>
      <c r="TG208" s="24"/>
      <c r="TH208" s="24"/>
      <c r="TI208" s="6"/>
      <c r="TJ208" s="7"/>
      <c r="TK208" s="6"/>
      <c r="TL208" s="24"/>
      <c r="TM208" s="24"/>
      <c r="TN208" s="24"/>
      <c r="TR208" s="24"/>
      <c r="TS208" s="24"/>
      <c r="TT208" s="24"/>
      <c r="TU208" s="24"/>
      <c r="TV208" s="24"/>
      <c r="TW208" s="24"/>
      <c r="TX208" s="24"/>
      <c r="TY208" s="24"/>
      <c r="TZ208" s="24"/>
      <c r="UA208" s="24"/>
      <c r="UB208" s="24"/>
      <c r="UC208" s="24"/>
      <c r="UD208" s="24"/>
      <c r="UE208" s="24"/>
      <c r="UF208" s="24"/>
      <c r="UG208" s="24"/>
      <c r="UH208" s="24"/>
      <c r="UI208" s="24"/>
      <c r="US208" s="24"/>
      <c r="UT208" s="71"/>
      <c r="UU208" s="24"/>
      <c r="UV208" s="24"/>
      <c r="UW208" s="24"/>
      <c r="UX208" s="24"/>
      <c r="UY208" s="24"/>
      <c r="UZ208" s="24"/>
      <c r="VA208" s="24"/>
      <c r="VB208" s="24"/>
      <c r="VC208" s="24"/>
      <c r="VD208" s="24"/>
      <c r="VE208" s="6"/>
      <c r="VF208" s="7"/>
      <c r="VG208" s="6"/>
      <c r="VH208" s="24"/>
      <c r="VI208" s="24"/>
      <c r="VJ208" s="24"/>
      <c r="VK208" s="24"/>
      <c r="VL208" s="24"/>
      <c r="VM208" s="24"/>
      <c r="VN208" s="24"/>
      <c r="VO208" s="24"/>
      <c r="VP208" s="24"/>
      <c r="VQ208" s="24"/>
      <c r="VR208" s="24"/>
      <c r="VS208" s="24"/>
      <c r="VT208" s="24"/>
      <c r="VU208" s="24"/>
      <c r="VV208" s="24"/>
      <c r="VW208" s="24"/>
      <c r="VX208" s="24"/>
      <c r="VY208" s="24"/>
      <c r="VZ208" s="24"/>
      <c r="WA208" s="24"/>
      <c r="WB208" s="24"/>
      <c r="WC208" s="24"/>
      <c r="WD208" s="24"/>
      <c r="WE208" s="24"/>
      <c r="WF208" s="24"/>
      <c r="WG208" s="24"/>
      <c r="WH208" s="24"/>
      <c r="WI208" s="24"/>
      <c r="WJ208" s="24"/>
      <c r="WK208" s="24"/>
      <c r="WL208" s="24"/>
      <c r="WM208" s="3"/>
      <c r="WO208" s="4"/>
      <c r="WP208" s="1"/>
      <c r="WQ208" s="1"/>
      <c r="WR208" s="1"/>
      <c r="WS208" s="1"/>
      <c r="WT208" s="1"/>
      <c r="WU208" s="1"/>
      <c r="WV208" s="1"/>
      <c r="WW208" s="1"/>
      <c r="WX208" s="1"/>
      <c r="WY208" s="1"/>
      <c r="WZ208" s="1"/>
      <c r="XA208" s="1"/>
      <c r="XB208" s="1"/>
      <c r="XC208" s="1"/>
      <c r="XM208" s="24"/>
      <c r="XN208" s="24"/>
      <c r="XO208" s="24"/>
      <c r="XP208" s="24"/>
      <c r="XQ208" s="24"/>
      <c r="XR208" s="24"/>
      <c r="XS208" s="24"/>
      <c r="XT208" s="24"/>
      <c r="XU208" s="24"/>
      <c r="XV208" s="24"/>
      <c r="XW208" s="24"/>
      <c r="XX208" s="24"/>
      <c r="XY208" s="24"/>
      <c r="XZ208" s="24"/>
      <c r="YA208" s="24"/>
      <c r="YB208" s="24"/>
      <c r="YC208" s="24"/>
      <c r="YD208" s="24"/>
      <c r="YE208" s="24"/>
      <c r="YF208" s="24"/>
      <c r="YG208" s="24"/>
      <c r="YH208" s="24"/>
      <c r="YI208" s="24"/>
      <c r="YJ208" s="24"/>
      <c r="YK208" s="24"/>
      <c r="YL208" s="24"/>
      <c r="YM208" s="24"/>
      <c r="YN208" s="24"/>
      <c r="YO208" s="24"/>
      <c r="YP208" s="24"/>
      <c r="YQ208" s="24"/>
      <c r="YR208" s="24"/>
      <c r="YS208" s="24"/>
      <c r="YT208" s="24"/>
      <c r="YU208" s="24"/>
      <c r="YV208" s="6"/>
      <c r="ZG208" s="51"/>
      <c r="ZH208" s="71"/>
      <c r="ZI208" s="6"/>
      <c r="ZJ208" s="24"/>
      <c r="ZK208" s="1"/>
      <c r="ZL208" s="24"/>
      <c r="ZM208" s="1"/>
      <c r="ZN208" s="1"/>
      <c r="ZO208" s="1"/>
      <c r="ZW208" s="1"/>
      <c r="AAA208" s="71"/>
      <c r="AAB208" s="7"/>
      <c r="AAC208" s="24"/>
      <c r="AAD208" s="24"/>
      <c r="AAE208" s="24"/>
      <c r="AAF208" s="51"/>
      <c r="AAG208" s="7"/>
      <c r="AAH208" s="7"/>
      <c r="AAI208" s="46"/>
    </row>
    <row r="209" s="1" customFormat="1" ht="15" customHeight="1">
      <c r="A209" s="2"/>
      <c r="B209" s="2"/>
      <c r="C209" s="2"/>
      <c r="D209" s="2"/>
      <c r="E209" s="2"/>
      <c r="F209" s="2"/>
      <c r="G209" s="2"/>
      <c r="H209" s="2"/>
      <c r="I209" s="2"/>
      <c r="J209" s="2"/>
      <c r="K209" s="8"/>
      <c r="L209" s="46"/>
      <c r="M209" s="24"/>
      <c r="N209" s="51"/>
      <c r="O209" s="7"/>
      <c r="P209" s="7"/>
      <c r="Q209" s="24"/>
      <c r="R209" s="7"/>
      <c r="S209" s="7"/>
      <c r="T209" s="7"/>
      <c r="U209" s="7"/>
      <c r="V209" s="7"/>
      <c r="W209" s="7"/>
      <c r="X209" s="7"/>
      <c r="Y209" s="7"/>
      <c r="Z209" s="7"/>
      <c r="AA209" s="7"/>
      <c r="AB209" s="7"/>
      <c r="AC209" s="7"/>
      <c r="AD209" s="7"/>
      <c r="AE209" s="7"/>
      <c r="AF209" s="7"/>
      <c r="AG209" s="7"/>
      <c r="AH209" s="7"/>
      <c r="AI209" s="7"/>
      <c r="AJ209" s="7"/>
      <c r="AK209" s="24"/>
      <c r="AL209" s="24"/>
      <c r="AM209" s="24"/>
      <c r="AN209" s="24"/>
      <c r="AO209" s="24"/>
      <c r="AP209" s="24"/>
      <c r="AQ209" s="24"/>
      <c r="AR209" s="24"/>
      <c r="AS209" s="24"/>
      <c r="AT209" s="24"/>
      <c r="AU209" s="51"/>
      <c r="AV209" s="7"/>
      <c r="AW209" s="7"/>
      <c r="AX209" s="24"/>
      <c r="AY209" s="24"/>
      <c r="AZ209" s="71"/>
      <c r="BA209" s="7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c r="CQ209" s="51"/>
      <c r="CR209" s="51"/>
      <c r="CS209" s="51"/>
      <c r="CT209" s="51"/>
      <c r="CU209" s="51"/>
      <c r="CV209" s="51"/>
      <c r="CW209" s="51"/>
      <c r="CX209" s="51"/>
      <c r="CY209" s="51"/>
      <c r="CZ209" s="51"/>
      <c r="DA209" s="51"/>
      <c r="DB209" s="51"/>
      <c r="DC209" s="51"/>
      <c r="DD209" s="51"/>
      <c r="DE209" s="51"/>
      <c r="DF209" s="51"/>
      <c r="DG209" s="51"/>
      <c r="DH209" s="51"/>
      <c r="DI209" s="51"/>
      <c r="DJ209" s="51"/>
      <c r="DK209" s="51"/>
      <c r="DL209" s="24"/>
      <c r="DM209" s="24"/>
      <c r="DN209" s="24"/>
      <c r="DO209" s="6"/>
      <c r="DP209" s="7"/>
      <c r="DQ209" s="6"/>
      <c r="DR209" s="24"/>
      <c r="DS209" s="24"/>
      <c r="DT209" s="24"/>
      <c r="DX209" s="51"/>
      <c r="DY209" s="51"/>
      <c r="DZ209" s="51"/>
      <c r="EA209" s="51"/>
      <c r="EB209" s="51"/>
      <c r="EC209" s="51"/>
      <c r="ED209" s="51"/>
      <c r="EE209" s="51"/>
      <c r="EF209" s="51"/>
      <c r="EG209" s="51"/>
      <c r="EH209" s="51"/>
      <c r="EI209" s="51"/>
      <c r="EJ209" s="51"/>
      <c r="EK209" s="51"/>
      <c r="EL209" s="51"/>
      <c r="EM209" s="51"/>
      <c r="EN209" s="51"/>
      <c r="EO209" s="51"/>
      <c r="EP209" s="51"/>
      <c r="EQ209" s="51"/>
      <c r="ER209" s="51"/>
      <c r="ES209" s="24"/>
      <c r="ET209" s="24"/>
      <c r="EU209" s="24"/>
      <c r="EV209" s="24"/>
      <c r="EW209" s="24"/>
      <c r="EX209" s="24"/>
      <c r="EY209" s="24"/>
      <c r="EZ209" s="24"/>
      <c r="FA209" s="24"/>
      <c r="FB209" s="24"/>
      <c r="FC209" s="6"/>
      <c r="FD209" s="7"/>
      <c r="FE209" s="6"/>
      <c r="FF209" s="24"/>
      <c r="FG209" s="24"/>
      <c r="FH209" s="24"/>
      <c r="FM209" s="51"/>
      <c r="FN209" s="51"/>
      <c r="FO209" s="51"/>
      <c r="FP209" s="51"/>
      <c r="FQ209" s="51"/>
      <c r="FR209" s="51"/>
      <c r="FS209" s="51"/>
      <c r="FT209" s="51"/>
      <c r="FU209" s="51"/>
      <c r="FV209" s="51"/>
      <c r="FW209" s="51"/>
      <c r="FX209" s="51"/>
      <c r="FY209" s="51"/>
      <c r="FZ209" s="51"/>
      <c r="GA209" s="51"/>
      <c r="GB209" s="51"/>
      <c r="GC209" s="51"/>
      <c r="GD209" s="51"/>
      <c r="GE209" s="51"/>
      <c r="GF209" s="51"/>
      <c r="GG209" s="24"/>
      <c r="GH209" s="24"/>
      <c r="GI209" s="24"/>
      <c r="GJ209" s="6"/>
      <c r="GK209" s="7"/>
      <c r="GL209" s="6"/>
      <c r="GM209" s="24"/>
      <c r="GN209" s="24"/>
      <c r="GO209" s="24"/>
      <c r="GT209" s="1"/>
      <c r="GU209" s="1"/>
      <c r="GV209" s="1"/>
      <c r="GW209" s="1"/>
      <c r="GX209" s="1"/>
      <c r="GY209" s="1"/>
      <c r="GZ209" s="1"/>
      <c r="HA209" s="1"/>
      <c r="HB209" s="1"/>
      <c r="HC209" s="1"/>
      <c r="HD209" s="1"/>
      <c r="HE209" s="1"/>
      <c r="HF209" s="1"/>
      <c r="HG209" s="1"/>
      <c r="HH209" s="1"/>
      <c r="HI209" s="1"/>
      <c r="HJ209" s="1"/>
      <c r="HK209" s="1"/>
      <c r="HL209" s="24"/>
      <c r="HM209" s="24"/>
      <c r="HN209" s="24"/>
      <c r="HO209" s="6"/>
      <c r="HP209" s="7"/>
      <c r="HQ209" s="6"/>
      <c r="HR209" s="24"/>
      <c r="HS209" s="24"/>
      <c r="HT209" s="24"/>
      <c r="HV209" s="1"/>
      <c r="HW209" s="1"/>
      <c r="HX209" s="1"/>
      <c r="HY209" s="1"/>
      <c r="HZ209" s="1"/>
      <c r="IA209" s="1"/>
      <c r="IB209" s="1"/>
      <c r="IC209" s="1"/>
      <c r="ID209" s="1"/>
      <c r="IE209" s="1"/>
      <c r="IF209" s="1"/>
      <c r="IG209" s="1"/>
      <c r="IH209" s="1"/>
      <c r="II209" s="1"/>
      <c r="IJ209" s="1"/>
      <c r="IK209" s="1"/>
      <c r="IL209" s="1"/>
      <c r="IM209" s="1"/>
      <c r="IN209" s="24"/>
      <c r="IO209" s="24"/>
      <c r="IP209" s="24"/>
      <c r="IQ209" s="6"/>
      <c r="IR209" s="7"/>
      <c r="IS209" s="6"/>
      <c r="IT209" s="24"/>
      <c r="IU209" s="24"/>
      <c r="IV209" s="24"/>
      <c r="IW209" s="24"/>
      <c r="IX209" s="24"/>
      <c r="IY209" s="24"/>
      <c r="IZ209" s="24"/>
      <c r="JA209" s="24"/>
      <c r="JB209" s="24"/>
      <c r="JC209" s="24"/>
      <c r="JD209" s="24"/>
      <c r="JE209" s="24"/>
      <c r="JF209" s="51"/>
      <c r="JG209" s="51"/>
      <c r="JH209" s="51"/>
      <c r="JI209" s="51"/>
      <c r="JJ209" s="51"/>
      <c r="JK209" s="51"/>
      <c r="JL209" s="51"/>
      <c r="JM209" s="51"/>
      <c r="JN209" s="51"/>
      <c r="KN209" s="51"/>
      <c r="KO209" s="51"/>
      <c r="KP209" s="51"/>
      <c r="KQ209" s="51"/>
      <c r="KR209" s="51"/>
      <c r="KS209" s="51"/>
      <c r="KT209" s="51"/>
      <c r="KU209" s="51"/>
      <c r="KV209" s="51"/>
      <c r="KW209" s="51"/>
      <c r="KX209" s="51"/>
      <c r="KY209" s="51"/>
      <c r="KZ209" s="51"/>
      <c r="LA209" s="51"/>
      <c r="LB209" s="51"/>
      <c r="LC209" s="51"/>
      <c r="LD209" s="51"/>
      <c r="LE209" s="51"/>
      <c r="LF209" s="51"/>
      <c r="LG209" s="51"/>
      <c r="LH209" s="51"/>
      <c r="LI209" s="51"/>
      <c r="LJ209" s="51"/>
      <c r="LK209" s="51"/>
      <c r="LL209" s="51"/>
      <c r="LM209" s="1"/>
      <c r="LN209" s="1"/>
      <c r="LO209" s="1"/>
      <c r="LP209" s="1"/>
      <c r="LQ209" s="1"/>
      <c r="LR209" s="1"/>
      <c r="LS209" s="1"/>
      <c r="LT209" s="1"/>
      <c r="LU209" s="1"/>
      <c r="LV209" s="1"/>
      <c r="LW209" s="1"/>
      <c r="LX209" s="1"/>
      <c r="LY209" s="1"/>
      <c r="LZ209" s="1"/>
      <c r="MA209" s="1"/>
      <c r="MB209" s="1"/>
      <c r="MC209" s="1"/>
      <c r="MD209" s="1"/>
      <c r="ME209" s="24"/>
      <c r="MF209" s="24"/>
      <c r="MG209" s="24"/>
      <c r="MH209" s="6"/>
      <c r="MI209" s="7"/>
      <c r="MJ209" s="6"/>
      <c r="MK209" s="24"/>
      <c r="ML209" s="24"/>
      <c r="MM209" s="24"/>
      <c r="MN209" s="24"/>
      <c r="MO209" s="24"/>
      <c r="MP209" s="24"/>
      <c r="MQ209" s="24"/>
      <c r="MR209" s="24"/>
      <c r="MS209" s="24"/>
      <c r="MT209" s="24"/>
      <c r="MU209" s="24"/>
      <c r="MV209" s="24"/>
      <c r="MW209" s="1"/>
      <c r="MX209" s="1"/>
      <c r="MY209" s="1"/>
      <c r="MZ209" s="1"/>
      <c r="NA209" s="1"/>
      <c r="NB209" s="1"/>
      <c r="NC209" s="1"/>
      <c r="ND209" s="1"/>
      <c r="NE209" s="1"/>
      <c r="NF209" s="1"/>
      <c r="NG209" s="1"/>
      <c r="NH209" s="1"/>
      <c r="NI209" s="1"/>
      <c r="NJ209" s="1"/>
      <c r="NK209" s="1"/>
      <c r="NL209" s="1"/>
      <c r="NM209" s="1"/>
      <c r="NN209" s="1"/>
      <c r="NO209" s="24"/>
      <c r="NP209" s="24"/>
      <c r="NQ209" s="24"/>
      <c r="NR209" s="6"/>
      <c r="NS209" s="7"/>
      <c r="NT209" s="6"/>
      <c r="NU209" s="24"/>
      <c r="NV209" s="24"/>
      <c r="NW209" s="24"/>
      <c r="NX209" s="24"/>
      <c r="NY209" s="24"/>
      <c r="NZ209" s="24"/>
      <c r="OA209" s="24"/>
      <c r="OB209" s="24"/>
      <c r="OC209" s="24"/>
      <c r="OD209" s="24"/>
      <c r="OE209" s="24"/>
      <c r="OF209" s="24"/>
      <c r="OG209" s="24"/>
      <c r="OH209" s="24"/>
      <c r="OI209" s="24"/>
      <c r="OJ209" s="6"/>
      <c r="OK209" s="7"/>
      <c r="OL209" s="6"/>
      <c r="OM209" s="24"/>
      <c r="ON209" s="24"/>
      <c r="OO209" s="24"/>
      <c r="OP209" s="24"/>
      <c r="OQ209" s="24"/>
      <c r="OR209" s="24"/>
      <c r="OS209" s="24"/>
      <c r="OT209" s="24"/>
      <c r="OU209" s="24"/>
      <c r="OV209" s="24"/>
      <c r="OW209" s="24"/>
      <c r="OX209" s="24"/>
      <c r="PH209" s="1"/>
      <c r="PI209" s="1"/>
      <c r="PJ209" s="1"/>
      <c r="PK209" s="1"/>
      <c r="PL209" s="1"/>
      <c r="PM209" s="1"/>
      <c r="PN209" s="1"/>
      <c r="PO209" s="1"/>
      <c r="PP209" s="1"/>
      <c r="PQ209" s="1"/>
      <c r="PR209" s="1"/>
      <c r="PS209" s="1"/>
      <c r="PT209" s="1"/>
      <c r="PU209" s="1"/>
      <c r="PV209" s="1"/>
      <c r="PW209" s="1"/>
      <c r="PX209" s="1"/>
      <c r="PY209" s="1"/>
      <c r="PZ209" s="24"/>
      <c r="QA209" s="24"/>
      <c r="QB209" s="24"/>
      <c r="QC209" s="6"/>
      <c r="QD209" s="7"/>
      <c r="QE209" s="6"/>
      <c r="QF209" s="24"/>
      <c r="QG209" s="24"/>
      <c r="QH209" s="24"/>
      <c r="QI209" s="24"/>
      <c r="QJ209" s="24"/>
      <c r="QK209" s="24"/>
      <c r="QL209" s="24"/>
      <c r="QM209" s="24"/>
      <c r="QN209" s="24"/>
      <c r="QO209" s="24"/>
      <c r="QP209" s="24"/>
      <c r="QQ209" s="24"/>
      <c r="QR209" s="24"/>
      <c r="QS209" s="24"/>
      <c r="QT209" s="24"/>
      <c r="QU209" s="6"/>
      <c r="QV209" s="7"/>
      <c r="QW209" s="6"/>
      <c r="QX209" s="24"/>
      <c r="QY209" s="24"/>
      <c r="QZ209" s="24"/>
      <c r="RA209" s="24"/>
      <c r="RB209" s="24"/>
      <c r="RC209" s="24"/>
      <c r="RD209" s="24"/>
      <c r="RE209" s="24"/>
      <c r="RF209" s="24"/>
      <c r="RG209" s="24"/>
      <c r="RH209" s="24"/>
      <c r="RI209" s="24"/>
      <c r="SB209" s="24"/>
      <c r="SC209" s="24"/>
      <c r="SD209" s="24"/>
      <c r="SE209" s="24"/>
      <c r="SF209" s="24"/>
      <c r="SG209" s="24"/>
      <c r="SH209" s="24"/>
      <c r="SI209" s="24"/>
      <c r="SJ209" s="24"/>
      <c r="SK209" s="51"/>
      <c r="SL209" s="51"/>
      <c r="SM209" s="51"/>
      <c r="SN209" s="51"/>
      <c r="SO209" s="51"/>
      <c r="SP209" s="51"/>
      <c r="SQ209" s="51"/>
      <c r="SR209" s="51"/>
      <c r="SS209" s="51"/>
      <c r="ST209" s="51"/>
      <c r="SU209" s="51"/>
      <c r="SV209" s="51"/>
      <c r="SW209" s="51"/>
      <c r="SX209" s="51"/>
      <c r="SY209" s="51"/>
      <c r="SZ209" s="51"/>
      <c r="TA209" s="51"/>
      <c r="TB209" s="51"/>
      <c r="TC209" s="51"/>
      <c r="TD209" s="51"/>
      <c r="TE209" s="51"/>
      <c r="TF209" s="24"/>
      <c r="TG209" s="24"/>
      <c r="TH209" s="24"/>
      <c r="TI209" s="6"/>
      <c r="TJ209" s="7"/>
      <c r="TK209" s="6"/>
      <c r="TL209" s="24"/>
      <c r="TM209" s="24"/>
      <c r="TN209" s="24"/>
      <c r="TR209" s="24"/>
      <c r="TS209" s="24"/>
      <c r="TT209" s="24"/>
      <c r="TU209" s="24"/>
      <c r="TV209" s="24"/>
      <c r="TW209" s="24"/>
      <c r="TX209" s="24"/>
      <c r="TY209" s="24"/>
      <c r="TZ209" s="24"/>
      <c r="UA209" s="24"/>
      <c r="UB209" s="24"/>
      <c r="UC209" s="24"/>
      <c r="UD209" s="24"/>
      <c r="UE209" s="24"/>
      <c r="UF209" s="24"/>
      <c r="UG209" s="24"/>
      <c r="UH209" s="24"/>
      <c r="UI209" s="24"/>
      <c r="US209" s="24"/>
      <c r="UT209" s="71"/>
      <c r="UU209" s="24"/>
      <c r="UV209" s="24"/>
      <c r="UW209" s="24"/>
      <c r="UX209" s="24"/>
      <c r="UY209" s="24"/>
      <c r="UZ209" s="24"/>
      <c r="VA209" s="24"/>
      <c r="VB209" s="24"/>
      <c r="VC209" s="24"/>
      <c r="VD209" s="24"/>
      <c r="VE209" s="6"/>
      <c r="VF209" s="7"/>
      <c r="VG209" s="6"/>
      <c r="VH209" s="24"/>
      <c r="VI209" s="24"/>
      <c r="VJ209" s="24"/>
      <c r="VK209" s="24"/>
      <c r="VL209" s="24"/>
      <c r="VM209" s="24"/>
      <c r="VN209" s="24"/>
      <c r="VO209" s="24"/>
      <c r="VP209" s="24"/>
      <c r="VQ209" s="24"/>
      <c r="VR209" s="24"/>
      <c r="VS209" s="24"/>
      <c r="VT209" s="24"/>
      <c r="VU209" s="24"/>
      <c r="VV209" s="24"/>
      <c r="VW209" s="24"/>
      <c r="VX209" s="24"/>
      <c r="VY209" s="24"/>
      <c r="VZ209" s="24"/>
      <c r="WA209" s="24"/>
      <c r="WB209" s="24"/>
      <c r="WC209" s="24"/>
      <c r="WD209" s="24"/>
      <c r="WE209" s="24"/>
      <c r="WF209" s="24"/>
      <c r="WG209" s="24"/>
      <c r="WH209" s="24"/>
      <c r="WI209" s="24"/>
      <c r="WJ209" s="24"/>
      <c r="WK209" s="24"/>
      <c r="WL209" s="24"/>
      <c r="WM209" s="3"/>
      <c r="WO209" s="4"/>
      <c r="WP209" s="1"/>
      <c r="WQ209" s="1"/>
      <c r="WR209" s="1"/>
      <c r="WS209" s="1"/>
      <c r="WT209" s="1"/>
      <c r="WU209" s="1"/>
      <c r="WV209" s="1"/>
      <c r="WW209" s="1"/>
      <c r="WX209" s="1"/>
      <c r="WY209" s="1"/>
      <c r="WZ209" s="1"/>
      <c r="XA209" s="1"/>
      <c r="XB209" s="1"/>
      <c r="XC209" s="1"/>
      <c r="XM209" s="24"/>
      <c r="XN209" s="24"/>
      <c r="XO209" s="24"/>
      <c r="XP209" s="24"/>
      <c r="XQ209" s="24"/>
      <c r="XR209" s="24"/>
      <c r="XS209" s="24"/>
      <c r="XT209" s="24"/>
      <c r="XU209" s="24"/>
      <c r="XV209" s="24"/>
      <c r="XW209" s="24"/>
      <c r="XX209" s="24"/>
      <c r="XY209" s="24"/>
      <c r="XZ209" s="24"/>
      <c r="YA209" s="24"/>
      <c r="YB209" s="24"/>
      <c r="YC209" s="24"/>
      <c r="YD209" s="24"/>
      <c r="YE209" s="24"/>
      <c r="YF209" s="24"/>
      <c r="YG209" s="24"/>
      <c r="YH209" s="24"/>
      <c r="YI209" s="24"/>
      <c r="YJ209" s="24"/>
      <c r="YK209" s="24"/>
      <c r="YL209" s="24"/>
      <c r="YM209" s="24"/>
      <c r="YN209" s="24"/>
      <c r="YO209" s="24"/>
      <c r="YP209" s="24"/>
      <c r="YQ209" s="24"/>
      <c r="YR209" s="24"/>
      <c r="YS209" s="24"/>
      <c r="YT209" s="24"/>
      <c r="YU209" s="24"/>
      <c r="YV209" s="6"/>
      <c r="ZG209" s="51"/>
      <c r="ZH209" s="8"/>
      <c r="ZI209" s="7"/>
      <c r="ZJ209" s="24"/>
      <c r="ZK209" s="1"/>
      <c r="ZL209" s="24"/>
      <c r="ZM209" s="1"/>
      <c r="ZN209" s="1"/>
      <c r="ZO209" s="1"/>
      <c r="ZW209" s="1"/>
      <c r="AAA209" s="7"/>
      <c r="AAB209" s="6"/>
      <c r="AAC209" s="24"/>
      <c r="AAD209" s="24"/>
      <c r="AAE209" s="24"/>
      <c r="AAF209" s="51"/>
      <c r="AAG209" s="71"/>
      <c r="AAH209" s="7"/>
      <c r="AAI209" s="46"/>
    </row>
    <row r="210" s="1" customFormat="1" ht="15" customHeight="1">
      <c r="A210" s="2"/>
      <c r="B210" s="2"/>
      <c r="C210" s="2"/>
      <c r="D210" s="2"/>
      <c r="E210" s="2"/>
      <c r="F210" s="2"/>
      <c r="G210" s="2"/>
      <c r="H210" s="2"/>
      <c r="I210" s="2"/>
      <c r="J210" s="2"/>
      <c r="K210" s="8"/>
      <c r="L210" s="46"/>
      <c r="M210" s="24"/>
      <c r="N210" s="51"/>
      <c r="O210" s="71"/>
      <c r="P210" s="6"/>
      <c r="Q210" s="24"/>
      <c r="R210" s="24"/>
      <c r="S210" s="24"/>
      <c r="T210" s="24"/>
      <c r="U210" s="24"/>
      <c r="V210" s="24"/>
      <c r="W210" s="24"/>
      <c r="X210" s="24"/>
      <c r="Y210" s="24"/>
      <c r="Z210" s="24"/>
      <c r="AA210" s="24"/>
      <c r="AB210" s="24"/>
      <c r="AC210" s="24"/>
      <c r="AD210" s="24"/>
      <c r="AE210" s="24"/>
      <c r="AF210" s="24"/>
      <c r="AG210" s="24"/>
      <c r="AH210" s="24"/>
      <c r="AI210" s="24"/>
      <c r="AJ210" s="24"/>
      <c r="AK210" s="7"/>
      <c r="AL210" s="7"/>
      <c r="AM210" s="7"/>
      <c r="AN210" s="7"/>
      <c r="AO210" s="7"/>
      <c r="AP210" s="7"/>
      <c r="AQ210" s="7"/>
      <c r="AR210" s="7"/>
      <c r="AS210" s="7"/>
      <c r="AT210" s="24"/>
      <c r="AU210" s="51"/>
      <c r="AV210" s="71"/>
      <c r="AW210" s="6"/>
      <c r="AX210" s="24"/>
      <c r="AY210" s="24"/>
      <c r="AZ210" s="71"/>
      <c r="BA210" s="7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c r="DA210" s="51"/>
      <c r="DB210" s="51"/>
      <c r="DC210" s="51"/>
      <c r="DD210" s="51"/>
      <c r="DE210" s="51"/>
      <c r="DF210" s="51"/>
      <c r="DG210" s="51"/>
      <c r="DH210" s="51"/>
      <c r="DI210" s="51"/>
      <c r="DJ210" s="51"/>
      <c r="DK210" s="51"/>
      <c r="DL210" s="24"/>
      <c r="DM210" s="24"/>
      <c r="DN210" s="24"/>
      <c r="DO210" s="6"/>
      <c r="DP210" s="7"/>
      <c r="DQ210" s="6"/>
      <c r="DR210" s="24"/>
      <c r="DS210" s="24"/>
      <c r="DT210" s="24"/>
      <c r="DX210" s="51"/>
      <c r="DY210" s="51"/>
      <c r="DZ210" s="51"/>
      <c r="EA210" s="51"/>
      <c r="EB210" s="51"/>
      <c r="EC210" s="51"/>
      <c r="ED210" s="51"/>
      <c r="EE210" s="51"/>
      <c r="EF210" s="51"/>
      <c r="EG210" s="51"/>
      <c r="EH210" s="51"/>
      <c r="EI210" s="51"/>
      <c r="EJ210" s="51"/>
      <c r="EK210" s="51"/>
      <c r="EL210" s="51"/>
      <c r="EM210" s="51"/>
      <c r="EN210" s="51"/>
      <c r="EO210" s="51"/>
      <c r="EP210" s="51"/>
      <c r="EQ210" s="51"/>
      <c r="ER210" s="51"/>
      <c r="ES210" s="24"/>
      <c r="ET210" s="24"/>
      <c r="EU210" s="24"/>
      <c r="EV210" s="24"/>
      <c r="EW210" s="24"/>
      <c r="EX210" s="24"/>
      <c r="EY210" s="24"/>
      <c r="EZ210" s="24"/>
      <c r="FA210" s="24"/>
      <c r="FB210" s="24"/>
      <c r="FC210" s="6"/>
      <c r="FD210" s="7"/>
      <c r="FE210" s="6"/>
      <c r="FF210" s="24"/>
      <c r="FG210" s="24"/>
      <c r="FH210" s="24"/>
      <c r="FM210" s="51"/>
      <c r="FN210" s="51"/>
      <c r="FO210" s="51"/>
      <c r="FP210" s="51"/>
      <c r="FQ210" s="51"/>
      <c r="FR210" s="51"/>
      <c r="FS210" s="51"/>
      <c r="FT210" s="51"/>
      <c r="FU210" s="51"/>
      <c r="FV210" s="51"/>
      <c r="FW210" s="51"/>
      <c r="FX210" s="51"/>
      <c r="FY210" s="51"/>
      <c r="FZ210" s="51"/>
      <c r="GA210" s="51"/>
      <c r="GB210" s="51"/>
      <c r="GC210" s="51"/>
      <c r="GD210" s="51"/>
      <c r="GE210" s="51"/>
      <c r="GF210" s="51"/>
      <c r="GG210" s="24"/>
      <c r="GH210" s="24"/>
      <c r="GI210" s="24"/>
      <c r="GJ210" s="6"/>
      <c r="GK210" s="7"/>
      <c r="GL210" s="6"/>
      <c r="GM210" s="24"/>
      <c r="GN210" s="24"/>
      <c r="GO210" s="24"/>
      <c r="GT210" s="1"/>
      <c r="GU210" s="1"/>
      <c r="GV210" s="1"/>
      <c r="GW210" s="1"/>
      <c r="GX210" s="1"/>
      <c r="GY210" s="1"/>
      <c r="GZ210" s="1"/>
      <c r="HA210" s="1"/>
      <c r="HB210" s="1"/>
      <c r="HC210" s="1"/>
      <c r="HD210" s="1"/>
      <c r="HE210" s="1"/>
      <c r="HF210" s="1"/>
      <c r="HG210" s="1"/>
      <c r="HH210" s="1"/>
      <c r="HI210" s="1"/>
      <c r="HJ210" s="1"/>
      <c r="HK210" s="1"/>
      <c r="HL210" s="24"/>
      <c r="HM210" s="24"/>
      <c r="HN210" s="24"/>
      <c r="HO210" s="6"/>
      <c r="HP210" s="7"/>
      <c r="HQ210" s="6"/>
      <c r="HR210" s="24"/>
      <c r="HS210" s="24"/>
      <c r="HT210" s="24"/>
      <c r="HV210" s="1"/>
      <c r="HW210" s="1"/>
      <c r="HX210" s="1"/>
      <c r="HY210" s="1"/>
      <c r="HZ210" s="1"/>
      <c r="IA210" s="1"/>
      <c r="IB210" s="1"/>
      <c r="IC210" s="1"/>
      <c r="ID210" s="1"/>
      <c r="IE210" s="1"/>
      <c r="IF210" s="1"/>
      <c r="IG210" s="1"/>
      <c r="IH210" s="1"/>
      <c r="II210" s="1"/>
      <c r="IJ210" s="1"/>
      <c r="IK210" s="1"/>
      <c r="IL210" s="1"/>
      <c r="IM210" s="1"/>
      <c r="IN210" s="24"/>
      <c r="IO210" s="24"/>
      <c r="IP210" s="24"/>
      <c r="IQ210" s="6"/>
      <c r="IR210" s="7"/>
      <c r="IS210" s="6"/>
      <c r="IT210" s="24"/>
      <c r="IU210" s="24"/>
      <c r="IV210" s="24"/>
      <c r="IW210" s="24"/>
      <c r="IX210" s="24"/>
      <c r="IY210" s="24"/>
      <c r="IZ210" s="24"/>
      <c r="JA210" s="24"/>
      <c r="JB210" s="24"/>
      <c r="JC210" s="24"/>
      <c r="JD210" s="24"/>
      <c r="JE210" s="24"/>
      <c r="JF210" s="51"/>
      <c r="JG210" s="51"/>
      <c r="JH210" s="51"/>
      <c r="JI210" s="51"/>
      <c r="JJ210" s="51"/>
      <c r="JK210" s="51"/>
      <c r="JL210" s="51"/>
      <c r="JM210" s="51"/>
      <c r="JN210" s="51"/>
      <c r="KN210" s="51"/>
      <c r="KO210" s="51"/>
      <c r="KP210" s="51"/>
      <c r="KQ210" s="51"/>
      <c r="KR210" s="51"/>
      <c r="KS210" s="51"/>
      <c r="KT210" s="51"/>
      <c r="KU210" s="51"/>
      <c r="KV210" s="51"/>
      <c r="KW210" s="51"/>
      <c r="KX210" s="51"/>
      <c r="KY210" s="51"/>
      <c r="KZ210" s="51"/>
      <c r="LA210" s="51"/>
      <c r="LB210" s="51"/>
      <c r="LC210" s="51"/>
      <c r="LD210" s="51"/>
      <c r="LE210" s="51"/>
      <c r="LF210" s="51"/>
      <c r="LG210" s="51"/>
      <c r="LH210" s="51"/>
      <c r="LI210" s="51"/>
      <c r="LJ210" s="51"/>
      <c r="LK210" s="51"/>
      <c r="LL210" s="51"/>
      <c r="LM210" s="1"/>
      <c r="LN210" s="1"/>
      <c r="LO210" s="1"/>
      <c r="LP210" s="1"/>
      <c r="LQ210" s="1"/>
      <c r="LR210" s="1"/>
      <c r="LS210" s="1"/>
      <c r="LT210" s="1"/>
      <c r="LU210" s="1"/>
      <c r="LV210" s="1"/>
      <c r="LW210" s="1"/>
      <c r="LX210" s="1"/>
      <c r="LY210" s="1"/>
      <c r="LZ210" s="1"/>
      <c r="MA210" s="1"/>
      <c r="MB210" s="1"/>
      <c r="MC210" s="1"/>
      <c r="MD210" s="1"/>
      <c r="ME210" s="24"/>
      <c r="MF210" s="24"/>
      <c r="MG210" s="24"/>
      <c r="MH210" s="6"/>
      <c r="MI210" s="7"/>
      <c r="MJ210" s="6"/>
      <c r="MK210" s="24"/>
      <c r="ML210" s="24"/>
      <c r="MM210" s="24"/>
      <c r="MN210" s="24"/>
      <c r="MO210" s="24"/>
      <c r="MP210" s="24"/>
      <c r="MQ210" s="24"/>
      <c r="MR210" s="24"/>
      <c r="MS210" s="24"/>
      <c r="MT210" s="24"/>
      <c r="MU210" s="24"/>
      <c r="MV210" s="24"/>
      <c r="MW210" s="1"/>
      <c r="MX210" s="1"/>
      <c r="MY210" s="1"/>
      <c r="MZ210" s="1"/>
      <c r="NA210" s="1"/>
      <c r="NB210" s="1"/>
      <c r="NC210" s="1"/>
      <c r="ND210" s="1"/>
      <c r="NE210" s="1"/>
      <c r="NF210" s="1"/>
      <c r="NG210" s="1"/>
      <c r="NH210" s="1"/>
      <c r="NI210" s="1"/>
      <c r="NJ210" s="1"/>
      <c r="NK210" s="1"/>
      <c r="NL210" s="1"/>
      <c r="NM210" s="1"/>
      <c r="NN210" s="1"/>
      <c r="NO210" s="24"/>
      <c r="NP210" s="24"/>
      <c r="NQ210" s="24"/>
      <c r="NR210" s="6"/>
      <c r="NS210" s="7"/>
      <c r="NT210" s="6"/>
      <c r="NU210" s="24"/>
      <c r="NV210" s="24"/>
      <c r="NW210" s="24"/>
      <c r="NX210" s="24"/>
      <c r="NY210" s="24"/>
      <c r="NZ210" s="24"/>
      <c r="OA210" s="24"/>
      <c r="OB210" s="24"/>
      <c r="OC210" s="24"/>
      <c r="OD210" s="24"/>
      <c r="OE210" s="24"/>
      <c r="OF210" s="24"/>
      <c r="OG210" s="24"/>
      <c r="OH210" s="24"/>
      <c r="OI210" s="24"/>
      <c r="OJ210" s="6"/>
      <c r="OK210" s="7"/>
      <c r="OL210" s="6"/>
      <c r="OM210" s="24"/>
      <c r="ON210" s="24"/>
      <c r="OO210" s="24"/>
      <c r="OP210" s="24"/>
      <c r="OQ210" s="24"/>
      <c r="OR210" s="24"/>
      <c r="OS210" s="24"/>
      <c r="OT210" s="24"/>
      <c r="OU210" s="24"/>
      <c r="OV210" s="24"/>
      <c r="OW210" s="24"/>
      <c r="OX210" s="24"/>
      <c r="PH210" s="1"/>
      <c r="PI210" s="1"/>
      <c r="PJ210" s="1"/>
      <c r="PK210" s="1"/>
      <c r="PL210" s="1"/>
      <c r="PM210" s="1"/>
      <c r="PN210" s="1"/>
      <c r="PO210" s="1"/>
      <c r="PP210" s="1"/>
      <c r="PQ210" s="1"/>
      <c r="PR210" s="1"/>
      <c r="PS210" s="1"/>
      <c r="PT210" s="1"/>
      <c r="PU210" s="1"/>
      <c r="PV210" s="1"/>
      <c r="PW210" s="1"/>
      <c r="PX210" s="1"/>
      <c r="PY210" s="1"/>
      <c r="PZ210" s="24"/>
      <c r="QA210" s="24"/>
      <c r="QB210" s="24"/>
      <c r="QC210" s="6"/>
      <c r="QD210" s="7"/>
      <c r="QE210" s="6"/>
      <c r="QF210" s="24"/>
      <c r="QG210" s="24"/>
      <c r="QH210" s="24"/>
      <c r="QI210" s="24"/>
      <c r="QJ210" s="24"/>
      <c r="QK210" s="24"/>
      <c r="QL210" s="24"/>
      <c r="QM210" s="24"/>
      <c r="QN210" s="24"/>
      <c r="QO210" s="24"/>
      <c r="QP210" s="24"/>
      <c r="QQ210" s="24"/>
      <c r="QR210" s="24"/>
      <c r="QS210" s="24"/>
      <c r="QT210" s="24"/>
      <c r="QU210" s="6"/>
      <c r="QV210" s="7"/>
      <c r="QW210" s="6"/>
      <c r="QX210" s="24"/>
      <c r="QY210" s="24"/>
      <c r="QZ210" s="24"/>
      <c r="RA210" s="24"/>
      <c r="RB210" s="24"/>
      <c r="RC210" s="24"/>
      <c r="RD210" s="24"/>
      <c r="RE210" s="24"/>
      <c r="RF210" s="24"/>
      <c r="RG210" s="24"/>
      <c r="RH210" s="24"/>
      <c r="RI210" s="24"/>
      <c r="SB210" s="24"/>
      <c r="SC210" s="24"/>
      <c r="SD210" s="24"/>
      <c r="SE210" s="24"/>
      <c r="SF210" s="24"/>
      <c r="SG210" s="24"/>
      <c r="SH210" s="24"/>
      <c r="SI210" s="24"/>
      <c r="SJ210" s="24"/>
      <c r="SK210" s="51"/>
      <c r="SL210" s="51"/>
      <c r="SM210" s="51"/>
      <c r="SN210" s="51"/>
      <c r="SO210" s="51"/>
      <c r="SP210" s="51"/>
      <c r="SQ210" s="51"/>
      <c r="SR210" s="51"/>
      <c r="SS210" s="51"/>
      <c r="ST210" s="51"/>
      <c r="SU210" s="51"/>
      <c r="SV210" s="51"/>
      <c r="SW210" s="51"/>
      <c r="SX210" s="51"/>
      <c r="SY210" s="51"/>
      <c r="SZ210" s="51"/>
      <c r="TA210" s="51"/>
      <c r="TB210" s="51"/>
      <c r="TC210" s="51"/>
      <c r="TD210" s="51"/>
      <c r="TE210" s="51"/>
      <c r="TF210" s="24"/>
      <c r="TG210" s="24"/>
      <c r="TH210" s="24"/>
      <c r="TI210" s="6"/>
      <c r="TJ210" s="7"/>
      <c r="TK210" s="6"/>
      <c r="TL210" s="24"/>
      <c r="TM210" s="24"/>
      <c r="TN210" s="24"/>
      <c r="TR210" s="24"/>
      <c r="TS210" s="24"/>
      <c r="TT210" s="24"/>
      <c r="TU210" s="24"/>
      <c r="TV210" s="24"/>
      <c r="TW210" s="24"/>
      <c r="TX210" s="24"/>
      <c r="TY210" s="24"/>
      <c r="TZ210" s="24"/>
      <c r="UA210" s="24"/>
      <c r="UB210" s="24"/>
      <c r="UC210" s="24"/>
      <c r="UD210" s="24"/>
      <c r="UE210" s="24"/>
      <c r="UF210" s="24"/>
      <c r="UG210" s="24"/>
      <c r="UH210" s="24"/>
      <c r="UI210" s="24"/>
      <c r="US210" s="24"/>
      <c r="UT210" s="71"/>
      <c r="UU210" s="24"/>
      <c r="UV210" s="24"/>
      <c r="UW210" s="24"/>
      <c r="UX210" s="24"/>
      <c r="UY210" s="24"/>
      <c r="UZ210" s="24"/>
      <c r="VA210" s="24"/>
      <c r="VB210" s="24"/>
      <c r="VC210" s="24"/>
      <c r="VD210" s="24"/>
      <c r="VE210" s="6"/>
      <c r="VF210" s="7"/>
      <c r="VG210" s="6"/>
      <c r="VH210" s="24"/>
      <c r="VI210" s="24"/>
      <c r="VJ210" s="24"/>
      <c r="VK210" s="24"/>
      <c r="VL210" s="24"/>
      <c r="VM210" s="24"/>
      <c r="VN210" s="24"/>
      <c r="VO210" s="24"/>
      <c r="VP210" s="24"/>
      <c r="VQ210" s="24"/>
      <c r="VR210" s="24"/>
      <c r="VS210" s="24"/>
      <c r="VT210" s="24"/>
      <c r="VU210" s="24"/>
      <c r="VV210" s="24"/>
      <c r="VW210" s="24"/>
      <c r="VX210" s="24"/>
      <c r="VY210" s="24"/>
      <c r="VZ210" s="24"/>
      <c r="WA210" s="24"/>
      <c r="WB210" s="24"/>
      <c r="WC210" s="24"/>
      <c r="WD210" s="24"/>
      <c r="WE210" s="24"/>
      <c r="WF210" s="24"/>
      <c r="WG210" s="24"/>
      <c r="WH210" s="24"/>
      <c r="WI210" s="24"/>
      <c r="WJ210" s="24"/>
      <c r="WK210" s="24"/>
      <c r="WL210" s="24"/>
      <c r="WM210" s="3"/>
      <c r="WO210" s="4"/>
      <c r="WP210" s="6"/>
      <c r="WQ210" s="1"/>
      <c r="WR210" s="1"/>
      <c r="WS210" s="1"/>
      <c r="WT210" s="1"/>
      <c r="WU210" s="1"/>
      <c r="WV210" s="1"/>
      <c r="WW210" s="1"/>
      <c r="WX210" s="1"/>
      <c r="WY210" s="1"/>
      <c r="WZ210" s="1"/>
      <c r="XA210" s="1"/>
      <c r="XB210" s="1"/>
      <c r="XC210" s="1"/>
      <c r="XM210" s="24"/>
      <c r="XN210" s="24"/>
      <c r="XO210" s="24"/>
      <c r="XP210" s="24"/>
      <c r="XQ210" s="24"/>
      <c r="XR210" s="24"/>
      <c r="XS210" s="24"/>
      <c r="XT210" s="24"/>
      <c r="XU210" s="24"/>
      <c r="XV210" s="24"/>
      <c r="XW210" s="24"/>
      <c r="XX210" s="24"/>
      <c r="XY210" s="24"/>
      <c r="XZ210" s="24"/>
      <c r="YA210" s="24"/>
      <c r="YB210" s="24"/>
      <c r="YC210" s="24"/>
      <c r="YD210" s="24"/>
      <c r="YE210" s="24"/>
      <c r="YF210" s="24"/>
      <c r="YG210" s="24"/>
      <c r="YH210" s="24"/>
      <c r="YI210" s="24"/>
      <c r="YJ210" s="24"/>
      <c r="YK210" s="24"/>
      <c r="YL210" s="24"/>
      <c r="YM210" s="24"/>
      <c r="YN210" s="24"/>
      <c r="YO210" s="24"/>
      <c r="YP210" s="24"/>
      <c r="YQ210" s="24"/>
      <c r="YR210" s="24"/>
      <c r="YS210" s="24"/>
      <c r="YT210" s="24"/>
      <c r="YU210" s="24"/>
      <c r="YV210" s="51"/>
      <c r="ZG210" s="51"/>
      <c r="ZH210" s="71"/>
      <c r="ZI210" s="6"/>
      <c r="ZJ210" s="24"/>
      <c r="ZK210" s="1"/>
      <c r="ZL210" s="24"/>
      <c r="ZM210" s="1"/>
      <c r="ZN210" s="1"/>
      <c r="ZO210" s="1"/>
      <c r="ZW210" s="1"/>
      <c r="AAA210" s="71"/>
      <c r="AAB210" s="7"/>
      <c r="AAC210" s="24"/>
      <c r="AAD210" s="24"/>
      <c r="AAE210" s="24"/>
      <c r="AAF210" s="51"/>
      <c r="AAG210" s="7"/>
      <c r="AAH210" s="7"/>
      <c r="AAI210" s="46"/>
    </row>
    <row r="211" s="1" customFormat="1" ht="15" customHeight="1">
      <c r="A211" s="2"/>
      <c r="B211" s="2"/>
      <c r="C211" s="2"/>
      <c r="D211" s="2"/>
      <c r="E211" s="2"/>
      <c r="F211" s="2"/>
      <c r="G211" s="2"/>
      <c r="H211" s="2"/>
      <c r="I211" s="2"/>
      <c r="J211" s="2"/>
      <c r="K211" s="8"/>
      <c r="L211" s="46"/>
      <c r="M211" s="24"/>
      <c r="N211" s="51"/>
      <c r="O211" s="7"/>
      <c r="P211" s="7"/>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51"/>
      <c r="AV211" s="7"/>
      <c r="AW211" s="7"/>
      <c r="AX211" s="24"/>
      <c r="AY211" s="24"/>
      <c r="AZ211" s="71"/>
      <c r="BA211" s="7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c r="DA211" s="51"/>
      <c r="DB211" s="51"/>
      <c r="DC211" s="51"/>
      <c r="DD211" s="51"/>
      <c r="DE211" s="51"/>
      <c r="DF211" s="51"/>
      <c r="DG211" s="51"/>
      <c r="DH211" s="51"/>
      <c r="DI211" s="51"/>
      <c r="DJ211" s="51"/>
      <c r="DK211" s="51"/>
      <c r="DL211" s="24"/>
      <c r="DM211" s="24"/>
      <c r="DN211" s="24"/>
      <c r="DO211" s="6"/>
      <c r="DP211" s="7"/>
      <c r="DQ211" s="6"/>
      <c r="DR211" s="24"/>
      <c r="DS211" s="24"/>
      <c r="DT211" s="24"/>
      <c r="DX211" s="51"/>
      <c r="DY211" s="51"/>
      <c r="DZ211" s="51"/>
      <c r="EA211" s="51"/>
      <c r="EB211" s="51"/>
      <c r="EC211" s="51"/>
      <c r="ED211" s="51"/>
      <c r="EE211" s="51"/>
      <c r="EF211" s="51"/>
      <c r="EG211" s="51"/>
      <c r="EH211" s="51"/>
      <c r="EI211" s="51"/>
      <c r="EJ211" s="51"/>
      <c r="EK211" s="51"/>
      <c r="EL211" s="51"/>
      <c r="EM211" s="51"/>
      <c r="EN211" s="51"/>
      <c r="EO211" s="51"/>
      <c r="EP211" s="51"/>
      <c r="EQ211" s="51"/>
      <c r="ER211" s="51"/>
      <c r="ES211" s="24"/>
      <c r="ET211" s="24"/>
      <c r="EU211" s="24"/>
      <c r="EV211" s="24"/>
      <c r="EW211" s="24"/>
      <c r="EX211" s="24"/>
      <c r="EY211" s="24"/>
      <c r="EZ211" s="24"/>
      <c r="FA211" s="24"/>
      <c r="FB211" s="24"/>
      <c r="FC211" s="6"/>
      <c r="FD211" s="7"/>
      <c r="FE211" s="6"/>
      <c r="FF211" s="24"/>
      <c r="FG211" s="24"/>
      <c r="FH211" s="24"/>
      <c r="FM211" s="51"/>
      <c r="FN211" s="51"/>
      <c r="FO211" s="51"/>
      <c r="FP211" s="51"/>
      <c r="FQ211" s="51"/>
      <c r="FR211" s="51"/>
      <c r="FS211" s="51"/>
      <c r="FT211" s="51"/>
      <c r="FU211" s="51"/>
      <c r="FV211" s="51"/>
      <c r="FW211" s="51"/>
      <c r="FX211" s="51"/>
      <c r="FY211" s="51"/>
      <c r="FZ211" s="51"/>
      <c r="GA211" s="51"/>
      <c r="GB211" s="51"/>
      <c r="GC211" s="51"/>
      <c r="GD211" s="51"/>
      <c r="GE211" s="51"/>
      <c r="GF211" s="51"/>
      <c r="GG211" s="24"/>
      <c r="GH211" s="24"/>
      <c r="GI211" s="24"/>
      <c r="GJ211" s="6"/>
      <c r="GK211" s="7"/>
      <c r="GL211" s="6"/>
      <c r="GM211" s="24"/>
      <c r="GN211" s="24"/>
      <c r="GO211" s="24"/>
      <c r="GT211" s="1"/>
      <c r="GU211" s="1"/>
      <c r="GV211" s="1"/>
      <c r="GW211" s="1"/>
      <c r="GX211" s="1"/>
      <c r="GY211" s="1"/>
      <c r="GZ211" s="1"/>
      <c r="HA211" s="1"/>
      <c r="HB211" s="1"/>
      <c r="HC211" s="1"/>
      <c r="HD211" s="1"/>
      <c r="HE211" s="1"/>
      <c r="HF211" s="1"/>
      <c r="HG211" s="1"/>
      <c r="HH211" s="1"/>
      <c r="HI211" s="1"/>
      <c r="HJ211" s="1"/>
      <c r="HK211" s="1"/>
      <c r="HL211" s="24"/>
      <c r="HM211" s="24"/>
      <c r="HN211" s="24"/>
      <c r="HO211" s="6"/>
      <c r="HP211" s="7"/>
      <c r="HQ211" s="6"/>
      <c r="HR211" s="24"/>
      <c r="HS211" s="24"/>
      <c r="HT211" s="24"/>
      <c r="HV211" s="1"/>
      <c r="HW211" s="1"/>
      <c r="HX211" s="1"/>
      <c r="HY211" s="1"/>
      <c r="HZ211" s="1"/>
      <c r="IA211" s="1"/>
      <c r="IB211" s="1"/>
      <c r="IC211" s="1"/>
      <c r="ID211" s="1"/>
      <c r="IE211" s="1"/>
      <c r="IF211" s="1"/>
      <c r="IG211" s="1"/>
      <c r="IH211" s="1"/>
      <c r="II211" s="1"/>
      <c r="IJ211" s="1"/>
      <c r="IK211" s="1"/>
      <c r="IL211" s="1"/>
      <c r="IM211" s="1"/>
      <c r="IN211" s="24"/>
      <c r="IO211" s="24"/>
      <c r="IP211" s="24"/>
      <c r="IQ211" s="6"/>
      <c r="IR211" s="7"/>
      <c r="IS211" s="6"/>
      <c r="IT211" s="24"/>
      <c r="IU211" s="24"/>
      <c r="IV211" s="24"/>
      <c r="IW211" s="24"/>
      <c r="IX211" s="24"/>
      <c r="IY211" s="24"/>
      <c r="IZ211" s="24"/>
      <c r="JA211" s="24"/>
      <c r="JB211" s="24"/>
      <c r="JC211" s="24"/>
      <c r="JD211" s="24"/>
      <c r="JE211" s="24"/>
      <c r="JF211" s="51"/>
      <c r="JG211" s="51"/>
      <c r="JH211" s="51"/>
      <c r="JI211" s="51"/>
      <c r="JJ211" s="51"/>
      <c r="JK211" s="51"/>
      <c r="JL211" s="51"/>
      <c r="JM211" s="51"/>
      <c r="JN211" s="51"/>
      <c r="KN211" s="51"/>
      <c r="KO211" s="51"/>
      <c r="KP211" s="51"/>
      <c r="KQ211" s="51"/>
      <c r="KR211" s="51"/>
      <c r="KS211" s="51"/>
      <c r="KT211" s="51"/>
      <c r="KU211" s="51"/>
      <c r="KV211" s="51"/>
      <c r="KW211" s="51"/>
      <c r="KX211" s="51"/>
      <c r="KY211" s="51"/>
      <c r="KZ211" s="51"/>
      <c r="LA211" s="51"/>
      <c r="LB211" s="51"/>
      <c r="LC211" s="51"/>
      <c r="LD211" s="51"/>
      <c r="LE211" s="51"/>
      <c r="LF211" s="51"/>
      <c r="LG211" s="51"/>
      <c r="LH211" s="51"/>
      <c r="LI211" s="51"/>
      <c r="LJ211" s="51"/>
      <c r="LK211" s="51"/>
      <c r="LL211" s="51"/>
      <c r="LM211" s="1"/>
      <c r="LN211" s="1"/>
      <c r="LO211" s="1"/>
      <c r="LP211" s="1"/>
      <c r="LQ211" s="1"/>
      <c r="LR211" s="1"/>
      <c r="LS211" s="1"/>
      <c r="LT211" s="1"/>
      <c r="LU211" s="1"/>
      <c r="LV211" s="1"/>
      <c r="LW211" s="1"/>
      <c r="LX211" s="1"/>
      <c r="LY211" s="1"/>
      <c r="LZ211" s="1"/>
      <c r="MA211" s="1"/>
      <c r="MB211" s="1"/>
      <c r="MC211" s="1"/>
      <c r="MD211" s="1"/>
      <c r="ME211" s="24"/>
      <c r="MF211" s="24"/>
      <c r="MG211" s="24"/>
      <c r="MH211" s="6"/>
      <c r="MI211" s="7"/>
      <c r="MJ211" s="6"/>
      <c r="MK211" s="24"/>
      <c r="ML211" s="24"/>
      <c r="MM211" s="24"/>
      <c r="MN211" s="24"/>
      <c r="MO211" s="24"/>
      <c r="MP211" s="24"/>
      <c r="MQ211" s="24"/>
      <c r="MR211" s="24"/>
      <c r="MS211" s="24"/>
      <c r="MT211" s="24"/>
      <c r="MU211" s="24"/>
      <c r="MV211" s="24"/>
      <c r="MW211" s="1"/>
      <c r="MX211" s="1"/>
      <c r="MY211" s="1"/>
      <c r="MZ211" s="1"/>
      <c r="NA211" s="1"/>
      <c r="NB211" s="1"/>
      <c r="NC211" s="1"/>
      <c r="ND211" s="1"/>
      <c r="NE211" s="1"/>
      <c r="NF211" s="1"/>
      <c r="NG211" s="1"/>
      <c r="NH211" s="1"/>
      <c r="NI211" s="1"/>
      <c r="NJ211" s="1"/>
      <c r="NK211" s="1"/>
      <c r="NL211" s="1"/>
      <c r="NM211" s="1"/>
      <c r="NN211" s="1"/>
      <c r="NO211" s="24"/>
      <c r="NP211" s="24"/>
      <c r="NQ211" s="24"/>
      <c r="NR211" s="6"/>
      <c r="NS211" s="7"/>
      <c r="NT211" s="6"/>
      <c r="NU211" s="24"/>
      <c r="NV211" s="24"/>
      <c r="NW211" s="24"/>
      <c r="NX211" s="24"/>
      <c r="NY211" s="24"/>
      <c r="NZ211" s="24"/>
      <c r="OA211" s="24"/>
      <c r="OB211" s="24"/>
      <c r="OC211" s="24"/>
      <c r="OD211" s="24"/>
      <c r="OE211" s="24"/>
      <c r="OF211" s="24"/>
      <c r="OG211" s="24"/>
      <c r="OH211" s="24"/>
      <c r="OI211" s="24"/>
      <c r="OJ211" s="6"/>
      <c r="OK211" s="7"/>
      <c r="OL211" s="6"/>
      <c r="OM211" s="24"/>
      <c r="ON211" s="24"/>
      <c r="OO211" s="24"/>
      <c r="OP211" s="24"/>
      <c r="OQ211" s="24"/>
      <c r="OR211" s="24"/>
      <c r="OS211" s="24"/>
      <c r="OT211" s="24"/>
      <c r="OU211" s="24"/>
      <c r="OV211" s="24"/>
      <c r="OW211" s="24"/>
      <c r="OX211" s="24"/>
      <c r="PH211" s="1"/>
      <c r="PI211" s="1"/>
      <c r="PJ211" s="1"/>
      <c r="PK211" s="1"/>
      <c r="PL211" s="1"/>
      <c r="PM211" s="1"/>
      <c r="PN211" s="1"/>
      <c r="PO211" s="1"/>
      <c r="PP211" s="1"/>
      <c r="PQ211" s="1"/>
      <c r="PR211" s="1"/>
      <c r="PS211" s="1"/>
      <c r="PT211" s="1"/>
      <c r="PU211" s="1"/>
      <c r="PV211" s="1"/>
      <c r="PW211" s="1"/>
      <c r="PX211" s="1"/>
      <c r="PY211" s="1"/>
      <c r="PZ211" s="24"/>
      <c r="QA211" s="24"/>
      <c r="QB211" s="24"/>
      <c r="QC211" s="6"/>
      <c r="QD211" s="7"/>
      <c r="QE211" s="6"/>
      <c r="QF211" s="24"/>
      <c r="QG211" s="24"/>
      <c r="QH211" s="24"/>
      <c r="QI211" s="24"/>
      <c r="QJ211" s="24"/>
      <c r="QK211" s="24"/>
      <c r="QL211" s="24"/>
      <c r="QM211" s="24"/>
      <c r="QN211" s="24"/>
      <c r="QO211" s="24"/>
      <c r="QP211" s="24"/>
      <c r="QQ211" s="24"/>
      <c r="QR211" s="24"/>
      <c r="QS211" s="24"/>
      <c r="QT211" s="24"/>
      <c r="QU211" s="6"/>
      <c r="QV211" s="7"/>
      <c r="QW211" s="6"/>
      <c r="QX211" s="24"/>
      <c r="QY211" s="24"/>
      <c r="QZ211" s="24"/>
      <c r="RA211" s="24"/>
      <c r="RB211" s="24"/>
      <c r="RC211" s="24"/>
      <c r="RD211" s="24"/>
      <c r="RE211" s="24"/>
      <c r="RF211" s="24"/>
      <c r="RG211" s="24"/>
      <c r="RH211" s="24"/>
      <c r="RI211" s="24"/>
      <c r="SB211" s="24"/>
      <c r="SC211" s="24"/>
      <c r="SD211" s="24"/>
      <c r="SE211" s="24"/>
      <c r="SF211" s="24"/>
      <c r="SG211" s="24"/>
      <c r="SH211" s="24"/>
      <c r="SI211" s="24"/>
      <c r="SJ211" s="24"/>
      <c r="SK211" s="51"/>
      <c r="SL211" s="51"/>
      <c r="SM211" s="51"/>
      <c r="SN211" s="51"/>
      <c r="SO211" s="51"/>
      <c r="SP211" s="51"/>
      <c r="SQ211" s="51"/>
      <c r="SR211" s="51"/>
      <c r="SS211" s="51"/>
      <c r="ST211" s="51"/>
      <c r="SU211" s="51"/>
      <c r="SV211" s="51"/>
      <c r="SW211" s="51"/>
      <c r="SX211" s="51"/>
      <c r="SY211" s="51"/>
      <c r="SZ211" s="51"/>
      <c r="TA211" s="51"/>
      <c r="TB211" s="51"/>
      <c r="TC211" s="51"/>
      <c r="TD211" s="51"/>
      <c r="TE211" s="51"/>
      <c r="TF211" s="24"/>
      <c r="TG211" s="24"/>
      <c r="TH211" s="24"/>
      <c r="TI211" s="6"/>
      <c r="TJ211" s="7"/>
      <c r="TK211" s="6"/>
      <c r="TL211" s="24"/>
      <c r="TM211" s="24"/>
      <c r="TN211" s="24"/>
      <c r="TR211" s="24"/>
      <c r="TS211" s="24"/>
      <c r="TT211" s="24"/>
      <c r="TU211" s="24"/>
      <c r="TV211" s="24"/>
      <c r="TW211" s="24"/>
      <c r="TX211" s="24"/>
      <c r="TY211" s="24"/>
      <c r="TZ211" s="24"/>
      <c r="UA211" s="24"/>
      <c r="UB211" s="24"/>
      <c r="UC211" s="24"/>
      <c r="UD211" s="24"/>
      <c r="UE211" s="24"/>
      <c r="UF211" s="24"/>
      <c r="UG211" s="24"/>
      <c r="UH211" s="24"/>
      <c r="UI211" s="24"/>
      <c r="US211" s="24"/>
      <c r="UT211" s="71"/>
      <c r="UU211" s="24"/>
      <c r="UV211" s="24"/>
      <c r="UW211" s="24"/>
      <c r="UX211" s="24"/>
      <c r="UY211" s="24"/>
      <c r="UZ211" s="24"/>
      <c r="VA211" s="24"/>
      <c r="VB211" s="24"/>
      <c r="VC211" s="24"/>
      <c r="VD211" s="24"/>
      <c r="VE211" s="6"/>
      <c r="VF211" s="7"/>
      <c r="VG211" s="6"/>
      <c r="VH211" s="24"/>
      <c r="VI211" s="24"/>
      <c r="VJ211" s="24"/>
      <c r="VK211" s="24"/>
      <c r="VL211" s="24"/>
      <c r="VM211" s="24"/>
      <c r="VN211" s="24"/>
      <c r="VO211" s="24"/>
      <c r="VP211" s="24"/>
      <c r="VQ211" s="24"/>
      <c r="VR211" s="24"/>
      <c r="VS211" s="24"/>
      <c r="VT211" s="24"/>
      <c r="VU211" s="24"/>
      <c r="VV211" s="24"/>
      <c r="VW211" s="24"/>
      <c r="VX211" s="24"/>
      <c r="VY211" s="24"/>
      <c r="VZ211" s="24"/>
      <c r="WA211" s="24"/>
      <c r="WB211" s="24"/>
      <c r="WC211" s="24"/>
      <c r="WD211" s="24"/>
      <c r="WE211" s="24"/>
      <c r="WF211" s="24"/>
      <c r="WG211" s="24"/>
      <c r="WH211" s="24"/>
      <c r="WI211" s="24"/>
      <c r="WJ211" s="24"/>
      <c r="WK211" s="24"/>
      <c r="WL211" s="24"/>
      <c r="WM211" s="3"/>
      <c r="WO211" s="4"/>
      <c r="WP211" s="1"/>
      <c r="WQ211" s="1"/>
      <c r="WR211" s="1"/>
      <c r="WS211" s="1"/>
      <c r="WT211" s="1"/>
      <c r="WU211" s="1"/>
      <c r="WV211" s="1"/>
      <c r="WW211" s="1"/>
      <c r="WX211" s="1"/>
      <c r="WY211" s="1"/>
      <c r="WZ211" s="1"/>
      <c r="XA211" s="1"/>
      <c r="XB211" s="1"/>
      <c r="XC211" s="1"/>
      <c r="XM211" s="24"/>
      <c r="XN211" s="24"/>
      <c r="XO211" s="24"/>
      <c r="XP211" s="24"/>
      <c r="XQ211" s="24"/>
      <c r="XR211" s="24"/>
      <c r="XS211" s="24"/>
      <c r="XT211" s="24"/>
      <c r="XU211" s="24"/>
      <c r="XV211" s="24"/>
      <c r="XW211" s="24"/>
      <c r="XX211" s="24"/>
      <c r="XY211" s="24"/>
      <c r="XZ211" s="24"/>
      <c r="YA211" s="24"/>
      <c r="YB211" s="24"/>
      <c r="YC211" s="24"/>
      <c r="YD211" s="24"/>
      <c r="YE211" s="24"/>
      <c r="YF211" s="24"/>
      <c r="YG211" s="24"/>
      <c r="YH211" s="24"/>
      <c r="YI211" s="24"/>
      <c r="YJ211" s="24"/>
      <c r="YK211" s="24"/>
      <c r="YL211" s="24"/>
      <c r="YM211" s="24"/>
      <c r="YN211" s="24"/>
      <c r="YO211" s="24"/>
      <c r="YP211" s="24"/>
      <c r="YQ211" s="24"/>
      <c r="YR211" s="24"/>
      <c r="YS211" s="24"/>
      <c r="YT211" s="24"/>
      <c r="YU211" s="24"/>
      <c r="YV211" s="51"/>
      <c r="ZG211" s="51"/>
      <c r="ZH211" s="8"/>
      <c r="ZI211" s="7"/>
      <c r="ZJ211" s="24"/>
      <c r="ZK211" s="1"/>
      <c r="ZL211" s="24"/>
      <c r="ZM211" s="1"/>
      <c r="ZN211" s="1"/>
      <c r="ZO211" s="1"/>
      <c r="ZW211" s="1"/>
      <c r="AAA211" s="7"/>
      <c r="AAB211" s="6"/>
      <c r="AAC211" s="24"/>
      <c r="AAD211" s="24"/>
      <c r="AAE211" s="24"/>
      <c r="AAF211" s="51"/>
      <c r="AAG211" s="71"/>
      <c r="AAH211" s="7"/>
      <c r="AAI211" s="46"/>
    </row>
    <row r="212" s="1" customFormat="1" ht="15" customHeight="1">
      <c r="A212" s="2"/>
      <c r="B212" s="2"/>
      <c r="C212" s="2"/>
      <c r="D212" s="2"/>
      <c r="E212" s="2"/>
      <c r="F212" s="2"/>
      <c r="G212" s="2"/>
      <c r="H212" s="2"/>
      <c r="I212" s="2"/>
      <c r="J212" s="2"/>
      <c r="K212" s="8"/>
      <c r="L212" s="46"/>
      <c r="M212" s="24"/>
      <c r="N212" s="51"/>
      <c r="O212" s="71"/>
      <c r="P212" s="6"/>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51"/>
      <c r="AV212" s="71"/>
      <c r="AW212" s="6"/>
      <c r="AX212" s="24"/>
      <c r="AY212" s="24"/>
      <c r="AZ212" s="71"/>
      <c r="BA212" s="7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c r="DA212" s="51"/>
      <c r="DB212" s="51"/>
      <c r="DC212" s="51"/>
      <c r="DD212" s="51"/>
      <c r="DE212" s="51"/>
      <c r="DF212" s="51"/>
      <c r="DG212" s="51"/>
      <c r="DH212" s="51"/>
      <c r="DI212" s="51"/>
      <c r="DJ212" s="51"/>
      <c r="DK212" s="51"/>
      <c r="DL212" s="24"/>
      <c r="DM212" s="24"/>
      <c r="DN212" s="24"/>
      <c r="DO212" s="6"/>
      <c r="DP212" s="7"/>
      <c r="DQ212" s="6"/>
      <c r="DR212" s="24"/>
      <c r="DS212" s="24"/>
      <c r="DT212" s="24"/>
      <c r="DX212" s="51"/>
      <c r="DY212" s="51"/>
      <c r="DZ212" s="51"/>
      <c r="EA212" s="51"/>
      <c r="EB212" s="51"/>
      <c r="EC212" s="51"/>
      <c r="ED212" s="51"/>
      <c r="EE212" s="51"/>
      <c r="EF212" s="51"/>
      <c r="EG212" s="51"/>
      <c r="EH212" s="51"/>
      <c r="EI212" s="51"/>
      <c r="EJ212" s="51"/>
      <c r="EK212" s="51"/>
      <c r="EL212" s="51"/>
      <c r="EM212" s="51"/>
      <c r="EN212" s="51"/>
      <c r="EO212" s="51"/>
      <c r="EP212" s="51"/>
      <c r="EQ212" s="51"/>
      <c r="ER212" s="51"/>
      <c r="ES212" s="24"/>
      <c r="ET212" s="24"/>
      <c r="EU212" s="24"/>
      <c r="EV212" s="24"/>
      <c r="EW212" s="24"/>
      <c r="EX212" s="24"/>
      <c r="EY212" s="24"/>
      <c r="EZ212" s="24"/>
      <c r="FA212" s="24"/>
      <c r="FB212" s="24"/>
      <c r="FC212" s="6"/>
      <c r="FD212" s="7"/>
      <c r="FE212" s="6"/>
      <c r="FF212" s="24"/>
      <c r="FG212" s="24"/>
      <c r="FH212" s="24"/>
      <c r="FM212" s="51"/>
      <c r="FN212" s="51"/>
      <c r="FO212" s="51"/>
      <c r="FP212" s="51"/>
      <c r="FQ212" s="51"/>
      <c r="FR212" s="51"/>
      <c r="FS212" s="51"/>
      <c r="FT212" s="51"/>
      <c r="FU212" s="51"/>
      <c r="FV212" s="51"/>
      <c r="FW212" s="51"/>
      <c r="FX212" s="51"/>
      <c r="FY212" s="51"/>
      <c r="FZ212" s="51"/>
      <c r="GA212" s="51"/>
      <c r="GB212" s="51"/>
      <c r="GC212" s="51"/>
      <c r="GD212" s="51"/>
      <c r="GE212" s="51"/>
      <c r="GF212" s="51"/>
      <c r="GG212" s="24"/>
      <c r="GH212" s="24"/>
      <c r="GI212" s="24"/>
      <c r="GJ212" s="6"/>
      <c r="GK212" s="7"/>
      <c r="GL212" s="6"/>
      <c r="GM212" s="24"/>
      <c r="GN212" s="24"/>
      <c r="GO212" s="24"/>
      <c r="GT212" s="1"/>
      <c r="GU212" s="1"/>
      <c r="GV212" s="1"/>
      <c r="GW212" s="1"/>
      <c r="GX212" s="1"/>
      <c r="GY212" s="1"/>
      <c r="GZ212" s="1"/>
      <c r="HA212" s="1"/>
      <c r="HB212" s="1"/>
      <c r="HC212" s="1"/>
      <c r="HD212" s="1"/>
      <c r="HE212" s="1"/>
      <c r="HF212" s="1"/>
      <c r="HG212" s="1"/>
      <c r="HH212" s="1"/>
      <c r="HI212" s="1"/>
      <c r="HJ212" s="1"/>
      <c r="HK212" s="1"/>
      <c r="HL212" s="24"/>
      <c r="HM212" s="24"/>
      <c r="HN212" s="24"/>
      <c r="HO212" s="6"/>
      <c r="HP212" s="7"/>
      <c r="HQ212" s="6"/>
      <c r="HR212" s="24"/>
      <c r="HS212" s="24"/>
      <c r="HT212" s="24"/>
      <c r="HV212" s="1"/>
      <c r="HW212" s="1"/>
      <c r="HX212" s="1"/>
      <c r="HY212" s="1"/>
      <c r="HZ212" s="1"/>
      <c r="IA212" s="1"/>
      <c r="IB212" s="1"/>
      <c r="IC212" s="1"/>
      <c r="ID212" s="1"/>
      <c r="IE212" s="1"/>
      <c r="IF212" s="1"/>
      <c r="IG212" s="1"/>
      <c r="IH212" s="1"/>
      <c r="II212" s="1"/>
      <c r="IJ212" s="1"/>
      <c r="IK212" s="1"/>
      <c r="IL212" s="1"/>
      <c r="IM212" s="1"/>
      <c r="IN212" s="24"/>
      <c r="IO212" s="24"/>
      <c r="IP212" s="24"/>
      <c r="IQ212" s="6"/>
      <c r="IR212" s="7"/>
      <c r="IS212" s="6"/>
      <c r="IT212" s="24"/>
      <c r="IU212" s="24"/>
      <c r="IV212" s="24"/>
      <c r="IW212" s="24"/>
      <c r="IX212" s="24"/>
      <c r="IY212" s="24"/>
      <c r="IZ212" s="24"/>
      <c r="JA212" s="24"/>
      <c r="JB212" s="24"/>
      <c r="JC212" s="24"/>
      <c r="JD212" s="24"/>
      <c r="JE212" s="24"/>
      <c r="JF212" s="51"/>
      <c r="JG212" s="51"/>
      <c r="JH212" s="51"/>
      <c r="JI212" s="51"/>
      <c r="JJ212" s="51"/>
      <c r="JK212" s="51"/>
      <c r="JL212" s="51"/>
      <c r="JM212" s="51"/>
      <c r="JN212" s="51"/>
      <c r="KN212" s="51"/>
      <c r="KO212" s="51"/>
      <c r="KP212" s="51"/>
      <c r="KQ212" s="51"/>
      <c r="KR212" s="51"/>
      <c r="KS212" s="51"/>
      <c r="KT212" s="51"/>
      <c r="KU212" s="51"/>
      <c r="KV212" s="51"/>
      <c r="KW212" s="51"/>
      <c r="KX212" s="51"/>
      <c r="KY212" s="51"/>
      <c r="KZ212" s="51"/>
      <c r="LA212" s="51"/>
      <c r="LB212" s="51"/>
      <c r="LC212" s="51"/>
      <c r="LD212" s="51"/>
      <c r="LE212" s="51"/>
      <c r="LF212" s="51"/>
      <c r="LG212" s="51"/>
      <c r="LH212" s="51"/>
      <c r="LI212" s="51"/>
      <c r="LJ212" s="51"/>
      <c r="LK212" s="51"/>
      <c r="LL212" s="51"/>
      <c r="LM212" s="1"/>
      <c r="LN212" s="1"/>
      <c r="LO212" s="1"/>
      <c r="LP212" s="1"/>
      <c r="LQ212" s="1"/>
      <c r="LR212" s="1"/>
      <c r="LS212" s="1"/>
      <c r="LT212" s="1"/>
      <c r="LU212" s="1"/>
      <c r="LV212" s="1"/>
      <c r="LW212" s="1"/>
      <c r="LX212" s="1"/>
      <c r="LY212" s="1"/>
      <c r="LZ212" s="1"/>
      <c r="MA212" s="1"/>
      <c r="MB212" s="1"/>
      <c r="MC212" s="1"/>
      <c r="MD212" s="1"/>
      <c r="ME212" s="24"/>
      <c r="MF212" s="24"/>
      <c r="MG212" s="24"/>
      <c r="MH212" s="6"/>
      <c r="MI212" s="7"/>
      <c r="MJ212" s="6"/>
      <c r="MK212" s="24"/>
      <c r="ML212" s="24"/>
      <c r="MM212" s="24"/>
      <c r="MN212" s="24"/>
      <c r="MO212" s="24"/>
      <c r="MP212" s="24"/>
      <c r="MQ212" s="24"/>
      <c r="MR212" s="24"/>
      <c r="MS212" s="24"/>
      <c r="MT212" s="24"/>
      <c r="MU212" s="24"/>
      <c r="MV212" s="24"/>
      <c r="MW212" s="1"/>
      <c r="MX212" s="1"/>
      <c r="MY212" s="1"/>
      <c r="MZ212" s="1"/>
      <c r="NA212" s="1"/>
      <c r="NB212" s="1"/>
      <c r="NC212" s="1"/>
      <c r="ND212" s="1"/>
      <c r="NE212" s="1"/>
      <c r="NF212" s="1"/>
      <c r="NG212" s="1"/>
      <c r="NH212" s="1"/>
      <c r="NI212" s="1"/>
      <c r="NJ212" s="1"/>
      <c r="NK212" s="1"/>
      <c r="NL212" s="1"/>
      <c r="NM212" s="1"/>
      <c r="NN212" s="1"/>
      <c r="NO212" s="24"/>
      <c r="NP212" s="24"/>
      <c r="NQ212" s="24"/>
      <c r="NR212" s="6"/>
      <c r="NS212" s="7"/>
      <c r="NT212" s="6"/>
      <c r="NU212" s="24"/>
      <c r="NV212" s="24"/>
      <c r="NW212" s="24"/>
      <c r="NX212" s="24"/>
      <c r="NY212" s="24"/>
      <c r="NZ212" s="24"/>
      <c r="OA212" s="24"/>
      <c r="OB212" s="24"/>
      <c r="OC212" s="24"/>
      <c r="OD212" s="24"/>
      <c r="OE212" s="24"/>
      <c r="OF212" s="24"/>
      <c r="OG212" s="24"/>
      <c r="OH212" s="24"/>
      <c r="OI212" s="24"/>
      <c r="OJ212" s="6"/>
      <c r="OK212" s="7"/>
      <c r="OL212" s="6"/>
      <c r="OM212" s="24"/>
      <c r="ON212" s="24"/>
      <c r="OO212" s="24"/>
      <c r="OP212" s="24"/>
      <c r="OQ212" s="24"/>
      <c r="OR212" s="24"/>
      <c r="OS212" s="24"/>
      <c r="OT212" s="24"/>
      <c r="OU212" s="24"/>
      <c r="OV212" s="24"/>
      <c r="OW212" s="24"/>
      <c r="OX212" s="24"/>
      <c r="PH212" s="1"/>
      <c r="PI212" s="1"/>
      <c r="PJ212" s="1"/>
      <c r="PK212" s="1"/>
      <c r="PL212" s="1"/>
      <c r="PM212" s="1"/>
      <c r="PN212" s="1"/>
      <c r="PO212" s="1"/>
      <c r="PP212" s="1"/>
      <c r="PQ212" s="1"/>
      <c r="PR212" s="1"/>
      <c r="PS212" s="1"/>
      <c r="PT212" s="1"/>
      <c r="PU212" s="1"/>
      <c r="PV212" s="1"/>
      <c r="PW212" s="1"/>
      <c r="PX212" s="1"/>
      <c r="PY212" s="1"/>
      <c r="PZ212" s="24"/>
      <c r="QA212" s="24"/>
      <c r="QB212" s="24"/>
      <c r="QC212" s="6"/>
      <c r="QD212" s="7"/>
      <c r="QE212" s="6"/>
      <c r="QF212" s="24"/>
      <c r="QG212" s="24"/>
      <c r="QH212" s="24"/>
      <c r="QI212" s="24"/>
      <c r="QJ212" s="24"/>
      <c r="QK212" s="24"/>
      <c r="QL212" s="24"/>
      <c r="QM212" s="24"/>
      <c r="QN212" s="24"/>
      <c r="QO212" s="24"/>
      <c r="QP212" s="24"/>
      <c r="QQ212" s="24"/>
      <c r="QR212" s="24"/>
      <c r="QS212" s="24"/>
      <c r="QT212" s="24"/>
      <c r="QU212" s="6"/>
      <c r="QV212" s="7"/>
      <c r="QW212" s="6"/>
      <c r="QX212" s="24"/>
      <c r="QY212" s="24"/>
      <c r="QZ212" s="24"/>
      <c r="RA212" s="24"/>
      <c r="RB212" s="24"/>
      <c r="RC212" s="24"/>
      <c r="RD212" s="24"/>
      <c r="RE212" s="24"/>
      <c r="RF212" s="24"/>
      <c r="RG212" s="24"/>
      <c r="RH212" s="24"/>
      <c r="RI212" s="24"/>
      <c r="SB212" s="24"/>
      <c r="SC212" s="24"/>
      <c r="SD212" s="24"/>
      <c r="SE212" s="24"/>
      <c r="SF212" s="24"/>
      <c r="SG212" s="24"/>
      <c r="SH212" s="24"/>
      <c r="SI212" s="24"/>
      <c r="SJ212" s="24"/>
      <c r="SK212" s="51"/>
      <c r="SL212" s="51"/>
      <c r="SM212" s="51"/>
      <c r="SN212" s="51"/>
      <c r="SO212" s="51"/>
      <c r="SP212" s="51"/>
      <c r="SQ212" s="51"/>
      <c r="SR212" s="51"/>
      <c r="SS212" s="51"/>
      <c r="ST212" s="51"/>
      <c r="SU212" s="51"/>
      <c r="SV212" s="51"/>
      <c r="SW212" s="51"/>
      <c r="SX212" s="51"/>
      <c r="SY212" s="51"/>
      <c r="SZ212" s="51"/>
      <c r="TA212" s="51"/>
      <c r="TB212" s="51"/>
      <c r="TC212" s="51"/>
      <c r="TD212" s="51"/>
      <c r="TE212" s="51"/>
      <c r="TF212" s="24"/>
      <c r="TG212" s="24"/>
      <c r="TH212" s="24"/>
      <c r="TI212" s="6"/>
      <c r="TJ212" s="7"/>
      <c r="TK212" s="6"/>
      <c r="TL212" s="24"/>
      <c r="TM212" s="24"/>
      <c r="TN212" s="24"/>
      <c r="TR212" s="24"/>
      <c r="TS212" s="24"/>
      <c r="TT212" s="24"/>
      <c r="TU212" s="24"/>
      <c r="TV212" s="24"/>
      <c r="TW212" s="24"/>
      <c r="TX212" s="24"/>
      <c r="TY212" s="24"/>
      <c r="TZ212" s="24"/>
      <c r="UA212" s="24"/>
      <c r="UB212" s="24"/>
      <c r="UC212" s="24"/>
      <c r="UD212" s="24"/>
      <c r="UE212" s="24"/>
      <c r="UF212" s="24"/>
      <c r="UG212" s="24"/>
      <c r="UH212" s="24"/>
      <c r="UI212" s="24"/>
      <c r="US212" s="24"/>
      <c r="UT212" s="71"/>
      <c r="UU212" s="24"/>
      <c r="UV212" s="24"/>
      <c r="UW212" s="24"/>
      <c r="UX212" s="24"/>
      <c r="UY212" s="24"/>
      <c r="UZ212" s="24"/>
      <c r="VA212" s="24"/>
      <c r="VB212" s="24"/>
      <c r="VC212" s="24"/>
      <c r="VD212" s="24"/>
      <c r="VE212" s="6"/>
      <c r="VF212" s="7"/>
      <c r="VG212" s="6"/>
      <c r="VH212" s="24"/>
      <c r="VI212" s="24"/>
      <c r="VJ212" s="24"/>
      <c r="VK212" s="24"/>
      <c r="VL212" s="24"/>
      <c r="VM212" s="24"/>
      <c r="VN212" s="24"/>
      <c r="VO212" s="24"/>
      <c r="VP212" s="24"/>
      <c r="VQ212" s="24"/>
      <c r="VR212" s="24"/>
      <c r="VS212" s="24"/>
      <c r="VT212" s="24"/>
      <c r="VU212" s="24"/>
      <c r="VV212" s="24"/>
      <c r="VW212" s="24"/>
      <c r="VX212" s="24"/>
      <c r="VY212" s="24"/>
      <c r="VZ212" s="24"/>
      <c r="WA212" s="24"/>
      <c r="WB212" s="24"/>
      <c r="WC212" s="24"/>
      <c r="WD212" s="24"/>
      <c r="WE212" s="24"/>
      <c r="WF212" s="24"/>
      <c r="WG212" s="24"/>
      <c r="WH212" s="24"/>
      <c r="WI212" s="24"/>
      <c r="WJ212" s="24"/>
      <c r="WK212" s="24"/>
      <c r="WL212" s="24"/>
      <c r="WM212" s="3"/>
      <c r="WO212" s="4"/>
      <c r="WP212" s="1"/>
      <c r="WQ212" s="1"/>
      <c r="WR212" s="1"/>
      <c r="WS212" s="1"/>
      <c r="WT212" s="1"/>
      <c r="WU212" s="1"/>
      <c r="WV212" s="1"/>
      <c r="WW212" s="1"/>
      <c r="WX212" s="1"/>
      <c r="WY212" s="1"/>
      <c r="WZ212" s="1"/>
      <c r="XA212" s="1"/>
      <c r="XB212" s="1"/>
      <c r="XC212" s="1"/>
      <c r="XM212" s="24"/>
      <c r="XN212" s="24"/>
      <c r="XO212" s="24"/>
      <c r="XP212" s="24"/>
      <c r="XQ212" s="24"/>
      <c r="XR212" s="24"/>
      <c r="XS212" s="24"/>
      <c r="XT212" s="24"/>
      <c r="XU212" s="24"/>
      <c r="XV212" s="24"/>
      <c r="XW212" s="24"/>
      <c r="XX212" s="24"/>
      <c r="XY212" s="24"/>
      <c r="XZ212" s="24"/>
      <c r="YA212" s="24"/>
      <c r="YB212" s="24"/>
      <c r="YC212" s="24"/>
      <c r="YD212" s="24"/>
      <c r="YE212" s="24"/>
      <c r="YF212" s="24"/>
      <c r="YG212" s="24"/>
      <c r="YH212" s="24"/>
      <c r="YI212" s="24"/>
      <c r="YJ212" s="24"/>
      <c r="YK212" s="24"/>
      <c r="YL212" s="24"/>
      <c r="YM212" s="24"/>
      <c r="YN212" s="24"/>
      <c r="YO212" s="24"/>
      <c r="YP212" s="24"/>
      <c r="YQ212" s="24"/>
      <c r="YR212" s="24"/>
      <c r="YS212" s="24"/>
      <c r="YT212" s="24"/>
      <c r="YU212" s="24"/>
      <c r="YV212" s="51"/>
      <c r="ZG212" s="51"/>
      <c r="ZH212" s="71"/>
      <c r="ZI212" s="6"/>
      <c r="ZJ212" s="24"/>
      <c r="ZK212" s="1"/>
      <c r="ZL212" s="24"/>
      <c r="ZM212" s="1"/>
      <c r="ZN212" s="1"/>
      <c r="ZO212" s="1"/>
      <c r="ZW212" s="1"/>
      <c r="AAA212" s="71"/>
      <c r="AAB212" s="7"/>
      <c r="AAC212" s="24"/>
      <c r="AAD212" s="24"/>
      <c r="AAE212" s="24"/>
      <c r="AAF212" s="51"/>
      <c r="AAG212" s="7"/>
      <c r="AAH212" s="7"/>
      <c r="AAI212" s="46"/>
    </row>
    <row r="213" s="1" customFormat="1" ht="15" customHeight="1">
      <c r="A213" s="2"/>
      <c r="B213" s="2"/>
      <c r="C213" s="2"/>
      <c r="D213" s="2"/>
      <c r="E213" s="2"/>
      <c r="F213" s="2"/>
      <c r="G213" s="2"/>
      <c r="H213" s="2"/>
      <c r="I213" s="2"/>
      <c r="J213" s="2"/>
      <c r="K213" s="8"/>
      <c r="L213" s="46"/>
      <c r="M213" s="24"/>
      <c r="N213" s="51"/>
      <c r="O213" s="7"/>
      <c r="P213" s="7"/>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51"/>
      <c r="AV213" s="7"/>
      <c r="AW213" s="7"/>
      <c r="AX213" s="24"/>
      <c r="AY213" s="24"/>
      <c r="AZ213" s="71"/>
      <c r="BA213" s="7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c r="DA213" s="51"/>
      <c r="DB213" s="51"/>
      <c r="DC213" s="51"/>
      <c r="DD213" s="51"/>
      <c r="DE213" s="51"/>
      <c r="DF213" s="51"/>
      <c r="DG213" s="51"/>
      <c r="DH213" s="51"/>
      <c r="DI213" s="51"/>
      <c r="DJ213" s="51"/>
      <c r="DK213" s="51"/>
      <c r="DL213" s="24"/>
      <c r="DM213" s="24"/>
      <c r="DN213" s="24"/>
      <c r="DO213" s="6"/>
      <c r="DP213" s="7"/>
      <c r="DQ213" s="6"/>
      <c r="DR213" s="24"/>
      <c r="DS213" s="24"/>
      <c r="DT213" s="24"/>
      <c r="DX213" s="51"/>
      <c r="DY213" s="51"/>
      <c r="DZ213" s="51"/>
      <c r="EA213" s="51"/>
      <c r="EB213" s="51"/>
      <c r="EC213" s="51"/>
      <c r="ED213" s="51"/>
      <c r="EE213" s="51"/>
      <c r="EF213" s="51"/>
      <c r="EG213" s="51"/>
      <c r="EH213" s="51"/>
      <c r="EI213" s="51"/>
      <c r="EJ213" s="51"/>
      <c r="EK213" s="51"/>
      <c r="EL213" s="51"/>
      <c r="EM213" s="51"/>
      <c r="EN213" s="51"/>
      <c r="EO213" s="51"/>
      <c r="EP213" s="51"/>
      <c r="EQ213" s="51"/>
      <c r="ER213" s="51"/>
      <c r="ES213" s="24"/>
      <c r="ET213" s="24"/>
      <c r="EU213" s="24"/>
      <c r="EV213" s="24"/>
      <c r="EW213" s="24"/>
      <c r="EX213" s="24"/>
      <c r="EY213" s="24"/>
      <c r="EZ213" s="24"/>
      <c r="FA213" s="24"/>
      <c r="FB213" s="24"/>
      <c r="FC213" s="6"/>
      <c r="FD213" s="7"/>
      <c r="FE213" s="6"/>
      <c r="FF213" s="24"/>
      <c r="FG213" s="24"/>
      <c r="FH213" s="24"/>
      <c r="FM213" s="51"/>
      <c r="FN213" s="51"/>
      <c r="FO213" s="51"/>
      <c r="FP213" s="51"/>
      <c r="FQ213" s="51"/>
      <c r="FR213" s="51"/>
      <c r="FS213" s="51"/>
      <c r="FT213" s="51"/>
      <c r="FU213" s="51"/>
      <c r="FV213" s="51"/>
      <c r="FW213" s="51"/>
      <c r="FX213" s="51"/>
      <c r="FY213" s="51"/>
      <c r="FZ213" s="51"/>
      <c r="GA213" s="51"/>
      <c r="GB213" s="51"/>
      <c r="GC213" s="51"/>
      <c r="GD213" s="51"/>
      <c r="GE213" s="51"/>
      <c r="GF213" s="51"/>
      <c r="GG213" s="24"/>
      <c r="GH213" s="24"/>
      <c r="GI213" s="24"/>
      <c r="GJ213" s="6"/>
      <c r="GK213" s="7"/>
      <c r="GL213" s="6"/>
      <c r="GM213" s="24"/>
      <c r="GN213" s="24"/>
      <c r="GO213" s="24"/>
      <c r="GT213" s="1"/>
      <c r="GU213" s="1"/>
      <c r="GV213" s="1"/>
      <c r="GW213" s="1"/>
      <c r="GX213" s="1"/>
      <c r="GY213" s="1"/>
      <c r="GZ213" s="1"/>
      <c r="HA213" s="1"/>
      <c r="HB213" s="1"/>
      <c r="HC213" s="1"/>
      <c r="HD213" s="1"/>
      <c r="HE213" s="1"/>
      <c r="HF213" s="1"/>
      <c r="HG213" s="1"/>
      <c r="HH213" s="1"/>
      <c r="HI213" s="1"/>
      <c r="HJ213" s="1"/>
      <c r="HK213" s="1"/>
      <c r="HL213" s="24"/>
      <c r="HM213" s="24"/>
      <c r="HN213" s="24"/>
      <c r="HO213" s="6"/>
      <c r="HP213" s="7"/>
      <c r="HQ213" s="6"/>
      <c r="HR213" s="24"/>
      <c r="HS213" s="24"/>
      <c r="HT213" s="24"/>
      <c r="HV213" s="1"/>
      <c r="HW213" s="1"/>
      <c r="HX213" s="1"/>
      <c r="HY213" s="1"/>
      <c r="HZ213" s="1"/>
      <c r="IA213" s="1"/>
      <c r="IB213" s="1"/>
      <c r="IC213" s="1"/>
      <c r="ID213" s="1"/>
      <c r="IE213" s="1"/>
      <c r="IF213" s="1"/>
      <c r="IG213" s="1"/>
      <c r="IH213" s="1"/>
      <c r="II213" s="1"/>
      <c r="IJ213" s="1"/>
      <c r="IK213" s="1"/>
      <c r="IL213" s="1"/>
      <c r="IM213" s="1"/>
      <c r="IN213" s="24"/>
      <c r="IO213" s="24"/>
      <c r="IP213" s="24"/>
      <c r="IQ213" s="6"/>
      <c r="IR213" s="7"/>
      <c r="IS213" s="6"/>
      <c r="IT213" s="24"/>
      <c r="IU213" s="24"/>
      <c r="IV213" s="24"/>
      <c r="IW213" s="24"/>
      <c r="IX213" s="24"/>
      <c r="IY213" s="24"/>
      <c r="IZ213" s="24"/>
      <c r="JA213" s="24"/>
      <c r="JB213" s="24"/>
      <c r="JC213" s="24"/>
      <c r="JD213" s="24"/>
      <c r="JE213" s="24"/>
      <c r="JF213" s="51"/>
      <c r="JG213" s="51"/>
      <c r="JH213" s="51"/>
      <c r="JI213" s="51"/>
      <c r="JJ213" s="51"/>
      <c r="JK213" s="51"/>
      <c r="JL213" s="51"/>
      <c r="JM213" s="51"/>
      <c r="JN213" s="51"/>
      <c r="KN213" s="51"/>
      <c r="KO213" s="51"/>
      <c r="KP213" s="51"/>
      <c r="KQ213" s="51"/>
      <c r="KR213" s="51"/>
      <c r="KS213" s="51"/>
      <c r="KT213" s="51"/>
      <c r="KU213" s="51"/>
      <c r="KV213" s="51"/>
      <c r="KW213" s="51"/>
      <c r="KX213" s="51"/>
      <c r="KY213" s="51"/>
      <c r="KZ213" s="51"/>
      <c r="LA213" s="51"/>
      <c r="LB213" s="51"/>
      <c r="LC213" s="51"/>
      <c r="LD213" s="51"/>
      <c r="LE213" s="51"/>
      <c r="LF213" s="51"/>
      <c r="LG213" s="51"/>
      <c r="LH213" s="51"/>
      <c r="LI213" s="51"/>
      <c r="LJ213" s="51"/>
      <c r="LK213" s="51"/>
      <c r="LL213" s="51"/>
      <c r="LM213" s="1"/>
      <c r="LN213" s="1"/>
      <c r="LO213" s="1"/>
      <c r="LP213" s="1"/>
      <c r="LQ213" s="1"/>
      <c r="LR213" s="1"/>
      <c r="LS213" s="1"/>
      <c r="LT213" s="1"/>
      <c r="LU213" s="1"/>
      <c r="LV213" s="1"/>
      <c r="LW213" s="1"/>
      <c r="LX213" s="1"/>
      <c r="LY213" s="1"/>
      <c r="LZ213" s="1"/>
      <c r="MA213" s="1"/>
      <c r="MB213" s="1"/>
      <c r="MC213" s="1"/>
      <c r="MD213" s="1"/>
      <c r="ME213" s="24"/>
      <c r="MF213" s="24"/>
      <c r="MG213" s="24"/>
      <c r="MH213" s="6"/>
      <c r="MI213" s="7"/>
      <c r="MJ213" s="6"/>
      <c r="MK213" s="24"/>
      <c r="ML213" s="24"/>
      <c r="MM213" s="24"/>
      <c r="MN213" s="24"/>
      <c r="MO213" s="24"/>
      <c r="MP213" s="24"/>
      <c r="MQ213" s="24"/>
      <c r="MR213" s="24"/>
      <c r="MS213" s="24"/>
      <c r="MT213" s="24"/>
      <c r="MU213" s="24"/>
      <c r="MV213" s="24"/>
      <c r="MW213" s="1"/>
      <c r="MX213" s="1"/>
      <c r="MY213" s="1"/>
      <c r="MZ213" s="1"/>
      <c r="NA213" s="1"/>
      <c r="NB213" s="1"/>
      <c r="NC213" s="1"/>
      <c r="ND213" s="1"/>
      <c r="NE213" s="1"/>
      <c r="NF213" s="1"/>
      <c r="NG213" s="1"/>
      <c r="NH213" s="1"/>
      <c r="NI213" s="1"/>
      <c r="NJ213" s="1"/>
      <c r="NK213" s="1"/>
      <c r="NL213" s="1"/>
      <c r="NM213" s="1"/>
      <c r="NN213" s="1"/>
      <c r="NO213" s="24"/>
      <c r="NP213" s="24"/>
      <c r="NQ213" s="24"/>
      <c r="NR213" s="6"/>
      <c r="NS213" s="7"/>
      <c r="NT213" s="6"/>
      <c r="NU213" s="24"/>
      <c r="NV213" s="24"/>
      <c r="NW213" s="24"/>
      <c r="NX213" s="24"/>
      <c r="NY213" s="24"/>
      <c r="NZ213" s="24"/>
      <c r="OA213" s="24"/>
      <c r="OB213" s="24"/>
      <c r="OC213" s="24"/>
      <c r="OD213" s="24"/>
      <c r="OE213" s="24"/>
      <c r="OF213" s="24"/>
      <c r="OG213" s="24"/>
      <c r="OH213" s="24"/>
      <c r="OI213" s="24"/>
      <c r="OJ213" s="6"/>
      <c r="OK213" s="7"/>
      <c r="OL213" s="6"/>
      <c r="OM213" s="24"/>
      <c r="ON213" s="24"/>
      <c r="OO213" s="24"/>
      <c r="OP213" s="24"/>
      <c r="OQ213" s="24"/>
      <c r="OR213" s="24"/>
      <c r="OS213" s="24"/>
      <c r="OT213" s="24"/>
      <c r="OU213" s="24"/>
      <c r="OV213" s="24"/>
      <c r="OW213" s="24"/>
      <c r="OX213" s="24"/>
      <c r="PH213" s="1"/>
      <c r="PI213" s="1"/>
      <c r="PJ213" s="1"/>
      <c r="PK213" s="1"/>
      <c r="PL213" s="1"/>
      <c r="PM213" s="1"/>
      <c r="PN213" s="1"/>
      <c r="PO213" s="1"/>
      <c r="PP213" s="1"/>
      <c r="PQ213" s="1"/>
      <c r="PR213" s="1"/>
      <c r="PS213" s="1"/>
      <c r="PT213" s="1"/>
      <c r="PU213" s="1"/>
      <c r="PV213" s="1"/>
      <c r="PW213" s="1"/>
      <c r="PX213" s="1"/>
      <c r="PY213" s="1"/>
      <c r="PZ213" s="24"/>
      <c r="QA213" s="24"/>
      <c r="QB213" s="24"/>
      <c r="QC213" s="6"/>
      <c r="QD213" s="7"/>
      <c r="QE213" s="6"/>
      <c r="QF213" s="24"/>
      <c r="QG213" s="24"/>
      <c r="QH213" s="24"/>
      <c r="QI213" s="24"/>
      <c r="QJ213" s="24"/>
      <c r="QK213" s="24"/>
      <c r="QL213" s="24"/>
      <c r="QM213" s="24"/>
      <c r="QN213" s="24"/>
      <c r="QO213" s="24"/>
      <c r="QP213" s="24"/>
      <c r="QQ213" s="24"/>
      <c r="QR213" s="24"/>
      <c r="QS213" s="24"/>
      <c r="QT213" s="24"/>
      <c r="QU213" s="6"/>
      <c r="QV213" s="7"/>
      <c r="QW213" s="6"/>
      <c r="QX213" s="24"/>
      <c r="QY213" s="24"/>
      <c r="QZ213" s="24"/>
      <c r="RA213" s="24"/>
      <c r="RB213" s="24"/>
      <c r="RC213" s="24"/>
      <c r="RD213" s="24"/>
      <c r="RE213" s="24"/>
      <c r="RF213" s="24"/>
      <c r="RG213" s="24"/>
      <c r="RH213" s="24"/>
      <c r="RI213" s="24"/>
      <c r="SB213" s="24"/>
      <c r="SC213" s="24"/>
      <c r="SD213" s="24"/>
      <c r="SE213" s="24"/>
      <c r="SF213" s="24"/>
      <c r="SG213" s="24"/>
      <c r="SH213" s="24"/>
      <c r="SI213" s="24"/>
      <c r="SJ213" s="24"/>
      <c r="SK213" s="51"/>
      <c r="SL213" s="51"/>
      <c r="SM213" s="51"/>
      <c r="SN213" s="51"/>
      <c r="SO213" s="51"/>
      <c r="SP213" s="51"/>
      <c r="SQ213" s="51"/>
      <c r="SR213" s="51"/>
      <c r="SS213" s="51"/>
      <c r="ST213" s="51"/>
      <c r="SU213" s="51"/>
      <c r="SV213" s="51"/>
      <c r="SW213" s="51"/>
      <c r="SX213" s="51"/>
      <c r="SY213" s="51"/>
      <c r="SZ213" s="51"/>
      <c r="TA213" s="51"/>
      <c r="TB213" s="51"/>
      <c r="TC213" s="51"/>
      <c r="TD213" s="51"/>
      <c r="TE213" s="51"/>
      <c r="TF213" s="24"/>
      <c r="TG213" s="24"/>
      <c r="TH213" s="24"/>
      <c r="TI213" s="6"/>
      <c r="TJ213" s="7"/>
      <c r="TK213" s="6"/>
      <c r="TL213" s="24"/>
      <c r="TM213" s="24"/>
      <c r="TN213" s="24"/>
      <c r="TR213" s="24"/>
      <c r="TS213" s="24"/>
      <c r="TT213" s="24"/>
      <c r="TU213" s="24"/>
      <c r="TV213" s="24"/>
      <c r="TW213" s="24"/>
      <c r="TX213" s="24"/>
      <c r="TY213" s="24"/>
      <c r="TZ213" s="24"/>
      <c r="UA213" s="24"/>
      <c r="UB213" s="24"/>
      <c r="UC213" s="24"/>
      <c r="UD213" s="24"/>
      <c r="UE213" s="24"/>
      <c r="UF213" s="24"/>
      <c r="UG213" s="24"/>
      <c r="UH213" s="24"/>
      <c r="UI213" s="24"/>
      <c r="US213" s="24"/>
      <c r="UT213" s="71"/>
      <c r="UU213" s="24"/>
      <c r="UV213" s="24"/>
      <c r="UW213" s="24"/>
      <c r="UX213" s="24"/>
      <c r="UY213" s="24"/>
      <c r="UZ213" s="24"/>
      <c r="VA213" s="24"/>
      <c r="VB213" s="24"/>
      <c r="VC213" s="24"/>
      <c r="VD213" s="24"/>
      <c r="VE213" s="6"/>
      <c r="VF213" s="7"/>
      <c r="VG213" s="6"/>
      <c r="VH213" s="24"/>
      <c r="VI213" s="24"/>
      <c r="VJ213" s="24"/>
      <c r="VK213" s="24"/>
      <c r="VL213" s="24"/>
      <c r="VM213" s="24"/>
      <c r="VN213" s="24"/>
      <c r="VO213" s="24"/>
      <c r="VP213" s="24"/>
      <c r="VQ213" s="24"/>
      <c r="VR213" s="24"/>
      <c r="VS213" s="24"/>
      <c r="VT213" s="24"/>
      <c r="VU213" s="24"/>
      <c r="VV213" s="24"/>
      <c r="VW213" s="24"/>
      <c r="VX213" s="24"/>
      <c r="VY213" s="24"/>
      <c r="VZ213" s="24"/>
      <c r="WA213" s="24"/>
      <c r="WB213" s="24"/>
      <c r="WC213" s="24"/>
      <c r="WD213" s="24"/>
      <c r="WE213" s="24"/>
      <c r="WF213" s="24"/>
      <c r="WG213" s="24"/>
      <c r="WH213" s="24"/>
      <c r="WI213" s="24"/>
      <c r="WJ213" s="24"/>
      <c r="WK213" s="24"/>
      <c r="WL213" s="24"/>
      <c r="WM213" s="3"/>
      <c r="WO213" s="4"/>
      <c r="WP213" s="1"/>
      <c r="WQ213" s="1"/>
      <c r="WR213" s="1"/>
      <c r="WS213" s="1"/>
      <c r="WT213" s="1"/>
      <c r="WU213" s="1"/>
      <c r="WV213" s="1"/>
      <c r="WW213" s="1"/>
      <c r="WX213" s="1"/>
      <c r="WY213" s="1"/>
      <c r="WZ213" s="1"/>
      <c r="XA213" s="1"/>
      <c r="XB213" s="1"/>
      <c r="XC213" s="1"/>
      <c r="XM213" s="24"/>
      <c r="XN213" s="24"/>
      <c r="XO213" s="24"/>
      <c r="XP213" s="24"/>
      <c r="XQ213" s="24"/>
      <c r="XR213" s="24"/>
      <c r="XS213" s="24"/>
      <c r="XT213" s="24"/>
      <c r="XU213" s="24"/>
      <c r="XV213" s="24"/>
      <c r="XW213" s="24"/>
      <c r="XX213" s="24"/>
      <c r="XY213" s="24"/>
      <c r="XZ213" s="24"/>
      <c r="YA213" s="24"/>
      <c r="YB213" s="24"/>
      <c r="YC213" s="24"/>
      <c r="YD213" s="24"/>
      <c r="YE213" s="24"/>
      <c r="YF213" s="24"/>
      <c r="YG213" s="24"/>
      <c r="YH213" s="24"/>
      <c r="YI213" s="24"/>
      <c r="YJ213" s="24"/>
      <c r="YK213" s="24"/>
      <c r="YL213" s="24"/>
      <c r="YM213" s="24"/>
      <c r="YN213" s="24"/>
      <c r="YO213" s="24"/>
      <c r="YP213" s="24"/>
      <c r="YQ213" s="24"/>
      <c r="YR213" s="24"/>
      <c r="YS213" s="24"/>
      <c r="YT213" s="24"/>
      <c r="YU213" s="24"/>
      <c r="YV213" s="51"/>
      <c r="ZG213" s="51"/>
      <c r="ZH213" s="8"/>
      <c r="ZI213" s="7"/>
      <c r="ZJ213" s="24"/>
      <c r="ZK213" s="1"/>
      <c r="ZL213" s="24"/>
      <c r="ZM213" s="1"/>
      <c r="ZN213" s="1"/>
      <c r="ZO213" s="1"/>
      <c r="ZW213" s="1"/>
      <c r="AAA213" s="7"/>
      <c r="AAB213" s="6"/>
      <c r="AAC213" s="24"/>
      <c r="AAD213" s="24"/>
      <c r="AAE213" s="24"/>
      <c r="AAF213" s="51"/>
      <c r="AAG213" s="71"/>
      <c r="AAH213" s="7"/>
      <c r="AAI213" s="46"/>
    </row>
    <row r="214" s="1" customFormat="1" ht="15" customHeight="1">
      <c r="A214" s="2"/>
      <c r="B214" s="2"/>
      <c r="C214" s="2"/>
      <c r="D214" s="2"/>
      <c r="E214" s="2"/>
      <c r="F214" s="2"/>
      <c r="G214" s="2"/>
      <c r="H214" s="2"/>
      <c r="I214" s="2"/>
      <c r="J214" s="2"/>
      <c r="K214" s="8"/>
      <c r="L214" s="46"/>
      <c r="M214" s="24"/>
      <c r="N214" s="51"/>
      <c r="O214" s="71"/>
      <c r="P214" s="6"/>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51"/>
      <c r="AV214" s="71"/>
      <c r="AW214" s="6"/>
      <c r="AX214" s="24"/>
      <c r="AY214" s="24"/>
      <c r="AZ214" s="71"/>
      <c r="BA214" s="7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c r="DA214" s="51"/>
      <c r="DB214" s="51"/>
      <c r="DC214" s="51"/>
      <c r="DD214" s="51"/>
      <c r="DE214" s="51"/>
      <c r="DF214" s="51"/>
      <c r="DG214" s="51"/>
      <c r="DH214" s="51"/>
      <c r="DI214" s="51"/>
      <c r="DJ214" s="51"/>
      <c r="DK214" s="51"/>
      <c r="DL214" s="24"/>
      <c r="DM214" s="24"/>
      <c r="DN214" s="24"/>
      <c r="DO214" s="6"/>
      <c r="DP214" s="7"/>
      <c r="DQ214" s="6"/>
      <c r="DR214" s="24"/>
      <c r="DS214" s="24"/>
      <c r="DT214" s="24"/>
      <c r="DX214" s="51"/>
      <c r="DY214" s="51"/>
      <c r="DZ214" s="51"/>
      <c r="EA214" s="51"/>
      <c r="EB214" s="51"/>
      <c r="EC214" s="51"/>
      <c r="ED214" s="51"/>
      <c r="EE214" s="51"/>
      <c r="EF214" s="51"/>
      <c r="EG214" s="51"/>
      <c r="EH214" s="51"/>
      <c r="EI214" s="51"/>
      <c r="EJ214" s="51"/>
      <c r="EK214" s="51"/>
      <c r="EL214" s="51"/>
      <c r="EM214" s="51"/>
      <c r="EN214" s="51"/>
      <c r="EO214" s="51"/>
      <c r="EP214" s="51"/>
      <c r="EQ214" s="51"/>
      <c r="ER214" s="51"/>
      <c r="ES214" s="24"/>
      <c r="ET214" s="24"/>
      <c r="EU214" s="24"/>
      <c r="EV214" s="24"/>
      <c r="EW214" s="24"/>
      <c r="EX214" s="24"/>
      <c r="EY214" s="24"/>
      <c r="EZ214" s="24"/>
      <c r="FA214" s="24"/>
      <c r="FB214" s="24"/>
      <c r="FC214" s="6"/>
      <c r="FD214" s="7"/>
      <c r="FE214" s="6"/>
      <c r="FF214" s="24"/>
      <c r="FG214" s="24"/>
      <c r="FH214" s="24"/>
      <c r="FM214" s="51"/>
      <c r="FN214" s="51"/>
      <c r="FO214" s="51"/>
      <c r="FP214" s="51"/>
      <c r="FQ214" s="51"/>
      <c r="FR214" s="51"/>
      <c r="FS214" s="51"/>
      <c r="FT214" s="51"/>
      <c r="FU214" s="51"/>
      <c r="FV214" s="51"/>
      <c r="FW214" s="51"/>
      <c r="FX214" s="51"/>
      <c r="FY214" s="51"/>
      <c r="FZ214" s="51"/>
      <c r="GA214" s="51"/>
      <c r="GB214" s="51"/>
      <c r="GC214" s="51"/>
      <c r="GD214" s="51"/>
      <c r="GE214" s="51"/>
      <c r="GF214" s="51"/>
      <c r="GG214" s="24"/>
      <c r="GH214" s="24"/>
      <c r="GI214" s="24"/>
      <c r="GJ214" s="6"/>
      <c r="GK214" s="7"/>
      <c r="GL214" s="6"/>
      <c r="GM214" s="24"/>
      <c r="GN214" s="24"/>
      <c r="GO214" s="24"/>
      <c r="GT214" s="1"/>
      <c r="GU214" s="1"/>
      <c r="GV214" s="1"/>
      <c r="GW214" s="1"/>
      <c r="GX214" s="1"/>
      <c r="GY214" s="1"/>
      <c r="GZ214" s="1"/>
      <c r="HA214" s="1"/>
      <c r="HB214" s="1"/>
      <c r="HC214" s="1"/>
      <c r="HD214" s="1"/>
      <c r="HE214" s="1"/>
      <c r="HF214" s="1"/>
      <c r="HG214" s="1"/>
      <c r="HH214" s="1"/>
      <c r="HI214" s="1"/>
      <c r="HJ214" s="1"/>
      <c r="HK214" s="1"/>
      <c r="HL214" s="24"/>
      <c r="HM214" s="24"/>
      <c r="HN214" s="24"/>
      <c r="HO214" s="6"/>
      <c r="HP214" s="7"/>
      <c r="HQ214" s="6"/>
      <c r="HR214" s="24"/>
      <c r="HS214" s="24"/>
      <c r="HT214" s="24"/>
      <c r="HV214" s="1"/>
      <c r="HW214" s="1"/>
      <c r="HX214" s="1"/>
      <c r="HY214" s="1"/>
      <c r="HZ214" s="1"/>
      <c r="IA214" s="1"/>
      <c r="IB214" s="1"/>
      <c r="IC214" s="1"/>
      <c r="ID214" s="1"/>
      <c r="IE214" s="1"/>
      <c r="IF214" s="1"/>
      <c r="IG214" s="1"/>
      <c r="IH214" s="1"/>
      <c r="II214" s="1"/>
      <c r="IJ214" s="1"/>
      <c r="IK214" s="1"/>
      <c r="IL214" s="1"/>
      <c r="IM214" s="1"/>
      <c r="IN214" s="24"/>
      <c r="IO214" s="24"/>
      <c r="IP214" s="24"/>
      <c r="IQ214" s="6"/>
      <c r="IR214" s="7"/>
      <c r="IS214" s="6"/>
      <c r="IT214" s="24"/>
      <c r="IU214" s="24"/>
      <c r="IV214" s="24"/>
      <c r="IW214" s="24"/>
      <c r="IX214" s="24"/>
      <c r="IY214" s="24"/>
      <c r="IZ214" s="24"/>
      <c r="JA214" s="24"/>
      <c r="JB214" s="24"/>
      <c r="JC214" s="24"/>
      <c r="JD214" s="24"/>
      <c r="JE214" s="24"/>
      <c r="JF214" s="51"/>
      <c r="JG214" s="51"/>
      <c r="JH214" s="51"/>
      <c r="JI214" s="51"/>
      <c r="JJ214" s="51"/>
      <c r="JK214" s="51"/>
      <c r="JL214" s="51"/>
      <c r="JM214" s="51"/>
      <c r="JN214" s="51"/>
      <c r="KN214" s="51"/>
      <c r="KO214" s="51"/>
      <c r="KP214" s="51"/>
      <c r="KQ214" s="51"/>
      <c r="KR214" s="51"/>
      <c r="KS214" s="51"/>
      <c r="KT214" s="51"/>
      <c r="KU214" s="6"/>
      <c r="KV214" s="6"/>
      <c r="KW214" s="6"/>
      <c r="KX214" s="6"/>
      <c r="KY214" s="6"/>
      <c r="KZ214" s="6"/>
      <c r="LA214" s="6"/>
      <c r="LB214" s="6"/>
      <c r="LC214" s="6"/>
      <c r="LD214" s="51"/>
      <c r="LE214" s="51"/>
      <c r="LF214" s="51"/>
      <c r="LG214" s="51"/>
      <c r="LH214" s="51"/>
      <c r="LI214" s="51"/>
      <c r="LJ214" s="51"/>
      <c r="LK214" s="51"/>
      <c r="LL214" s="51"/>
      <c r="LM214" s="1"/>
      <c r="LN214" s="1"/>
      <c r="LO214" s="1"/>
      <c r="LP214" s="1"/>
      <c r="LQ214" s="1"/>
      <c r="LR214" s="1"/>
      <c r="LS214" s="1"/>
      <c r="LT214" s="1"/>
      <c r="LU214" s="1"/>
      <c r="LV214" s="1"/>
      <c r="LW214" s="1"/>
      <c r="LX214" s="1"/>
      <c r="LY214" s="1"/>
      <c r="LZ214" s="1"/>
      <c r="MA214" s="1"/>
      <c r="MB214" s="1"/>
      <c r="MC214" s="1"/>
      <c r="MD214" s="1"/>
      <c r="ME214" s="24"/>
      <c r="MF214" s="24"/>
      <c r="MG214" s="24"/>
      <c r="MH214" s="6"/>
      <c r="MI214" s="7"/>
      <c r="MJ214" s="6"/>
      <c r="MK214" s="24"/>
      <c r="ML214" s="24"/>
      <c r="MM214" s="24"/>
      <c r="MN214" s="24"/>
      <c r="MO214" s="24"/>
      <c r="MP214" s="24"/>
      <c r="MQ214" s="24"/>
      <c r="MR214" s="24"/>
      <c r="MS214" s="24"/>
      <c r="MT214" s="24"/>
      <c r="MU214" s="24"/>
      <c r="MV214" s="24"/>
      <c r="MW214" s="1"/>
      <c r="MX214" s="1"/>
      <c r="MY214" s="1"/>
      <c r="MZ214" s="1"/>
      <c r="NA214" s="1"/>
      <c r="NB214" s="1"/>
      <c r="NC214" s="1"/>
      <c r="ND214" s="1"/>
      <c r="NE214" s="1"/>
      <c r="NF214" s="1"/>
      <c r="NG214" s="1"/>
      <c r="NH214" s="1"/>
      <c r="NI214" s="1"/>
      <c r="NJ214" s="1"/>
      <c r="NK214" s="1"/>
      <c r="NL214" s="1"/>
      <c r="NM214" s="1"/>
      <c r="NN214" s="1"/>
      <c r="NO214" s="24"/>
      <c r="NP214" s="24"/>
      <c r="NQ214" s="24"/>
      <c r="NR214" s="6"/>
      <c r="NS214" s="7"/>
      <c r="NT214" s="6"/>
      <c r="NU214" s="24"/>
      <c r="NV214" s="24"/>
      <c r="NW214" s="24"/>
      <c r="NX214" s="24"/>
      <c r="NY214" s="24"/>
      <c r="NZ214" s="24"/>
      <c r="OA214" s="24"/>
      <c r="OB214" s="24"/>
      <c r="OC214" s="24"/>
      <c r="OD214" s="24"/>
      <c r="OE214" s="24"/>
      <c r="OF214" s="24"/>
      <c r="OG214" s="24"/>
      <c r="OH214" s="24"/>
      <c r="OI214" s="24"/>
      <c r="OJ214" s="6"/>
      <c r="OK214" s="7"/>
      <c r="OL214" s="6"/>
      <c r="OM214" s="24"/>
      <c r="ON214" s="24"/>
      <c r="OO214" s="24"/>
      <c r="OP214" s="24"/>
      <c r="OQ214" s="24"/>
      <c r="OR214" s="24"/>
      <c r="OS214" s="24"/>
      <c r="OT214" s="24"/>
      <c r="OU214" s="24"/>
      <c r="OV214" s="24"/>
      <c r="OW214" s="24"/>
      <c r="OX214" s="24"/>
      <c r="PH214" s="1"/>
      <c r="PI214" s="1"/>
      <c r="PJ214" s="1"/>
      <c r="PK214" s="1"/>
      <c r="PL214" s="1"/>
      <c r="PM214" s="1"/>
      <c r="PN214" s="1"/>
      <c r="PO214" s="1"/>
      <c r="PP214" s="1"/>
      <c r="PQ214" s="1"/>
      <c r="PR214" s="1"/>
      <c r="PS214" s="1"/>
      <c r="PT214" s="1"/>
      <c r="PU214" s="1"/>
      <c r="PV214" s="1"/>
      <c r="PW214" s="1"/>
      <c r="PX214" s="1"/>
      <c r="PY214" s="1"/>
      <c r="PZ214" s="24"/>
      <c r="QA214" s="24"/>
      <c r="QB214" s="24"/>
      <c r="QC214" s="6"/>
      <c r="QD214" s="7"/>
      <c r="QE214" s="6"/>
      <c r="QF214" s="24"/>
      <c r="QG214" s="24"/>
      <c r="QH214" s="24"/>
      <c r="QI214" s="24"/>
      <c r="QJ214" s="24"/>
      <c r="QK214" s="24"/>
      <c r="QL214" s="24"/>
      <c r="QM214" s="24"/>
      <c r="QN214" s="24"/>
      <c r="QO214" s="24"/>
      <c r="QP214" s="24"/>
      <c r="QQ214" s="24"/>
      <c r="QR214" s="24"/>
      <c r="QS214" s="24"/>
      <c r="QT214" s="24"/>
      <c r="QU214" s="6"/>
      <c r="QV214" s="7"/>
      <c r="QW214" s="6"/>
      <c r="QX214" s="24"/>
      <c r="QY214" s="24"/>
      <c r="QZ214" s="24"/>
      <c r="RA214" s="24"/>
      <c r="RB214" s="24"/>
      <c r="RC214" s="24"/>
      <c r="RD214" s="24"/>
      <c r="RE214" s="24"/>
      <c r="RF214" s="24"/>
      <c r="RG214" s="24"/>
      <c r="RH214" s="24"/>
      <c r="RI214" s="24"/>
      <c r="SB214" s="24"/>
      <c r="SC214" s="24"/>
      <c r="SD214" s="24"/>
      <c r="SE214" s="24"/>
      <c r="SF214" s="24"/>
      <c r="SG214" s="24"/>
      <c r="SH214" s="24"/>
      <c r="SI214" s="24"/>
      <c r="SJ214" s="24"/>
      <c r="SK214" s="51"/>
      <c r="SL214" s="51"/>
      <c r="SM214" s="51"/>
      <c r="SN214" s="51"/>
      <c r="SO214" s="51"/>
      <c r="SP214" s="51"/>
      <c r="SQ214" s="51"/>
      <c r="SR214" s="51"/>
      <c r="SS214" s="51"/>
      <c r="ST214" s="51"/>
      <c r="SU214" s="51"/>
      <c r="SV214" s="51"/>
      <c r="SW214" s="51"/>
      <c r="SX214" s="51"/>
      <c r="SY214" s="51"/>
      <c r="SZ214" s="51"/>
      <c r="TA214" s="51"/>
      <c r="TB214" s="51"/>
      <c r="TC214" s="51"/>
      <c r="TD214" s="51"/>
      <c r="TE214" s="51"/>
      <c r="TF214" s="24"/>
      <c r="TG214" s="24"/>
      <c r="TH214" s="24"/>
      <c r="TI214" s="6"/>
      <c r="TJ214" s="7"/>
      <c r="TK214" s="6"/>
      <c r="TL214" s="24"/>
      <c r="TM214" s="24"/>
      <c r="TN214" s="24"/>
      <c r="TR214" s="24"/>
      <c r="TS214" s="24"/>
      <c r="TT214" s="24"/>
      <c r="TU214" s="24"/>
      <c r="TV214" s="24"/>
      <c r="TW214" s="24"/>
      <c r="TX214" s="24"/>
      <c r="TY214" s="24"/>
      <c r="TZ214" s="24"/>
      <c r="UA214" s="24"/>
      <c r="UB214" s="24"/>
      <c r="UC214" s="24"/>
      <c r="UD214" s="24"/>
      <c r="UE214" s="24"/>
      <c r="UF214" s="24"/>
      <c r="UG214" s="24"/>
      <c r="UH214" s="24"/>
      <c r="UI214" s="24"/>
      <c r="US214" s="24"/>
      <c r="UT214" s="71"/>
      <c r="UU214" s="24"/>
      <c r="UV214" s="24"/>
      <c r="UW214" s="24"/>
      <c r="UX214" s="24"/>
      <c r="UY214" s="24"/>
      <c r="UZ214" s="24"/>
      <c r="VA214" s="24"/>
      <c r="VB214" s="24"/>
      <c r="VC214" s="24"/>
      <c r="VD214" s="24"/>
      <c r="VE214" s="6"/>
      <c r="VF214" s="7"/>
      <c r="VG214" s="6"/>
      <c r="VH214" s="24"/>
      <c r="VI214" s="24"/>
      <c r="VJ214" s="24"/>
      <c r="VK214" s="24"/>
      <c r="VL214" s="24"/>
      <c r="VM214" s="24"/>
      <c r="VN214" s="24"/>
      <c r="VO214" s="24"/>
      <c r="VP214" s="24"/>
      <c r="VQ214" s="24"/>
      <c r="VR214" s="24"/>
      <c r="VS214" s="24"/>
      <c r="VT214" s="24"/>
      <c r="VU214" s="24"/>
      <c r="VV214" s="24"/>
      <c r="VW214" s="24"/>
      <c r="VX214" s="24"/>
      <c r="VY214" s="24"/>
      <c r="VZ214" s="24"/>
      <c r="WA214" s="24"/>
      <c r="WB214" s="24"/>
      <c r="WC214" s="24"/>
      <c r="WD214" s="24"/>
      <c r="WE214" s="24"/>
      <c r="WF214" s="24"/>
      <c r="WG214" s="24"/>
      <c r="WH214" s="24"/>
      <c r="WI214" s="24"/>
      <c r="WJ214" s="24"/>
      <c r="WK214" s="24"/>
      <c r="WL214" s="24"/>
      <c r="WM214" s="3"/>
      <c r="WO214" s="4"/>
      <c r="WP214" s="1"/>
      <c r="WQ214" s="1"/>
      <c r="WR214" s="1"/>
      <c r="WS214" s="1"/>
      <c r="WT214" s="1"/>
      <c r="WU214" s="1"/>
      <c r="WV214" s="1"/>
      <c r="WW214" s="1"/>
      <c r="WX214" s="1"/>
      <c r="WY214" s="1"/>
      <c r="WZ214" s="1"/>
      <c r="XA214" s="1"/>
      <c r="XB214" s="1"/>
      <c r="XC214" s="1"/>
      <c r="XM214" s="24"/>
      <c r="XN214" s="24"/>
      <c r="XO214" s="24"/>
      <c r="XP214" s="24"/>
      <c r="XQ214" s="24"/>
      <c r="XR214" s="24"/>
      <c r="XS214" s="24"/>
      <c r="XT214" s="24"/>
      <c r="XU214" s="24"/>
      <c r="XV214" s="24"/>
      <c r="XW214" s="24"/>
      <c r="XX214" s="24"/>
      <c r="XY214" s="24"/>
      <c r="XZ214" s="24"/>
      <c r="YA214" s="24"/>
      <c r="YB214" s="24"/>
      <c r="YC214" s="24"/>
      <c r="YD214" s="24"/>
      <c r="YE214" s="24"/>
      <c r="YF214" s="24"/>
      <c r="YG214" s="24"/>
      <c r="YH214" s="24"/>
      <c r="YI214" s="24"/>
      <c r="YJ214" s="24"/>
      <c r="YK214" s="24"/>
      <c r="YL214" s="24"/>
      <c r="YM214" s="24"/>
      <c r="YN214" s="24"/>
      <c r="YO214" s="24"/>
      <c r="YP214" s="24"/>
      <c r="YQ214" s="24"/>
      <c r="YR214" s="24"/>
      <c r="YS214" s="24"/>
      <c r="YT214" s="24"/>
      <c r="YU214" s="24"/>
      <c r="YV214" s="51"/>
      <c r="ZG214" s="51"/>
      <c r="ZH214" s="71"/>
      <c r="ZI214" s="6"/>
      <c r="ZJ214" s="24"/>
      <c r="ZK214" s="1"/>
      <c r="ZL214" s="24"/>
      <c r="ZM214" s="1"/>
      <c r="ZN214" s="1"/>
      <c r="ZO214" s="1"/>
      <c r="ZW214" s="1"/>
      <c r="AAA214" s="71"/>
      <c r="AAB214" s="7"/>
      <c r="AAC214" s="24"/>
      <c r="AAD214" s="24"/>
      <c r="AAE214" s="24"/>
      <c r="AAF214" s="51"/>
      <c r="AAG214" s="7"/>
      <c r="AAH214" s="7"/>
      <c r="AAI214" s="46"/>
    </row>
    <row r="215" s="1" customFormat="1" ht="15" customHeight="1">
      <c r="A215" s="2"/>
      <c r="B215" s="2"/>
      <c r="C215" s="2"/>
      <c r="D215" s="2"/>
      <c r="E215" s="2"/>
      <c r="F215" s="2"/>
      <c r="G215" s="2"/>
      <c r="H215" s="2"/>
      <c r="I215" s="2"/>
      <c r="J215" s="2"/>
      <c r="K215" s="8"/>
      <c r="L215" s="46"/>
      <c r="M215" s="24"/>
      <c r="N215" s="51"/>
      <c r="O215" s="7"/>
      <c r="P215" s="7"/>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51"/>
      <c r="AV215" s="7"/>
      <c r="AW215" s="7"/>
      <c r="AX215" s="24"/>
      <c r="AY215" s="24"/>
      <c r="AZ215" s="71"/>
      <c r="BA215" s="7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c r="DA215" s="51"/>
      <c r="DB215" s="51"/>
      <c r="DC215" s="51"/>
      <c r="DD215" s="51"/>
      <c r="DE215" s="51"/>
      <c r="DF215" s="51"/>
      <c r="DG215" s="51"/>
      <c r="DH215" s="51"/>
      <c r="DI215" s="51"/>
      <c r="DJ215" s="51"/>
      <c r="DK215" s="51"/>
      <c r="DL215" s="24"/>
      <c r="DM215" s="24"/>
      <c r="DN215" s="24"/>
      <c r="DO215" s="6"/>
      <c r="DP215" s="7"/>
      <c r="DQ215" s="6"/>
      <c r="DR215" s="24"/>
      <c r="DS215" s="24"/>
      <c r="DT215" s="24"/>
      <c r="DX215" s="51"/>
      <c r="DY215" s="51"/>
      <c r="DZ215" s="51"/>
      <c r="EA215" s="51"/>
      <c r="EB215" s="51"/>
      <c r="EC215" s="51"/>
      <c r="ED215" s="51"/>
      <c r="EE215" s="51"/>
      <c r="EF215" s="51"/>
      <c r="EG215" s="51"/>
      <c r="EH215" s="51"/>
      <c r="EI215" s="51"/>
      <c r="EJ215" s="51"/>
      <c r="EK215" s="51"/>
      <c r="EL215" s="51"/>
      <c r="EM215" s="51"/>
      <c r="EN215" s="51"/>
      <c r="EO215" s="51"/>
      <c r="EP215" s="51"/>
      <c r="EQ215" s="51"/>
      <c r="ER215" s="51"/>
      <c r="ES215" s="24"/>
      <c r="ET215" s="24"/>
      <c r="EU215" s="24"/>
      <c r="EV215" s="24"/>
      <c r="EW215" s="24"/>
      <c r="EX215" s="24"/>
      <c r="EY215" s="24"/>
      <c r="EZ215" s="24"/>
      <c r="FA215" s="24"/>
      <c r="FB215" s="24"/>
      <c r="FC215" s="6"/>
      <c r="FD215" s="7"/>
      <c r="FE215" s="6"/>
      <c r="FF215" s="24"/>
      <c r="FG215" s="24"/>
      <c r="FH215" s="24"/>
      <c r="FM215" s="51"/>
      <c r="FN215" s="51"/>
      <c r="FO215" s="51"/>
      <c r="FP215" s="51"/>
      <c r="FQ215" s="51"/>
      <c r="FR215" s="51"/>
      <c r="FS215" s="51"/>
      <c r="FT215" s="51"/>
      <c r="FU215" s="51"/>
      <c r="FV215" s="51"/>
      <c r="FW215" s="51"/>
      <c r="FX215" s="51"/>
      <c r="FY215" s="51"/>
      <c r="FZ215" s="51"/>
      <c r="GA215" s="51"/>
      <c r="GB215" s="51"/>
      <c r="GC215" s="51"/>
      <c r="GD215" s="51"/>
      <c r="GE215" s="51"/>
      <c r="GF215" s="51"/>
      <c r="GG215" s="24"/>
      <c r="GH215" s="24"/>
      <c r="GI215" s="24"/>
      <c r="GJ215" s="6"/>
      <c r="GK215" s="7"/>
      <c r="GL215" s="6"/>
      <c r="GM215" s="24"/>
      <c r="GN215" s="24"/>
      <c r="GO215" s="24"/>
      <c r="GT215" s="1"/>
      <c r="GU215" s="1"/>
      <c r="GV215" s="1"/>
      <c r="GW215" s="1"/>
      <c r="GX215" s="1"/>
      <c r="GY215" s="1"/>
      <c r="GZ215" s="1"/>
      <c r="HA215" s="1"/>
      <c r="HB215" s="1"/>
      <c r="HC215" s="1"/>
      <c r="HD215" s="1"/>
      <c r="HE215" s="1"/>
      <c r="HF215" s="1"/>
      <c r="HG215" s="1"/>
      <c r="HH215" s="1"/>
      <c r="HI215" s="1"/>
      <c r="HJ215" s="1"/>
      <c r="HK215" s="1"/>
      <c r="HL215" s="24"/>
      <c r="HM215" s="24"/>
      <c r="HN215" s="24"/>
      <c r="HO215" s="6"/>
      <c r="HP215" s="7"/>
      <c r="HQ215" s="6"/>
      <c r="HR215" s="24"/>
      <c r="HS215" s="24"/>
      <c r="HT215" s="24"/>
      <c r="HV215" s="1"/>
      <c r="HW215" s="1"/>
      <c r="HX215" s="1"/>
      <c r="HY215" s="1"/>
      <c r="HZ215" s="1"/>
      <c r="IA215" s="1"/>
      <c r="IB215" s="1"/>
      <c r="IC215" s="1"/>
      <c r="ID215" s="1"/>
      <c r="IE215" s="1"/>
      <c r="IF215" s="1"/>
      <c r="IG215" s="1"/>
      <c r="IH215" s="1"/>
      <c r="II215" s="1"/>
      <c r="IJ215" s="1"/>
      <c r="IK215" s="1"/>
      <c r="IL215" s="1"/>
      <c r="IM215" s="1"/>
      <c r="IN215" s="24"/>
      <c r="IO215" s="24"/>
      <c r="IP215" s="24"/>
      <c r="IQ215" s="6"/>
      <c r="IR215" s="7"/>
      <c r="IS215" s="6"/>
      <c r="IT215" s="24"/>
      <c r="IU215" s="24"/>
      <c r="IV215" s="24"/>
      <c r="IW215" s="24"/>
      <c r="IX215" s="24"/>
      <c r="IY215" s="24"/>
      <c r="IZ215" s="24"/>
      <c r="JA215" s="24"/>
      <c r="JB215" s="24"/>
      <c r="JC215" s="24"/>
      <c r="JD215" s="24"/>
      <c r="JE215" s="24"/>
      <c r="JF215" s="51"/>
      <c r="JG215" s="51"/>
      <c r="JH215" s="51"/>
      <c r="JI215" s="51"/>
      <c r="JJ215" s="51"/>
      <c r="JK215" s="51"/>
      <c r="JL215" s="51"/>
      <c r="JM215" s="51"/>
      <c r="JN215" s="51"/>
      <c r="KN215" s="51"/>
      <c r="KO215" s="51"/>
      <c r="KP215" s="51"/>
      <c r="KQ215" s="51"/>
      <c r="KR215" s="51"/>
      <c r="KS215" s="51"/>
      <c r="KT215" s="51"/>
      <c r="KU215" s="51"/>
      <c r="KV215" s="51"/>
      <c r="KW215" s="51"/>
      <c r="KX215" s="51"/>
      <c r="KY215" s="51"/>
      <c r="KZ215" s="51"/>
      <c r="LA215" s="51"/>
      <c r="LB215" s="51"/>
      <c r="LC215" s="51"/>
      <c r="LD215" s="51"/>
      <c r="LE215" s="51"/>
      <c r="LF215" s="51"/>
      <c r="LG215" s="51"/>
      <c r="LH215" s="51"/>
      <c r="LI215" s="51"/>
      <c r="LJ215" s="51"/>
      <c r="LK215" s="51"/>
      <c r="LL215" s="51"/>
      <c r="LM215" s="1"/>
      <c r="LN215" s="1"/>
      <c r="LO215" s="1"/>
      <c r="LP215" s="1"/>
      <c r="LQ215" s="1"/>
      <c r="LR215" s="1"/>
      <c r="LS215" s="1"/>
      <c r="LT215" s="1"/>
      <c r="LU215" s="1"/>
      <c r="LV215" s="1"/>
      <c r="LW215" s="1"/>
      <c r="LX215" s="1"/>
      <c r="LY215" s="1"/>
      <c r="LZ215" s="1"/>
      <c r="MA215" s="1"/>
      <c r="MB215" s="1"/>
      <c r="MC215" s="1"/>
      <c r="MD215" s="1"/>
      <c r="ME215" s="24"/>
      <c r="MF215" s="24"/>
      <c r="MG215" s="24"/>
      <c r="MH215" s="6"/>
      <c r="MI215" s="7"/>
      <c r="MJ215" s="6"/>
      <c r="MK215" s="24"/>
      <c r="ML215" s="24"/>
      <c r="MM215" s="24"/>
      <c r="MN215" s="24"/>
      <c r="MO215" s="24"/>
      <c r="MP215" s="24"/>
      <c r="MQ215" s="24"/>
      <c r="MR215" s="24"/>
      <c r="MS215" s="24"/>
      <c r="MT215" s="24"/>
      <c r="MU215" s="24"/>
      <c r="MV215" s="24"/>
      <c r="MW215" s="1"/>
      <c r="MX215" s="1"/>
      <c r="MY215" s="1"/>
      <c r="MZ215" s="1"/>
      <c r="NA215" s="1"/>
      <c r="NB215" s="1"/>
      <c r="NC215" s="1"/>
      <c r="ND215" s="1"/>
      <c r="NE215" s="1"/>
      <c r="NF215" s="1"/>
      <c r="NG215" s="1"/>
      <c r="NH215" s="1"/>
      <c r="NI215" s="1"/>
      <c r="NJ215" s="1"/>
      <c r="NK215" s="1"/>
      <c r="NL215" s="1"/>
      <c r="NM215" s="1"/>
      <c r="NN215" s="1"/>
      <c r="NO215" s="24"/>
      <c r="NP215" s="24"/>
      <c r="NQ215" s="24"/>
      <c r="NR215" s="6"/>
      <c r="NS215" s="7"/>
      <c r="NT215" s="6"/>
      <c r="NU215" s="24"/>
      <c r="NV215" s="24"/>
      <c r="NW215" s="24"/>
      <c r="NX215" s="24"/>
      <c r="NY215" s="24"/>
      <c r="NZ215" s="24"/>
      <c r="OA215" s="24"/>
      <c r="OB215" s="24"/>
      <c r="OC215" s="24"/>
      <c r="OD215" s="24"/>
      <c r="OE215" s="24"/>
      <c r="OF215" s="24"/>
      <c r="OG215" s="24"/>
      <c r="OH215" s="24"/>
      <c r="OI215" s="24"/>
      <c r="OJ215" s="6"/>
      <c r="OK215" s="7"/>
      <c r="OL215" s="6"/>
      <c r="OM215" s="24"/>
      <c r="ON215" s="24"/>
      <c r="OO215" s="24"/>
      <c r="OP215" s="24"/>
      <c r="OQ215" s="24"/>
      <c r="OR215" s="24"/>
      <c r="OS215" s="24"/>
      <c r="OT215" s="24"/>
      <c r="OU215" s="24"/>
      <c r="OV215" s="24"/>
      <c r="OW215" s="24"/>
      <c r="OX215" s="24"/>
      <c r="PH215" s="1"/>
      <c r="PI215" s="1"/>
      <c r="PJ215" s="1"/>
      <c r="PK215" s="1"/>
      <c r="PL215" s="1"/>
      <c r="PM215" s="1"/>
      <c r="PN215" s="1"/>
      <c r="PO215" s="1"/>
      <c r="PP215" s="1"/>
      <c r="PQ215" s="1"/>
      <c r="PR215" s="1"/>
      <c r="PS215" s="1"/>
      <c r="PT215" s="1"/>
      <c r="PU215" s="1"/>
      <c r="PV215" s="1"/>
      <c r="PW215" s="1"/>
      <c r="PX215" s="1"/>
      <c r="PY215" s="1"/>
      <c r="PZ215" s="24"/>
      <c r="QA215" s="24"/>
      <c r="QB215" s="24"/>
      <c r="QC215" s="6"/>
      <c r="QD215" s="7"/>
      <c r="QE215" s="6"/>
      <c r="QF215" s="24"/>
      <c r="QG215" s="24"/>
      <c r="QH215" s="24"/>
      <c r="QI215" s="24"/>
      <c r="QJ215" s="24"/>
      <c r="QK215" s="24"/>
      <c r="QL215" s="24"/>
      <c r="QM215" s="24"/>
      <c r="QN215" s="24"/>
      <c r="QO215" s="24"/>
      <c r="QP215" s="24"/>
      <c r="QQ215" s="24"/>
      <c r="QR215" s="24"/>
      <c r="QS215" s="24"/>
      <c r="QT215" s="24"/>
      <c r="QU215" s="6"/>
      <c r="QV215" s="7"/>
      <c r="QW215" s="6"/>
      <c r="QX215" s="24"/>
      <c r="QY215" s="24"/>
      <c r="QZ215" s="24"/>
      <c r="RA215" s="24"/>
      <c r="RB215" s="24"/>
      <c r="RC215" s="24"/>
      <c r="RD215" s="24"/>
      <c r="RE215" s="24"/>
      <c r="RF215" s="24"/>
      <c r="RG215" s="24"/>
      <c r="RH215" s="24"/>
      <c r="RI215" s="24"/>
      <c r="SB215" s="24"/>
      <c r="SC215" s="24"/>
      <c r="SD215" s="24"/>
      <c r="SE215" s="24"/>
      <c r="SF215" s="24"/>
      <c r="SG215" s="24"/>
      <c r="SH215" s="24"/>
      <c r="SI215" s="24"/>
      <c r="SJ215" s="24"/>
      <c r="SK215" s="51"/>
      <c r="SL215" s="51"/>
      <c r="SM215" s="51"/>
      <c r="SN215" s="51"/>
      <c r="SO215" s="51"/>
      <c r="SP215" s="51"/>
      <c r="SQ215" s="51"/>
      <c r="SR215" s="51"/>
      <c r="SS215" s="51"/>
      <c r="ST215" s="51"/>
      <c r="SU215" s="51"/>
      <c r="SV215" s="51"/>
      <c r="SW215" s="51"/>
      <c r="SX215" s="51"/>
      <c r="SY215" s="51"/>
      <c r="SZ215" s="51"/>
      <c r="TA215" s="51"/>
      <c r="TB215" s="51"/>
      <c r="TC215" s="51"/>
      <c r="TD215" s="51"/>
      <c r="TE215" s="51"/>
      <c r="TF215" s="24"/>
      <c r="TG215" s="24"/>
      <c r="TH215" s="24"/>
      <c r="TI215" s="6"/>
      <c r="TJ215" s="7"/>
      <c r="TK215" s="6"/>
      <c r="TL215" s="24"/>
      <c r="TM215" s="24"/>
      <c r="TN215" s="24"/>
      <c r="TR215" s="24"/>
      <c r="TS215" s="24"/>
      <c r="TT215" s="24"/>
      <c r="TU215" s="24"/>
      <c r="TV215" s="24"/>
      <c r="TW215" s="24"/>
      <c r="TX215" s="24"/>
      <c r="TY215" s="24"/>
      <c r="TZ215" s="24"/>
      <c r="UA215" s="24"/>
      <c r="UB215" s="24"/>
      <c r="UC215" s="24"/>
      <c r="UD215" s="24"/>
      <c r="UE215" s="24"/>
      <c r="UF215" s="24"/>
      <c r="UG215" s="24"/>
      <c r="UH215" s="24"/>
      <c r="UI215" s="24"/>
      <c r="US215" s="24"/>
      <c r="UT215" s="71"/>
      <c r="UU215" s="24"/>
      <c r="UV215" s="24"/>
      <c r="UW215" s="24"/>
      <c r="UX215" s="24"/>
      <c r="UY215" s="24"/>
      <c r="UZ215" s="24"/>
      <c r="VA215" s="24"/>
      <c r="VB215" s="24"/>
      <c r="VC215" s="24"/>
      <c r="VD215" s="24"/>
      <c r="VE215" s="6"/>
      <c r="VF215" s="7"/>
      <c r="VG215" s="6"/>
      <c r="VH215" s="24"/>
      <c r="VI215" s="24"/>
      <c r="VJ215" s="24"/>
      <c r="VK215" s="24"/>
      <c r="VL215" s="24"/>
      <c r="VM215" s="24"/>
      <c r="VN215" s="24"/>
      <c r="VO215" s="24"/>
      <c r="VP215" s="24"/>
      <c r="VQ215" s="24"/>
      <c r="VR215" s="24"/>
      <c r="VS215" s="24"/>
      <c r="VT215" s="24"/>
      <c r="VU215" s="24"/>
      <c r="VV215" s="24"/>
      <c r="VW215" s="24"/>
      <c r="VX215" s="24"/>
      <c r="VY215" s="24"/>
      <c r="VZ215" s="24"/>
      <c r="WA215" s="24"/>
      <c r="WB215" s="24"/>
      <c r="WC215" s="24"/>
      <c r="WD215" s="24"/>
      <c r="WE215" s="24"/>
      <c r="WF215" s="24"/>
      <c r="WG215" s="24"/>
      <c r="WH215" s="24"/>
      <c r="WI215" s="24"/>
      <c r="WJ215" s="24"/>
      <c r="WK215" s="24"/>
      <c r="WL215" s="24"/>
      <c r="WM215" s="3"/>
      <c r="WO215" s="4"/>
      <c r="WP215" s="1"/>
      <c r="WQ215" s="1"/>
      <c r="WR215" s="1"/>
      <c r="WS215" s="1"/>
      <c r="WT215" s="1"/>
      <c r="WU215" s="1"/>
      <c r="WV215" s="1"/>
      <c r="WW215" s="1"/>
      <c r="WX215" s="1"/>
      <c r="WY215" s="1"/>
      <c r="WZ215" s="1"/>
      <c r="XA215" s="1"/>
      <c r="XB215" s="1"/>
      <c r="XC215" s="1"/>
      <c r="XM215" s="24"/>
      <c r="XN215" s="24"/>
      <c r="XO215" s="24"/>
      <c r="XP215" s="24"/>
      <c r="XQ215" s="24"/>
      <c r="XR215" s="24"/>
      <c r="XS215" s="24"/>
      <c r="XT215" s="24"/>
      <c r="XU215" s="24"/>
      <c r="XV215" s="24"/>
      <c r="XW215" s="24"/>
      <c r="XX215" s="24"/>
      <c r="XY215" s="24"/>
      <c r="XZ215" s="24"/>
      <c r="YA215" s="24"/>
      <c r="YB215" s="24"/>
      <c r="YC215" s="24"/>
      <c r="YD215" s="24"/>
      <c r="YE215" s="24"/>
      <c r="YF215" s="24"/>
      <c r="YG215" s="24"/>
      <c r="YH215" s="24"/>
      <c r="YI215" s="24"/>
      <c r="YJ215" s="24"/>
      <c r="YK215" s="24"/>
      <c r="YL215" s="24"/>
      <c r="YM215" s="24"/>
      <c r="YN215" s="24"/>
      <c r="YO215" s="24"/>
      <c r="YP215" s="24"/>
      <c r="YQ215" s="24"/>
      <c r="YR215" s="24"/>
      <c r="YS215" s="24"/>
      <c r="YT215" s="24"/>
      <c r="YU215" s="24"/>
      <c r="YV215" s="51"/>
      <c r="ZG215" s="51"/>
      <c r="ZH215" s="8"/>
      <c r="ZI215" s="7"/>
      <c r="ZJ215" s="24"/>
      <c r="ZK215" s="1"/>
      <c r="ZL215" s="24"/>
      <c r="ZM215" s="1"/>
      <c r="ZN215" s="1"/>
      <c r="ZO215" s="1"/>
      <c r="ZW215" s="1"/>
      <c r="AAA215" s="7"/>
      <c r="AAB215" s="6"/>
      <c r="AAC215" s="24"/>
      <c r="AAD215" s="24"/>
      <c r="AAE215" s="24"/>
      <c r="AAF215" s="51"/>
      <c r="AAG215" s="71"/>
      <c r="AAH215" s="7"/>
      <c r="AAI215" s="46"/>
    </row>
    <row r="216" s="1" customFormat="1" ht="15" customHeight="1">
      <c r="A216" s="2"/>
      <c r="B216" s="2"/>
      <c r="C216" s="2"/>
      <c r="D216" s="2"/>
      <c r="E216" s="2"/>
      <c r="F216" s="2"/>
      <c r="G216" s="2"/>
      <c r="H216" s="2"/>
      <c r="I216" s="2"/>
      <c r="J216" s="2"/>
      <c r="K216" s="8"/>
      <c r="L216" s="46"/>
      <c r="M216" s="24"/>
      <c r="N216" s="51"/>
      <c r="O216" s="71"/>
      <c r="P216" s="6"/>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51"/>
      <c r="AV216" s="71"/>
      <c r="AW216" s="6"/>
      <c r="AX216" s="24"/>
      <c r="AY216" s="24"/>
      <c r="AZ216" s="71"/>
      <c r="BA216" s="7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24"/>
      <c r="DM216" s="24"/>
      <c r="DN216" s="24"/>
      <c r="DO216" s="6"/>
      <c r="DP216" s="7"/>
      <c r="DQ216" s="6"/>
      <c r="DR216" s="24"/>
      <c r="DS216" s="24"/>
      <c r="DT216" s="24"/>
      <c r="DX216" s="51"/>
      <c r="DY216" s="51"/>
      <c r="DZ216" s="51"/>
      <c r="EA216" s="51"/>
      <c r="EB216" s="51"/>
      <c r="EC216" s="51"/>
      <c r="ED216" s="51"/>
      <c r="EE216" s="51"/>
      <c r="EF216" s="51"/>
      <c r="EG216" s="51"/>
      <c r="EH216" s="51"/>
      <c r="EI216" s="51"/>
      <c r="EJ216" s="51"/>
      <c r="EK216" s="51"/>
      <c r="EL216" s="51"/>
      <c r="EM216" s="51"/>
      <c r="EN216" s="51"/>
      <c r="EO216" s="51"/>
      <c r="EP216" s="51"/>
      <c r="EQ216" s="51"/>
      <c r="ER216" s="51"/>
      <c r="ES216" s="24"/>
      <c r="ET216" s="24"/>
      <c r="EU216" s="24"/>
      <c r="EV216" s="24"/>
      <c r="EW216" s="24"/>
      <c r="EX216" s="24"/>
      <c r="EY216" s="24"/>
      <c r="EZ216" s="24"/>
      <c r="FA216" s="24"/>
      <c r="FB216" s="24"/>
      <c r="FC216" s="6"/>
      <c r="FD216" s="7"/>
      <c r="FE216" s="6"/>
      <c r="FF216" s="24"/>
      <c r="FG216" s="24"/>
      <c r="FH216" s="24"/>
      <c r="FM216" s="51"/>
      <c r="FN216" s="51"/>
      <c r="FO216" s="51"/>
      <c r="FP216" s="51"/>
      <c r="FQ216" s="51"/>
      <c r="FR216" s="51"/>
      <c r="FS216" s="51"/>
      <c r="FT216" s="51"/>
      <c r="FU216" s="51"/>
      <c r="FV216" s="51"/>
      <c r="FW216" s="51"/>
      <c r="FX216" s="51"/>
      <c r="FY216" s="51"/>
      <c r="FZ216" s="51"/>
      <c r="GA216" s="51"/>
      <c r="GB216" s="51"/>
      <c r="GC216" s="51"/>
      <c r="GD216" s="51"/>
      <c r="GE216" s="51"/>
      <c r="GF216" s="51"/>
      <c r="GG216" s="24"/>
      <c r="GH216" s="24"/>
      <c r="GI216" s="24"/>
      <c r="GJ216" s="6"/>
      <c r="GK216" s="7"/>
      <c r="GL216" s="6"/>
      <c r="GM216" s="24"/>
      <c r="GN216" s="24"/>
      <c r="GO216" s="24"/>
      <c r="GT216" s="1"/>
      <c r="GU216" s="1"/>
      <c r="GV216" s="1"/>
      <c r="GW216" s="1"/>
      <c r="GX216" s="1"/>
      <c r="GY216" s="1"/>
      <c r="GZ216" s="1"/>
      <c r="HA216" s="1"/>
      <c r="HB216" s="1"/>
      <c r="HC216" s="1"/>
      <c r="HD216" s="1"/>
      <c r="HE216" s="1"/>
      <c r="HF216" s="1"/>
      <c r="HG216" s="1"/>
      <c r="HH216" s="1"/>
      <c r="HI216" s="1"/>
      <c r="HJ216" s="1"/>
      <c r="HK216" s="1"/>
      <c r="HL216" s="24"/>
      <c r="HM216" s="24"/>
      <c r="HN216" s="24"/>
      <c r="HO216" s="6"/>
      <c r="HP216" s="7"/>
      <c r="HQ216" s="6"/>
      <c r="HR216" s="24"/>
      <c r="HS216" s="24"/>
      <c r="HT216" s="24"/>
      <c r="HV216" s="1"/>
      <c r="HW216" s="1"/>
      <c r="HX216" s="1"/>
      <c r="HY216" s="1"/>
      <c r="HZ216" s="1"/>
      <c r="IA216" s="1"/>
      <c r="IB216" s="1"/>
      <c r="IC216" s="1"/>
      <c r="ID216" s="1"/>
      <c r="IE216" s="1"/>
      <c r="IF216" s="1"/>
      <c r="IG216" s="1"/>
      <c r="IH216" s="1"/>
      <c r="II216" s="1"/>
      <c r="IJ216" s="1"/>
      <c r="IK216" s="1"/>
      <c r="IL216" s="1"/>
      <c r="IM216" s="1"/>
      <c r="IN216" s="24"/>
      <c r="IO216" s="24"/>
      <c r="IP216" s="24"/>
      <c r="IQ216" s="6"/>
      <c r="IR216" s="7"/>
      <c r="IS216" s="6"/>
      <c r="IT216" s="24"/>
      <c r="IU216" s="24"/>
      <c r="IV216" s="24"/>
      <c r="IW216" s="24"/>
      <c r="IX216" s="24"/>
      <c r="IY216" s="24"/>
      <c r="IZ216" s="24"/>
      <c r="JA216" s="24"/>
      <c r="JB216" s="24"/>
      <c r="JC216" s="24"/>
      <c r="JD216" s="24"/>
      <c r="JE216" s="24"/>
      <c r="JF216" s="51"/>
      <c r="JG216" s="51"/>
      <c r="JH216" s="51"/>
      <c r="JI216" s="51"/>
      <c r="JJ216" s="51"/>
      <c r="JK216" s="51"/>
      <c r="JL216" s="51"/>
      <c r="JM216" s="51"/>
      <c r="JN216" s="51"/>
      <c r="KN216" s="51"/>
      <c r="KO216" s="51"/>
      <c r="KP216" s="51"/>
      <c r="KQ216" s="51"/>
      <c r="KR216" s="51"/>
      <c r="KS216" s="51"/>
      <c r="KT216" s="51"/>
      <c r="KU216" s="51"/>
      <c r="KV216" s="51"/>
      <c r="KW216" s="51"/>
      <c r="KX216" s="51"/>
      <c r="KY216" s="51"/>
      <c r="KZ216" s="51"/>
      <c r="LA216" s="51"/>
      <c r="LB216" s="51"/>
      <c r="LC216" s="51"/>
      <c r="LD216" s="51"/>
      <c r="LE216" s="51"/>
      <c r="LF216" s="51"/>
      <c r="LG216" s="51"/>
      <c r="LH216" s="51"/>
      <c r="LI216" s="51"/>
      <c r="LJ216" s="51"/>
      <c r="LK216" s="51"/>
      <c r="LL216" s="51"/>
      <c r="LM216" s="1"/>
      <c r="LN216" s="1"/>
      <c r="LO216" s="1"/>
      <c r="LP216" s="1"/>
      <c r="LQ216" s="1"/>
      <c r="LR216" s="1"/>
      <c r="LS216" s="1"/>
      <c r="LT216" s="1"/>
      <c r="LU216" s="1"/>
      <c r="LV216" s="1"/>
      <c r="LW216" s="1"/>
      <c r="LX216" s="1"/>
      <c r="LY216" s="1"/>
      <c r="LZ216" s="1"/>
      <c r="MA216" s="1"/>
      <c r="MB216" s="1"/>
      <c r="MC216" s="1"/>
      <c r="MD216" s="1"/>
      <c r="ME216" s="24"/>
      <c r="MF216" s="24"/>
      <c r="MG216" s="24"/>
      <c r="MH216" s="6"/>
      <c r="MI216" s="7"/>
      <c r="MJ216" s="6"/>
      <c r="MK216" s="24"/>
      <c r="ML216" s="24"/>
      <c r="MM216" s="24"/>
      <c r="MN216" s="24"/>
      <c r="MO216" s="24"/>
      <c r="MP216" s="24"/>
      <c r="MQ216" s="24"/>
      <c r="MR216" s="24"/>
      <c r="MS216" s="24"/>
      <c r="MT216" s="24"/>
      <c r="MU216" s="24"/>
      <c r="MV216" s="24"/>
      <c r="MW216" s="1"/>
      <c r="MX216" s="1"/>
      <c r="MY216" s="1"/>
      <c r="MZ216" s="1"/>
      <c r="NA216" s="1"/>
      <c r="NB216" s="1"/>
      <c r="NC216" s="1"/>
      <c r="ND216" s="1"/>
      <c r="NE216" s="1"/>
      <c r="NF216" s="1"/>
      <c r="NG216" s="1"/>
      <c r="NH216" s="1"/>
      <c r="NI216" s="1"/>
      <c r="NJ216" s="1"/>
      <c r="NK216" s="1"/>
      <c r="NL216" s="1"/>
      <c r="NM216" s="1"/>
      <c r="NN216" s="1"/>
      <c r="NO216" s="24"/>
      <c r="NP216" s="24"/>
      <c r="NQ216" s="24"/>
      <c r="NR216" s="6"/>
      <c r="NS216" s="7"/>
      <c r="NT216" s="6"/>
      <c r="NU216" s="24"/>
      <c r="NV216" s="24"/>
      <c r="NW216" s="24"/>
      <c r="NX216" s="24"/>
      <c r="NY216" s="24"/>
      <c r="NZ216" s="24"/>
      <c r="OA216" s="24"/>
      <c r="OB216" s="24"/>
      <c r="OC216" s="24"/>
      <c r="OD216" s="24"/>
      <c r="OE216" s="24"/>
      <c r="OF216" s="24"/>
      <c r="OG216" s="24"/>
      <c r="OH216" s="24"/>
      <c r="OI216" s="24"/>
      <c r="OJ216" s="6"/>
      <c r="OK216" s="7"/>
      <c r="OL216" s="6"/>
      <c r="OM216" s="24"/>
      <c r="ON216" s="24"/>
      <c r="OO216" s="24"/>
      <c r="OP216" s="24"/>
      <c r="OQ216" s="24"/>
      <c r="OR216" s="24"/>
      <c r="OS216" s="24"/>
      <c r="OT216" s="24"/>
      <c r="OU216" s="24"/>
      <c r="OV216" s="24"/>
      <c r="OW216" s="24"/>
      <c r="OX216" s="24"/>
      <c r="PH216" s="1"/>
      <c r="PI216" s="1"/>
      <c r="PJ216" s="1"/>
      <c r="PK216" s="1"/>
      <c r="PL216" s="1"/>
      <c r="PM216" s="1"/>
      <c r="PN216" s="1"/>
      <c r="PO216" s="1"/>
      <c r="PP216" s="1"/>
      <c r="PQ216" s="1"/>
      <c r="PR216" s="1"/>
      <c r="PS216" s="1"/>
      <c r="PT216" s="1"/>
      <c r="PU216" s="1"/>
      <c r="PV216" s="1"/>
      <c r="PW216" s="1"/>
      <c r="PX216" s="1"/>
      <c r="PY216" s="1"/>
      <c r="PZ216" s="24"/>
      <c r="QA216" s="24"/>
      <c r="QB216" s="24"/>
      <c r="QC216" s="6"/>
      <c r="QD216" s="7"/>
      <c r="QE216" s="6"/>
      <c r="QF216" s="24"/>
      <c r="QG216" s="24"/>
      <c r="QH216" s="24"/>
      <c r="QI216" s="24"/>
      <c r="QJ216" s="24"/>
      <c r="QK216" s="24"/>
      <c r="QL216" s="24"/>
      <c r="QM216" s="24"/>
      <c r="QN216" s="24"/>
      <c r="QO216" s="24"/>
      <c r="QP216" s="24"/>
      <c r="QQ216" s="24"/>
      <c r="QR216" s="24"/>
      <c r="QS216" s="24"/>
      <c r="QT216" s="24"/>
      <c r="QU216" s="6"/>
      <c r="QV216" s="7"/>
      <c r="QW216" s="6"/>
      <c r="QX216" s="24"/>
      <c r="QY216" s="24"/>
      <c r="QZ216" s="24"/>
      <c r="RA216" s="24"/>
      <c r="RB216" s="24"/>
      <c r="RC216" s="24"/>
      <c r="RD216" s="24"/>
      <c r="RE216" s="24"/>
      <c r="RF216" s="24"/>
      <c r="RG216" s="24"/>
      <c r="RH216" s="24"/>
      <c r="RI216" s="24"/>
      <c r="SB216" s="24"/>
      <c r="SC216" s="24"/>
      <c r="SD216" s="24"/>
      <c r="SE216" s="24"/>
      <c r="SF216" s="24"/>
      <c r="SG216" s="24"/>
      <c r="SH216" s="24"/>
      <c r="SI216" s="24"/>
      <c r="SJ216" s="24"/>
      <c r="SK216" s="51"/>
      <c r="SL216" s="51"/>
      <c r="SM216" s="51"/>
      <c r="SN216" s="51"/>
      <c r="SO216" s="51"/>
      <c r="SP216" s="51"/>
      <c r="SQ216" s="51"/>
      <c r="SR216" s="51"/>
      <c r="SS216" s="51"/>
      <c r="ST216" s="51"/>
      <c r="SU216" s="51"/>
      <c r="SV216" s="51"/>
      <c r="SW216" s="51"/>
      <c r="SX216" s="51"/>
      <c r="SY216" s="51"/>
      <c r="SZ216" s="51"/>
      <c r="TA216" s="51"/>
      <c r="TB216" s="51"/>
      <c r="TC216" s="51"/>
      <c r="TD216" s="51"/>
      <c r="TE216" s="51"/>
      <c r="TF216" s="24"/>
      <c r="TG216" s="24"/>
      <c r="TH216" s="24"/>
      <c r="TI216" s="6"/>
      <c r="TJ216" s="7"/>
      <c r="TK216" s="6"/>
      <c r="TL216" s="24"/>
      <c r="TM216" s="24"/>
      <c r="TN216" s="24"/>
      <c r="TR216" s="24"/>
      <c r="TS216" s="24"/>
      <c r="TT216" s="24"/>
      <c r="TU216" s="24"/>
      <c r="TV216" s="24"/>
      <c r="TW216" s="24"/>
      <c r="TX216" s="24"/>
      <c r="TY216" s="24"/>
      <c r="TZ216" s="24"/>
      <c r="UA216" s="24"/>
      <c r="UB216" s="24"/>
      <c r="UC216" s="24"/>
      <c r="UD216" s="24"/>
      <c r="UE216" s="24"/>
      <c r="UF216" s="24"/>
      <c r="UG216" s="24"/>
      <c r="UH216" s="24"/>
      <c r="UI216" s="24"/>
      <c r="US216" s="24"/>
      <c r="UT216" s="71"/>
      <c r="UU216" s="24"/>
      <c r="UV216" s="24"/>
      <c r="UW216" s="24"/>
      <c r="UX216" s="24"/>
      <c r="UY216" s="24"/>
      <c r="UZ216" s="24"/>
      <c r="VA216" s="24"/>
      <c r="VB216" s="24"/>
      <c r="VC216" s="24"/>
      <c r="VD216" s="24"/>
      <c r="VE216" s="6"/>
      <c r="VF216" s="7"/>
      <c r="VG216" s="6"/>
      <c r="VH216" s="24"/>
      <c r="VI216" s="24"/>
      <c r="VJ216" s="24"/>
      <c r="VK216" s="24"/>
      <c r="VL216" s="24"/>
      <c r="VM216" s="24"/>
      <c r="VN216" s="24"/>
      <c r="VO216" s="24"/>
      <c r="VP216" s="24"/>
      <c r="VQ216" s="24"/>
      <c r="VR216" s="24"/>
      <c r="VS216" s="24"/>
      <c r="VT216" s="24"/>
      <c r="VU216" s="24"/>
      <c r="VV216" s="24"/>
      <c r="VW216" s="24"/>
      <c r="VX216" s="24"/>
      <c r="VY216" s="24"/>
      <c r="VZ216" s="24"/>
      <c r="WA216" s="24"/>
      <c r="WB216" s="24"/>
      <c r="WC216" s="24"/>
      <c r="WD216" s="24"/>
      <c r="WE216" s="24"/>
      <c r="WF216" s="24"/>
      <c r="WG216" s="24"/>
      <c r="WH216" s="24"/>
      <c r="WI216" s="24"/>
      <c r="WJ216" s="24"/>
      <c r="WK216" s="24"/>
      <c r="WL216" s="24"/>
      <c r="WM216" s="3"/>
      <c r="WO216" s="4"/>
      <c r="WP216" s="1"/>
      <c r="WQ216" s="1"/>
      <c r="WR216" s="1"/>
      <c r="WS216" s="1"/>
      <c r="WT216" s="1"/>
      <c r="WU216" s="1"/>
      <c r="WV216" s="1"/>
      <c r="WW216" s="1"/>
      <c r="WX216" s="1"/>
      <c r="WY216" s="1"/>
      <c r="WZ216" s="1"/>
      <c r="XA216" s="1"/>
      <c r="XB216" s="1"/>
      <c r="XC216" s="1"/>
      <c r="XD216" s="24"/>
      <c r="XE216" s="24"/>
      <c r="XF216" s="24"/>
      <c r="XG216" s="24"/>
      <c r="XH216" s="24"/>
      <c r="XI216" s="24"/>
      <c r="XJ216" s="24"/>
      <c r="XK216" s="24"/>
      <c r="XL216" s="24"/>
      <c r="XM216" s="24"/>
      <c r="XN216" s="24"/>
      <c r="XO216" s="24"/>
      <c r="XP216" s="24"/>
      <c r="XQ216" s="24"/>
      <c r="XR216" s="24"/>
      <c r="XS216" s="24"/>
      <c r="XT216" s="24"/>
      <c r="XU216" s="24"/>
      <c r="XV216" s="24"/>
      <c r="XW216" s="24"/>
      <c r="XX216" s="24"/>
      <c r="XY216" s="24"/>
      <c r="XZ216" s="24"/>
      <c r="YA216" s="24"/>
      <c r="YB216" s="24"/>
      <c r="YC216" s="24"/>
      <c r="YD216" s="24"/>
      <c r="YE216" s="24"/>
      <c r="YF216" s="24"/>
      <c r="YG216" s="24"/>
      <c r="YH216" s="24"/>
      <c r="YI216" s="24"/>
      <c r="YJ216" s="24"/>
      <c r="YK216" s="24"/>
      <c r="YL216" s="24"/>
      <c r="YM216" s="24"/>
      <c r="YN216" s="24"/>
      <c r="YO216" s="24"/>
      <c r="YP216" s="24"/>
      <c r="YQ216" s="24"/>
      <c r="YR216" s="24"/>
      <c r="YS216" s="24"/>
      <c r="YT216" s="24"/>
      <c r="YU216" s="24"/>
      <c r="YV216" s="51"/>
      <c r="ZG216" s="51"/>
      <c r="ZH216" s="71"/>
      <c r="ZI216" s="6"/>
      <c r="ZJ216" s="24"/>
      <c r="ZK216" s="1"/>
      <c r="ZL216" s="24"/>
      <c r="ZM216" s="1"/>
      <c r="ZN216" s="1"/>
      <c r="ZO216" s="1"/>
      <c r="ZW216" s="1"/>
      <c r="AAA216" s="71"/>
      <c r="AAB216" s="7"/>
      <c r="AAC216" s="24"/>
      <c r="AAD216" s="24"/>
      <c r="AAE216" s="24"/>
      <c r="AAF216" s="51"/>
      <c r="AAG216" s="7"/>
      <c r="AAH216" s="7"/>
      <c r="AAI216" s="46"/>
    </row>
    <row r="217" s="1" customFormat="1" ht="15" customHeight="1">
      <c r="A217" s="2"/>
      <c r="B217" s="2"/>
      <c r="C217" s="2"/>
      <c r="D217" s="2"/>
      <c r="E217" s="2"/>
      <c r="F217" s="2"/>
      <c r="G217" s="2"/>
      <c r="H217" s="2"/>
      <c r="I217" s="2"/>
      <c r="J217" s="2"/>
      <c r="K217" s="8"/>
      <c r="L217" s="46"/>
      <c r="M217" s="24"/>
      <c r="N217" s="51"/>
      <c r="O217" s="7"/>
      <c r="P217" s="7"/>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6"/>
      <c r="AV217" s="71"/>
      <c r="AW217" s="71"/>
      <c r="AX217" s="24"/>
      <c r="AY217" s="24"/>
      <c r="AZ217" s="71"/>
      <c r="BA217" s="7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c r="CQ217" s="51"/>
      <c r="CR217" s="51"/>
      <c r="CS217" s="51"/>
      <c r="CT217" s="51"/>
      <c r="CU217" s="51"/>
      <c r="CV217" s="51"/>
      <c r="CW217" s="51"/>
      <c r="CX217" s="51"/>
      <c r="CY217" s="51"/>
      <c r="CZ217" s="51"/>
      <c r="DA217" s="51"/>
      <c r="DB217" s="51"/>
      <c r="DC217" s="51"/>
      <c r="DD217" s="51"/>
      <c r="DE217" s="51"/>
      <c r="DF217" s="51"/>
      <c r="DG217" s="51"/>
      <c r="DH217" s="51"/>
      <c r="DI217" s="51"/>
      <c r="DJ217" s="51"/>
      <c r="DK217" s="51"/>
      <c r="DL217" s="24"/>
      <c r="DM217" s="24"/>
      <c r="DN217" s="24"/>
      <c r="DO217" s="6"/>
      <c r="DP217" s="7"/>
      <c r="DQ217" s="6"/>
      <c r="DR217" s="24"/>
      <c r="DS217" s="24"/>
      <c r="DT217" s="24"/>
      <c r="DX217" s="51"/>
      <c r="DY217" s="51"/>
      <c r="DZ217" s="51"/>
      <c r="EA217" s="51"/>
      <c r="EB217" s="51"/>
      <c r="EC217" s="51"/>
      <c r="ED217" s="51"/>
      <c r="EE217" s="51"/>
      <c r="EF217" s="51"/>
      <c r="EG217" s="51"/>
      <c r="EH217" s="51"/>
      <c r="EI217" s="51"/>
      <c r="EJ217" s="51"/>
      <c r="EK217" s="51"/>
      <c r="EL217" s="51"/>
      <c r="EM217" s="51"/>
      <c r="EN217" s="51"/>
      <c r="EO217" s="51"/>
      <c r="EP217" s="51"/>
      <c r="EQ217" s="51"/>
      <c r="ER217" s="51"/>
      <c r="ES217" s="24"/>
      <c r="ET217" s="24"/>
      <c r="EU217" s="24"/>
      <c r="EV217" s="24"/>
      <c r="EW217" s="24"/>
      <c r="EX217" s="24"/>
      <c r="EY217" s="24"/>
      <c r="EZ217" s="24"/>
      <c r="FA217" s="24"/>
      <c r="FB217" s="24"/>
      <c r="FC217" s="6"/>
      <c r="FD217" s="7"/>
      <c r="FE217" s="6"/>
      <c r="FF217" s="24"/>
      <c r="FG217" s="24"/>
      <c r="FH217" s="24"/>
      <c r="FM217" s="51"/>
      <c r="FN217" s="51"/>
      <c r="FO217" s="51"/>
      <c r="FP217" s="51"/>
      <c r="FQ217" s="51"/>
      <c r="FR217" s="51"/>
      <c r="FS217" s="51"/>
      <c r="FT217" s="51"/>
      <c r="FU217" s="51"/>
      <c r="FV217" s="51"/>
      <c r="FW217" s="51"/>
      <c r="FX217" s="51"/>
      <c r="FY217" s="51"/>
      <c r="FZ217" s="51"/>
      <c r="GA217" s="51"/>
      <c r="GB217" s="51"/>
      <c r="GC217" s="51"/>
      <c r="GD217" s="51"/>
      <c r="GE217" s="51"/>
      <c r="GF217" s="51"/>
      <c r="GG217" s="24"/>
      <c r="GH217" s="24"/>
      <c r="GI217" s="24"/>
      <c r="GJ217" s="6"/>
      <c r="GK217" s="7"/>
      <c r="GL217" s="6"/>
      <c r="GM217" s="24"/>
      <c r="GN217" s="24"/>
      <c r="GO217" s="24"/>
      <c r="GT217" s="1"/>
      <c r="GU217" s="1"/>
      <c r="GV217" s="1"/>
      <c r="GW217" s="1"/>
      <c r="GX217" s="1"/>
      <c r="GY217" s="1"/>
      <c r="GZ217" s="1"/>
      <c r="HA217" s="1"/>
      <c r="HB217" s="1"/>
      <c r="HC217" s="1"/>
      <c r="HD217" s="1"/>
      <c r="HE217" s="1"/>
      <c r="HF217" s="1"/>
      <c r="HG217" s="1"/>
      <c r="HH217" s="1"/>
      <c r="HI217" s="1"/>
      <c r="HJ217" s="1"/>
      <c r="HK217" s="1"/>
      <c r="HL217" s="24"/>
      <c r="HM217" s="24"/>
      <c r="HN217" s="24"/>
      <c r="HO217" s="6"/>
      <c r="HP217" s="7"/>
      <c r="HQ217" s="6"/>
      <c r="HR217" s="24"/>
      <c r="HS217" s="24"/>
      <c r="HT217" s="24"/>
      <c r="HV217" s="1"/>
      <c r="HW217" s="1"/>
      <c r="HX217" s="1"/>
      <c r="HY217" s="1"/>
      <c r="HZ217" s="1"/>
      <c r="IA217" s="1"/>
      <c r="IB217" s="1"/>
      <c r="IC217" s="1"/>
      <c r="ID217" s="1"/>
      <c r="IE217" s="1"/>
      <c r="IF217" s="1"/>
      <c r="IG217" s="1"/>
      <c r="IH217" s="1"/>
      <c r="II217" s="1"/>
      <c r="IJ217" s="1"/>
      <c r="IK217" s="1"/>
      <c r="IL217" s="1"/>
      <c r="IM217" s="1"/>
      <c r="IN217" s="24"/>
      <c r="IO217" s="24"/>
      <c r="IP217" s="24"/>
      <c r="IQ217" s="6"/>
      <c r="IR217" s="7"/>
      <c r="IS217" s="6"/>
      <c r="IT217" s="24"/>
      <c r="IU217" s="24"/>
      <c r="IV217" s="24"/>
      <c r="IW217" s="24"/>
      <c r="IX217" s="24"/>
      <c r="IY217" s="24"/>
      <c r="IZ217" s="24"/>
      <c r="JA217" s="24"/>
      <c r="JB217" s="24"/>
      <c r="JC217" s="24"/>
      <c r="JD217" s="24"/>
      <c r="JE217" s="24"/>
      <c r="JF217" s="51"/>
      <c r="JG217" s="51"/>
      <c r="JH217" s="51"/>
      <c r="JI217" s="51"/>
      <c r="JJ217" s="51"/>
      <c r="JK217" s="51"/>
      <c r="JL217" s="51"/>
      <c r="JM217" s="51"/>
      <c r="JN217" s="51"/>
      <c r="KN217" s="51"/>
      <c r="KO217" s="51"/>
      <c r="KP217" s="51"/>
      <c r="KQ217" s="51"/>
      <c r="KR217" s="51"/>
      <c r="KS217" s="51"/>
      <c r="KT217" s="51"/>
      <c r="KU217" s="51"/>
      <c r="KV217" s="51"/>
      <c r="KW217" s="51"/>
      <c r="KX217" s="51"/>
      <c r="KY217" s="51"/>
      <c r="KZ217" s="51"/>
      <c r="LA217" s="51"/>
      <c r="LB217" s="51"/>
      <c r="LC217" s="51"/>
      <c r="LD217" s="51"/>
      <c r="LE217" s="51"/>
      <c r="LF217" s="51"/>
      <c r="LG217" s="51"/>
      <c r="LH217" s="51"/>
      <c r="LI217" s="51"/>
      <c r="LJ217" s="51"/>
      <c r="LK217" s="51"/>
      <c r="LL217" s="51"/>
      <c r="LM217" s="1"/>
      <c r="LN217" s="1"/>
      <c r="LO217" s="1"/>
      <c r="LP217" s="1"/>
      <c r="LQ217" s="1"/>
      <c r="LR217" s="1"/>
      <c r="LS217" s="1"/>
      <c r="LT217" s="1"/>
      <c r="LU217" s="1"/>
      <c r="LV217" s="1"/>
      <c r="LW217" s="1"/>
      <c r="LX217" s="1"/>
      <c r="LY217" s="1"/>
      <c r="LZ217" s="1"/>
      <c r="MA217" s="1"/>
      <c r="MB217" s="1"/>
      <c r="MC217" s="1"/>
      <c r="MD217" s="1"/>
      <c r="ME217" s="24"/>
      <c r="MF217" s="24"/>
      <c r="MG217" s="24"/>
      <c r="MH217" s="6"/>
      <c r="MI217" s="7"/>
      <c r="MJ217" s="6"/>
      <c r="MK217" s="24"/>
      <c r="ML217" s="24"/>
      <c r="MM217" s="24"/>
      <c r="MN217" s="24"/>
      <c r="MO217" s="24"/>
      <c r="MP217" s="24"/>
      <c r="MQ217" s="24"/>
      <c r="MR217" s="24"/>
      <c r="MS217" s="24"/>
      <c r="MT217" s="24"/>
      <c r="MU217" s="24"/>
      <c r="MV217" s="24"/>
      <c r="MW217" s="1"/>
      <c r="MX217" s="1"/>
      <c r="MY217" s="1"/>
      <c r="MZ217" s="1"/>
      <c r="NA217" s="1"/>
      <c r="NB217" s="1"/>
      <c r="NC217" s="1"/>
      <c r="ND217" s="1"/>
      <c r="NE217" s="1"/>
      <c r="NF217" s="1"/>
      <c r="NG217" s="1"/>
      <c r="NH217" s="1"/>
      <c r="NI217" s="1"/>
      <c r="NJ217" s="1"/>
      <c r="NK217" s="1"/>
      <c r="NL217" s="1"/>
      <c r="NM217" s="1"/>
      <c r="NN217" s="1"/>
      <c r="NO217" s="24"/>
      <c r="NP217" s="24"/>
      <c r="NQ217" s="24"/>
      <c r="NR217" s="6"/>
      <c r="NS217" s="7"/>
      <c r="NT217" s="6"/>
      <c r="NU217" s="24"/>
      <c r="NV217" s="24"/>
      <c r="NW217" s="24"/>
      <c r="NX217" s="24"/>
      <c r="NY217" s="24"/>
      <c r="NZ217" s="24"/>
      <c r="OA217" s="24"/>
      <c r="OB217" s="24"/>
      <c r="OC217" s="24"/>
      <c r="OD217" s="24"/>
      <c r="OE217" s="24"/>
      <c r="OF217" s="24"/>
      <c r="OG217" s="24"/>
      <c r="OH217" s="24"/>
      <c r="OI217" s="24"/>
      <c r="OJ217" s="6"/>
      <c r="OK217" s="7"/>
      <c r="OL217" s="6"/>
      <c r="OM217" s="24"/>
      <c r="ON217" s="24"/>
      <c r="OO217" s="24"/>
      <c r="OP217" s="24"/>
      <c r="OQ217" s="24"/>
      <c r="OR217" s="24"/>
      <c r="OS217" s="24"/>
      <c r="OT217" s="24"/>
      <c r="OU217" s="24"/>
      <c r="OV217" s="24"/>
      <c r="OW217" s="24"/>
      <c r="OX217" s="24"/>
      <c r="PH217" s="1"/>
      <c r="PI217" s="1"/>
      <c r="PJ217" s="1"/>
      <c r="PK217" s="1"/>
      <c r="PL217" s="1"/>
      <c r="PM217" s="1"/>
      <c r="PN217" s="1"/>
      <c r="PO217" s="1"/>
      <c r="PP217" s="1"/>
      <c r="PQ217" s="1"/>
      <c r="PR217" s="1"/>
      <c r="PS217" s="1"/>
      <c r="PT217" s="1"/>
      <c r="PU217" s="1"/>
      <c r="PV217" s="1"/>
      <c r="PW217" s="1"/>
      <c r="PX217" s="1"/>
      <c r="PY217" s="1"/>
      <c r="PZ217" s="24"/>
      <c r="QA217" s="24"/>
      <c r="QB217" s="24"/>
      <c r="QC217" s="6"/>
      <c r="QD217" s="7"/>
      <c r="QE217" s="6"/>
      <c r="QF217" s="24"/>
      <c r="QG217" s="24"/>
      <c r="QH217" s="24"/>
      <c r="QI217" s="24"/>
      <c r="QJ217" s="24"/>
      <c r="QK217" s="24"/>
      <c r="QL217" s="24"/>
      <c r="QM217" s="24"/>
      <c r="QN217" s="24"/>
      <c r="QO217" s="24"/>
      <c r="QP217" s="24"/>
      <c r="QQ217" s="24"/>
      <c r="QR217" s="24"/>
      <c r="QS217" s="24"/>
      <c r="QT217" s="24"/>
      <c r="QU217" s="6"/>
      <c r="QV217" s="7"/>
      <c r="QW217" s="6"/>
      <c r="QX217" s="24"/>
      <c r="QY217" s="24"/>
      <c r="QZ217" s="24"/>
      <c r="RA217" s="24"/>
      <c r="RB217" s="24"/>
      <c r="RC217" s="24"/>
      <c r="RD217" s="24"/>
      <c r="RE217" s="24"/>
      <c r="RF217" s="24"/>
      <c r="RG217" s="24"/>
      <c r="RH217" s="24"/>
      <c r="RI217" s="24"/>
      <c r="SB217" s="24"/>
      <c r="SC217" s="24"/>
      <c r="SD217" s="24"/>
      <c r="SE217" s="24"/>
      <c r="SF217" s="24"/>
      <c r="SG217" s="24"/>
      <c r="SH217" s="24"/>
      <c r="SI217" s="24"/>
      <c r="SJ217" s="24"/>
      <c r="SK217" s="51"/>
      <c r="SL217" s="51"/>
      <c r="SM217" s="51"/>
      <c r="SN217" s="51"/>
      <c r="SO217" s="51"/>
      <c r="SP217" s="51"/>
      <c r="SQ217" s="51"/>
      <c r="SR217" s="51"/>
      <c r="SS217" s="51"/>
      <c r="ST217" s="51"/>
      <c r="SU217" s="51"/>
      <c r="SV217" s="51"/>
      <c r="SW217" s="51"/>
      <c r="SX217" s="51"/>
      <c r="SY217" s="51"/>
      <c r="SZ217" s="51"/>
      <c r="TA217" s="51"/>
      <c r="TB217" s="51"/>
      <c r="TC217" s="51"/>
      <c r="TD217" s="51"/>
      <c r="TE217" s="51"/>
      <c r="TF217" s="24"/>
      <c r="TG217" s="24"/>
      <c r="TH217" s="24"/>
      <c r="TI217" s="6"/>
      <c r="TJ217" s="7"/>
      <c r="TK217" s="6"/>
      <c r="TL217" s="24"/>
      <c r="TM217" s="24"/>
      <c r="TN217" s="24"/>
      <c r="TR217" s="24"/>
      <c r="TS217" s="24"/>
      <c r="TT217" s="24"/>
      <c r="TU217" s="24"/>
      <c r="TV217" s="24"/>
      <c r="TW217" s="24"/>
      <c r="TX217" s="24"/>
      <c r="TY217" s="24"/>
      <c r="TZ217" s="24"/>
      <c r="UA217" s="24"/>
      <c r="UB217" s="24"/>
      <c r="UC217" s="24"/>
      <c r="UD217" s="24"/>
      <c r="UE217" s="24"/>
      <c r="UF217" s="24"/>
      <c r="UG217" s="24"/>
      <c r="UH217" s="24"/>
      <c r="UI217" s="24"/>
      <c r="US217" s="24"/>
      <c r="UT217" s="71"/>
      <c r="UU217" s="24"/>
      <c r="UV217" s="24"/>
      <c r="UW217" s="24"/>
      <c r="UX217" s="24"/>
      <c r="UY217" s="24"/>
      <c r="UZ217" s="24"/>
      <c r="VA217" s="24"/>
      <c r="VB217" s="24"/>
      <c r="VC217" s="24"/>
      <c r="VD217" s="24"/>
      <c r="VE217" s="6"/>
      <c r="VF217" s="7"/>
      <c r="VG217" s="6"/>
      <c r="VH217" s="24"/>
      <c r="VI217" s="24"/>
      <c r="VJ217" s="24"/>
      <c r="VK217" s="24"/>
      <c r="VL217" s="24"/>
      <c r="VM217" s="24"/>
      <c r="VN217" s="24"/>
      <c r="VO217" s="24"/>
      <c r="VP217" s="24"/>
      <c r="VQ217" s="24"/>
      <c r="VR217" s="24"/>
      <c r="VS217" s="24"/>
      <c r="VT217" s="24"/>
      <c r="VU217" s="24"/>
      <c r="VV217" s="24"/>
      <c r="VW217" s="24"/>
      <c r="VX217" s="24"/>
      <c r="VY217" s="24"/>
      <c r="VZ217" s="24"/>
      <c r="WA217" s="24"/>
      <c r="WB217" s="24"/>
      <c r="WC217" s="24"/>
      <c r="WD217" s="24"/>
      <c r="WE217" s="24"/>
      <c r="WF217" s="24"/>
      <c r="WG217" s="24"/>
      <c r="WH217" s="24"/>
      <c r="WI217" s="24"/>
      <c r="WJ217" s="24"/>
      <c r="WK217" s="24"/>
      <c r="WL217" s="24"/>
      <c r="WM217" s="3"/>
      <c r="WO217" s="4"/>
      <c r="WP217" s="1"/>
      <c r="WQ217" s="1"/>
      <c r="WR217" s="1"/>
      <c r="WS217" s="1"/>
      <c r="WT217" s="1"/>
      <c r="WU217" s="1"/>
      <c r="WV217" s="1"/>
      <c r="WW217" s="1"/>
      <c r="WX217" s="1"/>
      <c r="WY217" s="1"/>
      <c r="WZ217" s="1"/>
      <c r="XA217" s="1"/>
      <c r="XB217" s="1"/>
      <c r="XC217" s="1"/>
      <c r="XD217" s="24"/>
      <c r="XE217" s="24"/>
      <c r="XF217" s="24"/>
      <c r="XG217" s="24"/>
      <c r="XH217" s="24"/>
      <c r="XI217" s="24"/>
      <c r="XJ217" s="24"/>
      <c r="XK217" s="24"/>
      <c r="XL217" s="24"/>
      <c r="XM217" s="24"/>
      <c r="XN217" s="24"/>
      <c r="XO217" s="24"/>
      <c r="XP217" s="24"/>
      <c r="XQ217" s="24"/>
      <c r="XR217" s="24"/>
      <c r="XS217" s="24"/>
      <c r="XT217" s="24"/>
      <c r="XU217" s="24"/>
      <c r="XV217" s="24"/>
      <c r="XW217" s="24"/>
      <c r="XX217" s="24"/>
      <c r="XY217" s="24"/>
      <c r="XZ217" s="24"/>
      <c r="YA217" s="24"/>
      <c r="YB217" s="24"/>
      <c r="YC217" s="24"/>
      <c r="YD217" s="24"/>
      <c r="YE217" s="24"/>
      <c r="YF217" s="24"/>
      <c r="YG217" s="24"/>
      <c r="YH217" s="24"/>
      <c r="YI217" s="24"/>
      <c r="YJ217" s="24"/>
      <c r="YK217" s="24"/>
      <c r="YL217" s="24"/>
      <c r="YM217" s="24"/>
      <c r="YN217" s="24"/>
      <c r="YO217" s="24"/>
      <c r="YP217" s="24"/>
      <c r="YQ217" s="24"/>
      <c r="YR217" s="24"/>
      <c r="YS217" s="24"/>
      <c r="YT217" s="24"/>
      <c r="YU217" s="24"/>
      <c r="YV217" s="51"/>
      <c r="ZG217" s="51"/>
      <c r="ZH217" s="8"/>
      <c r="ZI217" s="7"/>
      <c r="ZJ217" s="24"/>
      <c r="ZK217" s="1"/>
      <c r="ZL217" s="24"/>
      <c r="ZM217" s="1"/>
      <c r="ZN217" s="1"/>
      <c r="ZO217" s="1"/>
      <c r="ZW217" s="1"/>
      <c r="AAA217" s="7"/>
      <c r="AAB217" s="6"/>
      <c r="AAC217" s="24"/>
      <c r="AAD217" s="24"/>
      <c r="AAE217" s="24"/>
      <c r="AAF217" s="51"/>
      <c r="AAG217" s="71"/>
      <c r="AAH217" s="7"/>
      <c r="AAI217" s="46"/>
    </row>
    <row r="218" s="1" customFormat="1" ht="15" customHeight="1">
      <c r="A218" s="2"/>
      <c r="B218" s="2"/>
      <c r="C218" s="2"/>
      <c r="D218" s="2"/>
      <c r="E218" s="2"/>
      <c r="F218" s="2"/>
      <c r="G218" s="2"/>
      <c r="H218" s="2"/>
      <c r="I218" s="2"/>
      <c r="J218" s="2"/>
      <c r="K218" s="8"/>
      <c r="L218" s="46"/>
      <c r="M218" s="24"/>
      <c r="N218" s="51"/>
      <c r="O218" s="71"/>
      <c r="P218" s="6"/>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51"/>
      <c r="AV218" s="51"/>
      <c r="AW218" s="51"/>
      <c r="AX218" s="186"/>
      <c r="AY218" s="51"/>
      <c r="AZ218" s="250"/>
      <c r="BA218" s="250"/>
      <c r="BB218" s="6"/>
      <c r="BC218" s="6"/>
      <c r="BD218" s="6"/>
      <c r="BE218" s="6"/>
      <c r="BF218" s="6"/>
      <c r="BG218" s="6"/>
      <c r="BH218" s="6"/>
      <c r="BI218" s="6"/>
      <c r="BJ218" s="6"/>
      <c r="BK218" s="6"/>
      <c r="BL218" s="6"/>
      <c r="BM218" s="6"/>
      <c r="BN218" s="6"/>
      <c r="BO218" s="6"/>
      <c r="BP218" s="6"/>
      <c r="BQ218" s="6"/>
      <c r="BR218" s="6"/>
      <c r="BS218" s="6"/>
      <c r="BT218" s="6"/>
      <c r="BU218" s="6"/>
      <c r="BV218" s="51"/>
      <c r="BW218" s="51"/>
      <c r="BX218" s="51"/>
      <c r="BY218" s="51"/>
      <c r="BZ218" s="51"/>
      <c r="CA218" s="51"/>
      <c r="CB218" s="51"/>
      <c r="CC218" s="51"/>
      <c r="CD218" s="51"/>
      <c r="CE218" s="51"/>
      <c r="CF218" s="51"/>
      <c r="CG218" s="51"/>
      <c r="CH218" s="51"/>
      <c r="CI218" s="51"/>
      <c r="CJ218" s="51"/>
      <c r="CK218" s="51"/>
      <c r="CL218" s="51"/>
      <c r="CM218" s="51"/>
      <c r="CN218" s="51"/>
      <c r="CO218" s="51"/>
      <c r="CP218" s="51"/>
      <c r="CQ218" s="51"/>
      <c r="CR218" s="51"/>
      <c r="CS218" s="51"/>
      <c r="CT218" s="51"/>
      <c r="CU218" s="51"/>
      <c r="CV218" s="51"/>
      <c r="CW218" s="51"/>
      <c r="CX218" s="51"/>
      <c r="CY218" s="51"/>
      <c r="CZ218" s="51"/>
      <c r="DA218" s="51"/>
      <c r="DB218" s="51"/>
      <c r="DC218" s="51"/>
      <c r="DD218" s="51"/>
      <c r="DE218" s="51"/>
      <c r="DF218" s="51"/>
      <c r="DG218" s="51"/>
      <c r="DH218" s="51"/>
      <c r="DI218" s="51"/>
      <c r="DJ218" s="51"/>
      <c r="DK218" s="51"/>
      <c r="DL218" s="24"/>
      <c r="DM218" s="24"/>
      <c r="DN218" s="24"/>
      <c r="DO218" s="6"/>
      <c r="DP218" s="7"/>
      <c r="DQ218" s="6"/>
      <c r="DR218" s="24"/>
      <c r="DS218" s="24"/>
      <c r="DT218" s="24"/>
      <c r="DX218" s="51"/>
      <c r="DY218" s="51"/>
      <c r="DZ218" s="51"/>
      <c r="EA218" s="51"/>
      <c r="EB218" s="51"/>
      <c r="EC218" s="51"/>
      <c r="ED218" s="51"/>
      <c r="EE218" s="51"/>
      <c r="EF218" s="51"/>
      <c r="EG218" s="51"/>
      <c r="EH218" s="51"/>
      <c r="EI218" s="51"/>
      <c r="EJ218" s="51"/>
      <c r="EK218" s="51"/>
      <c r="EL218" s="51"/>
      <c r="EM218" s="6"/>
      <c r="EN218" s="6"/>
      <c r="EO218" s="6"/>
      <c r="EP218" s="6"/>
      <c r="EQ218" s="6"/>
      <c r="ER218" s="6"/>
      <c r="ES218" s="24"/>
      <c r="ET218" s="24"/>
      <c r="EU218" s="24"/>
      <c r="EV218" s="24"/>
      <c r="EW218" s="24"/>
      <c r="EX218" s="24"/>
      <c r="EY218" s="24"/>
      <c r="EZ218" s="24"/>
      <c r="FA218" s="24"/>
      <c r="FB218" s="24"/>
      <c r="FC218" s="6"/>
      <c r="FD218" s="7"/>
      <c r="FE218" s="6"/>
      <c r="FF218" s="24"/>
      <c r="FG218" s="24"/>
      <c r="FH218" s="24"/>
      <c r="FM218" s="51"/>
      <c r="FN218" s="51"/>
      <c r="FO218" s="51"/>
      <c r="FP218" s="51"/>
      <c r="FQ218" s="51"/>
      <c r="FR218" s="51"/>
      <c r="FS218" s="51"/>
      <c r="FT218" s="51"/>
      <c r="FU218" s="51"/>
      <c r="FV218" s="51"/>
      <c r="FW218" s="51"/>
      <c r="FX218" s="51"/>
      <c r="FY218" s="51"/>
      <c r="FZ218" s="51"/>
      <c r="GA218" s="51"/>
      <c r="GB218" s="51"/>
      <c r="GC218" s="51"/>
      <c r="GD218" s="51"/>
      <c r="GE218" s="51"/>
      <c r="GF218" s="51"/>
      <c r="GG218" s="24"/>
      <c r="GH218" s="24"/>
      <c r="GI218" s="24"/>
      <c r="GJ218" s="6"/>
      <c r="GK218" s="7"/>
      <c r="GL218" s="6"/>
      <c r="GM218" s="24"/>
      <c r="GN218" s="24"/>
      <c r="GO218" s="24"/>
      <c r="GT218" s="1"/>
      <c r="GU218" s="1"/>
      <c r="GV218" s="1"/>
      <c r="GW218" s="1"/>
      <c r="GX218" s="1"/>
      <c r="GY218" s="1"/>
      <c r="GZ218" s="1"/>
      <c r="HA218" s="1"/>
      <c r="HB218" s="1"/>
      <c r="HC218" s="1"/>
      <c r="HD218" s="1"/>
      <c r="HE218" s="1"/>
      <c r="HF218" s="1"/>
      <c r="HG218" s="1"/>
      <c r="HH218" s="1"/>
      <c r="HI218" s="1"/>
      <c r="HJ218" s="1"/>
      <c r="HK218" s="1"/>
      <c r="HL218" s="24"/>
      <c r="HM218" s="24"/>
      <c r="HN218" s="24"/>
      <c r="HO218" s="6"/>
      <c r="HP218" s="7"/>
      <c r="HQ218" s="6"/>
      <c r="HR218" s="24"/>
      <c r="HS218" s="24"/>
      <c r="HT218" s="24"/>
      <c r="HV218" s="1"/>
      <c r="HW218" s="1"/>
      <c r="HX218" s="1"/>
      <c r="HY218" s="1"/>
      <c r="HZ218" s="1"/>
      <c r="IA218" s="1"/>
      <c r="IB218" s="1"/>
      <c r="IC218" s="1"/>
      <c r="ID218" s="1"/>
      <c r="IE218" s="1"/>
      <c r="IF218" s="1"/>
      <c r="IG218" s="1"/>
      <c r="IH218" s="1"/>
      <c r="II218" s="1"/>
      <c r="IJ218" s="1"/>
      <c r="IK218" s="1"/>
      <c r="IL218" s="1"/>
      <c r="IM218" s="1"/>
      <c r="IN218" s="24"/>
      <c r="IO218" s="24"/>
      <c r="IP218" s="24"/>
      <c r="IQ218" s="6"/>
      <c r="IR218" s="7"/>
      <c r="IS218" s="6"/>
      <c r="IT218" s="24"/>
      <c r="IU218" s="24"/>
      <c r="IV218" s="24"/>
      <c r="IW218" s="24"/>
      <c r="IX218" s="24"/>
      <c r="IY218" s="24"/>
      <c r="IZ218" s="24"/>
      <c r="JA218" s="24"/>
      <c r="JB218" s="24"/>
      <c r="JC218" s="24"/>
      <c r="JD218" s="24"/>
      <c r="JE218" s="24"/>
      <c r="JF218" s="51"/>
      <c r="JG218" s="51"/>
      <c r="JH218" s="51"/>
      <c r="JI218" s="51"/>
      <c r="JJ218" s="51"/>
      <c r="JK218" s="51"/>
      <c r="JL218" s="51"/>
      <c r="JM218" s="51"/>
      <c r="JN218" s="51"/>
      <c r="KN218" s="51"/>
      <c r="KO218" s="51"/>
      <c r="KP218" s="51"/>
      <c r="KQ218" s="51"/>
      <c r="KR218" s="51"/>
      <c r="KS218" s="51"/>
      <c r="KT218" s="51"/>
      <c r="KU218" s="24"/>
      <c r="KV218" s="24"/>
      <c r="KW218" s="24"/>
      <c r="KX218" s="24"/>
      <c r="KY218" s="24"/>
      <c r="KZ218" s="24"/>
      <c r="LA218" s="24"/>
      <c r="LB218" s="24"/>
      <c r="LC218" s="24"/>
      <c r="LD218" s="51"/>
      <c r="LE218" s="51"/>
      <c r="LF218" s="51"/>
      <c r="LG218" s="51"/>
      <c r="LH218" s="51"/>
      <c r="LI218" s="51"/>
      <c r="LJ218" s="51"/>
      <c r="LK218" s="51"/>
      <c r="LL218" s="51"/>
      <c r="LM218" s="1"/>
      <c r="LN218" s="1"/>
      <c r="LO218" s="1"/>
      <c r="LP218" s="1"/>
      <c r="LQ218" s="1"/>
      <c r="LR218" s="1"/>
      <c r="LS218" s="1"/>
      <c r="LT218" s="1"/>
      <c r="LU218" s="1"/>
      <c r="LV218" s="1"/>
      <c r="LW218" s="1"/>
      <c r="LX218" s="1"/>
      <c r="LY218" s="1"/>
      <c r="LZ218" s="1"/>
      <c r="MA218" s="1"/>
      <c r="MB218" s="1"/>
      <c r="MC218" s="1"/>
      <c r="MD218" s="1"/>
      <c r="ME218" s="24"/>
      <c r="MF218" s="24"/>
      <c r="MG218" s="24"/>
      <c r="MH218" s="6"/>
      <c r="MI218" s="7"/>
      <c r="MJ218" s="6"/>
      <c r="MK218" s="24"/>
      <c r="ML218" s="24"/>
      <c r="MM218" s="24"/>
      <c r="MN218" s="24"/>
      <c r="MO218" s="24"/>
      <c r="MP218" s="24"/>
      <c r="MQ218" s="24"/>
      <c r="MR218" s="24"/>
      <c r="MS218" s="24"/>
      <c r="MT218" s="24"/>
      <c r="MU218" s="24"/>
      <c r="MV218" s="24"/>
      <c r="MW218" s="1"/>
      <c r="MX218" s="1"/>
      <c r="MY218" s="1"/>
      <c r="MZ218" s="1"/>
      <c r="NA218" s="1"/>
      <c r="NB218" s="1"/>
      <c r="NC218" s="1"/>
      <c r="ND218" s="1"/>
      <c r="NE218" s="1"/>
      <c r="NF218" s="1"/>
      <c r="NG218" s="1"/>
      <c r="NH218" s="1"/>
      <c r="NI218" s="1"/>
      <c r="NJ218" s="1"/>
      <c r="NK218" s="1"/>
      <c r="NL218" s="1"/>
      <c r="NM218" s="1"/>
      <c r="NN218" s="1"/>
      <c r="NO218" s="24"/>
      <c r="NP218" s="24"/>
      <c r="NQ218" s="24"/>
      <c r="NR218" s="6"/>
      <c r="NS218" s="7"/>
      <c r="NT218" s="6"/>
      <c r="NU218" s="24"/>
      <c r="NV218" s="24"/>
      <c r="NW218" s="24"/>
      <c r="NX218" s="24"/>
      <c r="NY218" s="24"/>
      <c r="NZ218" s="24"/>
      <c r="OA218" s="24"/>
      <c r="OB218" s="24"/>
      <c r="OC218" s="24"/>
      <c r="OD218" s="24"/>
      <c r="OE218" s="24"/>
      <c r="OF218" s="24"/>
      <c r="OG218" s="24"/>
      <c r="OH218" s="24"/>
      <c r="OI218" s="24"/>
      <c r="OJ218" s="6"/>
      <c r="OK218" s="7"/>
      <c r="OL218" s="6"/>
      <c r="OM218" s="24"/>
      <c r="ON218" s="24"/>
      <c r="OO218" s="24"/>
      <c r="OP218" s="24"/>
      <c r="OQ218" s="24"/>
      <c r="OR218" s="24"/>
      <c r="OS218" s="24"/>
      <c r="OT218" s="24"/>
      <c r="OU218" s="24"/>
      <c r="OV218" s="24"/>
      <c r="OW218" s="24"/>
      <c r="OX218" s="24"/>
      <c r="PH218" s="1"/>
      <c r="PI218" s="1"/>
      <c r="PJ218" s="1"/>
      <c r="PK218" s="1"/>
      <c r="PL218" s="1"/>
      <c r="PM218" s="1"/>
      <c r="PN218" s="1"/>
      <c r="PO218" s="1"/>
      <c r="PP218" s="1"/>
      <c r="PQ218" s="1"/>
      <c r="PR218" s="1"/>
      <c r="PS218" s="1"/>
      <c r="PT218" s="1"/>
      <c r="PU218" s="1"/>
      <c r="PV218" s="1"/>
      <c r="PW218" s="1"/>
      <c r="PX218" s="1"/>
      <c r="PY218" s="1"/>
      <c r="PZ218" s="24"/>
      <c r="QA218" s="24"/>
      <c r="QB218" s="24"/>
      <c r="QC218" s="6"/>
      <c r="QD218" s="7"/>
      <c r="QE218" s="6"/>
      <c r="QF218" s="24"/>
      <c r="QG218" s="24"/>
      <c r="QH218" s="24"/>
      <c r="QI218" s="24"/>
      <c r="QJ218" s="24"/>
      <c r="QK218" s="24"/>
      <c r="QL218" s="24"/>
      <c r="QM218" s="24"/>
      <c r="QN218" s="24"/>
      <c r="QO218" s="24"/>
      <c r="QP218" s="24"/>
      <c r="QQ218" s="24"/>
      <c r="QR218" s="24"/>
      <c r="QS218" s="24"/>
      <c r="QT218" s="24"/>
      <c r="QU218" s="6"/>
      <c r="QV218" s="7"/>
      <c r="QW218" s="6"/>
      <c r="QX218" s="24"/>
      <c r="QY218" s="24"/>
      <c r="QZ218" s="24"/>
      <c r="RA218" s="24"/>
      <c r="RB218" s="24"/>
      <c r="RC218" s="24"/>
      <c r="RD218" s="24"/>
      <c r="RE218" s="24"/>
      <c r="RF218" s="24"/>
      <c r="RG218" s="24"/>
      <c r="RH218" s="24"/>
      <c r="RI218" s="24"/>
      <c r="SB218" s="24"/>
      <c r="SC218" s="24"/>
      <c r="SD218" s="24"/>
      <c r="SE218" s="24"/>
      <c r="SF218" s="24"/>
      <c r="SG218" s="24"/>
      <c r="SH218" s="24"/>
      <c r="SI218" s="24"/>
      <c r="SJ218" s="24"/>
      <c r="SK218" s="51"/>
      <c r="SL218" s="51"/>
      <c r="SM218" s="51"/>
      <c r="SN218" s="51"/>
      <c r="SO218" s="51"/>
      <c r="SP218" s="51"/>
      <c r="SQ218" s="51"/>
      <c r="SR218" s="51"/>
      <c r="SS218" s="51"/>
      <c r="ST218" s="51"/>
      <c r="SU218" s="51"/>
      <c r="SV218" s="51"/>
      <c r="SW218" s="51"/>
      <c r="SX218" s="51"/>
      <c r="SY218" s="51"/>
      <c r="SZ218" s="51"/>
      <c r="TA218" s="51"/>
      <c r="TB218" s="51"/>
      <c r="TC218" s="51"/>
      <c r="TD218" s="51"/>
      <c r="TE218" s="51"/>
      <c r="TF218" s="24"/>
      <c r="TG218" s="24"/>
      <c r="TH218" s="24"/>
      <c r="TI218" s="6"/>
      <c r="TJ218" s="7"/>
      <c r="TK218" s="6"/>
      <c r="TL218" s="24"/>
      <c r="TM218" s="24"/>
      <c r="TN218" s="24"/>
      <c r="TR218" s="24"/>
      <c r="TS218" s="24"/>
      <c r="TT218" s="24"/>
      <c r="TU218" s="24"/>
      <c r="TV218" s="24"/>
      <c r="TW218" s="24"/>
      <c r="TX218" s="24"/>
      <c r="TY218" s="24"/>
      <c r="TZ218" s="24"/>
      <c r="UA218" s="24"/>
      <c r="UB218" s="24"/>
      <c r="UC218" s="24"/>
      <c r="UD218" s="24"/>
      <c r="UE218" s="24"/>
      <c r="UF218" s="24"/>
      <c r="UG218" s="24"/>
      <c r="UH218" s="24"/>
      <c r="UI218" s="24"/>
      <c r="US218" s="24"/>
      <c r="UT218" s="71"/>
      <c r="UU218" s="24"/>
      <c r="UV218" s="24"/>
      <c r="UW218" s="24"/>
      <c r="UX218" s="24"/>
      <c r="UY218" s="24"/>
      <c r="UZ218" s="24"/>
      <c r="VA218" s="24"/>
      <c r="VB218" s="24"/>
      <c r="VC218" s="24"/>
      <c r="VD218" s="24"/>
      <c r="VE218" s="6"/>
      <c r="VF218" s="7"/>
      <c r="VG218" s="6"/>
      <c r="VH218" s="24"/>
      <c r="VI218" s="24"/>
      <c r="VJ218" s="24"/>
      <c r="VK218" s="24"/>
      <c r="VL218" s="24"/>
      <c r="VM218" s="24"/>
      <c r="VN218" s="24"/>
      <c r="VO218" s="24"/>
      <c r="VP218" s="24"/>
      <c r="VQ218" s="24"/>
      <c r="VR218" s="24"/>
      <c r="VS218" s="24"/>
      <c r="VT218" s="24"/>
      <c r="VU218" s="24"/>
      <c r="VV218" s="24"/>
      <c r="VW218" s="24"/>
      <c r="VX218" s="24"/>
      <c r="VY218" s="24"/>
      <c r="VZ218" s="24"/>
      <c r="WA218" s="24"/>
      <c r="WB218" s="24"/>
      <c r="WC218" s="24"/>
      <c r="WD218" s="24"/>
      <c r="WE218" s="24"/>
      <c r="WF218" s="24"/>
      <c r="WG218" s="24"/>
      <c r="WH218" s="24"/>
      <c r="WI218" s="24"/>
      <c r="WJ218" s="24"/>
      <c r="WK218" s="24"/>
      <c r="WL218" s="24"/>
      <c r="WM218" s="8"/>
      <c r="WN218" s="63"/>
      <c r="WO218" s="24"/>
      <c r="WP218" s="7"/>
      <c r="WQ218" s="1"/>
      <c r="WR218" s="1"/>
      <c r="WS218" s="1"/>
      <c r="WT218" s="1"/>
      <c r="WU218" s="1"/>
      <c r="WV218" s="1"/>
      <c r="WW218" s="1"/>
      <c r="WX218" s="1"/>
      <c r="WY218" s="1"/>
      <c r="WZ218" s="1"/>
      <c r="XA218" s="1"/>
      <c r="XB218" s="1"/>
      <c r="XC218" s="1"/>
      <c r="XD218" s="24"/>
      <c r="XE218" s="24"/>
      <c r="XF218" s="24"/>
      <c r="XG218" s="24"/>
      <c r="XH218" s="24"/>
      <c r="XI218" s="24"/>
      <c r="XJ218" s="24"/>
      <c r="XK218" s="24"/>
      <c r="XL218" s="24"/>
      <c r="XM218" s="24"/>
      <c r="XN218" s="24"/>
      <c r="XO218" s="24"/>
      <c r="XP218" s="24"/>
      <c r="XQ218" s="24"/>
      <c r="XR218" s="24"/>
      <c r="XS218" s="24"/>
      <c r="XT218" s="24"/>
      <c r="XU218" s="24"/>
      <c r="XV218" s="24"/>
      <c r="XW218" s="24"/>
      <c r="XX218" s="24"/>
      <c r="XY218" s="24"/>
      <c r="XZ218" s="24"/>
      <c r="YA218" s="24"/>
      <c r="YB218" s="24"/>
      <c r="YC218" s="24"/>
      <c r="YD218" s="24"/>
      <c r="YE218" s="24"/>
      <c r="YF218" s="24"/>
      <c r="YG218" s="24"/>
      <c r="YH218" s="24"/>
      <c r="YI218" s="24"/>
      <c r="YJ218" s="24"/>
      <c r="YK218" s="24"/>
      <c r="YL218" s="24"/>
      <c r="YM218" s="24"/>
      <c r="YN218" s="24"/>
      <c r="YO218" s="24"/>
      <c r="YP218" s="24"/>
      <c r="YQ218" s="24"/>
      <c r="YR218" s="24"/>
      <c r="YS218" s="24"/>
      <c r="YT218" s="24"/>
      <c r="YU218" s="24"/>
      <c r="YV218" s="51"/>
      <c r="ZG218" s="51"/>
      <c r="ZH218" s="71"/>
      <c r="ZI218" s="6"/>
      <c r="ZJ218" s="24"/>
      <c r="ZK218" s="1"/>
      <c r="ZL218" s="24"/>
      <c r="ZM218" s="1"/>
      <c r="ZN218" s="1"/>
      <c r="ZO218" s="1"/>
      <c r="ZW218" s="1"/>
      <c r="ZX218" s="1"/>
      <c r="ZY218" s="1"/>
      <c r="ZZ218" s="1"/>
      <c r="AAA218" s="71"/>
      <c r="AAB218" s="7"/>
      <c r="AAC218" s="24"/>
      <c r="AAD218" s="24"/>
      <c r="AAE218" s="24"/>
      <c r="AAF218" s="51"/>
      <c r="AAG218" s="7"/>
      <c r="AAH218" s="7"/>
      <c r="AAI218" s="46"/>
    </row>
    <row r="219" s="1" customFormat="1" ht="15" customHeight="1">
      <c r="A219" s="2"/>
      <c r="B219" s="2"/>
      <c r="C219" s="2"/>
      <c r="D219" s="2"/>
      <c r="E219" s="2"/>
      <c r="F219" s="2"/>
      <c r="G219" s="2"/>
      <c r="H219" s="2"/>
      <c r="I219" s="2"/>
      <c r="J219" s="2"/>
      <c r="K219" s="71"/>
      <c r="L219" s="7"/>
      <c r="M219" s="24"/>
      <c r="N219" s="51"/>
      <c r="O219" s="7"/>
      <c r="P219" s="7"/>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51"/>
      <c r="AV219" s="51"/>
      <c r="AW219" s="51"/>
      <c r="AX219" s="51"/>
      <c r="AY219" s="51"/>
      <c r="AZ219" s="250"/>
      <c r="BA219" s="250"/>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6"/>
      <c r="CH219" s="6"/>
      <c r="CI219" s="6"/>
      <c r="CJ219" s="6"/>
      <c r="CK219" s="6"/>
      <c r="CL219" s="6"/>
      <c r="CM219" s="6"/>
      <c r="CN219" s="6"/>
      <c r="CO219" s="6"/>
      <c r="CP219" s="6"/>
      <c r="CQ219" s="6"/>
      <c r="CR219" s="6"/>
      <c r="CS219" s="6"/>
      <c r="CT219" s="6"/>
      <c r="CU219" s="6"/>
      <c r="CV219" s="6"/>
      <c r="CW219" s="6"/>
      <c r="CX219" s="6"/>
      <c r="CY219" s="6"/>
      <c r="CZ219" s="6"/>
      <c r="DA219" s="6"/>
      <c r="DB219" s="51"/>
      <c r="DC219" s="51"/>
      <c r="DD219" s="51"/>
      <c r="DE219" s="51"/>
      <c r="DF219" s="51"/>
      <c r="DG219" s="51"/>
      <c r="DH219" s="51"/>
      <c r="DI219" s="51"/>
      <c r="DJ219" s="51"/>
      <c r="DK219" s="51"/>
      <c r="DL219" s="24"/>
      <c r="DM219" s="24"/>
      <c r="DN219" s="24"/>
      <c r="DO219" s="6"/>
      <c r="DP219" s="7"/>
      <c r="DQ219" s="6"/>
      <c r="DR219" s="24"/>
      <c r="DS219" s="24"/>
      <c r="DT219" s="24"/>
      <c r="DX219" s="51"/>
      <c r="DY219" s="6"/>
      <c r="DZ219" s="6"/>
      <c r="EA219" s="6"/>
      <c r="EB219" s="6"/>
      <c r="EC219" s="6"/>
      <c r="ED219" s="6"/>
      <c r="EE219" s="6"/>
      <c r="EF219" s="6"/>
      <c r="EG219" s="6"/>
      <c r="EH219" s="6"/>
      <c r="EI219" s="6"/>
      <c r="EJ219" s="6"/>
      <c r="EK219" s="6"/>
      <c r="EL219" s="6"/>
      <c r="EM219" s="51"/>
      <c r="EN219" s="51"/>
      <c r="EO219" s="51"/>
      <c r="EP219" s="51"/>
      <c r="EQ219" s="51"/>
      <c r="ER219" s="51"/>
      <c r="ES219" s="24"/>
      <c r="ET219" s="24"/>
      <c r="EU219" s="24"/>
      <c r="EV219" s="24"/>
      <c r="EW219" s="24"/>
      <c r="EX219" s="24"/>
      <c r="EY219" s="24"/>
      <c r="EZ219" s="24"/>
      <c r="FA219" s="24"/>
      <c r="FB219" s="24"/>
      <c r="FC219" s="6"/>
      <c r="FD219" s="7"/>
      <c r="FE219" s="6"/>
      <c r="FF219" s="24"/>
      <c r="FG219" s="24"/>
      <c r="FH219" s="24"/>
      <c r="FM219" s="6"/>
      <c r="FN219" s="6"/>
      <c r="FO219" s="6"/>
      <c r="FP219" s="6"/>
      <c r="FQ219" s="6"/>
      <c r="FR219" s="6"/>
      <c r="FS219" s="6"/>
      <c r="FT219" s="6"/>
      <c r="FU219" s="6"/>
      <c r="FV219" s="6"/>
      <c r="FW219" s="6"/>
      <c r="FX219" s="6"/>
      <c r="FY219" s="6"/>
      <c r="FZ219" s="6"/>
      <c r="GA219" s="6"/>
      <c r="GB219" s="6"/>
      <c r="GC219" s="6"/>
      <c r="GD219" s="6"/>
      <c r="GE219" s="6"/>
      <c r="GF219" s="6"/>
      <c r="GG219" s="24"/>
      <c r="GH219" s="24"/>
      <c r="GI219" s="24"/>
      <c r="GJ219" s="6"/>
      <c r="GK219" s="7"/>
      <c r="GL219" s="6"/>
      <c r="GM219" s="24"/>
      <c r="GN219" s="24"/>
      <c r="GO219" s="24"/>
      <c r="GT219" s="1"/>
      <c r="GU219" s="1"/>
      <c r="GV219" s="1"/>
      <c r="GW219" s="1"/>
      <c r="GX219" s="1"/>
      <c r="GY219" s="1"/>
      <c r="GZ219" s="1"/>
      <c r="HA219" s="1"/>
      <c r="HB219" s="1"/>
      <c r="HC219" s="1"/>
      <c r="HD219" s="1"/>
      <c r="HE219" s="1"/>
      <c r="HF219" s="1"/>
      <c r="HG219" s="1"/>
      <c r="HH219" s="1"/>
      <c r="HI219" s="1"/>
      <c r="HJ219" s="1"/>
      <c r="HK219" s="1"/>
      <c r="HL219" s="24"/>
      <c r="HM219" s="24"/>
      <c r="HN219" s="24"/>
      <c r="HO219" s="6"/>
      <c r="HP219" s="7"/>
      <c r="HQ219" s="6"/>
      <c r="HR219" s="24"/>
      <c r="HS219" s="24"/>
      <c r="HT219" s="24"/>
      <c r="HV219" s="1"/>
      <c r="HW219" s="1"/>
      <c r="HX219" s="1"/>
      <c r="HY219" s="1"/>
      <c r="HZ219" s="1"/>
      <c r="IA219" s="1"/>
      <c r="IB219" s="1"/>
      <c r="IC219" s="1"/>
      <c r="ID219" s="1"/>
      <c r="IE219" s="1"/>
      <c r="IF219" s="1"/>
      <c r="IG219" s="1"/>
      <c r="IH219" s="1"/>
      <c r="II219" s="1"/>
      <c r="IJ219" s="1"/>
      <c r="IK219" s="1"/>
      <c r="IL219" s="1"/>
      <c r="IM219" s="1"/>
      <c r="IN219" s="24"/>
      <c r="IO219" s="24"/>
      <c r="IP219" s="24"/>
      <c r="IQ219" s="6"/>
      <c r="IR219" s="7"/>
      <c r="IS219" s="6"/>
      <c r="IT219" s="24"/>
      <c r="IU219" s="24"/>
      <c r="IV219" s="24"/>
      <c r="IW219" s="24"/>
      <c r="IX219" s="24"/>
      <c r="IY219" s="24"/>
      <c r="IZ219" s="24"/>
      <c r="JA219" s="24"/>
      <c r="JB219" s="24"/>
      <c r="JC219" s="24"/>
      <c r="JD219" s="24"/>
      <c r="JE219" s="24"/>
      <c r="JF219" s="51"/>
      <c r="JG219" s="51"/>
      <c r="JH219" s="51"/>
      <c r="JI219" s="51"/>
      <c r="JJ219" s="51"/>
      <c r="JK219" s="51"/>
      <c r="JL219" s="51"/>
      <c r="JM219" s="51"/>
      <c r="JN219" s="51"/>
      <c r="KN219" s="51"/>
      <c r="KO219" s="51"/>
      <c r="KP219" s="51"/>
      <c r="KQ219" s="51"/>
      <c r="KR219" s="51"/>
      <c r="KS219" s="51"/>
      <c r="KT219" s="51"/>
      <c r="KU219" s="24"/>
      <c r="KV219" s="24"/>
      <c r="KW219" s="24"/>
      <c r="KX219" s="24"/>
      <c r="KY219" s="24"/>
      <c r="KZ219" s="24"/>
      <c r="LA219" s="24"/>
      <c r="LB219" s="24"/>
      <c r="LC219" s="24"/>
      <c r="LD219" s="51"/>
      <c r="LE219" s="51"/>
      <c r="LF219" s="51"/>
      <c r="LG219" s="51"/>
      <c r="LH219" s="51"/>
      <c r="LI219" s="51"/>
      <c r="LJ219" s="51"/>
      <c r="LK219" s="51"/>
      <c r="LL219" s="51"/>
      <c r="LM219" s="1"/>
      <c r="LN219" s="1"/>
      <c r="LO219" s="1"/>
      <c r="LP219" s="1"/>
      <c r="LQ219" s="1"/>
      <c r="LR219" s="1"/>
      <c r="LS219" s="1"/>
      <c r="LT219" s="1"/>
      <c r="LU219" s="1"/>
      <c r="LV219" s="1"/>
      <c r="LW219" s="1"/>
      <c r="LX219" s="1"/>
      <c r="LY219" s="1"/>
      <c r="LZ219" s="1"/>
      <c r="MA219" s="1"/>
      <c r="MB219" s="1"/>
      <c r="MC219" s="1"/>
      <c r="MD219" s="1"/>
      <c r="ME219" s="24"/>
      <c r="MF219" s="24"/>
      <c r="MG219" s="24"/>
      <c r="MH219" s="6"/>
      <c r="MI219" s="7"/>
      <c r="MJ219" s="6"/>
      <c r="MK219" s="24"/>
      <c r="ML219" s="24"/>
      <c r="MM219" s="24"/>
      <c r="MN219" s="24"/>
      <c r="MO219" s="24"/>
      <c r="MP219" s="24"/>
      <c r="MQ219" s="24"/>
      <c r="MR219" s="24"/>
      <c r="MS219" s="24"/>
      <c r="MT219" s="24"/>
      <c r="MU219" s="24"/>
      <c r="MV219" s="24"/>
      <c r="MW219" s="1"/>
      <c r="MX219" s="1"/>
      <c r="MY219" s="1"/>
      <c r="MZ219" s="1"/>
      <c r="NA219" s="1"/>
      <c r="NB219" s="1"/>
      <c r="NC219" s="1"/>
      <c r="ND219" s="1"/>
      <c r="NE219" s="1"/>
      <c r="NF219" s="1"/>
      <c r="NG219" s="1"/>
      <c r="NH219" s="1"/>
      <c r="NI219" s="1"/>
      <c r="NJ219" s="1"/>
      <c r="NK219" s="1"/>
      <c r="NL219" s="1"/>
      <c r="NM219" s="1"/>
      <c r="NN219" s="1"/>
      <c r="NO219" s="24"/>
      <c r="NP219" s="24"/>
      <c r="NQ219" s="24"/>
      <c r="NR219" s="6"/>
      <c r="NS219" s="7"/>
      <c r="NT219" s="6"/>
      <c r="NU219" s="24"/>
      <c r="NV219" s="24"/>
      <c r="NW219" s="24"/>
      <c r="NX219" s="24"/>
      <c r="NY219" s="24"/>
      <c r="NZ219" s="24"/>
      <c r="OA219" s="24"/>
      <c r="OB219" s="24"/>
      <c r="OC219" s="24"/>
      <c r="OD219" s="24"/>
      <c r="OE219" s="24"/>
      <c r="OF219" s="24"/>
      <c r="OG219" s="24"/>
      <c r="OH219" s="24"/>
      <c r="OI219" s="24"/>
      <c r="OJ219" s="6"/>
      <c r="OK219" s="7"/>
      <c r="OL219" s="6"/>
      <c r="OM219" s="24"/>
      <c r="ON219" s="24"/>
      <c r="OO219" s="24"/>
      <c r="OP219" s="24"/>
      <c r="OQ219" s="24"/>
      <c r="OR219" s="24"/>
      <c r="OS219" s="24"/>
      <c r="OT219" s="24"/>
      <c r="OU219" s="24"/>
      <c r="OV219" s="24"/>
      <c r="OW219" s="24"/>
      <c r="OX219" s="24"/>
      <c r="PH219" s="1"/>
      <c r="PI219" s="1"/>
      <c r="PJ219" s="1"/>
      <c r="PK219" s="1"/>
      <c r="PL219" s="1"/>
      <c r="PM219" s="1"/>
      <c r="PN219" s="1"/>
      <c r="PO219" s="1"/>
      <c r="PP219" s="1"/>
      <c r="PQ219" s="1"/>
      <c r="PR219" s="1"/>
      <c r="PS219" s="1"/>
      <c r="PT219" s="1"/>
      <c r="PU219" s="1"/>
      <c r="PV219" s="1"/>
      <c r="PW219" s="1"/>
      <c r="PX219" s="1"/>
      <c r="PY219" s="1"/>
      <c r="PZ219" s="24"/>
      <c r="QA219" s="24"/>
      <c r="QB219" s="24"/>
      <c r="QC219" s="6"/>
      <c r="QD219" s="7"/>
      <c r="QE219" s="6"/>
      <c r="QF219" s="24"/>
      <c r="QG219" s="24"/>
      <c r="QH219" s="24"/>
      <c r="QI219" s="24"/>
      <c r="QJ219" s="24"/>
      <c r="QK219" s="24"/>
      <c r="QL219" s="24"/>
      <c r="QM219" s="24"/>
      <c r="QN219" s="24"/>
      <c r="QO219" s="24"/>
      <c r="QP219" s="24"/>
      <c r="QQ219" s="24"/>
      <c r="QR219" s="24"/>
      <c r="QS219" s="24"/>
      <c r="QT219" s="24"/>
      <c r="QU219" s="6"/>
      <c r="QV219" s="7"/>
      <c r="QW219" s="6"/>
      <c r="QX219" s="24"/>
      <c r="QY219" s="24"/>
      <c r="QZ219" s="24"/>
      <c r="RA219" s="24"/>
      <c r="RB219" s="24"/>
      <c r="RC219" s="24"/>
      <c r="RD219" s="24"/>
      <c r="RE219" s="24"/>
      <c r="RF219" s="24"/>
      <c r="RG219" s="24"/>
      <c r="RH219" s="24"/>
      <c r="RI219" s="24"/>
      <c r="SB219" s="24"/>
      <c r="SC219" s="24"/>
      <c r="SD219" s="24"/>
      <c r="SE219" s="24"/>
      <c r="SF219" s="24"/>
      <c r="SG219" s="24"/>
      <c r="SH219" s="24"/>
      <c r="SI219" s="24"/>
      <c r="SJ219" s="24"/>
      <c r="SK219" s="51"/>
      <c r="SL219" s="6"/>
      <c r="SM219" s="6"/>
      <c r="SN219" s="6"/>
      <c r="SO219" s="6"/>
      <c r="SP219" s="6"/>
      <c r="SQ219" s="6"/>
      <c r="SR219" s="6"/>
      <c r="SS219" s="6"/>
      <c r="ST219" s="6"/>
      <c r="SU219" s="6"/>
      <c r="SV219" s="6"/>
      <c r="SW219" s="6"/>
      <c r="SX219" s="6"/>
      <c r="SY219" s="6"/>
      <c r="SZ219" s="6"/>
      <c r="TA219" s="6"/>
      <c r="TB219" s="6"/>
      <c r="TC219" s="6"/>
      <c r="TD219" s="6"/>
      <c r="TE219" s="6"/>
      <c r="TF219" s="24"/>
      <c r="TG219" s="24"/>
      <c r="TH219" s="24"/>
      <c r="TI219" s="6"/>
      <c r="TJ219" s="7"/>
      <c r="TK219" s="6"/>
      <c r="TL219" s="24"/>
      <c r="TM219" s="24"/>
      <c r="TN219" s="24"/>
      <c r="TR219" s="24"/>
      <c r="TS219" s="24"/>
      <c r="TT219" s="24"/>
      <c r="TU219" s="24"/>
      <c r="TV219" s="24"/>
      <c r="TW219" s="24"/>
      <c r="TX219" s="24"/>
      <c r="TY219" s="24"/>
      <c r="TZ219" s="24"/>
      <c r="UA219" s="24"/>
      <c r="UB219" s="24"/>
      <c r="UC219" s="24"/>
      <c r="UD219" s="24"/>
      <c r="UE219" s="24"/>
      <c r="UF219" s="24"/>
      <c r="UG219" s="24"/>
      <c r="UH219" s="24"/>
      <c r="UI219" s="24"/>
      <c r="US219" s="24"/>
      <c r="UT219" s="71"/>
      <c r="UU219" s="24"/>
      <c r="UV219" s="24"/>
      <c r="UW219" s="24"/>
      <c r="UX219" s="24"/>
      <c r="UY219" s="24"/>
      <c r="UZ219" s="24"/>
      <c r="VA219" s="24"/>
      <c r="VB219" s="24"/>
      <c r="VC219" s="24"/>
      <c r="VD219" s="24"/>
      <c r="VE219" s="6"/>
      <c r="VF219" s="7"/>
      <c r="VG219" s="6"/>
      <c r="VH219" s="24"/>
      <c r="VI219" s="24"/>
      <c r="VJ219" s="24"/>
      <c r="VK219" s="24"/>
      <c r="VL219" s="24"/>
      <c r="VM219" s="24"/>
      <c r="VN219" s="24"/>
      <c r="VO219" s="24"/>
      <c r="VP219" s="24"/>
      <c r="VQ219" s="24"/>
      <c r="VR219" s="24"/>
      <c r="VS219" s="24"/>
      <c r="VT219" s="24"/>
      <c r="VU219" s="24"/>
      <c r="VV219" s="24"/>
      <c r="VW219" s="24"/>
      <c r="VX219" s="24"/>
      <c r="VY219" s="24"/>
      <c r="VZ219" s="24"/>
      <c r="WA219" s="24"/>
      <c r="WB219" s="24"/>
      <c r="WC219" s="24"/>
      <c r="WD219" s="24"/>
      <c r="WE219" s="24"/>
      <c r="WF219" s="24"/>
      <c r="WG219" s="24"/>
      <c r="WH219" s="24"/>
      <c r="WI219" s="24"/>
      <c r="WJ219" s="24"/>
      <c r="WK219" s="24"/>
      <c r="WL219" s="24"/>
      <c r="WM219" s="8"/>
      <c r="WN219" s="71"/>
      <c r="WO219" s="24"/>
      <c r="WP219" s="1"/>
      <c r="WQ219" s="1"/>
      <c r="WR219" s="1"/>
      <c r="WS219" s="1"/>
      <c r="WT219" s="1"/>
      <c r="WU219" s="1"/>
      <c r="WV219" s="1"/>
      <c r="WW219" s="1"/>
      <c r="WX219" s="1"/>
      <c r="WY219" s="1"/>
      <c r="WZ219" s="1"/>
      <c r="XA219" s="1"/>
      <c r="XB219" s="1"/>
      <c r="XC219" s="1"/>
      <c r="XD219" s="24"/>
      <c r="XE219" s="24"/>
      <c r="XF219" s="24"/>
      <c r="XG219" s="24"/>
      <c r="XH219" s="24"/>
      <c r="XI219" s="24"/>
      <c r="XJ219" s="24"/>
      <c r="XK219" s="24"/>
      <c r="XL219" s="24"/>
      <c r="XM219" s="24"/>
      <c r="XN219" s="24"/>
      <c r="XO219" s="24"/>
      <c r="XP219" s="24"/>
      <c r="XQ219" s="24"/>
      <c r="XR219" s="24"/>
      <c r="XS219" s="24"/>
      <c r="XT219" s="24"/>
      <c r="XU219" s="24"/>
      <c r="XV219" s="24"/>
      <c r="XW219" s="24"/>
      <c r="XX219" s="24"/>
      <c r="XY219" s="24"/>
      <c r="XZ219" s="24"/>
      <c r="YA219" s="24"/>
      <c r="YB219" s="24"/>
      <c r="YC219" s="24"/>
      <c r="YD219" s="24"/>
      <c r="YE219" s="24"/>
      <c r="YF219" s="24"/>
      <c r="YG219" s="24"/>
      <c r="YH219" s="24"/>
      <c r="YI219" s="24"/>
      <c r="YJ219" s="24"/>
      <c r="YK219" s="24"/>
      <c r="YL219" s="24"/>
      <c r="YM219" s="24"/>
      <c r="YN219" s="24"/>
      <c r="YO219" s="24"/>
      <c r="YP219" s="24"/>
      <c r="YQ219" s="24"/>
      <c r="YR219" s="24"/>
      <c r="YS219" s="24"/>
      <c r="YT219" s="24"/>
      <c r="YU219" s="24"/>
      <c r="YV219" s="51"/>
      <c r="ZG219" s="51"/>
      <c r="ZH219" s="8"/>
      <c r="ZI219" s="7"/>
      <c r="ZJ219" s="24"/>
      <c r="ZK219" s="1"/>
      <c r="ZL219" s="24"/>
      <c r="ZM219" s="1"/>
      <c r="ZN219" s="1"/>
      <c r="ZO219" s="1"/>
      <c r="ZW219" s="1"/>
      <c r="ZX219" s="1"/>
      <c r="ZY219" s="1"/>
      <c r="ZZ219" s="1"/>
      <c r="AAA219" s="7"/>
      <c r="AAB219" s="6"/>
      <c r="AAC219" s="24"/>
      <c r="AAD219" s="24"/>
      <c r="AAE219" s="24"/>
      <c r="AAF219" s="51"/>
      <c r="AAG219" s="71"/>
      <c r="AAH219" s="7"/>
      <c r="AAI219" s="46"/>
    </row>
    <row r="220" ht="15" customHeight="1">
      <c r="K220" s="71"/>
      <c r="L220" s="7"/>
      <c r="M220" s="24"/>
      <c r="N220" s="51"/>
      <c r="O220" s="71"/>
      <c r="P220" s="6"/>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51"/>
      <c r="AV220" s="51"/>
      <c r="AW220" s="51"/>
      <c r="AX220" s="51"/>
      <c r="AY220" s="51"/>
      <c r="AZ220" s="250"/>
      <c r="BA220" s="250"/>
      <c r="BB220" s="51"/>
      <c r="BC220" s="51"/>
      <c r="BD220" s="51"/>
      <c r="BE220" s="51"/>
      <c r="BF220" s="51"/>
      <c r="BG220" s="51"/>
      <c r="BH220" s="51"/>
      <c r="BI220" s="51"/>
      <c r="BJ220" s="51"/>
      <c r="BK220" s="51"/>
      <c r="BL220" s="51"/>
      <c r="BM220" s="51"/>
      <c r="BN220" s="51"/>
      <c r="BO220" s="51"/>
      <c r="BP220" s="51"/>
      <c r="BQ220" s="51"/>
      <c r="BR220" s="51"/>
      <c r="BS220" s="51"/>
      <c r="BT220" s="51"/>
      <c r="BU220" s="51"/>
      <c r="BV220" s="6"/>
      <c r="BW220" s="6"/>
      <c r="BX220" s="6"/>
      <c r="BY220" s="6"/>
      <c r="BZ220" s="6"/>
      <c r="CA220" s="6"/>
      <c r="CB220" s="6"/>
      <c r="CC220" s="6"/>
      <c r="CD220" s="6"/>
      <c r="CE220" s="6"/>
      <c r="CF220" s="6"/>
      <c r="CG220" s="51"/>
      <c r="CH220" s="51"/>
      <c r="CI220" s="51"/>
      <c r="CJ220" s="51"/>
      <c r="CK220" s="51"/>
      <c r="CL220" s="51"/>
      <c r="CM220" s="51"/>
      <c r="CN220" s="51"/>
      <c r="CO220" s="51"/>
      <c r="CP220" s="51"/>
      <c r="CQ220" s="51"/>
      <c r="CR220" s="51"/>
      <c r="CS220" s="51"/>
      <c r="CT220" s="51"/>
      <c r="CU220" s="51"/>
      <c r="CV220" s="51"/>
      <c r="CW220" s="51"/>
      <c r="CX220" s="51"/>
      <c r="CY220" s="51"/>
      <c r="CZ220" s="51"/>
      <c r="DA220" s="51"/>
      <c r="DB220" s="51"/>
      <c r="DC220" s="51"/>
      <c r="DD220" s="51"/>
      <c r="DE220" s="51"/>
      <c r="DF220" s="51"/>
      <c r="DG220" s="51"/>
      <c r="DH220" s="51"/>
      <c r="DI220" s="51"/>
      <c r="DJ220" s="51"/>
      <c r="DK220" s="51"/>
      <c r="DL220" s="24"/>
      <c r="DM220" s="24"/>
      <c r="DN220" s="24"/>
      <c r="DO220" s="6"/>
      <c r="DP220" s="7"/>
      <c r="DQ220" s="6"/>
      <c r="DR220" s="24"/>
      <c r="DS220" s="24"/>
      <c r="DT220" s="24"/>
      <c r="DX220" s="6"/>
      <c r="DY220" s="51"/>
      <c r="DZ220" s="51"/>
      <c r="EA220" s="51"/>
      <c r="EB220" s="51"/>
      <c r="EC220" s="51"/>
      <c r="ED220" s="51"/>
      <c r="EE220" s="51"/>
      <c r="EF220" s="51"/>
      <c r="EG220" s="51"/>
      <c r="EH220" s="51"/>
      <c r="EI220" s="51"/>
      <c r="EJ220" s="51"/>
      <c r="EK220" s="51"/>
      <c r="EL220" s="51"/>
      <c r="EM220" s="51"/>
      <c r="EN220" s="51"/>
      <c r="EO220" s="51"/>
      <c r="EP220" s="51"/>
      <c r="EQ220" s="51"/>
      <c r="ER220" s="51"/>
      <c r="ES220" s="24"/>
      <c r="ET220" s="24"/>
      <c r="EU220" s="24"/>
      <c r="EV220" s="24"/>
      <c r="EW220" s="24"/>
      <c r="EX220" s="24"/>
      <c r="EY220" s="24"/>
      <c r="EZ220" s="24"/>
      <c r="FA220" s="24"/>
      <c r="FB220" s="24"/>
      <c r="FC220" s="6"/>
      <c r="FD220" s="7"/>
      <c r="FE220" s="6"/>
      <c r="FF220" s="24"/>
      <c r="FG220" s="24"/>
      <c r="FH220" s="24"/>
      <c r="FM220" s="51"/>
      <c r="FN220" s="51"/>
      <c r="FO220" s="51"/>
      <c r="FP220" s="51"/>
      <c r="FQ220" s="51"/>
      <c r="FR220" s="51"/>
      <c r="FS220" s="51"/>
      <c r="FT220" s="51"/>
      <c r="FU220" s="51"/>
      <c r="FV220" s="51"/>
      <c r="FW220" s="51"/>
      <c r="FX220" s="51"/>
      <c r="FY220" s="51"/>
      <c r="FZ220" s="51"/>
      <c r="GA220" s="51"/>
      <c r="GB220" s="51"/>
      <c r="GC220" s="51"/>
      <c r="GD220" s="51"/>
      <c r="GE220" s="51"/>
      <c r="GF220" s="51"/>
      <c r="GG220" s="24"/>
      <c r="GH220" s="24"/>
      <c r="GI220" s="24"/>
      <c r="GJ220" s="6"/>
      <c r="GK220" s="7"/>
      <c r="GL220" s="6"/>
      <c r="GM220" s="24"/>
      <c r="GN220" s="24"/>
      <c r="GO220" s="24"/>
      <c r="GT220" s="1"/>
      <c r="GU220" s="1"/>
      <c r="GV220" s="1"/>
      <c r="GW220" s="1"/>
      <c r="GX220" s="1"/>
      <c r="GY220" s="1"/>
      <c r="GZ220" s="1"/>
      <c r="HA220" s="1"/>
      <c r="HL220" s="24"/>
      <c r="HM220" s="24"/>
      <c r="HN220" s="24"/>
      <c r="HO220" s="6"/>
      <c r="HP220" s="7"/>
      <c r="HQ220" s="6"/>
      <c r="HR220" s="24"/>
      <c r="HS220" s="24"/>
      <c r="HT220" s="24"/>
      <c r="HV220" s="1"/>
      <c r="HW220" s="1"/>
      <c r="HX220" s="1"/>
      <c r="HY220" s="1"/>
      <c r="HZ220" s="1"/>
      <c r="IA220" s="1"/>
      <c r="IB220" s="1"/>
      <c r="IC220" s="1"/>
      <c r="IN220" s="24"/>
      <c r="IO220" s="24"/>
      <c r="IP220" s="24"/>
      <c r="IQ220" s="6"/>
      <c r="IR220" s="7"/>
      <c r="IS220" s="6"/>
      <c r="IT220" s="24"/>
      <c r="IU220" s="24"/>
      <c r="IV220" s="24"/>
      <c r="IW220" s="24"/>
      <c r="IX220" s="24"/>
      <c r="IY220" s="24"/>
      <c r="IZ220" s="24"/>
      <c r="JA220" s="24"/>
      <c r="JB220" s="24"/>
      <c r="JC220" s="24"/>
      <c r="JD220" s="24"/>
      <c r="JE220" s="24"/>
      <c r="JF220" s="6"/>
      <c r="JG220" s="6"/>
      <c r="JH220" s="6"/>
      <c r="JI220" s="6"/>
      <c r="JJ220" s="6"/>
      <c r="JK220" s="6"/>
      <c r="JL220" s="6"/>
      <c r="JM220" s="6"/>
      <c r="JN220" s="6"/>
      <c r="KN220" s="6"/>
      <c r="KO220" s="6"/>
      <c r="KP220" s="6"/>
      <c r="KQ220" s="6"/>
      <c r="KR220" s="7"/>
      <c r="KS220" s="7"/>
      <c r="KT220" s="7"/>
      <c r="KU220" s="24"/>
      <c r="KV220" s="24"/>
      <c r="KW220" s="24"/>
      <c r="KX220" s="24"/>
      <c r="KY220" s="24"/>
      <c r="KZ220" s="24"/>
      <c r="LA220" s="24"/>
      <c r="LB220" s="24"/>
      <c r="LC220" s="24"/>
      <c r="LD220" s="7"/>
      <c r="LE220" s="7"/>
      <c r="LF220" s="7"/>
      <c r="LG220" s="7"/>
      <c r="LH220" s="7"/>
      <c r="LI220" s="7"/>
      <c r="LJ220" s="7"/>
      <c r="LK220" s="7"/>
      <c r="LL220" s="6"/>
      <c r="LM220" s="1"/>
      <c r="LN220" s="1"/>
      <c r="LO220" s="1"/>
      <c r="LP220" s="1"/>
      <c r="LQ220" s="1"/>
      <c r="LR220" s="1"/>
      <c r="LS220" s="1"/>
      <c r="LT220" s="1"/>
      <c r="ME220" s="24"/>
      <c r="MF220" s="24"/>
      <c r="MG220" s="24"/>
      <c r="MH220" s="6"/>
      <c r="MI220" s="7"/>
      <c r="MJ220" s="6"/>
      <c r="MK220" s="24"/>
      <c r="ML220" s="24"/>
      <c r="MM220" s="24"/>
      <c r="MN220" s="24"/>
      <c r="MO220" s="24"/>
      <c r="MP220" s="24"/>
      <c r="MQ220" s="24"/>
      <c r="MR220" s="24"/>
      <c r="MS220" s="24"/>
      <c r="MT220" s="24"/>
      <c r="MU220" s="24"/>
      <c r="MV220" s="24"/>
      <c r="MW220" s="1"/>
      <c r="MX220" s="1"/>
      <c r="MY220" s="1"/>
      <c r="MZ220" s="1"/>
      <c r="NA220" s="1"/>
      <c r="NB220" s="1"/>
      <c r="NC220" s="1"/>
      <c r="ND220" s="1"/>
      <c r="NO220" s="24"/>
      <c r="NP220" s="24"/>
      <c r="NQ220" s="24"/>
      <c r="NR220" s="6"/>
      <c r="NS220" s="7"/>
      <c r="NT220" s="6"/>
      <c r="NU220" s="24"/>
      <c r="NV220" s="24"/>
      <c r="NW220" s="24"/>
      <c r="NX220" s="24"/>
      <c r="NY220" s="24"/>
      <c r="NZ220" s="24"/>
      <c r="OA220" s="24"/>
      <c r="OB220" s="24"/>
      <c r="OC220" s="24"/>
      <c r="OD220" s="24"/>
      <c r="OE220" s="24"/>
      <c r="OF220" s="24"/>
      <c r="OG220" s="24"/>
      <c r="OH220" s="24"/>
      <c r="OI220" s="24"/>
      <c r="OJ220" s="6"/>
      <c r="OK220" s="7"/>
      <c r="OL220" s="6"/>
      <c r="OM220" s="24"/>
      <c r="ON220" s="24"/>
      <c r="OO220" s="24"/>
      <c r="OP220" s="24"/>
      <c r="OQ220" s="24"/>
      <c r="OR220" s="24"/>
      <c r="OS220" s="24"/>
      <c r="OT220" s="24"/>
      <c r="OU220" s="24"/>
      <c r="OV220" s="24"/>
      <c r="OW220" s="24"/>
      <c r="OX220" s="24"/>
      <c r="OY220" s="1"/>
      <c r="OZ220" s="1"/>
      <c r="PA220" s="1"/>
      <c r="PB220" s="1"/>
      <c r="PC220" s="1"/>
      <c r="PD220" s="1"/>
      <c r="PE220" s="1"/>
      <c r="PF220" s="1"/>
      <c r="PG220" s="1"/>
      <c r="PH220" s="1"/>
      <c r="PI220" s="1"/>
      <c r="PJ220" s="1"/>
      <c r="PK220" s="1"/>
      <c r="PL220" s="1"/>
      <c r="PM220" s="1"/>
      <c r="PN220" s="1"/>
      <c r="PO220" s="1"/>
      <c r="PZ220" s="24"/>
      <c r="QA220" s="24"/>
      <c r="QB220" s="24"/>
      <c r="QC220" s="6"/>
      <c r="QD220" s="7"/>
      <c r="QE220" s="6"/>
      <c r="QF220" s="24"/>
      <c r="QG220" s="24"/>
      <c r="QH220" s="24"/>
      <c r="QI220" s="24"/>
      <c r="QJ220" s="24"/>
      <c r="QK220" s="24"/>
      <c r="QL220" s="24"/>
      <c r="QM220" s="24"/>
      <c r="QN220" s="24"/>
      <c r="QO220" s="24"/>
      <c r="QP220" s="24"/>
      <c r="QQ220" s="24"/>
      <c r="QR220" s="24"/>
      <c r="QS220" s="24"/>
      <c r="QT220" s="24"/>
      <c r="QU220" s="6"/>
      <c r="QV220" s="7"/>
      <c r="QW220" s="6"/>
      <c r="QX220" s="24"/>
      <c r="QY220" s="24"/>
      <c r="QZ220" s="24"/>
      <c r="RA220" s="24"/>
      <c r="RB220" s="24"/>
      <c r="RC220" s="24"/>
      <c r="RD220" s="24"/>
      <c r="RE220" s="24"/>
      <c r="RF220" s="24"/>
      <c r="RG220" s="24"/>
      <c r="RH220" s="24"/>
      <c r="RI220" s="24"/>
      <c r="RJ220" s="1"/>
      <c r="RK220" s="1"/>
      <c r="RL220" s="1"/>
      <c r="RM220" s="1"/>
      <c r="RN220" s="1"/>
      <c r="RO220" s="1"/>
      <c r="RP220" s="1"/>
      <c r="RQ220" s="1"/>
      <c r="RR220" s="1"/>
      <c r="RS220" s="1"/>
      <c r="RT220" s="1"/>
      <c r="RU220" s="1"/>
      <c r="RV220" s="1"/>
      <c r="RW220" s="1"/>
      <c r="RX220" s="1"/>
      <c r="RY220" s="1"/>
      <c r="RZ220" s="1"/>
      <c r="SA220" s="1"/>
      <c r="SB220" s="24"/>
      <c r="SC220" s="24"/>
      <c r="SD220" s="24"/>
      <c r="SE220" s="24"/>
      <c r="SF220" s="24"/>
      <c r="SG220" s="24"/>
      <c r="SH220" s="24"/>
      <c r="SI220" s="24"/>
      <c r="SJ220" s="24"/>
      <c r="SK220" s="6"/>
      <c r="SL220" s="51"/>
      <c r="SM220" s="51"/>
      <c r="SN220" s="51"/>
      <c r="SO220" s="51"/>
      <c r="SP220" s="51"/>
      <c r="SQ220" s="51"/>
      <c r="SR220" s="51"/>
      <c r="SS220" s="51"/>
      <c r="ST220" s="51"/>
      <c r="SU220" s="51"/>
      <c r="SV220" s="51"/>
      <c r="SW220" s="51"/>
      <c r="SX220" s="51"/>
      <c r="SY220" s="51"/>
      <c r="SZ220" s="51"/>
      <c r="TA220" s="51"/>
      <c r="TB220" s="51"/>
      <c r="TC220" s="51"/>
      <c r="TD220" s="51"/>
      <c r="TE220" s="51"/>
      <c r="TF220" s="24"/>
      <c r="TG220" s="24"/>
      <c r="TH220" s="24"/>
      <c r="TI220" s="6"/>
      <c r="TJ220" s="7"/>
      <c r="TK220" s="6"/>
      <c r="TL220" s="24"/>
      <c r="TM220" s="24"/>
      <c r="TN220" s="24"/>
      <c r="TR220" s="24"/>
      <c r="TS220" s="24"/>
      <c r="TT220" s="24"/>
      <c r="TU220" s="24"/>
      <c r="TV220" s="24"/>
      <c r="TW220" s="24"/>
      <c r="TX220" s="24"/>
      <c r="TY220" s="24"/>
      <c r="TZ220" s="24"/>
      <c r="UA220" s="24"/>
      <c r="UB220" s="24"/>
      <c r="UC220" s="24"/>
      <c r="UD220" s="24"/>
      <c r="UE220" s="24"/>
      <c r="UF220" s="24"/>
      <c r="UG220" s="24"/>
      <c r="UH220" s="24"/>
      <c r="UI220" s="24"/>
      <c r="UJ220" s="1"/>
      <c r="UK220" s="1"/>
      <c r="UL220" s="1"/>
      <c r="UM220" s="1"/>
      <c r="UN220" s="1"/>
      <c r="UO220" s="1"/>
      <c r="UP220" s="1"/>
      <c r="UQ220" s="1"/>
      <c r="UR220" s="1"/>
      <c r="US220" s="24"/>
      <c r="UT220" s="71"/>
      <c r="UU220" s="24"/>
      <c r="UV220" s="24"/>
      <c r="UW220" s="24"/>
      <c r="UX220" s="24"/>
      <c r="UY220" s="24"/>
      <c r="UZ220" s="24"/>
      <c r="VA220" s="24"/>
      <c r="VB220" s="24"/>
      <c r="VC220" s="24"/>
      <c r="VD220" s="24"/>
      <c r="VE220" s="6"/>
      <c r="VF220" s="7"/>
      <c r="VG220" s="6"/>
      <c r="VH220" s="24"/>
      <c r="VI220" s="24"/>
      <c r="VJ220" s="24"/>
      <c r="VK220" s="24"/>
      <c r="VL220" s="24"/>
      <c r="VM220" s="24"/>
      <c r="VN220" s="24"/>
      <c r="VO220" s="24"/>
      <c r="VP220" s="24"/>
      <c r="VQ220" s="24"/>
      <c r="VR220" s="24"/>
      <c r="VS220" s="24"/>
      <c r="VT220" s="24"/>
      <c r="VU220" s="24"/>
      <c r="VV220" s="24"/>
      <c r="VW220" s="24"/>
      <c r="VX220" s="24"/>
      <c r="VY220" s="24"/>
      <c r="VZ220" s="24"/>
      <c r="WA220" s="24"/>
      <c r="WB220" s="24"/>
      <c r="WC220" s="24"/>
      <c r="WD220" s="24"/>
      <c r="WE220" s="24"/>
      <c r="WF220" s="24"/>
      <c r="WG220" s="24"/>
      <c r="WH220" s="24"/>
      <c r="WI220" s="24"/>
      <c r="WJ220" s="24"/>
      <c r="WK220" s="24"/>
      <c r="WL220" s="24"/>
      <c r="WM220" s="71"/>
      <c r="WN220" s="51"/>
      <c r="WO220" s="24"/>
      <c r="WP220" s="1"/>
      <c r="XD220" s="24"/>
      <c r="XE220" s="24"/>
      <c r="XF220" s="24"/>
      <c r="XG220" s="24"/>
      <c r="XH220" s="24"/>
      <c r="XI220" s="24"/>
      <c r="XJ220" s="24"/>
      <c r="XK220" s="24"/>
      <c r="XL220" s="24"/>
      <c r="XM220" s="24"/>
      <c r="XN220" s="24"/>
      <c r="XO220" s="24"/>
      <c r="XP220" s="24"/>
      <c r="XQ220" s="24"/>
      <c r="XR220" s="24"/>
      <c r="XS220" s="24"/>
      <c r="XT220" s="24"/>
      <c r="XU220" s="24"/>
      <c r="XV220" s="24"/>
      <c r="XW220" s="24"/>
      <c r="XX220" s="24"/>
      <c r="XY220" s="24"/>
      <c r="XZ220" s="24"/>
      <c r="YA220" s="24"/>
      <c r="YB220" s="24"/>
      <c r="YC220" s="24"/>
      <c r="YD220" s="24"/>
      <c r="YE220" s="24"/>
      <c r="YF220" s="24"/>
      <c r="YG220" s="24"/>
      <c r="YH220" s="24"/>
      <c r="YI220" s="24"/>
      <c r="YJ220" s="24"/>
      <c r="YK220" s="24"/>
      <c r="YL220" s="24"/>
      <c r="YM220" s="24"/>
      <c r="YN220" s="24"/>
      <c r="YO220" s="24"/>
      <c r="YP220" s="24"/>
      <c r="YQ220" s="24"/>
      <c r="YR220" s="24"/>
      <c r="YS220" s="24"/>
      <c r="YT220" s="24"/>
      <c r="YU220" s="24"/>
      <c r="YV220" s="51"/>
      <c r="ZG220" s="51"/>
      <c r="ZH220" s="71"/>
      <c r="ZJ220" s="24"/>
      <c r="ZL220" s="24"/>
      <c r="AAA220" s="71"/>
      <c r="AAB220" s="7"/>
      <c r="AAC220" s="24"/>
      <c r="AAD220" s="24"/>
      <c r="AAE220" s="24"/>
      <c r="AAF220" s="51"/>
      <c r="AAG220" s="7"/>
      <c r="AAH220" s="7"/>
      <c r="AAI220" s="46"/>
    </row>
    <row r="221">
      <c r="K221" s="71"/>
      <c r="L221" s="7"/>
      <c r="M221" s="24"/>
      <c r="N221" s="51"/>
      <c r="O221" s="7"/>
      <c r="P221" s="7"/>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8"/>
      <c r="AY221" s="7"/>
      <c r="AZ221" s="71"/>
      <c r="BA221" s="7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c r="CQ221" s="51"/>
      <c r="CR221" s="51"/>
      <c r="CS221" s="51"/>
      <c r="CT221" s="51"/>
      <c r="CU221" s="51"/>
      <c r="CV221" s="51"/>
      <c r="CW221" s="51"/>
      <c r="CX221" s="51"/>
      <c r="CY221" s="51"/>
      <c r="CZ221" s="51"/>
      <c r="DA221" s="51"/>
      <c r="DB221" s="51"/>
      <c r="DC221" s="51"/>
      <c r="DD221" s="51"/>
      <c r="DE221" s="51"/>
      <c r="DF221" s="51"/>
      <c r="DG221" s="51"/>
      <c r="DH221" s="51"/>
      <c r="DI221" s="51"/>
      <c r="DJ221" s="51"/>
      <c r="DK221" s="51"/>
      <c r="DL221" s="24"/>
      <c r="DM221" s="24"/>
      <c r="DN221" s="24"/>
      <c r="DO221" s="6"/>
      <c r="DP221" s="7"/>
      <c r="DQ221" s="6"/>
      <c r="DR221" s="24"/>
      <c r="DS221" s="24"/>
      <c r="DT221" s="24"/>
      <c r="DX221" s="51"/>
      <c r="DY221" s="51"/>
      <c r="DZ221" s="51"/>
      <c r="EA221" s="51"/>
      <c r="EB221" s="51"/>
      <c r="EC221" s="51"/>
      <c r="ED221" s="51"/>
      <c r="EE221" s="51"/>
      <c r="EF221" s="51"/>
      <c r="EG221" s="51"/>
      <c r="EH221" s="51"/>
      <c r="EI221" s="51"/>
      <c r="EJ221" s="51"/>
      <c r="EK221" s="51"/>
      <c r="EL221" s="51"/>
      <c r="EM221" s="51"/>
      <c r="EN221" s="51"/>
      <c r="EO221" s="51"/>
      <c r="EP221" s="51"/>
      <c r="EQ221" s="51"/>
      <c r="ER221" s="51"/>
      <c r="ES221" s="24"/>
      <c r="ET221" s="24"/>
      <c r="EU221" s="24"/>
      <c r="EV221" s="24"/>
      <c r="EW221" s="24"/>
      <c r="EX221" s="24"/>
      <c r="EY221" s="24"/>
      <c r="EZ221" s="24"/>
      <c r="FA221" s="24"/>
      <c r="FB221" s="24"/>
      <c r="FC221" s="6"/>
      <c r="FD221" s="7"/>
      <c r="FE221" s="6"/>
      <c r="FF221" s="24"/>
      <c r="FG221" s="24"/>
      <c r="FH221" s="24"/>
      <c r="FM221" s="51"/>
      <c r="FN221" s="51"/>
      <c r="FO221" s="51"/>
      <c r="FP221" s="51"/>
      <c r="FQ221" s="51"/>
      <c r="FR221" s="51"/>
      <c r="FS221" s="51"/>
      <c r="FT221" s="51"/>
      <c r="FU221" s="51"/>
      <c r="FV221" s="51"/>
      <c r="FW221" s="51"/>
      <c r="FX221" s="51"/>
      <c r="FY221" s="51"/>
      <c r="FZ221" s="51"/>
      <c r="GA221" s="51"/>
      <c r="GB221" s="51"/>
      <c r="GC221" s="51"/>
      <c r="GD221" s="51"/>
      <c r="GE221" s="51"/>
      <c r="GF221" s="51"/>
      <c r="GG221" s="24"/>
      <c r="GH221" s="24"/>
      <c r="GI221" s="24"/>
      <c r="GJ221" s="6"/>
      <c r="GK221" s="7"/>
      <c r="GL221" s="6"/>
      <c r="GM221" s="24"/>
      <c r="GN221" s="24"/>
      <c r="GO221" s="24"/>
      <c r="HA221" s="1"/>
      <c r="HL221" s="24"/>
      <c r="HM221" s="24"/>
      <c r="HN221" s="24"/>
      <c r="HO221" s="6"/>
      <c r="HP221" s="7"/>
      <c r="HQ221" s="6"/>
      <c r="HR221" s="24"/>
      <c r="HS221" s="24"/>
      <c r="HT221" s="24"/>
      <c r="IC221" s="1"/>
      <c r="IN221" s="24"/>
      <c r="IO221" s="24"/>
      <c r="IP221" s="24"/>
      <c r="IQ221" s="6"/>
      <c r="IR221" s="7"/>
      <c r="IS221" s="6"/>
      <c r="IT221" s="24"/>
      <c r="IU221" s="24"/>
      <c r="IV221" s="24"/>
      <c r="IW221" s="24"/>
      <c r="IX221" s="24"/>
      <c r="IY221" s="24"/>
      <c r="IZ221" s="24"/>
      <c r="JA221" s="24"/>
      <c r="JB221" s="24"/>
      <c r="JC221" s="24"/>
      <c r="JD221" s="24"/>
      <c r="JE221" s="24"/>
      <c r="JF221" s="51"/>
      <c r="JG221" s="51"/>
      <c r="JH221" s="51"/>
      <c r="JI221" s="51"/>
      <c r="JJ221" s="51"/>
      <c r="JK221" s="51"/>
      <c r="JL221" s="51"/>
      <c r="JM221" s="51"/>
      <c r="JN221" s="51"/>
      <c r="KN221" s="51"/>
      <c r="KO221" s="51"/>
      <c r="KP221" s="51"/>
      <c r="KQ221" s="51"/>
      <c r="KR221" s="51"/>
      <c r="KS221" s="51"/>
      <c r="KT221" s="51"/>
      <c r="KU221" s="24"/>
      <c r="KV221" s="24"/>
      <c r="KW221" s="24"/>
      <c r="KX221" s="24"/>
      <c r="KY221" s="24"/>
      <c r="KZ221" s="24"/>
      <c r="LA221" s="24"/>
      <c r="LB221" s="24"/>
      <c r="LC221" s="24"/>
      <c r="LD221" s="51"/>
      <c r="LE221" s="51"/>
      <c r="LF221" s="51"/>
      <c r="LG221" s="51"/>
      <c r="LH221" s="51"/>
      <c r="LI221" s="51"/>
      <c r="LJ221" s="51"/>
      <c r="LK221" s="51"/>
      <c r="LL221" s="51"/>
      <c r="LT221" s="1"/>
      <c r="ME221" s="24"/>
      <c r="MF221" s="24"/>
      <c r="MG221" s="24"/>
      <c r="MH221" s="6"/>
      <c r="MI221" s="7"/>
      <c r="MJ221" s="6"/>
      <c r="MK221" s="24"/>
      <c r="ML221" s="24"/>
      <c r="MM221" s="24"/>
      <c r="MN221" s="24"/>
      <c r="MO221" s="24"/>
      <c r="MP221" s="24"/>
      <c r="MQ221" s="24"/>
      <c r="MR221" s="24"/>
      <c r="MS221" s="24"/>
      <c r="MT221" s="24"/>
      <c r="MU221" s="24"/>
      <c r="MV221" s="24"/>
      <c r="ND221" s="1"/>
      <c r="NO221" s="24"/>
      <c r="NP221" s="24"/>
      <c r="NQ221" s="24"/>
      <c r="NR221" s="6"/>
      <c r="NS221" s="7"/>
      <c r="NT221" s="6"/>
      <c r="NU221" s="24"/>
      <c r="NV221" s="24"/>
      <c r="NW221" s="24"/>
      <c r="NX221" s="24"/>
      <c r="NY221" s="24"/>
      <c r="NZ221" s="24"/>
      <c r="OA221" s="24"/>
      <c r="OB221" s="24"/>
      <c r="OC221" s="24"/>
      <c r="OD221" s="24"/>
      <c r="OE221" s="24"/>
      <c r="OF221" s="24"/>
      <c r="OG221" s="24"/>
      <c r="OH221" s="24"/>
      <c r="OI221" s="24"/>
      <c r="OJ221" s="6"/>
      <c r="OK221" s="7"/>
      <c r="OL221" s="6"/>
      <c r="OM221" s="24"/>
      <c r="ON221" s="24"/>
      <c r="OO221" s="24"/>
      <c r="OP221" s="24"/>
      <c r="OQ221" s="24"/>
      <c r="OR221" s="24"/>
      <c r="OS221" s="24"/>
      <c r="OT221" s="24"/>
      <c r="OU221" s="24"/>
      <c r="OV221" s="24"/>
      <c r="OW221" s="24"/>
      <c r="OX221" s="24"/>
      <c r="PO221" s="1"/>
      <c r="PZ221" s="24"/>
      <c r="QA221" s="24"/>
      <c r="QB221" s="24"/>
      <c r="QC221" s="6"/>
      <c r="QD221" s="7"/>
      <c r="QE221" s="6"/>
      <c r="QF221" s="24"/>
      <c r="QG221" s="24"/>
      <c r="QH221" s="24"/>
      <c r="QI221" s="24"/>
      <c r="QJ221" s="24"/>
      <c r="QK221" s="24"/>
      <c r="QL221" s="24"/>
      <c r="QM221" s="24"/>
      <c r="QN221" s="24"/>
      <c r="QO221" s="24"/>
      <c r="QP221" s="24"/>
      <c r="QQ221" s="24"/>
      <c r="QR221" s="24"/>
      <c r="QS221" s="24"/>
      <c r="QT221" s="24"/>
      <c r="QU221" s="6"/>
      <c r="QV221" s="7"/>
      <c r="QW221" s="6"/>
      <c r="QX221" s="24"/>
      <c r="QY221" s="24"/>
      <c r="QZ221" s="24"/>
      <c r="RA221" s="24"/>
      <c r="RB221" s="24"/>
      <c r="RC221" s="24"/>
      <c r="RD221" s="24"/>
      <c r="RE221" s="24"/>
      <c r="RF221" s="24"/>
      <c r="RG221" s="24"/>
      <c r="RH221" s="24"/>
      <c r="RI221" s="24"/>
      <c r="SB221" s="24"/>
      <c r="SC221" s="24"/>
      <c r="SD221" s="24"/>
      <c r="SE221" s="24"/>
      <c r="SF221" s="24"/>
      <c r="SG221" s="24"/>
      <c r="SH221" s="24"/>
      <c r="SI221" s="24"/>
      <c r="SJ221" s="24"/>
      <c r="SK221" s="51"/>
      <c r="SL221" s="51"/>
      <c r="SM221" s="51"/>
      <c r="SN221" s="51"/>
      <c r="SO221" s="51"/>
      <c r="SP221" s="51"/>
      <c r="SQ221" s="51"/>
      <c r="SR221" s="51"/>
      <c r="SS221" s="51"/>
      <c r="ST221" s="51"/>
      <c r="SU221" s="51"/>
      <c r="SV221" s="51"/>
      <c r="SW221" s="51"/>
      <c r="SX221" s="51"/>
      <c r="SY221" s="51"/>
      <c r="SZ221" s="51"/>
      <c r="TA221" s="51"/>
      <c r="TB221" s="51"/>
      <c r="TC221" s="51"/>
      <c r="TD221" s="51"/>
      <c r="TE221" s="51"/>
      <c r="TF221" s="24"/>
      <c r="TG221" s="24"/>
      <c r="TH221" s="24"/>
      <c r="TI221" s="6"/>
      <c r="TJ221" s="7"/>
      <c r="TK221" s="6"/>
      <c r="TL221" s="24"/>
      <c r="TM221" s="24"/>
      <c r="TN221" s="24"/>
      <c r="TR221" s="24"/>
      <c r="TS221" s="24"/>
      <c r="TT221" s="24"/>
      <c r="TU221" s="24"/>
      <c r="TV221" s="24"/>
      <c r="TW221" s="24"/>
      <c r="TX221" s="24"/>
      <c r="TY221" s="24"/>
      <c r="TZ221" s="24"/>
      <c r="UA221" s="24"/>
      <c r="UB221" s="24"/>
      <c r="UC221" s="24"/>
      <c r="UD221" s="24"/>
      <c r="UE221" s="24"/>
      <c r="UF221" s="24"/>
      <c r="UG221" s="24"/>
      <c r="UH221" s="24"/>
      <c r="UI221" s="24"/>
      <c r="US221" s="24"/>
      <c r="UT221" s="71"/>
      <c r="UU221" s="24"/>
      <c r="UV221" s="24"/>
      <c r="UW221" s="24"/>
      <c r="UX221" s="24"/>
      <c r="UY221" s="24"/>
      <c r="UZ221" s="24"/>
      <c r="VA221" s="24"/>
      <c r="VB221" s="24"/>
      <c r="VC221" s="24"/>
      <c r="VD221" s="24"/>
      <c r="VE221" s="6"/>
      <c r="VF221" s="7"/>
      <c r="VG221" s="6"/>
      <c r="VH221" s="24"/>
      <c r="VI221" s="24"/>
      <c r="VJ221" s="24"/>
      <c r="VK221" s="24"/>
      <c r="VL221" s="24"/>
      <c r="VM221" s="24"/>
      <c r="VN221" s="24"/>
      <c r="VO221" s="24"/>
      <c r="VP221" s="24"/>
      <c r="VQ221" s="24"/>
      <c r="VR221" s="24"/>
      <c r="VS221" s="24"/>
      <c r="VT221" s="24"/>
      <c r="VU221" s="24"/>
      <c r="VV221" s="24"/>
      <c r="VW221" s="24"/>
      <c r="VX221" s="24"/>
      <c r="VY221" s="24"/>
      <c r="VZ221" s="24"/>
      <c r="WA221" s="24"/>
      <c r="WB221" s="24"/>
      <c r="WC221" s="24"/>
      <c r="WD221" s="24"/>
      <c r="WE221" s="24"/>
      <c r="WF221" s="24"/>
      <c r="WG221" s="24"/>
      <c r="WH221" s="24"/>
      <c r="WI221" s="24"/>
      <c r="WJ221" s="24"/>
      <c r="WK221" s="24"/>
      <c r="WL221" s="24"/>
      <c r="WM221" s="71"/>
      <c r="WN221" s="51"/>
      <c r="WO221" s="24"/>
      <c r="WP221" s="1"/>
      <c r="XD221" s="24"/>
      <c r="XE221" s="24"/>
      <c r="XF221" s="24"/>
      <c r="XG221" s="24"/>
      <c r="XH221" s="24"/>
      <c r="XI221" s="24"/>
      <c r="XJ221" s="24"/>
      <c r="XK221" s="24"/>
      <c r="XL221" s="24"/>
      <c r="XM221" s="24"/>
      <c r="XN221" s="24"/>
      <c r="XO221" s="24"/>
      <c r="XP221" s="24"/>
      <c r="XQ221" s="24"/>
      <c r="XR221" s="24"/>
      <c r="XS221" s="24"/>
      <c r="XT221" s="24"/>
      <c r="XU221" s="24"/>
      <c r="XV221" s="24"/>
      <c r="XW221" s="24"/>
      <c r="XX221" s="24"/>
      <c r="XY221" s="24"/>
      <c r="XZ221" s="24"/>
      <c r="YA221" s="24"/>
      <c r="YB221" s="24"/>
      <c r="YC221" s="24"/>
      <c r="YD221" s="24"/>
      <c r="YE221" s="24"/>
      <c r="YF221" s="24"/>
      <c r="YG221" s="24"/>
      <c r="YH221" s="24"/>
      <c r="YI221" s="24"/>
      <c r="YJ221" s="24"/>
      <c r="YK221" s="24"/>
      <c r="YL221" s="24"/>
      <c r="YM221" s="24"/>
      <c r="YN221" s="24"/>
      <c r="YO221" s="24"/>
      <c r="YP221" s="24"/>
      <c r="YQ221" s="24"/>
      <c r="YR221" s="24"/>
      <c r="YS221" s="24"/>
      <c r="YT221" s="24"/>
      <c r="YU221" s="24"/>
      <c r="YV221" s="51"/>
      <c r="ZG221" s="51"/>
      <c r="ZI221" s="7"/>
      <c r="ZJ221" s="24"/>
      <c r="ZL221" s="24"/>
      <c r="AAA221" s="7"/>
      <c r="AAB221" s="6"/>
      <c r="AAC221" s="24"/>
      <c r="AAD221" s="24"/>
      <c r="AAE221" s="24"/>
      <c r="AAF221" s="51"/>
      <c r="AAG221" s="71"/>
      <c r="AAH221" s="7"/>
      <c r="AAI221" s="46"/>
    </row>
    <row r="222">
      <c r="K222" s="71"/>
      <c r="L222" s="107"/>
      <c r="M222" s="24"/>
      <c r="N222" s="51"/>
      <c r="O222" s="71"/>
      <c r="P222" s="6"/>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7"/>
      <c r="AY222" s="7"/>
      <c r="AZ222" s="71"/>
      <c r="BA222" s="71"/>
      <c r="BB222" s="24"/>
      <c r="BC222" s="24"/>
      <c r="BD222" s="24"/>
      <c r="BE222" s="24"/>
      <c r="BF222" s="24"/>
      <c r="BG222" s="24"/>
      <c r="BH222" s="24"/>
      <c r="BI222" s="24"/>
      <c r="BJ222" s="24"/>
      <c r="BK222" s="24"/>
      <c r="BL222" s="24"/>
      <c r="BM222" s="24"/>
      <c r="BN222" s="24"/>
      <c r="BO222" s="24"/>
      <c r="BP222" s="24"/>
      <c r="BQ222" s="24"/>
      <c r="BR222" s="24"/>
      <c r="BS222" s="24"/>
      <c r="BT222" s="24"/>
      <c r="BU222" s="24"/>
      <c r="BV222" s="51"/>
      <c r="BW222" s="51"/>
      <c r="BX222" s="51"/>
      <c r="BY222" s="51"/>
      <c r="BZ222" s="51"/>
      <c r="CA222" s="51"/>
      <c r="CB222" s="51"/>
      <c r="CC222" s="51"/>
      <c r="CD222" s="51"/>
      <c r="CE222" s="51"/>
      <c r="CF222" s="51"/>
      <c r="CG222" s="51"/>
      <c r="CH222" s="51"/>
      <c r="CI222" s="51"/>
      <c r="CJ222" s="51"/>
      <c r="CK222" s="51"/>
      <c r="CL222" s="51"/>
      <c r="CM222" s="51"/>
      <c r="CN222" s="51"/>
      <c r="CO222" s="51"/>
      <c r="CP222" s="51"/>
      <c r="CQ222" s="51"/>
      <c r="CR222" s="51"/>
      <c r="CS222" s="51"/>
      <c r="CT222" s="51"/>
      <c r="CU222" s="51"/>
      <c r="CV222" s="51"/>
      <c r="CW222" s="51"/>
      <c r="CX222" s="51"/>
      <c r="CY222" s="51"/>
      <c r="CZ222" s="51"/>
      <c r="DA222" s="51"/>
      <c r="DB222" s="51"/>
      <c r="DC222" s="51"/>
      <c r="DD222" s="51"/>
      <c r="DE222" s="51"/>
      <c r="DF222" s="51"/>
      <c r="DG222" s="51"/>
      <c r="DH222" s="51"/>
      <c r="DI222" s="51"/>
      <c r="DJ222" s="51"/>
      <c r="DK222" s="51"/>
      <c r="DL222" s="24"/>
      <c r="DM222" s="24"/>
      <c r="DN222" s="24"/>
      <c r="DO222" s="6"/>
      <c r="DP222" s="7"/>
      <c r="DQ222" s="6"/>
      <c r="DR222" s="24"/>
      <c r="DS222" s="24"/>
      <c r="DT222" s="24"/>
      <c r="DX222" s="51"/>
      <c r="DY222" s="51"/>
      <c r="DZ222" s="51"/>
      <c r="EA222" s="51"/>
      <c r="EB222" s="51"/>
      <c r="EC222" s="51"/>
      <c r="ED222" s="51"/>
      <c r="EE222" s="51"/>
      <c r="EF222" s="51"/>
      <c r="EG222" s="51"/>
      <c r="EH222" s="51"/>
      <c r="EI222" s="51"/>
      <c r="EJ222" s="51"/>
      <c r="EK222" s="51"/>
      <c r="EL222" s="51"/>
      <c r="EM222" s="24"/>
      <c r="EN222" s="24"/>
      <c r="EO222" s="24"/>
      <c r="EP222" s="24"/>
      <c r="EQ222" s="24"/>
      <c r="ER222" s="24"/>
      <c r="ES222" s="24"/>
      <c r="ET222" s="24"/>
      <c r="EU222" s="24"/>
      <c r="EV222" s="24"/>
      <c r="EW222" s="24"/>
      <c r="EX222" s="24"/>
      <c r="EY222" s="24"/>
      <c r="EZ222" s="24"/>
      <c r="FA222" s="24"/>
      <c r="FB222" s="24"/>
      <c r="FC222" s="6"/>
      <c r="FD222" s="7"/>
      <c r="FE222" s="6"/>
      <c r="FF222" s="24"/>
      <c r="FG222" s="24"/>
      <c r="FH222" s="24"/>
      <c r="FM222" s="51"/>
      <c r="FN222" s="51"/>
      <c r="FO222" s="51"/>
      <c r="FP222" s="51"/>
      <c r="FQ222" s="51"/>
      <c r="FR222" s="51"/>
      <c r="FS222" s="51"/>
      <c r="FT222" s="51"/>
      <c r="FU222" s="51"/>
      <c r="FV222" s="51"/>
      <c r="FW222" s="51"/>
      <c r="FX222" s="51"/>
      <c r="FY222" s="51"/>
      <c r="FZ222" s="51"/>
      <c r="GA222" s="51"/>
      <c r="GB222" s="51"/>
      <c r="GC222" s="51"/>
      <c r="GD222" s="51"/>
      <c r="GE222" s="51"/>
      <c r="GF222" s="51"/>
      <c r="GG222" s="24"/>
      <c r="GH222" s="24"/>
      <c r="GI222" s="24"/>
      <c r="GJ222" s="6"/>
      <c r="GK222" s="7"/>
      <c r="GL222" s="6"/>
      <c r="GM222" s="24"/>
      <c r="GN222" s="24"/>
      <c r="GO222" s="24"/>
      <c r="HA222" s="1"/>
      <c r="HL222" s="24"/>
      <c r="HM222" s="24"/>
      <c r="HN222" s="24"/>
      <c r="HO222" s="6"/>
      <c r="HP222" s="7"/>
      <c r="HQ222" s="6"/>
      <c r="HR222" s="24"/>
      <c r="HS222" s="24"/>
      <c r="HT222" s="24"/>
      <c r="IC222" s="1"/>
      <c r="IN222" s="24"/>
      <c r="IO222" s="24"/>
      <c r="IP222" s="24"/>
      <c r="IQ222" s="6"/>
      <c r="IR222" s="7"/>
      <c r="IS222" s="6"/>
      <c r="IT222" s="24"/>
      <c r="IU222" s="24"/>
      <c r="IV222" s="24"/>
      <c r="IW222" s="24"/>
      <c r="IX222" s="24"/>
      <c r="IY222" s="24"/>
      <c r="IZ222" s="24"/>
      <c r="JA222" s="24"/>
      <c r="JB222" s="24"/>
      <c r="JC222" s="24"/>
      <c r="JD222" s="24"/>
      <c r="JE222" s="24"/>
      <c r="JF222" s="51"/>
      <c r="JG222" s="51"/>
      <c r="JH222" s="51"/>
      <c r="JI222" s="51"/>
      <c r="JJ222" s="51"/>
      <c r="JK222" s="51"/>
      <c r="JL222" s="51"/>
      <c r="JM222" s="51"/>
      <c r="JN222" s="51"/>
      <c r="KN222" s="51"/>
      <c r="KO222" s="51"/>
      <c r="KP222" s="51"/>
      <c r="KQ222" s="51"/>
      <c r="KR222" s="51"/>
      <c r="KS222" s="51"/>
      <c r="KT222" s="51"/>
      <c r="KU222" s="24"/>
      <c r="KV222" s="24"/>
      <c r="KW222" s="24"/>
      <c r="KX222" s="24"/>
      <c r="KY222" s="24"/>
      <c r="KZ222" s="24"/>
      <c r="LA222" s="24"/>
      <c r="LB222" s="24"/>
      <c r="LC222" s="24"/>
      <c r="LD222" s="51"/>
      <c r="LE222" s="51"/>
      <c r="LF222" s="51"/>
      <c r="LG222" s="51"/>
      <c r="LH222" s="51"/>
      <c r="LI222" s="51"/>
      <c r="LJ222" s="51"/>
      <c r="LK222" s="51"/>
      <c r="LL222" s="51"/>
      <c r="LT222" s="1"/>
      <c r="ME222" s="24"/>
      <c r="MF222" s="24"/>
      <c r="MG222" s="24"/>
      <c r="MH222" s="6"/>
      <c r="MI222" s="7"/>
      <c r="MJ222" s="6"/>
      <c r="MK222" s="24"/>
      <c r="ML222" s="24"/>
      <c r="MM222" s="24"/>
      <c r="MN222" s="24"/>
      <c r="MO222" s="24"/>
      <c r="MP222" s="24"/>
      <c r="MQ222" s="24"/>
      <c r="MR222" s="24"/>
      <c r="MS222" s="24"/>
      <c r="MT222" s="24"/>
      <c r="MU222" s="24"/>
      <c r="MV222" s="24"/>
      <c r="ND222" s="1"/>
      <c r="NO222" s="24"/>
      <c r="NP222" s="24"/>
      <c r="NQ222" s="24"/>
      <c r="NR222" s="6"/>
      <c r="NS222" s="7"/>
      <c r="NT222" s="6"/>
      <c r="NU222" s="24"/>
      <c r="NV222" s="24"/>
      <c r="NW222" s="24"/>
      <c r="NX222" s="24"/>
      <c r="NY222" s="24"/>
      <c r="NZ222" s="24"/>
      <c r="OA222" s="24"/>
      <c r="OB222" s="24"/>
      <c r="OC222" s="24"/>
      <c r="OD222" s="24"/>
      <c r="OE222" s="24"/>
      <c r="OF222" s="24"/>
      <c r="OG222" s="24"/>
      <c r="OH222" s="24"/>
      <c r="OI222" s="24"/>
      <c r="OJ222" s="6"/>
      <c r="OK222" s="7"/>
      <c r="OL222" s="6"/>
      <c r="OM222" s="24"/>
      <c r="ON222" s="24"/>
      <c r="OO222" s="24"/>
      <c r="OP222" s="24"/>
      <c r="OQ222" s="24"/>
      <c r="OR222" s="24"/>
      <c r="OS222" s="24"/>
      <c r="OT222" s="24"/>
      <c r="OU222" s="24"/>
      <c r="OV222" s="24"/>
      <c r="OW222" s="24"/>
      <c r="OX222" s="24"/>
      <c r="PO222" s="1"/>
      <c r="PZ222" s="24"/>
      <c r="QA222" s="6"/>
      <c r="QB222" s="24"/>
      <c r="QC222" s="6"/>
      <c r="QD222" s="7"/>
      <c r="QE222" s="6"/>
      <c r="QF222" s="24"/>
      <c r="QG222" s="24"/>
      <c r="QH222" s="24"/>
      <c r="QI222" s="24"/>
      <c r="QJ222" s="24"/>
      <c r="QK222" s="24"/>
      <c r="QL222" s="24"/>
      <c r="QM222" s="24"/>
      <c r="QN222" s="24"/>
      <c r="QO222" s="24"/>
      <c r="QP222" s="24"/>
      <c r="QQ222" s="24"/>
      <c r="QR222" s="24"/>
      <c r="QS222" s="24"/>
      <c r="QT222" s="24"/>
      <c r="QU222" s="6"/>
      <c r="QV222" s="7"/>
      <c r="QW222" s="6"/>
      <c r="QX222" s="24"/>
      <c r="QY222" s="24"/>
      <c r="QZ222" s="24"/>
      <c r="RA222" s="24"/>
      <c r="RB222" s="24"/>
      <c r="RC222" s="24"/>
      <c r="RD222" s="24"/>
      <c r="RE222" s="24"/>
      <c r="RF222" s="24"/>
      <c r="RG222" s="24"/>
      <c r="RH222" s="24"/>
      <c r="RI222" s="24"/>
      <c r="SB222" s="24"/>
      <c r="SC222" s="24"/>
      <c r="SD222" s="24"/>
      <c r="SE222" s="24"/>
      <c r="SF222" s="24"/>
      <c r="SG222" s="24"/>
      <c r="SH222" s="24"/>
      <c r="SI222" s="24"/>
      <c r="SJ222" s="24"/>
      <c r="SK222" s="51"/>
      <c r="SL222" s="51"/>
      <c r="SM222" s="51"/>
      <c r="SN222" s="51"/>
      <c r="SO222" s="51"/>
      <c r="SP222" s="51"/>
      <c r="SQ222" s="51"/>
      <c r="SR222" s="51"/>
      <c r="SS222" s="51"/>
      <c r="ST222" s="51"/>
      <c r="SU222" s="51"/>
      <c r="SV222" s="51"/>
      <c r="SW222" s="51"/>
      <c r="SX222" s="51"/>
      <c r="SY222" s="51"/>
      <c r="SZ222" s="51"/>
      <c r="TA222" s="51"/>
      <c r="TB222" s="51"/>
      <c r="TC222" s="51"/>
      <c r="TD222" s="51"/>
      <c r="TE222" s="51"/>
      <c r="TF222" s="24"/>
      <c r="TG222" s="24"/>
      <c r="TH222" s="24"/>
      <c r="TI222" s="6"/>
      <c r="TJ222" s="7"/>
      <c r="TK222" s="6"/>
      <c r="TL222" s="24"/>
      <c r="TM222" s="24"/>
      <c r="TN222" s="24"/>
      <c r="TR222" s="24"/>
      <c r="TS222" s="24"/>
      <c r="TT222" s="24"/>
      <c r="TU222" s="24"/>
      <c r="TV222" s="24"/>
      <c r="TW222" s="24"/>
      <c r="TX222" s="24"/>
      <c r="TY222" s="24"/>
      <c r="TZ222" s="24"/>
      <c r="UA222" s="24"/>
      <c r="UB222" s="24"/>
      <c r="UC222" s="24"/>
      <c r="UD222" s="24"/>
      <c r="UE222" s="24"/>
      <c r="UF222" s="24"/>
      <c r="UG222" s="24"/>
      <c r="UH222" s="24"/>
      <c r="UI222" s="24"/>
      <c r="US222" s="24"/>
      <c r="UT222" s="71"/>
      <c r="UU222" s="24"/>
      <c r="UV222" s="24"/>
      <c r="UW222" s="24"/>
      <c r="UX222" s="24"/>
      <c r="UY222" s="24"/>
      <c r="UZ222" s="24"/>
      <c r="VA222" s="24"/>
      <c r="VB222" s="24"/>
      <c r="VC222" s="24"/>
      <c r="VD222" s="24"/>
      <c r="VE222" s="6"/>
      <c r="VF222" s="7"/>
      <c r="VG222" s="6"/>
      <c r="VH222" s="24"/>
      <c r="VI222" s="24"/>
      <c r="VJ222" s="24"/>
      <c r="VK222" s="24"/>
      <c r="VL222" s="24"/>
      <c r="VM222" s="24"/>
      <c r="VN222" s="24"/>
      <c r="VO222" s="24"/>
      <c r="VP222" s="24"/>
      <c r="VQ222" s="24"/>
      <c r="VR222" s="24"/>
      <c r="VS222" s="24"/>
      <c r="VT222" s="24"/>
      <c r="VU222" s="24"/>
      <c r="VV222" s="24"/>
      <c r="VW222" s="24"/>
      <c r="VX222" s="24"/>
      <c r="VY222" s="24"/>
      <c r="VZ222" s="24"/>
      <c r="WA222" s="24"/>
      <c r="WB222" s="24"/>
      <c r="WC222" s="24"/>
      <c r="WD222" s="24"/>
      <c r="WE222" s="24"/>
      <c r="WF222" s="24"/>
      <c r="WG222" s="24"/>
      <c r="WH222" s="24"/>
      <c r="WI222" s="24"/>
      <c r="WJ222" s="24"/>
      <c r="WK222" s="24"/>
      <c r="WL222" s="24"/>
      <c r="WN222" s="7"/>
      <c r="WO222" s="24"/>
      <c r="WP222" s="1"/>
      <c r="XD222" s="24"/>
      <c r="XE222" s="24"/>
      <c r="XF222" s="24"/>
      <c r="XG222" s="24"/>
      <c r="XH222" s="24"/>
      <c r="XI222" s="24"/>
      <c r="XJ222" s="24"/>
      <c r="XK222" s="24"/>
      <c r="XL222" s="24"/>
      <c r="XM222" s="24"/>
      <c r="XN222" s="24"/>
      <c r="XO222" s="24"/>
      <c r="XP222" s="24"/>
      <c r="XQ222" s="24"/>
      <c r="XR222" s="24"/>
      <c r="XS222" s="24"/>
      <c r="XT222" s="24"/>
      <c r="XU222" s="24"/>
      <c r="XV222" s="24"/>
      <c r="XW222" s="24"/>
      <c r="XX222" s="24"/>
      <c r="XY222" s="24"/>
      <c r="XZ222" s="24"/>
      <c r="YA222" s="24"/>
      <c r="YB222" s="24"/>
      <c r="YC222" s="24"/>
      <c r="YD222" s="24"/>
      <c r="YE222" s="24"/>
      <c r="YF222" s="24"/>
      <c r="YG222" s="24"/>
      <c r="YH222" s="24"/>
      <c r="YI222" s="24"/>
      <c r="YJ222" s="24"/>
      <c r="YK222" s="24"/>
      <c r="YL222" s="24"/>
      <c r="YM222" s="24"/>
      <c r="YN222" s="24"/>
      <c r="YO222" s="24"/>
      <c r="YP222" s="24"/>
      <c r="YQ222" s="24"/>
      <c r="YR222" s="24"/>
      <c r="YS222" s="24"/>
      <c r="YT222" s="24"/>
      <c r="YU222" s="24"/>
      <c r="YV222" s="51"/>
      <c r="ZG222" s="51"/>
      <c r="ZH222" s="71"/>
      <c r="ZJ222" s="24"/>
      <c r="ZL222" s="24"/>
      <c r="AAA222" s="71"/>
      <c r="AAB222" s="7"/>
      <c r="AAC222" s="24"/>
      <c r="AAD222" s="24"/>
      <c r="AAE222" s="24"/>
      <c r="AAF222" s="51"/>
      <c r="AAG222" s="7"/>
      <c r="AAH222" s="7"/>
      <c r="AAI222" s="46"/>
    </row>
    <row r="223">
      <c r="K223" s="46"/>
      <c r="L223" s="7"/>
      <c r="M223" s="24"/>
      <c r="N223" s="51"/>
      <c r="O223" s="7"/>
      <c r="P223" s="7"/>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7"/>
      <c r="AX223" s="7"/>
      <c r="AY223" s="7"/>
      <c r="AZ223" s="71"/>
      <c r="BA223" s="71"/>
      <c r="BB223" s="24"/>
      <c r="BC223" s="24"/>
      <c r="BD223" s="24"/>
      <c r="BE223" s="24"/>
      <c r="BF223" s="24"/>
      <c r="BG223" s="24"/>
      <c r="BH223" s="24"/>
      <c r="BI223" s="24"/>
      <c r="BJ223" s="24"/>
      <c r="BK223" s="24"/>
      <c r="BL223" s="24"/>
      <c r="BM223" s="24"/>
      <c r="BN223" s="24"/>
      <c r="BO223" s="24"/>
      <c r="BP223" s="24"/>
      <c r="BQ223" s="24"/>
      <c r="BR223" s="24"/>
      <c r="BS223" s="24"/>
      <c r="BT223" s="24"/>
      <c r="BU223" s="24"/>
      <c r="BV223" s="51"/>
      <c r="BW223" s="51"/>
      <c r="BX223" s="51"/>
      <c r="BY223" s="51"/>
      <c r="BZ223" s="51"/>
      <c r="CA223" s="51"/>
      <c r="CB223" s="51"/>
      <c r="CC223" s="51"/>
      <c r="CD223" s="51"/>
      <c r="CE223" s="51"/>
      <c r="CF223" s="51"/>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51"/>
      <c r="DC223" s="51"/>
      <c r="DD223" s="51"/>
      <c r="DE223" s="51"/>
      <c r="DF223" s="51"/>
      <c r="DG223" s="51"/>
      <c r="DH223" s="51"/>
      <c r="DI223" s="51"/>
      <c r="DJ223" s="51"/>
      <c r="DK223" s="6"/>
      <c r="DL223" s="24"/>
      <c r="DM223" s="24"/>
      <c r="DN223" s="24"/>
      <c r="DO223" s="6"/>
      <c r="DP223" s="7"/>
      <c r="DQ223" s="6"/>
      <c r="DR223" s="24"/>
      <c r="DS223" s="24"/>
      <c r="DT223" s="24"/>
      <c r="DX223" s="51"/>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6"/>
      <c r="FD223" s="7"/>
      <c r="FE223" s="6"/>
      <c r="FF223" s="24"/>
      <c r="FG223" s="24"/>
      <c r="FH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6"/>
      <c r="GK223" s="7"/>
      <c r="GL223" s="6"/>
      <c r="GM223" s="24"/>
      <c r="GN223" s="24"/>
      <c r="GO223" s="24"/>
      <c r="HA223" s="1"/>
      <c r="HL223" s="24"/>
      <c r="HM223" s="24"/>
      <c r="HN223" s="24"/>
      <c r="HO223" s="6"/>
      <c r="HP223" s="7"/>
      <c r="HQ223" s="6"/>
      <c r="HR223" s="24"/>
      <c r="HS223" s="24"/>
      <c r="HT223" s="24"/>
      <c r="IC223" s="1"/>
      <c r="IN223" s="24"/>
      <c r="IO223" s="24"/>
      <c r="IP223" s="24"/>
      <c r="IQ223" s="6"/>
      <c r="IR223" s="7"/>
      <c r="IS223" s="6"/>
      <c r="IT223" s="24"/>
      <c r="IU223" s="24"/>
      <c r="IV223" s="24"/>
      <c r="IW223" s="24"/>
      <c r="IX223" s="24"/>
      <c r="IY223" s="24"/>
      <c r="IZ223" s="24"/>
      <c r="JA223" s="24"/>
      <c r="JB223" s="24"/>
      <c r="JC223" s="24"/>
      <c r="JD223" s="24"/>
      <c r="JE223" s="24"/>
      <c r="JF223" s="51"/>
      <c r="JG223" s="51"/>
      <c r="JH223" s="51"/>
      <c r="JI223" s="51"/>
      <c r="JJ223" s="51"/>
      <c r="JK223" s="51"/>
      <c r="JL223" s="51"/>
      <c r="JM223" s="51"/>
      <c r="JN223" s="51"/>
      <c r="KN223" s="51"/>
      <c r="KO223" s="51"/>
      <c r="KP223" s="51"/>
      <c r="KQ223" s="51"/>
      <c r="KR223" s="51"/>
      <c r="KS223" s="51"/>
      <c r="KT223" s="51"/>
      <c r="KU223" s="24"/>
      <c r="KV223" s="24"/>
      <c r="KW223" s="24"/>
      <c r="KX223" s="24"/>
      <c r="KY223" s="24"/>
      <c r="KZ223" s="24"/>
      <c r="LA223" s="24"/>
      <c r="LB223" s="24"/>
      <c r="LC223" s="24"/>
      <c r="LD223" s="51"/>
      <c r="LE223" s="51"/>
      <c r="LF223" s="51"/>
      <c r="LG223" s="51"/>
      <c r="LH223" s="51"/>
      <c r="LI223" s="51"/>
      <c r="LJ223" s="51"/>
      <c r="LK223" s="51"/>
      <c r="LL223" s="51"/>
      <c r="LT223" s="1"/>
      <c r="ME223" s="24"/>
      <c r="MF223" s="24"/>
      <c r="MG223" s="24"/>
      <c r="MH223" s="6"/>
      <c r="MI223" s="7"/>
      <c r="MJ223" s="6"/>
      <c r="MK223" s="24"/>
      <c r="ML223" s="24"/>
      <c r="MM223" s="24"/>
      <c r="MN223" s="24"/>
      <c r="MO223" s="24"/>
      <c r="MP223" s="24"/>
      <c r="MQ223" s="24"/>
      <c r="MR223" s="24"/>
      <c r="MS223" s="24"/>
      <c r="MT223" s="24"/>
      <c r="MU223" s="24"/>
      <c r="MV223" s="24"/>
      <c r="ND223" s="1"/>
      <c r="NO223" s="24"/>
      <c r="NP223" s="24"/>
      <c r="NQ223" s="24"/>
      <c r="NR223" s="6"/>
      <c r="NS223" s="7"/>
      <c r="NT223" s="6"/>
      <c r="NU223" s="24"/>
      <c r="NV223" s="24"/>
      <c r="NW223" s="24"/>
      <c r="NX223" s="24"/>
      <c r="NY223" s="24"/>
      <c r="NZ223" s="24"/>
      <c r="OA223" s="24"/>
      <c r="OB223" s="24"/>
      <c r="OC223" s="24"/>
      <c r="OD223" s="24"/>
      <c r="OE223" s="24"/>
      <c r="OF223" s="24"/>
      <c r="OG223" s="24"/>
      <c r="OH223" s="24"/>
      <c r="OI223" s="24"/>
      <c r="OJ223" s="6"/>
      <c r="OK223" s="7"/>
      <c r="OL223" s="6"/>
      <c r="OM223" s="24"/>
      <c r="ON223" s="24"/>
      <c r="OO223" s="24"/>
      <c r="OP223" s="24"/>
      <c r="OQ223" s="24"/>
      <c r="OR223" s="24"/>
      <c r="OS223" s="24"/>
      <c r="OT223" s="24"/>
      <c r="OU223" s="24"/>
      <c r="OV223" s="24"/>
      <c r="OW223" s="24"/>
      <c r="OX223" s="24"/>
      <c r="PO223" s="1"/>
      <c r="PZ223" s="51"/>
      <c r="QA223" s="51"/>
      <c r="QB223" s="51"/>
      <c r="QC223" s="51"/>
      <c r="QD223" s="51"/>
      <c r="QE223" s="6"/>
      <c r="QF223" s="24"/>
      <c r="QG223" s="24"/>
      <c r="QH223" s="24"/>
      <c r="QI223" s="24"/>
      <c r="QJ223" s="24"/>
      <c r="QK223" s="24"/>
      <c r="QL223" s="24"/>
      <c r="QM223" s="24"/>
      <c r="QN223" s="24"/>
      <c r="QO223" s="24"/>
      <c r="QP223" s="24"/>
      <c r="QQ223" s="24"/>
      <c r="QR223" s="24"/>
      <c r="QS223" s="24"/>
      <c r="QT223" s="24"/>
      <c r="QU223" s="6"/>
      <c r="QV223" s="7"/>
      <c r="QW223" s="6"/>
      <c r="QX223" s="24"/>
      <c r="QY223" s="24"/>
      <c r="QZ223" s="24"/>
      <c r="RA223" s="24"/>
      <c r="RB223" s="24"/>
      <c r="RC223" s="24"/>
      <c r="RD223" s="24"/>
      <c r="RE223" s="24"/>
      <c r="RF223" s="24"/>
      <c r="RG223" s="24"/>
      <c r="RH223" s="24"/>
      <c r="RI223" s="24"/>
      <c r="SB223" s="24"/>
      <c r="SC223" s="24"/>
      <c r="SD223" s="24"/>
      <c r="SE223" s="24"/>
      <c r="SF223" s="24"/>
      <c r="SG223" s="24"/>
      <c r="SH223" s="24"/>
      <c r="SI223" s="24"/>
      <c r="SJ223" s="24"/>
      <c r="SK223" s="51"/>
      <c r="SL223" s="24"/>
      <c r="SM223" s="24"/>
      <c r="SN223" s="24"/>
      <c r="SO223" s="24"/>
      <c r="SP223" s="24"/>
      <c r="SQ223" s="24"/>
      <c r="SR223" s="24"/>
      <c r="SS223" s="24"/>
      <c r="ST223" s="24"/>
      <c r="SU223" s="24"/>
      <c r="SV223" s="24"/>
      <c r="SW223" s="24"/>
      <c r="SX223" s="24"/>
      <c r="SY223" s="24"/>
      <c r="SZ223" s="24"/>
      <c r="TA223" s="24"/>
      <c r="TB223" s="24"/>
      <c r="TC223" s="24"/>
      <c r="TD223" s="24"/>
      <c r="TE223" s="24"/>
      <c r="TF223" s="24"/>
      <c r="TG223" s="24"/>
      <c r="TH223" s="24"/>
      <c r="TI223" s="6"/>
      <c r="TJ223" s="7"/>
      <c r="TK223" s="6"/>
      <c r="TL223" s="24"/>
      <c r="TM223" s="24"/>
      <c r="TN223" s="24"/>
      <c r="TR223" s="24"/>
      <c r="TS223" s="24"/>
      <c r="TT223" s="24"/>
      <c r="TU223" s="24"/>
      <c r="TV223" s="24"/>
      <c r="TW223" s="24"/>
      <c r="TX223" s="24"/>
      <c r="TY223" s="24"/>
      <c r="TZ223" s="24"/>
      <c r="UA223" s="24"/>
      <c r="UB223" s="24"/>
      <c r="UC223" s="24"/>
      <c r="UD223" s="24"/>
      <c r="UE223" s="24"/>
      <c r="UF223" s="24"/>
      <c r="UG223" s="24"/>
      <c r="UH223" s="24"/>
      <c r="UI223" s="24"/>
      <c r="US223" s="24"/>
      <c r="UT223" s="71"/>
      <c r="UU223" s="24"/>
      <c r="UV223" s="24"/>
      <c r="UW223" s="24"/>
      <c r="UX223" s="24"/>
      <c r="UY223" s="24"/>
      <c r="UZ223" s="24"/>
      <c r="VA223" s="24"/>
      <c r="VB223" s="24"/>
      <c r="VC223" s="24"/>
      <c r="VD223" s="24"/>
      <c r="VE223" s="6"/>
      <c r="VF223" s="7"/>
      <c r="VG223" s="6"/>
      <c r="VH223" s="24"/>
      <c r="VI223" s="24"/>
      <c r="VJ223" s="24"/>
      <c r="VK223" s="24"/>
      <c r="VL223" s="24"/>
      <c r="VM223" s="24"/>
      <c r="VN223" s="24"/>
      <c r="VO223" s="24"/>
      <c r="VP223" s="24"/>
      <c r="VQ223" s="24"/>
      <c r="VR223" s="24"/>
      <c r="VS223" s="24"/>
      <c r="VT223" s="24"/>
      <c r="VU223" s="24"/>
      <c r="VV223" s="24"/>
      <c r="VW223" s="24"/>
      <c r="VX223" s="24"/>
      <c r="VY223" s="24"/>
      <c r="VZ223" s="24"/>
      <c r="WA223" s="24"/>
      <c r="WB223" s="24"/>
      <c r="WC223" s="24"/>
      <c r="WD223" s="24"/>
      <c r="WE223" s="24"/>
      <c r="WF223" s="24"/>
      <c r="WG223" s="24"/>
      <c r="WH223" s="24"/>
      <c r="WI223" s="24"/>
      <c r="WJ223" s="24"/>
      <c r="WK223" s="24"/>
      <c r="WL223" s="24"/>
      <c r="WM223" s="71"/>
      <c r="WO223" s="24"/>
      <c r="WP223" s="1"/>
      <c r="XD223" s="24"/>
      <c r="XE223" s="24"/>
      <c r="XF223" s="24"/>
      <c r="XG223" s="24"/>
      <c r="XH223" s="24"/>
      <c r="XI223" s="24"/>
      <c r="XJ223" s="24"/>
      <c r="XK223" s="24"/>
      <c r="XL223" s="24"/>
      <c r="XM223" s="24"/>
      <c r="XN223" s="24"/>
      <c r="XO223" s="24"/>
      <c r="XP223" s="24"/>
      <c r="XQ223" s="24"/>
      <c r="XR223" s="24"/>
      <c r="XS223" s="24"/>
      <c r="XT223" s="24"/>
      <c r="XU223" s="24"/>
      <c r="XV223" s="24"/>
      <c r="XW223" s="24"/>
      <c r="XX223" s="24"/>
      <c r="XY223" s="24"/>
      <c r="XZ223" s="24"/>
      <c r="YA223" s="24"/>
      <c r="YB223" s="24"/>
      <c r="YC223" s="24"/>
      <c r="YD223" s="24"/>
      <c r="YE223" s="24"/>
      <c r="YF223" s="24"/>
      <c r="YG223" s="24"/>
      <c r="YH223" s="24"/>
      <c r="YI223" s="24"/>
      <c r="YJ223" s="24"/>
      <c r="YK223" s="24"/>
      <c r="YL223" s="24"/>
      <c r="YM223" s="24"/>
      <c r="YN223" s="24"/>
      <c r="YO223" s="24"/>
      <c r="YP223" s="24"/>
      <c r="YQ223" s="24"/>
      <c r="YR223" s="24"/>
      <c r="YS223" s="24"/>
      <c r="YT223" s="24"/>
      <c r="YU223" s="24"/>
      <c r="YV223" s="51"/>
      <c r="ZG223" s="51"/>
      <c r="ZI223" s="7"/>
      <c r="ZJ223" s="24"/>
      <c r="ZL223" s="24"/>
      <c r="AAA223" s="7"/>
      <c r="AAB223" s="6"/>
      <c r="AAC223" s="24"/>
      <c r="AAD223" s="24"/>
      <c r="AAE223" s="24"/>
      <c r="AAF223" s="51"/>
      <c r="AAG223" s="71"/>
      <c r="AAH223" s="7"/>
      <c r="AAI223" s="46"/>
    </row>
    <row r="224">
      <c r="K224" s="46"/>
      <c r="L224" s="7"/>
      <c r="M224" s="24"/>
      <c r="N224" s="51"/>
      <c r="O224" s="71"/>
      <c r="P224" s="6"/>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7"/>
      <c r="AY224" s="7"/>
      <c r="AZ224" s="71"/>
      <c r="BA224" s="71"/>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6"/>
      <c r="DC224" s="6"/>
      <c r="DD224" s="6"/>
      <c r="DE224" s="6"/>
      <c r="DF224" s="6"/>
      <c r="DG224" s="6"/>
      <c r="DH224" s="6"/>
      <c r="DI224" s="6"/>
      <c r="DJ224" s="6"/>
      <c r="DK224" s="51"/>
      <c r="DL224" s="24"/>
      <c r="DM224" s="24"/>
      <c r="DN224" s="24"/>
      <c r="DO224" s="6"/>
      <c r="DP224" s="7"/>
      <c r="DQ224" s="6"/>
      <c r="DR224" s="24"/>
      <c r="DS224" s="24"/>
      <c r="DT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6"/>
      <c r="FD224" s="7"/>
      <c r="FE224" s="6"/>
      <c r="FF224" s="24"/>
      <c r="FG224" s="24"/>
      <c r="FH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6"/>
      <c r="GK224" s="7"/>
      <c r="GL224" s="6"/>
      <c r="GM224" s="24"/>
      <c r="GN224" s="24"/>
      <c r="GO224" s="24"/>
      <c r="HA224" s="1"/>
      <c r="HL224" s="24"/>
      <c r="HM224" s="24"/>
      <c r="HN224" s="24"/>
      <c r="HO224" s="6"/>
      <c r="HP224" s="7"/>
      <c r="HQ224" s="6"/>
      <c r="HR224" s="24"/>
      <c r="HS224" s="24"/>
      <c r="HT224" s="24"/>
      <c r="IC224" s="1"/>
      <c r="IN224" s="24"/>
      <c r="IO224" s="24"/>
      <c r="IP224" s="24"/>
      <c r="IQ224" s="6"/>
      <c r="IR224" s="7"/>
      <c r="IS224" s="6"/>
      <c r="IT224" s="24"/>
      <c r="IU224" s="24"/>
      <c r="IV224" s="24"/>
      <c r="IW224" s="24"/>
      <c r="IX224" s="24"/>
      <c r="IY224" s="24"/>
      <c r="IZ224" s="24"/>
      <c r="JA224" s="24"/>
      <c r="JB224" s="24"/>
      <c r="JC224" s="24"/>
      <c r="JD224" s="24"/>
      <c r="JE224" s="24"/>
      <c r="JF224" s="24"/>
      <c r="JG224" s="24"/>
      <c r="JH224" s="24"/>
      <c r="JI224" s="24"/>
      <c r="JJ224" s="24"/>
      <c r="JK224" s="24"/>
      <c r="JL224" s="24"/>
      <c r="JM224" s="24"/>
      <c r="JN224" s="24"/>
      <c r="KN224" s="24"/>
      <c r="KO224" s="24"/>
      <c r="KP224" s="24"/>
      <c r="KQ224" s="24"/>
      <c r="KR224" s="24"/>
      <c r="KS224" s="24"/>
      <c r="KT224" s="24"/>
      <c r="KU224" s="24"/>
      <c r="KV224" s="24"/>
      <c r="KW224" s="24"/>
      <c r="KX224" s="24"/>
      <c r="KY224" s="24"/>
      <c r="KZ224" s="24"/>
      <c r="LA224" s="24"/>
      <c r="LB224" s="24"/>
      <c r="LC224" s="24"/>
      <c r="LD224" s="24"/>
      <c r="LE224" s="24"/>
      <c r="LF224" s="24"/>
      <c r="LG224" s="24"/>
      <c r="LH224" s="24"/>
      <c r="LI224" s="24"/>
      <c r="LJ224" s="24"/>
      <c r="LK224" s="24"/>
      <c r="LL224" s="24"/>
      <c r="LT224" s="1"/>
      <c r="ME224" s="24"/>
      <c r="MF224" s="24"/>
      <c r="MG224" s="24"/>
      <c r="MH224" s="6"/>
      <c r="MI224" s="7"/>
      <c r="MJ224" s="6"/>
      <c r="MK224" s="24"/>
      <c r="ML224" s="24"/>
      <c r="MM224" s="24"/>
      <c r="MN224" s="24"/>
      <c r="MO224" s="24"/>
      <c r="MP224" s="24"/>
      <c r="MQ224" s="24"/>
      <c r="MR224" s="24"/>
      <c r="MS224" s="24"/>
      <c r="MT224" s="24"/>
      <c r="MU224" s="24"/>
      <c r="MV224" s="24"/>
      <c r="ND224" s="1"/>
      <c r="NO224" s="24"/>
      <c r="NP224" s="24"/>
      <c r="NQ224" s="24"/>
      <c r="NR224" s="6"/>
      <c r="NS224" s="7"/>
      <c r="NT224" s="6"/>
      <c r="NU224" s="24"/>
      <c r="NV224" s="24"/>
      <c r="NW224" s="24"/>
      <c r="NX224" s="24"/>
      <c r="NY224" s="24"/>
      <c r="NZ224" s="24"/>
      <c r="OA224" s="24"/>
      <c r="OB224" s="24"/>
      <c r="OC224" s="24"/>
      <c r="OD224" s="24"/>
      <c r="OE224" s="24"/>
      <c r="OF224" s="24"/>
      <c r="OG224" s="24"/>
      <c r="OH224" s="24"/>
      <c r="OI224" s="24"/>
      <c r="OJ224" s="6"/>
      <c r="OK224" s="7"/>
      <c r="OL224" s="6"/>
      <c r="OM224" s="24"/>
      <c r="ON224" s="24"/>
      <c r="OO224" s="24"/>
      <c r="OP224" s="24"/>
      <c r="OQ224" s="24"/>
      <c r="OR224" s="24"/>
      <c r="OS224" s="24"/>
      <c r="OT224" s="24"/>
      <c r="OU224" s="24"/>
      <c r="OV224" s="24"/>
      <c r="OW224" s="24"/>
      <c r="OX224" s="24"/>
      <c r="PO224" s="1"/>
      <c r="PZ224" s="51"/>
      <c r="QA224" s="51"/>
      <c r="QB224" s="51"/>
      <c r="QC224" s="51"/>
      <c r="QD224" s="51"/>
      <c r="QE224" s="63"/>
      <c r="QF224" s="24"/>
      <c r="QG224" s="24"/>
      <c r="QH224" s="24"/>
      <c r="QI224" s="24"/>
      <c r="QJ224" s="24"/>
      <c r="QK224" s="24"/>
      <c r="QL224" s="24"/>
      <c r="QM224" s="24"/>
      <c r="QN224" s="24"/>
      <c r="QO224" s="24"/>
      <c r="QP224" s="24"/>
      <c r="QQ224" s="24"/>
      <c r="QR224" s="24"/>
      <c r="QS224" s="24"/>
      <c r="QT224" s="24"/>
      <c r="QU224" s="6"/>
      <c r="QV224" s="7"/>
      <c r="QW224" s="6"/>
      <c r="QX224" s="24"/>
      <c r="QY224" s="24"/>
      <c r="QZ224" s="24"/>
      <c r="RA224" s="24"/>
      <c r="RB224" s="24"/>
      <c r="RC224" s="24"/>
      <c r="RD224" s="24"/>
      <c r="RE224" s="24"/>
      <c r="RF224" s="24"/>
      <c r="RG224" s="24"/>
      <c r="RH224" s="24"/>
      <c r="RI224" s="24"/>
      <c r="SB224" s="24"/>
      <c r="SC224" s="24"/>
      <c r="SD224" s="24"/>
      <c r="SE224" s="24"/>
      <c r="SF224" s="24"/>
      <c r="SG224" s="24"/>
      <c r="SH224" s="24"/>
      <c r="SI224" s="24"/>
      <c r="SJ224" s="24"/>
      <c r="SK224" s="24"/>
      <c r="SL224" s="24"/>
      <c r="SM224" s="24"/>
      <c r="SN224" s="24"/>
      <c r="SO224" s="24"/>
      <c r="SP224" s="24"/>
      <c r="SQ224" s="24"/>
      <c r="SR224" s="24"/>
      <c r="SS224" s="24"/>
      <c r="ST224" s="24"/>
      <c r="SU224" s="24"/>
      <c r="SV224" s="24"/>
      <c r="SW224" s="24"/>
      <c r="SX224" s="24"/>
      <c r="SY224" s="24"/>
      <c r="SZ224" s="24"/>
      <c r="TA224" s="24"/>
      <c r="TB224" s="24"/>
      <c r="TC224" s="24"/>
      <c r="TD224" s="24"/>
      <c r="TE224" s="24"/>
      <c r="TF224" s="24"/>
      <c r="TG224" s="24"/>
      <c r="TH224" s="24"/>
      <c r="TI224" s="6"/>
      <c r="TJ224" s="7"/>
      <c r="TK224" s="6"/>
      <c r="TL224" s="24"/>
      <c r="TM224" s="24"/>
      <c r="TN224" s="24"/>
      <c r="TR224" s="24"/>
      <c r="TS224" s="24"/>
      <c r="TT224" s="24"/>
      <c r="TU224" s="24"/>
      <c r="TV224" s="24"/>
      <c r="TW224" s="24"/>
      <c r="TX224" s="24"/>
      <c r="TY224" s="24"/>
      <c r="TZ224" s="24"/>
      <c r="UA224" s="24"/>
      <c r="UB224" s="24"/>
      <c r="UC224" s="24"/>
      <c r="UD224" s="24"/>
      <c r="UE224" s="24"/>
      <c r="UF224" s="24"/>
      <c r="UG224" s="24"/>
      <c r="UH224" s="24"/>
      <c r="UI224" s="24"/>
      <c r="US224" s="24"/>
      <c r="UT224" s="71"/>
      <c r="UU224" s="24"/>
      <c r="UV224" s="24"/>
      <c r="UW224" s="24"/>
      <c r="UX224" s="24"/>
      <c r="UY224" s="24"/>
      <c r="UZ224" s="24"/>
      <c r="VA224" s="24"/>
      <c r="VB224" s="24"/>
      <c r="VC224" s="24"/>
      <c r="VD224" s="24"/>
      <c r="VE224" s="6"/>
      <c r="VF224" s="7"/>
      <c r="VG224" s="6"/>
      <c r="VH224" s="24"/>
      <c r="VI224" s="24"/>
      <c r="VJ224" s="24"/>
      <c r="VK224" s="24"/>
      <c r="VL224" s="24"/>
      <c r="VM224" s="24"/>
      <c r="VN224" s="24"/>
      <c r="VO224" s="24"/>
      <c r="VP224" s="24"/>
      <c r="VQ224" s="24"/>
      <c r="VR224" s="24"/>
      <c r="VS224" s="24"/>
      <c r="VT224" s="24"/>
      <c r="VU224" s="24"/>
      <c r="VV224" s="24"/>
      <c r="VW224" s="24"/>
      <c r="VX224" s="24"/>
      <c r="VY224" s="24"/>
      <c r="VZ224" s="24"/>
      <c r="WA224" s="24"/>
      <c r="WB224" s="24"/>
      <c r="WC224" s="24"/>
      <c r="WD224" s="24"/>
      <c r="WE224" s="24"/>
      <c r="WF224" s="24"/>
      <c r="WG224" s="24"/>
      <c r="WH224" s="24"/>
      <c r="WI224" s="24"/>
      <c r="WJ224" s="24"/>
      <c r="WK224" s="24"/>
      <c r="WL224" s="24"/>
      <c r="WN224" s="7"/>
      <c r="WO224" s="24"/>
      <c r="WP224" s="1"/>
      <c r="XD224" s="24"/>
      <c r="XE224" s="24"/>
      <c r="XF224" s="24"/>
      <c r="XG224" s="24"/>
      <c r="XH224" s="24"/>
      <c r="XI224" s="24"/>
      <c r="XJ224" s="24"/>
      <c r="XK224" s="24"/>
      <c r="XL224" s="24"/>
      <c r="XM224" s="24"/>
      <c r="XN224" s="24"/>
      <c r="XO224" s="24"/>
      <c r="XP224" s="24"/>
      <c r="XQ224" s="24"/>
      <c r="XR224" s="24"/>
      <c r="XS224" s="24"/>
      <c r="XT224" s="24"/>
      <c r="XU224" s="24"/>
      <c r="XV224" s="24"/>
      <c r="XW224" s="24"/>
      <c r="XX224" s="24"/>
      <c r="XY224" s="24"/>
      <c r="XZ224" s="24"/>
      <c r="YA224" s="24"/>
      <c r="YB224" s="24"/>
      <c r="YC224" s="24"/>
      <c r="YD224" s="24"/>
      <c r="YE224" s="24"/>
      <c r="YF224" s="24"/>
      <c r="YG224" s="24"/>
      <c r="YH224" s="24"/>
      <c r="YI224" s="24"/>
      <c r="YJ224" s="24"/>
      <c r="YK224" s="24"/>
      <c r="YL224" s="24"/>
      <c r="YM224" s="24"/>
      <c r="YN224" s="24"/>
      <c r="YO224" s="24"/>
      <c r="YP224" s="24"/>
      <c r="YQ224" s="24"/>
      <c r="YR224" s="24"/>
      <c r="YS224" s="24"/>
      <c r="YT224" s="24"/>
      <c r="YU224" s="24"/>
      <c r="YV224" s="51"/>
      <c r="ZG224" s="51"/>
      <c r="ZH224" s="71"/>
      <c r="ZJ224" s="24"/>
      <c r="ZL224" s="24"/>
      <c r="AAA224" s="71"/>
      <c r="AAB224" s="71"/>
      <c r="AAC224" s="24"/>
      <c r="AAD224" s="24"/>
      <c r="AAE224" s="24"/>
      <c r="AAF224" s="7"/>
      <c r="AAG224" s="71"/>
      <c r="AAH224" s="24"/>
      <c r="AAI224" s="46"/>
    </row>
    <row r="225">
      <c r="K225" s="46"/>
      <c r="L225" s="7"/>
      <c r="M225" s="24"/>
      <c r="N225" s="51"/>
      <c r="O225" s="7"/>
      <c r="P225" s="7"/>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51"/>
      <c r="AU225" s="24"/>
      <c r="AV225" s="24"/>
      <c r="AW225" s="24"/>
      <c r="AX225" s="7"/>
      <c r="AY225" s="7"/>
      <c r="AZ225" s="71"/>
      <c r="BA225" s="71"/>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51"/>
      <c r="DC225" s="51"/>
      <c r="DD225" s="51"/>
      <c r="DE225" s="51"/>
      <c r="DF225" s="51"/>
      <c r="DG225" s="51"/>
      <c r="DH225" s="51"/>
      <c r="DI225" s="51"/>
      <c r="DJ225" s="51"/>
      <c r="DK225" s="51"/>
      <c r="DL225" s="24"/>
      <c r="DM225" s="6"/>
      <c r="DN225" s="24"/>
      <c r="DO225" s="6"/>
      <c r="DP225" s="7"/>
      <c r="DQ225" s="6"/>
      <c r="DR225" s="24"/>
      <c r="DS225" s="24"/>
      <c r="DT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51"/>
      <c r="ET225" s="51"/>
      <c r="EU225" s="51"/>
      <c r="EV225" s="24"/>
      <c r="EW225" s="24"/>
      <c r="EX225" s="24"/>
      <c r="EY225" s="24"/>
      <c r="EZ225" s="24"/>
      <c r="FA225" s="6"/>
      <c r="FB225" s="24"/>
      <c r="FC225" s="6"/>
      <c r="FD225" s="7"/>
      <c r="FE225" s="6"/>
      <c r="FF225" s="24"/>
      <c r="FG225" s="24"/>
      <c r="FH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6"/>
      <c r="GI225" s="24"/>
      <c r="GJ225" s="6"/>
      <c r="GK225" s="7"/>
      <c r="GL225" s="6"/>
      <c r="GM225" s="24"/>
      <c r="GN225" s="24"/>
      <c r="GO225" s="24"/>
      <c r="HA225" s="1"/>
      <c r="HL225" s="24"/>
      <c r="HM225" s="6"/>
      <c r="HN225" s="24"/>
      <c r="HO225" s="6"/>
      <c r="HP225" s="7"/>
      <c r="HQ225" s="6"/>
      <c r="HR225" s="24"/>
      <c r="HS225" s="24"/>
      <c r="HT225" s="24"/>
      <c r="IC225" s="1"/>
      <c r="IN225" s="24"/>
      <c r="IO225" s="6"/>
      <c r="IP225" s="24"/>
      <c r="IQ225" s="6"/>
      <c r="IR225" s="7"/>
      <c r="IS225" s="6"/>
      <c r="IT225" s="24"/>
      <c r="IU225" s="24"/>
      <c r="IV225" s="24"/>
      <c r="IW225" s="24"/>
      <c r="IX225" s="24"/>
      <c r="IY225" s="24"/>
      <c r="IZ225" s="24"/>
      <c r="JA225" s="24"/>
      <c r="JB225" s="24"/>
      <c r="JC225" s="24"/>
      <c r="JD225" s="24"/>
      <c r="JE225" s="24"/>
      <c r="JF225" s="24"/>
      <c r="JG225" s="24"/>
      <c r="JH225" s="24"/>
      <c r="JI225" s="24"/>
      <c r="JJ225" s="24"/>
      <c r="JK225" s="24"/>
      <c r="JL225" s="24"/>
      <c r="JM225" s="24"/>
      <c r="JN225" s="24"/>
      <c r="KN225" s="24"/>
      <c r="KO225" s="24"/>
      <c r="KP225" s="24"/>
      <c r="KQ225" s="24"/>
      <c r="KR225" s="24"/>
      <c r="KS225" s="24"/>
      <c r="KT225" s="24"/>
      <c r="KU225" s="24"/>
      <c r="KV225" s="24"/>
      <c r="KW225" s="24"/>
      <c r="KX225" s="24"/>
      <c r="KY225" s="24"/>
      <c r="KZ225" s="24"/>
      <c r="LA225" s="24"/>
      <c r="LB225" s="24"/>
      <c r="LC225" s="24"/>
      <c r="LD225" s="24"/>
      <c r="LE225" s="24"/>
      <c r="LF225" s="24"/>
      <c r="LG225" s="24"/>
      <c r="LH225" s="24"/>
      <c r="LI225" s="24"/>
      <c r="LJ225" s="24"/>
      <c r="LK225" s="24"/>
      <c r="LL225" s="24"/>
      <c r="LT225" s="1"/>
      <c r="ME225" s="24"/>
      <c r="MF225" s="6"/>
      <c r="MG225" s="24"/>
      <c r="MH225" s="6"/>
      <c r="MI225" s="7"/>
      <c r="MJ225" s="6"/>
      <c r="MK225" s="24"/>
      <c r="ML225" s="24"/>
      <c r="MM225" s="24"/>
      <c r="MN225" s="24"/>
      <c r="MO225" s="24"/>
      <c r="MP225" s="24"/>
      <c r="MQ225" s="24"/>
      <c r="MR225" s="24"/>
      <c r="MS225" s="24"/>
      <c r="MT225" s="24"/>
      <c r="MU225" s="24"/>
      <c r="MV225" s="24"/>
      <c r="ND225" s="1"/>
      <c r="NO225" s="24"/>
      <c r="NP225" s="6"/>
      <c r="NQ225" s="24"/>
      <c r="NR225" s="6"/>
      <c r="NS225" s="7"/>
      <c r="NT225" s="6"/>
      <c r="NU225" s="24"/>
      <c r="NV225" s="24"/>
      <c r="NW225" s="24"/>
      <c r="NX225" s="24"/>
      <c r="NY225" s="24"/>
      <c r="NZ225" s="24"/>
      <c r="OA225" s="24"/>
      <c r="OB225" s="24"/>
      <c r="OC225" s="24"/>
      <c r="OD225" s="24"/>
      <c r="OE225" s="24"/>
      <c r="OF225" s="24"/>
      <c r="OG225" s="24"/>
      <c r="OH225" s="6"/>
      <c r="OI225" s="24"/>
      <c r="OJ225" s="6"/>
      <c r="OK225" s="7"/>
      <c r="OL225" s="6"/>
      <c r="OM225" s="24"/>
      <c r="ON225" s="24"/>
      <c r="OO225" s="24"/>
      <c r="OP225" s="24"/>
      <c r="OQ225" s="24"/>
      <c r="OR225" s="24"/>
      <c r="OS225" s="24"/>
      <c r="OT225" s="24"/>
      <c r="OU225" s="24"/>
      <c r="OV225" s="24"/>
      <c r="OW225" s="24"/>
      <c r="OX225" s="24"/>
      <c r="PO225" s="1"/>
      <c r="PZ225" s="51"/>
      <c r="QA225" s="51"/>
      <c r="QB225" s="51"/>
      <c r="QC225" s="51"/>
      <c r="QD225" s="51"/>
      <c r="QE225" s="63"/>
      <c r="QG225" s="24"/>
      <c r="QH225" s="24"/>
      <c r="QI225" s="24"/>
      <c r="QJ225" s="24"/>
      <c r="QK225" s="24"/>
      <c r="QL225" s="24"/>
      <c r="QM225" s="24"/>
      <c r="QN225" s="24"/>
      <c r="QO225" s="24"/>
      <c r="QP225" s="24"/>
      <c r="QQ225" s="24"/>
      <c r="QR225" s="24"/>
      <c r="QS225" s="6"/>
      <c r="QT225" s="24"/>
      <c r="QU225" s="6"/>
      <c r="QV225" s="7"/>
      <c r="QW225" s="6"/>
      <c r="QX225" s="24"/>
      <c r="QY225" s="24"/>
      <c r="QZ225" s="24"/>
      <c r="RA225" s="24"/>
      <c r="RB225" s="24"/>
      <c r="RC225" s="24"/>
      <c r="RD225" s="24"/>
      <c r="RE225" s="24"/>
      <c r="RF225" s="24"/>
      <c r="RG225" s="24"/>
      <c r="RH225" s="24"/>
      <c r="RI225" s="24"/>
      <c r="SB225" s="24"/>
      <c r="SC225" s="24"/>
      <c r="SD225" s="24"/>
      <c r="SE225" s="24"/>
      <c r="SF225" s="24"/>
      <c r="SG225" s="24"/>
      <c r="SH225" s="24"/>
      <c r="SI225" s="24"/>
      <c r="SJ225" s="24"/>
      <c r="SK225" s="24"/>
      <c r="SL225" s="24"/>
      <c r="SM225" s="24"/>
      <c r="SN225" s="24"/>
      <c r="SO225" s="24"/>
      <c r="SP225" s="24"/>
      <c r="SQ225" s="24"/>
      <c r="SR225" s="24"/>
      <c r="SS225" s="24"/>
      <c r="ST225" s="24"/>
      <c r="SU225" s="24"/>
      <c r="SV225" s="24"/>
      <c r="SW225" s="24"/>
      <c r="SX225" s="24"/>
      <c r="SY225" s="24"/>
      <c r="SZ225" s="24"/>
      <c r="TA225" s="24"/>
      <c r="TB225" s="24"/>
      <c r="TC225" s="24"/>
      <c r="TD225" s="24"/>
      <c r="TE225" s="24"/>
      <c r="TF225" s="24"/>
      <c r="TG225" s="6"/>
      <c r="TH225" s="24"/>
      <c r="TI225" s="6"/>
      <c r="TJ225" s="7"/>
      <c r="TK225" s="6"/>
      <c r="TL225" s="24"/>
      <c r="TM225" s="24"/>
      <c r="TN225" s="24"/>
      <c r="TR225" s="24"/>
      <c r="TS225" s="24"/>
      <c r="TT225" s="24"/>
      <c r="TU225" s="24"/>
      <c r="TV225" s="24"/>
      <c r="TW225" s="24"/>
      <c r="TX225" s="24"/>
      <c r="TY225" s="24"/>
      <c r="TZ225" s="24"/>
      <c r="UA225" s="24"/>
      <c r="UB225" s="24"/>
      <c r="UC225" s="24"/>
      <c r="UD225" s="24"/>
      <c r="UE225" s="24"/>
      <c r="UF225" s="24"/>
      <c r="UG225" s="24"/>
      <c r="UH225" s="24"/>
      <c r="UI225" s="24"/>
      <c r="US225" s="24"/>
      <c r="UT225" s="71"/>
      <c r="UU225" s="24"/>
      <c r="UV225" s="24"/>
      <c r="UW225" s="24"/>
      <c r="UX225" s="24"/>
      <c r="UY225" s="24"/>
      <c r="UZ225" s="24"/>
      <c r="VA225" s="24"/>
      <c r="VB225" s="24"/>
      <c r="VC225" s="6"/>
      <c r="VD225" s="24"/>
      <c r="VE225" s="6"/>
      <c r="VF225" s="7"/>
      <c r="VG225" s="6"/>
      <c r="VH225" s="24"/>
      <c r="VI225" s="24"/>
      <c r="VJ225" s="24"/>
      <c r="VK225" s="24"/>
      <c r="VL225" s="24"/>
      <c r="VM225" s="24"/>
      <c r="VN225" s="24"/>
      <c r="VO225" s="24"/>
      <c r="VP225" s="24"/>
      <c r="VQ225" s="24"/>
      <c r="VR225" s="24"/>
      <c r="VS225" s="24"/>
      <c r="VT225" s="24"/>
      <c r="VU225" s="24"/>
      <c r="VV225" s="24"/>
      <c r="VW225" s="24"/>
      <c r="VX225" s="24"/>
      <c r="VY225" s="24"/>
      <c r="VZ225" s="24"/>
      <c r="WA225" s="24"/>
      <c r="WB225" s="24"/>
      <c r="WL225" s="24"/>
      <c r="WM225" s="71"/>
      <c r="WO225" s="24"/>
      <c r="WP225" s="1"/>
      <c r="XD225" s="24"/>
      <c r="XE225" s="24"/>
      <c r="XF225" s="24"/>
      <c r="XG225" s="24"/>
      <c r="XH225" s="24"/>
      <c r="XI225" s="24"/>
      <c r="XJ225" s="24"/>
      <c r="XK225" s="24"/>
      <c r="XL225" s="24"/>
      <c r="XM225" s="24"/>
      <c r="XN225" s="24"/>
      <c r="XO225" s="24"/>
      <c r="XP225" s="24"/>
      <c r="XQ225" s="24"/>
      <c r="XR225" s="24"/>
      <c r="XS225" s="24"/>
      <c r="XT225" s="24"/>
      <c r="XU225" s="24"/>
      <c r="XV225" s="24"/>
      <c r="XW225" s="24"/>
      <c r="XX225" s="24"/>
      <c r="XY225" s="24"/>
      <c r="XZ225" s="24"/>
      <c r="YA225" s="24"/>
      <c r="YB225" s="24"/>
      <c r="YC225" s="24"/>
      <c r="YD225" s="24"/>
      <c r="YE225" s="24"/>
      <c r="YF225" s="24"/>
      <c r="YG225" s="24"/>
      <c r="YH225" s="24"/>
      <c r="YI225" s="24"/>
      <c r="YJ225" s="24"/>
      <c r="YK225" s="24"/>
      <c r="YL225" s="24"/>
      <c r="YM225" s="24"/>
      <c r="YN225" s="24"/>
      <c r="YO225" s="24"/>
      <c r="YP225" s="24"/>
      <c r="YQ225" s="24"/>
      <c r="YR225" s="24"/>
      <c r="YS225" s="24"/>
      <c r="YT225" s="24"/>
      <c r="YU225" s="24"/>
      <c r="YV225" s="51"/>
      <c r="ZG225" s="51"/>
      <c r="ZI225" s="7"/>
      <c r="ZJ225" s="24"/>
      <c r="ZL225" s="24"/>
      <c r="AAA225" s="7"/>
      <c r="AAB225" s="51"/>
      <c r="AAC225" s="51"/>
      <c r="AAD225" s="51"/>
      <c r="AAE225" s="51"/>
      <c r="AAF225" s="51"/>
      <c r="AAG225" s="51"/>
      <c r="AAH225" s="51"/>
      <c r="AAI225" s="182"/>
    </row>
    <row r="226">
      <c r="K226" s="46"/>
      <c r="L226" s="7"/>
      <c r="M226" s="24"/>
      <c r="N226" s="51"/>
      <c r="O226" s="71"/>
      <c r="P226" s="6"/>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51"/>
      <c r="AU226" s="24"/>
      <c r="AV226" s="24"/>
      <c r="AW226" s="7"/>
      <c r="AX226" s="7"/>
      <c r="AY226" s="7"/>
      <c r="AZ226" s="71"/>
      <c r="BA226" s="71"/>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51"/>
      <c r="DC226" s="51"/>
      <c r="DD226" s="51"/>
      <c r="DE226" s="51"/>
      <c r="DF226" s="51"/>
      <c r="DG226" s="51"/>
      <c r="DH226" s="51"/>
      <c r="DI226" s="51"/>
      <c r="DJ226" s="51"/>
      <c r="DK226" s="51"/>
      <c r="DL226" s="51"/>
      <c r="DM226" s="51"/>
      <c r="DN226" s="51"/>
      <c r="DO226" s="51"/>
      <c r="DP226" s="51"/>
      <c r="DQ226" s="6"/>
      <c r="DR226" s="24"/>
      <c r="DS226" s="24"/>
      <c r="DT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51"/>
      <c r="ET226" s="51"/>
      <c r="EU226" s="51"/>
      <c r="EV226" s="51"/>
      <c r="EW226" s="51"/>
      <c r="EX226" s="51"/>
      <c r="EY226" s="51"/>
      <c r="EZ226" s="51"/>
      <c r="FA226" s="51"/>
      <c r="FB226" s="51"/>
      <c r="FC226" s="51"/>
      <c r="FD226" s="51"/>
      <c r="FE226" s="6"/>
      <c r="FF226" s="24"/>
      <c r="FG226" s="24"/>
      <c r="FH226" s="24"/>
      <c r="FM226" s="24"/>
      <c r="FN226" s="24"/>
      <c r="FO226" s="24"/>
      <c r="FP226" s="24"/>
      <c r="FQ226" s="24"/>
      <c r="FR226" s="24"/>
      <c r="FS226" s="24"/>
      <c r="FT226" s="24"/>
      <c r="FU226" s="24"/>
      <c r="FV226" s="24"/>
      <c r="FW226" s="24"/>
      <c r="FX226" s="24"/>
      <c r="FY226" s="24"/>
      <c r="FZ226" s="24"/>
      <c r="GA226" s="24"/>
      <c r="GB226" s="24"/>
      <c r="GC226" s="24"/>
      <c r="GD226" s="24"/>
      <c r="GE226" s="24"/>
      <c r="GF226" s="24"/>
      <c r="GG226" s="51"/>
      <c r="GH226" s="51"/>
      <c r="GI226" s="51"/>
      <c r="GJ226" s="51"/>
      <c r="GK226" s="51"/>
      <c r="GL226" s="6"/>
      <c r="GM226" s="24"/>
      <c r="GN226" s="24"/>
      <c r="GO226" s="24"/>
      <c r="HA226" s="1"/>
      <c r="HL226" s="51"/>
      <c r="HM226" s="51"/>
      <c r="HN226" s="51"/>
      <c r="HO226" s="51"/>
      <c r="HP226" s="51"/>
      <c r="HQ226" s="6"/>
      <c r="HR226" s="24"/>
      <c r="HS226" s="24"/>
      <c r="HT226" s="24"/>
      <c r="IC226" s="1"/>
      <c r="IN226" s="51"/>
      <c r="IO226" s="51"/>
      <c r="IP226" s="51"/>
      <c r="IQ226" s="51"/>
      <c r="IR226" s="51"/>
      <c r="IS226" s="6"/>
      <c r="IT226" s="24"/>
      <c r="IU226" s="24"/>
      <c r="IV226" s="24"/>
      <c r="IW226" s="24"/>
      <c r="IX226" s="24"/>
      <c r="IY226" s="24"/>
      <c r="IZ226" s="24"/>
      <c r="JA226" s="24"/>
      <c r="JB226" s="24"/>
      <c r="JC226" s="24"/>
      <c r="JD226" s="24"/>
      <c r="JE226" s="24"/>
      <c r="JF226" s="24"/>
      <c r="JG226" s="24"/>
      <c r="JH226" s="24"/>
      <c r="JI226" s="24"/>
      <c r="JJ226" s="24"/>
      <c r="JK226" s="24"/>
      <c r="JL226" s="24"/>
      <c r="JM226" s="24"/>
      <c r="JN226" s="24"/>
      <c r="KN226" s="24"/>
      <c r="KO226" s="24"/>
      <c r="KP226" s="24"/>
      <c r="KQ226" s="24"/>
      <c r="KR226" s="24"/>
      <c r="KS226" s="24"/>
      <c r="KT226" s="24"/>
      <c r="KU226" s="24"/>
      <c r="KV226" s="24"/>
      <c r="KW226" s="24"/>
      <c r="KX226" s="24"/>
      <c r="KY226" s="24"/>
      <c r="KZ226" s="24"/>
      <c r="LA226" s="24"/>
      <c r="LB226" s="24"/>
      <c r="LC226" s="24"/>
      <c r="LD226" s="24"/>
      <c r="LE226" s="24"/>
      <c r="LF226" s="24"/>
      <c r="LG226" s="24"/>
      <c r="LH226" s="24"/>
      <c r="LI226" s="24"/>
      <c r="LJ226" s="24"/>
      <c r="LK226" s="24"/>
      <c r="LL226" s="24"/>
      <c r="LT226" s="1"/>
      <c r="ME226" s="51"/>
      <c r="MF226" s="51"/>
      <c r="MG226" s="51"/>
      <c r="MH226" s="51"/>
      <c r="MI226" s="51"/>
      <c r="MJ226" s="6"/>
      <c r="MK226" s="24"/>
      <c r="ML226" s="24"/>
      <c r="MM226" s="24"/>
      <c r="MN226" s="24"/>
      <c r="MO226" s="24"/>
      <c r="MP226" s="24"/>
      <c r="MQ226" s="24"/>
      <c r="MR226" s="24"/>
      <c r="MS226" s="24"/>
      <c r="MT226" s="24"/>
      <c r="MU226" s="24"/>
      <c r="MV226" s="24"/>
      <c r="ND226" s="1"/>
      <c r="NO226" s="51"/>
      <c r="NP226" s="51"/>
      <c r="NQ226" s="51"/>
      <c r="NR226" s="51"/>
      <c r="NS226" s="51"/>
      <c r="NT226" s="6"/>
      <c r="NU226" s="24"/>
      <c r="NV226" s="24"/>
      <c r="NW226" s="24"/>
      <c r="NX226" s="24"/>
      <c r="NY226" s="24"/>
      <c r="NZ226" s="24"/>
      <c r="OA226" s="24"/>
      <c r="OB226" s="24"/>
      <c r="OC226" s="24"/>
      <c r="OD226" s="24"/>
      <c r="OE226" s="24"/>
      <c r="OF226" s="24"/>
      <c r="OG226" s="51"/>
      <c r="OH226" s="51"/>
      <c r="OI226" s="51"/>
      <c r="OJ226" s="51"/>
      <c r="OK226" s="51"/>
      <c r="OL226" s="6"/>
      <c r="OM226" s="24"/>
      <c r="ON226" s="24"/>
      <c r="OO226" s="24"/>
      <c r="OP226" s="24"/>
      <c r="OQ226" s="24"/>
      <c r="OR226" s="24"/>
      <c r="OS226" s="24"/>
      <c r="OT226" s="24"/>
      <c r="OU226" s="24"/>
      <c r="OV226" s="24"/>
      <c r="OW226" s="24"/>
      <c r="OX226" s="24"/>
      <c r="PO226" s="1"/>
      <c r="PZ226" s="7"/>
      <c r="QA226" s="24"/>
      <c r="QB226" s="24"/>
      <c r="QC226" s="24"/>
      <c r="QD226" s="24"/>
      <c r="QE226" s="6"/>
      <c r="QI226" s="24"/>
      <c r="QJ226" s="24"/>
      <c r="QK226" s="24"/>
      <c r="QL226" s="24"/>
      <c r="QM226" s="24"/>
      <c r="QN226" s="24"/>
      <c r="QO226" s="24"/>
      <c r="QP226" s="24"/>
      <c r="QQ226" s="24"/>
      <c r="QR226" s="51"/>
      <c r="QS226" s="51"/>
      <c r="QT226" s="51"/>
      <c r="QU226" s="51"/>
      <c r="QV226" s="51"/>
      <c r="QW226" s="6"/>
      <c r="QX226" s="24"/>
      <c r="QY226" s="24"/>
      <c r="QZ226" s="24"/>
      <c r="RA226" s="24"/>
      <c r="RB226" s="24"/>
      <c r="RC226" s="24"/>
      <c r="RD226" s="24"/>
      <c r="RE226" s="24"/>
      <c r="RF226" s="24"/>
      <c r="RG226" s="24"/>
      <c r="RH226" s="24"/>
      <c r="RI226" s="24"/>
      <c r="SB226" s="24"/>
      <c r="SC226" s="24"/>
      <c r="SD226" s="24"/>
      <c r="SE226" s="24"/>
      <c r="SF226" s="24"/>
      <c r="SG226" s="24"/>
      <c r="SH226" s="24"/>
      <c r="SI226" s="24"/>
      <c r="SJ226" s="24"/>
      <c r="SK226" s="24"/>
      <c r="SL226" s="24"/>
      <c r="SM226" s="24"/>
      <c r="SN226" s="24"/>
      <c r="SO226" s="24"/>
      <c r="SP226" s="24"/>
      <c r="SQ226" s="24"/>
      <c r="SR226" s="24"/>
      <c r="SS226" s="24"/>
      <c r="ST226" s="24"/>
      <c r="SU226" s="24"/>
      <c r="SV226" s="24"/>
      <c r="SW226" s="24"/>
      <c r="SX226" s="24"/>
      <c r="SY226" s="24"/>
      <c r="SZ226" s="24"/>
      <c r="TA226" s="24"/>
      <c r="TB226" s="24"/>
      <c r="TC226" s="24"/>
      <c r="TD226" s="24"/>
      <c r="TE226" s="24"/>
      <c r="TF226" s="51"/>
      <c r="TG226" s="51"/>
      <c r="TH226" s="51"/>
      <c r="TI226" s="51"/>
      <c r="TJ226" s="51"/>
      <c r="TK226" s="6"/>
      <c r="TL226" s="24"/>
      <c r="TM226" s="24"/>
      <c r="TN226" s="24"/>
      <c r="TR226" s="24"/>
      <c r="TS226" s="24"/>
      <c r="TT226" s="24"/>
      <c r="TU226" s="24"/>
      <c r="TV226" s="24"/>
      <c r="TW226" s="24"/>
      <c r="TX226" s="24"/>
      <c r="TY226" s="24"/>
      <c r="TZ226" s="24"/>
      <c r="UA226" s="24"/>
      <c r="UB226" s="24"/>
      <c r="UC226" s="24"/>
      <c r="UD226" s="24"/>
      <c r="UE226" s="24"/>
      <c r="UF226" s="24"/>
      <c r="UG226" s="24"/>
      <c r="UH226" s="24"/>
      <c r="UI226" s="24"/>
      <c r="US226" s="24"/>
      <c r="UT226" s="71"/>
      <c r="UU226" s="24"/>
      <c r="UV226" s="24"/>
      <c r="UW226" s="24"/>
      <c r="UX226" s="24"/>
      <c r="UY226" s="24"/>
      <c r="UZ226" s="24"/>
      <c r="VA226" s="24"/>
      <c r="VB226" s="51"/>
      <c r="VC226" s="51"/>
      <c r="VD226" s="51"/>
      <c r="VE226" s="51"/>
      <c r="VF226" s="51"/>
      <c r="VG226" s="6"/>
      <c r="VH226" s="24"/>
      <c r="VI226" s="24"/>
      <c r="VJ226" s="24"/>
      <c r="VK226" s="24"/>
      <c r="VL226" s="24"/>
      <c r="VM226" s="24"/>
      <c r="VN226" s="24"/>
      <c r="VO226" s="24"/>
      <c r="VP226" s="24"/>
      <c r="VQ226" s="24"/>
      <c r="VR226" s="24"/>
      <c r="VS226" s="24"/>
      <c r="VT226" s="24"/>
      <c r="VU226" s="24"/>
      <c r="VV226" s="24"/>
      <c r="VW226" s="24"/>
      <c r="VX226" s="24"/>
      <c r="VY226" s="24"/>
      <c r="VZ226" s="24"/>
      <c r="WA226" s="24"/>
      <c r="WB226" s="24"/>
      <c r="WC226" s="1"/>
      <c r="WD226" s="1"/>
      <c r="WE226" s="1"/>
      <c r="WF226" s="1"/>
      <c r="WG226" s="1"/>
      <c r="WH226" s="1"/>
      <c r="WI226" s="1"/>
      <c r="WJ226" s="1"/>
      <c r="WK226" s="1"/>
      <c r="WL226" s="24"/>
      <c r="WN226" s="7"/>
      <c r="WO226" s="24"/>
      <c r="WP226" s="1"/>
      <c r="XD226" s="24"/>
      <c r="XE226" s="24"/>
      <c r="XF226" s="24"/>
      <c r="XG226" s="24"/>
      <c r="XH226" s="24"/>
      <c r="XI226" s="24"/>
      <c r="XJ226" s="24"/>
      <c r="XK226" s="24"/>
      <c r="XL226" s="24"/>
      <c r="XM226" s="24"/>
      <c r="XN226" s="24"/>
      <c r="XO226" s="24"/>
      <c r="XP226" s="24"/>
      <c r="XQ226" s="24"/>
      <c r="XR226" s="24"/>
      <c r="XS226" s="24"/>
      <c r="XT226" s="24"/>
      <c r="XU226" s="24"/>
      <c r="XV226" s="24"/>
      <c r="XW226" s="24"/>
      <c r="XX226" s="24"/>
      <c r="XY226" s="24"/>
      <c r="XZ226" s="24"/>
      <c r="YA226" s="24"/>
      <c r="YB226" s="24"/>
      <c r="YC226" s="24"/>
      <c r="YD226" s="24"/>
      <c r="YE226" s="24"/>
      <c r="YF226" s="24"/>
      <c r="YG226" s="24"/>
      <c r="YH226" s="24"/>
      <c r="YI226" s="24"/>
      <c r="YJ226" s="24"/>
      <c r="YK226" s="24"/>
      <c r="YL226" s="24"/>
      <c r="YM226" s="24"/>
      <c r="YN226" s="24"/>
      <c r="YO226" s="24"/>
      <c r="YP226" s="24"/>
      <c r="YQ226" s="24"/>
      <c r="YR226" s="24"/>
      <c r="YS226" s="24"/>
      <c r="YT226" s="24"/>
      <c r="YU226" s="24"/>
      <c r="YV226" s="51"/>
      <c r="ZG226" s="51"/>
      <c r="ZH226" s="71"/>
      <c r="ZJ226" s="24"/>
      <c r="ZL226" s="24"/>
      <c r="AAA226" s="71"/>
      <c r="AAB226" s="51"/>
      <c r="AAC226" s="51"/>
      <c r="AAD226" s="51"/>
      <c r="AAE226" s="51"/>
      <c r="AAF226" s="51"/>
      <c r="AAG226" s="51"/>
      <c r="AAH226" s="51"/>
      <c r="AAI226" s="182"/>
    </row>
    <row r="227">
      <c r="K227" s="46"/>
      <c r="L227" s="7"/>
      <c r="M227" s="24"/>
      <c r="N227" s="51"/>
      <c r="O227" s="7"/>
      <c r="P227" s="7"/>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51"/>
      <c r="AU227" s="24"/>
      <c r="AV227" s="24"/>
      <c r="AW227" s="7"/>
      <c r="AX227" s="7"/>
      <c r="AY227" s="6"/>
      <c r="AZ227" s="71"/>
      <c r="BA227" s="71"/>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51"/>
      <c r="DC227" s="51"/>
      <c r="DD227" s="51"/>
      <c r="DE227" s="51"/>
      <c r="DF227" s="51"/>
      <c r="DG227" s="51"/>
      <c r="DH227" s="51"/>
      <c r="DI227" s="51"/>
      <c r="DJ227" s="51"/>
      <c r="DK227" s="24"/>
      <c r="DL227" s="51"/>
      <c r="DM227" s="51"/>
      <c r="DN227" s="51"/>
      <c r="DO227" s="51"/>
      <c r="DP227" s="51"/>
      <c r="DQ227" s="63"/>
      <c r="DR227" s="24"/>
      <c r="DS227" s="24"/>
      <c r="DT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51"/>
      <c r="ET227" s="51"/>
      <c r="EU227" s="51"/>
      <c r="EV227" s="51"/>
      <c r="EW227" s="51"/>
      <c r="EX227" s="51"/>
      <c r="EY227" s="51"/>
      <c r="EZ227" s="51"/>
      <c r="FA227" s="51"/>
      <c r="FB227" s="51"/>
      <c r="FC227" s="51"/>
      <c r="FD227" s="51"/>
      <c r="FE227" s="63"/>
      <c r="FF227" s="24"/>
      <c r="FG227" s="24"/>
      <c r="FH227" s="24"/>
      <c r="FM227" s="24"/>
      <c r="FN227" s="24"/>
      <c r="FO227" s="24"/>
      <c r="FP227" s="24"/>
      <c r="FQ227" s="24"/>
      <c r="FR227" s="24"/>
      <c r="FS227" s="24"/>
      <c r="FT227" s="24"/>
      <c r="FU227" s="24"/>
      <c r="FV227" s="24"/>
      <c r="FW227" s="24"/>
      <c r="FX227" s="24"/>
      <c r="FY227" s="24"/>
      <c r="FZ227" s="24"/>
      <c r="GA227" s="24"/>
      <c r="GB227" s="24"/>
      <c r="GC227" s="24"/>
      <c r="GD227" s="24"/>
      <c r="GE227" s="24"/>
      <c r="GF227" s="24"/>
      <c r="GG227" s="51"/>
      <c r="GH227" s="51"/>
      <c r="GI227" s="51"/>
      <c r="GJ227" s="51"/>
      <c r="GK227" s="51"/>
      <c r="GL227" s="63"/>
      <c r="GM227" s="24"/>
      <c r="GN227" s="24"/>
      <c r="GO227" s="24"/>
      <c r="HA227" s="1"/>
      <c r="HL227" s="51"/>
      <c r="HM227" s="51"/>
      <c r="HN227" s="51"/>
      <c r="HO227" s="51"/>
      <c r="HP227" s="51"/>
      <c r="HQ227" s="63"/>
      <c r="HR227" s="24"/>
      <c r="HS227" s="24"/>
      <c r="HT227" s="24"/>
      <c r="IC227" s="1"/>
      <c r="IN227" s="51"/>
      <c r="IO227" s="51"/>
      <c r="IP227" s="51"/>
      <c r="IQ227" s="51"/>
      <c r="IR227" s="51"/>
      <c r="IS227" s="63"/>
      <c r="IT227" s="24"/>
      <c r="IU227" s="24"/>
      <c r="IV227" s="24"/>
      <c r="IW227" s="24"/>
      <c r="IX227" s="24"/>
      <c r="IY227" s="24"/>
      <c r="IZ227" s="24"/>
      <c r="JA227" s="24"/>
      <c r="JB227" s="24"/>
      <c r="JC227" s="24"/>
      <c r="JD227" s="24"/>
      <c r="JE227" s="24"/>
      <c r="JF227" s="24"/>
      <c r="JG227" s="24"/>
      <c r="JH227" s="24"/>
      <c r="JI227" s="24"/>
      <c r="JJ227" s="24"/>
      <c r="JK227" s="24"/>
      <c r="JL227" s="24"/>
      <c r="JM227" s="24"/>
      <c r="JN227" s="24"/>
      <c r="KN227" s="24"/>
      <c r="KO227" s="24"/>
      <c r="KP227" s="24"/>
      <c r="KQ227" s="24"/>
      <c r="KR227" s="24"/>
      <c r="KS227" s="24"/>
      <c r="KT227" s="24"/>
      <c r="KU227" s="24"/>
      <c r="KV227" s="24"/>
      <c r="KW227" s="24"/>
      <c r="KX227" s="24"/>
      <c r="KY227" s="24"/>
      <c r="KZ227" s="24"/>
      <c r="LA227" s="24"/>
      <c r="LB227" s="24"/>
      <c r="LC227" s="24"/>
      <c r="LD227" s="24"/>
      <c r="LE227" s="24"/>
      <c r="LF227" s="24"/>
      <c r="LG227" s="24"/>
      <c r="LH227" s="24"/>
      <c r="LI227" s="24"/>
      <c r="LJ227" s="24"/>
      <c r="LK227" s="24"/>
      <c r="LL227" s="24"/>
      <c r="LT227" s="1"/>
      <c r="ME227" s="51"/>
      <c r="MF227" s="51"/>
      <c r="MG227" s="51"/>
      <c r="MH227" s="51"/>
      <c r="MI227" s="51"/>
      <c r="MJ227" s="63"/>
      <c r="MK227" s="24"/>
      <c r="ML227" s="24"/>
      <c r="MM227" s="24"/>
      <c r="MN227" s="24"/>
      <c r="MO227" s="24"/>
      <c r="MP227" s="24"/>
      <c r="MQ227" s="24"/>
      <c r="MR227" s="24"/>
      <c r="MS227" s="24"/>
      <c r="MT227" s="24"/>
      <c r="MU227" s="24"/>
      <c r="MV227" s="24"/>
      <c r="ND227" s="1"/>
      <c r="NO227" s="51"/>
      <c r="NP227" s="51"/>
      <c r="NQ227" s="51"/>
      <c r="NR227" s="51"/>
      <c r="NS227" s="51"/>
      <c r="NT227" s="63"/>
      <c r="NU227" s="24"/>
      <c r="NV227" s="24"/>
      <c r="NW227" s="24"/>
      <c r="NX227" s="24"/>
      <c r="NY227" s="24"/>
      <c r="NZ227" s="24"/>
      <c r="OA227" s="24"/>
      <c r="OB227" s="24"/>
      <c r="OC227" s="24"/>
      <c r="OD227" s="24"/>
      <c r="OE227" s="24"/>
      <c r="OF227" s="24"/>
      <c r="OG227" s="51"/>
      <c r="OH227" s="51"/>
      <c r="OI227" s="51"/>
      <c r="OJ227" s="51"/>
      <c r="OK227" s="51"/>
      <c r="OL227" s="63"/>
      <c r="OM227" s="24"/>
      <c r="ON227" s="24"/>
      <c r="OO227" s="24"/>
      <c r="OP227" s="24"/>
      <c r="OQ227" s="24"/>
      <c r="OR227" s="24"/>
      <c r="OS227" s="24"/>
      <c r="OT227" s="24"/>
      <c r="OU227" s="24"/>
      <c r="OV227" s="24"/>
      <c r="OW227" s="24"/>
      <c r="OX227" s="24"/>
      <c r="PO227" s="1"/>
      <c r="PZ227" s="7"/>
      <c r="QA227" s="24"/>
      <c r="QB227" s="24"/>
      <c r="QC227" s="46"/>
      <c r="QD227" s="24"/>
      <c r="QE227" s="6"/>
      <c r="QF227" s="8"/>
      <c r="QH227" s="1"/>
      <c r="QI227" s="24"/>
      <c r="QJ227" s="24"/>
      <c r="QK227" s="24"/>
      <c r="QL227" s="24"/>
      <c r="QM227" s="24"/>
      <c r="QN227" s="24"/>
      <c r="QO227" s="24"/>
      <c r="QP227" s="24"/>
      <c r="QQ227" s="24"/>
      <c r="QR227" s="51"/>
      <c r="QS227" s="51"/>
      <c r="QT227" s="51"/>
      <c r="QU227" s="51"/>
      <c r="QV227" s="51"/>
      <c r="QW227" s="63"/>
      <c r="QX227" s="24"/>
      <c r="QY227" s="24"/>
      <c r="QZ227" s="24"/>
      <c r="RA227" s="24"/>
      <c r="RB227" s="24"/>
      <c r="RC227" s="24"/>
      <c r="RD227" s="24"/>
      <c r="RE227" s="24"/>
      <c r="RF227" s="24"/>
      <c r="RG227" s="24"/>
      <c r="RH227" s="24"/>
      <c r="RI227" s="24"/>
      <c r="SB227" s="24"/>
      <c r="SC227" s="24"/>
      <c r="SD227" s="24"/>
      <c r="SE227" s="24"/>
      <c r="SF227" s="24"/>
      <c r="SG227" s="24"/>
      <c r="SH227" s="24"/>
      <c r="SI227" s="24"/>
      <c r="SJ227" s="24"/>
      <c r="SK227" s="24"/>
      <c r="SL227" s="24"/>
      <c r="SM227" s="24"/>
      <c r="SN227" s="24"/>
      <c r="SO227" s="24"/>
      <c r="SP227" s="24"/>
      <c r="SQ227" s="24"/>
      <c r="SR227" s="24"/>
      <c r="SS227" s="24"/>
      <c r="ST227" s="24"/>
      <c r="SU227" s="24"/>
      <c r="SV227" s="24"/>
      <c r="SW227" s="24"/>
      <c r="SX227" s="24"/>
      <c r="SY227" s="24"/>
      <c r="SZ227" s="24"/>
      <c r="TA227" s="24"/>
      <c r="TB227" s="24"/>
      <c r="TC227" s="24"/>
      <c r="TD227" s="24"/>
      <c r="TE227" s="24"/>
      <c r="TF227" s="51"/>
      <c r="TG227" s="51"/>
      <c r="TH227" s="51"/>
      <c r="TI227" s="51"/>
      <c r="TJ227" s="51"/>
      <c r="TK227" s="63"/>
      <c r="TL227" s="24"/>
      <c r="TM227" s="24"/>
      <c r="TN227" s="24"/>
      <c r="TR227" s="24"/>
      <c r="TS227" s="24"/>
      <c r="TT227" s="24"/>
      <c r="TU227" s="24"/>
      <c r="TV227" s="24"/>
      <c r="TW227" s="24"/>
      <c r="TX227" s="24"/>
      <c r="TY227" s="24"/>
      <c r="TZ227" s="24"/>
      <c r="UA227" s="24"/>
      <c r="UB227" s="24"/>
      <c r="UC227" s="24"/>
      <c r="UD227" s="24"/>
      <c r="UE227" s="24"/>
      <c r="UF227" s="24"/>
      <c r="UG227" s="24"/>
      <c r="UH227" s="24"/>
      <c r="UI227" s="24"/>
      <c r="US227" s="24"/>
      <c r="UT227" s="71"/>
      <c r="UU227" s="24"/>
      <c r="UV227" s="24"/>
      <c r="UW227" s="24"/>
      <c r="UX227" s="24"/>
      <c r="UY227" s="24"/>
      <c r="UZ227" s="24"/>
      <c r="VA227" s="24"/>
      <c r="VB227" s="51"/>
      <c r="VC227" s="51"/>
      <c r="VD227" s="51"/>
      <c r="VE227" s="51"/>
      <c r="VF227" s="51"/>
      <c r="VG227" s="63"/>
      <c r="VH227" s="24"/>
      <c r="VI227" s="24"/>
      <c r="VJ227" s="24"/>
      <c r="VK227" s="24"/>
      <c r="VL227" s="24"/>
      <c r="VM227" s="24"/>
      <c r="VN227" s="24"/>
      <c r="VO227" s="24"/>
      <c r="VP227" s="24"/>
      <c r="VQ227" s="24"/>
      <c r="VR227" s="24"/>
      <c r="VS227" s="24"/>
      <c r="VT227" s="24"/>
      <c r="VU227" s="24"/>
      <c r="VV227" s="24"/>
      <c r="VW227" s="24"/>
      <c r="VX227" s="24"/>
      <c r="VY227" s="24"/>
      <c r="VZ227" s="24"/>
      <c r="WA227" s="24"/>
      <c r="WB227" s="24"/>
      <c r="WL227" s="24"/>
      <c r="WM227" s="71"/>
      <c r="WO227" s="24"/>
      <c r="WP227" s="1"/>
      <c r="XD227" s="24"/>
      <c r="XE227" s="24"/>
      <c r="XF227" s="24"/>
      <c r="XG227" s="24"/>
      <c r="XH227" s="24"/>
      <c r="XI227" s="24"/>
      <c r="XJ227" s="24"/>
      <c r="XK227" s="24"/>
      <c r="XL227" s="24"/>
      <c r="XM227" s="24"/>
      <c r="XN227" s="24"/>
      <c r="XO227" s="24"/>
      <c r="XP227" s="24"/>
      <c r="XQ227" s="24"/>
      <c r="XR227" s="24"/>
      <c r="XS227" s="24"/>
      <c r="XT227" s="24"/>
      <c r="XU227" s="24"/>
      <c r="XV227" s="24"/>
      <c r="XW227" s="24"/>
      <c r="XX227" s="24"/>
      <c r="XY227" s="24"/>
      <c r="XZ227" s="24"/>
      <c r="YA227" s="24"/>
      <c r="YB227" s="24"/>
      <c r="YC227" s="24"/>
      <c r="YD227" s="24"/>
      <c r="YE227" s="24"/>
      <c r="YF227" s="24"/>
      <c r="YG227" s="24"/>
      <c r="YH227" s="24"/>
      <c r="YI227" s="24"/>
      <c r="YJ227" s="24"/>
      <c r="YK227" s="24"/>
      <c r="YL227" s="24"/>
      <c r="YM227" s="24"/>
      <c r="YN227" s="24"/>
      <c r="YO227" s="24"/>
      <c r="YP227" s="24"/>
      <c r="YQ227" s="24"/>
      <c r="YR227" s="24"/>
      <c r="YS227" s="24"/>
      <c r="YT227" s="24"/>
      <c r="YU227" s="24"/>
      <c r="YV227" s="51"/>
      <c r="ZH227" s="71"/>
      <c r="ZI227" s="71"/>
      <c r="ZJ227" s="24"/>
      <c r="ZL227" s="24"/>
      <c r="AAA227" s="71"/>
      <c r="AAB227" s="51"/>
      <c r="AAC227" s="51"/>
      <c r="AAD227" s="51"/>
      <c r="AAE227" s="51"/>
      <c r="AAF227" s="51"/>
      <c r="AAG227" s="51"/>
      <c r="AAH227" s="51"/>
      <c r="AAI227" s="182"/>
    </row>
    <row r="228">
      <c r="K228" s="71"/>
      <c r="L228" s="63"/>
      <c r="M228" s="24"/>
      <c r="N228" s="51"/>
      <c r="O228" s="71"/>
      <c r="P228" s="6"/>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7"/>
      <c r="AX228" s="7"/>
      <c r="AY228" s="7"/>
      <c r="AZ228" s="71"/>
      <c r="BA228" s="71"/>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51"/>
      <c r="DM228" s="51"/>
      <c r="DN228" s="51"/>
      <c r="DO228" s="51"/>
      <c r="DP228" s="51"/>
      <c r="DQ228" s="63"/>
      <c r="DS228" s="24"/>
      <c r="DT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7"/>
      <c r="ET228" s="7"/>
      <c r="EU228" s="7"/>
      <c r="EV228" s="51"/>
      <c r="EW228" s="51"/>
      <c r="EX228" s="51"/>
      <c r="EY228" s="51"/>
      <c r="EZ228" s="51"/>
      <c r="FA228" s="51"/>
      <c r="FB228" s="51"/>
      <c r="FC228" s="51"/>
      <c r="FD228" s="51"/>
      <c r="FE228" s="63"/>
      <c r="FG228" s="24"/>
      <c r="FH228" s="24"/>
      <c r="FM228" s="24"/>
      <c r="FN228" s="24"/>
      <c r="FO228" s="24"/>
      <c r="FP228" s="24"/>
      <c r="FQ228" s="24"/>
      <c r="FR228" s="24"/>
      <c r="FS228" s="24"/>
      <c r="FT228" s="24"/>
      <c r="FU228" s="24"/>
      <c r="FV228" s="24"/>
      <c r="FW228" s="24"/>
      <c r="FX228" s="24"/>
      <c r="FY228" s="24"/>
      <c r="FZ228" s="24"/>
      <c r="GA228" s="24"/>
      <c r="GB228" s="24"/>
      <c r="GC228" s="24"/>
      <c r="GD228" s="24"/>
      <c r="GE228" s="24"/>
      <c r="GF228" s="24"/>
      <c r="GG228" s="51"/>
      <c r="GH228" s="51"/>
      <c r="GI228" s="51"/>
      <c r="GJ228" s="51"/>
      <c r="GK228" s="51"/>
      <c r="GL228" s="63"/>
      <c r="GN228" s="24"/>
      <c r="GO228" s="24"/>
      <c r="HA228" s="1"/>
      <c r="HL228" s="51"/>
      <c r="HM228" s="51"/>
      <c r="HN228" s="51"/>
      <c r="HO228" s="51"/>
      <c r="HP228" s="51"/>
      <c r="HQ228" s="63"/>
      <c r="HS228" s="24"/>
      <c r="HT228" s="24"/>
      <c r="IC228" s="1"/>
      <c r="IN228" s="51"/>
      <c r="IO228" s="51"/>
      <c r="IP228" s="51"/>
      <c r="IQ228" s="51"/>
      <c r="IR228" s="51"/>
      <c r="IS228" s="63"/>
      <c r="IU228" s="24"/>
      <c r="IV228" s="24"/>
      <c r="IW228" s="24"/>
      <c r="IX228" s="24"/>
      <c r="IY228" s="24"/>
      <c r="IZ228" s="24"/>
      <c r="JA228" s="24"/>
      <c r="JB228" s="24"/>
      <c r="JC228" s="24"/>
      <c r="JD228" s="24"/>
      <c r="JE228" s="24"/>
      <c r="JF228" s="24"/>
      <c r="JG228" s="24"/>
      <c r="JH228" s="24"/>
      <c r="JI228" s="24"/>
      <c r="JJ228" s="24"/>
      <c r="JK228" s="24"/>
      <c r="JL228" s="24"/>
      <c r="JM228" s="24"/>
      <c r="JN228" s="24"/>
      <c r="KN228" s="24"/>
      <c r="KO228" s="24"/>
      <c r="KP228" s="24"/>
      <c r="KQ228" s="24"/>
      <c r="KR228" s="24"/>
      <c r="KS228" s="24"/>
      <c r="KT228" s="24"/>
      <c r="KU228" s="24"/>
      <c r="KV228" s="24"/>
      <c r="KW228" s="24"/>
      <c r="KX228" s="24"/>
      <c r="KY228" s="24"/>
      <c r="KZ228" s="24"/>
      <c r="LA228" s="24"/>
      <c r="LB228" s="24"/>
      <c r="LC228" s="24"/>
      <c r="LD228" s="24"/>
      <c r="LE228" s="24"/>
      <c r="LF228" s="24"/>
      <c r="LG228" s="24"/>
      <c r="LH228" s="24"/>
      <c r="LI228" s="24"/>
      <c r="LJ228" s="24"/>
      <c r="LK228" s="24"/>
      <c r="LL228" s="24"/>
      <c r="LT228" s="1"/>
      <c r="ME228" s="51"/>
      <c r="MF228" s="51"/>
      <c r="MG228" s="51"/>
      <c r="MH228" s="51"/>
      <c r="MI228" s="51"/>
      <c r="MJ228" s="63"/>
      <c r="ML228" s="24"/>
      <c r="MM228" s="24"/>
      <c r="MN228" s="24"/>
      <c r="MO228" s="24"/>
      <c r="MP228" s="24"/>
      <c r="MQ228" s="24"/>
      <c r="MR228" s="24"/>
      <c r="MS228" s="24"/>
      <c r="MT228" s="24"/>
      <c r="MU228" s="24"/>
      <c r="MV228" s="24"/>
      <c r="ND228" s="1"/>
      <c r="NO228" s="51"/>
      <c r="NP228" s="51"/>
      <c r="NQ228" s="51"/>
      <c r="NR228" s="51"/>
      <c r="NS228" s="51"/>
      <c r="NT228" s="63"/>
      <c r="NV228" s="24"/>
      <c r="NW228" s="24"/>
      <c r="NX228" s="24"/>
      <c r="NY228" s="24"/>
      <c r="NZ228" s="24"/>
      <c r="OA228" s="24"/>
      <c r="OB228" s="24"/>
      <c r="OC228" s="24"/>
      <c r="OD228" s="24"/>
      <c r="OE228" s="24"/>
      <c r="OF228" s="24"/>
      <c r="OG228" s="51"/>
      <c r="OH228" s="51"/>
      <c r="OI228" s="51"/>
      <c r="OJ228" s="51"/>
      <c r="OK228" s="51"/>
      <c r="OL228" s="63"/>
      <c r="ON228" s="24"/>
      <c r="OO228" s="24"/>
      <c r="OP228" s="24"/>
      <c r="OQ228" s="24"/>
      <c r="OR228" s="24"/>
      <c r="OS228" s="24"/>
      <c r="OT228" s="24"/>
      <c r="OU228" s="24"/>
      <c r="OV228" s="24"/>
      <c r="OW228" s="24"/>
      <c r="OX228" s="24"/>
      <c r="PO228" s="1"/>
      <c r="PZ228" s="7"/>
      <c r="QA228" s="24"/>
      <c r="QB228" s="24"/>
      <c r="QC228" s="24"/>
      <c r="QD228" s="24"/>
      <c r="QE228" s="6"/>
      <c r="QI228" s="24"/>
      <c r="QJ228" s="24"/>
      <c r="QK228" s="24"/>
      <c r="QL228" s="24"/>
      <c r="QM228" s="24"/>
      <c r="QN228" s="24"/>
      <c r="QO228" s="24"/>
      <c r="QP228" s="24"/>
      <c r="QQ228" s="24"/>
      <c r="QR228" s="51"/>
      <c r="QS228" s="51"/>
      <c r="QT228" s="51"/>
      <c r="QU228" s="51"/>
      <c r="QV228" s="51"/>
      <c r="QW228" s="63"/>
      <c r="QY228" s="24"/>
      <c r="QZ228" s="24"/>
      <c r="RA228" s="24"/>
      <c r="RB228" s="24"/>
      <c r="RC228" s="24"/>
      <c r="RD228" s="24"/>
      <c r="RE228" s="24"/>
      <c r="RF228" s="24"/>
      <c r="RG228" s="24"/>
      <c r="RH228" s="24"/>
      <c r="RI228" s="24"/>
      <c r="SB228" s="24"/>
      <c r="SC228" s="24"/>
      <c r="SD228" s="24"/>
      <c r="SE228" s="24"/>
      <c r="SF228" s="24"/>
      <c r="SG228" s="24"/>
      <c r="SH228" s="24"/>
      <c r="SI228" s="24"/>
      <c r="SJ228" s="24"/>
      <c r="SK228" s="24"/>
      <c r="SL228" s="24"/>
      <c r="SM228" s="24"/>
      <c r="SN228" s="24"/>
      <c r="SO228" s="24"/>
      <c r="SP228" s="24"/>
      <c r="SQ228" s="24"/>
      <c r="SR228" s="24"/>
      <c r="SS228" s="24"/>
      <c r="ST228" s="24"/>
      <c r="SU228" s="24"/>
      <c r="SV228" s="24"/>
      <c r="SW228" s="24"/>
      <c r="SX228" s="24"/>
      <c r="SY228" s="24"/>
      <c r="SZ228" s="24"/>
      <c r="TA228" s="24"/>
      <c r="TB228" s="24"/>
      <c r="TC228" s="24"/>
      <c r="TD228" s="24"/>
      <c r="TE228" s="24"/>
      <c r="TF228" s="51"/>
      <c r="TG228" s="51"/>
      <c r="TH228" s="51"/>
      <c r="TI228" s="51"/>
      <c r="TJ228" s="51"/>
      <c r="TK228" s="63"/>
      <c r="TM228" s="24"/>
      <c r="TN228" s="24"/>
      <c r="TR228" s="24"/>
      <c r="TS228" s="24"/>
      <c r="TT228" s="24"/>
      <c r="TU228" s="24"/>
      <c r="TV228" s="24"/>
      <c r="TW228" s="24"/>
      <c r="TX228" s="24"/>
      <c r="TY228" s="24"/>
      <c r="TZ228" s="24"/>
      <c r="UA228" s="24"/>
      <c r="UB228" s="24"/>
      <c r="UC228" s="24"/>
      <c r="UD228" s="24"/>
      <c r="UE228" s="24"/>
      <c r="UF228" s="24"/>
      <c r="UG228" s="24"/>
      <c r="UH228" s="24"/>
      <c r="UI228" s="24"/>
      <c r="US228" s="24"/>
      <c r="UT228" s="71"/>
      <c r="UU228" s="24"/>
      <c r="UV228" s="24"/>
      <c r="UW228" s="24"/>
      <c r="UX228" s="24"/>
      <c r="UY228" s="24"/>
      <c r="UZ228" s="24"/>
      <c r="VA228" s="24"/>
      <c r="VB228" s="51"/>
      <c r="VC228" s="51"/>
      <c r="VD228" s="51"/>
      <c r="VE228" s="51"/>
      <c r="VF228" s="51"/>
      <c r="VG228" s="63"/>
      <c r="VI228" s="24"/>
      <c r="VJ228" s="24"/>
      <c r="VK228" s="24"/>
      <c r="VL228" s="24"/>
      <c r="VM228" s="24"/>
      <c r="VN228" s="24"/>
      <c r="VO228" s="24"/>
      <c r="VP228" s="24"/>
      <c r="VQ228" s="24"/>
      <c r="VR228" s="24"/>
      <c r="VS228" s="24"/>
      <c r="VT228" s="24"/>
      <c r="VU228" s="24"/>
      <c r="VV228" s="24"/>
      <c r="VW228" s="24"/>
      <c r="VX228" s="24"/>
      <c r="VY228" s="24"/>
      <c r="VZ228" s="24"/>
      <c r="WA228" s="24"/>
      <c r="WB228" s="24"/>
      <c r="WL228" s="24"/>
      <c r="WN228" s="7"/>
      <c r="WO228" s="24"/>
      <c r="WP228" s="1"/>
      <c r="XD228" s="24"/>
      <c r="XE228" s="24"/>
      <c r="XF228" s="24"/>
      <c r="XG228" s="24"/>
      <c r="XH228" s="24"/>
      <c r="XI228" s="24"/>
      <c r="XJ228" s="24"/>
      <c r="XK228" s="24"/>
      <c r="XL228" s="24"/>
      <c r="XM228" s="24"/>
      <c r="XN228" s="24"/>
      <c r="XO228" s="24"/>
      <c r="XP228" s="24"/>
      <c r="XQ228" s="24"/>
      <c r="XR228" s="24"/>
      <c r="XS228" s="24"/>
      <c r="XT228" s="24"/>
      <c r="XU228" s="24"/>
      <c r="XV228" s="24"/>
      <c r="XW228" s="24"/>
      <c r="XX228" s="24"/>
      <c r="XY228" s="24"/>
      <c r="XZ228" s="24"/>
      <c r="YA228" s="24"/>
      <c r="YB228" s="24"/>
      <c r="YC228" s="24"/>
      <c r="YD228" s="24"/>
      <c r="YE228" s="24"/>
      <c r="YF228" s="24"/>
      <c r="YG228" s="24"/>
      <c r="YH228" s="24"/>
      <c r="YI228" s="24"/>
      <c r="YJ228" s="24"/>
      <c r="YK228" s="24"/>
      <c r="YL228" s="24"/>
      <c r="YM228" s="24"/>
      <c r="YN228" s="24"/>
      <c r="YO228" s="24"/>
      <c r="YP228" s="24"/>
      <c r="YQ228" s="24"/>
      <c r="YR228" s="24"/>
      <c r="YS228" s="24"/>
      <c r="YT228" s="24"/>
      <c r="YU228" s="24"/>
      <c r="YV228" s="51"/>
      <c r="ZG228" s="281"/>
      <c r="ZI228" s="1"/>
      <c r="ZJ228" s="4"/>
      <c r="AAA228" s="51"/>
      <c r="AAB228" s="24"/>
      <c r="AAC228" s="8"/>
      <c r="AAD228" s="7"/>
      <c r="AAE228" s="24"/>
      <c r="AAF228" s="24"/>
      <c r="AAG228" s="24"/>
      <c r="AAH228" s="24"/>
      <c r="AAI228" s="183"/>
    </row>
    <row r="229">
      <c r="K229" s="71"/>
      <c r="L229" s="63"/>
      <c r="M229" s="24"/>
      <c r="N229" s="6"/>
      <c r="O229" s="71"/>
      <c r="P229" s="71"/>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7"/>
      <c r="AX229" s="7"/>
      <c r="AY229" s="51"/>
      <c r="AZ229" s="71"/>
      <c r="BA229" s="71"/>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7"/>
      <c r="DM229" s="24"/>
      <c r="DN229" s="24"/>
      <c r="DO229" s="24"/>
      <c r="DP229" s="24"/>
      <c r="DQ229" s="6"/>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7"/>
      <c r="ET229" s="7"/>
      <c r="EU229" s="7"/>
      <c r="EV229" s="7"/>
      <c r="EW229" s="7"/>
      <c r="EX229" s="7"/>
      <c r="EY229" s="7"/>
      <c r="EZ229" s="7"/>
      <c r="FA229" s="24"/>
      <c r="FB229" s="24"/>
      <c r="FC229" s="24"/>
      <c r="FD229" s="24"/>
      <c r="FE229" s="6"/>
      <c r="FM229" s="24"/>
      <c r="FN229" s="24"/>
      <c r="FO229" s="24"/>
      <c r="FP229" s="24"/>
      <c r="FQ229" s="24"/>
      <c r="FR229" s="24"/>
      <c r="FS229" s="24"/>
      <c r="FT229" s="24"/>
      <c r="FU229" s="24"/>
      <c r="FV229" s="24"/>
      <c r="FW229" s="24"/>
      <c r="FX229" s="24"/>
      <c r="FY229" s="24"/>
      <c r="FZ229" s="24"/>
      <c r="GA229" s="24"/>
      <c r="GB229" s="24"/>
      <c r="GC229" s="24"/>
      <c r="GD229" s="24"/>
      <c r="GE229" s="24"/>
      <c r="GF229" s="24"/>
      <c r="GG229" s="7"/>
      <c r="GH229" s="24"/>
      <c r="GI229" s="24"/>
      <c r="GJ229" s="24"/>
      <c r="GK229" s="24"/>
      <c r="GL229" s="6"/>
      <c r="HA229" s="1"/>
      <c r="HL229" s="7"/>
      <c r="HM229" s="24"/>
      <c r="HN229" s="24"/>
      <c r="HO229" s="24"/>
      <c r="HP229" s="24"/>
      <c r="HQ229" s="6"/>
      <c r="IC229" s="1"/>
      <c r="IN229" s="7"/>
      <c r="IO229" s="24"/>
      <c r="IP229" s="24"/>
      <c r="IQ229" s="24"/>
      <c r="IR229" s="24"/>
      <c r="IS229" s="6"/>
      <c r="JF229" s="24"/>
      <c r="JG229" s="24"/>
      <c r="JH229" s="24"/>
      <c r="JI229" s="24"/>
      <c r="JJ229" s="24"/>
      <c r="JK229" s="24"/>
      <c r="JL229" s="24"/>
      <c r="JM229" s="24"/>
      <c r="JN229" s="24"/>
      <c r="KN229" s="24"/>
      <c r="KO229" s="24"/>
      <c r="KP229" s="24"/>
      <c r="KQ229" s="24"/>
      <c r="KR229" s="24"/>
      <c r="KS229" s="24"/>
      <c r="KT229" s="24"/>
      <c r="KU229" s="24"/>
      <c r="KV229" s="24"/>
      <c r="KW229" s="24"/>
      <c r="KX229" s="24"/>
      <c r="KY229" s="24"/>
      <c r="KZ229" s="24"/>
      <c r="LA229" s="24"/>
      <c r="LB229" s="24"/>
      <c r="LC229" s="24"/>
      <c r="LD229" s="24"/>
      <c r="LE229" s="24"/>
      <c r="LF229" s="24"/>
      <c r="LG229" s="24"/>
      <c r="LH229" s="24"/>
      <c r="LI229" s="24"/>
      <c r="LJ229" s="24"/>
      <c r="LK229" s="24"/>
      <c r="LL229" s="24"/>
      <c r="LT229" s="1"/>
      <c r="ME229" s="7"/>
      <c r="MF229" s="24"/>
      <c r="MG229" s="24"/>
      <c r="MH229" s="24"/>
      <c r="MI229" s="24"/>
      <c r="MJ229" s="6"/>
      <c r="ND229" s="1"/>
      <c r="NO229" s="7"/>
      <c r="NP229" s="24"/>
      <c r="NQ229" s="24"/>
      <c r="NR229" s="24"/>
      <c r="NS229" s="24"/>
      <c r="NT229" s="6"/>
      <c r="OG229" s="7"/>
      <c r="OH229" s="24"/>
      <c r="OI229" s="24"/>
      <c r="OJ229" s="24"/>
      <c r="OK229" s="24"/>
      <c r="OL229" s="6"/>
      <c r="PO229" s="1"/>
      <c r="PZ229" s="7"/>
      <c r="QA229" s="24"/>
      <c r="QB229" s="24"/>
      <c r="QC229" s="24"/>
      <c r="QD229" s="24"/>
      <c r="QE229" s="6"/>
      <c r="QG229" s="281"/>
      <c r="QR229" s="7"/>
      <c r="QS229" s="24"/>
      <c r="QT229" s="24"/>
      <c r="QU229" s="24"/>
      <c r="QV229" s="24"/>
      <c r="QW229" s="6"/>
      <c r="SK229" s="24"/>
      <c r="SL229" s="24"/>
      <c r="SM229" s="24"/>
      <c r="SN229" s="24"/>
      <c r="SO229" s="24"/>
      <c r="SP229" s="24"/>
      <c r="SQ229" s="24"/>
      <c r="SR229" s="24"/>
      <c r="SS229" s="24"/>
      <c r="ST229" s="24"/>
      <c r="SU229" s="24"/>
      <c r="SV229" s="24"/>
      <c r="SW229" s="24"/>
      <c r="SX229" s="24"/>
      <c r="SY229" s="24"/>
      <c r="SZ229" s="24"/>
      <c r="TA229" s="24"/>
      <c r="TB229" s="24"/>
      <c r="TC229" s="24"/>
      <c r="TD229" s="24"/>
      <c r="TE229" s="24"/>
      <c r="TF229" s="7"/>
      <c r="TG229" s="24"/>
      <c r="TH229" s="24"/>
      <c r="TI229" s="24"/>
      <c r="TJ229" s="24"/>
      <c r="TK229" s="6"/>
      <c r="VB229" s="7"/>
      <c r="VC229" s="24"/>
      <c r="VD229" s="24"/>
      <c r="VE229" s="24"/>
      <c r="VF229" s="24"/>
      <c r="VG229" s="6"/>
      <c r="WM229" s="71"/>
      <c r="WO229" s="24"/>
      <c r="WP229" s="1"/>
      <c r="XD229" s="24"/>
      <c r="XE229" s="24"/>
      <c r="XF229" s="24"/>
      <c r="XG229" s="24"/>
      <c r="XH229" s="24"/>
      <c r="XI229" s="24"/>
      <c r="XJ229" s="24"/>
      <c r="XK229" s="24"/>
      <c r="XL229" s="24"/>
      <c r="YV229" s="51"/>
      <c r="ZG229" s="1"/>
      <c r="ZH229" s="3"/>
      <c r="ZI229" s="8"/>
      <c r="ZK229" s="8"/>
      <c r="AAA229" s="51"/>
      <c r="AAB229" s="24"/>
      <c r="AAC229" s="7"/>
      <c r="AAD229" s="7"/>
      <c r="AAE229" s="24"/>
      <c r="AAF229" s="24"/>
      <c r="AAG229" s="24"/>
      <c r="AAH229" s="24"/>
      <c r="AAI229" s="183"/>
    </row>
    <row r="230">
      <c r="K230" s="182"/>
      <c r="L230" s="51"/>
      <c r="M230" s="51"/>
      <c r="N230" s="51"/>
      <c r="O230" s="51"/>
      <c r="P230" s="51"/>
      <c r="Q230" s="186"/>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6"/>
      <c r="AY230" s="7"/>
      <c r="AZ230" s="71"/>
      <c r="BA230" s="71"/>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7"/>
      <c r="DM230" s="24"/>
      <c r="DN230" s="24"/>
      <c r="DO230" s="46"/>
      <c r="DP230" s="24"/>
      <c r="DQ230" s="6"/>
      <c r="DR230" s="8"/>
      <c r="DT230" s="1"/>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7"/>
      <c r="ET230" s="7"/>
      <c r="EU230" s="7"/>
      <c r="EV230" s="7"/>
      <c r="EW230" s="7"/>
      <c r="EX230" s="7"/>
      <c r="EY230" s="7"/>
      <c r="EZ230" s="7"/>
      <c r="FA230" s="24"/>
      <c r="FB230" s="24"/>
      <c r="FC230" s="46"/>
      <c r="FD230" s="24"/>
      <c r="FE230" s="6"/>
      <c r="FF230" s="8"/>
      <c r="FH230" s="1"/>
      <c r="FM230" s="24"/>
      <c r="FN230" s="24"/>
      <c r="FO230" s="24"/>
      <c r="FP230" s="24"/>
      <c r="FQ230" s="24"/>
      <c r="FR230" s="24"/>
      <c r="FS230" s="24"/>
      <c r="FT230" s="24"/>
      <c r="FU230" s="24"/>
      <c r="FV230" s="24"/>
      <c r="FW230" s="24"/>
      <c r="FX230" s="24"/>
      <c r="FY230" s="24"/>
      <c r="FZ230" s="24"/>
      <c r="GA230" s="24"/>
      <c r="GB230" s="24"/>
      <c r="GC230" s="24"/>
      <c r="GD230" s="24"/>
      <c r="GE230" s="24"/>
      <c r="GF230" s="24"/>
      <c r="GG230" s="7"/>
      <c r="GH230" s="24"/>
      <c r="GI230" s="24"/>
      <c r="GJ230" s="46"/>
      <c r="GK230" s="24"/>
      <c r="GL230" s="6"/>
      <c r="GM230" s="8"/>
      <c r="GO230" s="1"/>
      <c r="HA230" s="1"/>
      <c r="HL230" s="7"/>
      <c r="HM230" s="24"/>
      <c r="HN230" s="24"/>
      <c r="HO230" s="46"/>
      <c r="HP230" s="24"/>
      <c r="HQ230" s="6"/>
      <c r="HR230" s="8"/>
      <c r="HT230" s="1"/>
      <c r="IC230" s="1"/>
      <c r="IN230" s="7"/>
      <c r="IO230" s="24"/>
      <c r="IP230" s="24"/>
      <c r="IQ230" s="46"/>
      <c r="IR230" s="24"/>
      <c r="IS230" s="6"/>
      <c r="IT230" s="8"/>
      <c r="IV230" s="1"/>
      <c r="IW230" s="1"/>
      <c r="IX230" s="1"/>
      <c r="IY230" s="1"/>
      <c r="IZ230" s="1"/>
      <c r="JA230" s="1"/>
      <c r="JB230" s="1"/>
      <c r="JC230" s="1"/>
      <c r="JD230" s="1"/>
      <c r="JE230" s="1"/>
      <c r="JF230" s="24"/>
      <c r="JG230" s="24"/>
      <c r="JH230" s="24"/>
      <c r="JI230" s="24"/>
      <c r="JJ230" s="24"/>
      <c r="JK230" s="24"/>
      <c r="JL230" s="24"/>
      <c r="JM230" s="24"/>
      <c r="JN230" s="24"/>
      <c r="KN230" s="24"/>
      <c r="KO230" s="24"/>
      <c r="KP230" s="24"/>
      <c r="KQ230" s="24"/>
      <c r="KR230" s="24"/>
      <c r="KS230" s="24"/>
      <c r="KT230" s="24"/>
      <c r="KU230" s="24"/>
      <c r="KV230" s="24"/>
      <c r="KW230" s="24"/>
      <c r="KX230" s="24"/>
      <c r="KY230" s="24"/>
      <c r="KZ230" s="24"/>
      <c r="LA230" s="24"/>
      <c r="LB230" s="24"/>
      <c r="LC230" s="24"/>
      <c r="LD230" s="24"/>
      <c r="LE230" s="24"/>
      <c r="LF230" s="24"/>
      <c r="LG230" s="24"/>
      <c r="LH230" s="24"/>
      <c r="LI230" s="24"/>
      <c r="LJ230" s="24"/>
      <c r="LK230" s="24"/>
      <c r="LL230" s="24"/>
      <c r="LT230" s="1"/>
      <c r="ME230" s="7"/>
      <c r="MF230" s="24"/>
      <c r="MG230" s="24"/>
      <c r="MH230" s="46"/>
      <c r="MI230" s="24"/>
      <c r="MJ230" s="6"/>
      <c r="MK230" s="8"/>
      <c r="MM230" s="1"/>
      <c r="MN230" s="1"/>
      <c r="MO230" s="1"/>
      <c r="MP230" s="1"/>
      <c r="MQ230" s="1"/>
      <c r="MR230" s="1"/>
      <c r="MS230" s="1"/>
      <c r="MT230" s="1"/>
      <c r="MU230" s="1"/>
      <c r="MV230" s="1"/>
      <c r="ND230" s="1"/>
      <c r="NO230" s="7"/>
      <c r="NP230" s="24"/>
      <c r="NQ230" s="24"/>
      <c r="NR230" s="46"/>
      <c r="NS230" s="24"/>
      <c r="NT230" s="6"/>
      <c r="NU230" s="8"/>
      <c r="NW230" s="1"/>
      <c r="NX230" s="1"/>
      <c r="NY230" s="1"/>
      <c r="NZ230" s="1"/>
      <c r="OA230" s="1"/>
      <c r="OB230" s="1"/>
      <c r="OC230" s="1"/>
      <c r="OD230" s="1"/>
      <c r="OE230" s="1"/>
      <c r="OF230" s="1"/>
      <c r="OG230" s="7"/>
      <c r="OH230" s="24"/>
      <c r="OI230" s="24"/>
      <c r="OJ230" s="46"/>
      <c r="OK230" s="24"/>
      <c r="OL230" s="6"/>
      <c r="OM230" s="8"/>
      <c r="OO230" s="1"/>
      <c r="OP230" s="1"/>
      <c r="OQ230" s="1"/>
      <c r="OR230" s="1"/>
      <c r="OS230" s="1"/>
      <c r="OT230" s="1"/>
      <c r="OU230" s="1"/>
      <c r="OV230" s="1"/>
      <c r="OW230" s="1"/>
      <c r="OX230" s="1"/>
      <c r="PO230" s="1"/>
      <c r="PZ230" s="7"/>
      <c r="QA230" s="24"/>
      <c r="QB230" s="24"/>
      <c r="QC230" s="24"/>
      <c r="QD230" s="24"/>
      <c r="QE230" s="6"/>
      <c r="QG230" s="281"/>
      <c r="QI230" s="1"/>
      <c r="QJ230" s="1"/>
      <c r="QK230" s="1"/>
      <c r="QL230" s="1"/>
      <c r="QM230" s="1"/>
      <c r="QN230" s="1"/>
      <c r="QO230" s="1"/>
      <c r="QP230" s="1"/>
      <c r="QQ230" s="1"/>
      <c r="QR230" s="7"/>
      <c r="QS230" s="24"/>
      <c r="QT230" s="24"/>
      <c r="QU230" s="46"/>
      <c r="QV230" s="24"/>
      <c r="QW230" s="6"/>
      <c r="QX230" s="8"/>
      <c r="QZ230" s="1"/>
      <c r="RA230" s="1"/>
      <c r="RB230" s="1"/>
      <c r="RC230" s="1"/>
      <c r="RD230" s="1"/>
      <c r="RE230" s="1"/>
      <c r="RF230" s="1"/>
      <c r="RG230" s="1"/>
      <c r="RH230" s="1"/>
      <c r="RI230" s="1"/>
      <c r="SB230" s="1"/>
      <c r="SC230" s="1"/>
      <c r="SD230" s="1"/>
      <c r="SE230" s="1"/>
      <c r="SF230" s="1"/>
      <c r="SG230" s="1"/>
      <c r="SH230" s="1"/>
      <c r="SI230" s="1"/>
      <c r="SJ230" s="1"/>
      <c r="SK230" s="24"/>
      <c r="SL230" s="24"/>
      <c r="SM230" s="24"/>
      <c r="SN230" s="24"/>
      <c r="SO230" s="24"/>
      <c r="SP230" s="24"/>
      <c r="SQ230" s="24"/>
      <c r="SR230" s="24"/>
      <c r="SS230" s="24"/>
      <c r="ST230" s="24"/>
      <c r="SU230" s="24"/>
      <c r="SV230" s="24"/>
      <c r="SW230" s="24"/>
      <c r="SX230" s="24"/>
      <c r="SY230" s="24"/>
      <c r="SZ230" s="24"/>
      <c r="TA230" s="24"/>
      <c r="TB230" s="24"/>
      <c r="TC230" s="24"/>
      <c r="TD230" s="24"/>
      <c r="TE230" s="24"/>
      <c r="TF230" s="7"/>
      <c r="TG230" s="24"/>
      <c r="TH230" s="24"/>
      <c r="TI230" s="46"/>
      <c r="TJ230" s="24"/>
      <c r="TK230" s="6"/>
      <c r="TL230" s="8"/>
      <c r="TN230" s="1"/>
      <c r="TR230" s="1"/>
      <c r="TS230" s="1"/>
      <c r="TT230" s="1"/>
      <c r="TU230" s="1"/>
      <c r="TV230" s="1"/>
      <c r="TW230" s="1"/>
      <c r="TX230" s="1"/>
      <c r="TY230" s="1"/>
      <c r="TZ230" s="1"/>
      <c r="UA230" s="1"/>
      <c r="UB230" s="1"/>
      <c r="UC230" s="1"/>
      <c r="UD230" s="1"/>
      <c r="UE230" s="1"/>
      <c r="UF230" s="1"/>
      <c r="UG230" s="1"/>
      <c r="UH230" s="1"/>
      <c r="UI230" s="1"/>
      <c r="US230" s="1"/>
      <c r="UT230" s="3"/>
      <c r="UU230" s="1"/>
      <c r="UV230" s="1"/>
      <c r="UW230" s="1"/>
      <c r="UX230" s="1"/>
      <c r="UY230" s="1"/>
      <c r="UZ230" s="1"/>
      <c r="VA230" s="1"/>
      <c r="VB230" s="7"/>
      <c r="VC230" s="24"/>
      <c r="VD230" s="24"/>
      <c r="VE230" s="46"/>
      <c r="VF230" s="24"/>
      <c r="VG230" s="6"/>
      <c r="VH230" s="8"/>
      <c r="VJ230" s="1"/>
      <c r="VK230" s="1"/>
      <c r="VL230" s="1"/>
      <c r="VM230" s="1"/>
      <c r="VN230" s="1"/>
      <c r="VO230" s="1"/>
      <c r="VP230" s="1"/>
      <c r="VQ230" s="1"/>
      <c r="VR230" s="1"/>
      <c r="VS230" s="1"/>
      <c r="VT230" s="1"/>
      <c r="VU230" s="1"/>
      <c r="VV230" s="1"/>
      <c r="VW230" s="1"/>
      <c r="VX230" s="1"/>
      <c r="VY230" s="1"/>
      <c r="VZ230" s="1"/>
      <c r="WA230" s="1"/>
      <c r="WB230" s="1"/>
      <c r="WL230" s="1"/>
      <c r="WN230" s="7"/>
      <c r="WO230" s="24"/>
      <c r="WP230" s="1"/>
      <c r="XD230" s="24"/>
      <c r="XE230" s="24"/>
      <c r="XF230" s="24"/>
      <c r="XG230" s="24"/>
      <c r="XH230" s="24"/>
      <c r="XI230" s="24"/>
      <c r="XJ230" s="24"/>
      <c r="XK230" s="24"/>
      <c r="XL230" s="24"/>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AAA230" s="51"/>
      <c r="AAB230" s="7"/>
      <c r="AAC230" s="7"/>
      <c r="AAD230" s="7"/>
      <c r="AAE230" s="24"/>
      <c r="AAF230" s="24"/>
      <c r="AAG230" s="24"/>
      <c r="AAH230" s="7"/>
      <c r="AAI230" s="183"/>
    </row>
    <row r="231">
      <c r="K231" s="63"/>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24"/>
      <c r="AL231" s="24"/>
      <c r="AM231" s="24"/>
      <c r="AN231" s="24"/>
      <c r="AO231" s="24"/>
      <c r="AP231" s="24"/>
      <c r="AQ231" s="24"/>
      <c r="AR231" s="24"/>
      <c r="AS231" s="24"/>
      <c r="AT231" s="24"/>
      <c r="AU231" s="24"/>
      <c r="AV231" s="24"/>
      <c r="AW231" s="24"/>
      <c r="AX231" s="6"/>
      <c r="AY231" s="7"/>
      <c r="AZ231" s="71"/>
      <c r="BA231" s="71"/>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7"/>
      <c r="DM231" s="24"/>
      <c r="DN231" s="24"/>
      <c r="DO231" s="24"/>
      <c r="DP231" s="24"/>
      <c r="DQ231" s="6"/>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7"/>
      <c r="ET231" s="7"/>
      <c r="EU231" s="7"/>
      <c r="EV231" s="7"/>
      <c r="EW231" s="7"/>
      <c r="EX231" s="7"/>
      <c r="EY231" s="7"/>
      <c r="EZ231" s="7"/>
      <c r="FA231" s="24"/>
      <c r="FB231" s="24"/>
      <c r="FC231" s="24"/>
      <c r="FD231" s="24"/>
      <c r="FE231" s="6"/>
      <c r="FM231" s="24"/>
      <c r="FN231" s="24"/>
      <c r="FO231" s="24"/>
      <c r="FP231" s="24"/>
      <c r="FQ231" s="24"/>
      <c r="FR231" s="24"/>
      <c r="FS231" s="24"/>
      <c r="FT231" s="24"/>
      <c r="FU231" s="24"/>
      <c r="FV231" s="24"/>
      <c r="FW231" s="24"/>
      <c r="FX231" s="24"/>
      <c r="FY231" s="24"/>
      <c r="FZ231" s="24"/>
      <c r="GA231" s="24"/>
      <c r="GB231" s="24"/>
      <c r="GC231" s="24"/>
      <c r="GD231" s="24"/>
      <c r="GE231" s="24"/>
      <c r="GF231" s="24"/>
      <c r="GG231" s="7"/>
      <c r="GH231" s="24"/>
      <c r="GI231" s="24"/>
      <c r="GJ231" s="24"/>
      <c r="GK231" s="24"/>
      <c r="GL231" s="6"/>
      <c r="HL231" s="7"/>
      <c r="HM231" s="24"/>
      <c r="HN231" s="24"/>
      <c r="HO231" s="24"/>
      <c r="HP231" s="24"/>
      <c r="HQ231" s="6"/>
      <c r="IN231" s="7"/>
      <c r="IO231" s="24"/>
      <c r="IP231" s="24"/>
      <c r="IQ231" s="24"/>
      <c r="IR231" s="24"/>
      <c r="IS231" s="6"/>
      <c r="JF231" s="24"/>
      <c r="JG231" s="24"/>
      <c r="JH231" s="24"/>
      <c r="JI231" s="24"/>
      <c r="JJ231" s="24"/>
      <c r="JK231" s="24"/>
      <c r="JL231" s="24"/>
      <c r="JM231" s="24"/>
      <c r="JN231" s="24"/>
      <c r="KN231" s="24"/>
      <c r="KO231" s="24"/>
      <c r="KP231" s="24"/>
      <c r="KQ231" s="24"/>
      <c r="KR231" s="24"/>
      <c r="KS231" s="24"/>
      <c r="KT231" s="24"/>
      <c r="KU231" s="24"/>
      <c r="KV231" s="24"/>
      <c r="KW231" s="24"/>
      <c r="KX231" s="24"/>
      <c r="KY231" s="24"/>
      <c r="KZ231" s="24"/>
      <c r="LA231" s="24"/>
      <c r="LB231" s="24"/>
      <c r="LC231" s="24"/>
      <c r="LD231" s="24"/>
      <c r="LE231" s="24"/>
      <c r="LF231" s="24"/>
      <c r="LG231" s="24"/>
      <c r="LH231" s="24"/>
      <c r="LI231" s="24"/>
      <c r="LJ231" s="24"/>
      <c r="LK231" s="24"/>
      <c r="LL231" s="24"/>
      <c r="ME231" s="7"/>
      <c r="MF231" s="24"/>
      <c r="MG231" s="24"/>
      <c r="MH231" s="24"/>
      <c r="MI231" s="24"/>
      <c r="MJ231" s="6"/>
      <c r="NO231" s="7"/>
      <c r="NP231" s="24"/>
      <c r="NQ231" s="24"/>
      <c r="NR231" s="24"/>
      <c r="NS231" s="24"/>
      <c r="NT231" s="6"/>
      <c r="OG231" s="7"/>
      <c r="OH231" s="24"/>
      <c r="OI231" s="24"/>
      <c r="OJ231" s="24"/>
      <c r="OK231" s="24"/>
      <c r="OL231" s="6"/>
      <c r="PZ231" s="7"/>
      <c r="QA231" s="24"/>
      <c r="QB231" s="24"/>
      <c r="QC231" s="24"/>
      <c r="QD231" s="24"/>
      <c r="QE231" s="6"/>
      <c r="QR231" s="7"/>
      <c r="QS231" s="24"/>
      <c r="QT231" s="24"/>
      <c r="QU231" s="24"/>
      <c r="QV231" s="24"/>
      <c r="QW231" s="6"/>
      <c r="SK231" s="24"/>
      <c r="SL231" s="24"/>
      <c r="SM231" s="24"/>
      <c r="SN231" s="24"/>
      <c r="SO231" s="24"/>
      <c r="SP231" s="24"/>
      <c r="SQ231" s="24"/>
      <c r="SR231" s="24"/>
      <c r="SS231" s="24"/>
      <c r="ST231" s="24"/>
      <c r="SU231" s="24"/>
      <c r="SV231" s="24"/>
      <c r="SW231" s="24"/>
      <c r="SX231" s="24"/>
      <c r="SY231" s="24"/>
      <c r="SZ231" s="24"/>
      <c r="TA231" s="24"/>
      <c r="TB231" s="24"/>
      <c r="TC231" s="24"/>
      <c r="TD231" s="24"/>
      <c r="TE231" s="24"/>
      <c r="TF231" s="7"/>
      <c r="TG231" s="24"/>
      <c r="TH231" s="24"/>
      <c r="TI231" s="24"/>
      <c r="TJ231" s="24"/>
      <c r="TK231" s="6"/>
      <c r="VB231" s="7"/>
      <c r="VC231" s="24"/>
      <c r="VD231" s="24"/>
      <c r="VE231" s="24"/>
      <c r="VF231" s="24"/>
      <c r="VG231" s="6"/>
      <c r="WM231" s="71"/>
      <c r="WO231" s="24"/>
      <c r="WP231" s="1"/>
      <c r="XD231" s="24"/>
      <c r="XE231" s="24"/>
      <c r="XF231" s="24"/>
      <c r="XG231" s="24"/>
      <c r="XH231" s="24"/>
      <c r="XI231" s="24"/>
      <c r="XJ231" s="24"/>
      <c r="XK231" s="24"/>
      <c r="XL231" s="24"/>
      <c r="YV231" s="281"/>
      <c r="AAA231" s="24"/>
      <c r="AAB231" s="24"/>
      <c r="AAC231" s="7"/>
      <c r="AAD231" s="7"/>
      <c r="AAE231" s="24"/>
      <c r="AAF231" s="24"/>
      <c r="AAG231" s="24"/>
      <c r="AAH231" s="24"/>
      <c r="AAI231" s="183"/>
    </row>
    <row r="232">
      <c r="K232" s="182"/>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24"/>
      <c r="AU232" s="24"/>
      <c r="AV232" s="24"/>
      <c r="AW232" s="24"/>
      <c r="AX232" s="7"/>
      <c r="AY232" s="7"/>
      <c r="AZ232" s="71"/>
      <c r="BA232" s="71"/>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7"/>
      <c r="DM232" s="24"/>
      <c r="DN232" s="24"/>
      <c r="DO232" s="24"/>
      <c r="DP232" s="24"/>
      <c r="DQ232" s="6"/>
      <c r="DS232" s="281"/>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7"/>
      <c r="ET232" s="7"/>
      <c r="EU232" s="7"/>
      <c r="EV232" s="7"/>
      <c r="EW232" s="7"/>
      <c r="EX232" s="7"/>
      <c r="EY232" s="7"/>
      <c r="EZ232" s="7"/>
      <c r="FA232" s="24"/>
      <c r="FB232" s="24"/>
      <c r="FC232" s="24"/>
      <c r="FD232" s="24"/>
      <c r="FE232" s="6"/>
      <c r="FG232" s="281"/>
      <c r="FM232" s="24"/>
      <c r="FN232" s="24"/>
      <c r="FO232" s="24"/>
      <c r="FP232" s="24"/>
      <c r="FQ232" s="24"/>
      <c r="FR232" s="24"/>
      <c r="FS232" s="24"/>
      <c r="FT232" s="24"/>
      <c r="FU232" s="24"/>
      <c r="FV232" s="24"/>
      <c r="FW232" s="24"/>
      <c r="FX232" s="24"/>
      <c r="FY232" s="24"/>
      <c r="FZ232" s="24"/>
      <c r="GA232" s="24"/>
      <c r="GB232" s="24"/>
      <c r="GC232" s="24"/>
      <c r="GD232" s="24"/>
      <c r="GE232" s="24"/>
      <c r="GF232" s="24"/>
      <c r="GG232" s="7"/>
      <c r="GH232" s="24"/>
      <c r="GI232" s="24"/>
      <c r="GJ232" s="24"/>
      <c r="GK232" s="24"/>
      <c r="GL232" s="6"/>
      <c r="GN232" s="281"/>
      <c r="HL232" s="7"/>
      <c r="HM232" s="24"/>
      <c r="HN232" s="24"/>
      <c r="HO232" s="24"/>
      <c r="HP232" s="24"/>
      <c r="HQ232" s="6"/>
      <c r="HS232" s="281"/>
      <c r="IN232" s="7"/>
      <c r="IO232" s="24"/>
      <c r="IP232" s="24"/>
      <c r="IQ232" s="24"/>
      <c r="IR232" s="24"/>
      <c r="IS232" s="6"/>
      <c r="IU232" s="281"/>
      <c r="JF232" s="24"/>
      <c r="JG232" s="24"/>
      <c r="JH232" s="24"/>
      <c r="JI232" s="24"/>
      <c r="JJ232" s="24"/>
      <c r="JK232" s="24"/>
      <c r="JL232" s="24"/>
      <c r="JM232" s="24"/>
      <c r="JN232" s="24"/>
      <c r="KN232" s="24"/>
      <c r="KO232" s="24"/>
      <c r="KP232" s="24"/>
      <c r="KQ232" s="24"/>
      <c r="KR232" s="24"/>
      <c r="KS232" s="24"/>
      <c r="KT232" s="24"/>
      <c r="KU232" s="24"/>
      <c r="KV232" s="24"/>
      <c r="KW232" s="24"/>
      <c r="KX232" s="24"/>
      <c r="KY232" s="24"/>
      <c r="KZ232" s="24"/>
      <c r="LA232" s="24"/>
      <c r="LB232" s="24"/>
      <c r="LC232" s="24"/>
      <c r="LD232" s="24"/>
      <c r="LE232" s="24"/>
      <c r="LF232" s="24"/>
      <c r="LG232" s="24"/>
      <c r="LH232" s="24"/>
      <c r="LI232" s="24"/>
      <c r="LJ232" s="24"/>
      <c r="LK232" s="24"/>
      <c r="LL232" s="24"/>
      <c r="ME232" s="7"/>
      <c r="MF232" s="24"/>
      <c r="MG232" s="24"/>
      <c r="MH232" s="24"/>
      <c r="MI232" s="24"/>
      <c r="MJ232" s="6"/>
      <c r="ML232" s="281"/>
      <c r="NO232" s="7"/>
      <c r="NP232" s="24"/>
      <c r="NQ232" s="24"/>
      <c r="NR232" s="24"/>
      <c r="NS232" s="24"/>
      <c r="NT232" s="6"/>
      <c r="NV232" s="281"/>
      <c r="OG232" s="7"/>
      <c r="OH232" s="24"/>
      <c r="OI232" s="24"/>
      <c r="OJ232" s="24"/>
      <c r="OK232" s="24"/>
      <c r="OL232" s="6"/>
      <c r="ON232" s="281"/>
      <c r="PZ232" s="6"/>
      <c r="QA232" s="24"/>
      <c r="QB232" s="24"/>
      <c r="QC232" s="24"/>
      <c r="QD232" s="24"/>
      <c r="QE232" s="6"/>
      <c r="QR232" s="7"/>
      <c r="QS232" s="24"/>
      <c r="QT232" s="24"/>
      <c r="QU232" s="24"/>
      <c r="QV232" s="24"/>
      <c r="QW232" s="6"/>
      <c r="QY232" s="281"/>
      <c r="SK232" s="24"/>
      <c r="SL232" s="24"/>
      <c r="SM232" s="24"/>
      <c r="SN232" s="24"/>
      <c r="SO232" s="24"/>
      <c r="SP232" s="24"/>
      <c r="SQ232" s="24"/>
      <c r="SR232" s="24"/>
      <c r="SS232" s="24"/>
      <c r="ST232" s="24"/>
      <c r="SU232" s="24"/>
      <c r="SV232" s="24"/>
      <c r="SW232" s="24"/>
      <c r="SX232" s="24"/>
      <c r="SY232" s="24"/>
      <c r="SZ232" s="24"/>
      <c r="TA232" s="24"/>
      <c r="TB232" s="24"/>
      <c r="TC232" s="24"/>
      <c r="TD232" s="24"/>
      <c r="TE232" s="24"/>
      <c r="TF232" s="7"/>
      <c r="TG232" s="24"/>
      <c r="TH232" s="24"/>
      <c r="TI232" s="24"/>
      <c r="TJ232" s="24"/>
      <c r="TK232" s="6"/>
      <c r="TM232" s="281"/>
      <c r="VB232" s="7"/>
      <c r="VC232" s="24"/>
      <c r="VD232" s="24"/>
      <c r="VE232" s="24"/>
      <c r="VF232" s="24"/>
      <c r="VG232" s="6"/>
      <c r="VI232" s="281"/>
      <c r="WN232" s="7"/>
      <c r="WO232" s="24"/>
      <c r="WP232" s="1"/>
      <c r="XD232" s="24"/>
      <c r="XE232" s="24"/>
      <c r="XF232" s="24"/>
      <c r="XG232" s="24"/>
      <c r="XH232" s="24"/>
      <c r="XI232" s="24"/>
      <c r="XJ232" s="24"/>
      <c r="XK232" s="24"/>
      <c r="XL232" s="24"/>
      <c r="YV232" s="1"/>
      <c r="AAA232" s="24"/>
      <c r="AAB232" s="24"/>
      <c r="AAC232" s="7"/>
      <c r="AAD232" s="7"/>
      <c r="AAE232" s="24"/>
      <c r="AAF232" s="24"/>
      <c r="AAG232" s="24"/>
      <c r="AAH232" s="24"/>
      <c r="AAI232" s="183"/>
    </row>
    <row r="233">
      <c r="K233" s="24"/>
      <c r="L233" s="6"/>
      <c r="M233" s="24"/>
      <c r="N233" s="24"/>
      <c r="O233" s="24"/>
      <c r="P233" s="24"/>
      <c r="Q233" s="8"/>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24"/>
      <c r="AU233" s="24"/>
      <c r="AV233" s="24"/>
      <c r="AW233" s="24"/>
      <c r="AX233" s="6"/>
      <c r="AY233" s="7"/>
      <c r="AZ233" s="71"/>
      <c r="BA233" s="71"/>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7"/>
      <c r="DM233" s="24"/>
      <c r="DN233" s="24"/>
      <c r="DO233" s="24"/>
      <c r="DP233" s="24"/>
      <c r="DQ233" s="6"/>
      <c r="DS233" s="281"/>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7"/>
      <c r="ET233" s="7"/>
      <c r="EU233" s="7"/>
      <c r="EV233" s="7"/>
      <c r="EW233" s="7"/>
      <c r="EX233" s="7"/>
      <c r="EY233" s="7"/>
      <c r="EZ233" s="7"/>
      <c r="FA233" s="24"/>
      <c r="FB233" s="24"/>
      <c r="FC233" s="24"/>
      <c r="FD233" s="24"/>
      <c r="FE233" s="6"/>
      <c r="FG233" s="281"/>
      <c r="FM233" s="24"/>
      <c r="FN233" s="24"/>
      <c r="FO233" s="24"/>
      <c r="FP233" s="24"/>
      <c r="FQ233" s="24"/>
      <c r="FR233" s="24"/>
      <c r="FS233" s="24"/>
      <c r="FT233" s="24"/>
      <c r="FU233" s="24"/>
      <c r="FV233" s="24"/>
      <c r="FW233" s="24"/>
      <c r="FX233" s="24"/>
      <c r="FY233" s="24"/>
      <c r="FZ233" s="24"/>
      <c r="GA233" s="24"/>
      <c r="GB233" s="24"/>
      <c r="GC233" s="24"/>
      <c r="GD233" s="24"/>
      <c r="GE233" s="24"/>
      <c r="GF233" s="24"/>
      <c r="GG233" s="7"/>
      <c r="GH233" s="24"/>
      <c r="GI233" s="24"/>
      <c r="GJ233" s="24"/>
      <c r="GK233" s="24"/>
      <c r="GL233" s="6"/>
      <c r="GN233" s="281"/>
      <c r="HL233" s="7"/>
      <c r="HM233" s="24"/>
      <c r="HN233" s="24"/>
      <c r="HO233" s="24"/>
      <c r="HP233" s="24"/>
      <c r="HQ233" s="6"/>
      <c r="HS233" s="281"/>
      <c r="IN233" s="7"/>
      <c r="IO233" s="24"/>
      <c r="IP233" s="24"/>
      <c r="IQ233" s="24"/>
      <c r="IR233" s="24"/>
      <c r="IS233" s="6"/>
      <c r="IU233" s="281"/>
      <c r="JF233" s="24"/>
      <c r="JG233" s="24"/>
      <c r="JH233" s="24"/>
      <c r="JI233" s="24"/>
      <c r="JJ233" s="24"/>
      <c r="JK233" s="24"/>
      <c r="JL233" s="24"/>
      <c r="JM233" s="24"/>
      <c r="JN233" s="24"/>
      <c r="KN233" s="24"/>
      <c r="KO233" s="24"/>
      <c r="KP233" s="24"/>
      <c r="KQ233" s="24"/>
      <c r="KR233" s="24"/>
      <c r="KS233" s="24"/>
      <c r="KT233" s="24"/>
      <c r="KU233" s="24"/>
      <c r="KV233" s="24"/>
      <c r="KW233" s="24"/>
      <c r="KX233" s="24"/>
      <c r="KY233" s="24"/>
      <c r="KZ233" s="24"/>
      <c r="LA233" s="24"/>
      <c r="LB233" s="24"/>
      <c r="LC233" s="24"/>
      <c r="LD233" s="24"/>
      <c r="LE233" s="24"/>
      <c r="LF233" s="24"/>
      <c r="LG233" s="24"/>
      <c r="LH233" s="24"/>
      <c r="LI233" s="24"/>
      <c r="LJ233" s="24"/>
      <c r="LK233" s="24"/>
      <c r="LL233" s="24"/>
      <c r="ME233" s="7"/>
      <c r="MF233" s="24"/>
      <c r="MG233" s="24"/>
      <c r="MH233" s="24"/>
      <c r="MI233" s="24"/>
      <c r="MJ233" s="6"/>
      <c r="ML233" s="281"/>
      <c r="NO233" s="7"/>
      <c r="NP233" s="24"/>
      <c r="NQ233" s="24"/>
      <c r="NR233" s="24"/>
      <c r="NS233" s="24"/>
      <c r="NT233" s="6"/>
      <c r="NV233" s="281"/>
      <c r="OG233" s="7"/>
      <c r="OH233" s="24"/>
      <c r="OI233" s="24"/>
      <c r="OJ233" s="24"/>
      <c r="OK233" s="24"/>
      <c r="OL233" s="6"/>
      <c r="ON233" s="281"/>
      <c r="PZ233" s="7"/>
      <c r="QA233" s="24"/>
      <c r="QB233" s="24"/>
      <c r="QC233" s="24"/>
      <c r="QD233" s="24"/>
      <c r="QE233" s="6"/>
      <c r="QR233" s="7"/>
      <c r="QS233" s="24"/>
      <c r="QT233" s="24"/>
      <c r="QU233" s="24"/>
      <c r="QV233" s="24"/>
      <c r="QW233" s="6"/>
      <c r="QY233" s="281"/>
      <c r="SK233" s="24"/>
      <c r="SL233" s="24"/>
      <c r="SM233" s="24"/>
      <c r="SN233" s="24"/>
      <c r="SO233" s="24"/>
      <c r="SP233" s="24"/>
      <c r="SQ233" s="24"/>
      <c r="SR233" s="24"/>
      <c r="SS233" s="24"/>
      <c r="ST233" s="24"/>
      <c r="SU233" s="24"/>
      <c r="SV233" s="24"/>
      <c r="SW233" s="24"/>
      <c r="SX233" s="24"/>
      <c r="SY233" s="24"/>
      <c r="SZ233" s="24"/>
      <c r="TA233" s="24"/>
      <c r="TB233" s="24"/>
      <c r="TC233" s="24"/>
      <c r="TD233" s="24"/>
      <c r="TE233" s="24"/>
      <c r="TF233" s="7"/>
      <c r="TG233" s="24"/>
      <c r="TH233" s="24"/>
      <c r="TI233" s="24"/>
      <c r="TJ233" s="24"/>
      <c r="TK233" s="6"/>
      <c r="TM233" s="281"/>
      <c r="VB233" s="7"/>
      <c r="VC233" s="24"/>
      <c r="VD233" s="24"/>
      <c r="VE233" s="24"/>
      <c r="VF233" s="24"/>
      <c r="VG233" s="6"/>
      <c r="VI233" s="281"/>
      <c r="WM233" s="71"/>
      <c r="WO233" s="24"/>
      <c r="WP233" s="1"/>
      <c r="XD233" s="24"/>
      <c r="XE233" s="24"/>
      <c r="XF233" s="24"/>
      <c r="XG233" s="24"/>
      <c r="XH233" s="24"/>
      <c r="XI233" s="24"/>
      <c r="XJ233" s="24"/>
      <c r="XK233" s="24"/>
      <c r="XL233" s="24"/>
      <c r="AAA233" s="24"/>
      <c r="AAB233" s="7"/>
      <c r="AAC233" s="7"/>
      <c r="AAD233" s="7"/>
      <c r="AAE233" s="24"/>
      <c r="AAF233" s="24"/>
      <c r="AAG233" s="24"/>
      <c r="AAH233" s="7"/>
      <c r="AAI233" s="183"/>
    </row>
    <row r="234">
      <c r="K234" s="183"/>
      <c r="L234" s="6"/>
      <c r="M234" s="71"/>
      <c r="N234" s="24"/>
      <c r="O234" s="24"/>
      <c r="P234" s="24"/>
      <c r="Q234" s="7"/>
      <c r="R234" s="7"/>
      <c r="S234" s="7"/>
      <c r="T234" s="7"/>
      <c r="U234" s="7"/>
      <c r="V234" s="7"/>
      <c r="W234" s="7"/>
      <c r="X234" s="7"/>
      <c r="Y234" s="7"/>
      <c r="Z234" s="7"/>
      <c r="AA234" s="7"/>
      <c r="AB234" s="7"/>
      <c r="AC234" s="7"/>
      <c r="AD234" s="7"/>
      <c r="AE234" s="7"/>
      <c r="AF234" s="7"/>
      <c r="AG234" s="7"/>
      <c r="AH234" s="7"/>
      <c r="AI234" s="7"/>
      <c r="AJ234" s="7"/>
      <c r="AK234" s="51"/>
      <c r="AL234" s="51"/>
      <c r="AM234" s="51"/>
      <c r="AN234" s="51"/>
      <c r="AO234" s="51"/>
      <c r="AP234" s="51"/>
      <c r="AQ234" s="51"/>
      <c r="AR234" s="51"/>
      <c r="AS234" s="51"/>
      <c r="AT234" s="24"/>
      <c r="AU234" s="24"/>
      <c r="AV234" s="24"/>
      <c r="AW234" s="6"/>
      <c r="AX234" s="6"/>
      <c r="AY234" s="6"/>
      <c r="AZ234" s="71"/>
      <c r="BA234" s="71"/>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7"/>
      <c r="DM234" s="24"/>
      <c r="DN234" s="24"/>
      <c r="DO234" s="24"/>
      <c r="DP234" s="24"/>
      <c r="DQ234" s="6"/>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6"/>
      <c r="ET234" s="6"/>
      <c r="EU234" s="6"/>
      <c r="EV234" s="7"/>
      <c r="EW234" s="7"/>
      <c r="EX234" s="7"/>
      <c r="EY234" s="7"/>
      <c r="EZ234" s="7"/>
      <c r="FA234" s="24"/>
      <c r="FB234" s="24"/>
      <c r="FC234" s="24"/>
      <c r="FD234" s="24"/>
      <c r="FE234" s="6"/>
      <c r="FM234" s="24"/>
      <c r="FN234" s="24"/>
      <c r="FO234" s="24"/>
      <c r="FP234" s="24"/>
      <c r="FQ234" s="24"/>
      <c r="FR234" s="24"/>
      <c r="FS234" s="24"/>
      <c r="FT234" s="24"/>
      <c r="FU234" s="24"/>
      <c r="FV234" s="24"/>
      <c r="FW234" s="24"/>
      <c r="FX234" s="24"/>
      <c r="FY234" s="24"/>
      <c r="FZ234" s="24"/>
      <c r="GA234" s="24"/>
      <c r="GB234" s="24"/>
      <c r="GC234" s="24"/>
      <c r="GD234" s="24"/>
      <c r="GE234" s="24"/>
      <c r="GF234" s="24"/>
      <c r="GG234" s="7"/>
      <c r="GH234" s="24"/>
      <c r="GI234" s="24"/>
      <c r="GJ234" s="24"/>
      <c r="GK234" s="24"/>
      <c r="GL234" s="6"/>
      <c r="HL234" s="7"/>
      <c r="HM234" s="24"/>
      <c r="HN234" s="24"/>
      <c r="HO234" s="24"/>
      <c r="HP234" s="24"/>
      <c r="HQ234" s="6"/>
      <c r="IN234" s="7"/>
      <c r="IO234" s="24"/>
      <c r="IP234" s="24"/>
      <c r="IQ234" s="24"/>
      <c r="IR234" s="24"/>
      <c r="IS234" s="6"/>
      <c r="JF234" s="24"/>
      <c r="JG234" s="24"/>
      <c r="JH234" s="24"/>
      <c r="JI234" s="24"/>
      <c r="JJ234" s="24"/>
      <c r="JK234" s="24"/>
      <c r="JL234" s="24"/>
      <c r="JM234" s="24"/>
      <c r="JN234" s="24"/>
      <c r="KN234" s="24"/>
      <c r="KO234" s="24"/>
      <c r="KP234" s="24"/>
      <c r="KQ234" s="24"/>
      <c r="KR234" s="24"/>
      <c r="KS234" s="24"/>
      <c r="KT234" s="24"/>
      <c r="KU234" s="24"/>
      <c r="KV234" s="24"/>
      <c r="KW234" s="24"/>
      <c r="KX234" s="24"/>
      <c r="KY234" s="24"/>
      <c r="KZ234" s="24"/>
      <c r="LA234" s="24"/>
      <c r="LB234" s="24"/>
      <c r="LC234" s="24"/>
      <c r="LD234" s="24"/>
      <c r="LE234" s="24"/>
      <c r="LF234" s="24"/>
      <c r="LG234" s="24"/>
      <c r="LH234" s="24"/>
      <c r="LI234" s="24"/>
      <c r="LJ234" s="24"/>
      <c r="LK234" s="24"/>
      <c r="LL234" s="24"/>
      <c r="ME234" s="7"/>
      <c r="MF234" s="24"/>
      <c r="MG234" s="24"/>
      <c r="MH234" s="24"/>
      <c r="MI234" s="24"/>
      <c r="MJ234" s="6"/>
      <c r="NO234" s="7"/>
      <c r="NP234" s="24"/>
      <c r="NQ234" s="24"/>
      <c r="NR234" s="24"/>
      <c r="NS234" s="24"/>
      <c r="NT234" s="6"/>
      <c r="OG234" s="7"/>
      <c r="OH234" s="24"/>
      <c r="OI234" s="24"/>
      <c r="OJ234" s="24"/>
      <c r="OK234" s="24"/>
      <c r="OL234" s="6"/>
      <c r="PZ234" s="51"/>
      <c r="QA234" s="24"/>
      <c r="QB234" s="24"/>
      <c r="QC234" s="24"/>
      <c r="QD234" s="24"/>
      <c r="QE234" s="6"/>
      <c r="QR234" s="7"/>
      <c r="QS234" s="24"/>
      <c r="QT234" s="24"/>
      <c r="QU234" s="24"/>
      <c r="QV234" s="24"/>
      <c r="QW234" s="6"/>
      <c r="SK234" s="24"/>
      <c r="SL234" s="24"/>
      <c r="SM234" s="24"/>
      <c r="SN234" s="24"/>
      <c r="SO234" s="24"/>
      <c r="SP234" s="24"/>
      <c r="SQ234" s="24"/>
      <c r="SR234" s="24"/>
      <c r="SS234" s="24"/>
      <c r="ST234" s="24"/>
      <c r="SU234" s="24"/>
      <c r="SV234" s="24"/>
      <c r="SW234" s="24"/>
      <c r="SX234" s="24"/>
      <c r="SY234" s="24"/>
      <c r="SZ234" s="24"/>
      <c r="TA234" s="24"/>
      <c r="TB234" s="24"/>
      <c r="TC234" s="24"/>
      <c r="TD234" s="24"/>
      <c r="TE234" s="24"/>
      <c r="TF234" s="7"/>
      <c r="TG234" s="24"/>
      <c r="TH234" s="24"/>
      <c r="TI234" s="24"/>
      <c r="TJ234" s="24"/>
      <c r="TK234" s="6"/>
      <c r="VB234" s="7"/>
      <c r="VC234" s="24"/>
      <c r="VD234" s="24"/>
      <c r="VE234" s="24"/>
      <c r="VF234" s="24"/>
      <c r="VG234" s="6"/>
      <c r="WC234" s="1"/>
      <c r="WD234" s="1"/>
      <c r="WE234" s="1"/>
      <c r="WF234" s="1"/>
      <c r="WG234" s="1"/>
      <c r="WH234" s="1"/>
      <c r="WI234" s="1"/>
      <c r="WJ234" s="1"/>
      <c r="WK234" s="1"/>
      <c r="WN234" s="7"/>
      <c r="WO234" s="24"/>
      <c r="WP234" s="1"/>
      <c r="XD234" s="24"/>
      <c r="XE234" s="24"/>
      <c r="XF234" s="24"/>
      <c r="XG234" s="24"/>
      <c r="XH234" s="24"/>
      <c r="XI234" s="24"/>
      <c r="XJ234" s="24"/>
      <c r="XK234" s="24"/>
      <c r="XL234" s="24"/>
      <c r="AAA234" s="24"/>
      <c r="AAB234" s="7"/>
      <c r="AAC234" s="7"/>
      <c r="AAD234" s="7"/>
      <c r="AAE234" s="24"/>
      <c r="AAF234" s="24"/>
      <c r="AAG234" s="24"/>
      <c r="AAH234" s="7"/>
      <c r="AAI234" s="183"/>
    </row>
    <row r="235">
      <c r="K235" s="183"/>
      <c r="L235" s="6"/>
      <c r="M235" s="24"/>
      <c r="N235" s="24"/>
      <c r="O235" s="24"/>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24"/>
      <c r="AU235" s="24"/>
      <c r="AV235" s="24"/>
      <c r="AW235" s="6"/>
      <c r="AX235" s="6"/>
      <c r="AY235" s="6"/>
      <c r="AZ235" s="71"/>
      <c r="BA235" s="71"/>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6"/>
      <c r="DM235" s="24"/>
      <c r="DN235" s="24"/>
      <c r="DO235" s="24"/>
      <c r="DP235" s="24"/>
      <c r="DQ235" s="6"/>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7"/>
      <c r="ET235" s="7"/>
      <c r="EU235" s="7"/>
      <c r="EV235" s="6"/>
      <c r="EW235" s="6"/>
      <c r="EX235" s="6"/>
      <c r="EY235" s="6"/>
      <c r="EZ235" s="6"/>
      <c r="FA235" s="24"/>
      <c r="FB235" s="24"/>
      <c r="FC235" s="24"/>
      <c r="FD235" s="24"/>
      <c r="FE235" s="6"/>
      <c r="FM235" s="24"/>
      <c r="FN235" s="24"/>
      <c r="FO235" s="24"/>
      <c r="FP235" s="24"/>
      <c r="FQ235" s="24"/>
      <c r="FR235" s="24"/>
      <c r="FS235" s="24"/>
      <c r="FT235" s="24"/>
      <c r="FU235" s="24"/>
      <c r="FV235" s="24"/>
      <c r="FW235" s="24"/>
      <c r="FX235" s="24"/>
      <c r="FY235" s="24"/>
      <c r="FZ235" s="24"/>
      <c r="GA235" s="24"/>
      <c r="GB235" s="24"/>
      <c r="GC235" s="24"/>
      <c r="GD235" s="24"/>
      <c r="GE235" s="24"/>
      <c r="GF235" s="24"/>
      <c r="GG235" s="6"/>
      <c r="GH235" s="24"/>
      <c r="GI235" s="24"/>
      <c r="GJ235" s="24"/>
      <c r="GK235" s="24"/>
      <c r="GL235" s="6"/>
      <c r="HL235" s="6"/>
      <c r="HM235" s="24"/>
      <c r="HN235" s="24"/>
      <c r="HO235" s="24"/>
      <c r="HP235" s="24"/>
      <c r="HQ235" s="6"/>
      <c r="IN235" s="6"/>
      <c r="IO235" s="24"/>
      <c r="IP235" s="24"/>
      <c r="IQ235" s="24"/>
      <c r="IR235" s="24"/>
      <c r="IS235" s="6"/>
      <c r="JF235" s="24"/>
      <c r="JG235" s="24"/>
      <c r="JH235" s="24"/>
      <c r="JI235" s="24"/>
      <c r="JJ235" s="24"/>
      <c r="JK235" s="24"/>
      <c r="JL235" s="24"/>
      <c r="JM235" s="24"/>
      <c r="JN235" s="24"/>
      <c r="KN235" s="24"/>
      <c r="KO235" s="24"/>
      <c r="KP235" s="24"/>
      <c r="KQ235" s="24"/>
      <c r="KR235" s="24"/>
      <c r="KS235" s="24"/>
      <c r="KT235" s="24"/>
      <c r="KU235" s="24"/>
      <c r="KV235" s="24"/>
      <c r="KW235" s="24"/>
      <c r="KX235" s="24"/>
      <c r="KY235" s="24"/>
      <c r="KZ235" s="24"/>
      <c r="LA235" s="24"/>
      <c r="LB235" s="24"/>
      <c r="LC235" s="24"/>
      <c r="LD235" s="24"/>
      <c r="LE235" s="24"/>
      <c r="LF235" s="24"/>
      <c r="LG235" s="24"/>
      <c r="LH235" s="24"/>
      <c r="LI235" s="24"/>
      <c r="LJ235" s="24"/>
      <c r="LK235" s="24"/>
      <c r="LL235" s="24"/>
      <c r="ME235" s="6"/>
      <c r="MF235" s="24"/>
      <c r="MG235" s="24"/>
      <c r="MH235" s="24"/>
      <c r="MI235" s="24"/>
      <c r="MJ235" s="6"/>
      <c r="NO235" s="6"/>
      <c r="NP235" s="24"/>
      <c r="NQ235" s="24"/>
      <c r="NR235" s="24"/>
      <c r="NS235" s="24"/>
      <c r="NT235" s="6"/>
      <c r="OG235" s="6"/>
      <c r="OH235" s="24"/>
      <c r="OI235" s="24"/>
      <c r="OJ235" s="24"/>
      <c r="OK235" s="24"/>
      <c r="OL235" s="6"/>
      <c r="PZ235" s="7"/>
      <c r="QA235" s="24"/>
      <c r="QB235" s="24"/>
      <c r="QC235" s="24"/>
      <c r="QD235" s="24"/>
      <c r="QE235" s="6"/>
      <c r="QF235" s="24"/>
      <c r="QG235" s="7"/>
      <c r="QH235" s="1"/>
      <c r="QR235" s="6"/>
      <c r="QS235" s="24"/>
      <c r="QT235" s="24"/>
      <c r="QU235" s="24"/>
      <c r="QV235" s="24"/>
      <c r="QW235" s="6"/>
      <c r="SK235" s="24"/>
      <c r="SL235" s="24"/>
      <c r="SM235" s="24"/>
      <c r="SN235" s="24"/>
      <c r="SO235" s="24"/>
      <c r="SP235" s="24"/>
      <c r="SQ235" s="24"/>
      <c r="SR235" s="24"/>
      <c r="SS235" s="24"/>
      <c r="ST235" s="24"/>
      <c r="SU235" s="24"/>
      <c r="SV235" s="24"/>
      <c r="SW235" s="24"/>
      <c r="SX235" s="24"/>
      <c r="SY235" s="24"/>
      <c r="SZ235" s="24"/>
      <c r="TA235" s="24"/>
      <c r="TB235" s="24"/>
      <c r="TC235" s="24"/>
      <c r="TD235" s="24"/>
      <c r="TE235" s="24"/>
      <c r="TF235" s="6"/>
      <c r="TG235" s="24"/>
      <c r="TH235" s="24"/>
      <c r="TI235" s="24"/>
      <c r="TJ235" s="24"/>
      <c r="TK235" s="6"/>
      <c r="VB235" s="6"/>
      <c r="VC235" s="24"/>
      <c r="VD235" s="24"/>
      <c r="VE235" s="24"/>
      <c r="VF235" s="24"/>
      <c r="VG235" s="6"/>
      <c r="WC235" s="7"/>
      <c r="WD235" s="7"/>
      <c r="WE235" s="7"/>
      <c r="WF235" s="7"/>
      <c r="WG235" s="7"/>
      <c r="WH235" s="7"/>
      <c r="WI235" s="7"/>
      <c r="WJ235" s="7"/>
      <c r="WK235" s="7"/>
      <c r="WM235" s="71"/>
      <c r="WO235" s="24"/>
      <c r="XD235" s="24"/>
      <c r="XE235" s="24"/>
      <c r="XF235" s="24"/>
      <c r="XG235" s="24"/>
      <c r="XH235" s="24"/>
      <c r="XI235" s="24"/>
      <c r="XJ235" s="24"/>
      <c r="XK235" s="24"/>
      <c r="XL235" s="24"/>
      <c r="AAA235" s="24"/>
      <c r="AAB235" s="7"/>
      <c r="AAC235" s="7"/>
      <c r="AAD235" s="7"/>
      <c r="AAE235" s="24"/>
      <c r="AAF235" s="24"/>
      <c r="AAG235" s="24"/>
      <c r="AAH235" s="7"/>
      <c r="AAI235" s="183"/>
    </row>
    <row r="236">
      <c r="K236" s="6"/>
      <c r="L236" s="6"/>
      <c r="M236" s="6"/>
      <c r="N236" s="6"/>
      <c r="O236" s="24"/>
      <c r="P236" s="24"/>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24"/>
      <c r="AU236" s="24"/>
      <c r="AV236" s="24"/>
      <c r="AW236" s="7"/>
      <c r="AX236" s="7"/>
      <c r="AY236" s="6"/>
      <c r="AZ236" s="71"/>
      <c r="BA236" s="71"/>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7"/>
      <c r="DM236" s="24"/>
      <c r="DN236" s="24"/>
      <c r="DO236" s="24"/>
      <c r="DP236" s="24"/>
      <c r="DQ236" s="6"/>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51"/>
      <c r="ET236" s="51"/>
      <c r="EU236" s="51"/>
      <c r="EV236" s="7"/>
      <c r="EW236" s="7"/>
      <c r="EX236" s="7"/>
      <c r="EY236" s="7"/>
      <c r="EZ236" s="7"/>
      <c r="FA236" s="24"/>
      <c r="FB236" s="24"/>
      <c r="FC236" s="24"/>
      <c r="FD236" s="24"/>
      <c r="FE236" s="6"/>
      <c r="FM236" s="24"/>
      <c r="FN236" s="24"/>
      <c r="FO236" s="24"/>
      <c r="FP236" s="24"/>
      <c r="FQ236" s="24"/>
      <c r="FR236" s="24"/>
      <c r="FS236" s="24"/>
      <c r="FT236" s="24"/>
      <c r="FU236" s="24"/>
      <c r="FV236" s="24"/>
      <c r="FW236" s="24"/>
      <c r="FX236" s="24"/>
      <c r="FY236" s="24"/>
      <c r="FZ236" s="24"/>
      <c r="GA236" s="24"/>
      <c r="GB236" s="24"/>
      <c r="GC236" s="24"/>
      <c r="GD236" s="24"/>
      <c r="GE236" s="24"/>
      <c r="GF236" s="24"/>
      <c r="GG236" s="7"/>
      <c r="GH236" s="24"/>
      <c r="GI236" s="24"/>
      <c r="GJ236" s="24"/>
      <c r="GK236" s="24"/>
      <c r="GL236" s="6"/>
      <c r="HL236" s="7"/>
      <c r="HM236" s="24"/>
      <c r="HN236" s="24"/>
      <c r="HO236" s="24"/>
      <c r="HP236" s="24"/>
      <c r="HQ236" s="6"/>
      <c r="IN236" s="7"/>
      <c r="IO236" s="24"/>
      <c r="IP236" s="24"/>
      <c r="IQ236" s="24"/>
      <c r="IR236" s="24"/>
      <c r="IS236" s="6"/>
      <c r="JF236" s="24"/>
      <c r="JG236" s="24"/>
      <c r="JH236" s="24"/>
      <c r="JI236" s="24"/>
      <c r="JJ236" s="24"/>
      <c r="JK236" s="24"/>
      <c r="JL236" s="24"/>
      <c r="JM236" s="24"/>
      <c r="JN236" s="24"/>
      <c r="KN236" s="24"/>
      <c r="KO236" s="24"/>
      <c r="KP236" s="24"/>
      <c r="KQ236" s="24"/>
      <c r="KR236" s="24"/>
      <c r="KS236" s="24"/>
      <c r="KT236" s="24"/>
      <c r="KU236" s="24"/>
      <c r="KV236" s="24"/>
      <c r="KW236" s="24"/>
      <c r="KX236" s="24"/>
      <c r="KY236" s="24"/>
      <c r="KZ236" s="24"/>
      <c r="LA236" s="24"/>
      <c r="LB236" s="24"/>
      <c r="LC236" s="24"/>
      <c r="LD236" s="24"/>
      <c r="LE236" s="24"/>
      <c r="LF236" s="24"/>
      <c r="LG236" s="24"/>
      <c r="LH236" s="24"/>
      <c r="LI236" s="24"/>
      <c r="LJ236" s="24"/>
      <c r="LK236" s="24"/>
      <c r="LL236" s="24"/>
      <c r="ME236" s="7"/>
      <c r="MF236" s="24"/>
      <c r="MG236" s="24"/>
      <c r="MH236" s="24"/>
      <c r="MI236" s="24"/>
      <c r="MJ236" s="6"/>
      <c r="NO236" s="7"/>
      <c r="NP236" s="24"/>
      <c r="NQ236" s="24"/>
      <c r="NR236" s="24"/>
      <c r="NS236" s="24"/>
      <c r="NT236" s="6"/>
      <c r="OG236" s="7"/>
      <c r="OH236" s="24"/>
      <c r="OI236" s="24"/>
      <c r="OJ236" s="24"/>
      <c r="OK236" s="24"/>
      <c r="OL236" s="6"/>
      <c r="PZ236" s="7"/>
      <c r="QA236" s="24"/>
      <c r="QB236" s="24"/>
      <c r="QC236" s="24"/>
      <c r="QD236" s="24"/>
      <c r="QE236" s="6"/>
      <c r="QF236" s="24"/>
      <c r="QG236" s="1"/>
      <c r="QH236" s="7"/>
      <c r="QR236" s="7"/>
      <c r="QS236" s="24"/>
      <c r="QT236" s="24"/>
      <c r="QU236" s="24"/>
      <c r="QV236" s="24"/>
      <c r="QW236" s="6"/>
      <c r="SK236" s="24"/>
      <c r="SL236" s="24"/>
      <c r="SM236" s="24"/>
      <c r="SN236" s="24"/>
      <c r="SO236" s="24"/>
      <c r="SP236" s="24"/>
      <c r="SQ236" s="24"/>
      <c r="SR236" s="24"/>
      <c r="SS236" s="24"/>
      <c r="ST236" s="24"/>
      <c r="SU236" s="24"/>
      <c r="SV236" s="24"/>
      <c r="SW236" s="24"/>
      <c r="SX236" s="24"/>
      <c r="SY236" s="24"/>
      <c r="SZ236" s="24"/>
      <c r="TA236" s="24"/>
      <c r="TB236" s="24"/>
      <c r="TC236" s="24"/>
      <c r="TD236" s="24"/>
      <c r="TE236" s="24"/>
      <c r="TF236" s="7"/>
      <c r="TG236" s="24"/>
      <c r="TH236" s="24"/>
      <c r="TI236" s="24"/>
      <c r="TJ236" s="24"/>
      <c r="TK236" s="6"/>
      <c r="VB236" s="7"/>
      <c r="VC236" s="24"/>
      <c r="VD236" s="24"/>
      <c r="VE236" s="24"/>
      <c r="VF236" s="24"/>
      <c r="VG236" s="6"/>
      <c r="WC236" s="24"/>
      <c r="WD236" s="24"/>
      <c r="WE236" s="24"/>
      <c r="WF236" s="24"/>
      <c r="WG236" s="24"/>
      <c r="WH236" s="24"/>
      <c r="WI236" s="24"/>
      <c r="WJ236" s="24"/>
      <c r="WK236" s="24"/>
      <c r="WN236" s="7"/>
      <c r="WO236" s="24"/>
      <c r="XD236" s="24"/>
      <c r="XE236" s="24"/>
      <c r="XF236" s="24"/>
      <c r="XG236" s="24"/>
      <c r="XH236" s="24"/>
      <c r="XI236" s="24"/>
      <c r="XJ236" s="24"/>
      <c r="XK236" s="24"/>
      <c r="XL236" s="24"/>
      <c r="AAA236" s="24"/>
      <c r="AAB236" s="7"/>
      <c r="AAC236" s="7"/>
      <c r="AAD236" s="51"/>
      <c r="AAE236" s="24"/>
      <c r="AAF236" s="24"/>
      <c r="AAG236" s="24"/>
      <c r="AAH236" s="7"/>
      <c r="AAI236" s="183"/>
    </row>
    <row r="237">
      <c r="K237" s="6"/>
      <c r="L237" s="6"/>
      <c r="M237" s="6"/>
      <c r="N237" s="6"/>
      <c r="O237" s="24"/>
      <c r="P237" s="24"/>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24"/>
      <c r="AU237" s="24"/>
      <c r="AV237" s="24"/>
      <c r="AW237" s="6"/>
      <c r="AX237" s="24"/>
      <c r="AY237" s="6"/>
      <c r="AZ237" s="71"/>
      <c r="BA237" s="71"/>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51"/>
      <c r="DM237" s="24"/>
      <c r="DN237" s="24"/>
      <c r="DO237" s="24"/>
      <c r="DP237" s="24"/>
      <c r="DQ237" s="6"/>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7"/>
      <c r="ET237" s="7"/>
      <c r="EU237" s="7"/>
      <c r="EV237" s="51"/>
      <c r="EW237" s="51"/>
      <c r="EX237" s="51"/>
      <c r="EY237" s="51"/>
      <c r="EZ237" s="51"/>
      <c r="FA237" s="24"/>
      <c r="FB237" s="24"/>
      <c r="FC237" s="24"/>
      <c r="FD237" s="24"/>
      <c r="FE237" s="6"/>
      <c r="FM237" s="24"/>
      <c r="FN237" s="24"/>
      <c r="FO237" s="24"/>
      <c r="FP237" s="24"/>
      <c r="FQ237" s="24"/>
      <c r="FR237" s="24"/>
      <c r="FS237" s="24"/>
      <c r="FT237" s="24"/>
      <c r="FU237" s="24"/>
      <c r="FV237" s="24"/>
      <c r="FW237" s="24"/>
      <c r="FX237" s="24"/>
      <c r="FY237" s="24"/>
      <c r="FZ237" s="24"/>
      <c r="GA237" s="24"/>
      <c r="GB237" s="24"/>
      <c r="GC237" s="24"/>
      <c r="GD237" s="24"/>
      <c r="GE237" s="24"/>
      <c r="GF237" s="24"/>
      <c r="GG237" s="51"/>
      <c r="GH237" s="24"/>
      <c r="GI237" s="24"/>
      <c r="GJ237" s="24"/>
      <c r="GK237" s="24"/>
      <c r="GL237" s="6"/>
      <c r="HL237" s="51"/>
      <c r="HM237" s="24"/>
      <c r="HN237" s="24"/>
      <c r="HO237" s="24"/>
      <c r="HP237" s="24"/>
      <c r="HQ237" s="6"/>
      <c r="IN237" s="51"/>
      <c r="IO237" s="24"/>
      <c r="IP237" s="24"/>
      <c r="IQ237" s="24"/>
      <c r="IR237" s="24"/>
      <c r="IS237" s="6"/>
      <c r="JF237" s="24"/>
      <c r="JG237" s="24"/>
      <c r="JH237" s="24"/>
      <c r="JI237" s="24"/>
      <c r="JJ237" s="24"/>
      <c r="JK237" s="24"/>
      <c r="JL237" s="24"/>
      <c r="JM237" s="24"/>
      <c r="JN237" s="24"/>
      <c r="KN237" s="24"/>
      <c r="KO237" s="24"/>
      <c r="KP237" s="24"/>
      <c r="KQ237" s="24"/>
      <c r="KR237" s="24"/>
      <c r="KS237" s="24"/>
      <c r="KT237" s="24"/>
      <c r="KU237" s="6"/>
      <c r="KV237" s="6"/>
      <c r="KW237" s="6"/>
      <c r="KX237" s="6"/>
      <c r="KY237" s="6"/>
      <c r="KZ237" s="6"/>
      <c r="LA237" s="6"/>
      <c r="LB237" s="6"/>
      <c r="LC237" s="6"/>
      <c r="LD237" s="24"/>
      <c r="LE237" s="24"/>
      <c r="LF237" s="24"/>
      <c r="LG237" s="24"/>
      <c r="LH237" s="24"/>
      <c r="LI237" s="24"/>
      <c r="LJ237" s="24"/>
      <c r="LK237" s="24"/>
      <c r="LL237" s="24"/>
      <c r="ME237" s="51"/>
      <c r="MF237" s="24"/>
      <c r="MG237" s="24"/>
      <c r="MH237" s="24"/>
      <c r="MI237" s="24"/>
      <c r="MJ237" s="6"/>
      <c r="NO237" s="51"/>
      <c r="NP237" s="24"/>
      <c r="NQ237" s="24"/>
      <c r="NR237" s="24"/>
      <c r="NS237" s="24"/>
      <c r="NT237" s="6"/>
      <c r="OG237" s="51"/>
      <c r="OH237" s="24"/>
      <c r="OI237" s="24"/>
      <c r="OJ237" s="24"/>
      <c r="OK237" s="24"/>
      <c r="OL237" s="6"/>
      <c r="PZ237" s="7"/>
      <c r="QA237" s="24"/>
      <c r="QB237" s="24"/>
      <c r="QC237" s="24"/>
      <c r="QD237" s="24"/>
      <c r="QE237" s="6"/>
      <c r="QF237" s="24"/>
      <c r="QG237" s="1"/>
      <c r="QH237" s="24"/>
      <c r="QR237" s="51"/>
      <c r="QS237" s="24"/>
      <c r="QT237" s="24"/>
      <c r="QU237" s="24"/>
      <c r="QV237" s="24"/>
      <c r="QW237" s="6"/>
      <c r="SK237" s="24"/>
      <c r="SL237" s="24"/>
      <c r="SM237" s="24"/>
      <c r="SN237" s="24"/>
      <c r="SO237" s="24"/>
      <c r="SP237" s="24"/>
      <c r="SQ237" s="24"/>
      <c r="SR237" s="24"/>
      <c r="SS237" s="24"/>
      <c r="ST237" s="24"/>
      <c r="SU237" s="24"/>
      <c r="SV237" s="24"/>
      <c r="SW237" s="24"/>
      <c r="SX237" s="24"/>
      <c r="SY237" s="24"/>
      <c r="SZ237" s="24"/>
      <c r="TA237" s="24"/>
      <c r="TB237" s="24"/>
      <c r="TC237" s="24"/>
      <c r="TD237" s="24"/>
      <c r="TE237" s="24"/>
      <c r="TF237" s="51"/>
      <c r="TG237" s="24"/>
      <c r="TH237" s="24"/>
      <c r="TI237" s="24"/>
      <c r="TJ237" s="24"/>
      <c r="TK237" s="6"/>
      <c r="VB237" s="51"/>
      <c r="VC237" s="24"/>
      <c r="VD237" s="24"/>
      <c r="VE237" s="24"/>
      <c r="VF237" s="24"/>
      <c r="VG237" s="6"/>
      <c r="WC237" s="7"/>
      <c r="WD237" s="7"/>
      <c r="WE237" s="7"/>
      <c r="WF237" s="7"/>
      <c r="WG237" s="7"/>
      <c r="WH237" s="7"/>
      <c r="WI237" s="7"/>
      <c r="WJ237" s="7"/>
      <c r="WK237" s="7"/>
      <c r="WM237" s="71"/>
      <c r="WO237" s="24"/>
      <c r="XD237" s="24"/>
      <c r="XE237" s="24"/>
      <c r="XF237" s="24"/>
      <c r="XG237" s="24"/>
      <c r="XH237" s="24"/>
      <c r="XI237" s="24"/>
      <c r="XJ237" s="24"/>
      <c r="XK237" s="24"/>
      <c r="XL237" s="24"/>
      <c r="ZG237" s="24"/>
      <c r="ZI237" s="8"/>
      <c r="ZJ237" s="51"/>
      <c r="ZK237" s="24"/>
      <c r="ZL237" s="7"/>
      <c r="ZM237" s="1"/>
      <c r="AAA237" s="24"/>
      <c r="AAB237" s="24"/>
      <c r="AAC237" s="6"/>
      <c r="AAD237" s="7"/>
      <c r="AAE237" s="24"/>
      <c r="AAF237" s="24"/>
      <c r="AAG237" s="24"/>
      <c r="AAH237" s="24"/>
      <c r="AAI237" s="183"/>
    </row>
    <row r="238">
      <c r="K238" s="6"/>
      <c r="L238" s="6"/>
      <c r="M238" s="6"/>
      <c r="N238" s="6"/>
      <c r="O238" s="24"/>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24"/>
      <c r="AU238" s="24"/>
      <c r="AV238" s="210"/>
      <c r="AW238" s="210"/>
      <c r="AX238" s="24"/>
      <c r="AY238" s="6"/>
      <c r="AZ238" s="71"/>
      <c r="BA238" s="71"/>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7"/>
      <c r="DM238" s="24"/>
      <c r="DN238" s="24"/>
      <c r="DO238" s="24"/>
      <c r="DP238" s="24"/>
      <c r="DQ238" s="6"/>
      <c r="DR238" s="24"/>
      <c r="DS238" s="7"/>
      <c r="DT238" s="1"/>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7"/>
      <c r="ET238" s="7"/>
      <c r="EU238" s="7"/>
      <c r="EV238" s="7"/>
      <c r="EW238" s="7"/>
      <c r="EX238" s="7"/>
      <c r="EY238" s="7"/>
      <c r="EZ238" s="7"/>
      <c r="FA238" s="24"/>
      <c r="FB238" s="24"/>
      <c r="FC238" s="24"/>
      <c r="FD238" s="24"/>
      <c r="FE238" s="6"/>
      <c r="FF238" s="24"/>
      <c r="FG238" s="7"/>
      <c r="FH238" s="1"/>
      <c r="FM238" s="24"/>
      <c r="FN238" s="24"/>
      <c r="FO238" s="24"/>
      <c r="FP238" s="24"/>
      <c r="FQ238" s="24"/>
      <c r="FR238" s="24"/>
      <c r="FS238" s="24"/>
      <c r="FT238" s="24"/>
      <c r="FU238" s="24"/>
      <c r="FV238" s="24"/>
      <c r="FW238" s="24"/>
      <c r="FX238" s="24"/>
      <c r="FY238" s="24"/>
      <c r="FZ238" s="24"/>
      <c r="GA238" s="24"/>
      <c r="GB238" s="24"/>
      <c r="GC238" s="24"/>
      <c r="GD238" s="24"/>
      <c r="GE238" s="24"/>
      <c r="GF238" s="24"/>
      <c r="GG238" s="7"/>
      <c r="GH238" s="24"/>
      <c r="GI238" s="24"/>
      <c r="GJ238" s="24"/>
      <c r="GK238" s="24"/>
      <c r="GL238" s="6"/>
      <c r="GM238" s="24"/>
      <c r="GN238" s="7"/>
      <c r="GO238" s="1"/>
      <c r="HL238" s="7"/>
      <c r="HM238" s="24"/>
      <c r="HN238" s="24"/>
      <c r="HO238" s="24"/>
      <c r="HP238" s="24"/>
      <c r="HQ238" s="6"/>
      <c r="HR238" s="24"/>
      <c r="HS238" s="7"/>
      <c r="HT238" s="1"/>
      <c r="IN238" s="7"/>
      <c r="IO238" s="24"/>
      <c r="IP238" s="24"/>
      <c r="IQ238" s="24"/>
      <c r="IR238" s="24"/>
      <c r="IS238" s="6"/>
      <c r="IT238" s="24"/>
      <c r="IU238" s="7"/>
      <c r="IV238" s="1"/>
      <c r="IW238" s="1"/>
      <c r="IX238" s="1"/>
      <c r="IY238" s="1"/>
      <c r="IZ238" s="1"/>
      <c r="JA238" s="1"/>
      <c r="JB238" s="1"/>
      <c r="JC238" s="1"/>
      <c r="JD238" s="1"/>
      <c r="JE238" s="1"/>
      <c r="JF238" s="24"/>
      <c r="JG238" s="24"/>
      <c r="JH238" s="24"/>
      <c r="JI238" s="24"/>
      <c r="JJ238" s="24"/>
      <c r="JK238" s="24"/>
      <c r="JL238" s="24"/>
      <c r="JM238" s="24"/>
      <c r="JN238" s="24"/>
      <c r="KN238" s="24"/>
      <c r="KO238" s="24"/>
      <c r="KP238" s="24"/>
      <c r="KQ238" s="24"/>
      <c r="KR238" s="24"/>
      <c r="KS238" s="24"/>
      <c r="KT238" s="24"/>
      <c r="KU238" s="1"/>
      <c r="KV238" s="1"/>
      <c r="KW238" s="1"/>
      <c r="KX238" s="1"/>
      <c r="KY238" s="1"/>
      <c r="KZ238" s="1"/>
      <c r="LA238" s="1"/>
      <c r="LB238" s="1"/>
      <c r="LC238" s="1"/>
      <c r="LD238" s="24"/>
      <c r="LE238" s="24"/>
      <c r="LF238" s="24"/>
      <c r="LG238" s="24"/>
      <c r="LH238" s="24"/>
      <c r="LI238" s="24"/>
      <c r="LJ238" s="24"/>
      <c r="LK238" s="24"/>
      <c r="LL238" s="24"/>
      <c r="ME238" s="7"/>
      <c r="MF238" s="24"/>
      <c r="MG238" s="24"/>
      <c r="MH238" s="24"/>
      <c r="MI238" s="24"/>
      <c r="MJ238" s="6"/>
      <c r="MK238" s="24"/>
      <c r="ML238" s="7"/>
      <c r="MM238" s="1"/>
      <c r="MN238" s="1"/>
      <c r="MO238" s="1"/>
      <c r="MP238" s="1"/>
      <c r="MQ238" s="1"/>
      <c r="MR238" s="1"/>
      <c r="MS238" s="1"/>
      <c r="MT238" s="1"/>
      <c r="MU238" s="1"/>
      <c r="MV238" s="1"/>
      <c r="NO238" s="7"/>
      <c r="NP238" s="24"/>
      <c r="NQ238" s="24"/>
      <c r="NR238" s="24"/>
      <c r="NS238" s="24"/>
      <c r="NT238" s="6"/>
      <c r="NU238" s="24"/>
      <c r="NV238" s="7"/>
      <c r="NW238" s="1"/>
      <c r="NX238" s="1"/>
      <c r="NY238" s="1"/>
      <c r="NZ238" s="1"/>
      <c r="OA238" s="1"/>
      <c r="OB238" s="1"/>
      <c r="OC238" s="1"/>
      <c r="OD238" s="1"/>
      <c r="OE238" s="1"/>
      <c r="OF238" s="1"/>
      <c r="OG238" s="7"/>
      <c r="OH238" s="24"/>
      <c r="OI238" s="24"/>
      <c r="OJ238" s="24"/>
      <c r="OK238" s="24"/>
      <c r="OL238" s="6"/>
      <c r="OM238" s="24"/>
      <c r="ON238" s="7"/>
      <c r="OO238" s="1"/>
      <c r="OP238" s="1"/>
      <c r="OQ238" s="1"/>
      <c r="OR238" s="1"/>
      <c r="OS238" s="1"/>
      <c r="OT238" s="1"/>
      <c r="OU238" s="1"/>
      <c r="OV238" s="1"/>
      <c r="OW238" s="1"/>
      <c r="OX238" s="1"/>
      <c r="PZ238" s="7"/>
      <c r="QA238" s="24"/>
      <c r="QB238" s="24"/>
      <c r="QC238" s="24"/>
      <c r="QD238" s="24"/>
      <c r="QE238" s="6"/>
      <c r="QF238" s="24"/>
      <c r="QG238" s="1"/>
      <c r="QH238" s="7"/>
      <c r="QI238" s="1"/>
      <c r="QJ238" s="1"/>
      <c r="QK238" s="1"/>
      <c r="QL238" s="1"/>
      <c r="QM238" s="1"/>
      <c r="QN238" s="1"/>
      <c r="QO238" s="1"/>
      <c r="QP238" s="1"/>
      <c r="QQ238" s="1"/>
      <c r="QR238" s="7"/>
      <c r="QS238" s="24"/>
      <c r="QT238" s="24"/>
      <c r="QU238" s="24"/>
      <c r="QV238" s="24"/>
      <c r="QW238" s="6"/>
      <c r="QX238" s="24"/>
      <c r="QY238" s="7"/>
      <c r="QZ238" s="1"/>
      <c r="RA238" s="1"/>
      <c r="RB238" s="1"/>
      <c r="RC238" s="1"/>
      <c r="RD238" s="1"/>
      <c r="RE238" s="1"/>
      <c r="RF238" s="1"/>
      <c r="RG238" s="1"/>
      <c r="RH238" s="1"/>
      <c r="RI238" s="1"/>
      <c r="SB238" s="1"/>
      <c r="SC238" s="1"/>
      <c r="SD238" s="1"/>
      <c r="SE238" s="1"/>
      <c r="SF238" s="1"/>
      <c r="SG238" s="1"/>
      <c r="SH238" s="1"/>
      <c r="SI238" s="1"/>
      <c r="SJ238" s="1"/>
      <c r="SK238" s="24"/>
      <c r="SL238" s="24"/>
      <c r="SM238" s="24"/>
      <c r="SN238" s="24"/>
      <c r="SO238" s="24"/>
      <c r="SP238" s="24"/>
      <c r="SQ238" s="24"/>
      <c r="SR238" s="24"/>
      <c r="SS238" s="24"/>
      <c r="ST238" s="24"/>
      <c r="SU238" s="24"/>
      <c r="SV238" s="24"/>
      <c r="SW238" s="24"/>
      <c r="SX238" s="24"/>
      <c r="SY238" s="24"/>
      <c r="SZ238" s="24"/>
      <c r="TA238" s="24"/>
      <c r="TB238" s="24"/>
      <c r="TC238" s="24"/>
      <c r="TD238" s="24"/>
      <c r="TE238" s="24"/>
      <c r="TF238" s="7"/>
      <c r="TG238" s="24"/>
      <c r="TH238" s="24"/>
      <c r="TI238" s="24"/>
      <c r="TJ238" s="24"/>
      <c r="TK238" s="6"/>
      <c r="TL238" s="24"/>
      <c r="TM238" s="7"/>
      <c r="TN238" s="1"/>
      <c r="TR238" s="1"/>
      <c r="TS238" s="1"/>
      <c r="TT238" s="1"/>
      <c r="TU238" s="1"/>
      <c r="TV238" s="1"/>
      <c r="TW238" s="1"/>
      <c r="TX238" s="1"/>
      <c r="TY238" s="1"/>
      <c r="TZ238" s="1"/>
      <c r="UA238" s="1"/>
      <c r="UB238" s="1"/>
      <c r="UC238" s="1"/>
      <c r="UD238" s="1"/>
      <c r="UE238" s="1"/>
      <c r="UF238" s="1"/>
      <c r="UG238" s="1"/>
      <c r="UH238" s="1"/>
      <c r="UI238" s="1"/>
      <c r="US238" s="1"/>
      <c r="UT238" s="3"/>
      <c r="UU238" s="1"/>
      <c r="UV238" s="1"/>
      <c r="UW238" s="1"/>
      <c r="UX238" s="1"/>
      <c r="UY238" s="1"/>
      <c r="UZ238" s="1"/>
      <c r="VA238" s="1"/>
      <c r="VB238" s="7"/>
      <c r="VC238" s="24"/>
      <c r="VD238" s="24"/>
      <c r="VE238" s="24"/>
      <c r="VF238" s="24"/>
      <c r="VG238" s="6"/>
      <c r="VH238" s="24"/>
      <c r="VI238" s="7"/>
      <c r="VJ238" s="1"/>
      <c r="VK238" s="1"/>
      <c r="VL238" s="1"/>
      <c r="VM238" s="1"/>
      <c r="VN238" s="1"/>
      <c r="VO238" s="1"/>
      <c r="VP238" s="1"/>
      <c r="VQ238" s="1"/>
      <c r="VR238" s="1"/>
      <c r="VS238" s="1"/>
      <c r="VT238" s="1"/>
      <c r="VU238" s="1"/>
      <c r="VV238" s="1"/>
      <c r="VW238" s="1"/>
      <c r="VX238" s="1"/>
      <c r="VY238" s="1"/>
      <c r="VZ238" s="1"/>
      <c r="WA238" s="1"/>
      <c r="WB238" s="1"/>
      <c r="WC238" s="24"/>
      <c r="WD238" s="24"/>
      <c r="WE238" s="24"/>
      <c r="WF238" s="24"/>
      <c r="WG238" s="24"/>
      <c r="WH238" s="24"/>
      <c r="WI238" s="24"/>
      <c r="WJ238" s="24"/>
      <c r="WK238" s="24"/>
      <c r="WL238" s="1"/>
      <c r="WN238" s="7"/>
      <c r="WO238" s="24"/>
      <c r="XD238" s="24"/>
      <c r="XE238" s="24"/>
      <c r="XF238" s="24"/>
      <c r="XG238" s="24"/>
      <c r="XH238" s="24"/>
      <c r="XI238" s="24"/>
      <c r="XJ238" s="24"/>
      <c r="XK238" s="24"/>
      <c r="XL238" s="24"/>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ZG238" s="24"/>
      <c r="ZJ238" s="24"/>
      <c r="ZK238" s="24"/>
      <c r="ZL238" s="1"/>
      <c r="ZM238" s="7"/>
      <c r="AAA238" s="24"/>
      <c r="AAB238" s="24"/>
      <c r="AAC238" s="6"/>
      <c r="AAD238" s="7"/>
      <c r="AAE238" s="24"/>
      <c r="AAF238" s="24"/>
      <c r="AAG238" s="24"/>
      <c r="AAH238" s="24"/>
      <c r="AAI238" s="183"/>
    </row>
    <row r="239">
      <c r="K239" s="6"/>
      <c r="L239" s="6"/>
      <c r="M239" s="6"/>
      <c r="N239" s="6"/>
      <c r="O239" s="24"/>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24"/>
      <c r="AU239" s="24"/>
      <c r="AV239" s="24"/>
      <c r="AW239" s="210"/>
      <c r="AX239" s="24"/>
      <c r="AY239" s="6"/>
      <c r="AZ239" s="71"/>
      <c r="BA239" s="71"/>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7"/>
      <c r="DM239" s="24"/>
      <c r="DN239" s="24"/>
      <c r="DO239" s="24"/>
      <c r="DP239" s="24"/>
      <c r="DQ239" s="6"/>
      <c r="DR239" s="24"/>
      <c r="DS239" s="1"/>
      <c r="DT239" s="7"/>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7"/>
      <c r="ET239" s="7"/>
      <c r="EU239" s="7"/>
      <c r="EV239" s="7"/>
      <c r="EW239" s="7"/>
      <c r="EX239" s="7"/>
      <c r="EY239" s="7"/>
      <c r="EZ239" s="7"/>
      <c r="FA239" s="24"/>
      <c r="FB239" s="24"/>
      <c r="FC239" s="24"/>
      <c r="FD239" s="24"/>
      <c r="FE239" s="6"/>
      <c r="FF239" s="24"/>
      <c r="FG239" s="1"/>
      <c r="FH239" s="7"/>
      <c r="FM239" s="24"/>
      <c r="FN239" s="24"/>
      <c r="FO239" s="24"/>
      <c r="FP239" s="24"/>
      <c r="FQ239" s="24"/>
      <c r="FR239" s="24"/>
      <c r="FS239" s="24"/>
      <c r="FT239" s="24"/>
      <c r="FU239" s="24"/>
      <c r="FV239" s="24"/>
      <c r="FW239" s="24"/>
      <c r="FX239" s="24"/>
      <c r="FY239" s="24"/>
      <c r="FZ239" s="24"/>
      <c r="GA239" s="24"/>
      <c r="GB239" s="24"/>
      <c r="GC239" s="24"/>
      <c r="GD239" s="24"/>
      <c r="GE239" s="24"/>
      <c r="GF239" s="24"/>
      <c r="GG239" s="7"/>
      <c r="GH239" s="24"/>
      <c r="GI239" s="24"/>
      <c r="GJ239" s="24"/>
      <c r="GK239" s="24"/>
      <c r="GL239" s="6"/>
      <c r="GM239" s="24"/>
      <c r="GN239" s="1"/>
      <c r="GO239" s="7"/>
      <c r="HL239" s="7"/>
      <c r="HM239" s="24"/>
      <c r="HN239" s="24"/>
      <c r="HO239" s="24"/>
      <c r="HP239" s="24"/>
      <c r="HQ239" s="6"/>
      <c r="HR239" s="24"/>
      <c r="HS239" s="1"/>
      <c r="HT239" s="7"/>
      <c r="IN239" s="7"/>
      <c r="IO239" s="24"/>
      <c r="IP239" s="24"/>
      <c r="IQ239" s="24"/>
      <c r="IR239" s="24"/>
      <c r="IS239" s="6"/>
      <c r="IT239" s="24"/>
      <c r="IU239" s="1"/>
      <c r="IV239" s="7"/>
      <c r="IW239" s="7"/>
      <c r="IX239" s="7"/>
      <c r="IY239" s="7"/>
      <c r="IZ239" s="7"/>
      <c r="JA239" s="7"/>
      <c r="JB239" s="7"/>
      <c r="JC239" s="7"/>
      <c r="JD239" s="7"/>
      <c r="JE239" s="7"/>
      <c r="JF239" s="24"/>
      <c r="JG239" s="24"/>
      <c r="JH239" s="24"/>
      <c r="JI239" s="24"/>
      <c r="JJ239" s="24"/>
      <c r="JK239" s="24"/>
      <c r="JL239" s="24"/>
      <c r="JM239" s="24"/>
      <c r="JN239" s="24"/>
      <c r="KN239" s="24"/>
      <c r="KO239" s="24"/>
      <c r="KP239" s="24"/>
      <c r="KQ239" s="24"/>
      <c r="KR239" s="24"/>
      <c r="KS239" s="24"/>
      <c r="KT239" s="24"/>
      <c r="KU239" s="1"/>
      <c r="KV239" s="1"/>
      <c r="KW239" s="1"/>
      <c r="KX239" s="1"/>
      <c r="KY239" s="1"/>
      <c r="KZ239" s="1"/>
      <c r="LA239" s="1"/>
      <c r="LB239" s="1"/>
      <c r="LC239" s="1"/>
      <c r="LD239" s="24"/>
      <c r="LE239" s="24"/>
      <c r="LF239" s="24"/>
      <c r="LG239" s="24"/>
      <c r="LH239" s="24"/>
      <c r="LI239" s="24"/>
      <c r="LJ239" s="24"/>
      <c r="LK239" s="24"/>
      <c r="LL239" s="24"/>
      <c r="ME239" s="7"/>
      <c r="MF239" s="24"/>
      <c r="MG239" s="24"/>
      <c r="MH239" s="24"/>
      <c r="MI239" s="24"/>
      <c r="MJ239" s="6"/>
      <c r="MK239" s="24"/>
      <c r="ML239" s="1"/>
      <c r="MM239" s="7"/>
      <c r="MN239" s="7"/>
      <c r="MO239" s="7"/>
      <c r="MP239" s="7"/>
      <c r="MQ239" s="7"/>
      <c r="MR239" s="7"/>
      <c r="MS239" s="7"/>
      <c r="MT239" s="7"/>
      <c r="MU239" s="7"/>
      <c r="MV239" s="7"/>
      <c r="NO239" s="7"/>
      <c r="NP239" s="24"/>
      <c r="NQ239" s="24"/>
      <c r="NR239" s="24"/>
      <c r="NS239" s="24"/>
      <c r="NT239" s="6"/>
      <c r="NU239" s="24"/>
      <c r="NV239" s="1"/>
      <c r="NW239" s="7"/>
      <c r="NX239" s="7"/>
      <c r="NY239" s="7"/>
      <c r="NZ239" s="7"/>
      <c r="OA239" s="7"/>
      <c r="OB239" s="7"/>
      <c r="OC239" s="7"/>
      <c r="OD239" s="7"/>
      <c r="OE239" s="7"/>
      <c r="OF239" s="7"/>
      <c r="OG239" s="7"/>
      <c r="OH239" s="24"/>
      <c r="OI239" s="24"/>
      <c r="OJ239" s="24"/>
      <c r="OK239" s="24"/>
      <c r="OL239" s="6"/>
      <c r="OM239" s="24"/>
      <c r="ON239" s="1"/>
      <c r="OO239" s="7"/>
      <c r="OP239" s="7"/>
      <c r="OQ239" s="7"/>
      <c r="OR239" s="7"/>
      <c r="OS239" s="7"/>
      <c r="OT239" s="7"/>
      <c r="OU239" s="7"/>
      <c r="OV239" s="7"/>
      <c r="OW239" s="7"/>
      <c r="OX239" s="7"/>
      <c r="PZ239" s="6"/>
      <c r="QA239" s="24"/>
      <c r="QB239" s="24"/>
      <c r="QC239" s="24"/>
      <c r="QD239" s="24"/>
      <c r="QE239" s="6"/>
      <c r="QF239" s="24"/>
      <c r="QG239" s="1"/>
      <c r="QH239" s="24"/>
      <c r="QI239" s="7"/>
      <c r="QJ239" s="7"/>
      <c r="QK239" s="7"/>
      <c r="QL239" s="7"/>
      <c r="QM239" s="7"/>
      <c r="QN239" s="7"/>
      <c r="QO239" s="7"/>
      <c r="QP239" s="7"/>
      <c r="QQ239" s="7"/>
      <c r="QR239" s="7"/>
      <c r="QS239" s="24"/>
      <c r="QT239" s="24"/>
      <c r="QU239" s="24"/>
      <c r="QV239" s="24"/>
      <c r="QW239" s="6"/>
      <c r="QX239" s="24"/>
      <c r="QY239" s="1"/>
      <c r="QZ239" s="7"/>
      <c r="RA239" s="7"/>
      <c r="RB239" s="7"/>
      <c r="RC239" s="7"/>
      <c r="RD239" s="7"/>
      <c r="RE239" s="7"/>
      <c r="RF239" s="7"/>
      <c r="RG239" s="7"/>
      <c r="RH239" s="7"/>
      <c r="RI239" s="7"/>
      <c r="SB239" s="7"/>
      <c r="SC239" s="7"/>
      <c r="SD239" s="7"/>
      <c r="SE239" s="7"/>
      <c r="SF239" s="7"/>
      <c r="SG239" s="7"/>
      <c r="SH239" s="7"/>
      <c r="SI239" s="7"/>
      <c r="SJ239" s="7"/>
      <c r="SK239" s="24"/>
      <c r="SL239" s="24"/>
      <c r="SM239" s="24"/>
      <c r="SN239" s="24"/>
      <c r="SO239" s="24"/>
      <c r="SP239" s="24"/>
      <c r="SQ239" s="24"/>
      <c r="SR239" s="24"/>
      <c r="SS239" s="24"/>
      <c r="ST239" s="24"/>
      <c r="SU239" s="24"/>
      <c r="SV239" s="24"/>
      <c r="SW239" s="24"/>
      <c r="SX239" s="24"/>
      <c r="SY239" s="24"/>
      <c r="SZ239" s="24"/>
      <c r="TA239" s="24"/>
      <c r="TB239" s="24"/>
      <c r="TC239" s="24"/>
      <c r="TD239" s="24"/>
      <c r="TE239" s="24"/>
      <c r="TF239" s="7"/>
      <c r="TG239" s="24"/>
      <c r="TH239" s="24"/>
      <c r="TI239" s="24"/>
      <c r="TJ239" s="24"/>
      <c r="TK239" s="6"/>
      <c r="TL239" s="24"/>
      <c r="TM239" s="1"/>
      <c r="TN239" s="7"/>
      <c r="TR239" s="7"/>
      <c r="TS239" s="7"/>
      <c r="TT239" s="7"/>
      <c r="TU239" s="7"/>
      <c r="TV239" s="7"/>
      <c r="TW239" s="7"/>
      <c r="TX239" s="7"/>
      <c r="TY239" s="7"/>
      <c r="TZ239" s="7"/>
      <c r="UA239" s="7"/>
      <c r="UB239" s="7"/>
      <c r="UC239" s="7"/>
      <c r="UD239" s="7"/>
      <c r="UE239" s="7"/>
      <c r="UF239" s="7"/>
      <c r="UG239" s="7"/>
      <c r="UH239" s="7"/>
      <c r="UI239" s="7"/>
      <c r="US239" s="7"/>
      <c r="UU239" s="7"/>
      <c r="UV239" s="7"/>
      <c r="UW239" s="7"/>
      <c r="UX239" s="7"/>
      <c r="UY239" s="7"/>
      <c r="UZ239" s="7"/>
      <c r="VA239" s="7"/>
      <c r="VB239" s="7"/>
      <c r="VC239" s="24"/>
      <c r="VD239" s="24"/>
      <c r="VE239" s="24"/>
      <c r="VF239" s="24"/>
      <c r="VG239" s="6"/>
      <c r="VH239" s="24"/>
      <c r="VI239" s="1"/>
      <c r="VJ239" s="7"/>
      <c r="VK239" s="7"/>
      <c r="VL239" s="7"/>
      <c r="VM239" s="7"/>
      <c r="VN239" s="7"/>
      <c r="VO239" s="7"/>
      <c r="VP239" s="7"/>
      <c r="VQ239" s="7"/>
      <c r="VR239" s="7"/>
      <c r="VS239" s="7"/>
      <c r="VT239" s="7"/>
      <c r="VU239" s="7"/>
      <c r="VV239" s="7"/>
      <c r="VW239" s="7"/>
      <c r="VX239" s="7"/>
      <c r="VY239" s="7"/>
      <c r="VZ239" s="7"/>
      <c r="WA239" s="7"/>
      <c r="WB239" s="7"/>
      <c r="WC239" s="24"/>
      <c r="WD239" s="24"/>
      <c r="WE239" s="24"/>
      <c r="WF239" s="24"/>
      <c r="WG239" s="24"/>
      <c r="WH239" s="24"/>
      <c r="WI239" s="24"/>
      <c r="WJ239" s="24"/>
      <c r="WK239" s="24"/>
      <c r="WL239" s="7"/>
      <c r="WM239" s="71"/>
      <c r="WO239" s="24"/>
      <c r="XD239" s="24"/>
      <c r="XE239" s="24"/>
      <c r="XF239" s="24"/>
      <c r="XG239" s="24"/>
      <c r="XH239" s="24"/>
      <c r="XI239" s="24"/>
      <c r="XJ239" s="24"/>
      <c r="XK239" s="24"/>
      <c r="XL239" s="24"/>
      <c r="XM239" s="7"/>
      <c r="XN239" s="7"/>
      <c r="XO239" s="7"/>
      <c r="XP239" s="7"/>
      <c r="XQ239" s="7"/>
      <c r="XR239" s="7"/>
      <c r="XS239" s="7"/>
      <c r="XT239" s="7"/>
      <c r="XU239" s="7"/>
      <c r="XV239" s="7"/>
      <c r="XW239" s="7"/>
      <c r="XX239" s="7"/>
      <c r="XY239" s="7"/>
      <c r="XZ239" s="7"/>
      <c r="YA239" s="7"/>
      <c r="YB239" s="7"/>
      <c r="YC239" s="7"/>
      <c r="YD239" s="7"/>
      <c r="YE239" s="7"/>
      <c r="YF239" s="7"/>
      <c r="YG239" s="7"/>
      <c r="YH239" s="7"/>
      <c r="YI239" s="7"/>
      <c r="YJ239" s="7"/>
      <c r="YK239" s="7"/>
      <c r="YL239" s="7"/>
      <c r="YM239" s="7"/>
      <c r="YN239" s="7"/>
      <c r="YO239" s="7"/>
      <c r="YP239" s="7"/>
      <c r="YQ239" s="7"/>
      <c r="YR239" s="7"/>
      <c r="YS239" s="7"/>
      <c r="YT239" s="7"/>
      <c r="YU239" s="7"/>
      <c r="ZG239" s="24"/>
      <c r="ZI239" s="71"/>
      <c r="ZJ239" s="51"/>
      <c r="ZK239" s="24"/>
      <c r="ZL239" s="1"/>
      <c r="ZM239" s="24"/>
      <c r="AAA239" s="24"/>
      <c r="AAB239" s="24"/>
      <c r="AAC239" s="7"/>
      <c r="AAD239" s="7"/>
      <c r="AAE239" s="24"/>
      <c r="AAF239" s="24"/>
      <c r="AAG239" s="24"/>
      <c r="AAH239" s="24"/>
      <c r="AAI239" s="183"/>
    </row>
    <row r="240">
      <c r="K240" s="6"/>
      <c r="L240" s="6"/>
      <c r="M240" s="6"/>
      <c r="N240" s="6"/>
      <c r="O240" s="24"/>
      <c r="P240" s="7"/>
      <c r="Q240" s="7"/>
      <c r="R240" s="6"/>
      <c r="S240" s="6"/>
      <c r="T240" s="6"/>
      <c r="U240" s="6"/>
      <c r="V240" s="6"/>
      <c r="W240" s="6"/>
      <c r="X240" s="6"/>
      <c r="Y240" s="6"/>
      <c r="Z240" s="6"/>
      <c r="AA240" s="6"/>
      <c r="AB240" s="6"/>
      <c r="AC240" s="6"/>
      <c r="AD240" s="6"/>
      <c r="AE240" s="6"/>
      <c r="AF240" s="6"/>
      <c r="AG240" s="6"/>
      <c r="AH240" s="6"/>
      <c r="AI240" s="6"/>
      <c r="AJ240" s="6"/>
      <c r="AK240" s="7"/>
      <c r="AL240" s="7"/>
      <c r="AM240" s="7"/>
      <c r="AN240" s="7"/>
      <c r="AO240" s="7"/>
      <c r="AP240" s="7"/>
      <c r="AQ240" s="7"/>
      <c r="AR240" s="7"/>
      <c r="AS240" s="7"/>
      <c r="AT240" s="24"/>
      <c r="AU240" s="6"/>
      <c r="AV240" s="6"/>
      <c r="AW240" s="6"/>
      <c r="AX240" s="6"/>
      <c r="AY240" s="6"/>
      <c r="AZ240" s="8"/>
      <c r="BA240" s="8"/>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7"/>
      <c r="DM240" s="24"/>
      <c r="DN240" s="24"/>
      <c r="DO240" s="24"/>
      <c r="DP240" s="24"/>
      <c r="DQ240" s="6"/>
      <c r="DR240" s="24"/>
      <c r="DS240" s="1"/>
      <c r="DT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7"/>
      <c r="ET240" s="7"/>
      <c r="EU240" s="7"/>
      <c r="EV240" s="7"/>
      <c r="EW240" s="7"/>
      <c r="EX240" s="7"/>
      <c r="EY240" s="7"/>
      <c r="EZ240" s="7"/>
      <c r="FA240" s="24"/>
      <c r="FB240" s="24"/>
      <c r="FC240" s="24"/>
      <c r="FD240" s="24"/>
      <c r="FE240" s="6"/>
      <c r="FF240" s="24"/>
      <c r="FG240" s="1"/>
      <c r="FH240" s="24"/>
      <c r="FM240" s="24"/>
      <c r="FN240" s="24"/>
      <c r="FO240" s="24"/>
      <c r="FP240" s="24"/>
      <c r="FQ240" s="24"/>
      <c r="FR240" s="24"/>
      <c r="FS240" s="24"/>
      <c r="FT240" s="24"/>
      <c r="FU240" s="24"/>
      <c r="FV240" s="24"/>
      <c r="FW240" s="24"/>
      <c r="FX240" s="24"/>
      <c r="FY240" s="24"/>
      <c r="FZ240" s="24"/>
      <c r="GA240" s="24"/>
      <c r="GB240" s="24"/>
      <c r="GC240" s="24"/>
      <c r="GD240" s="24"/>
      <c r="GE240" s="24"/>
      <c r="GF240" s="24"/>
      <c r="GG240" s="7"/>
      <c r="GH240" s="24"/>
      <c r="GI240" s="24"/>
      <c r="GJ240" s="24"/>
      <c r="GK240" s="24"/>
      <c r="GL240" s="6"/>
      <c r="GM240" s="24"/>
      <c r="GN240" s="1"/>
      <c r="GO240" s="24"/>
      <c r="HL240" s="7"/>
      <c r="HM240" s="24"/>
      <c r="HN240" s="24"/>
      <c r="HO240" s="24"/>
      <c r="HP240" s="24"/>
      <c r="HQ240" s="6"/>
      <c r="HR240" s="24"/>
      <c r="HS240" s="1"/>
      <c r="HT240" s="24"/>
      <c r="IN240" s="7"/>
      <c r="IO240" s="24"/>
      <c r="IP240" s="24"/>
      <c r="IQ240" s="24"/>
      <c r="IR240" s="24"/>
      <c r="IS240" s="6"/>
      <c r="IT240" s="24"/>
      <c r="IU240" s="1"/>
      <c r="IV240" s="24"/>
      <c r="IW240" s="24"/>
      <c r="IX240" s="24"/>
      <c r="IY240" s="24"/>
      <c r="IZ240" s="24"/>
      <c r="JA240" s="24"/>
      <c r="JB240" s="24"/>
      <c r="JC240" s="24"/>
      <c r="JD240" s="24"/>
      <c r="JE240" s="24"/>
      <c r="JF240" s="24"/>
      <c r="JG240" s="24"/>
      <c r="JH240" s="24"/>
      <c r="JI240" s="24"/>
      <c r="JJ240" s="24"/>
      <c r="JK240" s="24"/>
      <c r="JL240" s="24"/>
      <c r="JM240" s="24"/>
      <c r="JN240" s="24"/>
      <c r="KN240" s="24"/>
      <c r="KO240" s="24"/>
      <c r="KP240" s="24"/>
      <c r="KQ240" s="24"/>
      <c r="KR240" s="24"/>
      <c r="KS240" s="24"/>
      <c r="KT240" s="24"/>
      <c r="KU240" s="1"/>
      <c r="KV240" s="1"/>
      <c r="KW240" s="1"/>
      <c r="KX240" s="1"/>
      <c r="KY240" s="1"/>
      <c r="KZ240" s="1"/>
      <c r="LA240" s="1"/>
      <c r="LB240" s="1"/>
      <c r="LC240" s="1"/>
      <c r="LD240" s="24"/>
      <c r="LE240" s="24"/>
      <c r="LF240" s="24"/>
      <c r="LG240" s="24"/>
      <c r="LH240" s="24"/>
      <c r="LI240" s="24"/>
      <c r="LJ240" s="24"/>
      <c r="LK240" s="24"/>
      <c r="LL240" s="24"/>
      <c r="ME240" s="7"/>
      <c r="MF240" s="24"/>
      <c r="MG240" s="24"/>
      <c r="MH240" s="24"/>
      <c r="MI240" s="24"/>
      <c r="MJ240" s="6"/>
      <c r="MK240" s="24"/>
      <c r="ML240" s="1"/>
      <c r="MM240" s="24"/>
      <c r="MN240" s="24"/>
      <c r="MO240" s="24"/>
      <c r="MP240" s="24"/>
      <c r="MQ240" s="24"/>
      <c r="MR240" s="24"/>
      <c r="MS240" s="24"/>
      <c r="MT240" s="24"/>
      <c r="MU240" s="24"/>
      <c r="MV240" s="24"/>
      <c r="NO240" s="7"/>
      <c r="NP240" s="24"/>
      <c r="NQ240" s="24"/>
      <c r="NR240" s="24"/>
      <c r="NS240" s="24"/>
      <c r="NT240" s="6"/>
      <c r="NU240" s="24"/>
      <c r="NV240" s="1"/>
      <c r="NW240" s="24"/>
      <c r="NX240" s="24"/>
      <c r="NY240" s="24"/>
      <c r="NZ240" s="24"/>
      <c r="OA240" s="24"/>
      <c r="OB240" s="24"/>
      <c r="OC240" s="24"/>
      <c r="OD240" s="24"/>
      <c r="OE240" s="24"/>
      <c r="OF240" s="24"/>
      <c r="OG240" s="7"/>
      <c r="OH240" s="24"/>
      <c r="OI240" s="24"/>
      <c r="OJ240" s="24"/>
      <c r="OK240" s="24"/>
      <c r="OL240" s="6"/>
      <c r="OM240" s="24"/>
      <c r="ON240" s="1"/>
      <c r="OO240" s="24"/>
      <c r="OP240" s="24"/>
      <c r="OQ240" s="24"/>
      <c r="OR240" s="24"/>
      <c r="OS240" s="24"/>
      <c r="OT240" s="24"/>
      <c r="OU240" s="24"/>
      <c r="OV240" s="24"/>
      <c r="OW240" s="24"/>
      <c r="OX240" s="24"/>
      <c r="PZ240" s="6"/>
      <c r="QA240" s="24"/>
      <c r="QB240" s="24"/>
      <c r="QC240" s="24"/>
      <c r="QD240" s="24"/>
      <c r="QE240" s="6"/>
      <c r="QF240" s="24"/>
      <c r="QG240" s="1"/>
      <c r="QH240" s="24"/>
      <c r="QI240" s="24"/>
      <c r="QJ240" s="24"/>
      <c r="QK240" s="24"/>
      <c r="QL240" s="24"/>
      <c r="QM240" s="24"/>
      <c r="QN240" s="24"/>
      <c r="QO240" s="24"/>
      <c r="QP240" s="24"/>
      <c r="QQ240" s="24"/>
      <c r="QR240" s="7"/>
      <c r="QS240" s="24"/>
      <c r="QT240" s="24"/>
      <c r="QU240" s="24"/>
      <c r="QV240" s="24"/>
      <c r="QW240" s="6"/>
      <c r="QX240" s="24"/>
      <c r="QY240" s="1"/>
      <c r="QZ240" s="24"/>
      <c r="RA240" s="24"/>
      <c r="RB240" s="24"/>
      <c r="RC240" s="24"/>
      <c r="RD240" s="24"/>
      <c r="RE240" s="24"/>
      <c r="RF240" s="24"/>
      <c r="RG240" s="24"/>
      <c r="RH240" s="24"/>
      <c r="RI240" s="24"/>
      <c r="SB240" s="24"/>
      <c r="SC240" s="24"/>
      <c r="SD240" s="24"/>
      <c r="SE240" s="24"/>
      <c r="SF240" s="24"/>
      <c r="SG240" s="24"/>
      <c r="SH240" s="24"/>
      <c r="SI240" s="24"/>
      <c r="SJ240" s="24"/>
      <c r="SK240" s="24"/>
      <c r="SL240" s="24"/>
      <c r="SM240" s="24"/>
      <c r="SN240" s="24"/>
      <c r="SO240" s="24"/>
      <c r="SP240" s="24"/>
      <c r="SQ240" s="24"/>
      <c r="SR240" s="24"/>
      <c r="SS240" s="24"/>
      <c r="ST240" s="24"/>
      <c r="SU240" s="24"/>
      <c r="SV240" s="24"/>
      <c r="SW240" s="24"/>
      <c r="SX240" s="24"/>
      <c r="SY240" s="24"/>
      <c r="SZ240" s="24"/>
      <c r="TA240" s="24"/>
      <c r="TB240" s="24"/>
      <c r="TC240" s="24"/>
      <c r="TD240" s="24"/>
      <c r="TE240" s="24"/>
      <c r="TF240" s="7"/>
      <c r="TG240" s="24"/>
      <c r="TH240" s="24"/>
      <c r="TI240" s="24"/>
      <c r="TJ240" s="24"/>
      <c r="TK240" s="6"/>
      <c r="TL240" s="24"/>
      <c r="TM240" s="1"/>
      <c r="TN240" s="24"/>
      <c r="TR240" s="24"/>
      <c r="TS240" s="24"/>
      <c r="TT240" s="24"/>
      <c r="TU240" s="24"/>
      <c r="TV240" s="24"/>
      <c r="TW240" s="24"/>
      <c r="TX240" s="24"/>
      <c r="TY240" s="24"/>
      <c r="TZ240" s="24"/>
      <c r="UA240" s="24"/>
      <c r="UB240" s="24"/>
      <c r="UC240" s="24"/>
      <c r="UD240" s="24"/>
      <c r="UE240" s="24"/>
      <c r="UF240" s="24"/>
      <c r="UG240" s="24"/>
      <c r="UH240" s="24"/>
      <c r="UI240" s="24"/>
      <c r="US240" s="24"/>
      <c r="UT240" s="71"/>
      <c r="UU240" s="24"/>
      <c r="UV240" s="24"/>
      <c r="UW240" s="24"/>
      <c r="UX240" s="24"/>
      <c r="UY240" s="24"/>
      <c r="UZ240" s="24"/>
      <c r="VA240" s="24"/>
      <c r="VB240" s="7"/>
      <c r="VC240" s="24"/>
      <c r="VD240" s="24"/>
      <c r="VE240" s="24"/>
      <c r="VF240" s="24"/>
      <c r="VG240" s="6"/>
      <c r="VH240" s="24"/>
      <c r="VI240" s="1"/>
      <c r="VJ240" s="24"/>
      <c r="VK240" s="24"/>
      <c r="VL240" s="24"/>
      <c r="VM240" s="24"/>
      <c r="VN240" s="24"/>
      <c r="VO240" s="24"/>
      <c r="VP240" s="24"/>
      <c r="VQ240" s="24"/>
      <c r="VR240" s="24"/>
      <c r="VS240" s="24"/>
      <c r="VT240" s="24"/>
      <c r="VU240" s="24"/>
      <c r="VV240" s="24"/>
      <c r="VW240" s="24"/>
      <c r="VX240" s="24"/>
      <c r="VY240" s="24"/>
      <c r="VZ240" s="24"/>
      <c r="WA240" s="24"/>
      <c r="WB240" s="24"/>
      <c r="WC240" s="24"/>
      <c r="WD240" s="24"/>
      <c r="WE240" s="24"/>
      <c r="WF240" s="24"/>
      <c r="WG240" s="24"/>
      <c r="WH240" s="24"/>
      <c r="WI240" s="24"/>
      <c r="WJ240" s="24"/>
      <c r="WK240" s="24"/>
      <c r="WL240" s="24"/>
      <c r="WN240" s="7"/>
      <c r="WO240" s="24"/>
      <c r="XD240" s="24"/>
      <c r="XE240" s="24"/>
      <c r="XF240" s="24"/>
      <c r="XG240" s="24"/>
      <c r="XH240" s="24"/>
      <c r="XI240" s="24"/>
      <c r="XJ240" s="24"/>
      <c r="XK240" s="24"/>
      <c r="XL240" s="24"/>
      <c r="XM240" s="24"/>
      <c r="XN240" s="24"/>
      <c r="XO240" s="24"/>
      <c r="XP240" s="24"/>
      <c r="XQ240" s="24"/>
      <c r="XR240" s="24"/>
      <c r="XS240" s="24"/>
      <c r="XT240" s="24"/>
      <c r="XU240" s="24"/>
      <c r="XV240" s="24"/>
      <c r="XW240" s="24"/>
      <c r="XX240" s="24"/>
      <c r="XY240" s="24"/>
      <c r="XZ240" s="24"/>
      <c r="YA240" s="24"/>
      <c r="YB240" s="24"/>
      <c r="YC240" s="24"/>
      <c r="YD240" s="24"/>
      <c r="YE240" s="24"/>
      <c r="YF240" s="24"/>
      <c r="YG240" s="24"/>
      <c r="YH240" s="24"/>
      <c r="YI240" s="24"/>
      <c r="YJ240" s="24"/>
      <c r="YK240" s="24"/>
      <c r="YL240" s="24"/>
      <c r="YM240" s="24"/>
      <c r="YN240" s="24"/>
      <c r="YO240" s="24"/>
      <c r="YP240" s="24"/>
      <c r="YQ240" s="24"/>
      <c r="YR240" s="24"/>
      <c r="YS240" s="24"/>
      <c r="YT240" s="24"/>
      <c r="YU240" s="24"/>
      <c r="YV240" s="24"/>
      <c r="ZG240" s="24"/>
      <c r="ZI240" s="71"/>
      <c r="ZJ240" s="51"/>
      <c r="ZK240" s="24"/>
      <c r="ZL240" s="1"/>
      <c r="ZM240" s="7"/>
      <c r="AAA240" s="24"/>
      <c r="AAB240" s="24"/>
      <c r="AAC240" s="6"/>
      <c r="AAD240" s="7"/>
      <c r="AAE240" s="24"/>
      <c r="AAF240" s="24"/>
      <c r="AAG240" s="24"/>
      <c r="AAH240" s="24"/>
      <c r="AAI240" s="183"/>
    </row>
    <row r="241">
      <c r="K241" s="6"/>
      <c r="L241" s="6"/>
      <c r="M241" s="6"/>
      <c r="N241" s="6"/>
      <c r="O241" s="24"/>
      <c r="P241" s="7"/>
      <c r="Q241" s="7"/>
      <c r="R241" s="7"/>
      <c r="S241" s="7"/>
      <c r="T241" s="7"/>
      <c r="U241" s="7"/>
      <c r="V241" s="7"/>
      <c r="W241" s="7"/>
      <c r="X241" s="7"/>
      <c r="Y241" s="7"/>
      <c r="Z241" s="7"/>
      <c r="AA241" s="7"/>
      <c r="AB241" s="7"/>
      <c r="AC241" s="7"/>
      <c r="AD241" s="7"/>
      <c r="AE241" s="7"/>
      <c r="AF241" s="7"/>
      <c r="AG241" s="7"/>
      <c r="AH241" s="7"/>
      <c r="AI241" s="7"/>
      <c r="AJ241" s="7"/>
      <c r="AK241" s="6"/>
      <c r="AL241" s="6"/>
      <c r="AM241" s="6"/>
      <c r="AN241" s="6"/>
      <c r="AO241" s="6"/>
      <c r="AP241" s="6"/>
      <c r="AQ241" s="6"/>
      <c r="AR241" s="6"/>
      <c r="AS241" s="6"/>
      <c r="AT241" s="24"/>
      <c r="AU241" s="1"/>
      <c r="AV241" s="1"/>
      <c r="AW241" s="1"/>
      <c r="AX241" s="1"/>
      <c r="AY241" s="1"/>
      <c r="AZ241" s="3"/>
      <c r="BA241" s="3"/>
      <c r="BB241" s="6"/>
      <c r="BC241" s="6"/>
      <c r="BD241" s="6"/>
      <c r="BE241" s="6"/>
      <c r="BF241" s="6"/>
      <c r="BG241" s="6"/>
      <c r="BH241" s="6"/>
      <c r="BI241" s="6"/>
      <c r="BJ241" s="6"/>
      <c r="BK241" s="6"/>
      <c r="BL241" s="6"/>
      <c r="BM241" s="6"/>
      <c r="BN241" s="6"/>
      <c r="BO241" s="6"/>
      <c r="BP241" s="6"/>
      <c r="BQ241" s="6"/>
      <c r="BR241" s="6"/>
      <c r="BS241" s="6"/>
      <c r="BT241" s="6"/>
      <c r="BU241" s="6"/>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7"/>
      <c r="DM241" s="24"/>
      <c r="DN241" s="24"/>
      <c r="DO241" s="24"/>
      <c r="DP241" s="24"/>
      <c r="DQ241" s="6"/>
      <c r="DR241" s="24"/>
      <c r="DS241" s="1"/>
      <c r="DT241" s="7"/>
      <c r="DX241" s="24"/>
      <c r="DY241" s="24"/>
      <c r="DZ241" s="24"/>
      <c r="EA241" s="24"/>
      <c r="EB241" s="24"/>
      <c r="EC241" s="24"/>
      <c r="ED241" s="24"/>
      <c r="EE241" s="24"/>
      <c r="EF241" s="24"/>
      <c r="EG241" s="24"/>
      <c r="EH241" s="24"/>
      <c r="EI241" s="24"/>
      <c r="EJ241" s="24"/>
      <c r="EK241" s="24"/>
      <c r="EL241" s="24"/>
      <c r="EM241" s="6"/>
      <c r="EN241" s="6"/>
      <c r="EO241" s="6"/>
      <c r="EP241" s="6"/>
      <c r="EQ241" s="6"/>
      <c r="ER241" s="6"/>
      <c r="ES241" s="6"/>
      <c r="ET241" s="6"/>
      <c r="EU241" s="6"/>
      <c r="EV241" s="7"/>
      <c r="EW241" s="7"/>
      <c r="EX241" s="7"/>
      <c r="EY241" s="7"/>
      <c r="EZ241" s="7"/>
      <c r="FA241" s="24"/>
      <c r="FB241" s="24"/>
      <c r="FC241" s="24"/>
      <c r="FD241" s="24"/>
      <c r="FE241" s="6"/>
      <c r="FF241" s="24"/>
      <c r="FG241" s="1"/>
      <c r="FH241" s="7"/>
      <c r="FM241" s="24"/>
      <c r="FN241" s="24"/>
      <c r="FO241" s="24"/>
      <c r="FP241" s="24"/>
      <c r="FQ241" s="24"/>
      <c r="FR241" s="24"/>
      <c r="FS241" s="24"/>
      <c r="FT241" s="24"/>
      <c r="FU241" s="24"/>
      <c r="FV241" s="24"/>
      <c r="FW241" s="24"/>
      <c r="FX241" s="24"/>
      <c r="FY241" s="24"/>
      <c r="FZ241" s="24"/>
      <c r="GA241" s="24"/>
      <c r="GB241" s="24"/>
      <c r="GC241" s="24"/>
      <c r="GD241" s="24"/>
      <c r="GE241" s="24"/>
      <c r="GF241" s="24"/>
      <c r="GG241" s="7"/>
      <c r="GH241" s="24"/>
      <c r="GI241" s="24"/>
      <c r="GJ241" s="24"/>
      <c r="GK241" s="24"/>
      <c r="GL241" s="6"/>
      <c r="GM241" s="24"/>
      <c r="GN241" s="1"/>
      <c r="GO241" s="7"/>
      <c r="HL241" s="7"/>
      <c r="HM241" s="24"/>
      <c r="HN241" s="24"/>
      <c r="HO241" s="24"/>
      <c r="HP241" s="24"/>
      <c r="HQ241" s="6"/>
      <c r="HR241" s="24"/>
      <c r="HS241" s="1"/>
      <c r="HT241" s="7"/>
      <c r="IN241" s="7"/>
      <c r="IO241" s="24"/>
      <c r="IP241" s="24"/>
      <c r="IQ241" s="24"/>
      <c r="IR241" s="24"/>
      <c r="IS241" s="6"/>
      <c r="IT241" s="24"/>
      <c r="IU241" s="1"/>
      <c r="IV241" s="7"/>
      <c r="IW241" s="7"/>
      <c r="IX241" s="7"/>
      <c r="IY241" s="7"/>
      <c r="IZ241" s="7"/>
      <c r="JA241" s="7"/>
      <c r="JB241" s="7"/>
      <c r="JC241" s="7"/>
      <c r="JD241" s="7"/>
      <c r="JE241" s="7"/>
      <c r="JF241" s="24"/>
      <c r="JG241" s="24"/>
      <c r="JH241" s="24"/>
      <c r="JI241" s="24"/>
      <c r="JJ241" s="24"/>
      <c r="JK241" s="24"/>
      <c r="JL241" s="24"/>
      <c r="JM241" s="24"/>
      <c r="JN241" s="24"/>
      <c r="KN241" s="24"/>
      <c r="KO241" s="24"/>
      <c r="KP241" s="24"/>
      <c r="KQ241" s="24"/>
      <c r="KR241" s="24"/>
      <c r="KS241" s="24"/>
      <c r="KT241" s="24"/>
      <c r="KU241" s="1"/>
      <c r="KV241" s="1"/>
      <c r="KW241" s="1"/>
      <c r="KX241" s="1"/>
      <c r="KY241" s="1"/>
      <c r="KZ241" s="1"/>
      <c r="LA241" s="1"/>
      <c r="LB241" s="1"/>
      <c r="LC241" s="1"/>
      <c r="LD241" s="24"/>
      <c r="LE241" s="24"/>
      <c r="LF241" s="24"/>
      <c r="LG241" s="24"/>
      <c r="LH241" s="24"/>
      <c r="LI241" s="24"/>
      <c r="LJ241" s="24"/>
      <c r="LK241" s="24"/>
      <c r="LL241" s="24"/>
      <c r="ME241" s="7"/>
      <c r="MF241" s="24"/>
      <c r="MG241" s="24"/>
      <c r="MH241" s="24"/>
      <c r="MI241" s="24"/>
      <c r="MJ241" s="6"/>
      <c r="MK241" s="24"/>
      <c r="ML241" s="1"/>
      <c r="MM241" s="7"/>
      <c r="MN241" s="7"/>
      <c r="MO241" s="7"/>
      <c r="MP241" s="7"/>
      <c r="MQ241" s="7"/>
      <c r="MR241" s="7"/>
      <c r="MS241" s="7"/>
      <c r="MT241" s="7"/>
      <c r="MU241" s="7"/>
      <c r="MV241" s="7"/>
      <c r="NO241" s="7"/>
      <c r="NP241" s="24"/>
      <c r="NQ241" s="24"/>
      <c r="NR241" s="24"/>
      <c r="NS241" s="24"/>
      <c r="NT241" s="6"/>
      <c r="NU241" s="24"/>
      <c r="NV241" s="1"/>
      <c r="NW241" s="7"/>
      <c r="NX241" s="7"/>
      <c r="NY241" s="7"/>
      <c r="NZ241" s="7"/>
      <c r="OA241" s="7"/>
      <c r="OB241" s="7"/>
      <c r="OC241" s="7"/>
      <c r="OD241" s="7"/>
      <c r="OE241" s="7"/>
      <c r="OF241" s="7"/>
      <c r="OG241" s="7"/>
      <c r="OH241" s="24"/>
      <c r="OI241" s="24"/>
      <c r="OJ241" s="24"/>
      <c r="OK241" s="24"/>
      <c r="OL241" s="6"/>
      <c r="OM241" s="24"/>
      <c r="ON241" s="1"/>
      <c r="OO241" s="7"/>
      <c r="OP241" s="7"/>
      <c r="OQ241" s="7"/>
      <c r="OR241" s="7"/>
      <c r="OS241" s="7"/>
      <c r="OT241" s="7"/>
      <c r="OU241" s="7"/>
      <c r="OV241" s="7"/>
      <c r="OW241" s="7"/>
      <c r="OX241" s="7"/>
      <c r="PZ241" s="6"/>
      <c r="QA241" s="24"/>
      <c r="QB241" s="24"/>
      <c r="QC241" s="24"/>
      <c r="QD241" s="24"/>
      <c r="QE241" s="6"/>
      <c r="QF241" s="24"/>
      <c r="QG241" s="1"/>
      <c r="QH241" s="24"/>
      <c r="QI241" s="7"/>
      <c r="QJ241" s="7"/>
      <c r="QK241" s="7"/>
      <c r="QL241" s="7"/>
      <c r="QM241" s="7"/>
      <c r="QN241" s="7"/>
      <c r="QO241" s="7"/>
      <c r="QP241" s="7"/>
      <c r="QQ241" s="7"/>
      <c r="QR241" s="7"/>
      <c r="QS241" s="24"/>
      <c r="QT241" s="24"/>
      <c r="QU241" s="24"/>
      <c r="QV241" s="24"/>
      <c r="QW241" s="6"/>
      <c r="QX241" s="24"/>
      <c r="QY241" s="1"/>
      <c r="QZ241" s="7"/>
      <c r="RA241" s="7"/>
      <c r="RB241" s="7"/>
      <c r="RC241" s="7"/>
      <c r="RD241" s="7"/>
      <c r="RE241" s="7"/>
      <c r="RF241" s="7"/>
      <c r="RG241" s="7"/>
      <c r="RH241" s="7"/>
      <c r="RI241" s="7"/>
      <c r="SB241" s="7"/>
      <c r="SC241" s="7"/>
      <c r="SD241" s="7"/>
      <c r="SE241" s="7"/>
      <c r="SF241" s="7"/>
      <c r="SG241" s="7"/>
      <c r="SH241" s="7"/>
      <c r="SI241" s="7"/>
      <c r="SJ241" s="7"/>
      <c r="SK241" s="24"/>
      <c r="SL241" s="24"/>
      <c r="SM241" s="24"/>
      <c r="SN241" s="24"/>
      <c r="SO241" s="24"/>
      <c r="SP241" s="24"/>
      <c r="SQ241" s="24"/>
      <c r="SR241" s="24"/>
      <c r="SS241" s="24"/>
      <c r="ST241" s="24"/>
      <c r="SU241" s="24"/>
      <c r="SV241" s="24"/>
      <c r="SW241" s="24"/>
      <c r="SX241" s="24"/>
      <c r="SY241" s="24"/>
      <c r="SZ241" s="24"/>
      <c r="TA241" s="24"/>
      <c r="TB241" s="24"/>
      <c r="TC241" s="24"/>
      <c r="TD241" s="24"/>
      <c r="TE241" s="24"/>
      <c r="TF241" s="7"/>
      <c r="TG241" s="24"/>
      <c r="TH241" s="24"/>
      <c r="TI241" s="24"/>
      <c r="TJ241" s="24"/>
      <c r="TK241" s="6"/>
      <c r="TL241" s="24"/>
      <c r="TM241" s="1"/>
      <c r="TN241" s="7"/>
      <c r="TR241" s="7"/>
      <c r="TS241" s="7"/>
      <c r="TT241" s="7"/>
      <c r="TU241" s="7"/>
      <c r="TV241" s="7"/>
      <c r="TW241" s="7"/>
      <c r="TX241" s="7"/>
      <c r="TY241" s="7"/>
      <c r="TZ241" s="7"/>
      <c r="UA241" s="7"/>
      <c r="UB241" s="7"/>
      <c r="UC241" s="7"/>
      <c r="UD241" s="7"/>
      <c r="UE241" s="7"/>
      <c r="UF241" s="7"/>
      <c r="UG241" s="7"/>
      <c r="UH241" s="7"/>
      <c r="UI241" s="7"/>
      <c r="US241" s="7"/>
      <c r="UU241" s="7"/>
      <c r="UV241" s="7"/>
      <c r="UW241" s="7"/>
      <c r="UX241" s="7"/>
      <c r="UY241" s="7"/>
      <c r="UZ241" s="7"/>
      <c r="VA241" s="7"/>
      <c r="VB241" s="7"/>
      <c r="VC241" s="24"/>
      <c r="VD241" s="24"/>
      <c r="VE241" s="24"/>
      <c r="VF241" s="24"/>
      <c r="VG241" s="6"/>
      <c r="VH241" s="24"/>
      <c r="VI241" s="1"/>
      <c r="VJ241" s="7"/>
      <c r="VK241" s="7"/>
      <c r="VL241" s="7"/>
      <c r="VM241" s="7"/>
      <c r="VN241" s="7"/>
      <c r="VO241" s="7"/>
      <c r="VP241" s="7"/>
      <c r="VQ241" s="7"/>
      <c r="VR241" s="7"/>
      <c r="VS241" s="7"/>
      <c r="VT241" s="7"/>
      <c r="VU241" s="7"/>
      <c r="VV241" s="7"/>
      <c r="VW241" s="7"/>
      <c r="VX241" s="7"/>
      <c r="VY241" s="7"/>
      <c r="VZ241" s="7"/>
      <c r="WA241" s="7"/>
      <c r="WB241" s="7"/>
      <c r="WC241" s="24"/>
      <c r="WD241" s="24"/>
      <c r="WE241" s="24"/>
      <c r="WF241" s="24"/>
      <c r="WG241" s="24"/>
      <c r="WH241" s="24"/>
      <c r="WI241" s="24"/>
      <c r="WJ241" s="24"/>
      <c r="WK241" s="24"/>
      <c r="WL241" s="7"/>
      <c r="WM241" s="71"/>
      <c r="WO241" s="24"/>
      <c r="XM241" s="7"/>
      <c r="XN241" s="7"/>
      <c r="XO241" s="7"/>
      <c r="XP241" s="7"/>
      <c r="XQ241" s="7"/>
      <c r="XR241" s="7"/>
      <c r="XS241" s="7"/>
      <c r="XT241" s="7"/>
      <c r="XU241" s="7"/>
      <c r="XV241" s="7"/>
      <c r="XW241" s="7"/>
      <c r="XX241" s="7"/>
      <c r="XY241" s="7"/>
      <c r="XZ241" s="7"/>
      <c r="YA241" s="7"/>
      <c r="YB241" s="7"/>
      <c r="YC241" s="7"/>
      <c r="YD241" s="7"/>
      <c r="YE241" s="7"/>
      <c r="YF241" s="7"/>
      <c r="YG241" s="7"/>
      <c r="YH241" s="7"/>
      <c r="YI241" s="7"/>
      <c r="YJ241" s="7"/>
      <c r="YK241" s="7"/>
      <c r="YL241" s="7"/>
      <c r="YM241" s="7"/>
      <c r="YN241" s="7"/>
      <c r="YO241" s="7"/>
      <c r="YP241" s="7"/>
      <c r="YQ241" s="7"/>
      <c r="YR241" s="7"/>
      <c r="YS241" s="7"/>
      <c r="YT241" s="7"/>
      <c r="YU241" s="7"/>
      <c r="YV241" s="24"/>
      <c r="ZG241" s="24"/>
      <c r="ZH241" s="250"/>
      <c r="ZI241" s="7"/>
      <c r="ZK241" s="24"/>
      <c r="ZL241" s="1"/>
      <c r="ZM241" s="24"/>
      <c r="AAA241" s="24"/>
      <c r="AAB241" s="6"/>
      <c r="AAC241" s="6"/>
      <c r="AAD241" s="7"/>
      <c r="AAE241" s="24"/>
      <c r="AAF241" s="24"/>
      <c r="AAG241" s="24"/>
      <c r="AAH241" s="7"/>
      <c r="AAI241" s="183"/>
    </row>
    <row r="242">
      <c r="K242" s="6"/>
      <c r="L242" s="6"/>
      <c r="M242" s="6"/>
      <c r="N242" s="6"/>
      <c r="O242" s="24"/>
      <c r="P242" s="24"/>
      <c r="Q242" s="6"/>
      <c r="R242" s="51"/>
      <c r="S242" s="51"/>
      <c r="T242" s="51"/>
      <c r="U242" s="51"/>
      <c r="V242" s="51"/>
      <c r="W242" s="51"/>
      <c r="X242" s="51"/>
      <c r="Y242" s="51"/>
      <c r="Z242" s="51"/>
      <c r="AA242" s="51"/>
      <c r="AB242" s="51"/>
      <c r="AC242" s="51"/>
      <c r="AD242" s="51"/>
      <c r="AE242" s="51"/>
      <c r="AF242" s="51"/>
      <c r="AG242" s="51"/>
      <c r="AH242" s="51"/>
      <c r="AI242" s="51"/>
      <c r="AJ242" s="51"/>
      <c r="AK242" s="7"/>
      <c r="AL242" s="7"/>
      <c r="AM242" s="7"/>
      <c r="AN242" s="7"/>
      <c r="AO242" s="7"/>
      <c r="AP242" s="7"/>
      <c r="AQ242" s="7"/>
      <c r="AR242" s="7"/>
      <c r="AS242" s="7"/>
      <c r="AT242" s="24"/>
      <c r="AU242" s="63"/>
      <c r="AV242" s="24"/>
      <c r="AW242" s="1"/>
      <c r="AX242" s="1"/>
      <c r="AY242" s="1"/>
      <c r="AZ242" s="3"/>
      <c r="BA242" s="3"/>
      <c r="BB242" s="1"/>
      <c r="BC242" s="1"/>
      <c r="BD242" s="1"/>
      <c r="BE242" s="1"/>
      <c r="BF242" s="1"/>
      <c r="BG242" s="1"/>
      <c r="BH242" s="1"/>
      <c r="BI242" s="1"/>
      <c r="BJ242" s="1"/>
      <c r="BK242" s="1"/>
      <c r="BL242" s="1"/>
      <c r="BM242" s="1"/>
      <c r="BN242" s="1"/>
      <c r="BO242" s="1"/>
      <c r="BP242" s="1"/>
      <c r="BQ242" s="1"/>
      <c r="BR242" s="1"/>
      <c r="BS242" s="1"/>
      <c r="BT242" s="1"/>
      <c r="BU242" s="1"/>
      <c r="BV242" s="24"/>
      <c r="BW242" s="24"/>
      <c r="BX242" s="24"/>
      <c r="BY242" s="24"/>
      <c r="BZ242" s="24"/>
      <c r="CA242" s="24"/>
      <c r="CB242" s="24"/>
      <c r="CC242" s="24"/>
      <c r="CD242" s="24"/>
      <c r="CE242" s="24"/>
      <c r="CF242" s="24"/>
      <c r="CG242" s="6"/>
      <c r="CH242" s="6"/>
      <c r="CI242" s="6"/>
      <c r="CJ242" s="6"/>
      <c r="CK242" s="6"/>
      <c r="CL242" s="6"/>
      <c r="CM242" s="6"/>
      <c r="CN242" s="6"/>
      <c r="CO242" s="6"/>
      <c r="CP242" s="6"/>
      <c r="CQ242" s="6"/>
      <c r="CR242" s="6"/>
      <c r="CS242" s="6"/>
      <c r="CT242" s="6"/>
      <c r="CU242" s="6"/>
      <c r="CV242" s="6"/>
      <c r="CW242" s="6"/>
      <c r="CX242" s="6"/>
      <c r="CY242" s="6"/>
      <c r="CZ242" s="6"/>
      <c r="DA242" s="6"/>
      <c r="DB242" s="24"/>
      <c r="DC242" s="24"/>
      <c r="DD242" s="24"/>
      <c r="DE242" s="24"/>
      <c r="DF242" s="24"/>
      <c r="DG242" s="24"/>
      <c r="DH242" s="24"/>
      <c r="DI242" s="24"/>
      <c r="DJ242" s="24"/>
      <c r="DK242" s="24"/>
      <c r="DL242" s="6"/>
      <c r="DM242" s="24"/>
      <c r="DN242" s="24"/>
      <c r="DO242" s="24"/>
      <c r="DP242" s="24"/>
      <c r="DQ242" s="6"/>
      <c r="DR242" s="24"/>
      <c r="DS242" s="1"/>
      <c r="DT242" s="24"/>
      <c r="DX242" s="24"/>
      <c r="DY242" s="6"/>
      <c r="DZ242" s="6"/>
      <c r="EA242" s="6"/>
      <c r="EB242" s="6"/>
      <c r="EC242" s="6"/>
      <c r="ED242" s="6"/>
      <c r="EE242" s="6"/>
      <c r="EF242" s="6"/>
      <c r="EG242" s="6"/>
      <c r="EH242" s="6"/>
      <c r="EI242" s="6"/>
      <c r="EJ242" s="6"/>
      <c r="EK242" s="6"/>
      <c r="EL242" s="6"/>
      <c r="EM242" s="1"/>
      <c r="EN242" s="1"/>
      <c r="EO242" s="1"/>
      <c r="EP242" s="1"/>
      <c r="EQ242" s="1"/>
      <c r="ER242" s="1"/>
      <c r="ES242" s="6"/>
      <c r="ET242" s="6"/>
      <c r="EU242" s="6"/>
      <c r="EV242" s="6"/>
      <c r="EW242" s="6"/>
      <c r="EX242" s="6"/>
      <c r="EY242" s="6"/>
      <c r="EZ242" s="6"/>
      <c r="FA242" s="24"/>
      <c r="FB242" s="24"/>
      <c r="FC242" s="24"/>
      <c r="FD242" s="24"/>
      <c r="FE242" s="6"/>
      <c r="FF242" s="24"/>
      <c r="FG242" s="1"/>
      <c r="FH242" s="24"/>
      <c r="FM242" s="6"/>
      <c r="FN242" s="6"/>
      <c r="FO242" s="6"/>
      <c r="FP242" s="6"/>
      <c r="FQ242" s="6"/>
      <c r="FR242" s="6"/>
      <c r="FS242" s="6"/>
      <c r="FT242" s="6"/>
      <c r="FU242" s="6"/>
      <c r="FV242" s="6"/>
      <c r="FW242" s="6"/>
      <c r="FX242" s="6"/>
      <c r="FY242" s="6"/>
      <c r="FZ242" s="6"/>
      <c r="GA242" s="6"/>
      <c r="GB242" s="6"/>
      <c r="GC242" s="6"/>
      <c r="GD242" s="6"/>
      <c r="GE242" s="6"/>
      <c r="GF242" s="6"/>
      <c r="GG242" s="6"/>
      <c r="GH242" s="24"/>
      <c r="GI242" s="24"/>
      <c r="GJ242" s="24"/>
      <c r="GK242" s="24"/>
      <c r="GL242" s="6"/>
      <c r="GM242" s="24"/>
      <c r="GN242" s="1"/>
      <c r="GO242" s="24"/>
      <c r="HL242" s="6"/>
      <c r="HM242" s="24"/>
      <c r="HN242" s="24"/>
      <c r="HO242" s="24"/>
      <c r="HP242" s="24"/>
      <c r="HQ242" s="6"/>
      <c r="HR242" s="24"/>
      <c r="HS242" s="1"/>
      <c r="HT242" s="24"/>
      <c r="IN242" s="6"/>
      <c r="IO242" s="24"/>
      <c r="IP242" s="24"/>
      <c r="IQ242" s="24"/>
      <c r="IR242" s="24"/>
      <c r="IS242" s="6"/>
      <c r="IT242" s="24"/>
      <c r="IU242" s="1"/>
      <c r="IV242" s="24"/>
      <c r="IW242" s="24"/>
      <c r="IX242" s="24"/>
      <c r="IY242" s="24"/>
      <c r="IZ242" s="24"/>
      <c r="JA242" s="24"/>
      <c r="JB242" s="24"/>
      <c r="JC242" s="24"/>
      <c r="JD242" s="24"/>
      <c r="JE242" s="24"/>
      <c r="JF242" s="24"/>
      <c r="JG242" s="24"/>
      <c r="JH242" s="24"/>
      <c r="JI242" s="24"/>
      <c r="JJ242" s="24"/>
      <c r="JK242" s="24"/>
      <c r="JL242" s="24"/>
      <c r="JM242" s="24"/>
      <c r="JN242" s="24"/>
      <c r="KN242" s="24"/>
      <c r="KO242" s="24"/>
      <c r="KP242" s="24"/>
      <c r="KQ242" s="24"/>
      <c r="KR242" s="24"/>
      <c r="KS242" s="24"/>
      <c r="KT242" s="24"/>
      <c r="KU242" s="1"/>
      <c r="KV242" s="1"/>
      <c r="KW242" s="1"/>
      <c r="KX242" s="1"/>
      <c r="KY242" s="1"/>
      <c r="KZ242" s="1"/>
      <c r="LA242" s="1"/>
      <c r="LB242" s="1"/>
      <c r="LC242" s="1"/>
      <c r="LD242" s="24"/>
      <c r="LE242" s="24"/>
      <c r="LF242" s="24"/>
      <c r="LG242" s="24"/>
      <c r="LH242" s="24"/>
      <c r="LI242" s="24"/>
      <c r="LJ242" s="24"/>
      <c r="LK242" s="24"/>
      <c r="LL242" s="24"/>
      <c r="ME242" s="6"/>
      <c r="MF242" s="24"/>
      <c r="MG242" s="24"/>
      <c r="MH242" s="24"/>
      <c r="MI242" s="24"/>
      <c r="MJ242" s="6"/>
      <c r="MK242" s="24"/>
      <c r="ML242" s="1"/>
      <c r="MM242" s="24"/>
      <c r="MN242" s="24"/>
      <c r="MO242" s="24"/>
      <c r="MP242" s="24"/>
      <c r="MQ242" s="24"/>
      <c r="MR242" s="24"/>
      <c r="MS242" s="24"/>
      <c r="MT242" s="24"/>
      <c r="MU242" s="24"/>
      <c r="MV242" s="24"/>
      <c r="NO242" s="6"/>
      <c r="NP242" s="24"/>
      <c r="NQ242" s="24"/>
      <c r="NR242" s="24"/>
      <c r="NS242" s="24"/>
      <c r="NT242" s="6"/>
      <c r="NU242" s="24"/>
      <c r="NV242" s="1"/>
      <c r="NW242" s="24"/>
      <c r="NX242" s="24"/>
      <c r="NY242" s="24"/>
      <c r="NZ242" s="24"/>
      <c r="OA242" s="24"/>
      <c r="OB242" s="24"/>
      <c r="OC242" s="24"/>
      <c r="OD242" s="24"/>
      <c r="OE242" s="24"/>
      <c r="OF242" s="24"/>
      <c r="OG242" s="6"/>
      <c r="OH242" s="24"/>
      <c r="OI242" s="24"/>
      <c r="OJ242" s="24"/>
      <c r="OK242" s="24"/>
      <c r="OL242" s="6"/>
      <c r="OM242" s="24"/>
      <c r="ON242" s="1"/>
      <c r="OO242" s="24"/>
      <c r="OP242" s="24"/>
      <c r="OQ242" s="24"/>
      <c r="OR242" s="24"/>
      <c r="OS242" s="24"/>
      <c r="OT242" s="24"/>
      <c r="OU242" s="24"/>
      <c r="OV242" s="24"/>
      <c r="OW242" s="24"/>
      <c r="OX242" s="24"/>
      <c r="PZ242" s="6"/>
      <c r="QA242" s="24"/>
      <c r="QB242" s="24"/>
      <c r="QC242" s="24"/>
      <c r="QD242" s="24"/>
      <c r="QE242" s="6"/>
      <c r="QF242" s="24"/>
      <c r="QG242" s="1"/>
      <c r="QH242" s="24"/>
      <c r="QI242" s="24"/>
      <c r="QJ242" s="24"/>
      <c r="QK242" s="24"/>
      <c r="QL242" s="24"/>
      <c r="QM242" s="24"/>
      <c r="QN242" s="24"/>
      <c r="QO242" s="24"/>
      <c r="QP242" s="24"/>
      <c r="QQ242" s="24"/>
      <c r="QR242" s="6"/>
      <c r="QS242" s="24"/>
      <c r="QT242" s="24"/>
      <c r="QU242" s="24"/>
      <c r="QV242" s="24"/>
      <c r="QW242" s="6"/>
      <c r="QX242" s="24"/>
      <c r="QY242" s="1"/>
      <c r="QZ242" s="24"/>
      <c r="RA242" s="24"/>
      <c r="RB242" s="24"/>
      <c r="RC242" s="24"/>
      <c r="RD242" s="24"/>
      <c r="RE242" s="24"/>
      <c r="RF242" s="24"/>
      <c r="RG242" s="24"/>
      <c r="RH242" s="24"/>
      <c r="RI242" s="24"/>
      <c r="SB242" s="24"/>
      <c r="SC242" s="24"/>
      <c r="SD242" s="24"/>
      <c r="SE242" s="24"/>
      <c r="SF242" s="24"/>
      <c r="SG242" s="24"/>
      <c r="SH242" s="24"/>
      <c r="SI242" s="24"/>
      <c r="SJ242" s="24"/>
      <c r="SK242" s="24"/>
      <c r="SL242" s="6"/>
      <c r="SM242" s="6"/>
      <c r="SN242" s="6"/>
      <c r="SO242" s="6"/>
      <c r="SP242" s="6"/>
      <c r="SQ242" s="6"/>
      <c r="SR242" s="6"/>
      <c r="SS242" s="6"/>
      <c r="ST242" s="6"/>
      <c r="SU242" s="6"/>
      <c r="SV242" s="6"/>
      <c r="SW242" s="6"/>
      <c r="SX242" s="6"/>
      <c r="SY242" s="6"/>
      <c r="SZ242" s="6"/>
      <c r="TA242" s="6"/>
      <c r="TB242" s="6"/>
      <c r="TC242" s="6"/>
      <c r="TD242" s="6"/>
      <c r="TE242" s="6"/>
      <c r="TF242" s="6"/>
      <c r="TG242" s="24"/>
      <c r="TH242" s="24"/>
      <c r="TI242" s="24"/>
      <c r="TJ242" s="24"/>
      <c r="TK242" s="6"/>
      <c r="TL242" s="24"/>
      <c r="TM242" s="1"/>
      <c r="TN242" s="24"/>
      <c r="TR242" s="24"/>
      <c r="TS242" s="24"/>
      <c r="TT242" s="24"/>
      <c r="TU242" s="24"/>
      <c r="TV242" s="24"/>
      <c r="TW242" s="24"/>
      <c r="TX242" s="24"/>
      <c r="TY242" s="24"/>
      <c r="TZ242" s="24"/>
      <c r="UA242" s="24"/>
      <c r="UB242" s="24"/>
      <c r="UC242" s="24"/>
      <c r="UD242" s="24"/>
      <c r="UE242" s="24"/>
      <c r="UF242" s="24"/>
      <c r="UG242" s="24"/>
      <c r="UH242" s="24"/>
      <c r="UI242" s="24"/>
      <c r="US242" s="24"/>
      <c r="UT242" s="71"/>
      <c r="UU242" s="24"/>
      <c r="UV242" s="24"/>
      <c r="UW242" s="24"/>
      <c r="UX242" s="24"/>
      <c r="UY242" s="24"/>
      <c r="UZ242" s="24"/>
      <c r="VA242" s="24"/>
      <c r="VB242" s="6"/>
      <c r="VC242" s="24"/>
      <c r="VD242" s="24"/>
      <c r="VE242" s="24"/>
      <c r="VF242" s="24"/>
      <c r="VG242" s="6"/>
      <c r="VH242" s="24"/>
      <c r="VI242" s="1"/>
      <c r="VJ242" s="24"/>
      <c r="VK242" s="24"/>
      <c r="VL242" s="24"/>
      <c r="VM242" s="24"/>
      <c r="VN242" s="24"/>
      <c r="VO242" s="24"/>
      <c r="VP242" s="24"/>
      <c r="VQ242" s="24"/>
      <c r="VR242" s="24"/>
      <c r="VS242" s="24"/>
      <c r="VT242" s="24"/>
      <c r="VU242" s="24"/>
      <c r="VV242" s="24"/>
      <c r="VW242" s="24"/>
      <c r="VX242" s="24"/>
      <c r="VY242" s="24"/>
      <c r="VZ242" s="24"/>
      <c r="WA242" s="24"/>
      <c r="WB242" s="24"/>
      <c r="WC242" s="24"/>
      <c r="WD242" s="24"/>
      <c r="WE242" s="24"/>
      <c r="WF242" s="24"/>
      <c r="WG242" s="24"/>
      <c r="WH242" s="24"/>
      <c r="WI242" s="24"/>
      <c r="WJ242" s="24"/>
      <c r="WK242" s="24"/>
      <c r="WL242" s="24"/>
      <c r="WM242" s="71"/>
      <c r="WN242" s="71"/>
      <c r="WO242" s="24"/>
      <c r="XD242" s="1"/>
      <c r="XE242" s="1"/>
      <c r="XF242" s="1"/>
      <c r="XG242" s="1"/>
      <c r="XH242" s="1"/>
      <c r="XI242" s="1"/>
      <c r="XJ242" s="1"/>
      <c r="XK242" s="1"/>
      <c r="XL242" s="1"/>
      <c r="XM242" s="24"/>
      <c r="XN242" s="24"/>
      <c r="XO242" s="24"/>
      <c r="XP242" s="24"/>
      <c r="XQ242" s="24"/>
      <c r="XR242" s="24"/>
      <c r="XS242" s="24"/>
      <c r="XT242" s="24"/>
      <c r="XU242" s="24"/>
      <c r="XV242" s="24"/>
      <c r="XW242" s="24"/>
      <c r="XX242" s="24"/>
      <c r="XY242" s="24"/>
      <c r="XZ242" s="24"/>
      <c r="YA242" s="24"/>
      <c r="YB242" s="24"/>
      <c r="YC242" s="24"/>
      <c r="YD242" s="24"/>
      <c r="YE242" s="24"/>
      <c r="YF242" s="24"/>
      <c r="YG242" s="24"/>
      <c r="YH242" s="24"/>
      <c r="YI242" s="24"/>
      <c r="YJ242" s="24"/>
      <c r="YK242" s="24"/>
      <c r="YL242" s="24"/>
      <c r="YM242" s="24"/>
      <c r="YN242" s="24"/>
      <c r="YO242" s="24"/>
      <c r="YP242" s="24"/>
      <c r="YQ242" s="24"/>
      <c r="YR242" s="24"/>
      <c r="YS242" s="24"/>
      <c r="YT242" s="24"/>
      <c r="YU242" s="24"/>
      <c r="YV242" s="24"/>
      <c r="ZG242" s="24"/>
      <c r="ZH242" s="250"/>
      <c r="ZI242" s="71"/>
      <c r="ZK242" s="24"/>
      <c r="ZL242" s="1"/>
      <c r="ZM242" s="24"/>
      <c r="AAA242" s="24"/>
      <c r="AAB242" s="6"/>
      <c r="AAC242" s="6"/>
      <c r="AAD242" s="7"/>
      <c r="AAE242" s="24"/>
      <c r="AAF242" s="24"/>
      <c r="AAG242" s="24"/>
      <c r="AAH242" s="7"/>
      <c r="AAI242" s="183"/>
    </row>
    <row r="243">
      <c r="K243" s="6"/>
      <c r="L243" s="6"/>
      <c r="M243" s="6"/>
      <c r="N243" s="6"/>
      <c r="O243" s="24"/>
      <c r="P243" s="24"/>
      <c r="Q243" s="6"/>
      <c r="R243" s="7"/>
      <c r="S243" s="7"/>
      <c r="T243" s="7"/>
      <c r="U243" s="7"/>
      <c r="V243" s="7"/>
      <c r="W243" s="7"/>
      <c r="X243" s="7"/>
      <c r="Y243" s="7"/>
      <c r="Z243" s="7"/>
      <c r="AA243" s="7"/>
      <c r="AB243" s="7"/>
      <c r="AC243" s="7"/>
      <c r="AD243" s="7"/>
      <c r="AE243" s="7"/>
      <c r="AF243" s="7"/>
      <c r="AG243" s="7"/>
      <c r="AH243" s="7"/>
      <c r="AI243" s="7"/>
      <c r="AJ243" s="7"/>
      <c r="AK243" s="51"/>
      <c r="AL243" s="51"/>
      <c r="AM243" s="51"/>
      <c r="AN243" s="51"/>
      <c r="AO243" s="51"/>
      <c r="AP243" s="51"/>
      <c r="AQ243" s="51"/>
      <c r="AR243" s="51"/>
      <c r="AS243" s="51"/>
      <c r="AT243" s="24"/>
      <c r="AU243" s="71"/>
      <c r="AV243" s="24"/>
      <c r="AW243" s="7"/>
      <c r="AX243" s="1"/>
      <c r="AY243" s="1"/>
      <c r="AZ243" s="3"/>
      <c r="BA243" s="3"/>
      <c r="BB243" s="1"/>
      <c r="BC243" s="1"/>
      <c r="BD243" s="1"/>
      <c r="BE243" s="1"/>
      <c r="BF243" s="1"/>
      <c r="BG243" s="1"/>
      <c r="BH243" s="1"/>
      <c r="BI243" s="1"/>
      <c r="BJ243" s="1"/>
      <c r="BK243" s="1"/>
      <c r="BL243" s="1"/>
      <c r="BM243" s="1"/>
      <c r="BN243" s="1"/>
      <c r="BO243" s="1"/>
      <c r="BP243" s="1"/>
      <c r="BQ243" s="1"/>
      <c r="BR243" s="1"/>
      <c r="BS243" s="1"/>
      <c r="BT243" s="1"/>
      <c r="BU243" s="1"/>
      <c r="BV243" s="6"/>
      <c r="BW243" s="6"/>
      <c r="BX243" s="6"/>
      <c r="BY243" s="6"/>
      <c r="BZ243" s="6"/>
      <c r="CA243" s="6"/>
      <c r="CB243" s="6"/>
      <c r="CC243" s="6"/>
      <c r="CD243" s="6"/>
      <c r="CE243" s="6"/>
      <c r="CF243" s="6"/>
      <c r="CG243" s="1"/>
      <c r="CH243" s="1"/>
      <c r="CI243" s="1"/>
      <c r="CJ243" s="1"/>
      <c r="CK243" s="1"/>
      <c r="CL243" s="1"/>
      <c r="CM243" s="1"/>
      <c r="CN243" s="1"/>
      <c r="CO243" s="1"/>
      <c r="CP243" s="1"/>
      <c r="CQ243" s="1"/>
      <c r="CR243" s="1"/>
      <c r="CS243" s="1"/>
      <c r="CT243" s="1"/>
      <c r="CU243" s="1"/>
      <c r="CV243" s="1"/>
      <c r="CW243" s="1"/>
      <c r="CX243" s="1"/>
      <c r="CY243" s="1"/>
      <c r="CZ243" s="1"/>
      <c r="DA243" s="1"/>
      <c r="DB243" s="24"/>
      <c r="DC243" s="24"/>
      <c r="DD243" s="24"/>
      <c r="DE243" s="24"/>
      <c r="DF243" s="24"/>
      <c r="DG243" s="24"/>
      <c r="DH243" s="24"/>
      <c r="DI243" s="24"/>
      <c r="DJ243" s="24"/>
      <c r="DK243" s="24"/>
      <c r="DL243" s="6"/>
      <c r="DM243" s="24"/>
      <c r="DN243" s="24"/>
      <c r="DO243" s="24"/>
      <c r="DP243" s="24"/>
      <c r="DQ243" s="6"/>
      <c r="DR243" s="24"/>
      <c r="DS243" s="1"/>
      <c r="DT243" s="24"/>
      <c r="DX243" s="6"/>
      <c r="DY243" s="1"/>
      <c r="DZ243" s="1"/>
      <c r="EA243" s="1"/>
      <c r="EB243" s="1"/>
      <c r="EC243" s="1"/>
      <c r="ED243" s="1"/>
      <c r="EE243" s="1"/>
      <c r="EF243" s="1"/>
      <c r="EG243" s="1"/>
      <c r="EH243" s="1"/>
      <c r="EI243" s="1"/>
      <c r="EJ243" s="1"/>
      <c r="EK243" s="1"/>
      <c r="EL243" s="1"/>
      <c r="EM243" s="1"/>
      <c r="EN243" s="1"/>
      <c r="EO243" s="1"/>
      <c r="EP243" s="1"/>
      <c r="EQ243" s="1"/>
      <c r="ER243" s="1"/>
      <c r="ES243" s="6"/>
      <c r="ET243" s="6"/>
      <c r="EU243" s="6"/>
      <c r="EV243" s="6"/>
      <c r="EW243" s="6"/>
      <c r="EX243" s="6"/>
      <c r="EY243" s="6"/>
      <c r="EZ243" s="6"/>
      <c r="FA243" s="24"/>
      <c r="FB243" s="24"/>
      <c r="FC243" s="24"/>
      <c r="FD243" s="24"/>
      <c r="FE243" s="6"/>
      <c r="FF243" s="24"/>
      <c r="FG243" s="1"/>
      <c r="FH243" s="24"/>
      <c r="FM243" s="1"/>
      <c r="FN243" s="1"/>
      <c r="FO243" s="1"/>
      <c r="FP243" s="1"/>
      <c r="FQ243" s="1"/>
      <c r="FR243" s="1"/>
      <c r="FS243" s="1"/>
      <c r="FT243" s="1"/>
      <c r="FU243" s="1"/>
      <c r="FV243" s="1"/>
      <c r="FW243" s="1"/>
      <c r="FX243" s="1"/>
      <c r="FY243" s="1"/>
      <c r="FZ243" s="1"/>
      <c r="GA243" s="1"/>
      <c r="GB243" s="1"/>
      <c r="GC243" s="1"/>
      <c r="GD243" s="1"/>
      <c r="GE243" s="1"/>
      <c r="GF243" s="1"/>
      <c r="GG243" s="6"/>
      <c r="GH243" s="24"/>
      <c r="GI243" s="24"/>
      <c r="GJ243" s="24"/>
      <c r="GK243" s="24"/>
      <c r="GL243" s="6"/>
      <c r="GM243" s="24"/>
      <c r="GN243" s="1"/>
      <c r="GO243" s="24"/>
      <c r="HL243" s="6"/>
      <c r="HM243" s="24"/>
      <c r="HN243" s="24"/>
      <c r="HO243" s="24"/>
      <c r="HP243" s="24"/>
      <c r="HQ243" s="6"/>
      <c r="HR243" s="24"/>
      <c r="HS243" s="1"/>
      <c r="HT243" s="24"/>
      <c r="IN243" s="6"/>
      <c r="IO243" s="24"/>
      <c r="IP243" s="24"/>
      <c r="IQ243" s="24"/>
      <c r="IR243" s="24"/>
      <c r="IS243" s="6"/>
      <c r="IT243" s="24"/>
      <c r="IU243" s="1"/>
      <c r="IV243" s="24"/>
      <c r="IW243" s="24"/>
      <c r="IX243" s="24"/>
      <c r="IY243" s="24"/>
      <c r="IZ243" s="24"/>
      <c r="JA243" s="24"/>
      <c r="JB243" s="24"/>
      <c r="JC243" s="24"/>
      <c r="JD243" s="24"/>
      <c r="JE243" s="24"/>
      <c r="JF243" s="6"/>
      <c r="JG243" s="6"/>
      <c r="JH243" s="6"/>
      <c r="JI243" s="6"/>
      <c r="JJ243" s="6"/>
      <c r="JK243" s="6"/>
      <c r="JL243" s="6"/>
      <c r="JM243" s="6"/>
      <c r="JN243" s="6"/>
      <c r="KN243" s="6"/>
      <c r="KO243" s="6"/>
      <c r="KP243" s="6"/>
      <c r="KQ243" s="6"/>
      <c r="KR243" s="7"/>
      <c r="KS243" s="7"/>
      <c r="KT243" s="7"/>
      <c r="KU243" s="1"/>
      <c r="KV243" s="1"/>
      <c r="KW243" s="1"/>
      <c r="KX243" s="1"/>
      <c r="KY243" s="1"/>
      <c r="KZ243" s="1"/>
      <c r="LA243" s="1"/>
      <c r="LB243" s="1"/>
      <c r="LC243" s="1"/>
      <c r="LD243" s="7"/>
      <c r="LE243" s="7"/>
      <c r="LF243" s="7"/>
      <c r="LG243" s="7"/>
      <c r="LH243" s="7"/>
      <c r="LI243" s="7"/>
      <c r="LJ243" s="7"/>
      <c r="LK243" s="7"/>
      <c r="LL243" s="6"/>
      <c r="ME243" s="6"/>
      <c r="MF243" s="24"/>
      <c r="MG243" s="24"/>
      <c r="MH243" s="24"/>
      <c r="MI243" s="24"/>
      <c r="MJ243" s="6"/>
      <c r="MK243" s="24"/>
      <c r="ML243" s="1"/>
      <c r="MM243" s="24"/>
      <c r="MN243" s="24"/>
      <c r="MO243" s="24"/>
      <c r="MP243" s="24"/>
      <c r="MQ243" s="24"/>
      <c r="MR243" s="24"/>
      <c r="MS243" s="24"/>
      <c r="MT243" s="24"/>
      <c r="MU243" s="24"/>
      <c r="MV243" s="24"/>
      <c r="NO243" s="6"/>
      <c r="NP243" s="24"/>
      <c r="NQ243" s="24"/>
      <c r="NR243" s="24"/>
      <c r="NS243" s="24"/>
      <c r="NT243" s="6"/>
      <c r="NU243" s="24"/>
      <c r="NV243" s="1"/>
      <c r="NW243" s="24"/>
      <c r="NX243" s="24"/>
      <c r="NY243" s="24"/>
      <c r="NZ243" s="24"/>
      <c r="OA243" s="24"/>
      <c r="OB243" s="24"/>
      <c r="OC243" s="24"/>
      <c r="OD243" s="24"/>
      <c r="OE243" s="24"/>
      <c r="OF243" s="24"/>
      <c r="OG243" s="6"/>
      <c r="OH243" s="24"/>
      <c r="OI243" s="24"/>
      <c r="OJ243" s="24"/>
      <c r="OK243" s="24"/>
      <c r="OL243" s="6"/>
      <c r="OM243" s="24"/>
      <c r="ON243" s="1"/>
      <c r="OO243" s="24"/>
      <c r="OP243" s="24"/>
      <c r="OQ243" s="24"/>
      <c r="OR243" s="24"/>
      <c r="OS243" s="24"/>
      <c r="OT243" s="24"/>
      <c r="OU243" s="24"/>
      <c r="OV243" s="24"/>
      <c r="OW243" s="24"/>
      <c r="OX243" s="24"/>
      <c r="PZ243" s="6"/>
      <c r="QA243" s="24"/>
      <c r="QB243" s="24"/>
      <c r="QC243" s="24"/>
      <c r="QD243" s="24"/>
      <c r="QE243" s="6"/>
      <c r="QF243" s="24"/>
      <c r="QG243" s="1"/>
      <c r="QH243" s="24"/>
      <c r="QI243" s="24"/>
      <c r="QJ243" s="24"/>
      <c r="QK243" s="24"/>
      <c r="QL243" s="24"/>
      <c r="QM243" s="24"/>
      <c r="QN243" s="24"/>
      <c r="QO243" s="24"/>
      <c r="QP243" s="24"/>
      <c r="QQ243" s="24"/>
      <c r="QR243" s="6"/>
      <c r="QS243" s="24"/>
      <c r="QT243" s="24"/>
      <c r="QU243" s="24"/>
      <c r="QV243" s="24"/>
      <c r="QW243" s="6"/>
      <c r="QX243" s="24"/>
      <c r="QY243" s="1"/>
      <c r="QZ243" s="24"/>
      <c r="RA243" s="24"/>
      <c r="RB243" s="24"/>
      <c r="RC243" s="24"/>
      <c r="RD243" s="24"/>
      <c r="RE243" s="24"/>
      <c r="RF243" s="24"/>
      <c r="RG243" s="24"/>
      <c r="RH243" s="24"/>
      <c r="RI243" s="24"/>
      <c r="SB243" s="24"/>
      <c r="SC243" s="24"/>
      <c r="SD243" s="24"/>
      <c r="SE243" s="24"/>
      <c r="SF243" s="24"/>
      <c r="SG243" s="24"/>
      <c r="SH243" s="24"/>
      <c r="SI243" s="24"/>
      <c r="SJ243" s="24"/>
      <c r="SK243" s="6"/>
      <c r="SL243" s="1"/>
      <c r="SM243" s="1"/>
      <c r="SN243" s="1"/>
      <c r="SO243" s="1"/>
      <c r="SP243" s="1"/>
      <c r="SQ243" s="1"/>
      <c r="SR243" s="1"/>
      <c r="SS243" s="1"/>
      <c r="ST243" s="1"/>
      <c r="SU243" s="1"/>
      <c r="SV243" s="1"/>
      <c r="SW243" s="1"/>
      <c r="SX243" s="1"/>
      <c r="SY243" s="1"/>
      <c r="SZ243" s="1"/>
      <c r="TA243" s="1"/>
      <c r="TB243" s="1"/>
      <c r="TC243" s="1"/>
      <c r="TD243" s="1"/>
      <c r="TE243" s="1"/>
      <c r="TF243" s="6"/>
      <c r="TG243" s="24"/>
      <c r="TH243" s="24"/>
      <c r="TI243" s="24"/>
      <c r="TJ243" s="24"/>
      <c r="TK243" s="6"/>
      <c r="TL243" s="24"/>
      <c r="TM243" s="1"/>
      <c r="TN243" s="24"/>
      <c r="TR243" s="24"/>
      <c r="TS243" s="24"/>
      <c r="TT243" s="24"/>
      <c r="TU243" s="24"/>
      <c r="TV243" s="24"/>
      <c r="TW243" s="24"/>
      <c r="TX243" s="24"/>
      <c r="TY243" s="24"/>
      <c r="TZ243" s="24"/>
      <c r="UA243" s="24"/>
      <c r="UB243" s="24"/>
      <c r="UC243" s="24"/>
      <c r="UD243" s="24"/>
      <c r="UE243" s="24"/>
      <c r="UF243" s="24"/>
      <c r="UG243" s="24"/>
      <c r="UH243" s="24"/>
      <c r="UI243" s="24"/>
      <c r="US243" s="24"/>
      <c r="UT243" s="71"/>
      <c r="UU243" s="24"/>
      <c r="UV243" s="24"/>
      <c r="UW243" s="24"/>
      <c r="UX243" s="24"/>
      <c r="UY243" s="24"/>
      <c r="UZ243" s="24"/>
      <c r="VA243" s="24"/>
      <c r="VB243" s="6"/>
      <c r="VC243" s="24"/>
      <c r="VD243" s="24"/>
      <c r="VE243" s="24"/>
      <c r="VF243" s="24"/>
      <c r="VG243" s="6"/>
      <c r="VH243" s="24"/>
      <c r="VI243" s="1"/>
      <c r="VJ243" s="24"/>
      <c r="VK243" s="24"/>
      <c r="VL243" s="24"/>
      <c r="VM243" s="24"/>
      <c r="VN243" s="24"/>
      <c r="VO243" s="24"/>
      <c r="VP243" s="24"/>
      <c r="VQ243" s="24"/>
      <c r="VR243" s="24"/>
      <c r="VS243" s="24"/>
      <c r="VT243" s="24"/>
      <c r="VU243" s="24"/>
      <c r="VV243" s="24"/>
      <c r="VW243" s="24"/>
      <c r="VX243" s="24"/>
      <c r="VY243" s="24"/>
      <c r="VZ243" s="24"/>
      <c r="WA243" s="24"/>
      <c r="WB243" s="24"/>
      <c r="WC243" s="24"/>
      <c r="WD243" s="24"/>
      <c r="WE243" s="24"/>
      <c r="WF243" s="24"/>
      <c r="WG243" s="24"/>
      <c r="WH243" s="24"/>
      <c r="WI243" s="24"/>
      <c r="WJ243" s="24"/>
      <c r="WK243" s="24"/>
      <c r="WL243" s="24"/>
      <c r="WN243" s="1"/>
      <c r="WO243" s="4"/>
      <c r="XM243" s="24"/>
      <c r="XN243" s="24"/>
      <c r="XO243" s="24"/>
      <c r="XP243" s="24"/>
      <c r="XQ243" s="24"/>
      <c r="XR243" s="24"/>
      <c r="XS243" s="24"/>
      <c r="XT243" s="24"/>
      <c r="XU243" s="24"/>
      <c r="XV243" s="24"/>
      <c r="XW243" s="24"/>
      <c r="XX243" s="24"/>
      <c r="XY243" s="24"/>
      <c r="XZ243" s="24"/>
      <c r="YA243" s="24"/>
      <c r="YB243" s="24"/>
      <c r="YC243" s="24"/>
      <c r="YD243" s="24"/>
      <c r="YE243" s="24"/>
      <c r="YF243" s="24"/>
      <c r="YG243" s="24"/>
      <c r="YH243" s="24"/>
      <c r="YI243" s="24"/>
      <c r="YJ243" s="24"/>
      <c r="YK243" s="24"/>
      <c r="YL243" s="24"/>
      <c r="YM243" s="24"/>
      <c r="YN243" s="24"/>
      <c r="YO243" s="24"/>
      <c r="YP243" s="24"/>
      <c r="YQ243" s="24"/>
      <c r="YR243" s="24"/>
      <c r="YS243" s="24"/>
      <c r="YT243" s="24"/>
      <c r="YU243" s="24"/>
      <c r="YV243" s="24"/>
      <c r="ZG243" s="24"/>
      <c r="ZH243" s="250"/>
      <c r="ZI243" s="7"/>
      <c r="ZK243" s="24"/>
      <c r="ZL243" s="1"/>
      <c r="ZM243" s="24"/>
      <c r="AAA243" s="24"/>
      <c r="AAB243" s="7"/>
      <c r="AAC243" s="7"/>
      <c r="AAD243" s="7"/>
      <c r="AAE243" s="24"/>
      <c r="AAF243" s="24"/>
      <c r="AAG243" s="24"/>
      <c r="AAH243" s="7"/>
      <c r="AAI243" s="183"/>
    </row>
    <row r="244">
      <c r="K244" s="6"/>
      <c r="L244" s="6"/>
      <c r="M244" s="6"/>
      <c r="N244" s="6"/>
      <c r="O244" s="24"/>
      <c r="P244" s="24"/>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24"/>
      <c r="AU244" s="51"/>
      <c r="AV244" s="24"/>
      <c r="AW244" s="24"/>
      <c r="AX244" s="1"/>
      <c r="AY244" s="1"/>
      <c r="AZ244" s="3"/>
      <c r="BA244" s="3"/>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24"/>
      <c r="DC244" s="24"/>
      <c r="DD244" s="24"/>
      <c r="DE244" s="24"/>
      <c r="DF244" s="24"/>
      <c r="DG244" s="24"/>
      <c r="DH244" s="24"/>
      <c r="DI244" s="24"/>
      <c r="DJ244" s="24"/>
      <c r="DK244" s="24"/>
      <c r="DL244" s="6"/>
      <c r="DM244" s="24"/>
      <c r="DN244" s="24"/>
      <c r="DO244" s="24"/>
      <c r="DP244" s="24"/>
      <c r="DQ244" s="6"/>
      <c r="DR244" s="24"/>
      <c r="DS244" s="1"/>
      <c r="DT244" s="24"/>
      <c r="DX244" s="1"/>
      <c r="DY244" s="1"/>
      <c r="DZ244" s="1"/>
      <c r="EA244" s="1"/>
      <c r="EB244" s="1"/>
      <c r="EC244" s="1"/>
      <c r="ED244" s="1"/>
      <c r="EE244" s="1"/>
      <c r="EF244" s="1"/>
      <c r="EG244" s="1"/>
      <c r="EH244" s="1"/>
      <c r="EI244" s="1"/>
      <c r="EJ244" s="1"/>
      <c r="EK244" s="1"/>
      <c r="EL244" s="1"/>
      <c r="EM244" s="1"/>
      <c r="EN244" s="1"/>
      <c r="EO244" s="1"/>
      <c r="EP244" s="1"/>
      <c r="EQ244" s="1"/>
      <c r="ER244" s="1"/>
      <c r="ES244" s="6"/>
      <c r="ET244" s="6"/>
      <c r="EU244" s="6"/>
      <c r="EV244" s="6"/>
      <c r="EW244" s="6"/>
      <c r="EX244" s="6"/>
      <c r="EY244" s="6"/>
      <c r="EZ244" s="6"/>
      <c r="FA244" s="24"/>
      <c r="FB244" s="24"/>
      <c r="FC244" s="24"/>
      <c r="FD244" s="24"/>
      <c r="FE244" s="6"/>
      <c r="FF244" s="24"/>
      <c r="FG244" s="1"/>
      <c r="FH244" s="24"/>
      <c r="FM244" s="1"/>
      <c r="FN244" s="1"/>
      <c r="FO244" s="1"/>
      <c r="FP244" s="1"/>
      <c r="FQ244" s="1"/>
      <c r="FR244" s="1"/>
      <c r="FS244" s="1"/>
      <c r="FT244" s="1"/>
      <c r="FU244" s="1"/>
      <c r="FV244" s="1"/>
      <c r="FW244" s="1"/>
      <c r="FX244" s="1"/>
      <c r="FY244" s="1"/>
      <c r="FZ244" s="1"/>
      <c r="GA244" s="1"/>
      <c r="GB244" s="1"/>
      <c r="GC244" s="1"/>
      <c r="GD244" s="1"/>
      <c r="GE244" s="1"/>
      <c r="GF244" s="1"/>
      <c r="GG244" s="6"/>
      <c r="GH244" s="24"/>
      <c r="GI244" s="24"/>
      <c r="GJ244" s="24"/>
      <c r="GK244" s="24"/>
      <c r="GL244" s="6"/>
      <c r="GM244" s="24"/>
      <c r="GN244" s="1"/>
      <c r="GO244" s="24"/>
      <c r="HL244" s="6"/>
      <c r="HM244" s="24"/>
      <c r="HN244" s="24"/>
      <c r="HO244" s="24"/>
      <c r="HP244" s="24"/>
      <c r="HQ244" s="6"/>
      <c r="HR244" s="24"/>
      <c r="HS244" s="1"/>
      <c r="HT244" s="24"/>
      <c r="IN244" s="6"/>
      <c r="IO244" s="24"/>
      <c r="IP244" s="24"/>
      <c r="IQ244" s="24"/>
      <c r="IR244" s="24"/>
      <c r="IS244" s="6"/>
      <c r="IT244" s="24"/>
      <c r="IU244" s="1"/>
      <c r="IV244" s="24"/>
      <c r="IW244" s="24"/>
      <c r="IX244" s="24"/>
      <c r="IY244" s="24"/>
      <c r="IZ244" s="24"/>
      <c r="JA244" s="24"/>
      <c r="JB244" s="24"/>
      <c r="JC244" s="24"/>
      <c r="JD244" s="24"/>
      <c r="JE244" s="24"/>
      <c r="JF244" s="1"/>
      <c r="JG244" s="1"/>
      <c r="JH244" s="1"/>
      <c r="JI244" s="1"/>
      <c r="JJ244" s="1"/>
      <c r="JK244" s="1"/>
      <c r="JL244" s="1"/>
      <c r="JM244" s="1"/>
      <c r="JN244" s="1"/>
      <c r="KN244" s="1"/>
      <c r="KO244" s="1"/>
      <c r="KP244" s="1"/>
      <c r="KQ244" s="1"/>
      <c r="KR244" s="4"/>
      <c r="KS244" s="4"/>
      <c r="KT244" s="4"/>
      <c r="KU244" s="1"/>
      <c r="KV244" s="1"/>
      <c r="KW244" s="1"/>
      <c r="KX244" s="1"/>
      <c r="KY244" s="1"/>
      <c r="KZ244" s="1"/>
      <c r="LA244" s="1"/>
      <c r="LB244" s="1"/>
      <c r="LC244" s="1"/>
      <c r="LD244" s="4"/>
      <c r="LE244" s="4"/>
      <c r="LF244" s="4"/>
      <c r="LG244" s="4"/>
      <c r="LH244" s="4"/>
      <c r="ME244" s="6"/>
      <c r="MF244" s="24"/>
      <c r="MG244" s="24"/>
      <c r="MH244" s="24"/>
      <c r="MI244" s="24"/>
      <c r="MJ244" s="6"/>
      <c r="MK244" s="24"/>
      <c r="ML244" s="1"/>
      <c r="MM244" s="24"/>
      <c r="MN244" s="24"/>
      <c r="MO244" s="24"/>
      <c r="MP244" s="24"/>
      <c r="MQ244" s="24"/>
      <c r="MR244" s="24"/>
      <c r="MS244" s="24"/>
      <c r="MT244" s="24"/>
      <c r="MU244" s="24"/>
      <c r="MV244" s="24"/>
      <c r="NO244" s="6"/>
      <c r="NP244" s="24"/>
      <c r="NQ244" s="24"/>
      <c r="NR244" s="24"/>
      <c r="NS244" s="24"/>
      <c r="NT244" s="6"/>
      <c r="NU244" s="24"/>
      <c r="NV244" s="1"/>
      <c r="NW244" s="24"/>
      <c r="NX244" s="24"/>
      <c r="NY244" s="24"/>
      <c r="NZ244" s="24"/>
      <c r="OA244" s="24"/>
      <c r="OB244" s="24"/>
      <c r="OC244" s="24"/>
      <c r="OD244" s="24"/>
      <c r="OE244" s="24"/>
      <c r="OF244" s="24"/>
      <c r="OG244" s="6"/>
      <c r="OH244" s="24"/>
      <c r="OI244" s="24"/>
      <c r="OJ244" s="24"/>
      <c r="OK244" s="24"/>
      <c r="OL244" s="6"/>
      <c r="OM244" s="24"/>
      <c r="ON244" s="1"/>
      <c r="OO244" s="24"/>
      <c r="OP244" s="24"/>
      <c r="OQ244" s="24"/>
      <c r="OR244" s="24"/>
      <c r="OS244" s="24"/>
      <c r="OT244" s="24"/>
      <c r="OU244" s="24"/>
      <c r="OV244" s="24"/>
      <c r="OW244" s="24"/>
      <c r="OX244" s="24"/>
      <c r="QF244" s="24"/>
      <c r="QG244" s="1"/>
      <c r="QH244" s="24"/>
      <c r="QI244" s="24"/>
      <c r="QJ244" s="24"/>
      <c r="QK244" s="24"/>
      <c r="QL244" s="24"/>
      <c r="QM244" s="24"/>
      <c r="QN244" s="24"/>
      <c r="QO244" s="24"/>
      <c r="QP244" s="24"/>
      <c r="QQ244" s="24"/>
      <c r="QR244" s="6"/>
      <c r="QS244" s="24"/>
      <c r="QT244" s="24"/>
      <c r="QU244" s="24"/>
      <c r="QV244" s="24"/>
      <c r="QW244" s="6"/>
      <c r="QX244" s="24"/>
      <c r="QY244" s="1"/>
      <c r="QZ244" s="24"/>
      <c r="RA244" s="24"/>
      <c r="RB244" s="24"/>
      <c r="RC244" s="24"/>
      <c r="RD244" s="24"/>
      <c r="RE244" s="24"/>
      <c r="RF244" s="24"/>
      <c r="RG244" s="24"/>
      <c r="RH244" s="24"/>
      <c r="RI244" s="24"/>
      <c r="SB244" s="24"/>
      <c r="SC244" s="24"/>
      <c r="SD244" s="24"/>
      <c r="SE244" s="24"/>
      <c r="SF244" s="24"/>
      <c r="SG244" s="24"/>
      <c r="SH244" s="24"/>
      <c r="SI244" s="24"/>
      <c r="SJ244" s="24"/>
      <c r="SK244" s="1"/>
      <c r="SL244" s="1"/>
      <c r="SM244" s="1"/>
      <c r="SN244" s="1"/>
      <c r="SO244" s="1"/>
      <c r="SP244" s="1"/>
      <c r="SQ244" s="1"/>
      <c r="SR244" s="1"/>
      <c r="SS244" s="1"/>
      <c r="ST244" s="1"/>
      <c r="SU244" s="1"/>
      <c r="SV244" s="1"/>
      <c r="SW244" s="1"/>
      <c r="SX244" s="1"/>
      <c r="SY244" s="1"/>
      <c r="SZ244" s="1"/>
      <c r="TA244" s="1"/>
      <c r="TB244" s="1"/>
      <c r="TC244" s="1"/>
      <c r="TD244" s="1"/>
      <c r="TE244" s="1"/>
      <c r="TF244" s="6"/>
      <c r="TG244" s="24"/>
      <c r="TH244" s="24"/>
      <c r="TI244" s="24"/>
      <c r="TJ244" s="24"/>
      <c r="TK244" s="6"/>
      <c r="TL244" s="24"/>
      <c r="TM244" s="1"/>
      <c r="TN244" s="24"/>
      <c r="TR244" s="24"/>
      <c r="TS244" s="24"/>
      <c r="TT244" s="24"/>
      <c r="TU244" s="24"/>
      <c r="TV244" s="24"/>
      <c r="TW244" s="24"/>
      <c r="TX244" s="24"/>
      <c r="TY244" s="24"/>
      <c r="TZ244" s="24"/>
      <c r="UA244" s="24"/>
      <c r="UB244" s="24"/>
      <c r="UC244" s="24"/>
      <c r="UD244" s="24"/>
      <c r="UE244" s="24"/>
      <c r="UF244" s="24"/>
      <c r="UG244" s="24"/>
      <c r="UH244" s="24"/>
      <c r="UI244" s="24"/>
      <c r="US244" s="24"/>
      <c r="UT244" s="71"/>
      <c r="UU244" s="24"/>
      <c r="UV244" s="24"/>
      <c r="UW244" s="24"/>
      <c r="UX244" s="24"/>
      <c r="UY244" s="24"/>
      <c r="UZ244" s="24"/>
      <c r="VA244" s="24"/>
      <c r="VB244" s="6"/>
      <c r="VC244" s="24"/>
      <c r="VD244" s="24"/>
      <c r="VE244" s="24"/>
      <c r="VF244" s="24"/>
      <c r="VG244" s="6"/>
      <c r="VH244" s="24"/>
      <c r="VI244" s="1"/>
      <c r="VJ244" s="24"/>
      <c r="VK244" s="24"/>
      <c r="VL244" s="24"/>
      <c r="VM244" s="24"/>
      <c r="VN244" s="24"/>
      <c r="VO244" s="24"/>
      <c r="VP244" s="24"/>
      <c r="VQ244" s="24"/>
      <c r="VR244" s="24"/>
      <c r="VS244" s="24"/>
      <c r="VT244" s="24"/>
      <c r="VU244" s="24"/>
      <c r="VV244" s="24"/>
      <c r="VW244" s="24"/>
      <c r="VX244" s="24"/>
      <c r="VY244" s="24"/>
      <c r="VZ244" s="24"/>
      <c r="WA244" s="24"/>
      <c r="WB244" s="24"/>
      <c r="WC244" s="24"/>
      <c r="WD244" s="24"/>
      <c r="WE244" s="24"/>
      <c r="WF244" s="24"/>
      <c r="WG244" s="24"/>
      <c r="WH244" s="24"/>
      <c r="WI244" s="24"/>
      <c r="WJ244" s="24"/>
      <c r="WK244" s="24"/>
      <c r="WL244" s="24"/>
      <c r="WM244" s="3"/>
      <c r="WN244" s="8"/>
      <c r="WP244" s="8"/>
      <c r="XM244" s="24"/>
      <c r="XN244" s="24"/>
      <c r="XO244" s="24"/>
      <c r="XP244" s="24"/>
      <c r="XQ244" s="24"/>
      <c r="XR244" s="24"/>
      <c r="XS244" s="24"/>
      <c r="XT244" s="24"/>
      <c r="XU244" s="24"/>
      <c r="XV244" s="24"/>
      <c r="XW244" s="24"/>
      <c r="XX244" s="24"/>
      <c r="XY244" s="24"/>
      <c r="XZ244" s="24"/>
      <c r="YA244" s="24"/>
      <c r="YB244" s="24"/>
      <c r="YC244" s="24"/>
      <c r="YD244" s="24"/>
      <c r="YE244" s="24"/>
      <c r="YF244" s="24"/>
      <c r="YG244" s="24"/>
      <c r="YH244" s="24"/>
      <c r="YI244" s="24"/>
      <c r="YJ244" s="24"/>
      <c r="YK244" s="24"/>
      <c r="YL244" s="24"/>
      <c r="YM244" s="24"/>
      <c r="YN244" s="24"/>
      <c r="YO244" s="24"/>
      <c r="YP244" s="24"/>
      <c r="YQ244" s="24"/>
      <c r="YR244" s="24"/>
      <c r="YS244" s="24"/>
      <c r="YT244" s="24"/>
      <c r="YU244" s="24"/>
      <c r="YV244" s="24"/>
      <c r="ZG244" s="24"/>
      <c r="ZH244" s="250"/>
      <c r="ZI244" s="71"/>
      <c r="ZK244" s="24"/>
      <c r="ZL244" s="1"/>
      <c r="ZM244" s="24"/>
      <c r="AAA244" s="24"/>
      <c r="AAB244" s="6"/>
      <c r="AAC244" s="24"/>
      <c r="AAD244" s="7"/>
      <c r="AAE244" s="24"/>
      <c r="AAF244" s="24"/>
      <c r="AAG244" s="24"/>
      <c r="AAH244" s="7"/>
      <c r="AAI244" s="46"/>
    </row>
    <row r="245">
      <c r="K245" s="6"/>
      <c r="L245" s="6"/>
      <c r="M245" s="6"/>
      <c r="N245" s="6"/>
      <c r="O245" s="24"/>
      <c r="P245" s="24"/>
      <c r="Q245" s="6"/>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24"/>
      <c r="AU245" s="51"/>
      <c r="AV245" s="24"/>
      <c r="AW245" s="7"/>
      <c r="AX245" s="1"/>
      <c r="AY245" s="1"/>
      <c r="AZ245" s="3"/>
      <c r="BA245" s="3"/>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24"/>
      <c r="DC245" s="24"/>
      <c r="DD245" s="24"/>
      <c r="DE245" s="24"/>
      <c r="DF245" s="24"/>
      <c r="DG245" s="24"/>
      <c r="DH245" s="24"/>
      <c r="DI245" s="24"/>
      <c r="DJ245" s="24"/>
      <c r="DK245" s="24"/>
      <c r="DL245" s="6"/>
      <c r="DM245" s="24"/>
      <c r="DN245" s="24"/>
      <c r="DO245" s="24"/>
      <c r="DP245" s="24"/>
      <c r="DQ245" s="6"/>
      <c r="DR245" s="24"/>
      <c r="DS245" s="1"/>
      <c r="DT245" s="24"/>
      <c r="DX245" s="1"/>
      <c r="DY245" s="1"/>
      <c r="DZ245" s="1"/>
      <c r="EA245" s="1"/>
      <c r="EB245" s="1"/>
      <c r="EC245" s="1"/>
      <c r="ED245" s="1"/>
      <c r="EE245" s="1"/>
      <c r="EF245" s="1"/>
      <c r="EG245" s="1"/>
      <c r="EH245" s="1"/>
      <c r="EI245" s="1"/>
      <c r="EJ245" s="1"/>
      <c r="EK245" s="1"/>
      <c r="EL245" s="1"/>
      <c r="EM245" s="1"/>
      <c r="EN245" s="1"/>
      <c r="EO245" s="1"/>
      <c r="EP245" s="1"/>
      <c r="EQ245" s="1"/>
      <c r="ER245" s="1"/>
      <c r="ES245" s="6"/>
      <c r="ET245" s="6"/>
      <c r="EU245" s="6"/>
      <c r="EV245" s="6"/>
      <c r="EW245" s="6"/>
      <c r="EX245" s="6"/>
      <c r="EY245" s="6"/>
      <c r="EZ245" s="6"/>
      <c r="FA245" s="24"/>
      <c r="FB245" s="24"/>
      <c r="FC245" s="24"/>
      <c r="FD245" s="24"/>
      <c r="FE245" s="6"/>
      <c r="FF245" s="24"/>
      <c r="FG245" s="1"/>
      <c r="FH245" s="24"/>
      <c r="FM245" s="1"/>
      <c r="FN245" s="1"/>
      <c r="FO245" s="1"/>
      <c r="FP245" s="1"/>
      <c r="FQ245" s="1"/>
      <c r="FR245" s="1"/>
      <c r="FS245" s="1"/>
      <c r="FT245" s="1"/>
      <c r="FU245" s="1"/>
      <c r="FV245" s="1"/>
      <c r="FW245" s="1"/>
      <c r="FX245" s="1"/>
      <c r="FY245" s="1"/>
      <c r="FZ245" s="1"/>
      <c r="GA245" s="1"/>
      <c r="GB245" s="1"/>
      <c r="GC245" s="1"/>
      <c r="GD245" s="1"/>
      <c r="GE245" s="1"/>
      <c r="GF245" s="1"/>
      <c r="GG245" s="6"/>
      <c r="GH245" s="24"/>
      <c r="GI245" s="24"/>
      <c r="GJ245" s="24"/>
      <c r="GK245" s="24"/>
      <c r="GL245" s="6"/>
      <c r="GM245" s="24"/>
      <c r="GN245" s="1"/>
      <c r="GO245" s="24"/>
      <c r="HL245" s="6"/>
      <c r="HM245" s="24"/>
      <c r="HN245" s="24"/>
      <c r="HO245" s="24"/>
      <c r="HP245" s="24"/>
      <c r="HQ245" s="6"/>
      <c r="HR245" s="24"/>
      <c r="HS245" s="1"/>
      <c r="HT245" s="24"/>
      <c r="IN245" s="6"/>
      <c r="IO245" s="24"/>
      <c r="IP245" s="24"/>
      <c r="IQ245" s="24"/>
      <c r="IR245" s="24"/>
      <c r="IS245" s="6"/>
      <c r="IT245" s="24"/>
      <c r="IU245" s="1"/>
      <c r="IV245" s="24"/>
      <c r="IW245" s="24"/>
      <c r="IX245" s="24"/>
      <c r="IY245" s="24"/>
      <c r="IZ245" s="24"/>
      <c r="JA245" s="24"/>
      <c r="JB245" s="24"/>
      <c r="JC245" s="24"/>
      <c r="JD245" s="24"/>
      <c r="JE245" s="24"/>
      <c r="JF245" s="1"/>
      <c r="JG245" s="1"/>
      <c r="JH245" s="1"/>
      <c r="JI245" s="1"/>
      <c r="JJ245" s="1"/>
      <c r="JK245" s="1"/>
      <c r="JL245" s="1"/>
      <c r="JM245" s="1"/>
      <c r="JN245" s="1"/>
      <c r="KN245" s="1"/>
      <c r="KO245" s="1"/>
      <c r="KP245" s="1"/>
      <c r="KQ245" s="1"/>
      <c r="KR245" s="4"/>
      <c r="KS245" s="4"/>
      <c r="KT245" s="4"/>
      <c r="KU245" s="1"/>
      <c r="KV245" s="1"/>
      <c r="KW245" s="1"/>
      <c r="KX245" s="1"/>
      <c r="KY245" s="1"/>
      <c r="KZ245" s="1"/>
      <c r="LA245" s="1"/>
      <c r="LB245" s="1"/>
      <c r="LC245" s="1"/>
      <c r="LD245" s="4"/>
      <c r="LE245" s="4"/>
      <c r="LF245" s="4"/>
      <c r="LG245" s="4"/>
      <c r="LH245" s="4"/>
      <c r="ME245" s="6"/>
      <c r="MF245" s="24"/>
      <c r="MG245" s="24"/>
      <c r="MH245" s="24"/>
      <c r="MI245" s="24"/>
      <c r="MJ245" s="6"/>
      <c r="MK245" s="24"/>
      <c r="ML245" s="1"/>
      <c r="MM245" s="24"/>
      <c r="MN245" s="24"/>
      <c r="MO245" s="24"/>
      <c r="MP245" s="24"/>
      <c r="MQ245" s="24"/>
      <c r="MR245" s="24"/>
      <c r="MS245" s="24"/>
      <c r="MT245" s="24"/>
      <c r="MU245" s="24"/>
      <c r="MV245" s="24"/>
      <c r="NO245" s="6"/>
      <c r="NP245" s="24"/>
      <c r="NQ245" s="24"/>
      <c r="NR245" s="24"/>
      <c r="NS245" s="24"/>
      <c r="NT245" s="6"/>
      <c r="NU245" s="24"/>
      <c r="NV245" s="1"/>
      <c r="NW245" s="24"/>
      <c r="NX245" s="24"/>
      <c r="NY245" s="24"/>
      <c r="NZ245" s="24"/>
      <c r="OA245" s="24"/>
      <c r="OB245" s="24"/>
      <c r="OC245" s="24"/>
      <c r="OD245" s="24"/>
      <c r="OE245" s="24"/>
      <c r="OF245" s="24"/>
      <c r="OG245" s="6"/>
      <c r="OH245" s="24"/>
      <c r="OI245" s="24"/>
      <c r="OJ245" s="24"/>
      <c r="OK245" s="24"/>
      <c r="OL245" s="6"/>
      <c r="OM245" s="24"/>
      <c r="ON245" s="1"/>
      <c r="OO245" s="24"/>
      <c r="OP245" s="24"/>
      <c r="OQ245" s="24"/>
      <c r="OR245" s="24"/>
      <c r="OS245" s="24"/>
      <c r="OT245" s="24"/>
      <c r="OU245" s="24"/>
      <c r="OV245" s="24"/>
      <c r="OW245" s="24"/>
      <c r="OX245" s="24"/>
      <c r="QF245" s="24"/>
      <c r="QG245" s="1"/>
      <c r="QH245" s="24"/>
      <c r="QI245" s="24"/>
      <c r="QJ245" s="24"/>
      <c r="QK245" s="24"/>
      <c r="QL245" s="24"/>
      <c r="QM245" s="24"/>
      <c r="QN245" s="24"/>
      <c r="QO245" s="24"/>
      <c r="QP245" s="24"/>
      <c r="QQ245" s="24"/>
      <c r="QR245" s="6"/>
      <c r="QS245" s="24"/>
      <c r="QT245" s="24"/>
      <c r="QU245" s="24"/>
      <c r="QV245" s="24"/>
      <c r="QW245" s="6"/>
      <c r="QX245" s="24"/>
      <c r="QY245" s="1"/>
      <c r="QZ245" s="24"/>
      <c r="RA245" s="24"/>
      <c r="RB245" s="24"/>
      <c r="RC245" s="24"/>
      <c r="RD245" s="24"/>
      <c r="RE245" s="24"/>
      <c r="RF245" s="24"/>
      <c r="RG245" s="24"/>
      <c r="RH245" s="24"/>
      <c r="RI245" s="24"/>
      <c r="SB245" s="24"/>
      <c r="SC245" s="24"/>
      <c r="SD245" s="24"/>
      <c r="SE245" s="24"/>
      <c r="SF245" s="24"/>
      <c r="SG245" s="24"/>
      <c r="SH245" s="24"/>
      <c r="SI245" s="24"/>
      <c r="SJ245" s="24"/>
      <c r="SK245" s="1"/>
      <c r="SL245" s="1"/>
      <c r="SM245" s="1"/>
      <c r="SN245" s="1"/>
      <c r="SO245" s="1"/>
      <c r="SP245" s="1"/>
      <c r="SQ245" s="1"/>
      <c r="SR245" s="1"/>
      <c r="SS245" s="1"/>
      <c r="ST245" s="1"/>
      <c r="SU245" s="1"/>
      <c r="SV245" s="1"/>
      <c r="SW245" s="1"/>
      <c r="SX245" s="1"/>
      <c r="SY245" s="1"/>
      <c r="SZ245" s="1"/>
      <c r="TA245" s="1"/>
      <c r="TB245" s="1"/>
      <c r="TC245" s="1"/>
      <c r="TD245" s="1"/>
      <c r="TE245" s="1"/>
      <c r="TF245" s="6"/>
      <c r="TG245" s="24"/>
      <c r="TH245" s="24"/>
      <c r="TI245" s="24"/>
      <c r="TJ245" s="24"/>
      <c r="TK245" s="6"/>
      <c r="TL245" s="24"/>
      <c r="TM245" s="1"/>
      <c r="TN245" s="24"/>
      <c r="TR245" s="24"/>
      <c r="TS245" s="24"/>
      <c r="TT245" s="24"/>
      <c r="TU245" s="24"/>
      <c r="TV245" s="24"/>
      <c r="TW245" s="24"/>
      <c r="TX245" s="24"/>
      <c r="TY245" s="24"/>
      <c r="TZ245" s="24"/>
      <c r="UA245" s="24"/>
      <c r="UB245" s="24"/>
      <c r="UC245" s="24"/>
      <c r="UD245" s="24"/>
      <c r="UE245" s="24"/>
      <c r="UF245" s="24"/>
      <c r="UG245" s="24"/>
      <c r="UH245" s="24"/>
      <c r="UI245" s="24"/>
      <c r="US245" s="24"/>
      <c r="UT245" s="71"/>
      <c r="UU245" s="24"/>
      <c r="UV245" s="24"/>
      <c r="UW245" s="24"/>
      <c r="UX245" s="24"/>
      <c r="UY245" s="24"/>
      <c r="UZ245" s="24"/>
      <c r="VA245" s="24"/>
      <c r="VB245" s="6"/>
      <c r="VC245" s="24"/>
      <c r="VD245" s="24"/>
      <c r="VE245" s="24"/>
      <c r="VF245" s="24"/>
      <c r="VG245" s="6"/>
      <c r="VH245" s="24"/>
      <c r="VI245" s="1"/>
      <c r="VJ245" s="24"/>
      <c r="VK245" s="24"/>
      <c r="VL245" s="24"/>
      <c r="VM245" s="24"/>
      <c r="VN245" s="24"/>
      <c r="VO245" s="24"/>
      <c r="VP245" s="24"/>
      <c r="VQ245" s="24"/>
      <c r="VR245" s="24"/>
      <c r="VS245" s="24"/>
      <c r="VT245" s="24"/>
      <c r="VU245" s="24"/>
      <c r="VV245" s="24"/>
      <c r="VW245" s="24"/>
      <c r="VX245" s="24"/>
      <c r="VY245" s="24"/>
      <c r="VZ245" s="24"/>
      <c r="WA245" s="24"/>
      <c r="WB245" s="24"/>
      <c r="WC245" s="24"/>
      <c r="WD245" s="24"/>
      <c r="WE245" s="24"/>
      <c r="WF245" s="24"/>
      <c r="WG245" s="24"/>
      <c r="WH245" s="24"/>
      <c r="WI245" s="24"/>
      <c r="WJ245" s="24"/>
      <c r="WK245" s="24"/>
      <c r="WL245" s="24"/>
      <c r="XM245" s="24"/>
      <c r="XN245" s="24"/>
      <c r="XO245" s="24"/>
      <c r="XP245" s="24"/>
      <c r="XQ245" s="24"/>
      <c r="XR245" s="24"/>
      <c r="XS245" s="24"/>
      <c r="XT245" s="24"/>
      <c r="XU245" s="24"/>
      <c r="XV245" s="24"/>
      <c r="XW245" s="24"/>
      <c r="XX245" s="24"/>
      <c r="XY245" s="24"/>
      <c r="XZ245" s="24"/>
      <c r="YA245" s="24"/>
      <c r="YB245" s="24"/>
      <c r="YC245" s="24"/>
      <c r="YD245" s="24"/>
      <c r="YE245" s="24"/>
      <c r="YF245" s="24"/>
      <c r="YG245" s="24"/>
      <c r="YH245" s="24"/>
      <c r="YI245" s="24"/>
      <c r="YJ245" s="24"/>
      <c r="YK245" s="24"/>
      <c r="YL245" s="24"/>
      <c r="YM245" s="24"/>
      <c r="YN245" s="24"/>
      <c r="YO245" s="24"/>
      <c r="YP245" s="24"/>
      <c r="YQ245" s="24"/>
      <c r="YR245" s="24"/>
      <c r="YS245" s="24"/>
      <c r="YT245" s="24"/>
      <c r="YU245" s="24"/>
      <c r="YV245" s="24"/>
      <c r="ZG245" s="24"/>
      <c r="ZH245" s="250"/>
      <c r="ZI245" s="7"/>
      <c r="ZK245" s="24"/>
      <c r="ZL245" s="1"/>
      <c r="ZM245" s="24"/>
      <c r="AAA245" s="24"/>
      <c r="AAB245" s="210"/>
      <c r="AAC245" s="24"/>
      <c r="AAD245" s="7"/>
      <c r="AAE245" s="24"/>
      <c r="AAF245" s="24"/>
      <c r="AAG245" s="210"/>
      <c r="AAH245" s="210"/>
      <c r="AAI245" s="46"/>
    </row>
    <row r="246">
      <c r="K246" s="183"/>
      <c r="L246" s="24"/>
      <c r="M246" s="24"/>
      <c r="N246" s="24"/>
      <c r="O246" s="24"/>
      <c r="P246" s="6"/>
      <c r="Q246" s="6"/>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24"/>
      <c r="AU246" s="7"/>
      <c r="AV246" s="24"/>
      <c r="AW246" s="24"/>
      <c r="AX246" s="1"/>
      <c r="AY246" s="1"/>
      <c r="AZ246" s="3"/>
      <c r="BA246" s="3"/>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24"/>
      <c r="DC246" s="24"/>
      <c r="DD246" s="24"/>
      <c r="DE246" s="24"/>
      <c r="DF246" s="24"/>
      <c r="DG246" s="24"/>
      <c r="DH246" s="24"/>
      <c r="DI246" s="24"/>
      <c r="DJ246" s="24"/>
      <c r="DK246" s="6"/>
      <c r="DL246" s="6"/>
      <c r="DM246" s="24"/>
      <c r="DN246" s="24"/>
      <c r="DO246" s="24"/>
      <c r="DP246" s="24"/>
      <c r="DQ246" s="6"/>
      <c r="DR246" s="24"/>
      <c r="DS246" s="1"/>
      <c r="DT246" s="24"/>
      <c r="DX246" s="1"/>
      <c r="DY246" s="1"/>
      <c r="DZ246" s="1"/>
      <c r="EA246" s="1"/>
      <c r="EB246" s="1"/>
      <c r="EC246" s="1"/>
      <c r="ED246" s="1"/>
      <c r="EE246" s="1"/>
      <c r="EF246" s="1"/>
      <c r="EG246" s="1"/>
      <c r="EH246" s="1"/>
      <c r="EI246" s="1"/>
      <c r="EJ246" s="1"/>
      <c r="EK246" s="1"/>
      <c r="EL246" s="1"/>
      <c r="EM246" s="1"/>
      <c r="EN246" s="1"/>
      <c r="EO246" s="1"/>
      <c r="EP246" s="1"/>
      <c r="EQ246" s="1"/>
      <c r="ER246" s="1"/>
      <c r="EV246" s="6"/>
      <c r="EW246" s="6"/>
      <c r="EX246" s="6"/>
      <c r="EY246" s="6"/>
      <c r="EZ246" s="6"/>
      <c r="FA246" s="24"/>
      <c r="FB246" s="24"/>
      <c r="FC246" s="24"/>
      <c r="FD246" s="24"/>
      <c r="FE246" s="6"/>
      <c r="FF246" s="24"/>
      <c r="FG246" s="1"/>
      <c r="FH246" s="24"/>
      <c r="FM246" s="1"/>
      <c r="FN246" s="1"/>
      <c r="FO246" s="1"/>
      <c r="FP246" s="1"/>
      <c r="FQ246" s="1"/>
      <c r="FR246" s="1"/>
      <c r="FS246" s="1"/>
      <c r="FT246" s="1"/>
      <c r="FU246" s="1"/>
      <c r="FV246" s="1"/>
      <c r="FW246" s="1"/>
      <c r="FX246" s="1"/>
      <c r="FY246" s="1"/>
      <c r="FZ246" s="1"/>
      <c r="GA246" s="1"/>
      <c r="GB246" s="1"/>
      <c r="GC246" s="1"/>
      <c r="GD246" s="1"/>
      <c r="GE246" s="1"/>
      <c r="GF246" s="1"/>
      <c r="GG246" s="6"/>
      <c r="GH246" s="24"/>
      <c r="GI246" s="24"/>
      <c r="GJ246" s="24"/>
      <c r="GK246" s="24"/>
      <c r="GL246" s="6"/>
      <c r="GM246" s="24"/>
      <c r="GN246" s="1"/>
      <c r="GO246" s="24"/>
      <c r="HL246" s="6"/>
      <c r="HM246" s="24"/>
      <c r="HN246" s="24"/>
      <c r="HO246" s="24"/>
      <c r="HP246" s="24"/>
      <c r="HQ246" s="6"/>
      <c r="HR246" s="24"/>
      <c r="HS246" s="1"/>
      <c r="HT246" s="24"/>
      <c r="IN246" s="6"/>
      <c r="IO246" s="24"/>
      <c r="IP246" s="24"/>
      <c r="IQ246" s="24"/>
      <c r="IR246" s="24"/>
      <c r="IS246" s="6"/>
      <c r="IT246" s="24"/>
      <c r="IU246" s="1"/>
      <c r="IV246" s="24"/>
      <c r="IW246" s="24"/>
      <c r="IX246" s="24"/>
      <c r="IY246" s="24"/>
      <c r="IZ246" s="24"/>
      <c r="JA246" s="24"/>
      <c r="JB246" s="24"/>
      <c r="JC246" s="24"/>
      <c r="JD246" s="24"/>
      <c r="JE246" s="24"/>
      <c r="JF246" s="1"/>
      <c r="JG246" s="1"/>
      <c r="JH246" s="1"/>
      <c r="JI246" s="1"/>
      <c r="JJ246" s="1"/>
      <c r="JK246" s="1"/>
      <c r="JL246" s="1"/>
      <c r="JM246" s="1"/>
      <c r="JN246" s="1"/>
      <c r="KN246" s="1"/>
      <c r="KO246" s="1"/>
      <c r="KP246" s="1"/>
      <c r="KQ246" s="1"/>
      <c r="KR246" s="4"/>
      <c r="KS246" s="4"/>
      <c r="KT246" s="4"/>
      <c r="KU246" s="1"/>
      <c r="KV246" s="1"/>
      <c r="KW246" s="1"/>
      <c r="KX246" s="1"/>
      <c r="KY246" s="1"/>
      <c r="KZ246" s="1"/>
      <c r="LA246" s="1"/>
      <c r="LB246" s="1"/>
      <c r="LC246" s="1"/>
      <c r="LD246" s="4"/>
      <c r="LE246" s="4"/>
      <c r="LF246" s="4"/>
      <c r="LG246" s="4"/>
      <c r="LH246" s="4"/>
      <c r="ME246" s="6"/>
      <c r="MF246" s="24"/>
      <c r="MG246" s="24"/>
      <c r="MH246" s="24"/>
      <c r="MI246" s="24"/>
      <c r="MJ246" s="6"/>
      <c r="MK246" s="24"/>
      <c r="ML246" s="1"/>
      <c r="MM246" s="24"/>
      <c r="MN246" s="24"/>
      <c r="MO246" s="24"/>
      <c r="MP246" s="24"/>
      <c r="MQ246" s="24"/>
      <c r="MR246" s="24"/>
      <c r="MS246" s="24"/>
      <c r="MT246" s="24"/>
      <c r="MU246" s="24"/>
      <c r="MV246" s="24"/>
      <c r="NO246" s="6"/>
      <c r="NP246" s="24"/>
      <c r="NQ246" s="24"/>
      <c r="NR246" s="24"/>
      <c r="NS246" s="24"/>
      <c r="NT246" s="6"/>
      <c r="NU246" s="24"/>
      <c r="NV246" s="1"/>
      <c r="NW246" s="24"/>
      <c r="NX246" s="24"/>
      <c r="NY246" s="24"/>
      <c r="NZ246" s="24"/>
      <c r="OA246" s="24"/>
      <c r="OB246" s="24"/>
      <c r="OC246" s="24"/>
      <c r="OD246" s="24"/>
      <c r="OE246" s="24"/>
      <c r="OF246" s="24"/>
      <c r="OG246" s="6"/>
      <c r="OH246" s="24"/>
      <c r="OI246" s="24"/>
      <c r="OJ246" s="24"/>
      <c r="OK246" s="24"/>
      <c r="OL246" s="6"/>
      <c r="OM246" s="24"/>
      <c r="ON246" s="1"/>
      <c r="OO246" s="24"/>
      <c r="OP246" s="24"/>
      <c r="OQ246" s="24"/>
      <c r="OR246" s="24"/>
      <c r="OS246" s="24"/>
      <c r="OT246" s="24"/>
      <c r="OU246" s="24"/>
      <c r="OV246" s="24"/>
      <c r="OW246" s="24"/>
      <c r="OX246" s="24"/>
      <c r="QF246" s="24"/>
      <c r="QG246" s="1"/>
      <c r="QH246" s="24"/>
      <c r="QI246" s="24"/>
      <c r="QJ246" s="24"/>
      <c r="QK246" s="24"/>
      <c r="QL246" s="24"/>
      <c r="QM246" s="24"/>
      <c r="QN246" s="24"/>
      <c r="QO246" s="24"/>
      <c r="QP246" s="24"/>
      <c r="QQ246" s="24"/>
      <c r="QR246" s="6"/>
      <c r="QS246" s="24"/>
      <c r="QT246" s="24"/>
      <c r="QU246" s="24"/>
      <c r="QV246" s="24"/>
      <c r="QW246" s="6"/>
      <c r="QX246" s="24"/>
      <c r="QY246" s="1"/>
      <c r="QZ246" s="24"/>
      <c r="RA246" s="24"/>
      <c r="RB246" s="24"/>
      <c r="RC246" s="24"/>
      <c r="RD246" s="24"/>
      <c r="RE246" s="24"/>
      <c r="RF246" s="24"/>
      <c r="RG246" s="24"/>
      <c r="RH246" s="24"/>
      <c r="RI246" s="24"/>
      <c r="SB246" s="24"/>
      <c r="SC246" s="24"/>
      <c r="SD246" s="24"/>
      <c r="SE246" s="24"/>
      <c r="SF246" s="24"/>
      <c r="SG246" s="24"/>
      <c r="SH246" s="24"/>
      <c r="SI246" s="24"/>
      <c r="SJ246" s="24"/>
      <c r="SK246" s="1"/>
      <c r="SL246" s="1"/>
      <c r="SM246" s="1"/>
      <c r="SN246" s="1"/>
      <c r="SO246" s="1"/>
      <c r="SP246" s="1"/>
      <c r="SQ246" s="1"/>
      <c r="SR246" s="1"/>
      <c r="SS246" s="1"/>
      <c r="ST246" s="1"/>
      <c r="SU246" s="1"/>
      <c r="SV246" s="1"/>
      <c r="SW246" s="1"/>
      <c r="SX246" s="1"/>
      <c r="SY246" s="1"/>
      <c r="SZ246" s="1"/>
      <c r="TA246" s="1"/>
      <c r="TB246" s="1"/>
      <c r="TC246" s="1"/>
      <c r="TD246" s="1"/>
      <c r="TE246" s="1"/>
      <c r="TF246" s="6"/>
      <c r="TG246" s="24"/>
      <c r="TH246" s="24"/>
      <c r="TI246" s="24"/>
      <c r="TJ246" s="24"/>
      <c r="TK246" s="6"/>
      <c r="TL246" s="24"/>
      <c r="TM246" s="1"/>
      <c r="TN246" s="24"/>
      <c r="TR246" s="24"/>
      <c r="TS246" s="24"/>
      <c r="TT246" s="24"/>
      <c r="TU246" s="24"/>
      <c r="TV246" s="24"/>
      <c r="TW246" s="24"/>
      <c r="TX246" s="24"/>
      <c r="TY246" s="24"/>
      <c r="TZ246" s="24"/>
      <c r="UA246" s="24"/>
      <c r="UB246" s="24"/>
      <c r="UC246" s="24"/>
      <c r="UD246" s="24"/>
      <c r="UE246" s="24"/>
      <c r="UF246" s="24"/>
      <c r="UG246" s="24"/>
      <c r="UH246" s="24"/>
      <c r="UI246" s="24"/>
      <c r="US246" s="24"/>
      <c r="UT246" s="71"/>
      <c r="UU246" s="24"/>
      <c r="UV246" s="24"/>
      <c r="UW246" s="24"/>
      <c r="UX246" s="24"/>
      <c r="UY246" s="24"/>
      <c r="UZ246" s="24"/>
      <c r="VA246" s="24"/>
      <c r="VB246" s="6"/>
      <c r="VC246" s="24"/>
      <c r="VD246" s="24"/>
      <c r="VE246" s="24"/>
      <c r="VF246" s="24"/>
      <c r="VG246" s="6"/>
      <c r="VH246" s="24"/>
      <c r="VI246" s="1"/>
      <c r="VJ246" s="24"/>
      <c r="VK246" s="24"/>
      <c r="VL246" s="24"/>
      <c r="VM246" s="24"/>
      <c r="VN246" s="24"/>
      <c r="VO246" s="24"/>
      <c r="VP246" s="24"/>
      <c r="VQ246" s="24"/>
      <c r="VR246" s="24"/>
      <c r="VS246" s="24"/>
      <c r="VT246" s="24"/>
      <c r="VU246" s="24"/>
      <c r="VV246" s="24"/>
      <c r="VW246" s="24"/>
      <c r="VX246" s="24"/>
      <c r="VY246" s="24"/>
      <c r="VZ246" s="24"/>
      <c r="WA246" s="24"/>
      <c r="WB246" s="24"/>
      <c r="WC246" s="24"/>
      <c r="WD246" s="24"/>
      <c r="WE246" s="24"/>
      <c r="WF246" s="24"/>
      <c r="WG246" s="24"/>
      <c r="WH246" s="24"/>
      <c r="WI246" s="24"/>
      <c r="WJ246" s="24"/>
      <c r="WK246" s="24"/>
      <c r="WL246" s="24"/>
      <c r="XM246" s="24"/>
      <c r="XN246" s="24"/>
      <c r="XO246" s="24"/>
      <c r="XP246" s="24"/>
      <c r="XQ246" s="24"/>
      <c r="XR246" s="24"/>
      <c r="XS246" s="24"/>
      <c r="XT246" s="24"/>
      <c r="XU246" s="24"/>
      <c r="XV246" s="24"/>
      <c r="XW246" s="24"/>
      <c r="XX246" s="24"/>
      <c r="XY246" s="24"/>
      <c r="XZ246" s="24"/>
      <c r="YA246" s="24"/>
      <c r="YB246" s="24"/>
      <c r="YC246" s="24"/>
      <c r="YD246" s="24"/>
      <c r="YE246" s="24"/>
      <c r="YF246" s="24"/>
      <c r="YG246" s="24"/>
      <c r="YH246" s="24"/>
      <c r="YI246" s="24"/>
      <c r="YJ246" s="24"/>
      <c r="YK246" s="24"/>
      <c r="YL246" s="24"/>
      <c r="YM246" s="24"/>
      <c r="YN246" s="24"/>
      <c r="YO246" s="24"/>
      <c r="YP246" s="24"/>
      <c r="YQ246" s="24"/>
      <c r="YR246" s="24"/>
      <c r="YS246" s="24"/>
      <c r="YT246" s="24"/>
      <c r="YU246" s="24"/>
      <c r="YV246" s="24"/>
      <c r="ZG246" s="24"/>
      <c r="ZH246" s="250"/>
      <c r="ZI246" s="71"/>
      <c r="ZK246" s="24"/>
      <c r="ZL246" s="1"/>
      <c r="ZM246" s="24"/>
      <c r="AAA246" s="24"/>
      <c r="AAB246" s="210"/>
      <c r="AAC246" s="24"/>
      <c r="AAD246" s="7"/>
      <c r="AAE246" s="24"/>
      <c r="AAF246" s="24"/>
      <c r="AAG246" s="24"/>
      <c r="AAH246" s="24"/>
      <c r="AAI246" s="183"/>
    </row>
    <row r="247">
      <c r="K247" s="183"/>
      <c r="L247" s="24"/>
      <c r="M247" s="24"/>
      <c r="N247" s="24"/>
      <c r="O247" s="24"/>
      <c r="P247" s="6"/>
      <c r="Q247" s="6"/>
      <c r="R247" s="6"/>
      <c r="S247" s="6"/>
      <c r="T247" s="6"/>
      <c r="U247" s="6"/>
      <c r="V247" s="6"/>
      <c r="W247" s="6"/>
      <c r="X247" s="6"/>
      <c r="Y247" s="6"/>
      <c r="Z247" s="6"/>
      <c r="AA247" s="6"/>
      <c r="AB247" s="6"/>
      <c r="AC247" s="6"/>
      <c r="AD247" s="6"/>
      <c r="AE247" s="6"/>
      <c r="AF247" s="6"/>
      <c r="AG247" s="6"/>
      <c r="AH247" s="6"/>
      <c r="AI247" s="6"/>
      <c r="AJ247" s="6"/>
      <c r="AK247" s="7"/>
      <c r="AL247" s="7"/>
      <c r="AM247" s="7"/>
      <c r="AN247" s="7"/>
      <c r="AO247" s="7"/>
      <c r="AP247" s="7"/>
      <c r="AQ247" s="7"/>
      <c r="AR247" s="7"/>
      <c r="AS247" s="7"/>
      <c r="AT247" s="6"/>
      <c r="AU247" s="6"/>
      <c r="AV247" s="24"/>
      <c r="AW247" s="24"/>
      <c r="AX247" s="1"/>
      <c r="AY247" s="1"/>
      <c r="AZ247" s="3"/>
      <c r="BA247" s="3"/>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6"/>
      <c r="DC247" s="6"/>
      <c r="DD247" s="6"/>
      <c r="DE247" s="6"/>
      <c r="DF247" s="6"/>
      <c r="DG247" s="6"/>
      <c r="DH247" s="6"/>
      <c r="DI247" s="6"/>
      <c r="DJ247" s="6"/>
      <c r="DK247" s="1"/>
      <c r="DR247" s="24"/>
      <c r="DS247" s="1"/>
      <c r="DT247" s="24"/>
      <c r="DX247" s="1"/>
      <c r="DY247" s="1"/>
      <c r="DZ247" s="1"/>
      <c r="EA247" s="1"/>
      <c r="EB247" s="1"/>
      <c r="EC247" s="1"/>
      <c r="ED247" s="1"/>
      <c r="EE247" s="1"/>
      <c r="EF247" s="1"/>
      <c r="EG247" s="1"/>
      <c r="EH247" s="1"/>
      <c r="EI247" s="1"/>
      <c r="EJ247" s="1"/>
      <c r="EK247" s="1"/>
      <c r="EL247" s="1"/>
      <c r="EM247" s="1"/>
      <c r="EN247" s="1"/>
      <c r="EO247" s="1"/>
      <c r="EP247" s="1"/>
      <c r="EQ247" s="1"/>
      <c r="ER247" s="1"/>
      <c r="FF247" s="24"/>
      <c r="FG247" s="1"/>
      <c r="FH247" s="24"/>
      <c r="FM247" s="1"/>
      <c r="FN247" s="1"/>
      <c r="FO247" s="1"/>
      <c r="FP247" s="1"/>
      <c r="FQ247" s="1"/>
      <c r="FR247" s="1"/>
      <c r="FS247" s="1"/>
      <c r="FT247" s="1"/>
      <c r="FU247" s="1"/>
      <c r="FV247" s="1"/>
      <c r="FW247" s="1"/>
      <c r="FX247" s="1"/>
      <c r="FY247" s="1"/>
      <c r="FZ247" s="1"/>
      <c r="GA247" s="1"/>
      <c r="GB247" s="1"/>
      <c r="GC247" s="1"/>
      <c r="GD247" s="1"/>
      <c r="GE247" s="1"/>
      <c r="GF247" s="1"/>
      <c r="GM247" s="24"/>
      <c r="GN247" s="1"/>
      <c r="GO247" s="24"/>
      <c r="HR247" s="24"/>
      <c r="HS247" s="1"/>
      <c r="HT247" s="24"/>
      <c r="IT247" s="24"/>
      <c r="IU247" s="1"/>
      <c r="IV247" s="24"/>
      <c r="IW247" s="24"/>
      <c r="IX247" s="24"/>
      <c r="IY247" s="24"/>
      <c r="IZ247" s="24"/>
      <c r="JA247" s="24"/>
      <c r="JB247" s="24"/>
      <c r="JC247" s="24"/>
      <c r="JD247" s="24"/>
      <c r="JE247" s="24"/>
      <c r="JF247" s="1"/>
      <c r="JG247" s="1"/>
      <c r="JH247" s="1"/>
      <c r="JI247" s="1"/>
      <c r="JJ247" s="1"/>
      <c r="JK247" s="1"/>
      <c r="JL247" s="1"/>
      <c r="JM247" s="1"/>
      <c r="JN247" s="1"/>
      <c r="KN247" s="1"/>
      <c r="KO247" s="1"/>
      <c r="KP247" s="1"/>
      <c r="KQ247" s="1"/>
      <c r="KR247" s="4"/>
      <c r="KS247" s="4"/>
      <c r="KT247" s="4"/>
      <c r="KU247" s="1"/>
      <c r="KV247" s="1"/>
      <c r="KW247" s="1"/>
      <c r="KX247" s="1"/>
      <c r="KY247" s="1"/>
      <c r="KZ247" s="1"/>
      <c r="LA247" s="1"/>
      <c r="LB247" s="1"/>
      <c r="LC247" s="1"/>
      <c r="LD247" s="4"/>
      <c r="LE247" s="4"/>
      <c r="LF247" s="4"/>
      <c r="LG247" s="4"/>
      <c r="LH247" s="4"/>
      <c r="MK247" s="24"/>
      <c r="ML247" s="1"/>
      <c r="MM247" s="24"/>
      <c r="MN247" s="24"/>
      <c r="MO247" s="24"/>
      <c r="MP247" s="24"/>
      <c r="MQ247" s="24"/>
      <c r="MR247" s="24"/>
      <c r="MS247" s="24"/>
      <c r="MT247" s="24"/>
      <c r="MU247" s="24"/>
      <c r="MV247" s="24"/>
      <c r="NU247" s="24"/>
      <c r="NV247" s="1"/>
      <c r="NW247" s="24"/>
      <c r="NX247" s="24"/>
      <c r="NY247" s="24"/>
      <c r="NZ247" s="24"/>
      <c r="OA247" s="24"/>
      <c r="OB247" s="24"/>
      <c r="OC247" s="24"/>
      <c r="OD247" s="24"/>
      <c r="OE247" s="24"/>
      <c r="OF247" s="24"/>
      <c r="OM247" s="24"/>
      <c r="ON247" s="1"/>
      <c r="OO247" s="24"/>
      <c r="OP247" s="24"/>
      <c r="OQ247" s="24"/>
      <c r="OR247" s="24"/>
      <c r="OS247" s="24"/>
      <c r="OT247" s="24"/>
      <c r="OU247" s="24"/>
      <c r="OV247" s="24"/>
      <c r="OW247" s="24"/>
      <c r="OX247" s="24"/>
      <c r="PZ247" s="63"/>
      <c r="QA247" s="24"/>
      <c r="QF247" s="24"/>
      <c r="QG247" s="1"/>
      <c r="QH247" s="24"/>
      <c r="QI247" s="24"/>
      <c r="QJ247" s="24"/>
      <c r="QK247" s="24"/>
      <c r="QL247" s="24"/>
      <c r="QM247" s="24"/>
      <c r="QN247" s="24"/>
      <c r="QO247" s="24"/>
      <c r="QP247" s="24"/>
      <c r="QQ247" s="24"/>
      <c r="QX247" s="24"/>
      <c r="QY247" s="1"/>
      <c r="QZ247" s="24"/>
      <c r="RA247" s="24"/>
      <c r="RB247" s="24"/>
      <c r="RC247" s="24"/>
      <c r="RD247" s="24"/>
      <c r="RE247" s="24"/>
      <c r="RF247" s="24"/>
      <c r="RG247" s="24"/>
      <c r="RH247" s="24"/>
      <c r="RI247" s="24"/>
      <c r="SB247" s="24"/>
      <c r="SC247" s="24"/>
      <c r="SD247" s="24"/>
      <c r="SE247" s="24"/>
      <c r="SF247" s="24"/>
      <c r="SG247" s="24"/>
      <c r="SH247" s="24"/>
      <c r="SI247" s="24"/>
      <c r="SJ247" s="24"/>
      <c r="SK247" s="1"/>
      <c r="SL247" s="1"/>
      <c r="SM247" s="1"/>
      <c r="SN247" s="1"/>
      <c r="SO247" s="1"/>
      <c r="SP247" s="1"/>
      <c r="SQ247" s="1"/>
      <c r="SR247" s="1"/>
      <c r="SS247" s="1"/>
      <c r="ST247" s="1"/>
      <c r="SU247" s="1"/>
      <c r="SV247" s="1"/>
      <c r="SW247" s="1"/>
      <c r="SX247" s="1"/>
      <c r="SY247" s="1"/>
      <c r="SZ247" s="1"/>
      <c r="TA247" s="1"/>
      <c r="TB247" s="1"/>
      <c r="TC247" s="1"/>
      <c r="TD247" s="1"/>
      <c r="TE247" s="1"/>
      <c r="TL247" s="24"/>
      <c r="TM247" s="1"/>
      <c r="TN247" s="24"/>
      <c r="TR247" s="24"/>
      <c r="TS247" s="24"/>
      <c r="TT247" s="24"/>
      <c r="TU247" s="24"/>
      <c r="TV247" s="24"/>
      <c r="TW247" s="24"/>
      <c r="TX247" s="24"/>
      <c r="TY247" s="24"/>
      <c r="TZ247" s="24"/>
      <c r="UA247" s="24"/>
      <c r="UB247" s="24"/>
      <c r="UC247" s="24"/>
      <c r="UD247" s="24"/>
      <c r="UE247" s="24"/>
      <c r="UF247" s="24"/>
      <c r="UG247" s="24"/>
      <c r="UH247" s="24"/>
      <c r="UI247" s="24"/>
      <c r="US247" s="24"/>
      <c r="UT247" s="71"/>
      <c r="UU247" s="24"/>
      <c r="UV247" s="24"/>
      <c r="UW247" s="24"/>
      <c r="UX247" s="24"/>
      <c r="UY247" s="24"/>
      <c r="UZ247" s="24"/>
      <c r="VA247" s="24"/>
      <c r="VH247" s="24"/>
      <c r="VI247" s="1"/>
      <c r="VJ247" s="24"/>
      <c r="VK247" s="24"/>
      <c r="VL247" s="24"/>
      <c r="VM247" s="24"/>
      <c r="VN247" s="24"/>
      <c r="VO247" s="24"/>
      <c r="VP247" s="24"/>
      <c r="VQ247" s="24"/>
      <c r="VR247" s="24"/>
      <c r="VS247" s="24"/>
      <c r="VT247" s="24"/>
      <c r="VU247" s="24"/>
      <c r="VV247" s="24"/>
      <c r="VW247" s="24"/>
      <c r="VX247" s="24"/>
      <c r="VY247" s="24"/>
      <c r="VZ247" s="24"/>
      <c r="WA247" s="24"/>
      <c r="WB247" s="24"/>
      <c r="WC247" s="24"/>
      <c r="WD247" s="24"/>
      <c r="WE247" s="24"/>
      <c r="WF247" s="24"/>
      <c r="WG247" s="24"/>
      <c r="WH247" s="24"/>
      <c r="WI247" s="24"/>
      <c r="WJ247" s="24"/>
      <c r="WK247" s="24"/>
      <c r="WL247" s="24"/>
      <c r="XM247" s="24"/>
      <c r="XN247" s="24"/>
      <c r="XO247" s="24"/>
      <c r="XP247" s="24"/>
      <c r="XQ247" s="24"/>
      <c r="XR247" s="24"/>
      <c r="XS247" s="24"/>
      <c r="XT247" s="24"/>
      <c r="XU247" s="24"/>
      <c r="XV247" s="24"/>
      <c r="XW247" s="24"/>
      <c r="XX247" s="24"/>
      <c r="XY247" s="24"/>
      <c r="XZ247" s="24"/>
      <c r="YA247" s="24"/>
      <c r="YB247" s="24"/>
      <c r="YC247" s="24"/>
      <c r="YD247" s="24"/>
      <c r="YE247" s="24"/>
      <c r="YF247" s="24"/>
      <c r="YG247" s="24"/>
      <c r="YH247" s="24"/>
      <c r="YI247" s="24"/>
      <c r="YJ247" s="24"/>
      <c r="YK247" s="24"/>
      <c r="YL247" s="24"/>
      <c r="YM247" s="24"/>
      <c r="YN247" s="24"/>
      <c r="YO247" s="24"/>
      <c r="YP247" s="24"/>
      <c r="YQ247" s="24"/>
      <c r="YR247" s="24"/>
      <c r="YS247" s="24"/>
      <c r="YT247" s="24"/>
      <c r="YU247" s="24"/>
      <c r="YV247" s="24"/>
      <c r="ZG247" s="24"/>
      <c r="ZH247" s="250"/>
      <c r="ZI247" s="7"/>
      <c r="ZK247" s="24"/>
      <c r="ZL247" s="1"/>
      <c r="ZM247" s="24"/>
      <c r="AAA247" s="24"/>
      <c r="AAB247" s="6"/>
      <c r="AAC247" s="6"/>
      <c r="AAD247" s="7"/>
      <c r="AAE247" s="6"/>
      <c r="AAF247" s="7"/>
      <c r="AAG247" s="6"/>
      <c r="AAH247" s="7"/>
      <c r="AAI247" s="183"/>
    </row>
    <row r="248">
      <c r="K248" s="6"/>
      <c r="L248" s="6"/>
      <c r="M248" s="6"/>
      <c r="N248" s="24"/>
      <c r="O248" s="24"/>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1"/>
      <c r="AU248" s="7"/>
      <c r="AV248" s="24"/>
      <c r="AW248" s="24"/>
      <c r="AX248" s="1"/>
      <c r="AY248" s="1"/>
      <c r="AZ248" s="3"/>
      <c r="BA248" s="3"/>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R248" s="24"/>
      <c r="DS248" s="1"/>
      <c r="DT248" s="24"/>
      <c r="DX248" s="1"/>
      <c r="DY248" s="1"/>
      <c r="DZ248" s="1"/>
      <c r="EA248" s="1"/>
      <c r="EB248" s="1"/>
      <c r="EC248" s="1"/>
      <c r="ED248" s="1"/>
      <c r="EE248" s="1"/>
      <c r="EF248" s="1"/>
      <c r="EG248" s="1"/>
      <c r="EH248" s="1"/>
      <c r="EI248" s="1"/>
      <c r="EJ248" s="1"/>
      <c r="EK248" s="1"/>
      <c r="EL248" s="1"/>
      <c r="EM248" s="1"/>
      <c r="EN248" s="1"/>
      <c r="EO248" s="1"/>
      <c r="EP248" s="1"/>
      <c r="EQ248" s="1"/>
      <c r="ER248" s="1"/>
      <c r="FF248" s="24"/>
      <c r="FG248" s="1"/>
      <c r="FH248" s="24"/>
      <c r="FM248" s="1"/>
      <c r="FN248" s="1"/>
      <c r="FO248" s="1"/>
      <c r="FP248" s="1"/>
      <c r="FQ248" s="1"/>
      <c r="FR248" s="1"/>
      <c r="FS248" s="1"/>
      <c r="FT248" s="1"/>
      <c r="FU248" s="1"/>
      <c r="FV248" s="1"/>
      <c r="FW248" s="1"/>
      <c r="FX248" s="1"/>
      <c r="FY248" s="1"/>
      <c r="FZ248" s="1"/>
      <c r="GA248" s="1"/>
      <c r="GB248" s="1"/>
      <c r="GC248" s="1"/>
      <c r="GD248" s="1"/>
      <c r="GE248" s="1"/>
      <c r="GF248" s="1"/>
      <c r="GM248" s="24"/>
      <c r="GN248" s="1"/>
      <c r="GO248" s="24"/>
      <c r="HR248" s="24"/>
      <c r="HS248" s="1"/>
      <c r="HT248" s="24"/>
      <c r="IT248" s="24"/>
      <c r="IU248" s="1"/>
      <c r="IV248" s="24"/>
      <c r="IW248" s="24"/>
      <c r="IX248" s="24"/>
      <c r="IY248" s="24"/>
      <c r="IZ248" s="24"/>
      <c r="JA248" s="24"/>
      <c r="JB248" s="24"/>
      <c r="JC248" s="24"/>
      <c r="JD248" s="24"/>
      <c r="JE248" s="24"/>
      <c r="JF248" s="1"/>
      <c r="JG248" s="1"/>
      <c r="JH248" s="1"/>
      <c r="JI248" s="1"/>
      <c r="JJ248" s="1"/>
      <c r="JK248" s="1"/>
      <c r="JL248" s="1"/>
      <c r="JM248" s="1"/>
      <c r="JN248" s="1"/>
      <c r="KN248" s="1"/>
      <c r="KO248" s="1"/>
      <c r="KP248" s="1"/>
      <c r="KQ248" s="1"/>
      <c r="KR248" s="4"/>
      <c r="KS248" s="4"/>
      <c r="KT248" s="4"/>
      <c r="KU248" s="1"/>
      <c r="KV248" s="1"/>
      <c r="KW248" s="1"/>
      <c r="KX248" s="1"/>
      <c r="KY248" s="1"/>
      <c r="KZ248" s="1"/>
      <c r="LA248" s="1"/>
      <c r="LB248" s="1"/>
      <c r="LC248" s="1"/>
      <c r="LD248" s="4"/>
      <c r="LE248" s="4"/>
      <c r="LF248" s="4"/>
      <c r="LG248" s="4"/>
      <c r="LH248" s="4"/>
      <c r="MK248" s="24"/>
      <c r="ML248" s="1"/>
      <c r="MM248" s="24"/>
      <c r="MN248" s="24"/>
      <c r="MO248" s="24"/>
      <c r="MP248" s="24"/>
      <c r="MQ248" s="24"/>
      <c r="MR248" s="24"/>
      <c r="MS248" s="24"/>
      <c r="MT248" s="24"/>
      <c r="MU248" s="24"/>
      <c r="MV248" s="24"/>
      <c r="NU248" s="24"/>
      <c r="NV248" s="1"/>
      <c r="NW248" s="24"/>
      <c r="NX248" s="24"/>
      <c r="NY248" s="24"/>
      <c r="NZ248" s="24"/>
      <c r="OA248" s="24"/>
      <c r="OB248" s="24"/>
      <c r="OC248" s="24"/>
      <c r="OD248" s="24"/>
      <c r="OE248" s="24"/>
      <c r="OF248" s="24"/>
      <c r="OM248" s="24"/>
      <c r="ON248" s="1"/>
      <c r="OO248" s="24"/>
      <c r="OP248" s="24"/>
      <c r="OQ248" s="24"/>
      <c r="OR248" s="24"/>
      <c r="OS248" s="24"/>
      <c r="OT248" s="24"/>
      <c r="OU248" s="24"/>
      <c r="OV248" s="24"/>
      <c r="OW248" s="24"/>
      <c r="OX248" s="24"/>
      <c r="PZ248" s="71"/>
      <c r="QA248" s="24"/>
      <c r="QB248" s="7"/>
      <c r="QF248" s="24"/>
      <c r="QG248" s="1"/>
      <c r="QH248" s="24"/>
      <c r="QI248" s="24"/>
      <c r="QJ248" s="24"/>
      <c r="QK248" s="24"/>
      <c r="QL248" s="24"/>
      <c r="QM248" s="24"/>
      <c r="QN248" s="24"/>
      <c r="QO248" s="24"/>
      <c r="QP248" s="24"/>
      <c r="QQ248" s="24"/>
      <c r="QX248" s="24"/>
      <c r="QY248" s="1"/>
      <c r="QZ248" s="24"/>
      <c r="RA248" s="24"/>
      <c r="RB248" s="24"/>
      <c r="RC248" s="24"/>
      <c r="RD248" s="24"/>
      <c r="RE248" s="24"/>
      <c r="RF248" s="24"/>
      <c r="RG248" s="24"/>
      <c r="RH248" s="24"/>
      <c r="RI248" s="24"/>
      <c r="SB248" s="24"/>
      <c r="SC248" s="24"/>
      <c r="SD248" s="24"/>
      <c r="SE248" s="24"/>
      <c r="SF248" s="24"/>
      <c r="SG248" s="24"/>
      <c r="SH248" s="24"/>
      <c r="SI248" s="24"/>
      <c r="SJ248" s="24"/>
      <c r="SK248" s="1"/>
      <c r="SL248" s="1"/>
      <c r="SM248" s="1"/>
      <c r="SN248" s="1"/>
      <c r="SO248" s="1"/>
      <c r="SP248" s="1"/>
      <c r="SQ248" s="1"/>
      <c r="SR248" s="1"/>
      <c r="SS248" s="1"/>
      <c r="ST248" s="1"/>
      <c r="SU248" s="1"/>
      <c r="SV248" s="1"/>
      <c r="SW248" s="1"/>
      <c r="SX248" s="1"/>
      <c r="SY248" s="1"/>
      <c r="SZ248" s="1"/>
      <c r="TA248" s="1"/>
      <c r="TB248" s="1"/>
      <c r="TC248" s="1"/>
      <c r="TD248" s="1"/>
      <c r="TE248" s="1"/>
      <c r="TL248" s="24"/>
      <c r="TM248" s="1"/>
      <c r="TN248" s="24"/>
      <c r="TR248" s="24"/>
      <c r="TS248" s="24"/>
      <c r="TT248" s="24"/>
      <c r="TU248" s="24"/>
      <c r="TV248" s="24"/>
      <c r="TW248" s="24"/>
      <c r="TX248" s="24"/>
      <c r="TY248" s="24"/>
      <c r="TZ248" s="24"/>
      <c r="UA248" s="24"/>
      <c r="UB248" s="24"/>
      <c r="UC248" s="24"/>
      <c r="UD248" s="24"/>
      <c r="UE248" s="24"/>
      <c r="UF248" s="24"/>
      <c r="UG248" s="24"/>
      <c r="UH248" s="24"/>
      <c r="UI248" s="24"/>
      <c r="US248" s="24"/>
      <c r="UT248" s="71"/>
      <c r="UU248" s="24"/>
      <c r="UV248" s="24"/>
      <c r="UW248" s="24"/>
      <c r="UX248" s="24"/>
      <c r="UY248" s="24"/>
      <c r="UZ248" s="24"/>
      <c r="VA248" s="24"/>
      <c r="VH248" s="24"/>
      <c r="VI248" s="1"/>
      <c r="VJ248" s="24"/>
      <c r="VK248" s="24"/>
      <c r="VL248" s="24"/>
      <c r="VM248" s="24"/>
      <c r="VN248" s="24"/>
      <c r="VO248" s="24"/>
      <c r="VP248" s="24"/>
      <c r="VQ248" s="24"/>
      <c r="VR248" s="24"/>
      <c r="VS248" s="24"/>
      <c r="VT248" s="24"/>
      <c r="VU248" s="24"/>
      <c r="VV248" s="24"/>
      <c r="VW248" s="24"/>
      <c r="VX248" s="24"/>
      <c r="VY248" s="24"/>
      <c r="VZ248" s="24"/>
      <c r="WA248" s="24"/>
      <c r="WB248" s="24"/>
      <c r="WC248" s="24"/>
      <c r="WD248" s="24"/>
      <c r="WE248" s="24"/>
      <c r="WF248" s="24"/>
      <c r="WG248" s="24"/>
      <c r="WH248" s="24"/>
      <c r="WI248" s="24"/>
      <c r="WJ248" s="24"/>
      <c r="WK248" s="24"/>
      <c r="WL248" s="24"/>
      <c r="XM248" s="24"/>
      <c r="XN248" s="24"/>
      <c r="XO248" s="24"/>
      <c r="XP248" s="24"/>
      <c r="XQ248" s="24"/>
      <c r="XR248" s="24"/>
      <c r="XS248" s="24"/>
      <c r="XT248" s="24"/>
      <c r="XU248" s="24"/>
      <c r="XV248" s="24"/>
      <c r="XW248" s="24"/>
      <c r="XX248" s="24"/>
      <c r="XY248" s="24"/>
      <c r="XZ248" s="24"/>
      <c r="YA248" s="24"/>
      <c r="YB248" s="24"/>
      <c r="YC248" s="24"/>
      <c r="YD248" s="24"/>
      <c r="YE248" s="24"/>
      <c r="YF248" s="24"/>
      <c r="YG248" s="24"/>
      <c r="YH248" s="24"/>
      <c r="YI248" s="24"/>
      <c r="YJ248" s="24"/>
      <c r="YK248" s="24"/>
      <c r="YL248" s="24"/>
      <c r="YM248" s="24"/>
      <c r="YN248" s="24"/>
      <c r="YO248" s="24"/>
      <c r="YP248" s="24"/>
      <c r="YQ248" s="24"/>
      <c r="YR248" s="24"/>
      <c r="YS248" s="24"/>
      <c r="YT248" s="24"/>
      <c r="YU248" s="24"/>
      <c r="YV248" s="24"/>
      <c r="ZG248" s="24"/>
      <c r="ZH248" s="250"/>
      <c r="ZI248" s="71"/>
      <c r="ZK248" s="24"/>
      <c r="ZL248" s="1"/>
      <c r="ZM248" s="24"/>
      <c r="AAA248" s="210"/>
    </row>
    <row r="249">
      <c r="K249" s="183"/>
      <c r="L249" s="6"/>
      <c r="M249" s="24"/>
      <c r="N249" s="24"/>
      <c r="O249" s="24"/>
      <c r="P249" s="7"/>
      <c r="Q249" s="24"/>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8"/>
      <c r="AU249" s="6"/>
      <c r="AV249" s="24"/>
      <c r="AW249" s="24"/>
      <c r="AX249" s="1"/>
      <c r="AY249" s="1"/>
      <c r="AZ249" s="3"/>
      <c r="BA249" s="3"/>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R249" s="24"/>
      <c r="DS249" s="1"/>
      <c r="DT249" s="24"/>
      <c r="DX249" s="1"/>
      <c r="DY249" s="1"/>
      <c r="DZ249" s="1"/>
      <c r="EA249" s="1"/>
      <c r="EB249" s="1"/>
      <c r="EC249" s="1"/>
      <c r="ED249" s="1"/>
      <c r="EE249" s="1"/>
      <c r="EF249" s="1"/>
      <c r="EG249" s="1"/>
      <c r="EH249" s="1"/>
      <c r="EI249" s="1"/>
      <c r="EJ249" s="1"/>
      <c r="EK249" s="1"/>
      <c r="EL249" s="1"/>
      <c r="EM249" s="1"/>
      <c r="EN249" s="1"/>
      <c r="EO249" s="1"/>
      <c r="EP249" s="1"/>
      <c r="EQ249" s="1"/>
      <c r="ER249" s="1"/>
      <c r="ES249" s="63"/>
      <c r="ET249" s="63"/>
      <c r="EU249" s="63"/>
      <c r="FF249" s="24"/>
      <c r="FG249" s="1"/>
      <c r="FH249" s="24"/>
      <c r="FM249" s="1"/>
      <c r="FN249" s="1"/>
      <c r="FO249" s="1"/>
      <c r="FP249" s="1"/>
      <c r="FQ249" s="1"/>
      <c r="FR249" s="1"/>
      <c r="FS249" s="1"/>
      <c r="FT249" s="1"/>
      <c r="FU249" s="1"/>
      <c r="FV249" s="1"/>
      <c r="FW249" s="1"/>
      <c r="FX249" s="1"/>
      <c r="FY249" s="1"/>
      <c r="FZ249" s="1"/>
      <c r="GA249" s="1"/>
      <c r="GB249" s="1"/>
      <c r="GC249" s="1"/>
      <c r="GD249" s="1"/>
      <c r="GE249" s="1"/>
      <c r="GF249" s="1"/>
      <c r="GM249" s="24"/>
      <c r="GN249" s="1"/>
      <c r="GO249" s="24"/>
      <c r="HR249" s="24"/>
      <c r="HS249" s="1"/>
      <c r="HT249" s="24"/>
      <c r="IT249" s="24"/>
      <c r="IU249" s="1"/>
      <c r="IV249" s="24"/>
      <c r="IW249" s="24"/>
      <c r="IX249" s="24"/>
      <c r="IY249" s="24"/>
      <c r="IZ249" s="24"/>
      <c r="JA249" s="24"/>
      <c r="JB249" s="24"/>
      <c r="JC249" s="24"/>
      <c r="JD249" s="24"/>
      <c r="JE249" s="24"/>
      <c r="JF249" s="1"/>
      <c r="JG249" s="1"/>
      <c r="JH249" s="1"/>
      <c r="JI249" s="1"/>
      <c r="JJ249" s="1"/>
      <c r="JK249" s="1"/>
      <c r="JL249" s="1"/>
      <c r="JM249" s="1"/>
      <c r="JN249" s="1"/>
      <c r="KN249" s="1"/>
      <c r="KO249" s="1"/>
      <c r="KP249" s="1"/>
      <c r="KQ249" s="1"/>
      <c r="KR249" s="4"/>
      <c r="KS249" s="4"/>
      <c r="KT249" s="4"/>
      <c r="KU249" s="1"/>
      <c r="KV249" s="1"/>
      <c r="KW249" s="1"/>
      <c r="KX249" s="1"/>
      <c r="KY249" s="1"/>
      <c r="KZ249" s="1"/>
      <c r="LA249" s="1"/>
      <c r="LB249" s="1"/>
      <c r="LC249" s="1"/>
      <c r="LD249" s="4"/>
      <c r="LE249" s="4"/>
      <c r="LF249" s="4"/>
      <c r="LG249" s="4"/>
      <c r="LH249" s="4"/>
      <c r="MK249" s="24"/>
      <c r="ML249" s="1"/>
      <c r="MM249" s="24"/>
      <c r="MN249" s="24"/>
      <c r="MO249" s="24"/>
      <c r="MP249" s="24"/>
      <c r="MQ249" s="24"/>
      <c r="MR249" s="24"/>
      <c r="MS249" s="24"/>
      <c r="MT249" s="24"/>
      <c r="MU249" s="24"/>
      <c r="MV249" s="24"/>
      <c r="NU249" s="24"/>
      <c r="NV249" s="1"/>
      <c r="NW249" s="24"/>
      <c r="NX249" s="24"/>
      <c r="NY249" s="24"/>
      <c r="NZ249" s="24"/>
      <c r="OA249" s="24"/>
      <c r="OB249" s="24"/>
      <c r="OC249" s="24"/>
      <c r="OD249" s="24"/>
      <c r="OE249" s="24"/>
      <c r="OF249" s="24"/>
      <c r="OM249" s="24"/>
      <c r="ON249" s="1"/>
      <c r="OO249" s="24"/>
      <c r="OP249" s="24"/>
      <c r="OQ249" s="24"/>
      <c r="OR249" s="24"/>
      <c r="OS249" s="24"/>
      <c r="OT249" s="24"/>
      <c r="OU249" s="24"/>
      <c r="OV249" s="24"/>
      <c r="OW249" s="24"/>
      <c r="OX249" s="24"/>
      <c r="PZ249" s="51"/>
      <c r="QA249" s="24"/>
      <c r="QB249" s="24"/>
      <c r="QF249" s="24"/>
      <c r="QG249" s="1"/>
      <c r="QH249" s="24"/>
      <c r="QI249" s="24"/>
      <c r="QJ249" s="24"/>
      <c r="QK249" s="24"/>
      <c r="QL249" s="24"/>
      <c r="QM249" s="24"/>
      <c r="QN249" s="24"/>
      <c r="QO249" s="24"/>
      <c r="QP249" s="24"/>
      <c r="QQ249" s="24"/>
      <c r="QX249" s="24"/>
      <c r="QY249" s="1"/>
      <c r="QZ249" s="24"/>
      <c r="RA249" s="24"/>
      <c r="RB249" s="24"/>
      <c r="RC249" s="24"/>
      <c r="RD249" s="24"/>
      <c r="RE249" s="24"/>
      <c r="RF249" s="24"/>
      <c r="RG249" s="24"/>
      <c r="RH249" s="24"/>
      <c r="RI249" s="24"/>
      <c r="SB249" s="24"/>
      <c r="SC249" s="24"/>
      <c r="SD249" s="24"/>
      <c r="SE249" s="24"/>
      <c r="SF249" s="24"/>
      <c r="SG249" s="24"/>
      <c r="SH249" s="24"/>
      <c r="SI249" s="24"/>
      <c r="SJ249" s="24"/>
      <c r="SK249" s="1"/>
      <c r="SL249" s="1"/>
      <c r="SM249" s="1"/>
      <c r="SN249" s="1"/>
      <c r="SO249" s="1"/>
      <c r="SP249" s="1"/>
      <c r="SQ249" s="1"/>
      <c r="SR249" s="1"/>
      <c r="SS249" s="1"/>
      <c r="ST249" s="1"/>
      <c r="SU249" s="1"/>
      <c r="SV249" s="1"/>
      <c r="SW249" s="1"/>
      <c r="SX249" s="1"/>
      <c r="SY249" s="1"/>
      <c r="SZ249" s="1"/>
      <c r="TA249" s="1"/>
      <c r="TB249" s="1"/>
      <c r="TC249" s="1"/>
      <c r="TD249" s="1"/>
      <c r="TE249" s="1"/>
      <c r="TL249" s="24"/>
      <c r="TM249" s="1"/>
      <c r="TN249" s="24"/>
      <c r="TR249" s="24"/>
      <c r="TS249" s="24"/>
      <c r="TT249" s="24"/>
      <c r="TU249" s="24"/>
      <c r="TV249" s="24"/>
      <c r="TW249" s="24"/>
      <c r="TX249" s="24"/>
      <c r="TY249" s="24"/>
      <c r="TZ249" s="24"/>
      <c r="UA249" s="24"/>
      <c r="UB249" s="24"/>
      <c r="UC249" s="24"/>
      <c r="UD249" s="24"/>
      <c r="UE249" s="24"/>
      <c r="UF249" s="24"/>
      <c r="UG249" s="24"/>
      <c r="UH249" s="24"/>
      <c r="UI249" s="24"/>
      <c r="US249" s="24"/>
      <c r="UT249" s="71"/>
      <c r="UU249" s="24"/>
      <c r="UV249" s="24"/>
      <c r="UW249" s="24"/>
      <c r="UX249" s="24"/>
      <c r="UY249" s="24"/>
      <c r="UZ249" s="24"/>
      <c r="VA249" s="24"/>
      <c r="VH249" s="24"/>
      <c r="VI249" s="1"/>
      <c r="VJ249" s="24"/>
      <c r="VK249" s="24"/>
      <c r="VL249" s="24"/>
      <c r="VM249" s="24"/>
      <c r="VN249" s="24"/>
      <c r="VO249" s="24"/>
      <c r="VP249" s="24"/>
      <c r="VQ249" s="24"/>
      <c r="VR249" s="24"/>
      <c r="VS249" s="24"/>
      <c r="VT249" s="24"/>
      <c r="VU249" s="24"/>
      <c r="VV249" s="24"/>
      <c r="VW249" s="24"/>
      <c r="VX249" s="24"/>
      <c r="VY249" s="24"/>
      <c r="VZ249" s="24"/>
      <c r="WA249" s="24"/>
      <c r="WB249" s="24"/>
      <c r="WC249" s="24"/>
      <c r="WD249" s="24"/>
      <c r="WE249" s="24"/>
      <c r="WF249" s="24"/>
      <c r="WG249" s="24"/>
      <c r="WH249" s="24"/>
      <c r="WI249" s="24"/>
      <c r="WJ249" s="24"/>
      <c r="WK249" s="24"/>
      <c r="WL249" s="24"/>
      <c r="XM249" s="24"/>
      <c r="XN249" s="24"/>
      <c r="XO249" s="24"/>
      <c r="XP249" s="24"/>
      <c r="XQ249" s="24"/>
      <c r="XR249" s="24"/>
      <c r="XS249" s="24"/>
      <c r="XT249" s="24"/>
      <c r="XU249" s="24"/>
      <c r="XV249" s="24"/>
      <c r="XW249" s="24"/>
      <c r="XX249" s="24"/>
      <c r="XY249" s="24"/>
      <c r="XZ249" s="24"/>
      <c r="YA249" s="24"/>
      <c r="YB249" s="24"/>
      <c r="YC249" s="24"/>
      <c r="YD249" s="24"/>
      <c r="YE249" s="24"/>
      <c r="YF249" s="24"/>
      <c r="YG249" s="24"/>
      <c r="YH249" s="24"/>
      <c r="YI249" s="24"/>
      <c r="YJ249" s="24"/>
      <c r="YK249" s="24"/>
      <c r="YL249" s="24"/>
      <c r="YM249" s="24"/>
      <c r="YN249" s="24"/>
      <c r="YO249" s="24"/>
      <c r="YP249" s="24"/>
      <c r="YQ249" s="24"/>
      <c r="YR249" s="24"/>
      <c r="YS249" s="24"/>
      <c r="YT249" s="24"/>
      <c r="YU249" s="24"/>
      <c r="YV249" s="24"/>
      <c r="ZG249" s="24"/>
      <c r="ZH249" s="250"/>
      <c r="ZI249" s="7"/>
      <c r="ZK249" s="24"/>
      <c r="ZL249" s="1"/>
      <c r="ZM249" s="24"/>
      <c r="AAA249" s="24"/>
      <c r="AAB249" s="6"/>
      <c r="AAC249" s="8"/>
      <c r="AAD249" s="51"/>
      <c r="AAE249" s="24"/>
      <c r="AAG249" s="24"/>
      <c r="AAH249" s="7"/>
      <c r="AAI249" s="183"/>
    </row>
    <row r="250">
      <c r="K250" s="6"/>
      <c r="L250" s="183"/>
      <c r="M250" s="24"/>
      <c r="N250" s="24"/>
      <c r="O250" s="24"/>
      <c r="P250" s="7"/>
      <c r="Q250" s="24"/>
      <c r="R250" s="7"/>
      <c r="S250" s="7"/>
      <c r="T250" s="7"/>
      <c r="U250" s="7"/>
      <c r="V250" s="7"/>
      <c r="W250" s="7"/>
      <c r="X250" s="7"/>
      <c r="Y250" s="7"/>
      <c r="Z250" s="7"/>
      <c r="AA250" s="7"/>
      <c r="AB250" s="7"/>
      <c r="AC250" s="7"/>
      <c r="AD250" s="7"/>
      <c r="AE250" s="7"/>
      <c r="AF250" s="7"/>
      <c r="AG250" s="7"/>
      <c r="AH250" s="7"/>
      <c r="AI250" s="7"/>
      <c r="AJ250" s="7"/>
      <c r="AK250" s="6"/>
      <c r="AL250" s="6"/>
      <c r="AM250" s="6"/>
      <c r="AN250" s="6"/>
      <c r="AO250" s="6"/>
      <c r="AP250" s="6"/>
      <c r="AQ250" s="6"/>
      <c r="AR250" s="6"/>
      <c r="AS250" s="6"/>
      <c r="AT250" s="6"/>
      <c r="AU250" s="7"/>
      <c r="AV250" s="24"/>
      <c r="AW250" s="24"/>
      <c r="AX250" s="1"/>
      <c r="AY250" s="1"/>
      <c r="AZ250" s="3"/>
      <c r="BA250" s="3"/>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63"/>
      <c r="DM250" s="24"/>
      <c r="DR250" s="24"/>
      <c r="DS250" s="1"/>
      <c r="DT250" s="24"/>
      <c r="DX250" s="1"/>
      <c r="DY250" s="1"/>
      <c r="DZ250" s="1"/>
      <c r="EA250" s="1"/>
      <c r="EB250" s="1"/>
      <c r="EC250" s="1"/>
      <c r="ED250" s="1"/>
      <c r="EE250" s="1"/>
      <c r="EF250" s="1"/>
      <c r="EG250" s="1"/>
      <c r="EH250" s="1"/>
      <c r="EI250" s="1"/>
      <c r="EJ250" s="1"/>
      <c r="EK250" s="1"/>
      <c r="EL250" s="1"/>
      <c r="EM250" s="1"/>
      <c r="EN250" s="1"/>
      <c r="EO250" s="1"/>
      <c r="EP250" s="1"/>
      <c r="EQ250" s="1"/>
      <c r="ER250" s="1"/>
      <c r="ES250" s="71"/>
      <c r="ET250" s="71"/>
      <c r="EU250" s="71"/>
      <c r="EV250" s="63"/>
      <c r="EW250" s="63"/>
      <c r="EX250" s="63"/>
      <c r="EY250" s="63"/>
      <c r="EZ250" s="63"/>
      <c r="FA250" s="24"/>
      <c r="FF250" s="24"/>
      <c r="FG250" s="1"/>
      <c r="FH250" s="24"/>
      <c r="FM250" s="1"/>
      <c r="FN250" s="1"/>
      <c r="FO250" s="1"/>
      <c r="FP250" s="1"/>
      <c r="FQ250" s="1"/>
      <c r="FR250" s="1"/>
      <c r="FS250" s="1"/>
      <c r="FT250" s="1"/>
      <c r="FU250" s="1"/>
      <c r="FV250" s="1"/>
      <c r="FW250" s="1"/>
      <c r="FX250" s="1"/>
      <c r="FY250" s="1"/>
      <c r="FZ250" s="1"/>
      <c r="GA250" s="1"/>
      <c r="GB250" s="1"/>
      <c r="GC250" s="1"/>
      <c r="GD250" s="1"/>
      <c r="GE250" s="1"/>
      <c r="GF250" s="1"/>
      <c r="GG250" s="63"/>
      <c r="GH250" s="24"/>
      <c r="GM250" s="24"/>
      <c r="GN250" s="1"/>
      <c r="GO250" s="24"/>
      <c r="HL250" s="63"/>
      <c r="HM250" s="24"/>
      <c r="HR250" s="24"/>
      <c r="HS250" s="1"/>
      <c r="HT250" s="24"/>
      <c r="IN250" s="63"/>
      <c r="IO250" s="24"/>
      <c r="IT250" s="24"/>
      <c r="IU250" s="1"/>
      <c r="IV250" s="24"/>
      <c r="IW250" s="24"/>
      <c r="IX250" s="24"/>
      <c r="IY250" s="24"/>
      <c r="IZ250" s="24"/>
      <c r="JA250" s="24"/>
      <c r="JB250" s="24"/>
      <c r="JC250" s="24"/>
      <c r="JD250" s="24"/>
      <c r="JE250" s="24"/>
      <c r="JF250" s="1"/>
      <c r="JG250" s="1"/>
      <c r="JH250" s="1"/>
      <c r="JI250" s="1"/>
      <c r="JJ250" s="1"/>
      <c r="JK250" s="1"/>
      <c r="JL250" s="1"/>
      <c r="JM250" s="1"/>
      <c r="JN250" s="1"/>
      <c r="KN250" s="1"/>
      <c r="KO250" s="1"/>
      <c r="KP250" s="1"/>
      <c r="KQ250" s="1"/>
      <c r="KR250" s="4"/>
      <c r="KS250" s="4"/>
      <c r="KT250" s="4"/>
      <c r="KU250" s="1"/>
      <c r="KV250" s="1"/>
      <c r="KW250" s="1"/>
      <c r="KX250" s="1"/>
      <c r="KY250" s="1"/>
      <c r="KZ250" s="1"/>
      <c r="LA250" s="1"/>
      <c r="LB250" s="1"/>
      <c r="LC250" s="1"/>
      <c r="LD250" s="4"/>
      <c r="LE250" s="4"/>
      <c r="LF250" s="4"/>
      <c r="LG250" s="4"/>
      <c r="LH250" s="4"/>
      <c r="ME250" s="63"/>
      <c r="MF250" s="24"/>
      <c r="MK250" s="24"/>
      <c r="ML250" s="1"/>
      <c r="MM250" s="24"/>
      <c r="MN250" s="24"/>
      <c r="MO250" s="24"/>
      <c r="MP250" s="24"/>
      <c r="MQ250" s="24"/>
      <c r="MR250" s="24"/>
      <c r="MS250" s="24"/>
      <c r="MT250" s="24"/>
      <c r="MU250" s="24"/>
      <c r="MV250" s="24"/>
      <c r="NO250" s="63"/>
      <c r="NP250" s="24"/>
      <c r="NU250" s="24"/>
      <c r="NV250" s="1"/>
      <c r="NW250" s="24"/>
      <c r="NX250" s="24"/>
      <c r="NY250" s="24"/>
      <c r="NZ250" s="24"/>
      <c r="OA250" s="24"/>
      <c r="OB250" s="24"/>
      <c r="OC250" s="24"/>
      <c r="OD250" s="24"/>
      <c r="OE250" s="24"/>
      <c r="OF250" s="24"/>
      <c r="OG250" s="63"/>
      <c r="OH250" s="24"/>
      <c r="OM250" s="24"/>
      <c r="ON250" s="1"/>
      <c r="OO250" s="24"/>
      <c r="OP250" s="24"/>
      <c r="OQ250" s="24"/>
      <c r="OR250" s="24"/>
      <c r="OS250" s="24"/>
      <c r="OT250" s="24"/>
      <c r="OU250" s="24"/>
      <c r="OV250" s="24"/>
      <c r="OW250" s="24"/>
      <c r="OX250" s="24"/>
      <c r="PZ250" s="51"/>
      <c r="QA250" s="24"/>
      <c r="QB250" s="7"/>
      <c r="QF250" s="24"/>
      <c r="QG250" s="1"/>
      <c r="QH250" s="24"/>
      <c r="QI250" s="24"/>
      <c r="QJ250" s="24"/>
      <c r="QK250" s="24"/>
      <c r="QL250" s="24"/>
      <c r="QM250" s="24"/>
      <c r="QN250" s="24"/>
      <c r="QO250" s="24"/>
      <c r="QP250" s="24"/>
      <c r="QQ250" s="24"/>
      <c r="QR250" s="63"/>
      <c r="QS250" s="24"/>
      <c r="QX250" s="24"/>
      <c r="QY250" s="1"/>
      <c r="QZ250" s="24"/>
      <c r="RA250" s="24"/>
      <c r="RB250" s="24"/>
      <c r="RC250" s="24"/>
      <c r="RD250" s="24"/>
      <c r="RE250" s="24"/>
      <c r="RF250" s="24"/>
      <c r="RG250" s="24"/>
      <c r="RH250" s="24"/>
      <c r="RI250" s="24"/>
      <c r="SB250" s="24"/>
      <c r="SC250" s="24"/>
      <c r="SD250" s="24"/>
      <c r="SE250" s="24"/>
      <c r="SF250" s="24"/>
      <c r="SG250" s="24"/>
      <c r="SH250" s="24"/>
      <c r="SI250" s="24"/>
      <c r="SJ250" s="24"/>
      <c r="SK250" s="1"/>
      <c r="SL250" s="1"/>
      <c r="SM250" s="1"/>
      <c r="SN250" s="1"/>
      <c r="SO250" s="1"/>
      <c r="SP250" s="1"/>
      <c r="SQ250" s="1"/>
      <c r="SR250" s="1"/>
      <c r="SS250" s="1"/>
      <c r="ST250" s="1"/>
      <c r="SU250" s="1"/>
      <c r="SV250" s="1"/>
      <c r="SW250" s="1"/>
      <c r="SX250" s="1"/>
      <c r="SY250" s="1"/>
      <c r="SZ250" s="1"/>
      <c r="TA250" s="1"/>
      <c r="TB250" s="1"/>
      <c r="TC250" s="1"/>
      <c r="TD250" s="1"/>
      <c r="TE250" s="1"/>
      <c r="TF250" s="63"/>
      <c r="TG250" s="24"/>
      <c r="TL250" s="24"/>
      <c r="TM250" s="1"/>
      <c r="TN250" s="24"/>
      <c r="TR250" s="24"/>
      <c r="TS250" s="24"/>
      <c r="TT250" s="24"/>
      <c r="TU250" s="24"/>
      <c r="TV250" s="24"/>
      <c r="TW250" s="24"/>
      <c r="TX250" s="24"/>
      <c r="TY250" s="24"/>
      <c r="TZ250" s="24"/>
      <c r="UA250" s="24"/>
      <c r="UB250" s="24"/>
      <c r="UC250" s="24"/>
      <c r="UD250" s="24"/>
      <c r="UE250" s="24"/>
      <c r="UF250" s="24"/>
      <c r="UG250" s="24"/>
      <c r="UH250" s="24"/>
      <c r="UI250" s="24"/>
      <c r="US250" s="24"/>
      <c r="UT250" s="71"/>
      <c r="UU250" s="24"/>
      <c r="UV250" s="24"/>
      <c r="UW250" s="24"/>
      <c r="UX250" s="24"/>
      <c r="UY250" s="24"/>
      <c r="UZ250" s="24"/>
      <c r="VA250" s="24"/>
      <c r="VB250" s="63"/>
      <c r="VC250" s="24"/>
      <c r="VH250" s="24"/>
      <c r="VI250" s="1"/>
      <c r="VJ250" s="24"/>
      <c r="VK250" s="24"/>
      <c r="VL250" s="24"/>
      <c r="VM250" s="24"/>
      <c r="VN250" s="24"/>
      <c r="VO250" s="24"/>
      <c r="VP250" s="24"/>
      <c r="VQ250" s="24"/>
      <c r="VR250" s="24"/>
      <c r="VS250" s="24"/>
      <c r="VT250" s="24"/>
      <c r="VU250" s="24"/>
      <c r="VV250" s="24"/>
      <c r="VW250" s="24"/>
      <c r="VX250" s="24"/>
      <c r="VY250" s="24"/>
      <c r="VZ250" s="24"/>
      <c r="WA250" s="24"/>
      <c r="WB250" s="24"/>
      <c r="WC250" s="24"/>
      <c r="WD250" s="24"/>
      <c r="WE250" s="24"/>
      <c r="WF250" s="24"/>
      <c r="WG250" s="24"/>
      <c r="WH250" s="24"/>
      <c r="WI250" s="24"/>
      <c r="WJ250" s="24"/>
      <c r="WK250" s="24"/>
      <c r="WL250" s="24"/>
      <c r="XD250" s="1"/>
      <c r="XE250" s="1"/>
      <c r="XF250" s="1"/>
      <c r="XG250" s="1"/>
      <c r="XH250" s="1"/>
      <c r="XI250" s="1"/>
      <c r="XJ250" s="1"/>
      <c r="XK250" s="1"/>
      <c r="XL250" s="1"/>
      <c r="XM250" s="24"/>
      <c r="XN250" s="24"/>
      <c r="XO250" s="24"/>
      <c r="XP250" s="24"/>
      <c r="XQ250" s="24"/>
      <c r="XR250" s="24"/>
      <c r="XS250" s="24"/>
      <c r="XT250" s="24"/>
      <c r="XU250" s="24"/>
      <c r="XV250" s="24"/>
      <c r="XW250" s="24"/>
      <c r="XX250" s="24"/>
      <c r="XY250" s="24"/>
      <c r="XZ250" s="24"/>
      <c r="YA250" s="24"/>
      <c r="YB250" s="24"/>
      <c r="YC250" s="24"/>
      <c r="YD250" s="24"/>
      <c r="YE250" s="24"/>
      <c r="YF250" s="24"/>
      <c r="YG250" s="24"/>
      <c r="YH250" s="24"/>
      <c r="YI250" s="24"/>
      <c r="YJ250" s="24"/>
      <c r="YK250" s="24"/>
      <c r="YL250" s="24"/>
      <c r="YM250" s="24"/>
      <c r="YN250" s="24"/>
      <c r="YO250" s="24"/>
      <c r="YP250" s="24"/>
      <c r="YQ250" s="24"/>
      <c r="YR250" s="24"/>
      <c r="YS250" s="24"/>
      <c r="YT250" s="24"/>
      <c r="YU250" s="24"/>
      <c r="YV250" s="24"/>
      <c r="ZG250" s="24"/>
      <c r="ZH250" s="250"/>
      <c r="ZI250" s="71"/>
      <c r="ZK250" s="24"/>
      <c r="ZL250" s="1"/>
      <c r="ZM250" s="24"/>
      <c r="AAA250" s="6"/>
      <c r="AAB250" s="6"/>
      <c r="AAC250" s="6"/>
      <c r="AAD250" s="24"/>
      <c r="AAE250" s="24"/>
      <c r="AAF250" s="7"/>
      <c r="AAG250" s="24"/>
      <c r="AAH250" s="7"/>
      <c r="AAI250" s="183"/>
    </row>
    <row r="251">
      <c r="K251" s="183"/>
      <c r="L251" s="6"/>
      <c r="M251" s="24"/>
      <c r="N251" s="24"/>
      <c r="O251" s="24"/>
      <c r="P251" s="7"/>
      <c r="Q251" s="24"/>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1"/>
      <c r="AU251" s="6"/>
      <c r="AV251" s="24"/>
      <c r="AW251" s="24"/>
      <c r="AX251" s="1"/>
      <c r="AY251" s="1"/>
      <c r="AZ251" s="3"/>
      <c r="BA251" s="3"/>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71"/>
      <c r="DM251" s="24"/>
      <c r="DN251" s="7"/>
      <c r="DR251" s="24"/>
      <c r="DS251" s="1"/>
      <c r="DT251" s="24"/>
      <c r="DX251" s="1"/>
      <c r="DY251" s="1"/>
      <c r="DZ251" s="1"/>
      <c r="EA251" s="1"/>
      <c r="EB251" s="1"/>
      <c r="EC251" s="1"/>
      <c r="ED251" s="1"/>
      <c r="EE251" s="1"/>
      <c r="EF251" s="1"/>
      <c r="EG251" s="1"/>
      <c r="EH251" s="1"/>
      <c r="EI251" s="1"/>
      <c r="EJ251" s="1"/>
      <c r="EK251" s="1"/>
      <c r="EL251" s="1"/>
      <c r="EM251" s="1"/>
      <c r="EN251" s="1"/>
      <c r="EO251" s="1"/>
      <c r="EP251" s="1"/>
      <c r="EQ251" s="1"/>
      <c r="ER251" s="1"/>
      <c r="ES251" s="51"/>
      <c r="ET251" s="51"/>
      <c r="EU251" s="51"/>
      <c r="EV251" s="71"/>
      <c r="EW251" s="71"/>
      <c r="EX251" s="71"/>
      <c r="EY251" s="71"/>
      <c r="EZ251" s="71"/>
      <c r="FA251" s="24"/>
      <c r="FB251" s="7"/>
      <c r="FF251" s="24"/>
      <c r="FG251" s="1"/>
      <c r="FH251" s="24"/>
      <c r="FM251" s="1"/>
      <c r="FN251" s="1"/>
      <c r="FO251" s="1"/>
      <c r="FP251" s="1"/>
      <c r="FQ251" s="1"/>
      <c r="FR251" s="1"/>
      <c r="FS251" s="1"/>
      <c r="FT251" s="1"/>
      <c r="FU251" s="1"/>
      <c r="FV251" s="1"/>
      <c r="FW251" s="1"/>
      <c r="FX251" s="1"/>
      <c r="FY251" s="1"/>
      <c r="FZ251" s="1"/>
      <c r="GA251" s="1"/>
      <c r="GB251" s="1"/>
      <c r="GC251" s="1"/>
      <c r="GD251" s="1"/>
      <c r="GE251" s="1"/>
      <c r="GF251" s="1"/>
      <c r="GG251" s="71"/>
      <c r="GH251" s="24"/>
      <c r="GI251" s="7"/>
      <c r="GM251" s="24"/>
      <c r="GN251" s="1"/>
      <c r="GO251" s="24"/>
      <c r="HL251" s="71"/>
      <c r="HM251" s="24"/>
      <c r="HN251" s="7"/>
      <c r="HR251" s="24"/>
      <c r="HS251" s="1"/>
      <c r="HT251" s="24"/>
      <c r="IN251" s="71"/>
      <c r="IO251" s="24"/>
      <c r="IP251" s="7"/>
      <c r="IT251" s="24"/>
      <c r="IU251" s="1"/>
      <c r="IV251" s="24"/>
      <c r="IW251" s="24"/>
      <c r="IX251" s="24"/>
      <c r="IY251" s="24"/>
      <c r="IZ251" s="24"/>
      <c r="JA251" s="24"/>
      <c r="JB251" s="24"/>
      <c r="JC251" s="24"/>
      <c r="JD251" s="24"/>
      <c r="JE251" s="24"/>
      <c r="JF251" s="1"/>
      <c r="JG251" s="1"/>
      <c r="JH251" s="1"/>
      <c r="JI251" s="1"/>
      <c r="JJ251" s="1"/>
      <c r="JK251" s="1"/>
      <c r="JL251" s="1"/>
      <c r="JM251" s="1"/>
      <c r="JN251" s="1"/>
      <c r="KN251" s="1"/>
      <c r="KO251" s="1"/>
      <c r="KP251" s="1"/>
      <c r="KQ251" s="1"/>
      <c r="KR251" s="4"/>
      <c r="KS251" s="4"/>
      <c r="KT251" s="4"/>
      <c r="KU251" s="1"/>
      <c r="KV251" s="1"/>
      <c r="KW251" s="1"/>
      <c r="KX251" s="1"/>
      <c r="KY251" s="1"/>
      <c r="KZ251" s="1"/>
      <c r="LA251" s="1"/>
      <c r="LB251" s="1"/>
      <c r="LC251" s="1"/>
      <c r="LD251" s="4"/>
      <c r="LE251" s="4"/>
      <c r="LF251" s="4"/>
      <c r="LG251" s="4"/>
      <c r="LH251" s="4"/>
      <c r="ME251" s="71"/>
      <c r="MF251" s="24"/>
      <c r="MG251" s="7"/>
      <c r="MK251" s="24"/>
      <c r="ML251" s="1"/>
      <c r="MM251" s="24"/>
      <c r="MN251" s="24"/>
      <c r="MO251" s="24"/>
      <c r="MP251" s="24"/>
      <c r="MQ251" s="24"/>
      <c r="MR251" s="24"/>
      <c r="MS251" s="24"/>
      <c r="MT251" s="24"/>
      <c r="MU251" s="24"/>
      <c r="MV251" s="24"/>
      <c r="NO251" s="71"/>
      <c r="NP251" s="24"/>
      <c r="NQ251" s="7"/>
      <c r="NU251" s="24"/>
      <c r="NV251" s="1"/>
      <c r="NW251" s="24"/>
      <c r="NX251" s="24"/>
      <c r="NY251" s="24"/>
      <c r="NZ251" s="24"/>
      <c r="OA251" s="24"/>
      <c r="OB251" s="24"/>
      <c r="OC251" s="24"/>
      <c r="OD251" s="24"/>
      <c r="OE251" s="24"/>
      <c r="OF251" s="24"/>
      <c r="OG251" s="71"/>
      <c r="OH251" s="24"/>
      <c r="OI251" s="7"/>
      <c r="OM251" s="24"/>
      <c r="ON251" s="1"/>
      <c r="OO251" s="24"/>
      <c r="OP251" s="24"/>
      <c r="OQ251" s="24"/>
      <c r="OR251" s="24"/>
      <c r="OS251" s="24"/>
      <c r="OT251" s="24"/>
      <c r="OU251" s="24"/>
      <c r="OV251" s="24"/>
      <c r="OW251" s="24"/>
      <c r="OX251" s="24"/>
      <c r="PZ251" s="7"/>
      <c r="QA251" s="24"/>
      <c r="QB251" s="24"/>
      <c r="QF251" s="24"/>
      <c r="QG251" s="1"/>
      <c r="QH251" s="24"/>
      <c r="QI251" s="24"/>
      <c r="QJ251" s="24"/>
      <c r="QK251" s="24"/>
      <c r="QL251" s="24"/>
      <c r="QM251" s="24"/>
      <c r="QN251" s="24"/>
      <c r="QO251" s="24"/>
      <c r="QP251" s="24"/>
      <c r="QQ251" s="24"/>
      <c r="QR251" s="71"/>
      <c r="QS251" s="24"/>
      <c r="QT251" s="7"/>
      <c r="QX251" s="24"/>
      <c r="QY251" s="1"/>
      <c r="QZ251" s="24"/>
      <c r="RA251" s="24"/>
      <c r="RB251" s="24"/>
      <c r="RC251" s="24"/>
      <c r="RD251" s="24"/>
      <c r="RE251" s="24"/>
      <c r="RF251" s="24"/>
      <c r="RG251" s="24"/>
      <c r="RH251" s="24"/>
      <c r="RI251" s="24"/>
      <c r="SB251" s="24"/>
      <c r="SC251" s="24"/>
      <c r="SD251" s="24"/>
      <c r="SE251" s="24"/>
      <c r="SF251" s="24"/>
      <c r="SG251" s="24"/>
      <c r="SH251" s="24"/>
      <c r="SI251" s="24"/>
      <c r="SJ251" s="24"/>
      <c r="SK251" s="1"/>
      <c r="SL251" s="1"/>
      <c r="SM251" s="1"/>
      <c r="SN251" s="1"/>
      <c r="SO251" s="1"/>
      <c r="SP251" s="1"/>
      <c r="SQ251" s="1"/>
      <c r="SR251" s="1"/>
      <c r="SS251" s="1"/>
      <c r="ST251" s="1"/>
      <c r="SU251" s="1"/>
      <c r="SV251" s="1"/>
      <c r="SW251" s="1"/>
      <c r="SX251" s="1"/>
      <c r="SY251" s="1"/>
      <c r="SZ251" s="1"/>
      <c r="TA251" s="1"/>
      <c r="TB251" s="1"/>
      <c r="TC251" s="1"/>
      <c r="TD251" s="1"/>
      <c r="TE251" s="1"/>
      <c r="TF251" s="71"/>
      <c r="TG251" s="24"/>
      <c r="TH251" s="7"/>
      <c r="TL251" s="24"/>
      <c r="TM251" s="1"/>
      <c r="TN251" s="24"/>
      <c r="TR251" s="24"/>
      <c r="TS251" s="24"/>
      <c r="TT251" s="24"/>
      <c r="TU251" s="24"/>
      <c r="TV251" s="24"/>
      <c r="TW251" s="24"/>
      <c r="TX251" s="24"/>
      <c r="TY251" s="24"/>
      <c r="TZ251" s="24"/>
      <c r="UA251" s="24"/>
      <c r="UB251" s="24"/>
      <c r="UC251" s="24"/>
      <c r="UD251" s="24"/>
      <c r="UE251" s="24"/>
      <c r="UF251" s="24"/>
      <c r="UG251" s="24"/>
      <c r="UH251" s="24"/>
      <c r="UI251" s="24"/>
      <c r="US251" s="24"/>
      <c r="UT251" s="71"/>
      <c r="UU251" s="24"/>
      <c r="UV251" s="24"/>
      <c r="UW251" s="24"/>
      <c r="UX251" s="24"/>
      <c r="UY251" s="24"/>
      <c r="UZ251" s="24"/>
      <c r="VA251" s="24"/>
      <c r="VB251" s="71"/>
      <c r="VC251" s="24"/>
      <c r="VD251" s="7"/>
      <c r="VH251" s="24"/>
      <c r="VI251" s="1"/>
      <c r="VJ251" s="24"/>
      <c r="VK251" s="24"/>
      <c r="VL251" s="24"/>
      <c r="VM251" s="24"/>
      <c r="VN251" s="24"/>
      <c r="VO251" s="24"/>
      <c r="VP251" s="24"/>
      <c r="VQ251" s="24"/>
      <c r="VR251" s="24"/>
      <c r="VS251" s="24"/>
      <c r="VT251" s="24"/>
      <c r="VU251" s="24"/>
      <c r="VV251" s="24"/>
      <c r="VW251" s="24"/>
      <c r="VX251" s="24"/>
      <c r="VY251" s="24"/>
      <c r="VZ251" s="24"/>
      <c r="WA251" s="24"/>
      <c r="WB251" s="24"/>
      <c r="WC251" s="24"/>
      <c r="WD251" s="24"/>
      <c r="WE251" s="24"/>
      <c r="WF251" s="24"/>
      <c r="WG251" s="24"/>
      <c r="WH251" s="24"/>
      <c r="WI251" s="24"/>
      <c r="WJ251" s="24"/>
      <c r="WK251" s="24"/>
      <c r="WL251" s="24"/>
      <c r="XD251" s="7"/>
      <c r="XE251" s="7"/>
      <c r="XF251" s="7"/>
      <c r="XG251" s="7"/>
      <c r="XH251" s="7"/>
      <c r="XI251" s="7"/>
      <c r="XJ251" s="7"/>
      <c r="XK251" s="7"/>
      <c r="XL251" s="7"/>
      <c r="XM251" s="24"/>
      <c r="XN251" s="24"/>
      <c r="XO251" s="24"/>
      <c r="XP251" s="24"/>
      <c r="XQ251" s="24"/>
      <c r="XR251" s="24"/>
      <c r="XS251" s="24"/>
      <c r="XT251" s="24"/>
      <c r="XU251" s="24"/>
      <c r="XV251" s="24"/>
      <c r="XW251" s="24"/>
      <c r="XX251" s="24"/>
      <c r="XY251" s="24"/>
      <c r="XZ251" s="24"/>
      <c r="YA251" s="24"/>
      <c r="YB251" s="24"/>
      <c r="YC251" s="24"/>
      <c r="YD251" s="24"/>
      <c r="YE251" s="24"/>
      <c r="YF251" s="24"/>
      <c r="YG251" s="24"/>
      <c r="YH251" s="24"/>
      <c r="YI251" s="24"/>
      <c r="YJ251" s="24"/>
      <c r="YK251" s="24"/>
      <c r="YL251" s="24"/>
      <c r="YM251" s="24"/>
      <c r="YN251" s="24"/>
      <c r="YO251" s="24"/>
      <c r="YP251" s="24"/>
      <c r="YQ251" s="24"/>
      <c r="YR251" s="24"/>
      <c r="YS251" s="24"/>
      <c r="YT251" s="24"/>
      <c r="YU251" s="24"/>
      <c r="YV251" s="24"/>
      <c r="ZG251" s="24"/>
      <c r="ZH251" s="250"/>
      <c r="ZI251" s="7"/>
      <c r="ZK251" s="24"/>
      <c r="ZL251" s="1"/>
      <c r="ZM251" s="24"/>
      <c r="AAB251" s="6"/>
      <c r="AAC251" s="71"/>
      <c r="AAD251" s="51"/>
      <c r="AAE251" s="24"/>
      <c r="AAF251" s="24"/>
      <c r="AAG251" s="24"/>
      <c r="AAH251" s="7"/>
      <c r="AAI251" s="46"/>
    </row>
    <row r="252">
      <c r="K252" s="6"/>
      <c r="L252" s="6"/>
      <c r="M252" s="6"/>
      <c r="N252" s="7"/>
      <c r="O252" s="6"/>
      <c r="P252" s="6"/>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1"/>
      <c r="AU252" s="7"/>
      <c r="AV252" s="24"/>
      <c r="AW252" s="24"/>
      <c r="AX252" s="1"/>
      <c r="AY252" s="1"/>
      <c r="AZ252" s="3"/>
      <c r="BA252" s="3"/>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51"/>
      <c r="DM252" s="24"/>
      <c r="DN252" s="24"/>
      <c r="DR252" s="24"/>
      <c r="DS252" s="1"/>
      <c r="DT252" s="24"/>
      <c r="DX252" s="1"/>
      <c r="DY252" s="1"/>
      <c r="DZ252" s="1"/>
      <c r="EA252" s="1"/>
      <c r="EB252" s="1"/>
      <c r="EC252" s="1"/>
      <c r="ED252" s="1"/>
      <c r="EE252" s="1"/>
      <c r="EF252" s="1"/>
      <c r="EG252" s="1"/>
      <c r="EH252" s="1"/>
      <c r="EI252" s="1"/>
      <c r="EJ252" s="1"/>
      <c r="EK252" s="1"/>
      <c r="EL252" s="1"/>
      <c r="EM252" s="1"/>
      <c r="EN252" s="1"/>
      <c r="EO252" s="1"/>
      <c r="EP252" s="1"/>
      <c r="EQ252" s="1"/>
      <c r="ER252" s="1"/>
      <c r="ES252" s="51"/>
      <c r="ET252" s="51"/>
      <c r="EU252" s="51"/>
      <c r="EV252" s="51"/>
      <c r="EW252" s="51"/>
      <c r="EX252" s="51"/>
      <c r="EY252" s="51"/>
      <c r="EZ252" s="51"/>
      <c r="FA252" s="24"/>
      <c r="FB252" s="24"/>
      <c r="FF252" s="24"/>
      <c r="FG252" s="1"/>
      <c r="FH252" s="24"/>
      <c r="FM252" s="1"/>
      <c r="FN252" s="1"/>
      <c r="FO252" s="1"/>
      <c r="FP252" s="1"/>
      <c r="FQ252" s="1"/>
      <c r="FR252" s="1"/>
      <c r="FS252" s="1"/>
      <c r="FT252" s="1"/>
      <c r="FU252" s="1"/>
      <c r="FV252" s="1"/>
      <c r="FW252" s="1"/>
      <c r="FX252" s="1"/>
      <c r="FY252" s="1"/>
      <c r="FZ252" s="1"/>
      <c r="GA252" s="1"/>
      <c r="GB252" s="1"/>
      <c r="GC252" s="1"/>
      <c r="GD252" s="1"/>
      <c r="GE252" s="1"/>
      <c r="GF252" s="1"/>
      <c r="GG252" s="51"/>
      <c r="GH252" s="24"/>
      <c r="GI252" s="24"/>
      <c r="GM252" s="24"/>
      <c r="GN252" s="1"/>
      <c r="GO252" s="24"/>
      <c r="HL252" s="51"/>
      <c r="HM252" s="24"/>
      <c r="HN252" s="24"/>
      <c r="HR252" s="24"/>
      <c r="HS252" s="1"/>
      <c r="HT252" s="24"/>
      <c r="IN252" s="51"/>
      <c r="IO252" s="24"/>
      <c r="IP252" s="24"/>
      <c r="IT252" s="24"/>
      <c r="IU252" s="1"/>
      <c r="IV252" s="24"/>
      <c r="IW252" s="24"/>
      <c r="IX252" s="24"/>
      <c r="IY252" s="24"/>
      <c r="IZ252" s="24"/>
      <c r="JA252" s="24"/>
      <c r="JB252" s="24"/>
      <c r="JC252" s="24"/>
      <c r="JD252" s="24"/>
      <c r="JE252" s="24"/>
      <c r="JF252" s="1"/>
      <c r="JG252" s="1"/>
      <c r="JH252" s="1"/>
      <c r="JI252" s="1"/>
      <c r="JJ252" s="1"/>
      <c r="JK252" s="1"/>
      <c r="JL252" s="1"/>
      <c r="JM252" s="1"/>
      <c r="JN252" s="1"/>
      <c r="KN252" s="1"/>
      <c r="KO252" s="1"/>
      <c r="KP252" s="1"/>
      <c r="KQ252" s="1"/>
      <c r="KR252" s="4"/>
      <c r="KS252" s="4"/>
      <c r="KT252" s="4"/>
      <c r="KU252" s="1"/>
      <c r="KV252" s="1"/>
      <c r="KW252" s="1"/>
      <c r="KX252" s="1"/>
      <c r="KY252" s="1"/>
      <c r="KZ252" s="1"/>
      <c r="LA252" s="1"/>
      <c r="LB252" s="1"/>
      <c r="LC252" s="1"/>
      <c r="LD252" s="4"/>
      <c r="LE252" s="4"/>
      <c r="LF252" s="4"/>
      <c r="LG252" s="4"/>
      <c r="LH252" s="4"/>
      <c r="ME252" s="51"/>
      <c r="MF252" s="24"/>
      <c r="MG252" s="24"/>
      <c r="MK252" s="24"/>
      <c r="ML252" s="1"/>
      <c r="MM252" s="24"/>
      <c r="MN252" s="24"/>
      <c r="MO252" s="24"/>
      <c r="MP252" s="24"/>
      <c r="MQ252" s="24"/>
      <c r="MR252" s="24"/>
      <c r="MS252" s="24"/>
      <c r="MT252" s="24"/>
      <c r="MU252" s="24"/>
      <c r="MV252" s="24"/>
      <c r="NO252" s="51"/>
      <c r="NP252" s="24"/>
      <c r="NQ252" s="24"/>
      <c r="NU252" s="24"/>
      <c r="NV252" s="1"/>
      <c r="NW252" s="24"/>
      <c r="NX252" s="24"/>
      <c r="NY252" s="24"/>
      <c r="NZ252" s="24"/>
      <c r="OA252" s="24"/>
      <c r="OB252" s="24"/>
      <c r="OC252" s="24"/>
      <c r="OD252" s="24"/>
      <c r="OE252" s="24"/>
      <c r="OF252" s="24"/>
      <c r="OG252" s="51"/>
      <c r="OH252" s="24"/>
      <c r="OI252" s="24"/>
      <c r="OM252" s="24"/>
      <c r="ON252" s="1"/>
      <c r="OO252" s="24"/>
      <c r="OP252" s="24"/>
      <c r="OQ252" s="24"/>
      <c r="OR252" s="24"/>
      <c r="OS252" s="24"/>
      <c r="OT252" s="24"/>
      <c r="OU252" s="24"/>
      <c r="OV252" s="24"/>
      <c r="OW252" s="24"/>
      <c r="OX252" s="24"/>
      <c r="PZ252" s="6"/>
      <c r="QA252" s="24"/>
      <c r="QB252" s="24"/>
      <c r="QF252" s="24"/>
      <c r="QH252" s="24"/>
      <c r="QI252" s="24"/>
      <c r="QJ252" s="24"/>
      <c r="QK252" s="24"/>
      <c r="QL252" s="24"/>
      <c r="QM252" s="24"/>
      <c r="QN252" s="24"/>
      <c r="QO252" s="24"/>
      <c r="QP252" s="24"/>
      <c r="QQ252" s="24"/>
      <c r="QR252" s="51"/>
      <c r="QS252" s="24"/>
      <c r="QT252" s="24"/>
      <c r="QX252" s="24"/>
      <c r="QY252" s="1"/>
      <c r="QZ252" s="24"/>
      <c r="RA252" s="24"/>
      <c r="RB252" s="24"/>
      <c r="RC252" s="24"/>
      <c r="RD252" s="24"/>
      <c r="RE252" s="24"/>
      <c r="RF252" s="24"/>
      <c r="RG252" s="24"/>
      <c r="RH252" s="24"/>
      <c r="RI252" s="24"/>
      <c r="SB252" s="24"/>
      <c r="SC252" s="24"/>
      <c r="SD252" s="24"/>
      <c r="SE252" s="24"/>
      <c r="SF252" s="24"/>
      <c r="SG252" s="24"/>
      <c r="SH252" s="24"/>
      <c r="SI252" s="24"/>
      <c r="SJ252" s="24"/>
      <c r="SK252" s="1"/>
      <c r="SL252" s="1"/>
      <c r="SM252" s="1"/>
      <c r="SN252" s="1"/>
      <c r="SO252" s="1"/>
      <c r="SP252" s="1"/>
      <c r="SQ252" s="1"/>
      <c r="SR252" s="1"/>
      <c r="SS252" s="1"/>
      <c r="ST252" s="1"/>
      <c r="SU252" s="1"/>
      <c r="SV252" s="1"/>
      <c r="SW252" s="1"/>
      <c r="SX252" s="1"/>
      <c r="SY252" s="1"/>
      <c r="SZ252" s="1"/>
      <c r="TA252" s="1"/>
      <c r="TB252" s="1"/>
      <c r="TC252" s="1"/>
      <c r="TD252" s="1"/>
      <c r="TE252" s="1"/>
      <c r="TF252" s="51"/>
      <c r="TG252" s="24"/>
      <c r="TH252" s="24"/>
      <c r="TL252" s="24"/>
      <c r="TM252" s="1"/>
      <c r="TN252" s="24"/>
      <c r="TR252" s="24"/>
      <c r="TS252" s="24"/>
      <c r="TT252" s="24"/>
      <c r="TU252" s="24"/>
      <c r="TV252" s="24"/>
      <c r="TW252" s="24"/>
      <c r="TX252" s="24"/>
      <c r="TY252" s="24"/>
      <c r="TZ252" s="24"/>
      <c r="UA252" s="24"/>
      <c r="UB252" s="24"/>
      <c r="UC252" s="24"/>
      <c r="UD252" s="24"/>
      <c r="UE252" s="24"/>
      <c r="UF252" s="24"/>
      <c r="UG252" s="24"/>
      <c r="UH252" s="24"/>
      <c r="UI252" s="24"/>
      <c r="US252" s="24"/>
      <c r="UT252" s="71"/>
      <c r="UU252" s="24"/>
      <c r="UV252" s="24"/>
      <c r="UW252" s="24"/>
      <c r="UX252" s="24"/>
      <c r="UY252" s="24"/>
      <c r="UZ252" s="24"/>
      <c r="VA252" s="24"/>
      <c r="VB252" s="51"/>
      <c r="VC252" s="24"/>
      <c r="VD252" s="24"/>
      <c r="VH252" s="24"/>
      <c r="VI252" s="1"/>
      <c r="VJ252" s="24"/>
      <c r="VK252" s="24"/>
      <c r="VL252" s="24"/>
      <c r="VM252" s="24"/>
      <c r="VN252" s="24"/>
      <c r="VO252" s="24"/>
      <c r="VP252" s="24"/>
      <c r="VQ252" s="24"/>
      <c r="VR252" s="24"/>
      <c r="VS252" s="24"/>
      <c r="VT252" s="24"/>
      <c r="VU252" s="24"/>
      <c r="VV252" s="24"/>
      <c r="VW252" s="24"/>
      <c r="VX252" s="24"/>
      <c r="VY252" s="24"/>
      <c r="VZ252" s="24"/>
      <c r="WA252" s="24"/>
      <c r="WB252" s="24"/>
      <c r="WC252" s="24"/>
      <c r="WD252" s="24"/>
      <c r="WE252" s="24"/>
      <c r="WF252" s="24"/>
      <c r="WG252" s="24"/>
      <c r="WH252" s="24"/>
      <c r="WI252" s="24"/>
      <c r="WJ252" s="24"/>
      <c r="WK252" s="24"/>
      <c r="WL252" s="24"/>
      <c r="WN252" s="8"/>
      <c r="WO252" s="51"/>
      <c r="WP252" s="24"/>
      <c r="XD252" s="24"/>
      <c r="XE252" s="24"/>
      <c r="XF252" s="24"/>
      <c r="XG252" s="24"/>
      <c r="XH252" s="24"/>
      <c r="XI252" s="24"/>
      <c r="XJ252" s="24"/>
      <c r="XK252" s="24"/>
      <c r="XL252" s="24"/>
      <c r="XM252" s="24"/>
      <c r="XN252" s="24"/>
      <c r="XO252" s="24"/>
      <c r="XP252" s="24"/>
      <c r="XQ252" s="24"/>
      <c r="XR252" s="24"/>
      <c r="XS252" s="24"/>
      <c r="XT252" s="24"/>
      <c r="XU252" s="24"/>
      <c r="XV252" s="24"/>
      <c r="XW252" s="24"/>
      <c r="XX252" s="24"/>
      <c r="XY252" s="24"/>
      <c r="XZ252" s="24"/>
      <c r="YA252" s="24"/>
      <c r="YB252" s="24"/>
      <c r="YC252" s="24"/>
      <c r="YD252" s="24"/>
      <c r="YE252" s="24"/>
      <c r="YF252" s="24"/>
      <c r="YG252" s="24"/>
      <c r="YH252" s="24"/>
      <c r="YI252" s="24"/>
      <c r="YJ252" s="24"/>
      <c r="YK252" s="24"/>
      <c r="YL252" s="24"/>
      <c r="YM252" s="24"/>
      <c r="YN252" s="24"/>
      <c r="YO252" s="24"/>
      <c r="YP252" s="24"/>
      <c r="YQ252" s="24"/>
      <c r="YR252" s="24"/>
      <c r="YS252" s="24"/>
      <c r="YT252" s="24"/>
      <c r="YU252" s="24"/>
      <c r="YV252" s="24"/>
      <c r="ZG252" s="24"/>
      <c r="ZH252" s="250"/>
      <c r="ZI252" s="71"/>
      <c r="ZK252" s="24"/>
      <c r="ZL252" s="1"/>
      <c r="ZM252" s="24"/>
      <c r="AAA252" s="24"/>
      <c r="AAB252" s="6"/>
      <c r="AAC252" s="71"/>
      <c r="AAD252" s="51"/>
      <c r="AAE252" s="24"/>
      <c r="AAF252" s="7"/>
      <c r="AAG252" s="24"/>
      <c r="AAH252" s="7"/>
      <c r="AAI252" s="46"/>
    </row>
    <row r="253">
      <c r="K253" s="1"/>
      <c r="L253" s="1"/>
      <c r="M253" s="1"/>
      <c r="N253" s="1"/>
      <c r="O253" s="1"/>
      <c r="P253" s="1"/>
      <c r="Q253" s="1"/>
      <c r="R253" s="6"/>
      <c r="S253" s="6"/>
      <c r="T253" s="6"/>
      <c r="U253" s="6"/>
      <c r="V253" s="6"/>
      <c r="W253" s="6"/>
      <c r="X253" s="6"/>
      <c r="Y253" s="6"/>
      <c r="Z253" s="6"/>
      <c r="AA253" s="6"/>
      <c r="AB253" s="6"/>
      <c r="AC253" s="6"/>
      <c r="AD253" s="6"/>
      <c r="AE253" s="6"/>
      <c r="AF253" s="6"/>
      <c r="AG253" s="6"/>
      <c r="AH253" s="6"/>
      <c r="AI253" s="6"/>
      <c r="AJ253" s="6"/>
      <c r="AK253" s="7"/>
      <c r="AL253" s="7"/>
      <c r="AM253" s="7"/>
      <c r="AN253" s="7"/>
      <c r="AO253" s="7"/>
      <c r="AP253" s="7"/>
      <c r="AQ253" s="7"/>
      <c r="AR253" s="7"/>
      <c r="AS253" s="7"/>
      <c r="AT253" s="7"/>
      <c r="AU253" s="6"/>
      <c r="AV253" s="24"/>
      <c r="AW253" s="24"/>
      <c r="AX253" s="1"/>
      <c r="AY253" s="1"/>
      <c r="AZ253" s="3"/>
      <c r="BA253" s="3"/>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51"/>
      <c r="DM253" s="24"/>
      <c r="DN253" s="7"/>
      <c r="DR253" s="24"/>
      <c r="DS253" s="1"/>
      <c r="DT253" s="24"/>
      <c r="DX253" s="1"/>
      <c r="DY253" s="1"/>
      <c r="DZ253" s="1"/>
      <c r="EA253" s="1"/>
      <c r="EB253" s="1"/>
      <c r="EC253" s="1"/>
      <c r="ED253" s="1"/>
      <c r="EE253" s="1"/>
      <c r="EF253" s="1"/>
      <c r="EG253" s="1"/>
      <c r="EH253" s="1"/>
      <c r="EI253" s="1"/>
      <c r="EJ253" s="1"/>
      <c r="EK253" s="1"/>
      <c r="EL253" s="1"/>
      <c r="EM253" s="1"/>
      <c r="EN253" s="1"/>
      <c r="EO253" s="1"/>
      <c r="EP253" s="1"/>
      <c r="EQ253" s="1"/>
      <c r="ER253" s="1"/>
      <c r="ES253" s="7"/>
      <c r="ET253" s="7"/>
      <c r="EU253" s="7"/>
      <c r="EV253" s="51"/>
      <c r="EW253" s="51"/>
      <c r="EX253" s="51"/>
      <c r="EY253" s="51"/>
      <c r="EZ253" s="51"/>
      <c r="FA253" s="24"/>
      <c r="FB253" s="7"/>
      <c r="FF253" s="24"/>
      <c r="FG253" s="1"/>
      <c r="FH253" s="24"/>
      <c r="FM253" s="1"/>
      <c r="FN253" s="1"/>
      <c r="FO253" s="1"/>
      <c r="FP253" s="1"/>
      <c r="FQ253" s="1"/>
      <c r="FR253" s="1"/>
      <c r="FS253" s="1"/>
      <c r="FT253" s="1"/>
      <c r="FU253" s="1"/>
      <c r="FV253" s="1"/>
      <c r="FW253" s="1"/>
      <c r="FX253" s="1"/>
      <c r="FY253" s="1"/>
      <c r="FZ253" s="1"/>
      <c r="GA253" s="1"/>
      <c r="GB253" s="1"/>
      <c r="GC253" s="1"/>
      <c r="GD253" s="1"/>
      <c r="GE253" s="1"/>
      <c r="GF253" s="1"/>
      <c r="GG253" s="51"/>
      <c r="GH253" s="24"/>
      <c r="GI253" s="7"/>
      <c r="GM253" s="24"/>
      <c r="GN253" s="1"/>
      <c r="GO253" s="24"/>
      <c r="HL253" s="51"/>
      <c r="HM253" s="24"/>
      <c r="HN253" s="7"/>
      <c r="HR253" s="24"/>
      <c r="HS253" s="1"/>
      <c r="HT253" s="24"/>
      <c r="IN253" s="51"/>
      <c r="IO253" s="24"/>
      <c r="IP253" s="7"/>
      <c r="IT253" s="24"/>
      <c r="IU253" s="1"/>
      <c r="IV253" s="24"/>
      <c r="IW253" s="24"/>
      <c r="IX253" s="24"/>
      <c r="IY253" s="24"/>
      <c r="IZ253" s="24"/>
      <c r="JA253" s="24"/>
      <c r="JB253" s="24"/>
      <c r="JC253" s="24"/>
      <c r="JD253" s="24"/>
      <c r="JE253" s="24"/>
      <c r="JF253" s="1"/>
      <c r="JG253" s="1"/>
      <c r="JH253" s="1"/>
      <c r="JI253" s="1"/>
      <c r="JJ253" s="1"/>
      <c r="JK253" s="1"/>
      <c r="JL253" s="1"/>
      <c r="JM253" s="1"/>
      <c r="JN253" s="1"/>
      <c r="KN253" s="1"/>
      <c r="KO253" s="1"/>
      <c r="KP253" s="1"/>
      <c r="KQ253" s="1"/>
      <c r="KR253" s="4"/>
      <c r="KS253" s="4"/>
      <c r="KT253" s="4"/>
      <c r="KU253" s="1"/>
      <c r="KV253" s="1"/>
      <c r="KW253" s="1"/>
      <c r="KX253" s="1"/>
      <c r="KY253" s="1"/>
      <c r="KZ253" s="1"/>
      <c r="LA253" s="1"/>
      <c r="LB253" s="1"/>
      <c r="LC253" s="1"/>
      <c r="LD253" s="4"/>
      <c r="LE253" s="4"/>
      <c r="LF253" s="4"/>
      <c r="LG253" s="4"/>
      <c r="LH253" s="4"/>
      <c r="ME253" s="51"/>
      <c r="MF253" s="24"/>
      <c r="MG253" s="7"/>
      <c r="MK253" s="24"/>
      <c r="ML253" s="1"/>
      <c r="MM253" s="24"/>
      <c r="MN253" s="24"/>
      <c r="MO253" s="24"/>
      <c r="MP253" s="24"/>
      <c r="MQ253" s="24"/>
      <c r="MR253" s="24"/>
      <c r="MS253" s="24"/>
      <c r="MT253" s="24"/>
      <c r="MU253" s="24"/>
      <c r="MV253" s="24"/>
      <c r="NO253" s="51"/>
      <c r="NP253" s="24"/>
      <c r="NQ253" s="7"/>
      <c r="NU253" s="24"/>
      <c r="NV253" s="1"/>
      <c r="NW253" s="24"/>
      <c r="NX253" s="24"/>
      <c r="NY253" s="24"/>
      <c r="NZ253" s="24"/>
      <c r="OA253" s="24"/>
      <c r="OB253" s="24"/>
      <c r="OC253" s="24"/>
      <c r="OD253" s="24"/>
      <c r="OE253" s="24"/>
      <c r="OF253" s="24"/>
      <c r="OG253" s="51"/>
      <c r="OH253" s="24"/>
      <c r="OI253" s="7"/>
      <c r="OM253" s="24"/>
      <c r="ON253" s="1"/>
      <c r="OO253" s="24"/>
      <c r="OP253" s="24"/>
      <c r="OQ253" s="24"/>
      <c r="OR253" s="24"/>
      <c r="OS253" s="24"/>
      <c r="OT253" s="24"/>
      <c r="OU253" s="24"/>
      <c r="OV253" s="24"/>
      <c r="OW253" s="24"/>
      <c r="OX253" s="24"/>
      <c r="PZ253" s="7"/>
      <c r="QA253" s="24"/>
      <c r="QB253" s="24"/>
      <c r="QF253" s="24"/>
      <c r="QH253" s="24"/>
      <c r="QI253" s="24"/>
      <c r="QJ253" s="24"/>
      <c r="QK253" s="24"/>
      <c r="QL253" s="24"/>
      <c r="QM253" s="24"/>
      <c r="QN253" s="24"/>
      <c r="QO253" s="24"/>
      <c r="QP253" s="24"/>
      <c r="QQ253" s="24"/>
      <c r="QR253" s="51"/>
      <c r="QS253" s="24"/>
      <c r="QT253" s="7"/>
      <c r="QX253" s="24"/>
      <c r="QY253" s="1"/>
      <c r="QZ253" s="24"/>
      <c r="RA253" s="24"/>
      <c r="RB253" s="24"/>
      <c r="RC253" s="24"/>
      <c r="RD253" s="24"/>
      <c r="RE253" s="24"/>
      <c r="RF253" s="24"/>
      <c r="RG253" s="24"/>
      <c r="RH253" s="24"/>
      <c r="RI253" s="24"/>
      <c r="SB253" s="24"/>
      <c r="SC253" s="24"/>
      <c r="SD253" s="24"/>
      <c r="SE253" s="24"/>
      <c r="SF253" s="24"/>
      <c r="SG253" s="24"/>
      <c r="SH253" s="24"/>
      <c r="SI253" s="24"/>
      <c r="SJ253" s="24"/>
      <c r="SK253" s="1"/>
      <c r="SL253" s="1"/>
      <c r="SM253" s="1"/>
      <c r="SN253" s="1"/>
      <c r="SO253" s="1"/>
      <c r="SP253" s="1"/>
      <c r="SQ253" s="1"/>
      <c r="SR253" s="1"/>
      <c r="SS253" s="1"/>
      <c r="ST253" s="1"/>
      <c r="SU253" s="1"/>
      <c r="SV253" s="1"/>
      <c r="SW253" s="1"/>
      <c r="SX253" s="1"/>
      <c r="SY253" s="1"/>
      <c r="SZ253" s="1"/>
      <c r="TA253" s="1"/>
      <c r="TB253" s="1"/>
      <c r="TC253" s="1"/>
      <c r="TD253" s="1"/>
      <c r="TE253" s="1"/>
      <c r="TF253" s="51"/>
      <c r="TG253" s="24"/>
      <c r="TH253" s="7"/>
      <c r="TL253" s="24"/>
      <c r="TM253" s="1"/>
      <c r="TN253" s="24"/>
      <c r="TR253" s="24"/>
      <c r="TS253" s="24"/>
      <c r="TT253" s="24"/>
      <c r="TU253" s="24"/>
      <c r="TV253" s="24"/>
      <c r="TW253" s="24"/>
      <c r="TX253" s="24"/>
      <c r="TY253" s="24"/>
      <c r="TZ253" s="24"/>
      <c r="UA253" s="24"/>
      <c r="UB253" s="24"/>
      <c r="UC253" s="24"/>
      <c r="UD253" s="24"/>
      <c r="UE253" s="24"/>
      <c r="UF253" s="24"/>
      <c r="UG253" s="24"/>
      <c r="UH253" s="24"/>
      <c r="UI253" s="24"/>
      <c r="US253" s="24"/>
      <c r="UT253" s="71"/>
      <c r="UU253" s="24"/>
      <c r="UV253" s="24"/>
      <c r="UW253" s="24"/>
      <c r="UX253" s="24"/>
      <c r="UY253" s="24"/>
      <c r="UZ253" s="24"/>
      <c r="VA253" s="24"/>
      <c r="VB253" s="51"/>
      <c r="VC253" s="24"/>
      <c r="VD253" s="7"/>
      <c r="VH253" s="24"/>
      <c r="VI253" s="1"/>
      <c r="VJ253" s="24"/>
      <c r="VK253" s="24"/>
      <c r="VL253" s="24"/>
      <c r="VM253" s="24"/>
      <c r="VN253" s="24"/>
      <c r="VO253" s="24"/>
      <c r="VP253" s="24"/>
      <c r="VQ253" s="24"/>
      <c r="VR253" s="24"/>
      <c r="VS253" s="24"/>
      <c r="VT253" s="24"/>
      <c r="VU253" s="24"/>
      <c r="VV253" s="24"/>
      <c r="VW253" s="24"/>
      <c r="VX253" s="24"/>
      <c r="VY253" s="24"/>
      <c r="VZ253" s="24"/>
      <c r="WA253" s="24"/>
      <c r="WB253" s="24"/>
      <c r="WC253" s="24"/>
      <c r="WD253" s="24"/>
      <c r="WE253" s="24"/>
      <c r="WF253" s="24"/>
      <c r="WG253" s="24"/>
      <c r="WH253" s="24"/>
      <c r="WI253" s="24"/>
      <c r="WJ253" s="24"/>
      <c r="WK253" s="24"/>
      <c r="WL253" s="24"/>
      <c r="WO253" s="24"/>
      <c r="WP253" s="24"/>
      <c r="XD253" s="7"/>
      <c r="XE253" s="7"/>
      <c r="XF253" s="7"/>
      <c r="XG253" s="7"/>
      <c r="XH253" s="7"/>
      <c r="XI253" s="7"/>
      <c r="XJ253" s="7"/>
      <c r="XK253" s="7"/>
      <c r="XL253" s="7"/>
      <c r="XM253" s="24"/>
      <c r="XN253" s="24"/>
      <c r="XO253" s="24"/>
      <c r="XP253" s="24"/>
      <c r="XQ253" s="24"/>
      <c r="XR253" s="24"/>
      <c r="XS253" s="24"/>
      <c r="XT253" s="24"/>
      <c r="XU253" s="24"/>
      <c r="XV253" s="24"/>
      <c r="XW253" s="24"/>
      <c r="XX253" s="24"/>
      <c r="XY253" s="24"/>
      <c r="XZ253" s="24"/>
      <c r="YA253" s="24"/>
      <c r="YB253" s="24"/>
      <c r="YC253" s="24"/>
      <c r="YD253" s="24"/>
      <c r="YE253" s="24"/>
      <c r="YF253" s="24"/>
      <c r="YG253" s="24"/>
      <c r="YH253" s="24"/>
      <c r="YI253" s="24"/>
      <c r="YJ253" s="24"/>
      <c r="YK253" s="24"/>
      <c r="YL253" s="24"/>
      <c r="YM253" s="24"/>
      <c r="YN253" s="24"/>
      <c r="YO253" s="24"/>
      <c r="YP253" s="24"/>
      <c r="YQ253" s="24"/>
      <c r="YR253" s="24"/>
      <c r="YS253" s="24"/>
      <c r="YT253" s="24"/>
      <c r="YU253" s="24"/>
      <c r="YV253" s="24"/>
      <c r="ZG253" s="24"/>
      <c r="ZH253" s="250"/>
      <c r="ZI253" s="7"/>
      <c r="ZK253" s="24"/>
      <c r="ZL253" s="1"/>
      <c r="ZM253" s="24"/>
      <c r="AAA253" s="24"/>
      <c r="AAB253" s="51"/>
      <c r="AAC253" s="7"/>
      <c r="AAD253" s="7"/>
      <c r="AAE253" s="24"/>
      <c r="AAF253" s="24"/>
      <c r="AAG253" s="24"/>
      <c r="AAH253" s="51"/>
      <c r="AAI253" s="183"/>
    </row>
    <row r="254">
      <c r="K254" s="24"/>
      <c r="L254" s="6"/>
      <c r="M254" s="8"/>
      <c r="N254" s="63"/>
      <c r="O254" s="24"/>
      <c r="P254" s="1"/>
      <c r="Q254" s="24"/>
      <c r="R254" s="3"/>
      <c r="S254" s="3"/>
      <c r="T254" s="3"/>
      <c r="U254" s="3"/>
      <c r="V254" s="3"/>
      <c r="W254" s="3"/>
      <c r="X254" s="3"/>
      <c r="Y254" s="3"/>
      <c r="Z254" s="3"/>
      <c r="AA254" s="3"/>
      <c r="AB254" s="3"/>
      <c r="AC254" s="3"/>
      <c r="AD254" s="3"/>
      <c r="AE254" s="3"/>
      <c r="AF254" s="3"/>
      <c r="AG254" s="3"/>
      <c r="AH254" s="3"/>
      <c r="AI254" s="3"/>
      <c r="AJ254" s="3"/>
      <c r="AK254" s="6"/>
      <c r="AL254" s="6"/>
      <c r="AM254" s="6"/>
      <c r="AN254" s="6"/>
      <c r="AO254" s="6"/>
      <c r="AP254" s="6"/>
      <c r="AQ254" s="6"/>
      <c r="AR254" s="6"/>
      <c r="AS254" s="6"/>
      <c r="AT254" s="71"/>
      <c r="AU254" s="7"/>
      <c r="AV254" s="24"/>
      <c r="AW254" s="24"/>
      <c r="AX254" s="1"/>
      <c r="AY254" s="1"/>
      <c r="AZ254" s="3"/>
      <c r="BA254" s="3"/>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7"/>
      <c r="DM254" s="24"/>
      <c r="DN254" s="24"/>
      <c r="DR254" s="24"/>
      <c r="DS254" s="1"/>
      <c r="DT254" s="24"/>
      <c r="DX254" s="1"/>
      <c r="DY254" s="1"/>
      <c r="DZ254" s="1"/>
      <c r="EA254" s="1"/>
      <c r="EB254" s="1"/>
      <c r="EC254" s="1"/>
      <c r="ED254" s="1"/>
      <c r="EE254" s="1"/>
      <c r="EF254" s="1"/>
      <c r="EG254" s="1"/>
      <c r="EH254" s="1"/>
      <c r="EI254" s="1"/>
      <c r="EJ254" s="1"/>
      <c r="EK254" s="1"/>
      <c r="EL254" s="1"/>
      <c r="EM254" s="1"/>
      <c r="EN254" s="1"/>
      <c r="EO254" s="1"/>
      <c r="EP254" s="1"/>
      <c r="EQ254" s="1"/>
      <c r="ER254" s="1"/>
      <c r="ES254" s="6"/>
      <c r="ET254" s="6"/>
      <c r="EU254" s="6"/>
      <c r="EV254" s="7"/>
      <c r="EW254" s="7"/>
      <c r="EX254" s="7"/>
      <c r="EY254" s="7"/>
      <c r="EZ254" s="7"/>
      <c r="FA254" s="24"/>
      <c r="FB254" s="24"/>
      <c r="FF254" s="24"/>
      <c r="FG254" s="1"/>
      <c r="FH254" s="24"/>
      <c r="FM254" s="1"/>
      <c r="FN254" s="1"/>
      <c r="FO254" s="1"/>
      <c r="FP254" s="1"/>
      <c r="FQ254" s="1"/>
      <c r="FR254" s="1"/>
      <c r="FS254" s="1"/>
      <c r="FT254" s="1"/>
      <c r="FU254" s="1"/>
      <c r="FV254" s="1"/>
      <c r="FW254" s="1"/>
      <c r="FX254" s="1"/>
      <c r="FY254" s="1"/>
      <c r="FZ254" s="1"/>
      <c r="GA254" s="1"/>
      <c r="GB254" s="1"/>
      <c r="GC254" s="1"/>
      <c r="GD254" s="1"/>
      <c r="GE254" s="1"/>
      <c r="GF254" s="1"/>
      <c r="GG254" s="7"/>
      <c r="GH254" s="24"/>
      <c r="GI254" s="24"/>
      <c r="GM254" s="24"/>
      <c r="GN254" s="1"/>
      <c r="GO254" s="24"/>
      <c r="HL254" s="7"/>
      <c r="HM254" s="24"/>
      <c r="HN254" s="24"/>
      <c r="HR254" s="24"/>
      <c r="HS254" s="1"/>
      <c r="HT254" s="24"/>
      <c r="IN254" s="7"/>
      <c r="IO254" s="24"/>
      <c r="IP254" s="24"/>
      <c r="IT254" s="24"/>
      <c r="IU254" s="1"/>
      <c r="IV254" s="24"/>
      <c r="IW254" s="24"/>
      <c r="IX254" s="24"/>
      <c r="IY254" s="24"/>
      <c r="IZ254" s="24"/>
      <c r="JA254" s="24"/>
      <c r="JB254" s="24"/>
      <c r="JC254" s="24"/>
      <c r="JD254" s="24"/>
      <c r="JE254" s="24"/>
      <c r="JF254" s="1"/>
      <c r="JG254" s="1"/>
      <c r="JH254" s="1"/>
      <c r="JI254" s="1"/>
      <c r="JJ254" s="1"/>
      <c r="JK254" s="1"/>
      <c r="JL254" s="1"/>
      <c r="JM254" s="1"/>
      <c r="JN254" s="1"/>
      <c r="KN254" s="1"/>
      <c r="KO254" s="1"/>
      <c r="KP254" s="1"/>
      <c r="KQ254" s="1"/>
      <c r="KR254" s="4"/>
      <c r="KS254" s="4"/>
      <c r="KT254" s="4"/>
      <c r="KU254" s="1"/>
      <c r="KV254" s="1"/>
      <c r="KW254" s="1"/>
      <c r="KX254" s="1"/>
      <c r="KY254" s="1"/>
      <c r="KZ254" s="1"/>
      <c r="LA254" s="1"/>
      <c r="LB254" s="1"/>
      <c r="LC254" s="1"/>
      <c r="LD254" s="4"/>
      <c r="LE254" s="4"/>
      <c r="LF254" s="4"/>
      <c r="LG254" s="4"/>
      <c r="LH254" s="4"/>
      <c r="ME254" s="7"/>
      <c r="MF254" s="24"/>
      <c r="MG254" s="24"/>
      <c r="MK254" s="24"/>
      <c r="ML254" s="1"/>
      <c r="MM254" s="24"/>
      <c r="MN254" s="24"/>
      <c r="MO254" s="24"/>
      <c r="MP254" s="24"/>
      <c r="MQ254" s="24"/>
      <c r="MR254" s="24"/>
      <c r="MS254" s="24"/>
      <c r="MT254" s="24"/>
      <c r="MU254" s="24"/>
      <c r="MV254" s="24"/>
      <c r="NO254" s="7"/>
      <c r="NP254" s="24"/>
      <c r="NQ254" s="24"/>
      <c r="NU254" s="24"/>
      <c r="NV254" s="1"/>
      <c r="NW254" s="24"/>
      <c r="NX254" s="24"/>
      <c r="NY254" s="24"/>
      <c r="NZ254" s="24"/>
      <c r="OA254" s="24"/>
      <c r="OB254" s="24"/>
      <c r="OC254" s="24"/>
      <c r="OD254" s="24"/>
      <c r="OE254" s="24"/>
      <c r="OF254" s="24"/>
      <c r="OG254" s="7"/>
      <c r="OH254" s="24"/>
      <c r="OI254" s="24"/>
      <c r="OM254" s="24"/>
      <c r="ON254" s="1"/>
      <c r="OO254" s="24"/>
      <c r="OP254" s="24"/>
      <c r="OQ254" s="24"/>
      <c r="OR254" s="24"/>
      <c r="OS254" s="24"/>
      <c r="OT254" s="24"/>
      <c r="OU254" s="24"/>
      <c r="OV254" s="24"/>
      <c r="OW254" s="24"/>
      <c r="OX254" s="24"/>
      <c r="PZ254" s="6"/>
      <c r="QA254" s="24"/>
      <c r="QB254" s="24"/>
      <c r="QF254" s="24"/>
      <c r="QH254" s="24"/>
      <c r="QI254" s="24"/>
      <c r="QJ254" s="24"/>
      <c r="QK254" s="24"/>
      <c r="QL254" s="24"/>
      <c r="QM254" s="24"/>
      <c r="QN254" s="24"/>
      <c r="QO254" s="24"/>
      <c r="QP254" s="24"/>
      <c r="QQ254" s="24"/>
      <c r="QR254" s="7"/>
      <c r="QS254" s="24"/>
      <c r="QT254" s="24"/>
      <c r="QX254" s="24"/>
      <c r="QY254" s="1"/>
      <c r="QZ254" s="24"/>
      <c r="RA254" s="24"/>
      <c r="RB254" s="24"/>
      <c r="RC254" s="24"/>
      <c r="RD254" s="24"/>
      <c r="RE254" s="24"/>
      <c r="RF254" s="24"/>
      <c r="RG254" s="24"/>
      <c r="RH254" s="24"/>
      <c r="RI254" s="24"/>
      <c r="SB254" s="24"/>
      <c r="SC254" s="24"/>
      <c r="SD254" s="24"/>
      <c r="SE254" s="24"/>
      <c r="SF254" s="24"/>
      <c r="SG254" s="24"/>
      <c r="SH254" s="24"/>
      <c r="SI254" s="24"/>
      <c r="SJ254" s="24"/>
      <c r="SK254" s="1"/>
      <c r="SL254" s="1"/>
      <c r="SM254" s="1"/>
      <c r="SN254" s="1"/>
      <c r="SO254" s="1"/>
      <c r="SP254" s="1"/>
      <c r="SQ254" s="1"/>
      <c r="SR254" s="1"/>
      <c r="SS254" s="1"/>
      <c r="ST254" s="1"/>
      <c r="SU254" s="1"/>
      <c r="SV254" s="1"/>
      <c r="SW254" s="1"/>
      <c r="SX254" s="1"/>
      <c r="SY254" s="1"/>
      <c r="SZ254" s="1"/>
      <c r="TA254" s="1"/>
      <c r="TB254" s="1"/>
      <c r="TC254" s="1"/>
      <c r="TD254" s="1"/>
      <c r="TE254" s="1"/>
      <c r="TF254" s="7"/>
      <c r="TG254" s="24"/>
      <c r="TH254" s="24"/>
      <c r="TL254" s="24"/>
      <c r="TM254" s="1"/>
      <c r="TN254" s="24"/>
      <c r="TR254" s="24"/>
      <c r="TS254" s="24"/>
      <c r="TT254" s="24"/>
      <c r="TU254" s="24"/>
      <c r="TV254" s="24"/>
      <c r="TW254" s="24"/>
      <c r="TX254" s="24"/>
      <c r="TY254" s="24"/>
      <c r="TZ254" s="24"/>
      <c r="UA254" s="24"/>
      <c r="UB254" s="24"/>
      <c r="UC254" s="24"/>
      <c r="UD254" s="24"/>
      <c r="UE254" s="24"/>
      <c r="UF254" s="24"/>
      <c r="UG254" s="24"/>
      <c r="UH254" s="24"/>
      <c r="UI254" s="24"/>
      <c r="US254" s="24"/>
      <c r="UT254" s="71"/>
      <c r="UU254" s="24"/>
      <c r="UV254" s="24"/>
      <c r="UW254" s="24"/>
      <c r="UX254" s="24"/>
      <c r="UY254" s="24"/>
      <c r="UZ254" s="24"/>
      <c r="VA254" s="24"/>
      <c r="VB254" s="7"/>
      <c r="VC254" s="24"/>
      <c r="VD254" s="24"/>
      <c r="VH254" s="24"/>
      <c r="VI254" s="1"/>
      <c r="VJ254" s="24"/>
      <c r="VK254" s="24"/>
      <c r="VL254" s="24"/>
      <c r="VM254" s="24"/>
      <c r="VN254" s="24"/>
      <c r="VO254" s="24"/>
      <c r="VP254" s="24"/>
      <c r="VQ254" s="24"/>
      <c r="VR254" s="24"/>
      <c r="VS254" s="24"/>
      <c r="VT254" s="24"/>
      <c r="VU254" s="24"/>
      <c r="VV254" s="24"/>
      <c r="VW254" s="24"/>
      <c r="VX254" s="24"/>
      <c r="VY254" s="24"/>
      <c r="VZ254" s="24"/>
      <c r="WA254" s="24"/>
      <c r="WB254" s="24"/>
      <c r="WC254" s="24"/>
      <c r="WD254" s="24"/>
      <c r="WE254" s="24"/>
      <c r="WF254" s="24"/>
      <c r="WG254" s="24"/>
      <c r="WH254" s="24"/>
      <c r="WI254" s="24"/>
      <c r="WJ254" s="24"/>
      <c r="WK254" s="24"/>
      <c r="WL254" s="24"/>
      <c r="WN254" s="71"/>
      <c r="WO254" s="51"/>
      <c r="WP254" s="24"/>
      <c r="XD254" s="24"/>
      <c r="XE254" s="24"/>
      <c r="XF254" s="24"/>
      <c r="XG254" s="24"/>
      <c r="XH254" s="24"/>
      <c r="XI254" s="24"/>
      <c r="XJ254" s="24"/>
      <c r="XK254" s="24"/>
      <c r="XL254" s="24"/>
      <c r="XM254" s="24"/>
      <c r="XN254" s="24"/>
      <c r="XO254" s="24"/>
      <c r="XP254" s="24"/>
      <c r="XQ254" s="24"/>
      <c r="XR254" s="24"/>
      <c r="XS254" s="24"/>
      <c r="XT254" s="24"/>
      <c r="XU254" s="24"/>
      <c r="XV254" s="24"/>
      <c r="XW254" s="24"/>
      <c r="XX254" s="24"/>
      <c r="XY254" s="24"/>
      <c r="XZ254" s="24"/>
      <c r="YA254" s="24"/>
      <c r="YB254" s="24"/>
      <c r="YC254" s="24"/>
      <c r="YD254" s="24"/>
      <c r="YE254" s="24"/>
      <c r="YF254" s="24"/>
      <c r="YG254" s="24"/>
      <c r="YH254" s="24"/>
      <c r="YI254" s="24"/>
      <c r="YJ254" s="24"/>
      <c r="YK254" s="24"/>
      <c r="YL254" s="24"/>
      <c r="YM254" s="24"/>
      <c r="YN254" s="24"/>
      <c r="YO254" s="24"/>
      <c r="YP254" s="24"/>
      <c r="YQ254" s="24"/>
      <c r="YR254" s="24"/>
      <c r="YS254" s="24"/>
      <c r="YT254" s="24"/>
      <c r="YU254" s="24"/>
      <c r="YV254" s="24"/>
      <c r="ZG254" s="24"/>
      <c r="ZH254" s="250"/>
      <c r="ZI254" s="71"/>
      <c r="ZK254" s="24"/>
      <c r="ZM254" s="24"/>
      <c r="AAA254" s="24"/>
      <c r="AAB254" s="51"/>
      <c r="AAC254" s="71"/>
      <c r="AAD254" s="7"/>
      <c r="AAE254" s="24"/>
      <c r="AAF254" s="24"/>
      <c r="AAG254" s="24"/>
      <c r="AAH254" s="51"/>
      <c r="AAI254" s="46"/>
    </row>
    <row r="255">
      <c r="K255" s="24"/>
      <c r="L255" s="6"/>
      <c r="M255" s="6"/>
      <c r="N255" s="71"/>
      <c r="O255" s="24"/>
      <c r="P255" s="7"/>
      <c r="Q255" s="24"/>
      <c r="R255" s="6"/>
      <c r="S255" s="6"/>
      <c r="T255" s="6"/>
      <c r="U255" s="6"/>
      <c r="V255" s="6"/>
      <c r="W255" s="6"/>
      <c r="X255" s="6"/>
      <c r="Y255" s="6"/>
      <c r="Z255" s="6"/>
      <c r="AA255" s="6"/>
      <c r="AB255" s="6"/>
      <c r="AC255" s="6"/>
      <c r="AD255" s="6"/>
      <c r="AE255" s="6"/>
      <c r="AF255" s="6"/>
      <c r="AG255" s="6"/>
      <c r="AH255" s="6"/>
      <c r="AI255" s="6"/>
      <c r="AJ255" s="6"/>
      <c r="AK255" s="3"/>
      <c r="AL255" s="3"/>
      <c r="AM255" s="3"/>
      <c r="AN255" s="3"/>
      <c r="AO255" s="3"/>
      <c r="AP255" s="3"/>
      <c r="AQ255" s="3"/>
      <c r="AR255" s="3"/>
      <c r="AS255" s="3"/>
      <c r="AT255" s="7"/>
      <c r="AU255" s="6"/>
      <c r="AV255" s="24"/>
      <c r="AW255" s="24"/>
      <c r="AX255" s="1"/>
      <c r="AY255" s="1"/>
      <c r="AZ255" s="3"/>
      <c r="BA255" s="3"/>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6"/>
      <c r="DM255" s="24"/>
      <c r="DN255" s="24"/>
      <c r="DR255" s="24"/>
      <c r="DT255" s="24"/>
      <c r="DX255" s="1"/>
      <c r="DY255" s="1"/>
      <c r="DZ255" s="1"/>
      <c r="EA255" s="1"/>
      <c r="EB255" s="1"/>
      <c r="EC255" s="1"/>
      <c r="ED255" s="1"/>
      <c r="EE255" s="1"/>
      <c r="EF255" s="1"/>
      <c r="EG255" s="1"/>
      <c r="EH255" s="1"/>
      <c r="EI255" s="1"/>
      <c r="EJ255" s="1"/>
      <c r="EK255" s="1"/>
      <c r="EL255" s="1"/>
      <c r="EM255" s="1"/>
      <c r="EN255" s="1"/>
      <c r="EO255" s="1"/>
      <c r="EP255" s="1"/>
      <c r="EQ255" s="1"/>
      <c r="ER255" s="1"/>
      <c r="ES255" s="7"/>
      <c r="ET255" s="7"/>
      <c r="EU255" s="7"/>
      <c r="EV255" s="6"/>
      <c r="EW255" s="6"/>
      <c r="EX255" s="6"/>
      <c r="EY255" s="6"/>
      <c r="EZ255" s="6"/>
      <c r="FA255" s="24"/>
      <c r="FB255" s="24"/>
      <c r="FF255" s="24"/>
      <c r="FH255" s="24"/>
      <c r="FM255" s="1"/>
      <c r="FN255" s="1"/>
      <c r="FO255" s="1"/>
      <c r="FP255" s="1"/>
      <c r="FQ255" s="1"/>
      <c r="FR255" s="1"/>
      <c r="FS255" s="1"/>
      <c r="FT255" s="1"/>
      <c r="FU255" s="1"/>
      <c r="FV255" s="1"/>
      <c r="FW255" s="1"/>
      <c r="FX255" s="1"/>
      <c r="FY255" s="1"/>
      <c r="FZ255" s="1"/>
      <c r="GA255" s="1"/>
      <c r="GB255" s="1"/>
      <c r="GC255" s="1"/>
      <c r="GD255" s="1"/>
      <c r="GE255" s="1"/>
      <c r="GF255" s="1"/>
      <c r="GG255" s="6"/>
      <c r="GH255" s="24"/>
      <c r="GI255" s="24"/>
      <c r="GM255" s="24"/>
      <c r="GO255" s="24"/>
      <c r="HL255" s="6"/>
      <c r="HM255" s="24"/>
      <c r="HN255" s="24"/>
      <c r="HR255" s="24"/>
      <c r="HT255" s="24"/>
      <c r="IN255" s="6"/>
      <c r="IO255" s="24"/>
      <c r="IP255" s="24"/>
      <c r="IT255" s="24"/>
      <c r="IV255" s="24"/>
      <c r="IW255" s="24"/>
      <c r="IX255" s="24"/>
      <c r="IY255" s="24"/>
      <c r="IZ255" s="24"/>
      <c r="JA255" s="24"/>
      <c r="JB255" s="24"/>
      <c r="JC255" s="24"/>
      <c r="JD255" s="24"/>
      <c r="JE255" s="24"/>
      <c r="JF255" s="1"/>
      <c r="JG255" s="1"/>
      <c r="JH255" s="1"/>
      <c r="JI255" s="1"/>
      <c r="JJ255" s="1"/>
      <c r="JK255" s="1"/>
      <c r="JL255" s="1"/>
      <c r="JM255" s="1"/>
      <c r="JN255" s="1"/>
      <c r="KN255" s="1"/>
      <c r="KO255" s="1"/>
      <c r="KP255" s="1"/>
      <c r="KQ255" s="1"/>
      <c r="KR255" s="4"/>
      <c r="KS255" s="4"/>
      <c r="KT255" s="4"/>
      <c r="KU255" s="1"/>
      <c r="KV255" s="1"/>
      <c r="KW255" s="1"/>
      <c r="KX255" s="1"/>
      <c r="KY255" s="1"/>
      <c r="KZ255" s="1"/>
      <c r="LA255" s="1"/>
      <c r="LB255" s="1"/>
      <c r="LC255" s="1"/>
      <c r="LD255" s="4"/>
      <c r="LE255" s="4"/>
      <c r="LF255" s="4"/>
      <c r="LG255" s="4"/>
      <c r="LH255" s="4"/>
      <c r="ME255" s="6"/>
      <c r="MF255" s="24"/>
      <c r="MG255" s="24"/>
      <c r="MK255" s="24"/>
      <c r="MM255" s="24"/>
      <c r="MN255" s="24"/>
      <c r="MO255" s="24"/>
      <c r="MP255" s="24"/>
      <c r="MQ255" s="24"/>
      <c r="MR255" s="24"/>
      <c r="MS255" s="24"/>
      <c r="MT255" s="24"/>
      <c r="MU255" s="24"/>
      <c r="MV255" s="24"/>
      <c r="NO255" s="6"/>
      <c r="NP255" s="24"/>
      <c r="NQ255" s="24"/>
      <c r="NU255" s="24"/>
      <c r="NW255" s="24"/>
      <c r="NX255" s="24"/>
      <c r="NY255" s="24"/>
      <c r="NZ255" s="24"/>
      <c r="OA255" s="24"/>
      <c r="OB255" s="24"/>
      <c r="OC255" s="24"/>
      <c r="OD255" s="24"/>
      <c r="OE255" s="24"/>
      <c r="OF255" s="24"/>
      <c r="OG255" s="6"/>
      <c r="OH255" s="24"/>
      <c r="OI255" s="24"/>
      <c r="OM255" s="24"/>
      <c r="OO255" s="24"/>
      <c r="OP255" s="24"/>
      <c r="OQ255" s="24"/>
      <c r="OR255" s="24"/>
      <c r="OS255" s="24"/>
      <c r="OT255" s="24"/>
      <c r="OU255" s="24"/>
      <c r="OV255" s="24"/>
      <c r="OW255" s="24"/>
      <c r="OX255" s="24"/>
      <c r="PZ255" s="7"/>
      <c r="QA255" s="24"/>
      <c r="QB255" s="24"/>
      <c r="QF255" s="24"/>
      <c r="QH255" s="24"/>
      <c r="QI255" s="24"/>
      <c r="QJ255" s="24"/>
      <c r="QK255" s="24"/>
      <c r="QL255" s="24"/>
      <c r="QM255" s="24"/>
      <c r="QN255" s="24"/>
      <c r="QO255" s="24"/>
      <c r="QP255" s="24"/>
      <c r="QQ255" s="24"/>
      <c r="QR255" s="6"/>
      <c r="QS255" s="24"/>
      <c r="QT255" s="24"/>
      <c r="QX255" s="24"/>
      <c r="QZ255" s="24"/>
      <c r="RA255" s="24"/>
      <c r="RB255" s="24"/>
      <c r="RC255" s="24"/>
      <c r="RD255" s="24"/>
      <c r="RE255" s="24"/>
      <c r="RF255" s="24"/>
      <c r="RG255" s="24"/>
      <c r="RH255" s="24"/>
      <c r="RI255" s="24"/>
      <c r="SB255" s="24"/>
      <c r="SC255" s="24"/>
      <c r="SD255" s="24"/>
      <c r="SE255" s="24"/>
      <c r="SF255" s="24"/>
      <c r="SG255" s="24"/>
      <c r="SH255" s="24"/>
      <c r="SI255" s="24"/>
      <c r="SJ255" s="24"/>
      <c r="SK255" s="1"/>
      <c r="SL255" s="1"/>
      <c r="SM255" s="1"/>
      <c r="SN255" s="1"/>
      <c r="SO255" s="1"/>
      <c r="SP255" s="1"/>
      <c r="SQ255" s="1"/>
      <c r="SR255" s="1"/>
      <c r="SS255" s="1"/>
      <c r="ST255" s="1"/>
      <c r="SU255" s="1"/>
      <c r="SV255" s="1"/>
      <c r="SW255" s="1"/>
      <c r="SX255" s="1"/>
      <c r="SY255" s="1"/>
      <c r="SZ255" s="1"/>
      <c r="TA255" s="1"/>
      <c r="TB255" s="1"/>
      <c r="TC255" s="1"/>
      <c r="TD255" s="1"/>
      <c r="TE255" s="1"/>
      <c r="TF255" s="6"/>
      <c r="TG255" s="24"/>
      <c r="TH255" s="24"/>
      <c r="TL255" s="24"/>
      <c r="TN255" s="24"/>
      <c r="TR255" s="24"/>
      <c r="TS255" s="24"/>
      <c r="TT255" s="24"/>
      <c r="TU255" s="24"/>
      <c r="TV255" s="24"/>
      <c r="TW255" s="24"/>
      <c r="TX255" s="24"/>
      <c r="TY255" s="24"/>
      <c r="TZ255" s="24"/>
      <c r="UA255" s="24"/>
      <c r="UB255" s="24"/>
      <c r="UC255" s="24"/>
      <c r="UD255" s="24"/>
      <c r="UE255" s="24"/>
      <c r="UF255" s="24"/>
      <c r="UG255" s="24"/>
      <c r="UH255" s="24"/>
      <c r="UI255" s="24"/>
      <c r="US255" s="24"/>
      <c r="UT255" s="71"/>
      <c r="UU255" s="24"/>
      <c r="UV255" s="24"/>
      <c r="UW255" s="24"/>
      <c r="UX255" s="24"/>
      <c r="UY255" s="24"/>
      <c r="UZ255" s="24"/>
      <c r="VA255" s="24"/>
      <c r="VB255" s="6"/>
      <c r="VC255" s="24"/>
      <c r="VD255" s="24"/>
      <c r="VH255" s="24"/>
      <c r="VJ255" s="24"/>
      <c r="VK255" s="24"/>
      <c r="VL255" s="24"/>
      <c r="VM255" s="24"/>
      <c r="VN255" s="24"/>
      <c r="VO255" s="24"/>
      <c r="VP255" s="24"/>
      <c r="VQ255" s="24"/>
      <c r="VR255" s="24"/>
      <c r="VS255" s="24"/>
      <c r="VT255" s="24"/>
      <c r="VU255" s="24"/>
      <c r="VV255" s="24"/>
      <c r="VW255" s="24"/>
      <c r="VX255" s="24"/>
      <c r="VY255" s="24"/>
      <c r="VZ255" s="24"/>
      <c r="WA255" s="24"/>
      <c r="WB255" s="24"/>
      <c r="WC255" s="24"/>
      <c r="WD255" s="24"/>
      <c r="WE255" s="24"/>
      <c r="WF255" s="24"/>
      <c r="WG255" s="24"/>
      <c r="WH255" s="24"/>
      <c r="WI255" s="24"/>
      <c r="WJ255" s="24"/>
      <c r="WK255" s="24"/>
      <c r="WL255" s="24"/>
      <c r="WN255" s="71"/>
      <c r="WO255" s="51"/>
      <c r="WP255" s="24"/>
      <c r="XD255" s="24"/>
      <c r="XE255" s="24"/>
      <c r="XF255" s="24"/>
      <c r="XG255" s="24"/>
      <c r="XH255" s="24"/>
      <c r="XI255" s="24"/>
      <c r="XJ255" s="24"/>
      <c r="XK255" s="24"/>
      <c r="XL255" s="24"/>
      <c r="XM255" s="24"/>
      <c r="XN255" s="24"/>
      <c r="XO255" s="24"/>
      <c r="XP255" s="24"/>
      <c r="XQ255" s="24"/>
      <c r="XR255" s="24"/>
      <c r="XS255" s="24"/>
      <c r="XT255" s="24"/>
      <c r="XU255" s="24"/>
      <c r="XV255" s="24"/>
      <c r="XW255" s="24"/>
      <c r="XX255" s="24"/>
      <c r="XY255" s="24"/>
      <c r="XZ255" s="24"/>
      <c r="YA255" s="24"/>
      <c r="YB255" s="24"/>
      <c r="YC255" s="24"/>
      <c r="YD255" s="24"/>
      <c r="YE255" s="24"/>
      <c r="YF255" s="24"/>
      <c r="YG255" s="24"/>
      <c r="YH255" s="24"/>
      <c r="YI255" s="24"/>
      <c r="YJ255" s="24"/>
      <c r="YK255" s="24"/>
      <c r="YL255" s="24"/>
      <c r="YM255" s="24"/>
      <c r="YN255" s="24"/>
      <c r="YO255" s="24"/>
      <c r="YP255" s="24"/>
      <c r="YQ255" s="24"/>
      <c r="YR255" s="24"/>
      <c r="YS255" s="24"/>
      <c r="YT255" s="24"/>
      <c r="YU255" s="24"/>
      <c r="YV255" s="24"/>
      <c r="ZG255" s="24"/>
      <c r="ZH255" s="250"/>
      <c r="ZI255" s="7"/>
      <c r="ZK255" s="24"/>
      <c r="ZM255" s="24"/>
      <c r="AAA255" s="24"/>
      <c r="AAB255" s="51"/>
      <c r="AAC255" s="7"/>
      <c r="AAD255" s="7"/>
      <c r="AAE255" s="24"/>
      <c r="AAF255" s="24"/>
      <c r="AAG255" s="24"/>
      <c r="AAH255" s="51"/>
      <c r="AAI255" s="183"/>
    </row>
    <row r="256">
      <c r="K256" s="24"/>
      <c r="L256" s="6"/>
      <c r="M256" s="71"/>
      <c r="N256" s="51"/>
      <c r="O256" s="24"/>
      <c r="P256" s="24"/>
      <c r="Q256" s="24"/>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71"/>
      <c r="AU256" s="7"/>
      <c r="AV256" s="24"/>
      <c r="AW256" s="24"/>
      <c r="AX256" s="1"/>
      <c r="AY256" s="1"/>
      <c r="AZ256" s="3"/>
      <c r="BA256" s="3"/>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7"/>
      <c r="DM256" s="24"/>
      <c r="DN256" s="24"/>
      <c r="DR256" s="24"/>
      <c r="DT256" s="24"/>
      <c r="DX256" s="1"/>
      <c r="DY256" s="1"/>
      <c r="DZ256" s="1"/>
      <c r="EA256" s="1"/>
      <c r="EB256" s="1"/>
      <c r="EC256" s="1"/>
      <c r="ED256" s="1"/>
      <c r="EE256" s="1"/>
      <c r="EF256" s="1"/>
      <c r="EG256" s="1"/>
      <c r="EH256" s="1"/>
      <c r="EI256" s="1"/>
      <c r="EJ256" s="1"/>
      <c r="EK256" s="1"/>
      <c r="EL256" s="1"/>
      <c r="EM256" s="1"/>
      <c r="EN256" s="1"/>
      <c r="EO256" s="1"/>
      <c r="EP256" s="1"/>
      <c r="EQ256" s="1"/>
      <c r="ER256" s="1"/>
      <c r="ES256" s="6"/>
      <c r="ET256" s="6"/>
      <c r="EU256" s="6"/>
      <c r="EV256" s="7"/>
      <c r="EW256" s="7"/>
      <c r="EX256" s="7"/>
      <c r="EY256" s="7"/>
      <c r="EZ256" s="7"/>
      <c r="FA256" s="24"/>
      <c r="FB256" s="24"/>
      <c r="FF256" s="24"/>
      <c r="FH256" s="24"/>
      <c r="FM256" s="1"/>
      <c r="FN256" s="1"/>
      <c r="FO256" s="1"/>
      <c r="FP256" s="1"/>
      <c r="FQ256" s="1"/>
      <c r="FR256" s="1"/>
      <c r="FS256" s="1"/>
      <c r="FT256" s="1"/>
      <c r="FU256" s="1"/>
      <c r="FV256" s="1"/>
      <c r="FW256" s="1"/>
      <c r="FX256" s="1"/>
      <c r="FY256" s="1"/>
      <c r="FZ256" s="1"/>
      <c r="GA256" s="1"/>
      <c r="GB256" s="1"/>
      <c r="GC256" s="1"/>
      <c r="GD256" s="1"/>
      <c r="GE256" s="1"/>
      <c r="GF256" s="1"/>
      <c r="GG256" s="7"/>
      <c r="GH256" s="24"/>
      <c r="GI256" s="24"/>
      <c r="GM256" s="24"/>
      <c r="GO256" s="24"/>
      <c r="HL256" s="7"/>
      <c r="HM256" s="24"/>
      <c r="HN256" s="24"/>
      <c r="HR256" s="24"/>
      <c r="HT256" s="24"/>
      <c r="IN256" s="7"/>
      <c r="IO256" s="24"/>
      <c r="IP256" s="24"/>
      <c r="IT256" s="24"/>
      <c r="IV256" s="24"/>
      <c r="IW256" s="24"/>
      <c r="IX256" s="24"/>
      <c r="IY256" s="24"/>
      <c r="IZ256" s="24"/>
      <c r="JA256" s="24"/>
      <c r="JB256" s="24"/>
      <c r="JC256" s="24"/>
      <c r="JD256" s="24"/>
      <c r="JE256" s="24"/>
      <c r="JF256" s="1"/>
      <c r="JG256" s="1"/>
      <c r="JH256" s="1"/>
      <c r="JI256" s="1"/>
      <c r="JJ256" s="1"/>
      <c r="JK256" s="1"/>
      <c r="JL256" s="1"/>
      <c r="JM256" s="1"/>
      <c r="JN256" s="1"/>
      <c r="KN256" s="1"/>
      <c r="KO256" s="1"/>
      <c r="KP256" s="1"/>
      <c r="KQ256" s="1"/>
      <c r="KR256" s="4"/>
      <c r="KS256" s="4"/>
      <c r="KT256" s="4"/>
      <c r="KU256" s="1"/>
      <c r="KV256" s="1"/>
      <c r="KW256" s="1"/>
      <c r="KX256" s="1"/>
      <c r="KY256" s="1"/>
      <c r="KZ256" s="1"/>
      <c r="LA256" s="1"/>
      <c r="LB256" s="1"/>
      <c r="LC256" s="1"/>
      <c r="LD256" s="4"/>
      <c r="LE256" s="4"/>
      <c r="LF256" s="4"/>
      <c r="LG256" s="4"/>
      <c r="LH256" s="4"/>
      <c r="ME256" s="7"/>
      <c r="MF256" s="24"/>
      <c r="MG256" s="24"/>
      <c r="MK256" s="24"/>
      <c r="MM256" s="24"/>
      <c r="MN256" s="24"/>
      <c r="MO256" s="24"/>
      <c r="MP256" s="24"/>
      <c r="MQ256" s="24"/>
      <c r="MR256" s="24"/>
      <c r="MS256" s="24"/>
      <c r="MT256" s="24"/>
      <c r="MU256" s="24"/>
      <c r="MV256" s="24"/>
      <c r="NO256" s="7"/>
      <c r="NP256" s="24"/>
      <c r="NQ256" s="24"/>
      <c r="NU256" s="24"/>
      <c r="NW256" s="24"/>
      <c r="NX256" s="24"/>
      <c r="NY256" s="24"/>
      <c r="NZ256" s="24"/>
      <c r="OA256" s="24"/>
      <c r="OB256" s="24"/>
      <c r="OC256" s="24"/>
      <c r="OD256" s="24"/>
      <c r="OE256" s="24"/>
      <c r="OF256" s="24"/>
      <c r="OG256" s="7"/>
      <c r="OH256" s="24"/>
      <c r="OI256" s="24"/>
      <c r="OM256" s="24"/>
      <c r="OO256" s="24"/>
      <c r="OP256" s="24"/>
      <c r="OQ256" s="24"/>
      <c r="OR256" s="24"/>
      <c r="OS256" s="24"/>
      <c r="OT256" s="24"/>
      <c r="OU256" s="24"/>
      <c r="OV256" s="24"/>
      <c r="OW256" s="24"/>
      <c r="OX256" s="24"/>
      <c r="PZ256" s="6"/>
      <c r="QA256" s="24"/>
      <c r="QB256" s="24"/>
      <c r="QF256" s="24"/>
      <c r="QH256" s="24"/>
      <c r="QI256" s="24"/>
      <c r="QJ256" s="24"/>
      <c r="QK256" s="24"/>
      <c r="QL256" s="24"/>
      <c r="QM256" s="24"/>
      <c r="QN256" s="24"/>
      <c r="QO256" s="24"/>
      <c r="QP256" s="24"/>
      <c r="QQ256" s="24"/>
      <c r="QR256" s="7"/>
      <c r="QS256" s="24"/>
      <c r="QT256" s="24"/>
      <c r="QX256" s="24"/>
      <c r="QZ256" s="24"/>
      <c r="RA256" s="24"/>
      <c r="RB256" s="24"/>
      <c r="RC256" s="24"/>
      <c r="RD256" s="24"/>
      <c r="RE256" s="24"/>
      <c r="RF256" s="24"/>
      <c r="RG256" s="24"/>
      <c r="RH256" s="24"/>
      <c r="RI256" s="24"/>
      <c r="SB256" s="24"/>
      <c r="SC256" s="24"/>
      <c r="SD256" s="24"/>
      <c r="SE256" s="24"/>
      <c r="SF256" s="24"/>
      <c r="SG256" s="24"/>
      <c r="SH256" s="24"/>
      <c r="SI256" s="24"/>
      <c r="SJ256" s="24"/>
      <c r="SK256" s="1"/>
      <c r="SL256" s="1"/>
      <c r="SM256" s="1"/>
      <c r="SN256" s="1"/>
      <c r="SO256" s="1"/>
      <c r="SP256" s="1"/>
      <c r="SQ256" s="1"/>
      <c r="SR256" s="1"/>
      <c r="SS256" s="1"/>
      <c r="ST256" s="1"/>
      <c r="SU256" s="1"/>
      <c r="SV256" s="1"/>
      <c r="SW256" s="1"/>
      <c r="SX256" s="1"/>
      <c r="SY256" s="1"/>
      <c r="SZ256" s="1"/>
      <c r="TA256" s="1"/>
      <c r="TB256" s="1"/>
      <c r="TC256" s="1"/>
      <c r="TD256" s="1"/>
      <c r="TE256" s="1"/>
      <c r="TF256" s="7"/>
      <c r="TG256" s="24"/>
      <c r="TH256" s="24"/>
      <c r="TL256" s="24"/>
      <c r="TN256" s="24"/>
      <c r="TR256" s="24"/>
      <c r="TS256" s="24"/>
      <c r="TT256" s="24"/>
      <c r="TU256" s="24"/>
      <c r="TV256" s="24"/>
      <c r="TW256" s="24"/>
      <c r="TX256" s="24"/>
      <c r="TY256" s="24"/>
      <c r="TZ256" s="24"/>
      <c r="UA256" s="24"/>
      <c r="UB256" s="24"/>
      <c r="UC256" s="24"/>
      <c r="UD256" s="24"/>
      <c r="UE256" s="24"/>
      <c r="UF256" s="24"/>
      <c r="UG256" s="24"/>
      <c r="UH256" s="24"/>
      <c r="UI256" s="24"/>
      <c r="US256" s="24"/>
      <c r="UT256" s="71"/>
      <c r="UU256" s="24"/>
      <c r="UV256" s="24"/>
      <c r="UW256" s="24"/>
      <c r="UX256" s="24"/>
      <c r="UY256" s="24"/>
      <c r="UZ256" s="24"/>
      <c r="VA256" s="24"/>
      <c r="VB256" s="7"/>
      <c r="VC256" s="24"/>
      <c r="VD256" s="24"/>
      <c r="VH256" s="24"/>
      <c r="VJ256" s="24"/>
      <c r="VK256" s="24"/>
      <c r="VL256" s="24"/>
      <c r="VM256" s="24"/>
      <c r="VN256" s="24"/>
      <c r="VO256" s="24"/>
      <c r="VP256" s="24"/>
      <c r="VQ256" s="24"/>
      <c r="VR256" s="24"/>
      <c r="VS256" s="24"/>
      <c r="VT256" s="24"/>
      <c r="VU256" s="24"/>
      <c r="VV256" s="24"/>
      <c r="VW256" s="24"/>
      <c r="VX256" s="24"/>
      <c r="VY256" s="24"/>
      <c r="VZ256" s="24"/>
      <c r="WA256" s="24"/>
      <c r="WB256" s="24"/>
      <c r="WC256" s="24"/>
      <c r="WD256" s="24"/>
      <c r="WE256" s="24"/>
      <c r="WF256" s="24"/>
      <c r="WG256" s="24"/>
      <c r="WH256" s="24"/>
      <c r="WI256" s="24"/>
      <c r="WJ256" s="24"/>
      <c r="WK256" s="24"/>
      <c r="WL256" s="24"/>
      <c r="WM256" s="250"/>
      <c r="WN256" s="7"/>
      <c r="WP256" s="24"/>
      <c r="XD256" s="24"/>
      <c r="XE256" s="24"/>
      <c r="XF256" s="24"/>
      <c r="XG256" s="24"/>
      <c r="XH256" s="24"/>
      <c r="XI256" s="24"/>
      <c r="XJ256" s="24"/>
      <c r="XK256" s="24"/>
      <c r="XL256" s="24"/>
      <c r="XM256" s="24"/>
      <c r="XN256" s="24"/>
      <c r="XO256" s="24"/>
      <c r="XP256" s="24"/>
      <c r="XQ256" s="24"/>
      <c r="XR256" s="24"/>
      <c r="XS256" s="24"/>
      <c r="XT256" s="24"/>
      <c r="XU256" s="24"/>
      <c r="XV256" s="24"/>
      <c r="XW256" s="24"/>
      <c r="XX256" s="24"/>
      <c r="XY256" s="24"/>
      <c r="XZ256" s="24"/>
      <c r="YA256" s="24"/>
      <c r="YB256" s="24"/>
      <c r="YC256" s="24"/>
      <c r="YD256" s="24"/>
      <c r="YE256" s="24"/>
      <c r="YF256" s="24"/>
      <c r="YG256" s="24"/>
      <c r="YH256" s="24"/>
      <c r="YI256" s="24"/>
      <c r="YJ256" s="24"/>
      <c r="YK256" s="24"/>
      <c r="YL256" s="24"/>
      <c r="YM256" s="24"/>
      <c r="YN256" s="24"/>
      <c r="YO256" s="24"/>
      <c r="YP256" s="24"/>
      <c r="YQ256" s="24"/>
      <c r="YR256" s="24"/>
      <c r="YS256" s="24"/>
      <c r="YT256" s="24"/>
      <c r="YU256" s="24"/>
      <c r="YV256" s="24"/>
      <c r="ZG256" s="24"/>
      <c r="ZH256" s="250"/>
      <c r="ZI256" s="71"/>
      <c r="ZK256" s="24"/>
      <c r="ZM256" s="24"/>
      <c r="AAA256" s="24"/>
      <c r="AAB256" s="51"/>
      <c r="AAC256" s="71"/>
      <c r="AAD256" s="7"/>
      <c r="AAE256" s="24"/>
      <c r="AAF256" s="24"/>
      <c r="AAG256" s="24"/>
      <c r="AAH256" s="51"/>
      <c r="AAI256" s="46"/>
    </row>
    <row r="257">
      <c r="K257" s="24"/>
      <c r="L257" s="6"/>
      <c r="M257" s="71"/>
      <c r="N257" s="51"/>
      <c r="O257" s="24"/>
      <c r="P257" s="7"/>
      <c r="Q257" s="24"/>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7"/>
      <c r="AU257" s="6"/>
      <c r="AV257" s="24"/>
      <c r="AW257" s="24"/>
      <c r="AX257" s="1"/>
      <c r="AY257" s="1"/>
      <c r="AZ257" s="3"/>
      <c r="BA257" s="3"/>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6"/>
      <c r="DM257" s="24"/>
      <c r="DN257" s="24"/>
      <c r="DR257" s="24"/>
      <c r="DT257" s="24"/>
      <c r="DX257" s="1"/>
      <c r="DY257" s="1"/>
      <c r="DZ257" s="1"/>
      <c r="EA257" s="1"/>
      <c r="EB257" s="1"/>
      <c r="EC257" s="1"/>
      <c r="ED257" s="1"/>
      <c r="EE257" s="1"/>
      <c r="EF257" s="1"/>
      <c r="EG257" s="1"/>
      <c r="EH257" s="1"/>
      <c r="EI257" s="1"/>
      <c r="EJ257" s="1"/>
      <c r="EK257" s="1"/>
      <c r="EL257" s="1"/>
      <c r="EM257" s="1"/>
      <c r="EN257" s="1"/>
      <c r="EO257" s="1"/>
      <c r="EP257" s="1"/>
      <c r="EQ257" s="1"/>
      <c r="ER257" s="1"/>
      <c r="ES257" s="7"/>
      <c r="ET257" s="7"/>
      <c r="EU257" s="7"/>
      <c r="EV257" s="6"/>
      <c r="EW257" s="6"/>
      <c r="EX257" s="6"/>
      <c r="EY257" s="6"/>
      <c r="EZ257" s="6"/>
      <c r="FA257" s="24"/>
      <c r="FB257" s="24"/>
      <c r="FF257" s="24"/>
      <c r="FH257" s="24"/>
      <c r="FM257" s="1"/>
      <c r="FN257" s="1"/>
      <c r="FO257" s="1"/>
      <c r="FP257" s="1"/>
      <c r="FQ257" s="1"/>
      <c r="FR257" s="1"/>
      <c r="FS257" s="1"/>
      <c r="FT257" s="1"/>
      <c r="FU257" s="1"/>
      <c r="FV257" s="1"/>
      <c r="FW257" s="1"/>
      <c r="FX257" s="1"/>
      <c r="FY257" s="1"/>
      <c r="FZ257" s="1"/>
      <c r="GA257" s="1"/>
      <c r="GB257" s="1"/>
      <c r="GC257" s="1"/>
      <c r="GD257" s="1"/>
      <c r="GE257" s="1"/>
      <c r="GF257" s="1"/>
      <c r="GG257" s="6"/>
      <c r="GH257" s="24"/>
      <c r="GI257" s="24"/>
      <c r="GM257" s="24"/>
      <c r="GO257" s="24"/>
      <c r="HL257" s="6"/>
      <c r="HM257" s="24"/>
      <c r="HN257" s="24"/>
      <c r="HR257" s="24"/>
      <c r="HT257" s="24"/>
      <c r="IN257" s="6"/>
      <c r="IO257" s="24"/>
      <c r="IP257" s="24"/>
      <c r="IT257" s="24"/>
      <c r="IV257" s="24"/>
      <c r="IW257" s="24"/>
      <c r="IX257" s="24"/>
      <c r="IY257" s="24"/>
      <c r="IZ257" s="24"/>
      <c r="JA257" s="24"/>
      <c r="JB257" s="24"/>
      <c r="JC257" s="24"/>
      <c r="JD257" s="24"/>
      <c r="JE257" s="24"/>
      <c r="JF257" s="1"/>
      <c r="JG257" s="1"/>
      <c r="JH257" s="1"/>
      <c r="JI257" s="1"/>
      <c r="JJ257" s="1"/>
      <c r="JK257" s="1"/>
      <c r="JL257" s="1"/>
      <c r="JM257" s="1"/>
      <c r="JN257" s="1"/>
      <c r="KN257" s="1"/>
      <c r="KO257" s="1"/>
      <c r="KP257" s="1"/>
      <c r="KQ257" s="1"/>
      <c r="KR257" s="4"/>
      <c r="KS257" s="4"/>
      <c r="KT257" s="4"/>
      <c r="KU257" s="1"/>
      <c r="KV257" s="1"/>
      <c r="KW257" s="1"/>
      <c r="KX257" s="1"/>
      <c r="KY257" s="1"/>
      <c r="KZ257" s="1"/>
      <c r="LA257" s="1"/>
      <c r="LB257" s="1"/>
      <c r="LC257" s="1"/>
      <c r="LD257" s="4"/>
      <c r="LE257" s="4"/>
      <c r="LF257" s="4"/>
      <c r="LG257" s="4"/>
      <c r="LH257" s="4"/>
      <c r="ME257" s="6"/>
      <c r="MF257" s="24"/>
      <c r="MG257" s="24"/>
      <c r="MK257" s="24"/>
      <c r="MM257" s="24"/>
      <c r="MN257" s="24"/>
      <c r="MO257" s="24"/>
      <c r="MP257" s="24"/>
      <c r="MQ257" s="24"/>
      <c r="MR257" s="24"/>
      <c r="MS257" s="24"/>
      <c r="MT257" s="24"/>
      <c r="MU257" s="24"/>
      <c r="MV257" s="24"/>
      <c r="NO257" s="6"/>
      <c r="NP257" s="24"/>
      <c r="NQ257" s="24"/>
      <c r="NU257" s="24"/>
      <c r="NW257" s="24"/>
      <c r="NX257" s="24"/>
      <c r="NY257" s="24"/>
      <c r="NZ257" s="24"/>
      <c r="OA257" s="24"/>
      <c r="OB257" s="24"/>
      <c r="OC257" s="24"/>
      <c r="OD257" s="24"/>
      <c r="OE257" s="24"/>
      <c r="OF257" s="24"/>
      <c r="OG257" s="6"/>
      <c r="OH257" s="24"/>
      <c r="OI257" s="24"/>
      <c r="OM257" s="24"/>
      <c r="OO257" s="24"/>
      <c r="OP257" s="24"/>
      <c r="OQ257" s="24"/>
      <c r="OR257" s="24"/>
      <c r="OS257" s="24"/>
      <c r="OT257" s="24"/>
      <c r="OU257" s="24"/>
      <c r="OV257" s="24"/>
      <c r="OW257" s="24"/>
      <c r="OX257" s="24"/>
      <c r="PZ257" s="7"/>
      <c r="QA257" s="24"/>
      <c r="QB257" s="24"/>
      <c r="QF257" s="24"/>
      <c r="QH257" s="24"/>
      <c r="QI257" s="24"/>
      <c r="QJ257" s="24"/>
      <c r="QK257" s="24"/>
      <c r="QL257" s="24"/>
      <c r="QM257" s="24"/>
      <c r="QN257" s="24"/>
      <c r="QO257" s="24"/>
      <c r="QP257" s="24"/>
      <c r="QQ257" s="24"/>
      <c r="QR257" s="6"/>
      <c r="QS257" s="24"/>
      <c r="QT257" s="24"/>
      <c r="QX257" s="24"/>
      <c r="QZ257" s="24"/>
      <c r="RA257" s="24"/>
      <c r="RB257" s="24"/>
      <c r="RC257" s="24"/>
      <c r="RD257" s="24"/>
      <c r="RE257" s="24"/>
      <c r="RF257" s="24"/>
      <c r="RG257" s="24"/>
      <c r="RH257" s="24"/>
      <c r="RI257" s="24"/>
      <c r="SB257" s="24"/>
      <c r="SC257" s="24"/>
      <c r="SD257" s="24"/>
      <c r="SE257" s="24"/>
      <c r="SF257" s="24"/>
      <c r="SG257" s="24"/>
      <c r="SH257" s="24"/>
      <c r="SI257" s="24"/>
      <c r="SJ257" s="24"/>
      <c r="SK257" s="1"/>
      <c r="SL257" s="1"/>
      <c r="SM257" s="1"/>
      <c r="SN257" s="1"/>
      <c r="SO257" s="1"/>
      <c r="SP257" s="1"/>
      <c r="SQ257" s="1"/>
      <c r="SR257" s="1"/>
      <c r="SS257" s="1"/>
      <c r="ST257" s="1"/>
      <c r="SU257" s="1"/>
      <c r="SV257" s="1"/>
      <c r="SW257" s="1"/>
      <c r="SX257" s="1"/>
      <c r="SY257" s="1"/>
      <c r="SZ257" s="1"/>
      <c r="TA257" s="1"/>
      <c r="TB257" s="1"/>
      <c r="TC257" s="1"/>
      <c r="TD257" s="1"/>
      <c r="TE257" s="1"/>
      <c r="TF257" s="6"/>
      <c r="TG257" s="24"/>
      <c r="TH257" s="24"/>
      <c r="TL257" s="24"/>
      <c r="TN257" s="24"/>
      <c r="TR257" s="24"/>
      <c r="TS257" s="24"/>
      <c r="TT257" s="24"/>
      <c r="TU257" s="24"/>
      <c r="TV257" s="24"/>
      <c r="TW257" s="24"/>
      <c r="TX257" s="24"/>
      <c r="TY257" s="24"/>
      <c r="TZ257" s="24"/>
      <c r="UA257" s="24"/>
      <c r="UB257" s="24"/>
      <c r="UC257" s="24"/>
      <c r="UD257" s="24"/>
      <c r="UE257" s="24"/>
      <c r="UF257" s="24"/>
      <c r="UG257" s="24"/>
      <c r="UH257" s="24"/>
      <c r="UI257" s="24"/>
      <c r="US257" s="24"/>
      <c r="UT257" s="71"/>
      <c r="UU257" s="24"/>
      <c r="UV257" s="24"/>
      <c r="UW257" s="24"/>
      <c r="UX257" s="24"/>
      <c r="UY257" s="24"/>
      <c r="UZ257" s="24"/>
      <c r="VA257" s="24"/>
      <c r="VB257" s="6"/>
      <c r="VC257" s="24"/>
      <c r="VD257" s="24"/>
      <c r="VH257" s="24"/>
      <c r="VJ257" s="24"/>
      <c r="VK257" s="24"/>
      <c r="VL257" s="24"/>
      <c r="VM257" s="24"/>
      <c r="VN257" s="24"/>
      <c r="VO257" s="24"/>
      <c r="VP257" s="24"/>
      <c r="VQ257" s="24"/>
      <c r="VR257" s="24"/>
      <c r="VS257" s="24"/>
      <c r="VT257" s="24"/>
      <c r="VU257" s="24"/>
      <c r="VV257" s="24"/>
      <c r="VW257" s="24"/>
      <c r="VX257" s="24"/>
      <c r="VY257" s="24"/>
      <c r="VZ257" s="24"/>
      <c r="WA257" s="24"/>
      <c r="WB257" s="24"/>
      <c r="WC257" s="24"/>
      <c r="WD257" s="24"/>
      <c r="WE257" s="24"/>
      <c r="WF257" s="24"/>
      <c r="WG257" s="24"/>
      <c r="WH257" s="24"/>
      <c r="WI257" s="24"/>
      <c r="WJ257" s="24"/>
      <c r="WK257" s="24"/>
      <c r="WL257" s="24"/>
      <c r="WM257" s="250"/>
      <c r="WN257" s="71"/>
      <c r="WP257" s="24"/>
      <c r="XD257" s="24"/>
      <c r="XE257" s="24"/>
      <c r="XF257" s="24"/>
      <c r="XG257" s="24"/>
      <c r="XH257" s="24"/>
      <c r="XI257" s="24"/>
      <c r="XJ257" s="24"/>
      <c r="XK257" s="24"/>
      <c r="XL257" s="24"/>
      <c r="XM257" s="24"/>
      <c r="XN257" s="24"/>
      <c r="XO257" s="24"/>
      <c r="XP257" s="24"/>
      <c r="XQ257" s="24"/>
      <c r="XR257" s="24"/>
      <c r="XS257" s="24"/>
      <c r="XT257" s="24"/>
      <c r="XU257" s="24"/>
      <c r="XV257" s="24"/>
      <c r="XW257" s="24"/>
      <c r="XX257" s="24"/>
      <c r="XY257" s="24"/>
      <c r="XZ257" s="24"/>
      <c r="YA257" s="24"/>
      <c r="YB257" s="24"/>
      <c r="YC257" s="24"/>
      <c r="YD257" s="24"/>
      <c r="YE257" s="24"/>
      <c r="YF257" s="24"/>
      <c r="YG257" s="24"/>
      <c r="YH257" s="24"/>
      <c r="YI257" s="24"/>
      <c r="YJ257" s="24"/>
      <c r="YK257" s="24"/>
      <c r="YL257" s="24"/>
      <c r="YM257" s="24"/>
      <c r="YN257" s="24"/>
      <c r="YO257" s="24"/>
      <c r="YP257" s="24"/>
      <c r="YQ257" s="24"/>
      <c r="YR257" s="24"/>
      <c r="YS257" s="24"/>
      <c r="YT257" s="24"/>
      <c r="YU257" s="24"/>
      <c r="YV257" s="24"/>
      <c r="ZG257" s="24"/>
      <c r="ZH257" s="250"/>
      <c r="ZI257" s="7"/>
      <c r="ZK257" s="24"/>
      <c r="ZM257" s="24"/>
      <c r="AAA257" s="24"/>
      <c r="AAB257" s="51"/>
      <c r="AAC257" s="7"/>
      <c r="AAD257" s="7"/>
      <c r="AAE257" s="24"/>
      <c r="AAF257" s="24"/>
      <c r="AAG257" s="24"/>
      <c r="AAH257" s="51"/>
      <c r="AAI257" s="183"/>
    </row>
    <row r="258">
      <c r="K258" s="24"/>
      <c r="L258" s="51"/>
      <c r="M258" s="7"/>
      <c r="N258" s="7"/>
      <c r="O258" s="24"/>
      <c r="P258" s="24"/>
      <c r="Q258" s="24"/>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71"/>
      <c r="AU258" s="7"/>
      <c r="AV258" s="24"/>
      <c r="AW258" s="24"/>
      <c r="AX258" s="1"/>
      <c r="AY258" s="1"/>
      <c r="AZ258" s="3"/>
      <c r="BA258" s="3"/>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7"/>
      <c r="DM258" s="24"/>
      <c r="DN258" s="24"/>
      <c r="DR258" s="24"/>
      <c r="DT258" s="24"/>
      <c r="DX258" s="1"/>
      <c r="DY258" s="1"/>
      <c r="DZ258" s="1"/>
      <c r="EA258" s="1"/>
      <c r="EB258" s="1"/>
      <c r="EC258" s="1"/>
      <c r="ED258" s="1"/>
      <c r="EE258" s="1"/>
      <c r="EF258" s="1"/>
      <c r="EG258" s="1"/>
      <c r="EH258" s="1"/>
      <c r="EI258" s="1"/>
      <c r="EJ258" s="1"/>
      <c r="EK258" s="1"/>
      <c r="EL258" s="1"/>
      <c r="EM258" s="1"/>
      <c r="EN258" s="1"/>
      <c r="EO258" s="1"/>
      <c r="EP258" s="1"/>
      <c r="EQ258" s="1"/>
      <c r="ER258" s="1"/>
      <c r="ES258" s="6"/>
      <c r="ET258" s="6"/>
      <c r="EU258" s="6"/>
      <c r="EV258" s="7"/>
      <c r="EW258" s="7"/>
      <c r="EX258" s="7"/>
      <c r="EY258" s="7"/>
      <c r="EZ258" s="7"/>
      <c r="FA258" s="24"/>
      <c r="FB258" s="24"/>
      <c r="FF258" s="24"/>
      <c r="FH258" s="24"/>
      <c r="FM258" s="1"/>
      <c r="FN258" s="1"/>
      <c r="FO258" s="1"/>
      <c r="FP258" s="1"/>
      <c r="FQ258" s="1"/>
      <c r="FR258" s="1"/>
      <c r="FS258" s="1"/>
      <c r="FT258" s="1"/>
      <c r="FU258" s="1"/>
      <c r="FV258" s="1"/>
      <c r="FW258" s="1"/>
      <c r="FX258" s="1"/>
      <c r="FY258" s="1"/>
      <c r="FZ258" s="1"/>
      <c r="GA258" s="1"/>
      <c r="GB258" s="1"/>
      <c r="GC258" s="1"/>
      <c r="GD258" s="1"/>
      <c r="GE258" s="1"/>
      <c r="GF258" s="1"/>
      <c r="GG258" s="7"/>
      <c r="GH258" s="24"/>
      <c r="GI258" s="24"/>
      <c r="GM258" s="24"/>
      <c r="GO258" s="24"/>
      <c r="HL258" s="7"/>
      <c r="HM258" s="24"/>
      <c r="HN258" s="24"/>
      <c r="HR258" s="24"/>
      <c r="HT258" s="24"/>
      <c r="IN258" s="7"/>
      <c r="IO258" s="24"/>
      <c r="IP258" s="24"/>
      <c r="IT258" s="24"/>
      <c r="IV258" s="24"/>
      <c r="IW258" s="24"/>
      <c r="IX258" s="24"/>
      <c r="IY258" s="24"/>
      <c r="IZ258" s="24"/>
      <c r="JA258" s="24"/>
      <c r="JB258" s="24"/>
      <c r="JC258" s="24"/>
      <c r="JD258" s="24"/>
      <c r="JE258" s="24"/>
      <c r="JF258" s="1"/>
      <c r="JG258" s="1"/>
      <c r="JH258" s="1"/>
      <c r="JI258" s="1"/>
      <c r="JJ258" s="1"/>
      <c r="JK258" s="1"/>
      <c r="JL258" s="1"/>
      <c r="JM258" s="1"/>
      <c r="JN258" s="1"/>
      <c r="KN258" s="1"/>
      <c r="KO258" s="1"/>
      <c r="KP258" s="1"/>
      <c r="KQ258" s="1"/>
      <c r="KR258" s="4"/>
      <c r="KS258" s="4"/>
      <c r="KT258" s="4"/>
      <c r="KU258" s="1"/>
      <c r="KV258" s="1"/>
      <c r="KW258" s="1"/>
      <c r="KX258" s="1"/>
      <c r="KY258" s="1"/>
      <c r="KZ258" s="1"/>
      <c r="LA258" s="1"/>
      <c r="LB258" s="1"/>
      <c r="LC258" s="1"/>
      <c r="LD258" s="4"/>
      <c r="LE258" s="4"/>
      <c r="LF258" s="4"/>
      <c r="LG258" s="4"/>
      <c r="LH258" s="4"/>
      <c r="ME258" s="7"/>
      <c r="MF258" s="24"/>
      <c r="MG258" s="24"/>
      <c r="MK258" s="24"/>
      <c r="MM258" s="24"/>
      <c r="MN258" s="24"/>
      <c r="MO258" s="24"/>
      <c r="MP258" s="24"/>
      <c r="MQ258" s="24"/>
      <c r="MR258" s="24"/>
      <c r="MS258" s="24"/>
      <c r="MT258" s="24"/>
      <c r="MU258" s="24"/>
      <c r="MV258" s="24"/>
      <c r="NO258" s="7"/>
      <c r="NP258" s="24"/>
      <c r="NQ258" s="24"/>
      <c r="NU258" s="24"/>
      <c r="NW258" s="24"/>
      <c r="NX258" s="24"/>
      <c r="NY258" s="24"/>
      <c r="NZ258" s="24"/>
      <c r="OA258" s="24"/>
      <c r="OB258" s="24"/>
      <c r="OC258" s="24"/>
      <c r="OD258" s="24"/>
      <c r="OE258" s="24"/>
      <c r="OF258" s="24"/>
      <c r="OG258" s="7"/>
      <c r="OH258" s="24"/>
      <c r="OI258" s="24"/>
      <c r="OM258" s="24"/>
      <c r="OO258" s="24"/>
      <c r="OP258" s="24"/>
      <c r="OQ258" s="24"/>
      <c r="OR258" s="24"/>
      <c r="OS258" s="24"/>
      <c r="OT258" s="24"/>
      <c r="OU258" s="24"/>
      <c r="OV258" s="24"/>
      <c r="OW258" s="24"/>
      <c r="OX258" s="24"/>
      <c r="PZ258" s="6"/>
      <c r="QA258" s="24"/>
      <c r="QB258" s="24"/>
      <c r="QF258" s="24"/>
      <c r="QH258" s="24"/>
      <c r="QI258" s="24"/>
      <c r="QJ258" s="24"/>
      <c r="QK258" s="24"/>
      <c r="QL258" s="24"/>
      <c r="QM258" s="24"/>
      <c r="QN258" s="24"/>
      <c r="QO258" s="24"/>
      <c r="QP258" s="24"/>
      <c r="QQ258" s="24"/>
      <c r="QR258" s="7"/>
      <c r="QS258" s="24"/>
      <c r="QT258" s="24"/>
      <c r="QX258" s="24"/>
      <c r="QZ258" s="24"/>
      <c r="RA258" s="24"/>
      <c r="RB258" s="24"/>
      <c r="RC258" s="24"/>
      <c r="RD258" s="24"/>
      <c r="RE258" s="24"/>
      <c r="RF258" s="24"/>
      <c r="RG258" s="24"/>
      <c r="RH258" s="24"/>
      <c r="RI258" s="24"/>
      <c r="SB258" s="24"/>
      <c r="SC258" s="24"/>
      <c r="SD258" s="24"/>
      <c r="SE258" s="24"/>
      <c r="SF258" s="24"/>
      <c r="SG258" s="24"/>
      <c r="SH258" s="24"/>
      <c r="SI258" s="24"/>
      <c r="SJ258" s="24"/>
      <c r="SK258" s="1"/>
      <c r="SL258" s="1"/>
      <c r="SM258" s="1"/>
      <c r="SN258" s="1"/>
      <c r="SO258" s="1"/>
      <c r="SP258" s="1"/>
      <c r="SQ258" s="1"/>
      <c r="SR258" s="1"/>
      <c r="SS258" s="1"/>
      <c r="ST258" s="1"/>
      <c r="SU258" s="1"/>
      <c r="SV258" s="1"/>
      <c r="SW258" s="1"/>
      <c r="SX258" s="1"/>
      <c r="SY258" s="1"/>
      <c r="SZ258" s="1"/>
      <c r="TA258" s="1"/>
      <c r="TB258" s="1"/>
      <c r="TC258" s="1"/>
      <c r="TD258" s="1"/>
      <c r="TE258" s="1"/>
      <c r="TF258" s="7"/>
      <c r="TG258" s="24"/>
      <c r="TH258" s="24"/>
      <c r="TL258" s="24"/>
      <c r="TN258" s="24"/>
      <c r="TR258" s="24"/>
      <c r="TS258" s="24"/>
      <c r="TT258" s="24"/>
      <c r="TU258" s="24"/>
      <c r="TV258" s="24"/>
      <c r="TW258" s="24"/>
      <c r="TX258" s="24"/>
      <c r="TY258" s="24"/>
      <c r="TZ258" s="24"/>
      <c r="UA258" s="24"/>
      <c r="UB258" s="24"/>
      <c r="UC258" s="24"/>
      <c r="UD258" s="24"/>
      <c r="UE258" s="24"/>
      <c r="UF258" s="24"/>
      <c r="UG258" s="24"/>
      <c r="UH258" s="24"/>
      <c r="UI258" s="24"/>
      <c r="US258" s="24"/>
      <c r="UT258" s="71"/>
      <c r="UU258" s="24"/>
      <c r="UV258" s="24"/>
      <c r="UW258" s="24"/>
      <c r="UX258" s="24"/>
      <c r="UY258" s="24"/>
      <c r="UZ258" s="24"/>
      <c r="VA258" s="24"/>
      <c r="VB258" s="7"/>
      <c r="VC258" s="24"/>
      <c r="VD258" s="24"/>
      <c r="VH258" s="24"/>
      <c r="VJ258" s="24"/>
      <c r="VK258" s="24"/>
      <c r="VL258" s="24"/>
      <c r="VM258" s="24"/>
      <c r="VN258" s="24"/>
      <c r="VO258" s="24"/>
      <c r="VP258" s="24"/>
      <c r="VQ258" s="24"/>
      <c r="VR258" s="24"/>
      <c r="VS258" s="24"/>
      <c r="VT258" s="24"/>
      <c r="VU258" s="24"/>
      <c r="VV258" s="24"/>
      <c r="VW258" s="24"/>
      <c r="VX258" s="24"/>
      <c r="VY258" s="24"/>
      <c r="VZ258" s="24"/>
      <c r="WA258" s="24"/>
      <c r="WB258" s="24"/>
      <c r="WC258" s="24"/>
      <c r="WD258" s="24"/>
      <c r="WE258" s="24"/>
      <c r="WF258" s="24"/>
      <c r="WG258" s="24"/>
      <c r="WH258" s="24"/>
      <c r="WI258" s="24"/>
      <c r="WJ258" s="24"/>
      <c r="WK258" s="24"/>
      <c r="WL258" s="24"/>
      <c r="WM258" s="250"/>
      <c r="WN258" s="7"/>
      <c r="WP258" s="24"/>
      <c r="XD258" s="24"/>
      <c r="XE258" s="24"/>
      <c r="XF258" s="24"/>
      <c r="XG258" s="24"/>
      <c r="XH258" s="24"/>
      <c r="XI258" s="24"/>
      <c r="XJ258" s="24"/>
      <c r="XK258" s="24"/>
      <c r="XL258" s="24"/>
      <c r="XM258" s="24"/>
      <c r="XN258" s="24"/>
      <c r="XO258" s="24"/>
      <c r="XP258" s="24"/>
      <c r="XQ258" s="24"/>
      <c r="XR258" s="24"/>
      <c r="XS258" s="24"/>
      <c r="XT258" s="24"/>
      <c r="XU258" s="24"/>
      <c r="XV258" s="24"/>
      <c r="XW258" s="24"/>
      <c r="XX258" s="24"/>
      <c r="XY258" s="24"/>
      <c r="XZ258" s="24"/>
      <c r="YA258" s="24"/>
      <c r="YB258" s="24"/>
      <c r="YC258" s="24"/>
      <c r="YD258" s="24"/>
      <c r="YE258" s="24"/>
      <c r="YF258" s="24"/>
      <c r="YG258" s="24"/>
      <c r="YH258" s="24"/>
      <c r="YI258" s="24"/>
      <c r="YJ258" s="24"/>
      <c r="YK258" s="24"/>
      <c r="YL258" s="24"/>
      <c r="YM258" s="24"/>
      <c r="YN258" s="24"/>
      <c r="YO258" s="24"/>
      <c r="YP258" s="24"/>
      <c r="YQ258" s="24"/>
      <c r="YR258" s="24"/>
      <c r="YS258" s="24"/>
      <c r="YT258" s="24"/>
      <c r="YU258" s="24"/>
      <c r="YV258" s="24"/>
      <c r="ZG258" s="24"/>
      <c r="ZH258" s="250"/>
      <c r="ZI258" s="71"/>
      <c r="ZK258" s="24"/>
      <c r="ZM258" s="24"/>
      <c r="AAA258" s="24"/>
      <c r="AAB258" s="51"/>
      <c r="AAC258" s="71"/>
      <c r="AAD258" s="7"/>
      <c r="AAE258" s="24"/>
      <c r="AAF258" s="24"/>
      <c r="AAG258" s="24"/>
      <c r="AAH258" s="51"/>
      <c r="AAI258" s="46"/>
    </row>
    <row r="259">
      <c r="K259" s="24"/>
      <c r="L259" s="51"/>
      <c r="M259" s="71"/>
      <c r="N259" s="6"/>
      <c r="O259" s="24"/>
      <c r="P259" s="24"/>
      <c r="Q259" s="24"/>
      <c r="R259" s="51"/>
      <c r="S259" s="51"/>
      <c r="T259" s="51"/>
      <c r="U259" s="51"/>
      <c r="V259" s="51"/>
      <c r="W259" s="51"/>
      <c r="X259" s="51"/>
      <c r="Y259" s="51"/>
      <c r="Z259" s="51"/>
      <c r="AA259" s="51"/>
      <c r="AB259" s="51"/>
      <c r="AC259" s="51"/>
      <c r="AD259" s="51"/>
      <c r="AE259" s="51"/>
      <c r="AF259" s="51"/>
      <c r="AG259" s="51"/>
      <c r="AH259" s="51"/>
      <c r="AI259" s="51"/>
      <c r="AJ259" s="51"/>
      <c r="AK259" s="6"/>
      <c r="AL259" s="6"/>
      <c r="AM259" s="6"/>
      <c r="AN259" s="6"/>
      <c r="AO259" s="6"/>
      <c r="AP259" s="6"/>
      <c r="AQ259" s="6"/>
      <c r="AR259" s="6"/>
      <c r="AS259" s="6"/>
      <c r="AT259" s="7"/>
      <c r="AU259" s="6"/>
      <c r="AV259" s="24"/>
      <c r="AW259" s="24"/>
      <c r="AX259" s="1"/>
      <c r="AY259" s="1"/>
      <c r="AZ259" s="3"/>
      <c r="BA259" s="3"/>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6"/>
      <c r="DM259" s="24"/>
      <c r="DN259" s="24"/>
      <c r="DR259" s="24"/>
      <c r="DT259" s="24"/>
      <c r="DX259" s="1"/>
      <c r="DY259" s="1"/>
      <c r="DZ259" s="1"/>
      <c r="EA259" s="1"/>
      <c r="EB259" s="1"/>
      <c r="EC259" s="1"/>
      <c r="ED259" s="1"/>
      <c r="EE259" s="1"/>
      <c r="EF259" s="1"/>
      <c r="EG259" s="1"/>
      <c r="EH259" s="1"/>
      <c r="EI259" s="1"/>
      <c r="EJ259" s="1"/>
      <c r="EK259" s="1"/>
      <c r="EL259" s="1"/>
      <c r="EM259" s="1"/>
      <c r="EN259" s="1"/>
      <c r="EO259" s="1"/>
      <c r="EP259" s="1"/>
      <c r="EQ259" s="1"/>
      <c r="ER259" s="1"/>
      <c r="ES259" s="7"/>
      <c r="ET259" s="7"/>
      <c r="EU259" s="7"/>
      <c r="EV259" s="6"/>
      <c r="EW259" s="6"/>
      <c r="EX259" s="6"/>
      <c r="EY259" s="6"/>
      <c r="EZ259" s="6"/>
      <c r="FA259" s="24"/>
      <c r="FB259" s="24"/>
      <c r="FF259" s="24"/>
      <c r="FH259" s="24"/>
      <c r="FM259" s="1"/>
      <c r="FN259" s="1"/>
      <c r="FO259" s="1"/>
      <c r="FP259" s="1"/>
      <c r="FQ259" s="1"/>
      <c r="FR259" s="1"/>
      <c r="FS259" s="1"/>
      <c r="FT259" s="1"/>
      <c r="FU259" s="1"/>
      <c r="FV259" s="1"/>
      <c r="FW259" s="1"/>
      <c r="FX259" s="1"/>
      <c r="FY259" s="1"/>
      <c r="FZ259" s="1"/>
      <c r="GA259" s="1"/>
      <c r="GB259" s="1"/>
      <c r="GC259" s="1"/>
      <c r="GD259" s="1"/>
      <c r="GE259" s="1"/>
      <c r="GF259" s="1"/>
      <c r="GG259" s="6"/>
      <c r="GH259" s="24"/>
      <c r="GI259" s="24"/>
      <c r="GM259" s="24"/>
      <c r="GO259" s="24"/>
      <c r="HL259" s="6"/>
      <c r="HM259" s="24"/>
      <c r="HN259" s="24"/>
      <c r="HR259" s="24"/>
      <c r="HT259" s="24"/>
      <c r="IN259" s="6"/>
      <c r="IO259" s="24"/>
      <c r="IP259" s="24"/>
      <c r="IT259" s="24"/>
      <c r="IV259" s="24"/>
      <c r="IW259" s="24"/>
      <c r="IX259" s="24"/>
      <c r="IY259" s="24"/>
      <c r="IZ259" s="24"/>
      <c r="JA259" s="24"/>
      <c r="JB259" s="24"/>
      <c r="JC259" s="24"/>
      <c r="JD259" s="24"/>
      <c r="JE259" s="24"/>
      <c r="JF259" s="1"/>
      <c r="JG259" s="1"/>
      <c r="JH259" s="1"/>
      <c r="JI259" s="1"/>
      <c r="JJ259" s="1"/>
      <c r="JK259" s="1"/>
      <c r="JL259" s="1"/>
      <c r="JM259" s="1"/>
      <c r="JN259" s="1"/>
      <c r="KN259" s="1"/>
      <c r="KO259" s="1"/>
      <c r="KP259" s="1"/>
      <c r="KQ259" s="1"/>
      <c r="KR259" s="4"/>
      <c r="KS259" s="4"/>
      <c r="KT259" s="4"/>
      <c r="KU259" s="1"/>
      <c r="KV259" s="1"/>
      <c r="KW259" s="1"/>
      <c r="KX259" s="1"/>
      <c r="KY259" s="1"/>
      <c r="KZ259" s="1"/>
      <c r="LA259" s="1"/>
      <c r="LB259" s="1"/>
      <c r="LC259" s="1"/>
      <c r="LD259" s="4"/>
      <c r="LE259" s="4"/>
      <c r="LF259" s="4"/>
      <c r="LG259" s="4"/>
      <c r="LH259" s="4"/>
      <c r="ME259" s="6"/>
      <c r="MF259" s="24"/>
      <c r="MG259" s="24"/>
      <c r="MK259" s="24"/>
      <c r="MM259" s="24"/>
      <c r="MN259" s="24"/>
      <c r="MO259" s="24"/>
      <c r="MP259" s="24"/>
      <c r="MQ259" s="24"/>
      <c r="MR259" s="24"/>
      <c r="MS259" s="24"/>
      <c r="MT259" s="24"/>
      <c r="MU259" s="24"/>
      <c r="MV259" s="24"/>
      <c r="NO259" s="6"/>
      <c r="NP259" s="24"/>
      <c r="NQ259" s="24"/>
      <c r="NU259" s="24"/>
      <c r="NW259" s="24"/>
      <c r="NX259" s="24"/>
      <c r="NY259" s="24"/>
      <c r="NZ259" s="24"/>
      <c r="OA259" s="24"/>
      <c r="OB259" s="24"/>
      <c r="OC259" s="24"/>
      <c r="OD259" s="24"/>
      <c r="OE259" s="24"/>
      <c r="OF259" s="24"/>
      <c r="OG259" s="6"/>
      <c r="OH259" s="24"/>
      <c r="OI259" s="24"/>
      <c r="OM259" s="24"/>
      <c r="OO259" s="24"/>
      <c r="OP259" s="24"/>
      <c r="OQ259" s="24"/>
      <c r="OR259" s="24"/>
      <c r="OS259" s="24"/>
      <c r="OT259" s="24"/>
      <c r="OU259" s="24"/>
      <c r="OV259" s="24"/>
      <c r="OW259" s="24"/>
      <c r="OX259" s="24"/>
      <c r="PZ259" s="7"/>
      <c r="QA259" s="24"/>
      <c r="QB259" s="24"/>
      <c r="QF259" s="24"/>
      <c r="QH259" s="24"/>
      <c r="QI259" s="24"/>
      <c r="QJ259" s="24"/>
      <c r="QK259" s="24"/>
      <c r="QL259" s="24"/>
      <c r="QM259" s="24"/>
      <c r="QN259" s="24"/>
      <c r="QO259" s="24"/>
      <c r="QP259" s="24"/>
      <c r="QQ259" s="24"/>
      <c r="QR259" s="6"/>
      <c r="QS259" s="24"/>
      <c r="QT259" s="24"/>
      <c r="QX259" s="24"/>
      <c r="QZ259" s="24"/>
      <c r="RA259" s="24"/>
      <c r="RB259" s="24"/>
      <c r="RC259" s="24"/>
      <c r="RD259" s="24"/>
      <c r="RE259" s="24"/>
      <c r="RF259" s="24"/>
      <c r="RG259" s="24"/>
      <c r="RH259" s="24"/>
      <c r="RI259" s="24"/>
      <c r="SB259" s="24"/>
      <c r="SC259" s="24"/>
      <c r="SD259" s="24"/>
      <c r="SE259" s="24"/>
      <c r="SF259" s="24"/>
      <c r="SG259" s="24"/>
      <c r="SH259" s="24"/>
      <c r="SI259" s="24"/>
      <c r="SJ259" s="24"/>
      <c r="SK259" s="1"/>
      <c r="SL259" s="1"/>
      <c r="SM259" s="1"/>
      <c r="SN259" s="1"/>
      <c r="SO259" s="1"/>
      <c r="SP259" s="1"/>
      <c r="SQ259" s="1"/>
      <c r="SR259" s="1"/>
      <c r="SS259" s="1"/>
      <c r="ST259" s="1"/>
      <c r="SU259" s="1"/>
      <c r="SV259" s="1"/>
      <c r="SW259" s="1"/>
      <c r="SX259" s="1"/>
      <c r="SY259" s="1"/>
      <c r="SZ259" s="1"/>
      <c r="TA259" s="1"/>
      <c r="TB259" s="1"/>
      <c r="TC259" s="1"/>
      <c r="TD259" s="1"/>
      <c r="TE259" s="1"/>
      <c r="TF259" s="6"/>
      <c r="TG259" s="24"/>
      <c r="TH259" s="24"/>
      <c r="TL259" s="24"/>
      <c r="TN259" s="24"/>
      <c r="TR259" s="24"/>
      <c r="TS259" s="24"/>
      <c r="TT259" s="24"/>
      <c r="TU259" s="24"/>
      <c r="TV259" s="24"/>
      <c r="TW259" s="24"/>
      <c r="TX259" s="24"/>
      <c r="TY259" s="24"/>
      <c r="TZ259" s="24"/>
      <c r="UA259" s="24"/>
      <c r="UB259" s="24"/>
      <c r="UC259" s="24"/>
      <c r="UD259" s="24"/>
      <c r="UE259" s="24"/>
      <c r="UF259" s="24"/>
      <c r="UG259" s="24"/>
      <c r="UH259" s="24"/>
      <c r="UI259" s="24"/>
      <c r="US259" s="24"/>
      <c r="UT259" s="71"/>
      <c r="UU259" s="24"/>
      <c r="UV259" s="24"/>
      <c r="UW259" s="24"/>
      <c r="UX259" s="24"/>
      <c r="UY259" s="24"/>
      <c r="UZ259" s="24"/>
      <c r="VA259" s="24"/>
      <c r="VB259" s="6"/>
      <c r="VC259" s="24"/>
      <c r="VD259" s="24"/>
      <c r="VH259" s="24"/>
      <c r="VJ259" s="24"/>
      <c r="VK259" s="24"/>
      <c r="VL259" s="24"/>
      <c r="VM259" s="24"/>
      <c r="VN259" s="24"/>
      <c r="VO259" s="24"/>
      <c r="VP259" s="24"/>
      <c r="VQ259" s="24"/>
      <c r="VR259" s="24"/>
      <c r="VS259" s="24"/>
      <c r="VT259" s="24"/>
      <c r="VU259" s="24"/>
      <c r="VV259" s="24"/>
      <c r="VW259" s="24"/>
      <c r="VX259" s="24"/>
      <c r="VY259" s="24"/>
      <c r="VZ259" s="24"/>
      <c r="WA259" s="24"/>
      <c r="WB259" s="24"/>
      <c r="WL259" s="24"/>
      <c r="WM259" s="250"/>
      <c r="WN259" s="71"/>
      <c r="WP259" s="24"/>
      <c r="XD259" s="24"/>
      <c r="XE259" s="24"/>
      <c r="XF259" s="24"/>
      <c r="XG259" s="24"/>
      <c r="XH259" s="24"/>
      <c r="XI259" s="24"/>
      <c r="XJ259" s="24"/>
      <c r="XK259" s="24"/>
      <c r="XL259" s="24"/>
      <c r="XM259" s="24"/>
      <c r="XN259" s="24"/>
      <c r="XO259" s="24"/>
      <c r="XP259" s="24"/>
      <c r="XQ259" s="24"/>
      <c r="XR259" s="24"/>
      <c r="XS259" s="24"/>
      <c r="XT259" s="24"/>
      <c r="XU259" s="24"/>
      <c r="XV259" s="24"/>
      <c r="XW259" s="24"/>
      <c r="XX259" s="24"/>
      <c r="XY259" s="24"/>
      <c r="XZ259" s="24"/>
      <c r="YA259" s="24"/>
      <c r="YB259" s="24"/>
      <c r="YC259" s="24"/>
      <c r="YD259" s="24"/>
      <c r="YE259" s="24"/>
      <c r="YF259" s="24"/>
      <c r="YG259" s="24"/>
      <c r="YH259" s="24"/>
      <c r="YI259" s="24"/>
      <c r="YJ259" s="24"/>
      <c r="YK259" s="24"/>
      <c r="YL259" s="24"/>
      <c r="YM259" s="24"/>
      <c r="YN259" s="24"/>
      <c r="YO259" s="24"/>
      <c r="YP259" s="24"/>
      <c r="YQ259" s="24"/>
      <c r="YR259" s="24"/>
      <c r="YS259" s="24"/>
      <c r="YT259" s="24"/>
      <c r="YU259" s="24"/>
      <c r="YV259" s="24"/>
      <c r="ZG259" s="24"/>
      <c r="ZH259" s="250"/>
      <c r="ZI259" s="7"/>
      <c r="ZK259" s="24"/>
      <c r="ZM259" s="24"/>
      <c r="AAA259" s="24"/>
      <c r="AAB259" s="51"/>
      <c r="AAC259" s="7"/>
      <c r="AAD259" s="7"/>
      <c r="AAE259" s="24"/>
      <c r="AAF259" s="24"/>
      <c r="AAG259" s="24"/>
      <c r="AAH259" s="51"/>
      <c r="AAI259" s="183"/>
    </row>
    <row r="260">
      <c r="K260" s="24"/>
      <c r="L260" s="51"/>
      <c r="M260" s="7"/>
      <c r="N260" s="7"/>
      <c r="O260" s="24"/>
      <c r="P260" s="24"/>
      <c r="Q260" s="24"/>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71"/>
      <c r="AU260" s="7"/>
      <c r="AV260" s="24"/>
      <c r="AW260" s="24"/>
      <c r="AX260" s="1"/>
      <c r="AY260" s="1"/>
      <c r="AZ260" s="3"/>
      <c r="BA260" s="3"/>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7"/>
      <c r="DM260" s="24"/>
      <c r="DN260" s="24"/>
      <c r="DR260" s="24"/>
      <c r="DT260" s="24"/>
      <c r="DX260" s="1"/>
      <c r="DY260" s="1"/>
      <c r="DZ260" s="1"/>
      <c r="EA260" s="1"/>
      <c r="EB260" s="1"/>
      <c r="EC260" s="1"/>
      <c r="ED260" s="1"/>
      <c r="EE260" s="1"/>
      <c r="EF260" s="1"/>
      <c r="EG260" s="1"/>
      <c r="EH260" s="1"/>
      <c r="EI260" s="1"/>
      <c r="EJ260" s="1"/>
      <c r="EK260" s="1"/>
      <c r="EL260" s="1"/>
      <c r="EM260" s="1"/>
      <c r="EN260" s="1"/>
      <c r="EO260" s="1"/>
      <c r="EP260" s="1"/>
      <c r="EQ260" s="1"/>
      <c r="ER260" s="1"/>
      <c r="ES260" s="6"/>
      <c r="ET260" s="6"/>
      <c r="EU260" s="6"/>
      <c r="EV260" s="7"/>
      <c r="EW260" s="7"/>
      <c r="EX260" s="7"/>
      <c r="EY260" s="7"/>
      <c r="EZ260" s="7"/>
      <c r="FA260" s="24"/>
      <c r="FB260" s="24"/>
      <c r="FF260" s="24"/>
      <c r="FH260" s="24"/>
      <c r="FM260" s="1"/>
      <c r="FN260" s="1"/>
      <c r="FO260" s="1"/>
      <c r="FP260" s="1"/>
      <c r="FQ260" s="1"/>
      <c r="FR260" s="1"/>
      <c r="FS260" s="1"/>
      <c r="FT260" s="1"/>
      <c r="FU260" s="1"/>
      <c r="FV260" s="1"/>
      <c r="FW260" s="1"/>
      <c r="FX260" s="1"/>
      <c r="FY260" s="1"/>
      <c r="FZ260" s="1"/>
      <c r="GA260" s="1"/>
      <c r="GB260" s="1"/>
      <c r="GC260" s="1"/>
      <c r="GD260" s="1"/>
      <c r="GE260" s="1"/>
      <c r="GF260" s="1"/>
      <c r="GG260" s="7"/>
      <c r="GH260" s="24"/>
      <c r="GI260" s="24"/>
      <c r="GM260" s="24"/>
      <c r="GO260" s="24"/>
      <c r="HL260" s="7"/>
      <c r="HM260" s="24"/>
      <c r="HN260" s="24"/>
      <c r="HR260" s="24"/>
      <c r="HT260" s="24"/>
      <c r="IN260" s="7"/>
      <c r="IO260" s="24"/>
      <c r="IP260" s="24"/>
      <c r="IT260" s="24"/>
      <c r="IV260" s="24"/>
      <c r="IW260" s="24"/>
      <c r="IX260" s="24"/>
      <c r="IY260" s="24"/>
      <c r="IZ260" s="24"/>
      <c r="JA260" s="24"/>
      <c r="JB260" s="24"/>
      <c r="JC260" s="24"/>
      <c r="JD260" s="24"/>
      <c r="JE260" s="24"/>
      <c r="JF260" s="1"/>
      <c r="JG260" s="1"/>
      <c r="JH260" s="1"/>
      <c r="JI260" s="1"/>
      <c r="JJ260" s="1"/>
      <c r="JK260" s="1"/>
      <c r="JL260" s="1"/>
      <c r="JM260" s="1"/>
      <c r="JN260" s="1"/>
      <c r="KN260" s="1"/>
      <c r="KO260" s="1"/>
      <c r="KP260" s="1"/>
      <c r="KQ260" s="1"/>
      <c r="KR260" s="4"/>
      <c r="KS260" s="4"/>
      <c r="KT260" s="4"/>
      <c r="KU260" s="1"/>
      <c r="KV260" s="1"/>
      <c r="KW260" s="1"/>
      <c r="KX260" s="1"/>
      <c r="KY260" s="1"/>
      <c r="KZ260" s="1"/>
      <c r="LA260" s="1"/>
      <c r="LB260" s="1"/>
      <c r="LC260" s="1"/>
      <c r="LD260" s="4"/>
      <c r="LE260" s="4"/>
      <c r="LF260" s="4"/>
      <c r="LG260" s="4"/>
      <c r="LH260" s="4"/>
      <c r="ME260" s="7"/>
      <c r="MF260" s="24"/>
      <c r="MG260" s="24"/>
      <c r="MK260" s="24"/>
      <c r="MM260" s="24"/>
      <c r="MN260" s="24"/>
      <c r="MO260" s="24"/>
      <c r="MP260" s="24"/>
      <c r="MQ260" s="24"/>
      <c r="MR260" s="24"/>
      <c r="MS260" s="24"/>
      <c r="MT260" s="24"/>
      <c r="MU260" s="24"/>
      <c r="MV260" s="24"/>
      <c r="NO260" s="7"/>
      <c r="NP260" s="24"/>
      <c r="NQ260" s="24"/>
      <c r="NU260" s="24"/>
      <c r="NW260" s="24"/>
      <c r="NX260" s="24"/>
      <c r="NY260" s="24"/>
      <c r="NZ260" s="24"/>
      <c r="OA260" s="24"/>
      <c r="OB260" s="24"/>
      <c r="OC260" s="24"/>
      <c r="OD260" s="24"/>
      <c r="OE260" s="24"/>
      <c r="OF260" s="24"/>
      <c r="OG260" s="7"/>
      <c r="OH260" s="24"/>
      <c r="OI260" s="24"/>
      <c r="OM260" s="24"/>
      <c r="OO260" s="24"/>
      <c r="OP260" s="24"/>
      <c r="OQ260" s="24"/>
      <c r="OR260" s="24"/>
      <c r="OS260" s="24"/>
      <c r="OT260" s="24"/>
      <c r="OU260" s="24"/>
      <c r="OV260" s="24"/>
      <c r="OW260" s="24"/>
      <c r="OX260" s="24"/>
      <c r="PZ260" s="6"/>
      <c r="QA260" s="24"/>
      <c r="QB260" s="24"/>
      <c r="QF260" s="1"/>
      <c r="QI260" s="24"/>
      <c r="QJ260" s="24"/>
      <c r="QK260" s="24"/>
      <c r="QL260" s="24"/>
      <c r="QM260" s="24"/>
      <c r="QN260" s="24"/>
      <c r="QO260" s="24"/>
      <c r="QP260" s="24"/>
      <c r="QQ260" s="24"/>
      <c r="QR260" s="7"/>
      <c r="QS260" s="24"/>
      <c r="QT260" s="24"/>
      <c r="QX260" s="24"/>
      <c r="QZ260" s="24"/>
      <c r="RA260" s="24"/>
      <c r="RB260" s="24"/>
      <c r="RC260" s="24"/>
      <c r="RD260" s="24"/>
      <c r="RE260" s="24"/>
      <c r="RF260" s="24"/>
      <c r="RG260" s="24"/>
      <c r="RH260" s="24"/>
      <c r="RI260" s="24"/>
      <c r="SB260" s="24"/>
      <c r="SC260" s="24"/>
      <c r="SD260" s="24"/>
      <c r="SE260" s="24"/>
      <c r="SF260" s="24"/>
      <c r="SG260" s="24"/>
      <c r="SH260" s="24"/>
      <c r="SI260" s="24"/>
      <c r="SJ260" s="24"/>
      <c r="SK260" s="1"/>
      <c r="SL260" s="1"/>
      <c r="SM260" s="1"/>
      <c r="SN260" s="1"/>
      <c r="SO260" s="1"/>
      <c r="SP260" s="1"/>
      <c r="SQ260" s="1"/>
      <c r="SR260" s="1"/>
      <c r="SS260" s="1"/>
      <c r="ST260" s="1"/>
      <c r="SU260" s="1"/>
      <c r="SV260" s="1"/>
      <c r="SW260" s="1"/>
      <c r="SX260" s="1"/>
      <c r="SY260" s="1"/>
      <c r="SZ260" s="1"/>
      <c r="TA260" s="1"/>
      <c r="TB260" s="1"/>
      <c r="TC260" s="1"/>
      <c r="TD260" s="1"/>
      <c r="TE260" s="1"/>
      <c r="TF260" s="7"/>
      <c r="TG260" s="24"/>
      <c r="TH260" s="24"/>
      <c r="TL260" s="24"/>
      <c r="TN260" s="24"/>
      <c r="TR260" s="24"/>
      <c r="TS260" s="24"/>
      <c r="TT260" s="24"/>
      <c r="TU260" s="24"/>
      <c r="TV260" s="24"/>
      <c r="TW260" s="24"/>
      <c r="TX260" s="24"/>
      <c r="TY260" s="24"/>
      <c r="TZ260" s="24"/>
      <c r="UA260" s="24"/>
      <c r="UB260" s="24"/>
      <c r="UC260" s="24"/>
      <c r="UD260" s="24"/>
      <c r="UE260" s="24"/>
      <c r="UF260" s="24"/>
      <c r="UG260" s="24"/>
      <c r="UH260" s="24"/>
      <c r="UI260" s="24"/>
      <c r="US260" s="24"/>
      <c r="UT260" s="71"/>
      <c r="UU260" s="24"/>
      <c r="UV260" s="24"/>
      <c r="UW260" s="24"/>
      <c r="UX260" s="24"/>
      <c r="UY260" s="24"/>
      <c r="UZ260" s="24"/>
      <c r="VA260" s="24"/>
      <c r="VB260" s="7"/>
      <c r="VC260" s="24"/>
      <c r="VD260" s="24"/>
      <c r="VH260" s="24"/>
      <c r="VJ260" s="24"/>
      <c r="VK260" s="24"/>
      <c r="VL260" s="24"/>
      <c r="VM260" s="24"/>
      <c r="VN260" s="24"/>
      <c r="VO260" s="24"/>
      <c r="VP260" s="24"/>
      <c r="VQ260" s="24"/>
      <c r="VR260" s="24"/>
      <c r="VS260" s="24"/>
      <c r="VT260" s="24"/>
      <c r="VU260" s="24"/>
      <c r="VV260" s="24"/>
      <c r="VW260" s="24"/>
      <c r="VX260" s="24"/>
      <c r="VY260" s="24"/>
      <c r="VZ260" s="24"/>
      <c r="WA260" s="24"/>
      <c r="WB260" s="24"/>
      <c r="WL260" s="24"/>
      <c r="WM260" s="250"/>
      <c r="WN260" s="7"/>
      <c r="WP260" s="24"/>
      <c r="XD260" s="24"/>
      <c r="XE260" s="24"/>
      <c r="XF260" s="24"/>
      <c r="XG260" s="24"/>
      <c r="XH260" s="24"/>
      <c r="XI260" s="24"/>
      <c r="XJ260" s="24"/>
      <c r="XK260" s="24"/>
      <c r="XL260" s="24"/>
      <c r="XM260" s="24"/>
      <c r="XN260" s="24"/>
      <c r="XO260" s="24"/>
      <c r="XP260" s="24"/>
      <c r="XQ260" s="24"/>
      <c r="XR260" s="24"/>
      <c r="XS260" s="24"/>
      <c r="XT260" s="24"/>
      <c r="XU260" s="24"/>
      <c r="XV260" s="24"/>
      <c r="XW260" s="24"/>
      <c r="XX260" s="24"/>
      <c r="XY260" s="24"/>
      <c r="XZ260" s="24"/>
      <c r="YA260" s="24"/>
      <c r="YB260" s="24"/>
      <c r="YC260" s="24"/>
      <c r="YD260" s="24"/>
      <c r="YE260" s="24"/>
      <c r="YF260" s="24"/>
      <c r="YG260" s="24"/>
      <c r="YH260" s="24"/>
      <c r="YI260" s="24"/>
      <c r="YJ260" s="24"/>
      <c r="YK260" s="24"/>
      <c r="YL260" s="24"/>
      <c r="YM260" s="24"/>
      <c r="YN260" s="24"/>
      <c r="YO260" s="24"/>
      <c r="YP260" s="24"/>
      <c r="YQ260" s="24"/>
      <c r="YR260" s="24"/>
      <c r="YS260" s="24"/>
      <c r="YT260" s="24"/>
      <c r="YU260" s="24"/>
      <c r="YV260" s="24"/>
      <c r="ZG260" s="24"/>
      <c r="ZH260" s="250"/>
      <c r="ZI260" s="71"/>
      <c r="ZK260" s="24"/>
      <c r="ZM260" s="24"/>
      <c r="AAA260" s="24"/>
      <c r="AAB260" s="51"/>
      <c r="AAC260" s="71"/>
      <c r="AAD260" s="7"/>
      <c r="AAE260" s="24"/>
      <c r="AAF260" s="24"/>
      <c r="AAG260" s="24"/>
      <c r="AAH260" s="51"/>
      <c r="AAI260" s="46"/>
    </row>
    <row r="261">
      <c r="K261" s="24"/>
      <c r="L261" s="51"/>
      <c r="M261" s="71"/>
      <c r="N261" s="6"/>
      <c r="O261" s="24"/>
      <c r="P261" s="24"/>
      <c r="Q261" s="24"/>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7"/>
      <c r="AU261" s="6"/>
      <c r="AV261" s="24"/>
      <c r="AW261" s="24"/>
      <c r="AX261" s="1"/>
      <c r="AY261" s="1"/>
      <c r="AZ261" s="3"/>
      <c r="BA261" s="3"/>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6"/>
      <c r="DM261" s="24"/>
      <c r="DN261" s="24"/>
      <c r="DR261" s="24"/>
      <c r="DT261" s="24"/>
      <c r="DX261" s="1"/>
      <c r="DY261" s="1"/>
      <c r="DZ261" s="1"/>
      <c r="EA261" s="1"/>
      <c r="EB261" s="1"/>
      <c r="EC261" s="1"/>
      <c r="ED261" s="1"/>
      <c r="EE261" s="1"/>
      <c r="EF261" s="1"/>
      <c r="EG261" s="1"/>
      <c r="EH261" s="1"/>
      <c r="EI261" s="1"/>
      <c r="EJ261" s="1"/>
      <c r="EK261" s="1"/>
      <c r="EL261" s="1"/>
      <c r="EM261" s="1"/>
      <c r="EN261" s="1"/>
      <c r="EO261" s="1"/>
      <c r="EP261" s="1"/>
      <c r="EQ261" s="1"/>
      <c r="ER261" s="1"/>
      <c r="ES261" s="7"/>
      <c r="ET261" s="7"/>
      <c r="EU261" s="7"/>
      <c r="EV261" s="6"/>
      <c r="EW261" s="6"/>
      <c r="EX261" s="6"/>
      <c r="EY261" s="6"/>
      <c r="EZ261" s="6"/>
      <c r="FA261" s="24"/>
      <c r="FB261" s="24"/>
      <c r="FF261" s="24"/>
      <c r="FH261" s="24"/>
      <c r="FM261" s="1"/>
      <c r="FN261" s="1"/>
      <c r="FO261" s="1"/>
      <c r="FP261" s="1"/>
      <c r="FQ261" s="1"/>
      <c r="FR261" s="1"/>
      <c r="FS261" s="1"/>
      <c r="FT261" s="1"/>
      <c r="FU261" s="1"/>
      <c r="FV261" s="1"/>
      <c r="FW261" s="1"/>
      <c r="FX261" s="1"/>
      <c r="FY261" s="1"/>
      <c r="FZ261" s="1"/>
      <c r="GA261" s="1"/>
      <c r="GB261" s="1"/>
      <c r="GC261" s="1"/>
      <c r="GD261" s="1"/>
      <c r="GE261" s="1"/>
      <c r="GF261" s="1"/>
      <c r="GG261" s="6"/>
      <c r="GH261" s="24"/>
      <c r="GI261" s="24"/>
      <c r="GM261" s="24"/>
      <c r="GO261" s="24"/>
      <c r="HL261" s="6"/>
      <c r="HM261" s="24"/>
      <c r="HN261" s="24"/>
      <c r="HR261" s="24"/>
      <c r="HT261" s="24"/>
      <c r="IN261" s="6"/>
      <c r="IO261" s="24"/>
      <c r="IP261" s="24"/>
      <c r="IT261" s="24"/>
      <c r="IV261" s="24"/>
      <c r="IW261" s="24"/>
      <c r="IX261" s="24"/>
      <c r="IY261" s="24"/>
      <c r="IZ261" s="24"/>
      <c r="JA261" s="24"/>
      <c r="JB261" s="24"/>
      <c r="JC261" s="24"/>
      <c r="JD261" s="24"/>
      <c r="JE261" s="24"/>
      <c r="JF261" s="1"/>
      <c r="JG261" s="1"/>
      <c r="JH261" s="1"/>
      <c r="JI261" s="1"/>
      <c r="JJ261" s="1"/>
      <c r="JK261" s="1"/>
      <c r="JL261" s="1"/>
      <c r="JM261" s="1"/>
      <c r="JN261" s="1"/>
      <c r="KN261" s="1"/>
      <c r="KO261" s="1"/>
      <c r="KP261" s="1"/>
      <c r="KQ261" s="1"/>
      <c r="KR261" s="4"/>
      <c r="KS261" s="4"/>
      <c r="KT261" s="4"/>
      <c r="KU261" s="1"/>
      <c r="KV261" s="1"/>
      <c r="KW261" s="1"/>
      <c r="KX261" s="1"/>
      <c r="KY261" s="1"/>
      <c r="KZ261" s="1"/>
      <c r="LA261" s="1"/>
      <c r="LB261" s="1"/>
      <c r="LC261" s="1"/>
      <c r="LD261" s="4"/>
      <c r="LE261" s="4"/>
      <c r="LF261" s="4"/>
      <c r="LG261" s="4"/>
      <c r="LH261" s="4"/>
      <c r="ME261" s="6"/>
      <c r="MF261" s="24"/>
      <c r="MG261" s="24"/>
      <c r="MK261" s="24"/>
      <c r="MM261" s="24"/>
      <c r="MN261" s="24"/>
      <c r="MO261" s="24"/>
      <c r="MP261" s="24"/>
      <c r="MQ261" s="24"/>
      <c r="MR261" s="24"/>
      <c r="MS261" s="24"/>
      <c r="MT261" s="24"/>
      <c r="MU261" s="24"/>
      <c r="MV261" s="24"/>
      <c r="NO261" s="6"/>
      <c r="NP261" s="24"/>
      <c r="NQ261" s="24"/>
      <c r="NU261" s="24"/>
      <c r="NW261" s="24"/>
      <c r="NX261" s="24"/>
      <c r="NY261" s="24"/>
      <c r="NZ261" s="24"/>
      <c r="OA261" s="24"/>
      <c r="OB261" s="24"/>
      <c r="OC261" s="24"/>
      <c r="OD261" s="24"/>
      <c r="OE261" s="24"/>
      <c r="OF261" s="24"/>
      <c r="OG261" s="6"/>
      <c r="OH261" s="24"/>
      <c r="OI261" s="24"/>
      <c r="OM261" s="24"/>
      <c r="OO261" s="24"/>
      <c r="OP261" s="24"/>
      <c r="OQ261" s="24"/>
      <c r="OR261" s="24"/>
      <c r="OS261" s="24"/>
      <c r="OT261" s="24"/>
      <c r="OU261" s="24"/>
      <c r="OV261" s="24"/>
      <c r="OW261" s="24"/>
      <c r="OX261" s="24"/>
      <c r="PZ261" s="7"/>
      <c r="QA261" s="24"/>
      <c r="QB261" s="24"/>
      <c r="QG261" s="8"/>
      <c r="QI261" s="24"/>
      <c r="QJ261" s="24"/>
      <c r="QK261" s="24"/>
      <c r="QL261" s="24"/>
      <c r="QM261" s="24"/>
      <c r="QN261" s="24"/>
      <c r="QO261" s="24"/>
      <c r="QP261" s="24"/>
      <c r="QQ261" s="24"/>
      <c r="QR261" s="6"/>
      <c r="QS261" s="24"/>
      <c r="QT261" s="24"/>
      <c r="QX261" s="24"/>
      <c r="QZ261" s="24"/>
      <c r="RA261" s="24"/>
      <c r="RB261" s="24"/>
      <c r="RC261" s="24"/>
      <c r="RD261" s="24"/>
      <c r="RE261" s="24"/>
      <c r="RF261" s="24"/>
      <c r="RG261" s="24"/>
      <c r="RH261" s="24"/>
      <c r="RI261" s="24"/>
      <c r="SB261" s="24"/>
      <c r="SC261" s="24"/>
      <c r="SD261" s="24"/>
      <c r="SE261" s="24"/>
      <c r="SF261" s="24"/>
      <c r="SG261" s="24"/>
      <c r="SH261" s="24"/>
      <c r="SI261" s="24"/>
      <c r="SJ261" s="24"/>
      <c r="SK261" s="1"/>
      <c r="SL261" s="1"/>
      <c r="SM261" s="1"/>
      <c r="SN261" s="1"/>
      <c r="SO261" s="1"/>
      <c r="SP261" s="1"/>
      <c r="SQ261" s="1"/>
      <c r="SR261" s="1"/>
      <c r="SS261" s="1"/>
      <c r="ST261" s="1"/>
      <c r="SU261" s="1"/>
      <c r="SV261" s="1"/>
      <c r="SW261" s="1"/>
      <c r="SX261" s="1"/>
      <c r="SY261" s="1"/>
      <c r="SZ261" s="1"/>
      <c r="TA261" s="1"/>
      <c r="TB261" s="1"/>
      <c r="TC261" s="1"/>
      <c r="TD261" s="1"/>
      <c r="TE261" s="1"/>
      <c r="TF261" s="6"/>
      <c r="TG261" s="24"/>
      <c r="TH261" s="24"/>
      <c r="TL261" s="24"/>
      <c r="TN261" s="24"/>
      <c r="TR261" s="24"/>
      <c r="TS261" s="24"/>
      <c r="TT261" s="24"/>
      <c r="TU261" s="24"/>
      <c r="TV261" s="24"/>
      <c r="TW261" s="24"/>
      <c r="TX261" s="24"/>
      <c r="TY261" s="24"/>
      <c r="TZ261" s="24"/>
      <c r="UA261" s="24"/>
      <c r="UB261" s="24"/>
      <c r="UC261" s="24"/>
      <c r="UD261" s="24"/>
      <c r="UE261" s="24"/>
      <c r="UF261" s="24"/>
      <c r="UG261" s="24"/>
      <c r="UH261" s="24"/>
      <c r="UI261" s="24"/>
      <c r="US261" s="24"/>
      <c r="UT261" s="71"/>
      <c r="UU261" s="24"/>
      <c r="UV261" s="24"/>
      <c r="UW261" s="24"/>
      <c r="UX261" s="24"/>
      <c r="UY261" s="24"/>
      <c r="UZ261" s="24"/>
      <c r="VA261" s="24"/>
      <c r="VB261" s="6"/>
      <c r="VC261" s="24"/>
      <c r="VD261" s="24"/>
      <c r="VH261" s="24"/>
      <c r="VJ261" s="24"/>
      <c r="VK261" s="24"/>
      <c r="VL261" s="24"/>
      <c r="VM261" s="24"/>
      <c r="VN261" s="24"/>
      <c r="VO261" s="24"/>
      <c r="VP261" s="24"/>
      <c r="VQ261" s="24"/>
      <c r="VR261" s="24"/>
      <c r="VS261" s="24"/>
      <c r="VT261" s="24"/>
      <c r="VU261" s="24"/>
      <c r="VV261" s="24"/>
      <c r="VW261" s="24"/>
      <c r="VX261" s="24"/>
      <c r="VY261" s="24"/>
      <c r="VZ261" s="24"/>
      <c r="WA261" s="24"/>
      <c r="WB261" s="24"/>
      <c r="WL261" s="24"/>
      <c r="WM261" s="250"/>
      <c r="WN261" s="71"/>
      <c r="WP261" s="24"/>
      <c r="XD261" s="24"/>
      <c r="XE261" s="24"/>
      <c r="XF261" s="24"/>
      <c r="XG261" s="24"/>
      <c r="XH261" s="24"/>
      <c r="XI261" s="24"/>
      <c r="XJ261" s="24"/>
      <c r="XK261" s="24"/>
      <c r="XL261" s="24"/>
      <c r="XM261" s="24"/>
      <c r="XN261" s="24"/>
      <c r="XO261" s="24"/>
      <c r="XP261" s="24"/>
      <c r="XQ261" s="24"/>
      <c r="XR261" s="24"/>
      <c r="XS261" s="24"/>
      <c r="XT261" s="24"/>
      <c r="XU261" s="24"/>
      <c r="XV261" s="24"/>
      <c r="XW261" s="24"/>
      <c r="XX261" s="24"/>
      <c r="XY261" s="24"/>
      <c r="XZ261" s="24"/>
      <c r="YA261" s="24"/>
      <c r="YB261" s="24"/>
      <c r="YC261" s="24"/>
      <c r="YD261" s="24"/>
      <c r="YE261" s="24"/>
      <c r="YF261" s="24"/>
      <c r="YG261" s="24"/>
      <c r="YH261" s="24"/>
      <c r="YI261" s="24"/>
      <c r="YJ261" s="24"/>
      <c r="YK261" s="24"/>
      <c r="YL261" s="24"/>
      <c r="YM261" s="24"/>
      <c r="YN261" s="24"/>
      <c r="YO261" s="24"/>
      <c r="YP261" s="24"/>
      <c r="YQ261" s="24"/>
      <c r="YR261" s="24"/>
      <c r="YS261" s="24"/>
      <c r="YT261" s="24"/>
      <c r="YU261" s="24"/>
      <c r="YV261" s="24"/>
      <c r="ZG261" s="24"/>
      <c r="ZI261" s="71"/>
      <c r="ZJ261" s="24"/>
      <c r="ZK261" s="24"/>
      <c r="ZM261" s="24"/>
      <c r="AAA261" s="24"/>
      <c r="AAB261" s="51"/>
      <c r="AAC261" s="7"/>
      <c r="AAD261" s="7"/>
      <c r="AAE261" s="24"/>
      <c r="AAF261" s="24"/>
      <c r="AAG261" s="24"/>
      <c r="AAH261" s="51"/>
      <c r="AAI261" s="183"/>
    </row>
    <row r="262">
      <c r="K262" s="24"/>
      <c r="L262" s="51"/>
      <c r="M262" s="7"/>
      <c r="N262" s="7"/>
      <c r="O262" s="24"/>
      <c r="P262" s="24"/>
      <c r="Q262" s="24"/>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71"/>
      <c r="AU262" s="7"/>
      <c r="AV262" s="24"/>
      <c r="AW262" s="24"/>
      <c r="AX262" s="1"/>
      <c r="AY262" s="1"/>
      <c r="AZ262" s="3"/>
      <c r="BA262" s="3"/>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7"/>
      <c r="DM262" s="24"/>
      <c r="DN262" s="24"/>
      <c r="DR262" s="24"/>
      <c r="DT262" s="24"/>
      <c r="DX262" s="1"/>
      <c r="DY262" s="1"/>
      <c r="DZ262" s="1"/>
      <c r="EA262" s="1"/>
      <c r="EB262" s="1"/>
      <c r="EC262" s="1"/>
      <c r="ED262" s="1"/>
      <c r="EE262" s="1"/>
      <c r="EF262" s="1"/>
      <c r="EG262" s="1"/>
      <c r="EH262" s="1"/>
      <c r="EI262" s="1"/>
      <c r="EJ262" s="1"/>
      <c r="EK262" s="1"/>
      <c r="EL262" s="1"/>
      <c r="EM262" s="1"/>
      <c r="EN262" s="1"/>
      <c r="EO262" s="1"/>
      <c r="EP262" s="1"/>
      <c r="EQ262" s="1"/>
      <c r="ER262" s="1"/>
      <c r="ES262" s="6"/>
      <c r="ET262" s="6"/>
      <c r="EU262" s="6"/>
      <c r="EV262" s="7"/>
      <c r="EW262" s="7"/>
      <c r="EX262" s="7"/>
      <c r="EY262" s="7"/>
      <c r="EZ262" s="7"/>
      <c r="FA262" s="24"/>
      <c r="FB262" s="24"/>
      <c r="FF262" s="24"/>
      <c r="FH262" s="24"/>
      <c r="FM262" s="1"/>
      <c r="FN262" s="1"/>
      <c r="FO262" s="1"/>
      <c r="FP262" s="1"/>
      <c r="FQ262" s="1"/>
      <c r="FR262" s="1"/>
      <c r="FS262" s="1"/>
      <c r="FT262" s="1"/>
      <c r="FU262" s="1"/>
      <c r="FV262" s="1"/>
      <c r="FW262" s="1"/>
      <c r="FX262" s="1"/>
      <c r="FY262" s="1"/>
      <c r="FZ262" s="1"/>
      <c r="GA262" s="1"/>
      <c r="GB262" s="1"/>
      <c r="GC262" s="1"/>
      <c r="GD262" s="1"/>
      <c r="GE262" s="1"/>
      <c r="GF262" s="1"/>
      <c r="GG262" s="7"/>
      <c r="GH262" s="24"/>
      <c r="GI262" s="24"/>
      <c r="GM262" s="24"/>
      <c r="GO262" s="24"/>
      <c r="HL262" s="7"/>
      <c r="HM262" s="24"/>
      <c r="HN262" s="24"/>
      <c r="HR262" s="24"/>
      <c r="HT262" s="24"/>
      <c r="IN262" s="7"/>
      <c r="IO262" s="24"/>
      <c r="IP262" s="24"/>
      <c r="IT262" s="24"/>
      <c r="IV262" s="24"/>
      <c r="IW262" s="24"/>
      <c r="IX262" s="24"/>
      <c r="IY262" s="24"/>
      <c r="IZ262" s="24"/>
      <c r="JA262" s="24"/>
      <c r="JB262" s="24"/>
      <c r="JC262" s="24"/>
      <c r="JD262" s="24"/>
      <c r="JE262" s="24"/>
      <c r="JF262" s="1"/>
      <c r="JG262" s="1"/>
      <c r="JH262" s="1"/>
      <c r="JI262" s="1"/>
      <c r="JJ262" s="1"/>
      <c r="JK262" s="1"/>
      <c r="JL262" s="1"/>
      <c r="JM262" s="1"/>
      <c r="JN262" s="1"/>
      <c r="KN262" s="1"/>
      <c r="KO262" s="1"/>
      <c r="KP262" s="1"/>
      <c r="KQ262" s="1"/>
      <c r="KR262" s="4"/>
      <c r="KS262" s="4"/>
      <c r="KT262" s="4"/>
      <c r="KU262" s="1"/>
      <c r="KV262" s="1"/>
      <c r="KW262" s="1"/>
      <c r="KX262" s="1"/>
      <c r="KY262" s="1"/>
      <c r="KZ262" s="1"/>
      <c r="LA262" s="1"/>
      <c r="LB262" s="1"/>
      <c r="LC262" s="1"/>
      <c r="LD262" s="4"/>
      <c r="LE262" s="4"/>
      <c r="LF262" s="4"/>
      <c r="LG262" s="4"/>
      <c r="LH262" s="4"/>
      <c r="ME262" s="7"/>
      <c r="MF262" s="24"/>
      <c r="MG262" s="24"/>
      <c r="MK262" s="24"/>
      <c r="MM262" s="24"/>
      <c r="MN262" s="24"/>
      <c r="MO262" s="24"/>
      <c r="MP262" s="24"/>
      <c r="MQ262" s="24"/>
      <c r="MR262" s="24"/>
      <c r="MS262" s="24"/>
      <c r="MT262" s="24"/>
      <c r="MU262" s="24"/>
      <c r="MV262" s="24"/>
      <c r="NO262" s="7"/>
      <c r="NP262" s="24"/>
      <c r="NQ262" s="24"/>
      <c r="NU262" s="24"/>
      <c r="NW262" s="24"/>
      <c r="NX262" s="24"/>
      <c r="NY262" s="24"/>
      <c r="NZ262" s="24"/>
      <c r="OA262" s="24"/>
      <c r="OB262" s="24"/>
      <c r="OC262" s="24"/>
      <c r="OD262" s="24"/>
      <c r="OE262" s="24"/>
      <c r="OF262" s="24"/>
      <c r="OG262" s="7"/>
      <c r="OH262" s="24"/>
      <c r="OI262" s="24"/>
      <c r="OM262" s="24"/>
      <c r="OO262" s="24"/>
      <c r="OP262" s="24"/>
      <c r="OQ262" s="24"/>
      <c r="OR262" s="24"/>
      <c r="OS262" s="24"/>
      <c r="OT262" s="24"/>
      <c r="OU262" s="24"/>
      <c r="OV262" s="24"/>
      <c r="OW262" s="24"/>
      <c r="OX262" s="24"/>
      <c r="PZ262" s="6"/>
      <c r="QA262" s="24"/>
      <c r="QB262" s="24"/>
      <c r="QI262" s="24"/>
      <c r="QJ262" s="24"/>
      <c r="QK262" s="24"/>
      <c r="QL262" s="24"/>
      <c r="QM262" s="24"/>
      <c r="QN262" s="24"/>
      <c r="QO262" s="24"/>
      <c r="QP262" s="24"/>
      <c r="QQ262" s="24"/>
      <c r="QR262" s="7"/>
      <c r="QS262" s="24"/>
      <c r="QT262" s="24"/>
      <c r="QX262" s="24"/>
      <c r="QZ262" s="24"/>
      <c r="RA262" s="24"/>
      <c r="RB262" s="24"/>
      <c r="RC262" s="24"/>
      <c r="RD262" s="24"/>
      <c r="RE262" s="24"/>
      <c r="RF262" s="24"/>
      <c r="RG262" s="24"/>
      <c r="RH262" s="24"/>
      <c r="RI262" s="24"/>
      <c r="SB262" s="24"/>
      <c r="SC262" s="24"/>
      <c r="SD262" s="24"/>
      <c r="SE262" s="24"/>
      <c r="SF262" s="24"/>
      <c r="SG262" s="24"/>
      <c r="SH262" s="24"/>
      <c r="SI262" s="24"/>
      <c r="SJ262" s="24"/>
      <c r="SK262" s="1"/>
      <c r="SL262" s="1"/>
      <c r="SM262" s="1"/>
      <c r="SN262" s="1"/>
      <c r="SO262" s="1"/>
      <c r="SP262" s="1"/>
      <c r="SQ262" s="1"/>
      <c r="SR262" s="1"/>
      <c r="SS262" s="1"/>
      <c r="ST262" s="1"/>
      <c r="SU262" s="1"/>
      <c r="SV262" s="1"/>
      <c r="SW262" s="1"/>
      <c r="SX262" s="1"/>
      <c r="SY262" s="1"/>
      <c r="SZ262" s="1"/>
      <c r="TA262" s="1"/>
      <c r="TB262" s="1"/>
      <c r="TC262" s="1"/>
      <c r="TD262" s="1"/>
      <c r="TE262" s="1"/>
      <c r="TF262" s="7"/>
      <c r="TG262" s="24"/>
      <c r="TH262" s="24"/>
      <c r="TL262" s="24"/>
      <c r="TN262" s="24"/>
      <c r="TR262" s="24"/>
      <c r="TS262" s="24"/>
      <c r="TT262" s="24"/>
      <c r="TU262" s="24"/>
      <c r="TV262" s="24"/>
      <c r="TW262" s="24"/>
      <c r="TX262" s="24"/>
      <c r="TY262" s="24"/>
      <c r="TZ262" s="24"/>
      <c r="UA262" s="24"/>
      <c r="UB262" s="24"/>
      <c r="UC262" s="24"/>
      <c r="UD262" s="24"/>
      <c r="UE262" s="24"/>
      <c r="UF262" s="24"/>
      <c r="UG262" s="24"/>
      <c r="UH262" s="24"/>
      <c r="UI262" s="24"/>
      <c r="US262" s="24"/>
      <c r="UT262" s="71"/>
      <c r="UU262" s="24"/>
      <c r="UV262" s="24"/>
      <c r="UW262" s="24"/>
      <c r="UX262" s="24"/>
      <c r="UY262" s="24"/>
      <c r="UZ262" s="24"/>
      <c r="VA262" s="24"/>
      <c r="VB262" s="7"/>
      <c r="VC262" s="24"/>
      <c r="VD262" s="24"/>
      <c r="VH262" s="24"/>
      <c r="VJ262" s="24"/>
      <c r="VK262" s="24"/>
      <c r="VL262" s="24"/>
      <c r="VM262" s="24"/>
      <c r="VN262" s="24"/>
      <c r="VO262" s="24"/>
      <c r="VP262" s="24"/>
      <c r="VQ262" s="24"/>
      <c r="VR262" s="24"/>
      <c r="VS262" s="24"/>
      <c r="VT262" s="24"/>
      <c r="VU262" s="24"/>
      <c r="VV262" s="24"/>
      <c r="VW262" s="24"/>
      <c r="VX262" s="24"/>
      <c r="VY262" s="24"/>
      <c r="VZ262" s="24"/>
      <c r="WA262" s="24"/>
      <c r="WB262" s="24"/>
      <c r="WL262" s="24"/>
      <c r="WM262" s="250"/>
      <c r="WN262" s="7"/>
      <c r="WP262" s="24"/>
      <c r="XD262" s="24"/>
      <c r="XE262" s="24"/>
      <c r="XF262" s="24"/>
      <c r="XG262" s="24"/>
      <c r="XH262" s="24"/>
      <c r="XI262" s="24"/>
      <c r="XJ262" s="24"/>
      <c r="XK262" s="24"/>
      <c r="XL262" s="24"/>
      <c r="XM262" s="24"/>
      <c r="XN262" s="24"/>
      <c r="XO262" s="24"/>
      <c r="XP262" s="24"/>
      <c r="XQ262" s="24"/>
      <c r="XR262" s="24"/>
      <c r="XS262" s="24"/>
      <c r="XT262" s="24"/>
      <c r="XU262" s="24"/>
      <c r="XV262" s="24"/>
      <c r="XW262" s="24"/>
      <c r="XX262" s="24"/>
      <c r="XY262" s="24"/>
      <c r="XZ262" s="24"/>
      <c r="YA262" s="24"/>
      <c r="YB262" s="24"/>
      <c r="YC262" s="24"/>
      <c r="YD262" s="24"/>
      <c r="YE262" s="24"/>
      <c r="YF262" s="24"/>
      <c r="YG262" s="24"/>
      <c r="YH262" s="24"/>
      <c r="YI262" s="24"/>
      <c r="YJ262" s="24"/>
      <c r="YK262" s="24"/>
      <c r="YL262" s="24"/>
      <c r="YM262" s="24"/>
      <c r="YN262" s="24"/>
      <c r="YO262" s="24"/>
      <c r="YP262" s="24"/>
      <c r="YQ262" s="24"/>
      <c r="YR262" s="24"/>
      <c r="YS262" s="24"/>
      <c r="YT262" s="24"/>
      <c r="YU262" s="24"/>
      <c r="YV262" s="24"/>
      <c r="ZH262" s="282"/>
      <c r="ZJ262" s="4"/>
      <c r="ZK262" s="1"/>
      <c r="AAA262" s="24"/>
      <c r="AAB262" s="51"/>
      <c r="AAC262" s="71"/>
      <c r="AAD262" s="7"/>
      <c r="AAE262" s="24"/>
      <c r="AAF262" s="24"/>
      <c r="AAG262" s="24"/>
      <c r="AAH262" s="51"/>
      <c r="AAI262" s="46"/>
    </row>
    <row r="263">
      <c r="K263" s="24"/>
      <c r="L263" s="51"/>
      <c r="M263" s="71"/>
      <c r="N263" s="6"/>
      <c r="O263" s="24"/>
      <c r="P263" s="24"/>
      <c r="Q263" s="24"/>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7"/>
      <c r="AU263" s="6"/>
      <c r="AV263" s="24"/>
      <c r="AW263" s="24"/>
      <c r="AX263" s="1"/>
      <c r="AY263" s="1"/>
      <c r="AZ263" s="3"/>
      <c r="BA263" s="3"/>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6"/>
      <c r="DM263" s="24"/>
      <c r="DN263" s="24"/>
      <c r="DR263" s="1"/>
      <c r="DX263" s="1"/>
      <c r="DY263" s="1"/>
      <c r="DZ263" s="1"/>
      <c r="EA263" s="1"/>
      <c r="EB263" s="1"/>
      <c r="EC263" s="1"/>
      <c r="ED263" s="1"/>
      <c r="EE263" s="1"/>
      <c r="EF263" s="1"/>
      <c r="EG263" s="1"/>
      <c r="EH263" s="1"/>
      <c r="EI263" s="1"/>
      <c r="EJ263" s="1"/>
      <c r="EK263" s="1"/>
      <c r="EL263" s="1"/>
      <c r="EM263" s="1"/>
      <c r="EN263" s="1"/>
      <c r="EO263" s="1"/>
      <c r="EP263" s="1"/>
      <c r="EQ263" s="1"/>
      <c r="ER263" s="1"/>
      <c r="ES263" s="7"/>
      <c r="ET263" s="7"/>
      <c r="EU263" s="7"/>
      <c r="EV263" s="6"/>
      <c r="EW263" s="6"/>
      <c r="EX263" s="6"/>
      <c r="EY263" s="6"/>
      <c r="EZ263" s="6"/>
      <c r="FA263" s="24"/>
      <c r="FB263" s="24"/>
      <c r="FF263" s="1"/>
      <c r="FM263" s="1"/>
      <c r="FN263" s="1"/>
      <c r="FO263" s="1"/>
      <c r="FP263" s="1"/>
      <c r="FQ263" s="1"/>
      <c r="FR263" s="1"/>
      <c r="FS263" s="1"/>
      <c r="FT263" s="1"/>
      <c r="FU263" s="1"/>
      <c r="FV263" s="1"/>
      <c r="FW263" s="1"/>
      <c r="FX263" s="1"/>
      <c r="FY263" s="1"/>
      <c r="FZ263" s="1"/>
      <c r="GA263" s="1"/>
      <c r="GB263" s="1"/>
      <c r="GC263" s="1"/>
      <c r="GD263" s="1"/>
      <c r="GE263" s="1"/>
      <c r="GF263" s="1"/>
      <c r="GG263" s="6"/>
      <c r="GH263" s="24"/>
      <c r="GI263" s="24"/>
      <c r="GM263" s="1"/>
      <c r="HL263" s="6"/>
      <c r="HM263" s="24"/>
      <c r="HN263" s="24"/>
      <c r="HR263" s="1"/>
      <c r="IN263" s="6"/>
      <c r="IO263" s="24"/>
      <c r="IP263" s="24"/>
      <c r="IT263" s="1"/>
      <c r="JF263" s="1"/>
      <c r="JG263" s="1"/>
      <c r="JH263" s="1"/>
      <c r="JI263" s="1"/>
      <c r="JJ263" s="1"/>
      <c r="JK263" s="1"/>
      <c r="JL263" s="1"/>
      <c r="JM263" s="1"/>
      <c r="JN263" s="1"/>
      <c r="KN263" s="1"/>
      <c r="KO263" s="1"/>
      <c r="KP263" s="1"/>
      <c r="KQ263" s="1"/>
      <c r="KR263" s="4"/>
      <c r="KS263" s="4"/>
      <c r="KT263" s="4"/>
      <c r="KU263" s="1"/>
      <c r="KV263" s="1"/>
      <c r="KW263" s="1"/>
      <c r="KX263" s="1"/>
      <c r="KY263" s="1"/>
      <c r="KZ263" s="1"/>
      <c r="LA263" s="1"/>
      <c r="LB263" s="1"/>
      <c r="LC263" s="1"/>
      <c r="LD263" s="4"/>
      <c r="LE263" s="4"/>
      <c r="LF263" s="4"/>
      <c r="LG263" s="4"/>
      <c r="LH263" s="4"/>
      <c r="ME263" s="6"/>
      <c r="MF263" s="24"/>
      <c r="MG263" s="24"/>
      <c r="MK263" s="1"/>
      <c r="NO263" s="6"/>
      <c r="NP263" s="24"/>
      <c r="NQ263" s="24"/>
      <c r="NU263" s="1"/>
      <c r="OG263" s="6"/>
      <c r="OH263" s="24"/>
      <c r="OI263" s="24"/>
      <c r="OM263" s="1"/>
      <c r="PZ263" s="7"/>
      <c r="QA263" s="24"/>
      <c r="QB263" s="24"/>
      <c r="QR263" s="6"/>
      <c r="QS263" s="24"/>
      <c r="QT263" s="24"/>
      <c r="QX263" s="1"/>
      <c r="SK263" s="1"/>
      <c r="SL263" s="1"/>
      <c r="SM263" s="1"/>
      <c r="SN263" s="1"/>
      <c r="SO263" s="1"/>
      <c r="SP263" s="1"/>
      <c r="SQ263" s="1"/>
      <c r="SR263" s="1"/>
      <c r="SS263" s="1"/>
      <c r="ST263" s="1"/>
      <c r="SU263" s="1"/>
      <c r="SV263" s="1"/>
      <c r="SW263" s="1"/>
      <c r="SX263" s="1"/>
      <c r="SY263" s="1"/>
      <c r="SZ263" s="1"/>
      <c r="TA263" s="1"/>
      <c r="TB263" s="1"/>
      <c r="TC263" s="1"/>
      <c r="TD263" s="1"/>
      <c r="TE263" s="1"/>
      <c r="TF263" s="6"/>
      <c r="TG263" s="24"/>
      <c r="TH263" s="24"/>
      <c r="TL263" s="1"/>
      <c r="VB263" s="6"/>
      <c r="VC263" s="24"/>
      <c r="VD263" s="24"/>
      <c r="VH263" s="1"/>
      <c r="WM263" s="250"/>
      <c r="WN263" s="71"/>
      <c r="WP263" s="24"/>
      <c r="XD263" s="24"/>
      <c r="XE263" s="24"/>
      <c r="XF263" s="24"/>
      <c r="XG263" s="24"/>
      <c r="XH263" s="24"/>
      <c r="XI263" s="24"/>
      <c r="XJ263" s="24"/>
      <c r="XK263" s="24"/>
      <c r="XL263" s="24"/>
      <c r="YV263" s="24"/>
      <c r="ZG263" s="1"/>
      <c r="ZH263" s="3"/>
      <c r="ZI263" s="3"/>
      <c r="ZL263" s="8"/>
      <c r="AAA263" s="24"/>
      <c r="AAB263" s="51"/>
      <c r="AAC263" s="7"/>
      <c r="AAD263" s="7"/>
      <c r="AAE263" s="24"/>
      <c r="AAF263" s="24"/>
      <c r="AAG263" s="24"/>
      <c r="AAH263" s="51"/>
      <c r="AAI263" s="183"/>
    </row>
    <row r="264">
      <c r="K264" s="24"/>
      <c r="L264" s="51"/>
      <c r="M264" s="7"/>
      <c r="N264" s="7"/>
      <c r="O264" s="24"/>
      <c r="P264" s="24"/>
      <c r="Q264" s="24"/>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71"/>
      <c r="AU264" s="7"/>
      <c r="AV264" s="24"/>
      <c r="AW264" s="24"/>
      <c r="AX264" s="1"/>
      <c r="AY264" s="1"/>
      <c r="AZ264" s="3"/>
      <c r="BA264" s="3"/>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7"/>
      <c r="DM264" s="24"/>
      <c r="DN264" s="24"/>
      <c r="DS264" s="8"/>
      <c r="DX264" s="1"/>
      <c r="DY264" s="1"/>
      <c r="DZ264" s="1"/>
      <c r="EA264" s="1"/>
      <c r="EB264" s="1"/>
      <c r="EC264" s="1"/>
      <c r="ED264" s="1"/>
      <c r="EE264" s="1"/>
      <c r="EF264" s="1"/>
      <c r="EG264" s="1"/>
      <c r="EH264" s="1"/>
      <c r="EI264" s="1"/>
      <c r="EJ264" s="1"/>
      <c r="EK264" s="1"/>
      <c r="EL264" s="1"/>
      <c r="EM264" s="1"/>
      <c r="EN264" s="1"/>
      <c r="EO264" s="1"/>
      <c r="EP264" s="1"/>
      <c r="EQ264" s="1"/>
      <c r="ER264" s="1"/>
      <c r="ES264" s="6"/>
      <c r="ET264" s="6"/>
      <c r="EU264" s="6"/>
      <c r="EV264" s="7"/>
      <c r="EW264" s="7"/>
      <c r="EX264" s="7"/>
      <c r="EY264" s="7"/>
      <c r="EZ264" s="7"/>
      <c r="FA264" s="24"/>
      <c r="FB264" s="24"/>
      <c r="FG264" s="8"/>
      <c r="FM264" s="1"/>
      <c r="FN264" s="1"/>
      <c r="FO264" s="1"/>
      <c r="FP264" s="1"/>
      <c r="FQ264" s="1"/>
      <c r="FR264" s="1"/>
      <c r="FS264" s="1"/>
      <c r="FT264" s="1"/>
      <c r="FU264" s="1"/>
      <c r="FV264" s="1"/>
      <c r="FW264" s="1"/>
      <c r="FX264" s="1"/>
      <c r="FY264" s="1"/>
      <c r="FZ264" s="1"/>
      <c r="GA264" s="1"/>
      <c r="GB264" s="1"/>
      <c r="GC264" s="1"/>
      <c r="GD264" s="1"/>
      <c r="GE264" s="1"/>
      <c r="GF264" s="1"/>
      <c r="GG264" s="7"/>
      <c r="GH264" s="24"/>
      <c r="GI264" s="24"/>
      <c r="GN264" s="8"/>
      <c r="HL264" s="7"/>
      <c r="HM264" s="24"/>
      <c r="HN264" s="24"/>
      <c r="HS264" s="8"/>
      <c r="IN264" s="7"/>
      <c r="IO264" s="24"/>
      <c r="IP264" s="24"/>
      <c r="IU264" s="8"/>
      <c r="JF264" s="1"/>
      <c r="JG264" s="1"/>
      <c r="JH264" s="1"/>
      <c r="JI264" s="1"/>
      <c r="JJ264" s="1"/>
      <c r="JK264" s="1"/>
      <c r="JL264" s="1"/>
      <c r="JM264" s="1"/>
      <c r="JN264" s="1"/>
      <c r="KN264" s="1"/>
      <c r="KO264" s="1"/>
      <c r="KP264" s="1"/>
      <c r="KQ264" s="1"/>
      <c r="KR264" s="4"/>
      <c r="KS264" s="4"/>
      <c r="KT264" s="4"/>
      <c r="KU264" s="1"/>
      <c r="KV264" s="1"/>
      <c r="KW264" s="1"/>
      <c r="KX264" s="1"/>
      <c r="KY264" s="1"/>
      <c r="KZ264" s="1"/>
      <c r="LA264" s="1"/>
      <c r="LB264" s="1"/>
      <c r="LC264" s="1"/>
      <c r="LD264" s="4"/>
      <c r="LE264" s="4"/>
      <c r="LF264" s="4"/>
      <c r="LG264" s="4"/>
      <c r="LH264" s="4"/>
      <c r="ME264" s="7"/>
      <c r="MF264" s="24"/>
      <c r="MG264" s="24"/>
      <c r="ML264" s="8"/>
      <c r="NO264" s="7"/>
      <c r="NP264" s="24"/>
      <c r="NQ264" s="24"/>
      <c r="NV264" s="8"/>
      <c r="OG264" s="7"/>
      <c r="OH264" s="24"/>
      <c r="OI264" s="24"/>
      <c r="ON264" s="8"/>
      <c r="PZ264" s="6"/>
      <c r="QA264" s="24"/>
      <c r="QB264" s="24"/>
      <c r="QR264" s="7"/>
      <c r="QS264" s="24"/>
      <c r="QT264" s="24"/>
      <c r="QY264" s="8"/>
      <c r="SK264" s="1"/>
      <c r="SL264" s="1"/>
      <c r="SM264" s="1"/>
      <c r="SN264" s="1"/>
      <c r="SO264" s="1"/>
      <c r="SP264" s="1"/>
      <c r="SQ264" s="1"/>
      <c r="SR264" s="1"/>
      <c r="SS264" s="1"/>
      <c r="ST264" s="1"/>
      <c r="SU264" s="1"/>
      <c r="SV264" s="1"/>
      <c r="SW264" s="1"/>
      <c r="SX264" s="1"/>
      <c r="SY264" s="1"/>
      <c r="SZ264" s="1"/>
      <c r="TA264" s="1"/>
      <c r="TB264" s="1"/>
      <c r="TC264" s="1"/>
      <c r="TD264" s="1"/>
      <c r="TE264" s="1"/>
      <c r="TF264" s="7"/>
      <c r="TG264" s="24"/>
      <c r="TH264" s="24"/>
      <c r="TM264" s="8"/>
      <c r="VB264" s="7"/>
      <c r="VC264" s="24"/>
      <c r="VD264" s="24"/>
      <c r="VI264" s="8"/>
      <c r="WM264" s="250"/>
      <c r="WN264" s="7"/>
      <c r="WP264" s="24"/>
      <c r="XD264" s="24"/>
      <c r="XE264" s="24"/>
      <c r="XF264" s="24"/>
      <c r="XG264" s="24"/>
      <c r="XH264" s="24"/>
      <c r="XI264" s="24"/>
      <c r="XJ264" s="24"/>
      <c r="XK264" s="24"/>
      <c r="XL264" s="24"/>
      <c r="YV264" s="24"/>
      <c r="AAA264" s="24"/>
      <c r="AAB264" s="51"/>
      <c r="AAC264" s="71"/>
      <c r="AAD264" s="7"/>
      <c r="AAE264" s="24"/>
      <c r="AAF264" s="24"/>
      <c r="AAG264" s="24"/>
      <c r="AAH264" s="51"/>
      <c r="AAI264" s="46"/>
    </row>
    <row r="265">
      <c r="K265" s="24"/>
      <c r="L265" s="51"/>
      <c r="M265" s="71"/>
      <c r="N265" s="6"/>
      <c r="O265" s="24"/>
      <c r="P265" s="24"/>
      <c r="Q265" s="24"/>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7"/>
      <c r="AU265" s="6"/>
      <c r="AV265" s="24"/>
      <c r="AW265" s="24"/>
      <c r="AX265" s="1"/>
      <c r="AY265" s="1"/>
      <c r="AZ265" s="3"/>
      <c r="BA265" s="3"/>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6"/>
      <c r="DM265" s="24"/>
      <c r="DN265" s="24"/>
      <c r="DX265" s="1"/>
      <c r="DY265" s="1"/>
      <c r="DZ265" s="1"/>
      <c r="EA265" s="1"/>
      <c r="EB265" s="1"/>
      <c r="EC265" s="1"/>
      <c r="ED265" s="1"/>
      <c r="EE265" s="1"/>
      <c r="EF265" s="1"/>
      <c r="EG265" s="1"/>
      <c r="EH265" s="1"/>
      <c r="EI265" s="1"/>
      <c r="EJ265" s="1"/>
      <c r="EK265" s="1"/>
      <c r="EL265" s="1"/>
      <c r="EM265" s="1"/>
      <c r="EN265" s="1"/>
      <c r="EO265" s="1"/>
      <c r="EP265" s="1"/>
      <c r="EQ265" s="1"/>
      <c r="ER265" s="1"/>
      <c r="ES265" s="7"/>
      <c r="ET265" s="7"/>
      <c r="EU265" s="7"/>
      <c r="EV265" s="6"/>
      <c r="EW265" s="6"/>
      <c r="EX265" s="6"/>
      <c r="EY265" s="6"/>
      <c r="EZ265" s="6"/>
      <c r="FA265" s="24"/>
      <c r="FB265" s="24"/>
      <c r="FM265" s="1"/>
      <c r="FN265" s="1"/>
      <c r="FO265" s="1"/>
      <c r="FP265" s="1"/>
      <c r="FQ265" s="1"/>
      <c r="FR265" s="1"/>
      <c r="FS265" s="1"/>
      <c r="FT265" s="1"/>
      <c r="FU265" s="1"/>
      <c r="FV265" s="1"/>
      <c r="FW265" s="1"/>
      <c r="FX265" s="1"/>
      <c r="FY265" s="1"/>
      <c r="FZ265" s="1"/>
      <c r="GA265" s="1"/>
      <c r="GB265" s="1"/>
      <c r="GC265" s="1"/>
      <c r="GD265" s="1"/>
      <c r="GE265" s="1"/>
      <c r="GF265" s="1"/>
      <c r="GG265" s="6"/>
      <c r="GH265" s="24"/>
      <c r="GI265" s="24"/>
      <c r="HL265" s="6"/>
      <c r="HM265" s="24"/>
      <c r="HN265" s="24"/>
      <c r="IN265" s="6"/>
      <c r="IO265" s="24"/>
      <c r="IP265" s="24"/>
      <c r="JF265" s="1"/>
      <c r="JG265" s="1"/>
      <c r="JH265" s="1"/>
      <c r="JI265" s="1"/>
      <c r="JJ265" s="1"/>
      <c r="JK265" s="1"/>
      <c r="JL265" s="1"/>
      <c r="JM265" s="1"/>
      <c r="JN265" s="1"/>
      <c r="KN265" s="1"/>
      <c r="KO265" s="1"/>
      <c r="KP265" s="1"/>
      <c r="KQ265" s="1"/>
      <c r="KR265" s="4"/>
      <c r="KS265" s="4"/>
      <c r="KT265" s="4"/>
      <c r="KU265" s="1"/>
      <c r="KV265" s="1"/>
      <c r="KW265" s="1"/>
      <c r="KX265" s="1"/>
      <c r="KY265" s="1"/>
      <c r="KZ265" s="1"/>
      <c r="LA265" s="1"/>
      <c r="LB265" s="1"/>
      <c r="LC265" s="1"/>
      <c r="LD265" s="4"/>
      <c r="LE265" s="4"/>
      <c r="LF265" s="4"/>
      <c r="LG265" s="4"/>
      <c r="LH265" s="4"/>
      <c r="ME265" s="6"/>
      <c r="MF265" s="24"/>
      <c r="MG265" s="24"/>
      <c r="NO265" s="6"/>
      <c r="NP265" s="24"/>
      <c r="NQ265" s="24"/>
      <c r="OG265" s="6"/>
      <c r="OH265" s="24"/>
      <c r="OI265" s="24"/>
      <c r="PZ265" s="7"/>
      <c r="QA265" s="24"/>
      <c r="QB265" s="24"/>
      <c r="QR265" s="6"/>
      <c r="QS265" s="24"/>
      <c r="QT265" s="24"/>
      <c r="SK265" s="1"/>
      <c r="SL265" s="1"/>
      <c r="SM265" s="1"/>
      <c r="SN265" s="1"/>
      <c r="SO265" s="1"/>
      <c r="SP265" s="1"/>
      <c r="SQ265" s="1"/>
      <c r="SR265" s="1"/>
      <c r="SS265" s="1"/>
      <c r="ST265" s="1"/>
      <c r="SU265" s="1"/>
      <c r="SV265" s="1"/>
      <c r="SW265" s="1"/>
      <c r="SX265" s="1"/>
      <c r="SY265" s="1"/>
      <c r="SZ265" s="1"/>
      <c r="TA265" s="1"/>
      <c r="TB265" s="1"/>
      <c r="TC265" s="1"/>
      <c r="TD265" s="1"/>
      <c r="TE265" s="1"/>
      <c r="TF265" s="6"/>
      <c r="TG265" s="24"/>
      <c r="TH265" s="24"/>
      <c r="VB265" s="6"/>
      <c r="VC265" s="24"/>
      <c r="VD265" s="24"/>
      <c r="WM265" s="250"/>
      <c r="WN265" s="71"/>
      <c r="WP265" s="24"/>
      <c r="XD265" s="24"/>
      <c r="XE265" s="24"/>
      <c r="XF265" s="24"/>
      <c r="XG265" s="24"/>
      <c r="XH265" s="24"/>
      <c r="XI265" s="24"/>
      <c r="XJ265" s="24"/>
      <c r="XK265" s="24"/>
      <c r="XL265" s="24"/>
      <c r="AAA265" s="24"/>
      <c r="AAB265" s="51"/>
      <c r="AAC265" s="7"/>
      <c r="AAD265" s="7"/>
      <c r="AAE265" s="24"/>
      <c r="AAF265" s="24"/>
      <c r="AAG265" s="24"/>
      <c r="AAH265" s="51"/>
      <c r="AAI265" s="183"/>
    </row>
    <row r="266">
      <c r="K266" s="24"/>
      <c r="L266" s="51"/>
      <c r="M266" s="7"/>
      <c r="N266" s="7"/>
      <c r="O266" s="24"/>
      <c r="P266" s="24"/>
      <c r="Q266" s="24"/>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71"/>
      <c r="AU266" s="24"/>
      <c r="AV266" s="6"/>
      <c r="AW266" s="24"/>
      <c r="AX266" s="1"/>
      <c r="AY266" s="1"/>
      <c r="AZ266" s="3"/>
      <c r="BA266" s="3"/>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7"/>
      <c r="DM266" s="24"/>
      <c r="DN266" s="24"/>
      <c r="DX266" s="1"/>
      <c r="DY266" s="1"/>
      <c r="DZ266" s="1"/>
      <c r="EA266" s="1"/>
      <c r="EB266" s="1"/>
      <c r="EC266" s="1"/>
      <c r="ED266" s="1"/>
      <c r="EE266" s="1"/>
      <c r="EF266" s="1"/>
      <c r="EG266" s="1"/>
      <c r="EH266" s="1"/>
      <c r="EI266" s="1"/>
      <c r="EJ266" s="1"/>
      <c r="EK266" s="1"/>
      <c r="EL266" s="1"/>
      <c r="EM266" s="1"/>
      <c r="EN266" s="1"/>
      <c r="EO266" s="1"/>
      <c r="EP266" s="1"/>
      <c r="EQ266" s="1"/>
      <c r="ER266" s="1"/>
      <c r="ES266" s="6"/>
      <c r="ET266" s="6"/>
      <c r="EU266" s="6"/>
      <c r="EV266" s="7"/>
      <c r="EW266" s="7"/>
      <c r="EX266" s="7"/>
      <c r="EY266" s="7"/>
      <c r="EZ266" s="7"/>
      <c r="FA266" s="24"/>
      <c r="FB266" s="24"/>
      <c r="FM266" s="1"/>
      <c r="FN266" s="1"/>
      <c r="FO266" s="1"/>
      <c r="FP266" s="1"/>
      <c r="FQ266" s="1"/>
      <c r="FR266" s="1"/>
      <c r="FS266" s="1"/>
      <c r="FT266" s="1"/>
      <c r="FU266" s="1"/>
      <c r="FV266" s="1"/>
      <c r="FW266" s="1"/>
      <c r="FX266" s="1"/>
      <c r="FY266" s="1"/>
      <c r="FZ266" s="1"/>
      <c r="GA266" s="1"/>
      <c r="GB266" s="1"/>
      <c r="GC266" s="1"/>
      <c r="GD266" s="1"/>
      <c r="GE266" s="1"/>
      <c r="GF266" s="1"/>
      <c r="GG266" s="7"/>
      <c r="GH266" s="24"/>
      <c r="GI266" s="24"/>
      <c r="HL266" s="7"/>
      <c r="HM266" s="24"/>
      <c r="HN266" s="24"/>
      <c r="IN266" s="7"/>
      <c r="IO266" s="24"/>
      <c r="IP266" s="24"/>
      <c r="JF266" s="1"/>
      <c r="JG266" s="1"/>
      <c r="JH266" s="1"/>
      <c r="JI266" s="1"/>
      <c r="JJ266" s="1"/>
      <c r="JK266" s="1"/>
      <c r="JL266" s="1"/>
      <c r="JM266" s="1"/>
      <c r="JN266" s="1"/>
      <c r="KN266" s="1"/>
      <c r="KO266" s="1"/>
      <c r="KP266" s="1"/>
      <c r="KQ266" s="1"/>
      <c r="KR266" s="4"/>
      <c r="KS266" s="4"/>
      <c r="KT266" s="4"/>
      <c r="KU266" s="1"/>
      <c r="KV266" s="1"/>
      <c r="KW266" s="1"/>
      <c r="KX266" s="1"/>
      <c r="KY266" s="1"/>
      <c r="KZ266" s="1"/>
      <c r="LA266" s="1"/>
      <c r="LB266" s="1"/>
      <c r="LC266" s="1"/>
      <c r="LD266" s="4"/>
      <c r="LE266" s="4"/>
      <c r="LF266" s="4"/>
      <c r="LG266" s="4"/>
      <c r="LH266" s="4"/>
      <c r="ME266" s="7"/>
      <c r="MF266" s="24"/>
      <c r="MG266" s="24"/>
      <c r="NO266" s="7"/>
      <c r="NP266" s="24"/>
      <c r="NQ266" s="24"/>
      <c r="OG266" s="7"/>
      <c r="OH266" s="24"/>
      <c r="OI266" s="24"/>
      <c r="PZ266" s="6"/>
      <c r="QA266" s="24"/>
      <c r="QB266" s="24"/>
      <c r="QR266" s="7"/>
      <c r="QS266" s="24"/>
      <c r="QT266" s="24"/>
      <c r="SK266" s="1"/>
      <c r="SL266" s="1"/>
      <c r="SM266" s="1"/>
      <c r="SN266" s="1"/>
      <c r="SO266" s="1"/>
      <c r="SP266" s="1"/>
      <c r="SQ266" s="1"/>
      <c r="SR266" s="1"/>
      <c r="SS266" s="1"/>
      <c r="ST266" s="1"/>
      <c r="SU266" s="1"/>
      <c r="SV266" s="1"/>
      <c r="SW266" s="1"/>
      <c r="SX266" s="1"/>
      <c r="SY266" s="1"/>
      <c r="SZ266" s="1"/>
      <c r="TA266" s="1"/>
      <c r="TB266" s="1"/>
      <c r="TC266" s="1"/>
      <c r="TD266" s="1"/>
      <c r="TE266" s="1"/>
      <c r="TF266" s="7"/>
      <c r="TG266" s="24"/>
      <c r="TH266" s="24"/>
      <c r="VB266" s="7"/>
      <c r="VC266" s="24"/>
      <c r="VD266" s="24"/>
      <c r="WM266" s="250"/>
      <c r="WN266" s="7"/>
      <c r="WP266" s="24"/>
      <c r="XD266" s="24"/>
      <c r="XE266" s="24"/>
      <c r="XF266" s="24"/>
      <c r="XG266" s="24"/>
      <c r="XH266" s="24"/>
      <c r="XI266" s="24"/>
      <c r="XJ266" s="24"/>
      <c r="XK266" s="24"/>
      <c r="XL266" s="24"/>
      <c r="YV266" s="1"/>
      <c r="AAA266" s="24"/>
      <c r="AAB266" s="51"/>
      <c r="AAC266" s="71"/>
      <c r="AAD266" s="7"/>
      <c r="AAE266" s="24"/>
      <c r="AAF266" s="24"/>
      <c r="AAG266" s="24"/>
      <c r="AAH266" s="51"/>
      <c r="AAI266" s="46"/>
    </row>
    <row r="267">
      <c r="K267" s="24"/>
      <c r="L267" s="51"/>
      <c r="M267" s="71"/>
      <c r="N267" s="6"/>
      <c r="O267" s="24"/>
      <c r="P267" s="24"/>
      <c r="Q267" s="24"/>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7"/>
      <c r="AU267" s="1"/>
      <c r="AV267" s="6"/>
      <c r="AW267" s="6"/>
      <c r="AX267" s="1"/>
      <c r="AY267" s="1"/>
      <c r="AZ267" s="3"/>
      <c r="BA267" s="3"/>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6"/>
      <c r="DM267" s="24"/>
      <c r="DN267" s="24"/>
      <c r="DX267" s="1"/>
      <c r="DY267" s="1"/>
      <c r="DZ267" s="1"/>
      <c r="EA267" s="1"/>
      <c r="EB267" s="1"/>
      <c r="EC267" s="1"/>
      <c r="ED267" s="1"/>
      <c r="EE267" s="1"/>
      <c r="EF267" s="1"/>
      <c r="EG267" s="1"/>
      <c r="EH267" s="1"/>
      <c r="EI267" s="1"/>
      <c r="EJ267" s="1"/>
      <c r="EK267" s="1"/>
      <c r="EL267" s="1"/>
      <c r="EM267" s="1"/>
      <c r="EN267" s="1"/>
      <c r="EO267" s="1"/>
      <c r="EP267" s="1"/>
      <c r="EQ267" s="1"/>
      <c r="ER267" s="1"/>
      <c r="ES267" s="7"/>
      <c r="ET267" s="7"/>
      <c r="EU267" s="7"/>
      <c r="EV267" s="6"/>
      <c r="EW267" s="6"/>
      <c r="EX267" s="6"/>
      <c r="EY267" s="6"/>
      <c r="EZ267" s="6"/>
      <c r="FA267" s="24"/>
      <c r="FB267" s="24"/>
      <c r="FM267" s="1"/>
      <c r="FN267" s="1"/>
      <c r="FO267" s="1"/>
      <c r="FP267" s="1"/>
      <c r="FQ267" s="1"/>
      <c r="FR267" s="1"/>
      <c r="FS267" s="1"/>
      <c r="FT267" s="1"/>
      <c r="FU267" s="1"/>
      <c r="FV267" s="1"/>
      <c r="FW267" s="1"/>
      <c r="FX267" s="1"/>
      <c r="FY267" s="1"/>
      <c r="FZ267" s="1"/>
      <c r="GA267" s="1"/>
      <c r="GB267" s="1"/>
      <c r="GC267" s="1"/>
      <c r="GD267" s="1"/>
      <c r="GE267" s="1"/>
      <c r="GF267" s="1"/>
      <c r="GG267" s="6"/>
      <c r="GH267" s="24"/>
      <c r="GI267" s="24"/>
      <c r="HL267" s="6"/>
      <c r="HM267" s="24"/>
      <c r="HN267" s="24"/>
      <c r="IN267" s="6"/>
      <c r="IO267" s="24"/>
      <c r="IP267" s="24"/>
      <c r="JF267" s="1"/>
      <c r="JG267" s="1"/>
      <c r="JH267" s="1"/>
      <c r="JI267" s="1"/>
      <c r="JJ267" s="1"/>
      <c r="JK267" s="1"/>
      <c r="JL267" s="1"/>
      <c r="JM267" s="1"/>
      <c r="JN267" s="1"/>
      <c r="KN267" s="1"/>
      <c r="KO267" s="1"/>
      <c r="KP267" s="1"/>
      <c r="KQ267" s="1"/>
      <c r="KR267" s="4"/>
      <c r="KS267" s="4"/>
      <c r="KT267" s="4"/>
      <c r="KU267" s="1"/>
      <c r="KV267" s="1"/>
      <c r="KW267" s="1"/>
      <c r="KX267" s="1"/>
      <c r="KY267" s="1"/>
      <c r="KZ267" s="1"/>
      <c r="LA267" s="1"/>
      <c r="LB267" s="1"/>
      <c r="LC267" s="1"/>
      <c r="LD267" s="4"/>
      <c r="LE267" s="4"/>
      <c r="LF267" s="4"/>
      <c r="LG267" s="4"/>
      <c r="LH267" s="4"/>
      <c r="ME267" s="6"/>
      <c r="MF267" s="24"/>
      <c r="MG267" s="24"/>
      <c r="NO267" s="6"/>
      <c r="NP267" s="24"/>
      <c r="NQ267" s="24"/>
      <c r="OG267" s="6"/>
      <c r="OH267" s="24"/>
      <c r="OI267" s="24"/>
      <c r="PZ267" s="7"/>
      <c r="QA267" s="24"/>
      <c r="QB267" s="24"/>
      <c r="QR267" s="6"/>
      <c r="QS267" s="24"/>
      <c r="QT267" s="24"/>
      <c r="SK267" s="1"/>
      <c r="SL267" s="1"/>
      <c r="SM267" s="1"/>
      <c r="SN267" s="1"/>
      <c r="SO267" s="1"/>
      <c r="SP267" s="1"/>
      <c r="SQ267" s="1"/>
      <c r="SR267" s="1"/>
      <c r="SS267" s="1"/>
      <c r="ST267" s="1"/>
      <c r="SU267" s="1"/>
      <c r="SV267" s="1"/>
      <c r="SW267" s="1"/>
      <c r="SX267" s="1"/>
      <c r="SY267" s="1"/>
      <c r="SZ267" s="1"/>
      <c r="TA267" s="1"/>
      <c r="TB267" s="1"/>
      <c r="TC267" s="1"/>
      <c r="TD267" s="1"/>
      <c r="TE267" s="1"/>
      <c r="TF267" s="6"/>
      <c r="TG267" s="24"/>
      <c r="TH267" s="24"/>
      <c r="VB267" s="6"/>
      <c r="VC267" s="24"/>
      <c r="VD267" s="24"/>
      <c r="WM267" s="250"/>
      <c r="WN267" s="71"/>
      <c r="WP267" s="24"/>
      <c r="XD267" s="24"/>
      <c r="XE267" s="24"/>
      <c r="XF267" s="24"/>
      <c r="XG267" s="24"/>
      <c r="XH267" s="24"/>
      <c r="XI267" s="24"/>
      <c r="XJ267" s="24"/>
      <c r="XK267" s="24"/>
      <c r="XL267" s="24"/>
      <c r="AAA267" s="24"/>
      <c r="AAB267" s="51"/>
      <c r="AAC267" s="7"/>
      <c r="AAD267" s="7"/>
      <c r="AAE267" s="24"/>
      <c r="AAF267" s="24"/>
      <c r="AAG267" s="24"/>
      <c r="AAH267" s="51"/>
      <c r="AAI267" s="183"/>
    </row>
    <row r="268">
      <c r="K268" s="24"/>
      <c r="L268" s="51"/>
      <c r="M268" s="7"/>
      <c r="N268" s="7"/>
      <c r="O268" s="24"/>
      <c r="P268" s="24"/>
      <c r="Q268" s="24"/>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71"/>
      <c r="AU268" s="6"/>
      <c r="AV268" s="8"/>
      <c r="AW268" s="6"/>
      <c r="AX268" s="1"/>
      <c r="AY268" s="1"/>
      <c r="AZ268" s="3"/>
      <c r="BA268" s="3"/>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7"/>
      <c r="DM268" s="24"/>
      <c r="DN268" s="24"/>
      <c r="DX268" s="1"/>
      <c r="DY268" s="1"/>
      <c r="DZ268" s="1"/>
      <c r="EA268" s="1"/>
      <c r="EB268" s="1"/>
      <c r="EC268" s="1"/>
      <c r="ED268" s="1"/>
      <c r="EE268" s="1"/>
      <c r="EF268" s="1"/>
      <c r="EG268" s="1"/>
      <c r="EH268" s="1"/>
      <c r="EI268" s="1"/>
      <c r="EJ268" s="1"/>
      <c r="EK268" s="1"/>
      <c r="EL268" s="1"/>
      <c r="EM268" s="1"/>
      <c r="EN268" s="1"/>
      <c r="EO268" s="1"/>
      <c r="EP268" s="1"/>
      <c r="EQ268" s="1"/>
      <c r="ER268" s="1"/>
      <c r="ES268" s="6"/>
      <c r="ET268" s="6"/>
      <c r="EU268" s="6"/>
      <c r="EV268" s="7"/>
      <c r="EW268" s="7"/>
      <c r="EX268" s="7"/>
      <c r="EY268" s="7"/>
      <c r="EZ268" s="7"/>
      <c r="FA268" s="24"/>
      <c r="FB268" s="24"/>
      <c r="FM268" s="1"/>
      <c r="FN268" s="1"/>
      <c r="FO268" s="1"/>
      <c r="FP268" s="1"/>
      <c r="FQ268" s="1"/>
      <c r="FR268" s="1"/>
      <c r="FS268" s="1"/>
      <c r="FT268" s="1"/>
      <c r="FU268" s="1"/>
      <c r="FV268" s="1"/>
      <c r="FW268" s="1"/>
      <c r="FX268" s="1"/>
      <c r="FY268" s="1"/>
      <c r="FZ268" s="1"/>
      <c r="GA268" s="1"/>
      <c r="GB268" s="1"/>
      <c r="GC268" s="1"/>
      <c r="GD268" s="1"/>
      <c r="GE268" s="1"/>
      <c r="GF268" s="1"/>
      <c r="GG268" s="7"/>
      <c r="GH268" s="24"/>
      <c r="GI268" s="24"/>
      <c r="HL268" s="7"/>
      <c r="HM268" s="24"/>
      <c r="HN268" s="24"/>
      <c r="IN268" s="7"/>
      <c r="IO268" s="24"/>
      <c r="IP268" s="24"/>
      <c r="JF268" s="1"/>
      <c r="JG268" s="1"/>
      <c r="JH268" s="1"/>
      <c r="JI268" s="1"/>
      <c r="JJ268" s="1"/>
      <c r="JK268" s="1"/>
      <c r="JL268" s="1"/>
      <c r="JM268" s="1"/>
      <c r="JN268" s="1"/>
      <c r="KN268" s="1"/>
      <c r="KO268" s="1"/>
      <c r="KP268" s="1"/>
      <c r="KQ268" s="1"/>
      <c r="KR268" s="4"/>
      <c r="KS268" s="4"/>
      <c r="KT268" s="4"/>
      <c r="KU268" s="1"/>
      <c r="KV268" s="1"/>
      <c r="KW268" s="1"/>
      <c r="KX268" s="1"/>
      <c r="KY268" s="1"/>
      <c r="KZ268" s="1"/>
      <c r="LA268" s="1"/>
      <c r="LB268" s="1"/>
      <c r="LC268" s="1"/>
      <c r="LD268" s="4"/>
      <c r="LE268" s="4"/>
      <c r="LF268" s="4"/>
      <c r="LG268" s="4"/>
      <c r="LH268" s="4"/>
      <c r="ME268" s="7"/>
      <c r="MF268" s="24"/>
      <c r="MG268" s="24"/>
      <c r="NO268" s="7"/>
      <c r="NP268" s="24"/>
      <c r="NQ268" s="24"/>
      <c r="OG268" s="7"/>
      <c r="OH268" s="24"/>
      <c r="OI268" s="24"/>
      <c r="PZ268" s="6"/>
      <c r="QA268" s="24"/>
      <c r="QB268" s="24"/>
      <c r="QR268" s="7"/>
      <c r="QS268" s="24"/>
      <c r="QT268" s="24"/>
      <c r="SK268" s="1"/>
      <c r="SL268" s="1"/>
      <c r="SM268" s="1"/>
      <c r="SN268" s="1"/>
      <c r="SO268" s="1"/>
      <c r="SP268" s="1"/>
      <c r="SQ268" s="1"/>
      <c r="SR268" s="1"/>
      <c r="SS268" s="1"/>
      <c r="ST268" s="1"/>
      <c r="SU268" s="1"/>
      <c r="SV268" s="1"/>
      <c r="SW268" s="1"/>
      <c r="SX268" s="1"/>
      <c r="SY268" s="1"/>
      <c r="SZ268" s="1"/>
      <c r="TA268" s="1"/>
      <c r="TB268" s="1"/>
      <c r="TC268" s="1"/>
      <c r="TD268" s="1"/>
      <c r="TE268" s="1"/>
      <c r="TF268" s="7"/>
      <c r="TG268" s="24"/>
      <c r="TH268" s="24"/>
      <c r="VB268" s="7"/>
      <c r="VC268" s="24"/>
      <c r="VD268" s="24"/>
      <c r="WM268" s="250"/>
      <c r="WN268" s="7"/>
      <c r="WP268" s="24"/>
      <c r="XD268" s="24"/>
      <c r="XE268" s="24"/>
      <c r="XF268" s="24"/>
      <c r="XG268" s="24"/>
      <c r="XH268" s="24"/>
      <c r="XI268" s="24"/>
      <c r="XJ268" s="24"/>
      <c r="XK268" s="24"/>
      <c r="XL268" s="24"/>
      <c r="AAA268" s="24"/>
      <c r="AAB268" s="51"/>
      <c r="AAC268" s="71"/>
      <c r="AAD268" s="7"/>
      <c r="AAE268" s="24"/>
      <c r="AAF268" s="24"/>
      <c r="AAG268" s="24"/>
      <c r="AAH268" s="51"/>
      <c r="AAI268" s="46"/>
    </row>
    <row r="269">
      <c r="K269" s="24"/>
      <c r="L269" s="51"/>
      <c r="M269" s="71"/>
      <c r="N269" s="6"/>
      <c r="O269" s="24"/>
      <c r="P269" s="24"/>
      <c r="Q269" s="24"/>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7"/>
      <c r="AU269" s="1"/>
      <c r="AV269" s="1"/>
      <c r="AW269" s="1"/>
      <c r="AX269" s="1"/>
      <c r="AY269" s="1"/>
      <c r="AZ269" s="3"/>
      <c r="BA269" s="3"/>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6"/>
      <c r="DM269" s="24"/>
      <c r="DN269" s="24"/>
      <c r="DX269" s="1"/>
      <c r="DY269" s="1"/>
      <c r="DZ269" s="1"/>
      <c r="EA269" s="1"/>
      <c r="EB269" s="1"/>
      <c r="EC269" s="1"/>
      <c r="ED269" s="1"/>
      <c r="EE269" s="1"/>
      <c r="EF269" s="1"/>
      <c r="EG269" s="1"/>
      <c r="EH269" s="1"/>
      <c r="EI269" s="1"/>
      <c r="EJ269" s="1"/>
      <c r="EK269" s="1"/>
      <c r="EL269" s="1"/>
      <c r="EM269" s="1"/>
      <c r="EN269" s="1"/>
      <c r="EO269" s="1"/>
      <c r="EP269" s="1"/>
      <c r="EQ269" s="1"/>
      <c r="ER269" s="1"/>
      <c r="ES269" s="7"/>
      <c r="ET269" s="7"/>
      <c r="EU269" s="7"/>
      <c r="EV269" s="6"/>
      <c r="EW269" s="6"/>
      <c r="EX269" s="6"/>
      <c r="EY269" s="6"/>
      <c r="EZ269" s="6"/>
      <c r="FA269" s="24"/>
      <c r="FB269" s="24"/>
      <c r="FM269" s="1"/>
      <c r="FN269" s="1"/>
      <c r="FO269" s="1"/>
      <c r="FP269" s="1"/>
      <c r="FQ269" s="1"/>
      <c r="FR269" s="1"/>
      <c r="FS269" s="1"/>
      <c r="FT269" s="1"/>
      <c r="FU269" s="1"/>
      <c r="FV269" s="1"/>
      <c r="FW269" s="1"/>
      <c r="FX269" s="1"/>
      <c r="FY269" s="1"/>
      <c r="FZ269" s="1"/>
      <c r="GA269" s="1"/>
      <c r="GB269" s="1"/>
      <c r="GC269" s="1"/>
      <c r="GD269" s="1"/>
      <c r="GE269" s="1"/>
      <c r="GF269" s="1"/>
      <c r="GG269" s="6"/>
      <c r="GH269" s="24"/>
      <c r="GI269" s="24"/>
      <c r="HL269" s="6"/>
      <c r="HM269" s="24"/>
      <c r="HN269" s="24"/>
      <c r="IN269" s="6"/>
      <c r="IO269" s="24"/>
      <c r="IP269" s="24"/>
      <c r="JF269" s="1"/>
      <c r="JG269" s="1"/>
      <c r="JH269" s="1"/>
      <c r="JI269" s="1"/>
      <c r="JJ269" s="1"/>
      <c r="JK269" s="1"/>
      <c r="JL269" s="1"/>
      <c r="JM269" s="1"/>
      <c r="JN269" s="1"/>
      <c r="KN269" s="1"/>
      <c r="KO269" s="1"/>
      <c r="KP269" s="1"/>
      <c r="KQ269" s="1"/>
      <c r="KR269" s="4"/>
      <c r="KS269" s="4"/>
      <c r="KT269" s="4"/>
      <c r="KU269" s="1"/>
      <c r="KV269" s="1"/>
      <c r="KW269" s="1"/>
      <c r="KX269" s="1"/>
      <c r="KY269" s="1"/>
      <c r="KZ269" s="1"/>
      <c r="LA269" s="1"/>
      <c r="LB269" s="1"/>
      <c r="LC269" s="1"/>
      <c r="LD269" s="4"/>
      <c r="LE269" s="4"/>
      <c r="LF269" s="4"/>
      <c r="LG269" s="4"/>
      <c r="LH269" s="4"/>
      <c r="ME269" s="6"/>
      <c r="MF269" s="24"/>
      <c r="MG269" s="24"/>
      <c r="NO269" s="6"/>
      <c r="NP269" s="24"/>
      <c r="NQ269" s="24"/>
      <c r="OG269" s="6"/>
      <c r="OH269" s="24"/>
      <c r="OI269" s="24"/>
      <c r="PZ269" s="7"/>
      <c r="QA269" s="24"/>
      <c r="QB269" s="24"/>
      <c r="QR269" s="6"/>
      <c r="QS269" s="24"/>
      <c r="QT269" s="24"/>
      <c r="SK269" s="1"/>
      <c r="SL269" s="1"/>
      <c r="SM269" s="1"/>
      <c r="SN269" s="1"/>
      <c r="SO269" s="1"/>
      <c r="SP269" s="1"/>
      <c r="SQ269" s="1"/>
      <c r="SR269" s="1"/>
      <c r="SS269" s="1"/>
      <c r="ST269" s="1"/>
      <c r="SU269" s="1"/>
      <c r="SV269" s="1"/>
      <c r="SW269" s="1"/>
      <c r="SX269" s="1"/>
      <c r="SY269" s="1"/>
      <c r="SZ269" s="1"/>
      <c r="TA269" s="1"/>
      <c r="TB269" s="1"/>
      <c r="TC269" s="1"/>
      <c r="TD269" s="1"/>
      <c r="TE269" s="1"/>
      <c r="TF269" s="6"/>
      <c r="TG269" s="24"/>
      <c r="TH269" s="24"/>
      <c r="VB269" s="6"/>
      <c r="VC269" s="24"/>
      <c r="VD269" s="24"/>
      <c r="WM269" s="250"/>
      <c r="WN269" s="71"/>
      <c r="WP269" s="24"/>
      <c r="XD269" s="24"/>
      <c r="XE269" s="24"/>
      <c r="XF269" s="24"/>
      <c r="XG269" s="24"/>
      <c r="XH269" s="24"/>
      <c r="XI269" s="24"/>
      <c r="XJ269" s="24"/>
      <c r="XK269" s="24"/>
      <c r="XL269" s="24"/>
      <c r="AAA269" s="24"/>
      <c r="AAB269" s="51"/>
      <c r="AAC269" s="7"/>
      <c r="AAD269" s="7"/>
      <c r="AAE269" s="24"/>
      <c r="AAF269" s="24"/>
      <c r="AAG269" s="24"/>
      <c r="AAH269" s="51"/>
      <c r="AAI269" s="183"/>
    </row>
    <row r="270">
      <c r="K270" s="24"/>
      <c r="L270" s="51"/>
      <c r="M270" s="7"/>
      <c r="N270" s="7"/>
      <c r="O270" s="24"/>
      <c r="P270" s="24"/>
      <c r="Q270" s="24"/>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71"/>
      <c r="AU270" s="1"/>
      <c r="AV270" s="1"/>
      <c r="AW270" s="1"/>
      <c r="AX270" s="1"/>
      <c r="AY270" s="1"/>
      <c r="AZ270" s="3"/>
      <c r="BA270" s="3"/>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7"/>
      <c r="DM270" s="24"/>
      <c r="DN270" s="24"/>
      <c r="DX270" s="1"/>
      <c r="DY270" s="1"/>
      <c r="DZ270" s="1"/>
      <c r="EA270" s="1"/>
      <c r="EB270" s="1"/>
      <c r="EC270" s="1"/>
      <c r="ED270" s="1"/>
      <c r="EE270" s="1"/>
      <c r="EF270" s="1"/>
      <c r="EG270" s="1"/>
      <c r="EH270" s="1"/>
      <c r="EI270" s="1"/>
      <c r="EJ270" s="1"/>
      <c r="EK270" s="1"/>
      <c r="EL270" s="1"/>
      <c r="EM270" s="1"/>
      <c r="EN270" s="1"/>
      <c r="EO270" s="1"/>
      <c r="EP270" s="1"/>
      <c r="EQ270" s="1"/>
      <c r="ER270" s="1"/>
      <c r="ES270" s="6"/>
      <c r="ET270" s="6"/>
      <c r="EU270" s="6"/>
      <c r="EV270" s="7"/>
      <c r="EW270" s="7"/>
      <c r="EX270" s="7"/>
      <c r="EY270" s="7"/>
      <c r="EZ270" s="7"/>
      <c r="FA270" s="24"/>
      <c r="FB270" s="24"/>
      <c r="FM270" s="1"/>
      <c r="FN270" s="1"/>
      <c r="FO270" s="1"/>
      <c r="FP270" s="1"/>
      <c r="FQ270" s="1"/>
      <c r="FR270" s="1"/>
      <c r="FS270" s="1"/>
      <c r="FT270" s="1"/>
      <c r="FU270" s="1"/>
      <c r="FV270" s="1"/>
      <c r="FW270" s="1"/>
      <c r="FX270" s="1"/>
      <c r="FY270" s="1"/>
      <c r="FZ270" s="1"/>
      <c r="GA270" s="1"/>
      <c r="GB270" s="1"/>
      <c r="GC270" s="1"/>
      <c r="GD270" s="1"/>
      <c r="GE270" s="1"/>
      <c r="GF270" s="1"/>
      <c r="GG270" s="7"/>
      <c r="GH270" s="24"/>
      <c r="GI270" s="24"/>
      <c r="HL270" s="7"/>
      <c r="HM270" s="24"/>
      <c r="HN270" s="24"/>
      <c r="IN270" s="7"/>
      <c r="IO270" s="24"/>
      <c r="IP270" s="24"/>
      <c r="JF270" s="1"/>
      <c r="JG270" s="1"/>
      <c r="JH270" s="1"/>
      <c r="JI270" s="1"/>
      <c r="JJ270" s="1"/>
      <c r="JK270" s="1"/>
      <c r="JL270" s="1"/>
      <c r="JM270" s="1"/>
      <c r="JN270" s="1"/>
      <c r="KN270" s="1"/>
      <c r="KO270" s="1"/>
      <c r="KP270" s="1"/>
      <c r="KQ270" s="1"/>
      <c r="KR270" s="4"/>
      <c r="KS270" s="4"/>
      <c r="KT270" s="4"/>
      <c r="KU270" s="1"/>
      <c r="KV270" s="1"/>
      <c r="KW270" s="1"/>
      <c r="KX270" s="1"/>
      <c r="KY270" s="1"/>
      <c r="KZ270" s="1"/>
      <c r="LA270" s="1"/>
      <c r="LB270" s="1"/>
      <c r="LC270" s="1"/>
      <c r="LD270" s="4"/>
      <c r="LE270" s="4"/>
      <c r="LF270" s="4"/>
      <c r="LG270" s="4"/>
      <c r="LH270" s="4"/>
      <c r="ME270" s="7"/>
      <c r="MF270" s="24"/>
      <c r="MG270" s="24"/>
      <c r="NO270" s="7"/>
      <c r="NP270" s="24"/>
      <c r="NQ270" s="24"/>
      <c r="OG270" s="7"/>
      <c r="OH270" s="24"/>
      <c r="OI270" s="24"/>
      <c r="PZ270" s="6"/>
      <c r="QA270" s="24"/>
      <c r="QB270" s="24"/>
      <c r="QR270" s="7"/>
      <c r="QS270" s="24"/>
      <c r="QT270" s="24"/>
      <c r="SK270" s="1"/>
      <c r="SL270" s="1"/>
      <c r="SM270" s="1"/>
      <c r="SN270" s="1"/>
      <c r="SO270" s="1"/>
      <c r="SP270" s="1"/>
      <c r="SQ270" s="1"/>
      <c r="SR270" s="1"/>
      <c r="SS270" s="1"/>
      <c r="ST270" s="1"/>
      <c r="SU270" s="1"/>
      <c r="SV270" s="1"/>
      <c r="SW270" s="1"/>
      <c r="SX270" s="1"/>
      <c r="SY270" s="1"/>
      <c r="SZ270" s="1"/>
      <c r="TA270" s="1"/>
      <c r="TB270" s="1"/>
      <c r="TC270" s="1"/>
      <c r="TD270" s="1"/>
      <c r="TE270" s="1"/>
      <c r="TF270" s="7"/>
      <c r="TG270" s="24"/>
      <c r="TH270" s="24"/>
      <c r="VB270" s="7"/>
      <c r="VC270" s="24"/>
      <c r="VD270" s="24"/>
      <c r="WM270" s="250"/>
      <c r="WN270" s="7"/>
      <c r="WP270" s="24"/>
      <c r="XD270" s="24"/>
      <c r="XE270" s="24"/>
      <c r="XF270" s="24"/>
      <c r="XG270" s="24"/>
      <c r="XH270" s="24"/>
      <c r="XI270" s="24"/>
      <c r="XJ270" s="24"/>
      <c r="XK270" s="24"/>
      <c r="XL270" s="24"/>
      <c r="AAA270" s="24"/>
      <c r="AAB270" s="51"/>
      <c r="AAC270" s="71"/>
      <c r="AAD270" s="7"/>
      <c r="AAE270" s="24"/>
      <c r="AAF270" s="24"/>
      <c r="AAG270" s="24"/>
      <c r="AAH270" s="51"/>
      <c r="AAI270" s="46"/>
    </row>
    <row r="271">
      <c r="K271" s="24"/>
      <c r="L271" s="51"/>
      <c r="M271" s="71"/>
      <c r="N271" s="6"/>
      <c r="O271" s="24"/>
      <c r="P271" s="24"/>
      <c r="Q271" s="24"/>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7"/>
      <c r="AU271" s="1"/>
      <c r="AV271" s="1"/>
      <c r="AW271" s="1"/>
      <c r="AX271" s="1"/>
      <c r="AY271" s="1"/>
      <c r="AZ271" s="3"/>
      <c r="BA271" s="3"/>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6"/>
      <c r="DM271" s="24"/>
      <c r="DN271" s="24"/>
      <c r="DX271" s="1"/>
      <c r="DY271" s="1"/>
      <c r="DZ271" s="1"/>
      <c r="EA271" s="1"/>
      <c r="EB271" s="1"/>
      <c r="EC271" s="1"/>
      <c r="ED271" s="1"/>
      <c r="EE271" s="1"/>
      <c r="EF271" s="1"/>
      <c r="EG271" s="1"/>
      <c r="EH271" s="1"/>
      <c r="EI271" s="1"/>
      <c r="EJ271" s="1"/>
      <c r="EK271" s="1"/>
      <c r="EL271" s="1"/>
      <c r="EM271" s="1"/>
      <c r="EN271" s="1"/>
      <c r="EO271" s="1"/>
      <c r="EP271" s="1"/>
      <c r="EQ271" s="1"/>
      <c r="ER271" s="1"/>
      <c r="ES271" s="7"/>
      <c r="ET271" s="7"/>
      <c r="EU271" s="7"/>
      <c r="EV271" s="6"/>
      <c r="EW271" s="6"/>
      <c r="EX271" s="6"/>
      <c r="EY271" s="6"/>
      <c r="EZ271" s="6"/>
      <c r="FA271" s="24"/>
      <c r="FB271" s="24"/>
      <c r="FM271" s="1"/>
      <c r="FN271" s="1"/>
      <c r="FO271" s="1"/>
      <c r="FP271" s="1"/>
      <c r="FQ271" s="1"/>
      <c r="FR271" s="1"/>
      <c r="FS271" s="1"/>
      <c r="FT271" s="1"/>
      <c r="FU271" s="1"/>
      <c r="FV271" s="1"/>
      <c r="FW271" s="1"/>
      <c r="FX271" s="1"/>
      <c r="FY271" s="1"/>
      <c r="FZ271" s="1"/>
      <c r="GA271" s="1"/>
      <c r="GB271" s="1"/>
      <c r="GC271" s="1"/>
      <c r="GD271" s="1"/>
      <c r="GE271" s="1"/>
      <c r="GF271" s="1"/>
      <c r="GG271" s="6"/>
      <c r="GH271" s="24"/>
      <c r="GI271" s="24"/>
      <c r="HL271" s="6"/>
      <c r="HM271" s="24"/>
      <c r="HN271" s="24"/>
      <c r="IN271" s="6"/>
      <c r="IO271" s="24"/>
      <c r="IP271" s="24"/>
      <c r="JF271" s="1"/>
      <c r="JG271" s="1"/>
      <c r="JH271" s="1"/>
      <c r="JI271" s="1"/>
      <c r="JJ271" s="1"/>
      <c r="JK271" s="1"/>
      <c r="JL271" s="1"/>
      <c r="JM271" s="1"/>
      <c r="JN271" s="1"/>
      <c r="KN271" s="1"/>
      <c r="KO271" s="1"/>
      <c r="KP271" s="1"/>
      <c r="KQ271" s="1"/>
      <c r="KR271" s="4"/>
      <c r="KS271" s="4"/>
      <c r="KT271" s="4"/>
      <c r="KU271" s="1"/>
      <c r="KV271" s="1"/>
      <c r="KW271" s="1"/>
      <c r="KX271" s="1"/>
      <c r="KY271" s="1"/>
      <c r="KZ271" s="1"/>
      <c r="LA271" s="1"/>
      <c r="LB271" s="1"/>
      <c r="LC271" s="1"/>
      <c r="LD271" s="4"/>
      <c r="LE271" s="4"/>
      <c r="LF271" s="4"/>
      <c r="LG271" s="4"/>
      <c r="LH271" s="4"/>
      <c r="ME271" s="6"/>
      <c r="MF271" s="24"/>
      <c r="MG271" s="24"/>
      <c r="NO271" s="6"/>
      <c r="NP271" s="24"/>
      <c r="NQ271" s="24"/>
      <c r="OG271" s="6"/>
      <c r="OH271" s="24"/>
      <c r="OI271" s="24"/>
      <c r="PZ271" s="24"/>
      <c r="QA271" s="6"/>
      <c r="QB271" s="24"/>
      <c r="QR271" s="6"/>
      <c r="QS271" s="24"/>
      <c r="QT271" s="24"/>
      <c r="SK271" s="1"/>
      <c r="SL271" s="1"/>
      <c r="SM271" s="1"/>
      <c r="SN271" s="1"/>
      <c r="SO271" s="1"/>
      <c r="SP271" s="1"/>
      <c r="SQ271" s="1"/>
      <c r="SR271" s="1"/>
      <c r="SS271" s="1"/>
      <c r="ST271" s="1"/>
      <c r="SU271" s="1"/>
      <c r="SV271" s="1"/>
      <c r="SW271" s="1"/>
      <c r="SX271" s="1"/>
      <c r="SY271" s="1"/>
      <c r="SZ271" s="1"/>
      <c r="TA271" s="1"/>
      <c r="TB271" s="1"/>
      <c r="TC271" s="1"/>
      <c r="TD271" s="1"/>
      <c r="TE271" s="1"/>
      <c r="TF271" s="6"/>
      <c r="TG271" s="24"/>
      <c r="TH271" s="24"/>
      <c r="VB271" s="6"/>
      <c r="VC271" s="24"/>
      <c r="VD271" s="24"/>
      <c r="WM271" s="250"/>
      <c r="WN271" s="71"/>
      <c r="WP271" s="24"/>
      <c r="XD271" s="24"/>
      <c r="XE271" s="24"/>
      <c r="XF271" s="24"/>
      <c r="XG271" s="24"/>
      <c r="XH271" s="24"/>
      <c r="XI271" s="24"/>
      <c r="XJ271" s="24"/>
      <c r="XK271" s="24"/>
      <c r="XL271" s="24"/>
      <c r="AAA271" s="24"/>
      <c r="AAB271" s="51"/>
      <c r="AAC271" s="7"/>
      <c r="AAD271" s="7"/>
      <c r="AAE271" s="24"/>
      <c r="AAF271" s="24"/>
      <c r="AAG271" s="24"/>
      <c r="AAH271" s="51"/>
      <c r="AAI271" s="183"/>
    </row>
    <row r="272">
      <c r="K272" s="24"/>
      <c r="L272" s="51"/>
      <c r="M272" s="7"/>
      <c r="N272" s="7"/>
      <c r="O272" s="24"/>
      <c r="P272" s="24"/>
      <c r="Q272" s="24"/>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71"/>
      <c r="AU272" s="1"/>
      <c r="AV272" s="1"/>
      <c r="AW272" s="1"/>
      <c r="AX272" s="1"/>
      <c r="AY272" s="1"/>
      <c r="AZ272" s="3"/>
      <c r="BA272" s="3"/>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7"/>
      <c r="DM272" s="24"/>
      <c r="DN272" s="24"/>
      <c r="DX272" s="1"/>
      <c r="DY272" s="1"/>
      <c r="DZ272" s="1"/>
      <c r="EA272" s="1"/>
      <c r="EB272" s="1"/>
      <c r="EC272" s="1"/>
      <c r="ED272" s="1"/>
      <c r="EE272" s="1"/>
      <c r="EF272" s="1"/>
      <c r="EG272" s="1"/>
      <c r="EH272" s="1"/>
      <c r="EI272" s="1"/>
      <c r="EJ272" s="1"/>
      <c r="EK272" s="1"/>
      <c r="EL272" s="1"/>
      <c r="EM272" s="1"/>
      <c r="EN272" s="1"/>
      <c r="EO272" s="1"/>
      <c r="EP272" s="1"/>
      <c r="EQ272" s="1"/>
      <c r="ER272" s="1"/>
      <c r="ES272" s="6"/>
      <c r="ET272" s="6"/>
      <c r="EU272" s="6"/>
      <c r="EV272" s="7"/>
      <c r="EW272" s="7"/>
      <c r="EX272" s="7"/>
      <c r="EY272" s="7"/>
      <c r="EZ272" s="7"/>
      <c r="FA272" s="24"/>
      <c r="FB272" s="24"/>
      <c r="FM272" s="1"/>
      <c r="FN272" s="1"/>
      <c r="FO272" s="1"/>
      <c r="FP272" s="1"/>
      <c r="FQ272" s="1"/>
      <c r="FR272" s="1"/>
      <c r="FS272" s="1"/>
      <c r="FT272" s="1"/>
      <c r="FU272" s="1"/>
      <c r="FV272" s="1"/>
      <c r="FW272" s="1"/>
      <c r="FX272" s="1"/>
      <c r="FY272" s="1"/>
      <c r="FZ272" s="1"/>
      <c r="GA272" s="1"/>
      <c r="GB272" s="1"/>
      <c r="GC272" s="1"/>
      <c r="GD272" s="1"/>
      <c r="GE272" s="1"/>
      <c r="GF272" s="1"/>
      <c r="GG272" s="7"/>
      <c r="GH272" s="24"/>
      <c r="GI272" s="24"/>
      <c r="HL272" s="7"/>
      <c r="HM272" s="24"/>
      <c r="HN272" s="24"/>
      <c r="IN272" s="7"/>
      <c r="IO272" s="24"/>
      <c r="IP272" s="24"/>
      <c r="JF272" s="1"/>
      <c r="JG272" s="1"/>
      <c r="JH272" s="1"/>
      <c r="JI272" s="1"/>
      <c r="JJ272" s="1"/>
      <c r="JK272" s="1"/>
      <c r="JL272" s="1"/>
      <c r="JM272" s="1"/>
      <c r="JN272" s="1"/>
      <c r="KN272" s="1"/>
      <c r="KO272" s="1"/>
      <c r="KP272" s="1"/>
      <c r="KQ272" s="1"/>
      <c r="KR272" s="4"/>
      <c r="KS272" s="4"/>
      <c r="KT272" s="4"/>
      <c r="KU272" s="1"/>
      <c r="KV272" s="1"/>
      <c r="KW272" s="1"/>
      <c r="KX272" s="1"/>
      <c r="KY272" s="1"/>
      <c r="KZ272" s="1"/>
      <c r="LA272" s="1"/>
      <c r="LB272" s="1"/>
      <c r="LC272" s="1"/>
      <c r="LD272" s="4"/>
      <c r="LE272" s="4"/>
      <c r="LF272" s="4"/>
      <c r="LG272" s="4"/>
      <c r="LH272" s="4"/>
      <c r="ME272" s="7"/>
      <c r="MF272" s="24"/>
      <c r="MG272" s="24"/>
      <c r="NO272" s="7"/>
      <c r="NP272" s="24"/>
      <c r="NQ272" s="24"/>
      <c r="OG272" s="7"/>
      <c r="OH272" s="24"/>
      <c r="OI272" s="24"/>
      <c r="QA272" s="6"/>
      <c r="QB272" s="6"/>
      <c r="QR272" s="7"/>
      <c r="QS272" s="24"/>
      <c r="QT272" s="24"/>
      <c r="SK272" s="1"/>
      <c r="SL272" s="1"/>
      <c r="SM272" s="1"/>
      <c r="SN272" s="1"/>
      <c r="SO272" s="1"/>
      <c r="SP272" s="1"/>
      <c r="SQ272" s="1"/>
      <c r="SR272" s="1"/>
      <c r="SS272" s="1"/>
      <c r="ST272" s="1"/>
      <c r="SU272" s="1"/>
      <c r="SV272" s="1"/>
      <c r="SW272" s="1"/>
      <c r="SX272" s="1"/>
      <c r="SY272" s="1"/>
      <c r="SZ272" s="1"/>
      <c r="TA272" s="1"/>
      <c r="TB272" s="1"/>
      <c r="TC272" s="1"/>
      <c r="TD272" s="1"/>
      <c r="TE272" s="1"/>
      <c r="TF272" s="7"/>
      <c r="TG272" s="24"/>
      <c r="TH272" s="24"/>
      <c r="VB272" s="7"/>
      <c r="VC272" s="24"/>
      <c r="VD272" s="24"/>
      <c r="WM272" s="250"/>
      <c r="WN272" s="7"/>
      <c r="WP272" s="24"/>
      <c r="XD272" s="24"/>
      <c r="XE272" s="24"/>
      <c r="XF272" s="24"/>
      <c r="XG272" s="24"/>
      <c r="XH272" s="24"/>
      <c r="XI272" s="24"/>
      <c r="XJ272" s="24"/>
      <c r="XK272" s="24"/>
      <c r="XL272" s="24"/>
      <c r="AAA272" s="24"/>
      <c r="AAB272" s="51"/>
      <c r="AAC272" s="71"/>
      <c r="AAD272" s="7"/>
      <c r="AAE272" s="24"/>
      <c r="AAF272" s="24"/>
      <c r="AAG272" s="24"/>
      <c r="AAH272" s="51"/>
      <c r="AAI272" s="46"/>
    </row>
    <row r="273">
      <c r="K273" s="24"/>
      <c r="L273" s="51"/>
      <c r="M273" s="71"/>
      <c r="N273" s="6"/>
      <c r="O273" s="24"/>
      <c r="P273" s="24"/>
      <c r="Q273" s="24"/>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71"/>
      <c r="AU273" s="1"/>
      <c r="AV273" s="1"/>
      <c r="AW273" s="1"/>
      <c r="AX273" s="1"/>
      <c r="AY273" s="1"/>
      <c r="AZ273" s="3"/>
      <c r="BA273" s="3"/>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6"/>
      <c r="DM273" s="24"/>
      <c r="DN273" s="24"/>
      <c r="DX273" s="1"/>
      <c r="DY273" s="1"/>
      <c r="DZ273" s="1"/>
      <c r="EA273" s="1"/>
      <c r="EB273" s="1"/>
      <c r="EC273" s="1"/>
      <c r="ED273" s="1"/>
      <c r="EE273" s="1"/>
      <c r="EF273" s="1"/>
      <c r="EG273" s="1"/>
      <c r="EH273" s="1"/>
      <c r="EI273" s="1"/>
      <c r="EJ273" s="1"/>
      <c r="EK273" s="1"/>
      <c r="EL273" s="1"/>
      <c r="EM273" s="1"/>
      <c r="EN273" s="1"/>
      <c r="EO273" s="1"/>
      <c r="EP273" s="1"/>
      <c r="EQ273" s="1"/>
      <c r="ER273" s="1"/>
      <c r="ES273" s="24"/>
      <c r="ET273" s="24"/>
      <c r="EU273" s="24"/>
      <c r="EV273" s="6"/>
      <c r="EW273" s="6"/>
      <c r="EX273" s="6"/>
      <c r="EY273" s="6"/>
      <c r="EZ273" s="6"/>
      <c r="FA273" s="24"/>
      <c r="FB273" s="24"/>
      <c r="FM273" s="1"/>
      <c r="FN273" s="1"/>
      <c r="FO273" s="1"/>
      <c r="FP273" s="1"/>
      <c r="FQ273" s="1"/>
      <c r="FR273" s="1"/>
      <c r="FS273" s="1"/>
      <c r="FT273" s="1"/>
      <c r="FU273" s="1"/>
      <c r="FV273" s="1"/>
      <c r="FW273" s="1"/>
      <c r="FX273" s="1"/>
      <c r="FY273" s="1"/>
      <c r="FZ273" s="1"/>
      <c r="GA273" s="1"/>
      <c r="GB273" s="1"/>
      <c r="GC273" s="1"/>
      <c r="GD273" s="1"/>
      <c r="GE273" s="1"/>
      <c r="GF273" s="1"/>
      <c r="GG273" s="6"/>
      <c r="GH273" s="24"/>
      <c r="GI273" s="24"/>
      <c r="HL273" s="6"/>
      <c r="HM273" s="24"/>
      <c r="HN273" s="24"/>
      <c r="IN273" s="6"/>
      <c r="IO273" s="24"/>
      <c r="IP273" s="24"/>
      <c r="JF273" s="1"/>
      <c r="JG273" s="1"/>
      <c r="JH273" s="1"/>
      <c r="JI273" s="1"/>
      <c r="JJ273" s="1"/>
      <c r="JK273" s="1"/>
      <c r="JL273" s="1"/>
      <c r="JM273" s="1"/>
      <c r="JN273" s="1"/>
      <c r="KN273" s="1"/>
      <c r="KO273" s="1"/>
      <c r="KP273" s="1"/>
      <c r="KQ273" s="1"/>
      <c r="KR273" s="4"/>
      <c r="KS273" s="4"/>
      <c r="KT273" s="4"/>
      <c r="KU273" s="1"/>
      <c r="KV273" s="1"/>
      <c r="KW273" s="1"/>
      <c r="KX273" s="1"/>
      <c r="KY273" s="1"/>
      <c r="KZ273" s="1"/>
      <c r="LA273" s="1"/>
      <c r="LB273" s="1"/>
      <c r="LC273" s="1"/>
      <c r="LD273" s="4"/>
      <c r="LE273" s="4"/>
      <c r="LF273" s="4"/>
      <c r="LG273" s="4"/>
      <c r="LH273" s="4"/>
      <c r="ME273" s="6"/>
      <c r="MF273" s="24"/>
      <c r="MG273" s="24"/>
      <c r="NO273" s="6"/>
      <c r="NP273" s="24"/>
      <c r="NQ273" s="24"/>
      <c r="OG273" s="6"/>
      <c r="OH273" s="24"/>
      <c r="OI273" s="24"/>
      <c r="PZ273" s="6"/>
      <c r="QA273" s="8"/>
      <c r="QB273" s="6"/>
      <c r="QR273" s="6"/>
      <c r="QS273" s="24"/>
      <c r="QT273" s="24"/>
      <c r="SK273" s="1"/>
      <c r="SL273" s="1"/>
      <c r="SM273" s="1"/>
      <c r="SN273" s="1"/>
      <c r="SO273" s="1"/>
      <c r="SP273" s="1"/>
      <c r="SQ273" s="1"/>
      <c r="SR273" s="1"/>
      <c r="SS273" s="1"/>
      <c r="ST273" s="1"/>
      <c r="SU273" s="1"/>
      <c r="SV273" s="1"/>
      <c r="SW273" s="1"/>
      <c r="SX273" s="1"/>
      <c r="SY273" s="1"/>
      <c r="SZ273" s="1"/>
      <c r="TA273" s="1"/>
      <c r="TB273" s="1"/>
      <c r="TC273" s="1"/>
      <c r="TD273" s="1"/>
      <c r="TE273" s="1"/>
      <c r="TF273" s="6"/>
      <c r="TG273" s="24"/>
      <c r="TH273" s="24"/>
      <c r="VB273" s="6"/>
      <c r="VC273" s="24"/>
      <c r="VD273" s="24"/>
      <c r="WM273" s="250"/>
      <c r="WN273" s="71"/>
      <c r="WP273" s="24"/>
      <c r="XD273" s="24"/>
      <c r="XE273" s="24"/>
      <c r="XF273" s="24"/>
      <c r="XG273" s="24"/>
      <c r="XH273" s="24"/>
      <c r="XI273" s="24"/>
      <c r="XJ273" s="24"/>
      <c r="XK273" s="24"/>
      <c r="XL273" s="24"/>
      <c r="AAA273" s="24"/>
      <c r="AAB273" s="71"/>
      <c r="AAC273" s="71"/>
      <c r="AAD273" s="24"/>
      <c r="AAE273" s="6"/>
      <c r="AAF273" s="24"/>
      <c r="AAG273" s="6"/>
      <c r="AAH273" s="24"/>
      <c r="AAI273" s="46"/>
    </row>
    <row r="274">
      <c r="K274" s="24"/>
      <c r="L274" s="51"/>
      <c r="M274" s="7"/>
      <c r="N274" s="7"/>
      <c r="O274" s="24"/>
      <c r="P274" s="24"/>
      <c r="Q274" s="24"/>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6"/>
      <c r="AU274" s="1"/>
      <c r="AV274" s="1"/>
      <c r="AW274" s="1"/>
      <c r="AX274" s="1"/>
      <c r="AY274" s="1"/>
      <c r="AZ274" s="3"/>
      <c r="BA274" s="3"/>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24"/>
      <c r="DM274" s="6"/>
      <c r="DN274" s="24"/>
      <c r="DX274" s="1"/>
      <c r="DY274" s="1"/>
      <c r="DZ274" s="1"/>
      <c r="EA274" s="1"/>
      <c r="EB274" s="1"/>
      <c r="EC274" s="1"/>
      <c r="ED274" s="1"/>
      <c r="EE274" s="1"/>
      <c r="EF274" s="1"/>
      <c r="EG274" s="1"/>
      <c r="EH274" s="1"/>
      <c r="EI274" s="1"/>
      <c r="EJ274" s="1"/>
      <c r="EK274" s="1"/>
      <c r="EL274" s="1"/>
      <c r="EM274" s="1"/>
      <c r="EN274" s="1"/>
      <c r="EO274" s="1"/>
      <c r="EP274" s="1"/>
      <c r="EQ274" s="1"/>
      <c r="ER274" s="1"/>
      <c r="EV274" s="24"/>
      <c r="EW274" s="24"/>
      <c r="EX274" s="24"/>
      <c r="EY274" s="24"/>
      <c r="EZ274" s="24"/>
      <c r="FA274" s="6"/>
      <c r="FB274" s="24"/>
      <c r="FM274" s="1"/>
      <c r="FN274" s="1"/>
      <c r="FO274" s="1"/>
      <c r="FP274" s="1"/>
      <c r="FQ274" s="1"/>
      <c r="FR274" s="1"/>
      <c r="FS274" s="1"/>
      <c r="FT274" s="1"/>
      <c r="FU274" s="1"/>
      <c r="FV274" s="1"/>
      <c r="FW274" s="1"/>
      <c r="FX274" s="1"/>
      <c r="FY274" s="1"/>
      <c r="FZ274" s="1"/>
      <c r="GA274" s="1"/>
      <c r="GB274" s="1"/>
      <c r="GC274" s="1"/>
      <c r="GD274" s="1"/>
      <c r="GE274" s="1"/>
      <c r="GF274" s="1"/>
      <c r="GG274" s="24"/>
      <c r="GH274" s="6"/>
      <c r="GI274" s="24"/>
      <c r="HL274" s="24"/>
      <c r="HM274" s="6"/>
      <c r="HN274" s="24"/>
      <c r="IN274" s="24"/>
      <c r="IO274" s="6"/>
      <c r="IP274" s="24"/>
      <c r="JF274" s="1"/>
      <c r="JG274" s="1"/>
      <c r="JH274" s="1"/>
      <c r="JI274" s="1"/>
      <c r="JJ274" s="1"/>
      <c r="JK274" s="1"/>
      <c r="JL274" s="1"/>
      <c r="JM274" s="1"/>
      <c r="JN274" s="1"/>
      <c r="KN274" s="1"/>
      <c r="KO274" s="1"/>
      <c r="KP274" s="1"/>
      <c r="KQ274" s="1"/>
      <c r="KR274" s="4"/>
      <c r="KS274" s="4"/>
      <c r="KT274" s="4"/>
      <c r="KU274" s="1"/>
      <c r="KV274" s="1"/>
      <c r="KW274" s="1"/>
      <c r="KX274" s="1"/>
      <c r="KY274" s="1"/>
      <c r="KZ274" s="1"/>
      <c r="LA274" s="1"/>
      <c r="LB274" s="1"/>
      <c r="LC274" s="1"/>
      <c r="LD274" s="4"/>
      <c r="LE274" s="4"/>
      <c r="LF274" s="4"/>
      <c r="LG274" s="4"/>
      <c r="LH274" s="4"/>
      <c r="ME274" s="24"/>
      <c r="MF274" s="6"/>
      <c r="MG274" s="24"/>
      <c r="NO274" s="24"/>
      <c r="NP274" s="6"/>
      <c r="NQ274" s="24"/>
      <c r="OG274" s="24"/>
      <c r="OH274" s="6"/>
      <c r="OI274" s="24"/>
      <c r="QR274" s="24"/>
      <c r="QS274" s="6"/>
      <c r="QT274" s="24"/>
      <c r="SK274" s="1"/>
      <c r="SL274" s="1"/>
      <c r="SM274" s="1"/>
      <c r="SN274" s="1"/>
      <c r="SO274" s="1"/>
      <c r="SP274" s="1"/>
      <c r="SQ274" s="1"/>
      <c r="SR274" s="1"/>
      <c r="SS274" s="1"/>
      <c r="ST274" s="1"/>
      <c r="SU274" s="1"/>
      <c r="SV274" s="1"/>
      <c r="SW274" s="1"/>
      <c r="SX274" s="1"/>
      <c r="SY274" s="1"/>
      <c r="SZ274" s="1"/>
      <c r="TA274" s="1"/>
      <c r="TB274" s="1"/>
      <c r="TC274" s="1"/>
      <c r="TD274" s="1"/>
      <c r="TE274" s="1"/>
      <c r="TF274" s="24"/>
      <c r="TG274" s="6"/>
      <c r="TH274" s="24"/>
      <c r="VB274" s="24"/>
      <c r="VC274" s="6"/>
      <c r="VD274" s="24"/>
      <c r="WM274" s="250"/>
      <c r="WN274" s="7"/>
      <c r="WP274" s="24"/>
      <c r="XD274" s="24"/>
      <c r="XE274" s="24"/>
      <c r="XF274" s="24"/>
      <c r="XG274" s="24"/>
      <c r="XH274" s="24"/>
      <c r="XI274" s="24"/>
      <c r="XJ274" s="24"/>
      <c r="XK274" s="24"/>
      <c r="XL274" s="24"/>
      <c r="AAA274" s="24"/>
      <c r="AAB274" s="6"/>
      <c r="AAC274" s="6"/>
      <c r="AAE274" s="6"/>
      <c r="AAF274" s="7"/>
      <c r="AAG274" s="6"/>
      <c r="AAH274" s="7"/>
      <c r="AAI274" s="183"/>
    </row>
    <row r="275">
      <c r="K275" s="24"/>
      <c r="L275" s="51"/>
      <c r="M275" s="71"/>
      <c r="N275" s="6"/>
      <c r="O275" s="24"/>
      <c r="P275" s="24"/>
      <c r="Q275" s="24"/>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8"/>
      <c r="AU275" s="1"/>
      <c r="AV275" s="1"/>
      <c r="AW275" s="1"/>
      <c r="AX275" s="1"/>
      <c r="AY275" s="1"/>
      <c r="AZ275" s="3"/>
      <c r="BA275" s="3"/>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M275" s="6"/>
      <c r="DN275" s="6"/>
      <c r="DX275" s="1"/>
      <c r="DY275" s="1"/>
      <c r="DZ275" s="1"/>
      <c r="EA275" s="1"/>
      <c r="EB275" s="1"/>
      <c r="EC275" s="1"/>
      <c r="ED275" s="1"/>
      <c r="EE275" s="1"/>
      <c r="EF275" s="1"/>
      <c r="EG275" s="1"/>
      <c r="EH275" s="1"/>
      <c r="EI275" s="1"/>
      <c r="EJ275" s="1"/>
      <c r="EK275" s="1"/>
      <c r="EL275" s="1"/>
      <c r="EM275" s="1"/>
      <c r="EN275" s="1"/>
      <c r="EO275" s="1"/>
      <c r="EP275" s="1"/>
      <c r="EQ275" s="1"/>
      <c r="ER275" s="1"/>
      <c r="ES275" s="6"/>
      <c r="ET275" s="6"/>
      <c r="EU275" s="6"/>
      <c r="FA275" s="6"/>
      <c r="FB275" s="6"/>
      <c r="FM275" s="1"/>
      <c r="FN275" s="1"/>
      <c r="FO275" s="1"/>
      <c r="FP275" s="1"/>
      <c r="FQ275" s="1"/>
      <c r="FR275" s="1"/>
      <c r="FS275" s="1"/>
      <c r="FT275" s="1"/>
      <c r="FU275" s="1"/>
      <c r="FV275" s="1"/>
      <c r="FW275" s="1"/>
      <c r="FX275" s="1"/>
      <c r="FY275" s="1"/>
      <c r="FZ275" s="1"/>
      <c r="GA275" s="1"/>
      <c r="GB275" s="1"/>
      <c r="GC275" s="1"/>
      <c r="GD275" s="1"/>
      <c r="GE275" s="1"/>
      <c r="GF275" s="1"/>
      <c r="GH275" s="6"/>
      <c r="GI275" s="6"/>
      <c r="HM275" s="6"/>
      <c r="HN275" s="6"/>
      <c r="IO275" s="6"/>
      <c r="IP275" s="6"/>
      <c r="JF275" s="1"/>
      <c r="JG275" s="1"/>
      <c r="JH275" s="1"/>
      <c r="JI275" s="1"/>
      <c r="JJ275" s="1"/>
      <c r="JK275" s="1"/>
      <c r="JL275" s="1"/>
      <c r="JM275" s="1"/>
      <c r="JN275" s="1"/>
      <c r="KN275" s="1"/>
      <c r="KO275" s="1"/>
      <c r="KP275" s="1"/>
      <c r="KQ275" s="1"/>
      <c r="KR275" s="4"/>
      <c r="KS275" s="4"/>
      <c r="KT275" s="4"/>
      <c r="KU275" s="1"/>
      <c r="KV275" s="1"/>
      <c r="KW275" s="1"/>
      <c r="KX275" s="1"/>
      <c r="KY275" s="1"/>
      <c r="KZ275" s="1"/>
      <c r="LA275" s="1"/>
      <c r="LB275" s="1"/>
      <c r="LC275" s="1"/>
      <c r="LD275" s="4"/>
      <c r="LE275" s="4"/>
      <c r="LF275" s="4"/>
      <c r="LG275" s="4"/>
      <c r="LH275" s="4"/>
      <c r="MF275" s="6"/>
      <c r="MG275" s="6"/>
      <c r="NP275" s="6"/>
      <c r="NQ275" s="6"/>
      <c r="OH275" s="6"/>
      <c r="OI275" s="6"/>
      <c r="QS275" s="6"/>
      <c r="QT275" s="6"/>
      <c r="SK275" s="1"/>
      <c r="SL275" s="1"/>
      <c r="SM275" s="1"/>
      <c r="SN275" s="1"/>
      <c r="SO275" s="1"/>
      <c r="SP275" s="1"/>
      <c r="SQ275" s="1"/>
      <c r="SR275" s="1"/>
      <c r="SS275" s="1"/>
      <c r="ST275" s="1"/>
      <c r="SU275" s="1"/>
      <c r="SV275" s="1"/>
      <c r="SW275" s="1"/>
      <c r="SX275" s="1"/>
      <c r="SY275" s="1"/>
      <c r="SZ275" s="1"/>
      <c r="TA275" s="1"/>
      <c r="TB275" s="1"/>
      <c r="TC275" s="1"/>
      <c r="TD275" s="1"/>
      <c r="TE275" s="1"/>
      <c r="TG275" s="6"/>
      <c r="TH275" s="6"/>
      <c r="VC275" s="6"/>
      <c r="VD275" s="6"/>
      <c r="WM275" s="250"/>
      <c r="WN275" s="71"/>
      <c r="WP275" s="24"/>
      <c r="AAA275" s="24"/>
      <c r="AAB275" s="3"/>
      <c r="AAC275" s="8"/>
      <c r="AAD275" s="7"/>
      <c r="AAE275" s="8"/>
      <c r="AAF275" s="7"/>
      <c r="AAH275" s="4"/>
      <c r="AAI275" s="183"/>
    </row>
    <row r="276">
      <c r="K276" s="24"/>
      <c r="L276" s="51"/>
      <c r="M276" s="7"/>
      <c r="N276" s="7"/>
      <c r="O276" s="24"/>
      <c r="P276" s="24"/>
      <c r="Q276" s="24"/>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1"/>
      <c r="AU276" s="1"/>
      <c r="AV276" s="1"/>
      <c r="AW276" s="1"/>
      <c r="AX276" s="1"/>
      <c r="AY276" s="1"/>
      <c r="AZ276" s="3"/>
      <c r="BA276" s="3"/>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6"/>
      <c r="DM276" s="8"/>
      <c r="DN276" s="6"/>
      <c r="DX276" s="1"/>
      <c r="DY276" s="1"/>
      <c r="DZ276" s="1"/>
      <c r="EA276" s="1"/>
      <c r="EB276" s="1"/>
      <c r="EC276" s="1"/>
      <c r="ED276" s="1"/>
      <c r="EE276" s="1"/>
      <c r="EF276" s="1"/>
      <c r="EG276" s="1"/>
      <c r="EH276" s="1"/>
      <c r="EI276" s="1"/>
      <c r="EJ276" s="1"/>
      <c r="EK276" s="1"/>
      <c r="EL276" s="1"/>
      <c r="EM276" s="1"/>
      <c r="EN276" s="1"/>
      <c r="EO276" s="1"/>
      <c r="EP276" s="1"/>
      <c r="EQ276" s="1"/>
      <c r="ER276" s="1"/>
      <c r="EV276" s="6"/>
      <c r="EW276" s="6"/>
      <c r="EX276" s="6"/>
      <c r="EY276" s="6"/>
      <c r="EZ276" s="6"/>
      <c r="FA276" s="8"/>
      <c r="FB276" s="6"/>
      <c r="FM276" s="1"/>
      <c r="FN276" s="1"/>
      <c r="FO276" s="1"/>
      <c r="FP276" s="1"/>
      <c r="FQ276" s="1"/>
      <c r="FR276" s="1"/>
      <c r="FS276" s="1"/>
      <c r="FT276" s="1"/>
      <c r="FU276" s="1"/>
      <c r="FV276" s="1"/>
      <c r="FW276" s="1"/>
      <c r="FX276" s="1"/>
      <c r="FY276" s="1"/>
      <c r="FZ276" s="1"/>
      <c r="GA276" s="1"/>
      <c r="GB276" s="1"/>
      <c r="GC276" s="1"/>
      <c r="GD276" s="1"/>
      <c r="GE276" s="1"/>
      <c r="GF276" s="1"/>
      <c r="GG276" s="6"/>
      <c r="GH276" s="8"/>
      <c r="GI276" s="6"/>
      <c r="HL276" s="6"/>
      <c r="HM276" s="8"/>
      <c r="HN276" s="6"/>
      <c r="IN276" s="6"/>
      <c r="IO276" s="8"/>
      <c r="IP276" s="6"/>
      <c r="JF276" s="1"/>
      <c r="JG276" s="1"/>
      <c r="JH276" s="1"/>
      <c r="JI276" s="1"/>
      <c r="JJ276" s="1"/>
      <c r="JK276" s="1"/>
      <c r="JL276" s="1"/>
      <c r="JM276" s="1"/>
      <c r="JN276" s="1"/>
      <c r="KN276" s="1"/>
      <c r="KO276" s="1"/>
      <c r="KP276" s="1"/>
      <c r="KQ276" s="1"/>
      <c r="KR276" s="4"/>
      <c r="KS276" s="4"/>
      <c r="KT276" s="4"/>
      <c r="KU276" s="1"/>
      <c r="KV276" s="1"/>
      <c r="KW276" s="1"/>
      <c r="KX276" s="1"/>
      <c r="KY276" s="1"/>
      <c r="KZ276" s="1"/>
      <c r="LA276" s="1"/>
      <c r="LB276" s="1"/>
      <c r="LC276" s="1"/>
      <c r="LD276" s="4"/>
      <c r="LE276" s="4"/>
      <c r="LF276" s="4"/>
      <c r="LG276" s="4"/>
      <c r="LH276" s="4"/>
      <c r="ME276" s="6"/>
      <c r="MF276" s="8"/>
      <c r="MG276" s="6"/>
      <c r="NO276" s="6"/>
      <c r="NP276" s="8"/>
      <c r="NQ276" s="6"/>
      <c r="OG276" s="6"/>
      <c r="OH276" s="8"/>
      <c r="OI276" s="6"/>
      <c r="QR276" s="6"/>
      <c r="QS276" s="8"/>
      <c r="QT276" s="6"/>
      <c r="SK276" s="1"/>
      <c r="SL276" s="1"/>
      <c r="SM276" s="1"/>
      <c r="SN276" s="1"/>
      <c r="SO276" s="1"/>
      <c r="SP276" s="1"/>
      <c r="SQ276" s="1"/>
      <c r="SR276" s="1"/>
      <c r="SS276" s="1"/>
      <c r="ST276" s="1"/>
      <c r="SU276" s="1"/>
      <c r="SV276" s="1"/>
      <c r="SW276" s="1"/>
      <c r="SX276" s="1"/>
      <c r="SY276" s="1"/>
      <c r="SZ276" s="1"/>
      <c r="TA276" s="1"/>
      <c r="TB276" s="1"/>
      <c r="TC276" s="1"/>
      <c r="TD276" s="1"/>
      <c r="TE276" s="1"/>
      <c r="TF276" s="6"/>
      <c r="TG276" s="8"/>
      <c r="TH276" s="6"/>
      <c r="VB276" s="6"/>
      <c r="VC276" s="8"/>
      <c r="VD276" s="6"/>
      <c r="WN276" s="71"/>
      <c r="WO276" s="24"/>
      <c r="WP276" s="24"/>
      <c r="AAA276" s="6"/>
    </row>
    <row r="277">
      <c r="K277" s="24"/>
      <c r="L277" s="51"/>
      <c r="M277" s="71"/>
      <c r="N277" s="6"/>
      <c r="O277" s="24"/>
      <c r="P277" s="24"/>
      <c r="Q277" s="24"/>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1"/>
      <c r="AU277" s="1"/>
      <c r="AV277" s="1"/>
      <c r="AW277" s="1"/>
      <c r="AX277" s="1"/>
      <c r="AY277" s="1"/>
      <c r="AZ277" s="3"/>
      <c r="BA277" s="3"/>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X277" s="1"/>
      <c r="DY277" s="1"/>
      <c r="DZ277" s="1"/>
      <c r="EA277" s="1"/>
      <c r="EB277" s="1"/>
      <c r="EC277" s="1"/>
      <c r="ED277" s="1"/>
      <c r="EE277" s="1"/>
      <c r="EF277" s="1"/>
      <c r="EG277" s="1"/>
      <c r="EH277" s="1"/>
      <c r="EI277" s="1"/>
      <c r="EJ277" s="1"/>
      <c r="EK277" s="1"/>
      <c r="EL277" s="1"/>
      <c r="EM277" s="1"/>
      <c r="EN277" s="1"/>
      <c r="EO277" s="1"/>
      <c r="EP277" s="1"/>
      <c r="EQ277" s="1"/>
      <c r="ER277" s="1"/>
      <c r="FM277" s="1"/>
      <c r="FN277" s="1"/>
      <c r="FO277" s="1"/>
      <c r="FP277" s="1"/>
      <c r="FQ277" s="1"/>
      <c r="FR277" s="1"/>
      <c r="FS277" s="1"/>
      <c r="FT277" s="1"/>
      <c r="FU277" s="1"/>
      <c r="FV277" s="1"/>
      <c r="FW277" s="1"/>
      <c r="FX277" s="1"/>
      <c r="FY277" s="1"/>
      <c r="FZ277" s="1"/>
      <c r="GA277" s="1"/>
      <c r="GB277" s="1"/>
      <c r="GC277" s="1"/>
      <c r="GD277" s="1"/>
      <c r="GE277" s="1"/>
      <c r="GF277" s="1"/>
      <c r="JF277" s="1"/>
      <c r="JG277" s="1"/>
      <c r="JH277" s="1"/>
      <c r="JI277" s="1"/>
      <c r="JJ277" s="1"/>
      <c r="JK277" s="1"/>
      <c r="JL277" s="1"/>
      <c r="JM277" s="1"/>
      <c r="JN277" s="1"/>
      <c r="KN277" s="1"/>
      <c r="KO277" s="1"/>
      <c r="KP277" s="1"/>
      <c r="KQ277" s="1"/>
      <c r="KR277" s="4"/>
      <c r="KS277" s="4"/>
      <c r="KT277" s="4"/>
      <c r="KU277" s="1"/>
      <c r="KV277" s="1"/>
      <c r="KW277" s="1"/>
      <c r="KX277" s="1"/>
      <c r="KY277" s="1"/>
      <c r="KZ277" s="1"/>
      <c r="LA277" s="1"/>
      <c r="LB277" s="1"/>
      <c r="LC277" s="1"/>
      <c r="LD277" s="4"/>
      <c r="LE277" s="4"/>
      <c r="LF277" s="4"/>
      <c r="LG277" s="4"/>
      <c r="LH277" s="4"/>
      <c r="SK277" s="1"/>
      <c r="SL277" s="1"/>
      <c r="SM277" s="1"/>
      <c r="SN277" s="1"/>
      <c r="SO277" s="1"/>
      <c r="SP277" s="1"/>
      <c r="SQ277" s="1"/>
      <c r="SR277" s="1"/>
      <c r="SS277" s="1"/>
      <c r="ST277" s="1"/>
      <c r="SU277" s="1"/>
      <c r="SV277" s="1"/>
      <c r="SW277" s="1"/>
      <c r="SX277" s="1"/>
      <c r="SY277" s="1"/>
      <c r="SZ277" s="1"/>
      <c r="TA277" s="1"/>
      <c r="TB277" s="1"/>
      <c r="TC277" s="1"/>
      <c r="TD277" s="1"/>
      <c r="TE277" s="1"/>
      <c r="WM277" s="282"/>
      <c r="WO277" s="4"/>
      <c r="WP277" s="1"/>
      <c r="AAA277" s="6"/>
    </row>
    <row r="278">
      <c r="K278" s="6"/>
      <c r="L278" s="71"/>
      <c r="M278" s="71"/>
      <c r="N278" s="24"/>
      <c r="O278" s="6"/>
      <c r="P278" s="24"/>
      <c r="Q278" s="6"/>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1"/>
      <c r="AU278" s="1"/>
      <c r="AV278" s="1"/>
      <c r="AW278" s="1"/>
      <c r="AX278" s="1"/>
      <c r="AY278" s="1"/>
      <c r="AZ278" s="3"/>
      <c r="BA278" s="3"/>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X278" s="1"/>
      <c r="DY278" s="1"/>
      <c r="DZ278" s="1"/>
      <c r="EA278" s="1"/>
      <c r="EB278" s="1"/>
      <c r="EC278" s="1"/>
      <c r="ED278" s="1"/>
      <c r="EE278" s="1"/>
      <c r="EF278" s="1"/>
      <c r="EG278" s="1"/>
      <c r="EH278" s="1"/>
      <c r="EI278" s="1"/>
      <c r="EJ278" s="1"/>
      <c r="EK278" s="1"/>
      <c r="EL278" s="1"/>
      <c r="EM278" s="1"/>
      <c r="EN278" s="1"/>
      <c r="EO278" s="1"/>
      <c r="EP278" s="1"/>
      <c r="EQ278" s="1"/>
      <c r="ER278" s="1"/>
      <c r="FM278" s="1"/>
      <c r="FN278" s="1"/>
      <c r="FO278" s="1"/>
      <c r="FP278" s="1"/>
      <c r="FQ278" s="1"/>
      <c r="FR278" s="1"/>
      <c r="FS278" s="1"/>
      <c r="FT278" s="1"/>
      <c r="FU278" s="1"/>
      <c r="FV278" s="1"/>
      <c r="FW278" s="1"/>
      <c r="FX278" s="1"/>
      <c r="FY278" s="1"/>
      <c r="FZ278" s="1"/>
      <c r="GA278" s="1"/>
      <c r="GB278" s="1"/>
      <c r="GC278" s="1"/>
      <c r="GD278" s="1"/>
      <c r="GE278" s="1"/>
      <c r="GF278" s="1"/>
      <c r="JF278" s="1"/>
      <c r="JG278" s="1"/>
      <c r="JH278" s="1"/>
      <c r="JI278" s="1"/>
      <c r="JJ278" s="1"/>
      <c r="JK278" s="1"/>
      <c r="JL278" s="1"/>
      <c r="JM278" s="1"/>
      <c r="JN278" s="1"/>
      <c r="KN278" s="1"/>
      <c r="KO278" s="1"/>
      <c r="KP278" s="1"/>
      <c r="KQ278" s="1"/>
      <c r="KR278" s="4"/>
      <c r="KS278" s="4"/>
      <c r="KT278" s="4"/>
      <c r="KU278" s="1"/>
      <c r="KV278" s="1"/>
      <c r="KW278" s="1"/>
      <c r="KX278" s="1"/>
      <c r="KY278" s="1"/>
      <c r="KZ278" s="1"/>
      <c r="LA278" s="1"/>
      <c r="LB278" s="1"/>
      <c r="LC278" s="1"/>
      <c r="LD278" s="4"/>
      <c r="LE278" s="4"/>
      <c r="LF278" s="4"/>
      <c r="LG278" s="4"/>
      <c r="LH278" s="4"/>
      <c r="SK278" s="1"/>
      <c r="SL278" s="1"/>
      <c r="SM278" s="1"/>
      <c r="SN278" s="1"/>
      <c r="SO278" s="1"/>
      <c r="SP278" s="1"/>
      <c r="SQ278" s="1"/>
      <c r="SR278" s="1"/>
      <c r="SS278" s="1"/>
      <c r="ST278" s="1"/>
      <c r="SU278" s="1"/>
      <c r="SV278" s="1"/>
      <c r="SW278" s="1"/>
      <c r="SX278" s="1"/>
      <c r="SY278" s="1"/>
      <c r="SZ278" s="1"/>
      <c r="TA278" s="1"/>
      <c r="TB278" s="1"/>
      <c r="TC278" s="1"/>
      <c r="TD278" s="1"/>
      <c r="TE278" s="1"/>
      <c r="WM278" s="3"/>
      <c r="WN278" s="3"/>
    </row>
    <row r="279">
      <c r="K279" s="6"/>
      <c r="L279" s="6"/>
      <c r="M279" s="6"/>
      <c r="N279" s="1"/>
      <c r="O279" s="6"/>
      <c r="P279" s="6"/>
      <c r="Q279" s="6"/>
      <c r="R279" s="71"/>
      <c r="S279" s="71"/>
      <c r="T279" s="71"/>
      <c r="U279" s="71"/>
      <c r="V279" s="71"/>
      <c r="W279" s="71"/>
      <c r="X279" s="71"/>
      <c r="Y279" s="71"/>
      <c r="Z279" s="71"/>
      <c r="AA279" s="71"/>
      <c r="AB279" s="71"/>
      <c r="AC279" s="71"/>
      <c r="AD279" s="71"/>
      <c r="AE279" s="71"/>
      <c r="AF279" s="71"/>
      <c r="AG279" s="71"/>
      <c r="AH279" s="71"/>
      <c r="AI279" s="71"/>
      <c r="AJ279" s="71"/>
      <c r="AK279" s="51"/>
      <c r="AL279" s="51"/>
      <c r="AM279" s="51"/>
      <c r="AN279" s="51"/>
      <c r="AO279" s="51"/>
      <c r="AP279" s="51"/>
      <c r="AQ279" s="51"/>
      <c r="AR279" s="51"/>
      <c r="AS279" s="51"/>
      <c r="AT279" s="1"/>
      <c r="AU279" s="1"/>
      <c r="AV279" s="1"/>
      <c r="AW279" s="1"/>
      <c r="AX279" s="1"/>
      <c r="AY279" s="1"/>
      <c r="AZ279" s="3"/>
      <c r="BA279" s="3"/>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X279" s="1"/>
      <c r="DY279" s="1"/>
      <c r="DZ279" s="1"/>
      <c r="EA279" s="1"/>
      <c r="EB279" s="1"/>
      <c r="EC279" s="1"/>
      <c r="ED279" s="1"/>
      <c r="EE279" s="1"/>
      <c r="EF279" s="1"/>
      <c r="EG279" s="1"/>
      <c r="EH279" s="1"/>
      <c r="EI279" s="1"/>
      <c r="EJ279" s="1"/>
      <c r="EK279" s="1"/>
      <c r="EL279" s="1"/>
      <c r="EM279" s="1"/>
      <c r="EN279" s="1"/>
      <c r="EO279" s="1"/>
      <c r="EP279" s="1"/>
      <c r="EQ279" s="1"/>
      <c r="ER279" s="1"/>
      <c r="FM279" s="1"/>
      <c r="FN279" s="1"/>
      <c r="FO279" s="1"/>
      <c r="FP279" s="1"/>
      <c r="FQ279" s="1"/>
      <c r="FR279" s="1"/>
      <c r="FS279" s="1"/>
      <c r="FT279" s="1"/>
      <c r="FU279" s="1"/>
      <c r="FV279" s="1"/>
      <c r="FW279" s="1"/>
      <c r="FX279" s="1"/>
      <c r="FY279" s="1"/>
      <c r="FZ279" s="1"/>
      <c r="GA279" s="1"/>
      <c r="GB279" s="1"/>
      <c r="GC279" s="1"/>
      <c r="GD279" s="1"/>
      <c r="GE279" s="1"/>
      <c r="GF279" s="1"/>
      <c r="JF279" s="1"/>
      <c r="JG279" s="1"/>
      <c r="JH279" s="1"/>
      <c r="JI279" s="1"/>
      <c r="JJ279" s="1"/>
      <c r="JK279" s="1"/>
      <c r="JL279" s="1"/>
      <c r="JM279" s="1"/>
      <c r="JN279" s="1"/>
      <c r="KN279" s="1"/>
      <c r="KO279" s="1"/>
      <c r="KP279" s="1"/>
      <c r="KQ279" s="1"/>
      <c r="KR279" s="4"/>
      <c r="KS279" s="4"/>
      <c r="KT279" s="4"/>
      <c r="KU279" s="1"/>
      <c r="KV279" s="1"/>
      <c r="KW279" s="1"/>
      <c r="KX279" s="1"/>
      <c r="KY279" s="1"/>
      <c r="KZ279" s="1"/>
      <c r="LA279" s="1"/>
      <c r="LB279" s="1"/>
      <c r="LC279" s="1"/>
      <c r="LD279" s="4"/>
      <c r="LE279" s="4"/>
      <c r="LF279" s="4"/>
      <c r="LG279" s="4"/>
      <c r="LH279" s="4"/>
      <c r="SK279" s="1"/>
      <c r="SL279" s="1"/>
      <c r="SM279" s="1"/>
      <c r="SN279" s="1"/>
      <c r="SO279" s="1"/>
      <c r="SP279" s="1"/>
      <c r="SQ279" s="1"/>
      <c r="SR279" s="1"/>
      <c r="SS279" s="1"/>
      <c r="ST279" s="1"/>
      <c r="SU279" s="1"/>
      <c r="SV279" s="1"/>
      <c r="SW279" s="1"/>
      <c r="SX279" s="1"/>
      <c r="SY279" s="1"/>
      <c r="SZ279" s="1"/>
      <c r="TA279" s="1"/>
      <c r="TB279" s="1"/>
      <c r="TC279" s="1"/>
      <c r="TD279" s="1"/>
      <c r="TE279" s="1"/>
    </row>
    <row r="280">
      <c r="K280" s="1"/>
      <c r="L280" s="3"/>
      <c r="M280" s="8"/>
      <c r="N280" s="6"/>
      <c r="O280" s="8"/>
      <c r="P280" s="6"/>
      <c r="Q280" s="1"/>
      <c r="R280" s="6"/>
      <c r="S280" s="6"/>
      <c r="T280" s="6"/>
      <c r="U280" s="6"/>
      <c r="V280" s="6"/>
      <c r="W280" s="6"/>
      <c r="X280" s="6"/>
      <c r="Y280" s="6"/>
      <c r="Z280" s="6"/>
      <c r="AA280" s="6"/>
      <c r="AB280" s="6"/>
      <c r="AC280" s="6"/>
      <c r="AD280" s="6"/>
      <c r="AE280" s="6"/>
      <c r="AF280" s="6"/>
      <c r="AG280" s="6"/>
      <c r="AH280" s="6"/>
      <c r="AI280" s="6"/>
      <c r="AJ280" s="6"/>
      <c r="AK280" s="71"/>
      <c r="AL280" s="71"/>
      <c r="AM280" s="71"/>
      <c r="AN280" s="71"/>
      <c r="AO280" s="71"/>
      <c r="AP280" s="71"/>
      <c r="AQ280" s="71"/>
      <c r="AR280" s="71"/>
      <c r="AS280" s="71"/>
      <c r="AT280" s="1"/>
      <c r="AU280" s="1"/>
      <c r="AV280" s="1"/>
      <c r="AW280" s="1"/>
      <c r="AX280" s="1"/>
      <c r="AY280" s="1"/>
      <c r="AZ280" s="3"/>
      <c r="BA280" s="3"/>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X280" s="1"/>
      <c r="DY280" s="1"/>
      <c r="DZ280" s="1"/>
      <c r="EA280" s="1"/>
      <c r="EB280" s="1"/>
      <c r="EC280" s="1"/>
      <c r="ED280" s="1"/>
      <c r="EE280" s="1"/>
      <c r="EF280" s="1"/>
      <c r="EG280" s="1"/>
      <c r="EH280" s="1"/>
      <c r="EI280" s="1"/>
      <c r="EJ280" s="1"/>
      <c r="EK280" s="1"/>
      <c r="EL280" s="1"/>
      <c r="EM280" s="1"/>
      <c r="EN280" s="1"/>
      <c r="EO280" s="1"/>
      <c r="EP280" s="1"/>
      <c r="EQ280" s="1"/>
      <c r="ER280" s="1"/>
      <c r="FM280" s="1"/>
      <c r="FN280" s="1"/>
      <c r="FO280" s="1"/>
      <c r="FP280" s="1"/>
      <c r="FQ280" s="1"/>
      <c r="FR280" s="1"/>
      <c r="FS280" s="1"/>
      <c r="FT280" s="1"/>
      <c r="FU280" s="1"/>
      <c r="FV280" s="1"/>
      <c r="FW280" s="1"/>
      <c r="FX280" s="1"/>
      <c r="FY280" s="1"/>
      <c r="FZ280" s="1"/>
      <c r="GA280" s="1"/>
      <c r="GB280" s="1"/>
      <c r="GC280" s="1"/>
      <c r="GD280" s="1"/>
      <c r="GE280" s="1"/>
      <c r="GF280" s="1"/>
      <c r="JF280" s="1"/>
      <c r="JG280" s="1"/>
      <c r="JH280" s="1"/>
      <c r="JI280" s="1"/>
      <c r="JJ280" s="1"/>
      <c r="JK280" s="1"/>
      <c r="JL280" s="1"/>
      <c r="JM280" s="1"/>
      <c r="JN280" s="1"/>
      <c r="KN280" s="1"/>
      <c r="KO280" s="1"/>
      <c r="KP280" s="1"/>
      <c r="KQ280" s="1"/>
      <c r="KR280" s="4"/>
      <c r="KS280" s="4"/>
      <c r="KT280" s="4"/>
      <c r="KU280" s="1"/>
      <c r="KV280" s="1"/>
      <c r="KW280" s="1"/>
      <c r="KX280" s="1"/>
      <c r="KY280" s="1"/>
      <c r="KZ280" s="1"/>
      <c r="LA280" s="1"/>
      <c r="LB280" s="1"/>
      <c r="LC280" s="1"/>
      <c r="LD280" s="4"/>
      <c r="LE280" s="4"/>
      <c r="LF280" s="4"/>
      <c r="LG280" s="4"/>
      <c r="LH280" s="4"/>
      <c r="SK280" s="1"/>
      <c r="SL280" s="1"/>
      <c r="SM280" s="1"/>
      <c r="SN280" s="1"/>
      <c r="SO280" s="1"/>
      <c r="SP280" s="1"/>
      <c r="SQ280" s="1"/>
      <c r="SR280" s="1"/>
      <c r="SS280" s="1"/>
      <c r="ST280" s="1"/>
      <c r="SU280" s="1"/>
      <c r="SV280" s="1"/>
      <c r="SW280" s="1"/>
      <c r="SX280" s="1"/>
      <c r="SY280" s="1"/>
      <c r="SZ280" s="1"/>
      <c r="TA280" s="1"/>
      <c r="TB280" s="1"/>
      <c r="TC280" s="1"/>
      <c r="TD280" s="1"/>
      <c r="TE280" s="1"/>
    </row>
    <row r="281">
      <c r="K281" s="1"/>
      <c r="L281" s="1"/>
      <c r="M281" s="1"/>
      <c r="N281" s="1"/>
      <c r="O281" s="1"/>
      <c r="P281" s="1"/>
      <c r="Q281" s="1"/>
      <c r="R281" s="3"/>
      <c r="S281" s="3"/>
      <c r="T281" s="3"/>
      <c r="U281" s="3"/>
      <c r="V281" s="3"/>
      <c r="W281" s="3"/>
      <c r="X281" s="3"/>
      <c r="Y281" s="3"/>
      <c r="Z281" s="3"/>
      <c r="AA281" s="3"/>
      <c r="AB281" s="3"/>
      <c r="AC281" s="3"/>
      <c r="AD281" s="3"/>
      <c r="AE281" s="3"/>
      <c r="AF281" s="3"/>
      <c r="AG281" s="3"/>
      <c r="AH281" s="3"/>
      <c r="AI281" s="3"/>
      <c r="AJ281" s="3"/>
      <c r="AK281" s="6"/>
      <c r="AL281" s="6"/>
      <c r="AM281" s="6"/>
      <c r="AN281" s="6"/>
      <c r="AO281" s="6"/>
      <c r="AP281" s="6"/>
      <c r="AQ281" s="6"/>
      <c r="AR281" s="6"/>
      <c r="AS281" s="6"/>
      <c r="AT281" s="1"/>
      <c r="AU281" s="1"/>
      <c r="AV281" s="1"/>
      <c r="AW281" s="1"/>
      <c r="AX281" s="1"/>
      <c r="AY281" s="1"/>
      <c r="AZ281" s="3"/>
      <c r="BA281" s="3"/>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X281" s="1"/>
      <c r="DY281" s="1"/>
      <c r="DZ281" s="1"/>
      <c r="EA281" s="1"/>
      <c r="EB281" s="1"/>
      <c r="EC281" s="1"/>
      <c r="ED281" s="1"/>
      <c r="EE281" s="1"/>
      <c r="EF281" s="1"/>
      <c r="EG281" s="1"/>
      <c r="EH281" s="1"/>
      <c r="EI281" s="1"/>
      <c r="EJ281" s="1"/>
      <c r="EK281" s="1"/>
      <c r="EL281" s="1"/>
      <c r="EM281" s="1"/>
      <c r="EN281" s="1"/>
      <c r="EO281" s="1"/>
      <c r="EP281" s="1"/>
      <c r="EQ281" s="1"/>
      <c r="ER281" s="1"/>
      <c r="FM281" s="1"/>
      <c r="FN281" s="1"/>
      <c r="FO281" s="1"/>
      <c r="FP281" s="1"/>
      <c r="FQ281" s="1"/>
      <c r="FR281" s="1"/>
      <c r="FS281" s="1"/>
      <c r="FT281" s="1"/>
      <c r="FU281" s="1"/>
      <c r="FV281" s="1"/>
      <c r="FW281" s="1"/>
      <c r="FX281" s="1"/>
      <c r="FY281" s="1"/>
      <c r="FZ281" s="1"/>
      <c r="GA281" s="1"/>
      <c r="GB281" s="1"/>
      <c r="GC281" s="1"/>
      <c r="GD281" s="1"/>
      <c r="GE281" s="1"/>
      <c r="GF281" s="1"/>
      <c r="JF281" s="1"/>
      <c r="JG281" s="1"/>
      <c r="JH281" s="1"/>
      <c r="JI281" s="1"/>
      <c r="JJ281" s="1"/>
      <c r="JK281" s="1"/>
      <c r="JL281" s="1"/>
      <c r="JM281" s="1"/>
      <c r="JN281" s="1"/>
      <c r="KN281" s="1"/>
      <c r="KO281" s="1"/>
      <c r="KP281" s="1"/>
      <c r="KQ281" s="1"/>
      <c r="KR281" s="4"/>
      <c r="KS281" s="4"/>
      <c r="KT281" s="4"/>
      <c r="KU281" s="1"/>
      <c r="KV281" s="1"/>
      <c r="KW281" s="1"/>
      <c r="KX281" s="1"/>
      <c r="KY281" s="1"/>
      <c r="KZ281" s="1"/>
      <c r="LA281" s="1"/>
      <c r="LB281" s="1"/>
      <c r="LC281" s="1"/>
      <c r="LD281" s="4"/>
      <c r="LE281" s="4"/>
      <c r="LF281" s="4"/>
      <c r="LG281" s="4"/>
      <c r="LH281" s="4"/>
      <c r="SK281" s="1"/>
      <c r="SL281" s="1"/>
      <c r="SM281" s="1"/>
      <c r="SN281" s="1"/>
      <c r="SO281" s="1"/>
      <c r="SP281" s="1"/>
      <c r="SQ281" s="1"/>
      <c r="SR281" s="1"/>
      <c r="SS281" s="1"/>
      <c r="ST281" s="1"/>
      <c r="SU281" s="1"/>
      <c r="SV281" s="1"/>
      <c r="SW281" s="1"/>
      <c r="SX281" s="1"/>
      <c r="SY281" s="1"/>
      <c r="SZ281" s="1"/>
      <c r="TA281" s="1"/>
      <c r="TB281" s="1"/>
      <c r="TC281" s="1"/>
      <c r="TD281" s="1"/>
      <c r="TE281" s="1"/>
    </row>
    <row r="282">
      <c r="K282" s="1"/>
      <c r="L282" s="1"/>
      <c r="M282" s="1"/>
      <c r="N282" s="1"/>
      <c r="O282" s="1"/>
      <c r="P282" s="1"/>
      <c r="Q282" s="1"/>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1"/>
      <c r="AU282" s="1"/>
      <c r="AV282" s="1"/>
      <c r="AW282" s="1"/>
      <c r="AX282" s="1"/>
      <c r="AY282" s="1"/>
      <c r="AZ282" s="3"/>
      <c r="BA282" s="3"/>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X282" s="1"/>
      <c r="DY282" s="1"/>
      <c r="DZ282" s="1"/>
      <c r="EA282" s="1"/>
      <c r="EB282" s="1"/>
      <c r="EC282" s="1"/>
      <c r="ED282" s="1"/>
      <c r="EE282" s="1"/>
      <c r="EF282" s="1"/>
      <c r="EG282" s="1"/>
      <c r="EH282" s="1"/>
      <c r="EI282" s="1"/>
      <c r="EJ282" s="1"/>
      <c r="EK282" s="1"/>
      <c r="EL282" s="1"/>
      <c r="EM282" s="1"/>
      <c r="EN282" s="1"/>
      <c r="EO282" s="1"/>
      <c r="EP282" s="1"/>
      <c r="EQ282" s="1"/>
      <c r="ER282" s="1"/>
      <c r="FM282" s="1"/>
      <c r="FN282" s="1"/>
      <c r="FO282" s="1"/>
      <c r="FP282" s="1"/>
      <c r="FQ282" s="1"/>
      <c r="FR282" s="1"/>
      <c r="FS282" s="1"/>
      <c r="FT282" s="1"/>
      <c r="FU282" s="1"/>
      <c r="FV282" s="1"/>
      <c r="FW282" s="1"/>
      <c r="FX282" s="1"/>
      <c r="FY282" s="1"/>
      <c r="FZ282" s="1"/>
      <c r="GA282" s="1"/>
      <c r="GB282" s="1"/>
      <c r="GC282" s="1"/>
      <c r="GD282" s="1"/>
      <c r="GE282" s="1"/>
      <c r="GF282" s="1"/>
      <c r="JF282" s="1"/>
      <c r="JG282" s="1"/>
      <c r="JH282" s="1"/>
      <c r="JI282" s="1"/>
      <c r="JJ282" s="1"/>
      <c r="JK282" s="1"/>
      <c r="JL282" s="1"/>
      <c r="JM282" s="1"/>
      <c r="JN282" s="1"/>
      <c r="KN282" s="1"/>
      <c r="KO282" s="1"/>
      <c r="KP282" s="1"/>
      <c r="KQ282" s="1"/>
      <c r="KR282" s="4"/>
      <c r="KS282" s="4"/>
      <c r="KT282" s="4"/>
      <c r="KU282" s="1"/>
      <c r="KV282" s="1"/>
      <c r="KW282" s="1"/>
      <c r="KX282" s="1"/>
      <c r="KY282" s="1"/>
      <c r="KZ282" s="1"/>
      <c r="LA282" s="1"/>
      <c r="LB282" s="1"/>
      <c r="LC282" s="1"/>
      <c r="LD282" s="4"/>
      <c r="LE282" s="4"/>
      <c r="LF282" s="4"/>
      <c r="LG282" s="4"/>
      <c r="LH282" s="4"/>
      <c r="SK282" s="1"/>
      <c r="SL282" s="1"/>
      <c r="SM282" s="1"/>
      <c r="SN282" s="1"/>
      <c r="SO282" s="1"/>
      <c r="SP282" s="1"/>
      <c r="SQ282" s="1"/>
      <c r="SR282" s="1"/>
      <c r="SS282" s="1"/>
      <c r="ST282" s="1"/>
      <c r="SU282" s="1"/>
      <c r="SV282" s="1"/>
      <c r="SW282" s="1"/>
      <c r="SX282" s="1"/>
      <c r="SY282" s="1"/>
      <c r="SZ282" s="1"/>
      <c r="TA282" s="1"/>
      <c r="TB282" s="1"/>
      <c r="TC282" s="1"/>
      <c r="TD282" s="1"/>
      <c r="TE282" s="1"/>
    </row>
    <row r="283">
      <c r="K283" s="1"/>
      <c r="L283" s="1"/>
      <c r="M283" s="1"/>
      <c r="N283" s="1"/>
      <c r="O283" s="1"/>
      <c r="P283" s="1"/>
      <c r="Q283" s="1"/>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1"/>
      <c r="AU283" s="1"/>
      <c r="AV283" s="1"/>
      <c r="AW283" s="1"/>
      <c r="AX283" s="1"/>
      <c r="AY283" s="1"/>
      <c r="AZ283" s="3"/>
      <c r="BA283" s="3"/>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X283" s="1"/>
      <c r="DY283" s="1"/>
      <c r="DZ283" s="1"/>
      <c r="EA283" s="1"/>
      <c r="EB283" s="1"/>
      <c r="EC283" s="1"/>
      <c r="ED283" s="1"/>
      <c r="EE283" s="1"/>
      <c r="EF283" s="1"/>
      <c r="EG283" s="1"/>
      <c r="EH283" s="1"/>
      <c r="EI283" s="1"/>
      <c r="EJ283" s="1"/>
      <c r="EK283" s="1"/>
      <c r="EL283" s="1"/>
      <c r="EM283" s="1"/>
      <c r="EN283" s="1"/>
      <c r="EO283" s="1"/>
      <c r="EP283" s="1"/>
      <c r="EQ283" s="1"/>
      <c r="ER283" s="1"/>
      <c r="FM283" s="1"/>
      <c r="FN283" s="1"/>
      <c r="FO283" s="1"/>
      <c r="FP283" s="1"/>
      <c r="FQ283" s="1"/>
      <c r="FR283" s="1"/>
      <c r="FS283" s="1"/>
      <c r="FT283" s="1"/>
      <c r="FU283" s="1"/>
      <c r="FV283" s="1"/>
      <c r="FW283" s="1"/>
      <c r="FX283" s="1"/>
      <c r="FY283" s="1"/>
      <c r="FZ283" s="1"/>
      <c r="GA283" s="1"/>
      <c r="GB283" s="1"/>
      <c r="GC283" s="1"/>
      <c r="GD283" s="1"/>
      <c r="GE283" s="1"/>
      <c r="GF283" s="1"/>
      <c r="JF283" s="1"/>
      <c r="JG283" s="1"/>
      <c r="JH283" s="1"/>
      <c r="JI283" s="1"/>
      <c r="JJ283" s="1"/>
      <c r="JK283" s="1"/>
      <c r="JL283" s="1"/>
      <c r="JM283" s="1"/>
      <c r="JN283" s="1"/>
      <c r="KN283" s="1"/>
      <c r="KO283" s="1"/>
      <c r="KP283" s="1"/>
      <c r="KQ283" s="1"/>
      <c r="KR283" s="4"/>
      <c r="KS283" s="4"/>
      <c r="KT283" s="4"/>
      <c r="KU283" s="1"/>
      <c r="KV283" s="1"/>
      <c r="KW283" s="1"/>
      <c r="KX283" s="1"/>
      <c r="KY283" s="1"/>
      <c r="KZ283" s="1"/>
      <c r="LA283" s="1"/>
      <c r="LB283" s="1"/>
      <c r="LC283" s="1"/>
      <c r="LD283" s="4"/>
      <c r="LE283" s="4"/>
      <c r="LF283" s="4"/>
      <c r="LG283" s="4"/>
      <c r="LH283" s="4"/>
      <c r="SK283" s="1"/>
      <c r="SL283" s="1"/>
      <c r="SM283" s="1"/>
      <c r="SN283" s="1"/>
      <c r="SO283" s="1"/>
      <c r="SP283" s="1"/>
      <c r="SQ283" s="1"/>
      <c r="SR283" s="1"/>
      <c r="SS283" s="1"/>
      <c r="ST283" s="1"/>
      <c r="SU283" s="1"/>
      <c r="SV283" s="1"/>
      <c r="SW283" s="1"/>
      <c r="SX283" s="1"/>
      <c r="SY283" s="1"/>
      <c r="SZ283" s="1"/>
      <c r="TA283" s="1"/>
      <c r="TB283" s="1"/>
      <c r="TC283" s="1"/>
      <c r="TD283" s="1"/>
      <c r="TE283" s="1"/>
    </row>
    <row r="284">
      <c r="K284" s="1"/>
      <c r="L284" s="1"/>
      <c r="M284" s="1"/>
      <c r="N284" s="1"/>
      <c r="O284" s="1"/>
      <c r="P284" s="1"/>
      <c r="Q284" s="1"/>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1"/>
      <c r="AU284" s="1"/>
      <c r="AV284" s="1"/>
      <c r="AW284" s="1"/>
      <c r="AX284" s="1"/>
      <c r="AY284" s="1"/>
      <c r="AZ284" s="3"/>
      <c r="BA284" s="3"/>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X284" s="1"/>
      <c r="DY284" s="1"/>
      <c r="DZ284" s="1"/>
      <c r="EA284" s="1"/>
      <c r="EB284" s="1"/>
      <c r="EC284" s="1"/>
      <c r="ED284" s="1"/>
      <c r="EE284" s="1"/>
      <c r="EF284" s="1"/>
      <c r="EG284" s="1"/>
      <c r="EH284" s="1"/>
      <c r="EI284" s="1"/>
      <c r="EJ284" s="1"/>
      <c r="EK284" s="1"/>
      <c r="EL284" s="1"/>
      <c r="EM284" s="1"/>
      <c r="EN284" s="1"/>
      <c r="EO284" s="1"/>
      <c r="EP284" s="1"/>
      <c r="EQ284" s="1"/>
      <c r="ER284" s="1"/>
      <c r="FM284" s="1"/>
      <c r="FN284" s="1"/>
      <c r="FO284" s="1"/>
      <c r="FP284" s="1"/>
      <c r="FQ284" s="1"/>
      <c r="FR284" s="1"/>
      <c r="FS284" s="1"/>
      <c r="FT284" s="1"/>
      <c r="FU284" s="1"/>
      <c r="FV284" s="1"/>
      <c r="FW284" s="1"/>
      <c r="FX284" s="1"/>
      <c r="FY284" s="1"/>
      <c r="FZ284" s="1"/>
      <c r="GA284" s="1"/>
      <c r="GB284" s="1"/>
      <c r="GC284" s="1"/>
      <c r="GD284" s="1"/>
      <c r="GE284" s="1"/>
      <c r="GF284" s="1"/>
      <c r="JF284" s="1"/>
      <c r="JG284" s="1"/>
      <c r="JH284" s="1"/>
      <c r="JI284" s="1"/>
      <c r="JJ284" s="1"/>
      <c r="JK284" s="1"/>
      <c r="JL284" s="1"/>
      <c r="JM284" s="1"/>
      <c r="JN284" s="1"/>
      <c r="KN284" s="1"/>
      <c r="KO284" s="1"/>
      <c r="KP284" s="1"/>
      <c r="KQ284" s="1"/>
      <c r="KR284" s="4"/>
      <c r="KS284" s="4"/>
      <c r="KT284" s="4"/>
      <c r="KU284" s="1"/>
      <c r="KV284" s="1"/>
      <c r="KW284" s="1"/>
      <c r="KX284" s="1"/>
      <c r="KY284" s="1"/>
      <c r="KZ284" s="1"/>
      <c r="LA284" s="1"/>
      <c r="LB284" s="1"/>
      <c r="LC284" s="1"/>
      <c r="LD284" s="4"/>
      <c r="LE284" s="4"/>
      <c r="LF284" s="4"/>
      <c r="LG284" s="4"/>
      <c r="LH284" s="4"/>
      <c r="SK284" s="1"/>
      <c r="SL284" s="1"/>
      <c r="SM284" s="1"/>
      <c r="SN284" s="1"/>
      <c r="SO284" s="1"/>
      <c r="SP284" s="1"/>
      <c r="SQ284" s="1"/>
      <c r="SR284" s="1"/>
      <c r="SS284" s="1"/>
      <c r="ST284" s="1"/>
      <c r="SU284" s="1"/>
      <c r="SV284" s="1"/>
      <c r="SW284" s="1"/>
      <c r="SX284" s="1"/>
      <c r="SY284" s="1"/>
      <c r="SZ284" s="1"/>
      <c r="TA284" s="1"/>
      <c r="TB284" s="1"/>
      <c r="TC284" s="1"/>
      <c r="TD284" s="1"/>
      <c r="TE284" s="1"/>
    </row>
    <row r="285">
      <c r="K285" s="1"/>
      <c r="L285" s="1"/>
      <c r="M285" s="1"/>
      <c r="N285" s="1"/>
      <c r="O285" s="1"/>
      <c r="P285" s="1"/>
      <c r="Q285" s="1"/>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1"/>
      <c r="AU285" s="1"/>
      <c r="AV285" s="1"/>
      <c r="AW285" s="1"/>
      <c r="AX285" s="1"/>
      <c r="AY285" s="1"/>
      <c r="AZ285" s="3"/>
      <c r="BA285" s="3"/>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X285" s="1"/>
      <c r="DY285" s="1"/>
      <c r="DZ285" s="1"/>
      <c r="EA285" s="1"/>
      <c r="EB285" s="1"/>
      <c r="EC285" s="1"/>
      <c r="ED285" s="1"/>
      <c r="EE285" s="1"/>
      <c r="EF285" s="1"/>
      <c r="EG285" s="1"/>
      <c r="EH285" s="1"/>
      <c r="EI285" s="1"/>
      <c r="EJ285" s="1"/>
      <c r="EK285" s="1"/>
      <c r="EL285" s="1"/>
      <c r="EM285" s="1"/>
      <c r="EN285" s="1"/>
      <c r="EO285" s="1"/>
      <c r="EP285" s="1"/>
      <c r="EQ285" s="1"/>
      <c r="ER285" s="1"/>
      <c r="FM285" s="1"/>
      <c r="FN285" s="1"/>
      <c r="FO285" s="1"/>
      <c r="FP285" s="1"/>
      <c r="FQ285" s="1"/>
      <c r="FR285" s="1"/>
      <c r="FS285" s="1"/>
      <c r="FT285" s="1"/>
      <c r="FU285" s="1"/>
      <c r="FV285" s="1"/>
      <c r="FW285" s="1"/>
      <c r="FX285" s="1"/>
      <c r="FY285" s="1"/>
      <c r="FZ285" s="1"/>
      <c r="GA285" s="1"/>
      <c r="GB285" s="1"/>
      <c r="GC285" s="1"/>
      <c r="GD285" s="1"/>
      <c r="GE285" s="1"/>
      <c r="GF285" s="1"/>
      <c r="JF285" s="1"/>
      <c r="JG285" s="1"/>
      <c r="JH285" s="1"/>
      <c r="JI285" s="1"/>
      <c r="JJ285" s="1"/>
      <c r="JK285" s="1"/>
      <c r="JL285" s="1"/>
      <c r="JM285" s="1"/>
      <c r="JN285" s="1"/>
      <c r="KN285" s="1"/>
      <c r="KO285" s="1"/>
      <c r="KP285" s="1"/>
      <c r="KQ285" s="1"/>
      <c r="KR285" s="4"/>
      <c r="KS285" s="4"/>
      <c r="KT285" s="4"/>
      <c r="KU285" s="1"/>
      <c r="KV285" s="1"/>
      <c r="KW285" s="1"/>
      <c r="KX285" s="1"/>
      <c r="KY285" s="1"/>
      <c r="KZ285" s="1"/>
      <c r="LA285" s="1"/>
      <c r="LB285" s="1"/>
      <c r="LC285" s="1"/>
      <c r="LD285" s="4"/>
      <c r="LE285" s="4"/>
      <c r="LF285" s="4"/>
      <c r="LG285" s="4"/>
      <c r="LH285" s="4"/>
      <c r="SK285" s="1"/>
      <c r="SL285" s="1"/>
      <c r="SM285" s="1"/>
      <c r="SN285" s="1"/>
      <c r="SO285" s="1"/>
      <c r="SP285" s="1"/>
      <c r="SQ285" s="1"/>
      <c r="SR285" s="1"/>
      <c r="SS285" s="1"/>
      <c r="ST285" s="1"/>
      <c r="SU285" s="1"/>
      <c r="SV285" s="1"/>
      <c r="SW285" s="1"/>
      <c r="SX285" s="1"/>
      <c r="SY285" s="1"/>
      <c r="SZ285" s="1"/>
      <c r="TA285" s="1"/>
      <c r="TB285" s="1"/>
      <c r="TC285" s="1"/>
      <c r="TD285" s="1"/>
      <c r="TE285" s="1"/>
    </row>
    <row r="286">
      <c r="K286" s="1"/>
      <c r="L286" s="1"/>
      <c r="M286" s="1"/>
      <c r="N286" s="1"/>
      <c r="O286" s="1"/>
      <c r="P286" s="1"/>
      <c r="Q286" s="1"/>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1"/>
      <c r="AU286" s="1"/>
      <c r="AV286" s="1"/>
      <c r="AW286" s="1"/>
      <c r="AX286" s="1"/>
      <c r="AY286" s="1"/>
      <c r="AZ286" s="3"/>
      <c r="BA286" s="3"/>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X286" s="1"/>
      <c r="DY286" s="1"/>
      <c r="DZ286" s="1"/>
      <c r="EA286" s="1"/>
      <c r="EB286" s="1"/>
      <c r="EC286" s="1"/>
      <c r="ED286" s="1"/>
      <c r="EE286" s="1"/>
      <c r="EF286" s="1"/>
      <c r="EG286" s="1"/>
      <c r="EH286" s="1"/>
      <c r="EI286" s="1"/>
      <c r="EJ286" s="1"/>
      <c r="EK286" s="1"/>
      <c r="EL286" s="1"/>
      <c r="EM286" s="1"/>
      <c r="EN286" s="1"/>
      <c r="EO286" s="1"/>
      <c r="EP286" s="1"/>
      <c r="EQ286" s="1"/>
      <c r="ER286" s="1"/>
      <c r="FM286" s="1"/>
      <c r="FN286" s="1"/>
      <c r="FO286" s="1"/>
      <c r="FP286" s="1"/>
      <c r="FQ286" s="1"/>
      <c r="FR286" s="1"/>
      <c r="FS286" s="1"/>
      <c r="FT286" s="1"/>
      <c r="FU286" s="1"/>
      <c r="FV286" s="1"/>
      <c r="FW286" s="1"/>
      <c r="FX286" s="1"/>
      <c r="FY286" s="1"/>
      <c r="FZ286" s="1"/>
      <c r="GA286" s="1"/>
      <c r="GB286" s="1"/>
      <c r="GC286" s="1"/>
      <c r="GD286" s="1"/>
      <c r="GE286" s="1"/>
      <c r="GF286" s="1"/>
      <c r="JF286" s="1"/>
      <c r="JG286" s="1"/>
      <c r="JH286" s="1"/>
      <c r="JI286" s="1"/>
      <c r="JJ286" s="1"/>
      <c r="JK286" s="1"/>
      <c r="JL286" s="1"/>
      <c r="JM286" s="1"/>
      <c r="JN286" s="1"/>
      <c r="KN286" s="1"/>
      <c r="KO286" s="1"/>
      <c r="KP286" s="1"/>
      <c r="KQ286" s="1"/>
      <c r="KR286" s="4"/>
      <c r="KS286" s="4"/>
      <c r="KT286" s="4"/>
      <c r="KU286" s="1"/>
      <c r="KV286" s="1"/>
      <c r="KW286" s="1"/>
      <c r="KX286" s="1"/>
      <c r="KY286" s="1"/>
      <c r="KZ286" s="1"/>
      <c r="LA286" s="1"/>
      <c r="LB286" s="1"/>
      <c r="LC286" s="1"/>
      <c r="LD286" s="4"/>
      <c r="LE286" s="4"/>
      <c r="LF286" s="4"/>
      <c r="LG286" s="4"/>
      <c r="LH286" s="4"/>
      <c r="SK286" s="1"/>
      <c r="SL286" s="1"/>
      <c r="SM286" s="1"/>
      <c r="SN286" s="1"/>
      <c r="SO286" s="1"/>
      <c r="SP286" s="1"/>
      <c r="SQ286" s="1"/>
      <c r="SR286" s="1"/>
      <c r="SS286" s="1"/>
      <c r="ST286" s="1"/>
      <c r="SU286" s="1"/>
      <c r="SV286" s="1"/>
      <c r="SW286" s="1"/>
      <c r="SX286" s="1"/>
      <c r="SY286" s="1"/>
      <c r="SZ286" s="1"/>
      <c r="TA286" s="1"/>
      <c r="TB286" s="1"/>
      <c r="TC286" s="1"/>
      <c r="TD286" s="1"/>
      <c r="TE286" s="1"/>
    </row>
    <row r="287">
      <c r="K287" s="1"/>
      <c r="L287" s="1"/>
      <c r="M287" s="1"/>
      <c r="N287" s="1"/>
      <c r="O287" s="1"/>
      <c r="P287" s="1"/>
      <c r="Q287" s="1"/>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1"/>
      <c r="AU287" s="1"/>
      <c r="AV287" s="1"/>
      <c r="AW287" s="1"/>
      <c r="AX287" s="1"/>
      <c r="AY287" s="1"/>
      <c r="AZ287" s="3"/>
      <c r="BA287" s="3"/>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X287" s="1"/>
      <c r="DY287" s="1"/>
      <c r="DZ287" s="1"/>
      <c r="EA287" s="1"/>
      <c r="EB287" s="1"/>
      <c r="EC287" s="1"/>
      <c r="ED287" s="1"/>
      <c r="EE287" s="1"/>
      <c r="EF287" s="1"/>
      <c r="EG287" s="1"/>
      <c r="EH287" s="1"/>
      <c r="EI287" s="1"/>
      <c r="EJ287" s="1"/>
      <c r="EK287" s="1"/>
      <c r="EL287" s="1"/>
      <c r="EM287" s="1"/>
      <c r="EN287" s="1"/>
      <c r="EO287" s="1"/>
      <c r="EP287" s="1"/>
      <c r="EQ287" s="1"/>
      <c r="ER287" s="1"/>
      <c r="FM287" s="1"/>
      <c r="FN287" s="1"/>
      <c r="FO287" s="1"/>
      <c r="FP287" s="1"/>
      <c r="FQ287" s="1"/>
      <c r="FR287" s="1"/>
      <c r="FS287" s="1"/>
      <c r="FT287" s="1"/>
      <c r="FU287" s="1"/>
      <c r="FV287" s="1"/>
      <c r="FW287" s="1"/>
      <c r="FX287" s="1"/>
      <c r="FY287" s="1"/>
      <c r="FZ287" s="1"/>
      <c r="GA287" s="1"/>
      <c r="GB287" s="1"/>
      <c r="GC287" s="1"/>
      <c r="GD287" s="1"/>
      <c r="GE287" s="1"/>
      <c r="GF287" s="1"/>
      <c r="JF287" s="1"/>
      <c r="JG287" s="1"/>
      <c r="JH287" s="1"/>
      <c r="JI287" s="1"/>
      <c r="JJ287" s="1"/>
      <c r="JK287" s="1"/>
      <c r="JL287" s="1"/>
      <c r="JM287" s="1"/>
      <c r="JN287" s="1"/>
      <c r="KN287" s="1"/>
      <c r="KO287" s="1"/>
      <c r="KP287" s="1"/>
      <c r="KQ287" s="1"/>
      <c r="KR287" s="4"/>
      <c r="KS287" s="4"/>
      <c r="KT287" s="4"/>
      <c r="KU287" s="1"/>
      <c r="KV287" s="1"/>
      <c r="KW287" s="1"/>
      <c r="KX287" s="1"/>
      <c r="KY287" s="1"/>
      <c r="KZ287" s="1"/>
      <c r="LA287" s="1"/>
      <c r="LB287" s="1"/>
      <c r="LC287" s="1"/>
      <c r="LD287" s="4"/>
      <c r="LE287" s="4"/>
      <c r="LF287" s="4"/>
      <c r="LG287" s="4"/>
      <c r="LH287" s="4"/>
      <c r="SK287" s="1"/>
      <c r="SL287" s="1"/>
      <c r="SM287" s="1"/>
      <c r="SN287" s="1"/>
      <c r="SO287" s="1"/>
      <c r="SP287" s="1"/>
      <c r="SQ287" s="1"/>
      <c r="SR287" s="1"/>
      <c r="SS287" s="1"/>
      <c r="ST287" s="1"/>
      <c r="SU287" s="1"/>
      <c r="SV287" s="1"/>
      <c r="SW287" s="1"/>
      <c r="SX287" s="1"/>
      <c r="SY287" s="1"/>
      <c r="SZ287" s="1"/>
      <c r="TA287" s="1"/>
      <c r="TB287" s="1"/>
      <c r="TC287" s="1"/>
      <c r="TD287" s="1"/>
      <c r="TE287" s="1"/>
    </row>
    <row r="288">
      <c r="K288" s="1"/>
      <c r="L288" s="1"/>
      <c r="M288" s="1"/>
      <c r="N288" s="1"/>
      <c r="O288" s="1"/>
      <c r="P288" s="1"/>
      <c r="Q288" s="1"/>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1"/>
      <c r="AU288" s="1"/>
      <c r="AV288" s="1"/>
      <c r="AW288" s="1"/>
      <c r="AX288" s="1"/>
      <c r="AY288" s="1"/>
      <c r="AZ288" s="3"/>
      <c r="BA288" s="3"/>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X288" s="1"/>
      <c r="DY288" s="1"/>
      <c r="DZ288" s="1"/>
      <c r="EA288" s="1"/>
      <c r="EB288" s="1"/>
      <c r="EC288" s="1"/>
      <c r="ED288" s="1"/>
      <c r="EE288" s="1"/>
      <c r="EF288" s="1"/>
      <c r="EG288" s="1"/>
      <c r="EH288" s="1"/>
      <c r="EI288" s="1"/>
      <c r="EJ288" s="1"/>
      <c r="EK288" s="1"/>
      <c r="EL288" s="1"/>
      <c r="EM288" s="1"/>
      <c r="EN288" s="1"/>
      <c r="EO288" s="1"/>
      <c r="EP288" s="1"/>
      <c r="EQ288" s="1"/>
      <c r="ER288" s="1"/>
      <c r="FM288" s="1"/>
      <c r="FN288" s="1"/>
      <c r="FO288" s="1"/>
      <c r="FP288" s="1"/>
      <c r="FQ288" s="1"/>
      <c r="FR288" s="1"/>
      <c r="FS288" s="1"/>
      <c r="FT288" s="1"/>
      <c r="FU288" s="1"/>
      <c r="FV288" s="1"/>
      <c r="FW288" s="1"/>
      <c r="FX288" s="1"/>
      <c r="FY288" s="1"/>
      <c r="FZ288" s="1"/>
      <c r="GA288" s="1"/>
      <c r="GB288" s="1"/>
      <c r="GC288" s="1"/>
      <c r="GD288" s="1"/>
      <c r="GE288" s="1"/>
      <c r="GF288" s="1"/>
      <c r="JF288" s="1"/>
      <c r="JG288" s="1"/>
      <c r="JH288" s="1"/>
      <c r="JI288" s="1"/>
      <c r="JJ288" s="1"/>
      <c r="JK288" s="1"/>
      <c r="JL288" s="1"/>
      <c r="JM288" s="1"/>
      <c r="JN288" s="1"/>
      <c r="KN288" s="1"/>
      <c r="KO288" s="1"/>
      <c r="KP288" s="1"/>
      <c r="KQ288" s="1"/>
      <c r="KR288" s="4"/>
      <c r="KS288" s="4"/>
      <c r="KT288" s="4"/>
      <c r="KU288" s="1"/>
      <c r="KV288" s="1"/>
      <c r="KW288" s="1"/>
      <c r="KX288" s="1"/>
      <c r="KY288" s="1"/>
      <c r="KZ288" s="1"/>
      <c r="LA288" s="1"/>
      <c r="LB288" s="1"/>
      <c r="LC288" s="1"/>
      <c r="LD288" s="4"/>
      <c r="LE288" s="4"/>
      <c r="LF288" s="4"/>
      <c r="LG288" s="4"/>
      <c r="LH288" s="4"/>
      <c r="SK288" s="1"/>
      <c r="SL288" s="1"/>
      <c r="SM288" s="1"/>
      <c r="SN288" s="1"/>
      <c r="SO288" s="1"/>
      <c r="SP288" s="1"/>
      <c r="SQ288" s="1"/>
      <c r="SR288" s="1"/>
      <c r="SS288" s="1"/>
      <c r="ST288" s="1"/>
      <c r="SU288" s="1"/>
      <c r="SV288" s="1"/>
      <c r="SW288" s="1"/>
      <c r="SX288" s="1"/>
      <c r="SY288" s="1"/>
      <c r="SZ288" s="1"/>
      <c r="TA288" s="1"/>
      <c r="TB288" s="1"/>
      <c r="TC288" s="1"/>
      <c r="TD288" s="1"/>
      <c r="TE288" s="1"/>
    </row>
    <row r="289">
      <c r="K289" s="1"/>
      <c r="L289" s="1"/>
      <c r="M289" s="1"/>
      <c r="N289" s="1"/>
      <c r="O289" s="1"/>
      <c r="P289" s="1"/>
      <c r="Q289" s="1"/>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1"/>
      <c r="AU289" s="1"/>
      <c r="AV289" s="1"/>
      <c r="AW289" s="1"/>
      <c r="AX289" s="1"/>
      <c r="AY289" s="1"/>
      <c r="AZ289" s="3"/>
      <c r="BA289" s="3"/>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X289" s="1"/>
      <c r="DY289" s="1"/>
      <c r="DZ289" s="1"/>
      <c r="EA289" s="1"/>
      <c r="EB289" s="1"/>
      <c r="EC289" s="1"/>
      <c r="ED289" s="1"/>
      <c r="EE289" s="1"/>
      <c r="EF289" s="1"/>
      <c r="EG289" s="1"/>
      <c r="EH289" s="1"/>
      <c r="EI289" s="1"/>
      <c r="EJ289" s="1"/>
      <c r="EK289" s="1"/>
      <c r="EL289" s="1"/>
      <c r="EM289" s="1"/>
      <c r="EN289" s="1"/>
      <c r="EO289" s="1"/>
      <c r="EP289" s="1"/>
      <c r="EQ289" s="1"/>
      <c r="ER289" s="1"/>
      <c r="FM289" s="1"/>
      <c r="FN289" s="1"/>
      <c r="FO289" s="1"/>
      <c r="FP289" s="1"/>
      <c r="FQ289" s="1"/>
      <c r="FR289" s="1"/>
      <c r="FS289" s="1"/>
      <c r="FT289" s="1"/>
      <c r="FU289" s="1"/>
      <c r="FV289" s="1"/>
      <c r="FW289" s="1"/>
      <c r="FX289" s="1"/>
      <c r="FY289" s="1"/>
      <c r="FZ289" s="1"/>
      <c r="GA289" s="1"/>
      <c r="GB289" s="1"/>
      <c r="GC289" s="1"/>
      <c r="GD289" s="1"/>
      <c r="GE289" s="1"/>
      <c r="GF289" s="1"/>
      <c r="JF289" s="1"/>
      <c r="JG289" s="1"/>
      <c r="JH289" s="1"/>
      <c r="JI289" s="1"/>
      <c r="JJ289" s="1"/>
      <c r="JK289" s="1"/>
      <c r="JL289" s="1"/>
      <c r="JM289" s="1"/>
      <c r="JN289" s="1"/>
      <c r="KN289" s="1"/>
      <c r="KO289" s="1"/>
      <c r="KP289" s="1"/>
      <c r="KQ289" s="1"/>
      <c r="KR289" s="4"/>
      <c r="KS289" s="4"/>
      <c r="KT289" s="4"/>
      <c r="KU289" s="1"/>
      <c r="KV289" s="1"/>
      <c r="KW289" s="1"/>
      <c r="KX289" s="1"/>
      <c r="KY289" s="1"/>
      <c r="KZ289" s="1"/>
      <c r="LA289" s="1"/>
      <c r="LB289" s="1"/>
      <c r="LC289" s="1"/>
      <c r="LD289" s="4"/>
      <c r="LE289" s="4"/>
      <c r="LF289" s="4"/>
      <c r="LG289" s="4"/>
      <c r="LH289" s="4"/>
      <c r="SK289" s="1"/>
      <c r="SL289" s="1"/>
      <c r="SM289" s="1"/>
      <c r="SN289" s="1"/>
      <c r="SO289" s="1"/>
      <c r="SP289" s="1"/>
      <c r="SQ289" s="1"/>
      <c r="SR289" s="1"/>
      <c r="SS289" s="1"/>
      <c r="ST289" s="1"/>
      <c r="SU289" s="1"/>
      <c r="SV289" s="1"/>
      <c r="SW289" s="1"/>
      <c r="SX289" s="1"/>
      <c r="SY289" s="1"/>
      <c r="SZ289" s="1"/>
      <c r="TA289" s="1"/>
      <c r="TB289" s="1"/>
      <c r="TC289" s="1"/>
      <c r="TD289" s="1"/>
      <c r="TE289" s="1"/>
    </row>
    <row r="290">
      <c r="K290" s="1"/>
      <c r="L290" s="1"/>
      <c r="M290" s="1"/>
      <c r="N290" s="1"/>
      <c r="O290" s="1"/>
      <c r="P290" s="1"/>
      <c r="Q290" s="1"/>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1"/>
      <c r="AU290" s="1"/>
      <c r="AV290" s="1"/>
      <c r="AW290" s="1"/>
      <c r="AX290" s="1"/>
      <c r="AY290" s="1"/>
      <c r="AZ290" s="3"/>
      <c r="BA290" s="3"/>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X290" s="1"/>
      <c r="DY290" s="1"/>
      <c r="DZ290" s="1"/>
      <c r="EA290" s="1"/>
      <c r="EB290" s="1"/>
      <c r="EC290" s="1"/>
      <c r="ED290" s="1"/>
      <c r="EE290" s="1"/>
      <c r="EF290" s="1"/>
      <c r="EG290" s="1"/>
      <c r="EH290" s="1"/>
      <c r="EI290" s="1"/>
      <c r="EJ290" s="1"/>
      <c r="EK290" s="1"/>
      <c r="EL290" s="1"/>
      <c r="EM290" s="1"/>
      <c r="EN290" s="1"/>
      <c r="EO290" s="1"/>
      <c r="EP290" s="1"/>
      <c r="EQ290" s="1"/>
      <c r="ER290" s="1"/>
      <c r="FM290" s="1"/>
      <c r="FN290" s="1"/>
      <c r="FO290" s="1"/>
      <c r="FP290" s="1"/>
      <c r="FQ290" s="1"/>
      <c r="FR290" s="1"/>
      <c r="FS290" s="1"/>
      <c r="FT290" s="1"/>
      <c r="FU290" s="1"/>
      <c r="FV290" s="1"/>
      <c r="FW290" s="1"/>
      <c r="FX290" s="1"/>
      <c r="FY290" s="1"/>
      <c r="FZ290" s="1"/>
      <c r="GA290" s="1"/>
      <c r="GB290" s="1"/>
      <c r="GC290" s="1"/>
      <c r="GD290" s="1"/>
      <c r="GE290" s="1"/>
      <c r="GF290" s="1"/>
      <c r="JF290" s="1"/>
      <c r="JG290" s="1"/>
      <c r="JH290" s="1"/>
      <c r="JI290" s="1"/>
      <c r="JJ290" s="1"/>
      <c r="JK290" s="1"/>
      <c r="JL290" s="1"/>
      <c r="JM290" s="1"/>
      <c r="JN290" s="1"/>
      <c r="KN290" s="1"/>
      <c r="KO290" s="1"/>
      <c r="KP290" s="1"/>
      <c r="KQ290" s="1"/>
      <c r="KR290" s="4"/>
      <c r="KS290" s="4"/>
      <c r="KT290" s="4"/>
      <c r="KU290" s="1"/>
      <c r="KV290" s="1"/>
      <c r="KW290" s="1"/>
      <c r="KX290" s="1"/>
      <c r="KY290" s="1"/>
      <c r="KZ290" s="1"/>
      <c r="LA290" s="1"/>
      <c r="LB290" s="1"/>
      <c r="LC290" s="1"/>
      <c r="LD290" s="4"/>
      <c r="LE290" s="4"/>
      <c r="LF290" s="4"/>
      <c r="LG290" s="4"/>
      <c r="LH290" s="4"/>
      <c r="SK290" s="1"/>
      <c r="SL290" s="1"/>
      <c r="SM290" s="1"/>
      <c r="SN290" s="1"/>
      <c r="SO290" s="1"/>
      <c r="SP290" s="1"/>
      <c r="SQ290" s="1"/>
      <c r="SR290" s="1"/>
      <c r="SS290" s="1"/>
      <c r="ST290" s="1"/>
      <c r="SU290" s="1"/>
      <c r="SV290" s="1"/>
      <c r="SW290" s="1"/>
      <c r="SX290" s="1"/>
      <c r="SY290" s="1"/>
      <c r="SZ290" s="1"/>
      <c r="TA290" s="1"/>
      <c r="TB290" s="1"/>
      <c r="TC290" s="1"/>
      <c r="TD290" s="1"/>
      <c r="TE290" s="1"/>
    </row>
    <row r="291">
      <c r="K291" s="1"/>
      <c r="L291" s="1"/>
      <c r="M291" s="1"/>
      <c r="N291" s="1"/>
      <c r="O291" s="1"/>
      <c r="P291" s="1"/>
      <c r="Q291" s="1"/>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1"/>
      <c r="AU291" s="1"/>
      <c r="AV291" s="1"/>
      <c r="AW291" s="1"/>
      <c r="AX291" s="1"/>
      <c r="AY291" s="1"/>
      <c r="AZ291" s="3"/>
      <c r="BA291" s="3"/>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X291" s="1"/>
      <c r="DY291" s="1"/>
      <c r="DZ291" s="1"/>
      <c r="EA291" s="1"/>
      <c r="EB291" s="1"/>
      <c r="EC291" s="1"/>
      <c r="ED291" s="1"/>
      <c r="EE291" s="1"/>
      <c r="EF291" s="1"/>
      <c r="EG291" s="1"/>
      <c r="EH291" s="1"/>
      <c r="EI291" s="1"/>
      <c r="EJ291" s="1"/>
      <c r="EK291" s="1"/>
      <c r="EL291" s="1"/>
      <c r="EM291" s="1"/>
      <c r="EN291" s="1"/>
      <c r="EO291" s="1"/>
      <c r="EP291" s="1"/>
      <c r="EQ291" s="1"/>
      <c r="ER291" s="1"/>
      <c r="FM291" s="1"/>
      <c r="FN291" s="1"/>
      <c r="FO291" s="1"/>
      <c r="FP291" s="1"/>
      <c r="FQ291" s="1"/>
      <c r="FR291" s="1"/>
      <c r="FS291" s="1"/>
      <c r="FT291" s="1"/>
      <c r="FU291" s="1"/>
      <c r="FV291" s="1"/>
      <c r="FW291" s="1"/>
      <c r="FX291" s="1"/>
      <c r="FY291" s="1"/>
      <c r="FZ291" s="1"/>
      <c r="GA291" s="1"/>
      <c r="GB291" s="1"/>
      <c r="GC291" s="1"/>
      <c r="GD291" s="1"/>
      <c r="GE291" s="1"/>
      <c r="GF291" s="1"/>
      <c r="JF291" s="1"/>
      <c r="JG291" s="1"/>
      <c r="JH291" s="1"/>
      <c r="JI291" s="1"/>
      <c r="JJ291" s="1"/>
      <c r="JK291" s="1"/>
      <c r="JL291" s="1"/>
      <c r="JM291" s="1"/>
      <c r="JN291" s="1"/>
      <c r="KN291" s="1"/>
      <c r="KO291" s="1"/>
      <c r="KP291" s="1"/>
      <c r="KQ291" s="1"/>
      <c r="KR291" s="4"/>
      <c r="KS291" s="4"/>
      <c r="KT291" s="4"/>
      <c r="KU291" s="1"/>
      <c r="KV291" s="1"/>
      <c r="KW291" s="1"/>
      <c r="KX291" s="1"/>
      <c r="KY291" s="1"/>
      <c r="KZ291" s="1"/>
      <c r="LA291" s="1"/>
      <c r="LB291" s="1"/>
      <c r="LC291" s="1"/>
      <c r="LD291" s="4"/>
      <c r="LE291" s="4"/>
      <c r="LF291" s="4"/>
      <c r="LG291" s="4"/>
      <c r="LH291" s="4"/>
      <c r="SK291" s="1"/>
      <c r="SL291" s="1"/>
      <c r="SM291" s="1"/>
      <c r="SN291" s="1"/>
      <c r="SO291" s="1"/>
      <c r="SP291" s="1"/>
      <c r="SQ291" s="1"/>
      <c r="SR291" s="1"/>
      <c r="SS291" s="1"/>
      <c r="ST291" s="1"/>
      <c r="SU291" s="1"/>
      <c r="SV291" s="1"/>
      <c r="SW291" s="1"/>
      <c r="SX291" s="1"/>
      <c r="SY291" s="1"/>
      <c r="SZ291" s="1"/>
      <c r="TA291" s="1"/>
      <c r="TB291" s="1"/>
      <c r="TC291" s="1"/>
      <c r="TD291" s="1"/>
      <c r="TE291" s="1"/>
    </row>
    <row r="292">
      <c r="K292" s="1"/>
      <c r="L292" s="1"/>
      <c r="M292" s="1"/>
      <c r="N292" s="1"/>
      <c r="O292" s="1"/>
      <c r="P292" s="1"/>
      <c r="Q292" s="1"/>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1"/>
      <c r="AU292" s="1"/>
      <c r="AV292" s="1"/>
      <c r="AW292" s="1"/>
      <c r="AX292" s="1"/>
      <c r="AY292" s="1"/>
      <c r="AZ292" s="3"/>
      <c r="BA292" s="3"/>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X292" s="1"/>
      <c r="DY292" s="1"/>
      <c r="DZ292" s="1"/>
      <c r="EA292" s="1"/>
      <c r="EB292" s="1"/>
      <c r="EC292" s="1"/>
      <c r="ED292" s="1"/>
      <c r="EE292" s="1"/>
      <c r="EF292" s="1"/>
      <c r="EG292" s="1"/>
      <c r="EH292" s="1"/>
      <c r="EI292" s="1"/>
      <c r="EJ292" s="1"/>
      <c r="EK292" s="1"/>
      <c r="EL292" s="1"/>
      <c r="EM292" s="1"/>
      <c r="EN292" s="1"/>
      <c r="EO292" s="1"/>
      <c r="EP292" s="1"/>
      <c r="EQ292" s="1"/>
      <c r="ER292" s="1"/>
      <c r="FM292" s="1"/>
      <c r="FN292" s="1"/>
      <c r="FO292" s="1"/>
      <c r="FP292" s="1"/>
      <c r="FQ292" s="1"/>
      <c r="FR292" s="1"/>
      <c r="FS292" s="1"/>
      <c r="FT292" s="1"/>
      <c r="FU292" s="1"/>
      <c r="FV292" s="1"/>
      <c r="FW292" s="1"/>
      <c r="FX292" s="1"/>
      <c r="FY292" s="1"/>
      <c r="FZ292" s="1"/>
      <c r="GA292" s="1"/>
      <c r="GB292" s="1"/>
      <c r="GC292" s="1"/>
      <c r="GD292" s="1"/>
      <c r="GE292" s="1"/>
      <c r="GF292" s="1"/>
      <c r="JF292" s="1"/>
      <c r="JG292" s="1"/>
      <c r="JH292" s="1"/>
      <c r="JI292" s="1"/>
      <c r="JJ292" s="1"/>
      <c r="JK292" s="1"/>
      <c r="JL292" s="1"/>
      <c r="JM292" s="1"/>
      <c r="JN292" s="1"/>
      <c r="KN292" s="1"/>
      <c r="KO292" s="1"/>
      <c r="KP292" s="1"/>
      <c r="KQ292" s="1"/>
      <c r="KR292" s="4"/>
      <c r="KS292" s="4"/>
      <c r="KT292" s="4"/>
      <c r="KU292" s="1"/>
      <c r="KV292" s="1"/>
      <c r="KW292" s="1"/>
      <c r="KX292" s="1"/>
      <c r="KY292" s="1"/>
      <c r="KZ292" s="1"/>
      <c r="LA292" s="1"/>
      <c r="LB292" s="1"/>
      <c r="LC292" s="1"/>
      <c r="LD292" s="4"/>
      <c r="LE292" s="4"/>
      <c r="LF292" s="4"/>
      <c r="LG292" s="4"/>
      <c r="LH292" s="4"/>
      <c r="SK292" s="1"/>
      <c r="SL292" s="1"/>
      <c r="SM292" s="1"/>
      <c r="SN292" s="1"/>
      <c r="SO292" s="1"/>
      <c r="SP292" s="1"/>
      <c r="SQ292" s="1"/>
      <c r="SR292" s="1"/>
      <c r="SS292" s="1"/>
      <c r="ST292" s="1"/>
      <c r="SU292" s="1"/>
      <c r="SV292" s="1"/>
      <c r="SW292" s="1"/>
      <c r="SX292" s="1"/>
      <c r="SY292" s="1"/>
      <c r="SZ292" s="1"/>
      <c r="TA292" s="1"/>
      <c r="TB292" s="1"/>
      <c r="TC292" s="1"/>
      <c r="TD292" s="1"/>
      <c r="TE292" s="1"/>
    </row>
    <row r="293">
      <c r="K293" s="1"/>
      <c r="L293" s="1"/>
      <c r="M293" s="1"/>
      <c r="N293" s="1"/>
      <c r="O293" s="1"/>
      <c r="P293" s="1"/>
      <c r="Q293" s="1"/>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1"/>
      <c r="AU293" s="1"/>
      <c r="AV293" s="1"/>
      <c r="AW293" s="1"/>
      <c r="AX293" s="1"/>
      <c r="AY293" s="1"/>
      <c r="AZ293" s="3"/>
      <c r="BA293" s="3"/>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X293" s="1"/>
      <c r="DY293" s="1"/>
      <c r="DZ293" s="1"/>
      <c r="EA293" s="1"/>
      <c r="EB293" s="1"/>
      <c r="EC293" s="1"/>
      <c r="ED293" s="1"/>
      <c r="EE293" s="1"/>
      <c r="EF293" s="1"/>
      <c r="EG293" s="1"/>
      <c r="EH293" s="1"/>
      <c r="EI293" s="1"/>
      <c r="EJ293" s="1"/>
      <c r="EK293" s="1"/>
      <c r="EL293" s="1"/>
      <c r="EM293" s="1"/>
      <c r="EN293" s="1"/>
      <c r="EO293" s="1"/>
      <c r="EP293" s="1"/>
      <c r="EQ293" s="1"/>
      <c r="ER293" s="1"/>
      <c r="FM293" s="1"/>
      <c r="FN293" s="1"/>
      <c r="FO293" s="1"/>
      <c r="FP293" s="1"/>
      <c r="FQ293" s="1"/>
      <c r="FR293" s="1"/>
      <c r="FS293" s="1"/>
      <c r="FT293" s="1"/>
      <c r="FU293" s="1"/>
      <c r="FV293" s="1"/>
      <c r="FW293" s="1"/>
      <c r="FX293" s="1"/>
      <c r="FY293" s="1"/>
      <c r="FZ293" s="1"/>
      <c r="GA293" s="1"/>
      <c r="GB293" s="1"/>
      <c r="GC293" s="1"/>
      <c r="GD293" s="1"/>
      <c r="GE293" s="1"/>
      <c r="GF293" s="1"/>
      <c r="JF293" s="1"/>
      <c r="JG293" s="1"/>
      <c r="JH293" s="1"/>
      <c r="JI293" s="1"/>
      <c r="JJ293" s="1"/>
      <c r="JK293" s="1"/>
      <c r="JL293" s="1"/>
      <c r="JM293" s="1"/>
      <c r="JN293" s="1"/>
      <c r="KN293" s="1"/>
      <c r="KO293" s="1"/>
      <c r="KP293" s="1"/>
      <c r="KQ293" s="1"/>
      <c r="KR293" s="4"/>
      <c r="KS293" s="4"/>
      <c r="KT293" s="4"/>
      <c r="KU293" s="1"/>
      <c r="KV293" s="1"/>
      <c r="KW293" s="1"/>
      <c r="KX293" s="1"/>
      <c r="KY293" s="1"/>
      <c r="KZ293" s="1"/>
      <c r="LA293" s="1"/>
      <c r="LB293" s="1"/>
      <c r="LC293" s="1"/>
      <c r="LD293" s="4"/>
      <c r="LE293" s="4"/>
      <c r="LF293" s="4"/>
      <c r="LG293" s="4"/>
      <c r="LH293" s="4"/>
      <c r="SK293" s="1"/>
      <c r="SL293" s="1"/>
      <c r="SM293" s="1"/>
      <c r="SN293" s="1"/>
      <c r="SO293" s="1"/>
      <c r="SP293" s="1"/>
      <c r="SQ293" s="1"/>
      <c r="SR293" s="1"/>
      <c r="SS293" s="1"/>
      <c r="ST293" s="1"/>
      <c r="SU293" s="1"/>
      <c r="SV293" s="1"/>
      <c r="SW293" s="1"/>
      <c r="SX293" s="1"/>
      <c r="SY293" s="1"/>
      <c r="SZ293" s="1"/>
      <c r="TA293" s="1"/>
      <c r="TB293" s="1"/>
      <c r="TC293" s="1"/>
      <c r="TD293" s="1"/>
      <c r="TE293" s="1"/>
    </row>
    <row r="294">
      <c r="K294" s="1"/>
      <c r="L294" s="1"/>
      <c r="M294" s="1"/>
      <c r="N294" s="1"/>
      <c r="O294" s="1"/>
      <c r="P294" s="1"/>
      <c r="Q294" s="1"/>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1"/>
      <c r="AU294" s="1"/>
      <c r="AV294" s="1"/>
      <c r="AW294" s="1"/>
      <c r="AX294" s="1"/>
      <c r="AY294" s="1"/>
      <c r="AZ294" s="3"/>
      <c r="BA294" s="3"/>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X294" s="1"/>
      <c r="DY294" s="1"/>
      <c r="DZ294" s="1"/>
      <c r="EA294" s="1"/>
      <c r="EB294" s="1"/>
      <c r="EC294" s="1"/>
      <c r="ED294" s="1"/>
      <c r="EE294" s="1"/>
      <c r="EF294" s="1"/>
      <c r="EG294" s="1"/>
      <c r="EH294" s="1"/>
      <c r="EI294" s="1"/>
      <c r="EJ294" s="1"/>
      <c r="EK294" s="1"/>
      <c r="EL294" s="1"/>
      <c r="EM294" s="1"/>
      <c r="EN294" s="1"/>
      <c r="EO294" s="1"/>
      <c r="EP294" s="1"/>
      <c r="EQ294" s="1"/>
      <c r="ER294" s="1"/>
      <c r="FM294" s="1"/>
      <c r="FN294" s="1"/>
      <c r="FO294" s="1"/>
      <c r="FP294" s="1"/>
      <c r="FQ294" s="1"/>
      <c r="FR294" s="1"/>
      <c r="FS294" s="1"/>
      <c r="FT294" s="1"/>
      <c r="FU294" s="1"/>
      <c r="FV294" s="1"/>
      <c r="FW294" s="1"/>
      <c r="FX294" s="1"/>
      <c r="FY294" s="1"/>
      <c r="FZ294" s="1"/>
      <c r="GA294" s="1"/>
      <c r="GB294" s="1"/>
      <c r="GC294" s="1"/>
      <c r="GD294" s="1"/>
      <c r="GE294" s="1"/>
      <c r="GF294" s="1"/>
      <c r="JF294" s="1"/>
      <c r="JG294" s="1"/>
      <c r="JH294" s="1"/>
      <c r="JI294" s="1"/>
      <c r="JJ294" s="1"/>
      <c r="JK294" s="1"/>
      <c r="JL294" s="1"/>
      <c r="JM294" s="1"/>
      <c r="JN294" s="1"/>
      <c r="KN294" s="1"/>
      <c r="KO294" s="1"/>
      <c r="KP294" s="1"/>
      <c r="KQ294" s="1"/>
      <c r="KR294" s="4"/>
      <c r="KS294" s="4"/>
      <c r="KT294" s="4"/>
      <c r="KU294" s="1"/>
      <c r="KV294" s="1"/>
      <c r="KW294" s="1"/>
      <c r="KX294" s="1"/>
      <c r="KY294" s="1"/>
      <c r="KZ294" s="1"/>
      <c r="LA294" s="1"/>
      <c r="LB294" s="1"/>
      <c r="LC294" s="1"/>
      <c r="LD294" s="4"/>
      <c r="LE294" s="4"/>
      <c r="LF294" s="4"/>
      <c r="LG294" s="4"/>
      <c r="LH294" s="4"/>
      <c r="SK294" s="1"/>
      <c r="SL294" s="1"/>
      <c r="SM294" s="1"/>
      <c r="SN294" s="1"/>
      <c r="SO294" s="1"/>
      <c r="SP294" s="1"/>
      <c r="SQ294" s="1"/>
      <c r="SR294" s="1"/>
      <c r="SS294" s="1"/>
      <c r="ST294" s="1"/>
      <c r="SU294" s="1"/>
      <c r="SV294" s="1"/>
      <c r="SW294" s="1"/>
      <c r="SX294" s="1"/>
      <c r="SY294" s="1"/>
      <c r="SZ294" s="1"/>
      <c r="TA294" s="1"/>
      <c r="TB294" s="1"/>
      <c r="TC294" s="1"/>
      <c r="TD294" s="1"/>
      <c r="TE294" s="1"/>
    </row>
    <row r="295">
      <c r="K295" s="1"/>
      <c r="L295" s="1"/>
      <c r="M295" s="1"/>
      <c r="N295" s="1"/>
      <c r="O295" s="1"/>
      <c r="P295" s="1"/>
      <c r="Q295" s="1"/>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1"/>
      <c r="AU295" s="1"/>
      <c r="AV295" s="1"/>
      <c r="AW295" s="1"/>
      <c r="AX295" s="1"/>
      <c r="AY295" s="1"/>
      <c r="AZ295" s="3"/>
      <c r="BA295" s="3"/>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X295" s="1"/>
      <c r="DY295" s="1"/>
      <c r="DZ295" s="1"/>
      <c r="EA295" s="1"/>
      <c r="EB295" s="1"/>
      <c r="EC295" s="1"/>
      <c r="ED295" s="1"/>
      <c r="EE295" s="1"/>
      <c r="EF295" s="1"/>
      <c r="EG295" s="1"/>
      <c r="EH295" s="1"/>
      <c r="EI295" s="1"/>
      <c r="EJ295" s="1"/>
      <c r="EK295" s="1"/>
      <c r="EL295" s="1"/>
      <c r="EM295" s="1"/>
      <c r="EN295" s="1"/>
      <c r="EO295" s="1"/>
      <c r="EP295" s="1"/>
      <c r="EQ295" s="1"/>
      <c r="ER295" s="1"/>
      <c r="FM295" s="1"/>
      <c r="FN295" s="1"/>
      <c r="FO295" s="1"/>
      <c r="FP295" s="1"/>
      <c r="FQ295" s="1"/>
      <c r="FR295" s="1"/>
      <c r="FS295" s="1"/>
      <c r="FT295" s="1"/>
      <c r="FU295" s="1"/>
      <c r="FV295" s="1"/>
      <c r="FW295" s="1"/>
      <c r="FX295" s="1"/>
      <c r="FY295" s="1"/>
      <c r="FZ295" s="1"/>
      <c r="GA295" s="1"/>
      <c r="GB295" s="1"/>
      <c r="GC295" s="1"/>
      <c r="GD295" s="1"/>
      <c r="GE295" s="1"/>
      <c r="GF295" s="1"/>
      <c r="JF295" s="1"/>
      <c r="JG295" s="1"/>
      <c r="JH295" s="1"/>
      <c r="JI295" s="1"/>
      <c r="JJ295" s="1"/>
      <c r="JK295" s="1"/>
      <c r="JL295" s="1"/>
      <c r="JM295" s="1"/>
      <c r="JN295" s="1"/>
      <c r="KN295" s="1"/>
      <c r="KO295" s="1"/>
      <c r="KP295" s="1"/>
      <c r="KQ295" s="1"/>
      <c r="KR295" s="4"/>
      <c r="KS295" s="4"/>
      <c r="KT295" s="4"/>
      <c r="KU295" s="1"/>
      <c r="KV295" s="1"/>
      <c r="KW295" s="1"/>
      <c r="KX295" s="1"/>
      <c r="KY295" s="1"/>
      <c r="KZ295" s="1"/>
      <c r="LA295" s="1"/>
      <c r="LB295" s="1"/>
      <c r="LC295" s="1"/>
      <c r="LD295" s="4"/>
      <c r="LE295" s="4"/>
      <c r="LF295" s="4"/>
      <c r="LG295" s="4"/>
      <c r="LH295" s="4"/>
      <c r="SK295" s="1"/>
      <c r="SL295" s="1"/>
      <c r="SM295" s="1"/>
      <c r="SN295" s="1"/>
      <c r="SO295" s="1"/>
      <c r="SP295" s="1"/>
      <c r="SQ295" s="1"/>
      <c r="SR295" s="1"/>
      <c r="SS295" s="1"/>
      <c r="ST295" s="1"/>
      <c r="SU295" s="1"/>
      <c r="SV295" s="1"/>
      <c r="SW295" s="1"/>
      <c r="SX295" s="1"/>
      <c r="SY295" s="1"/>
      <c r="SZ295" s="1"/>
      <c r="TA295" s="1"/>
      <c r="TB295" s="1"/>
      <c r="TC295" s="1"/>
      <c r="TD295" s="1"/>
      <c r="TE295" s="1"/>
    </row>
    <row r="296">
      <c r="K296" s="1"/>
      <c r="L296" s="1"/>
      <c r="M296" s="1"/>
      <c r="N296" s="1"/>
      <c r="O296" s="1"/>
      <c r="P296" s="1"/>
      <c r="Q296" s="1"/>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1"/>
      <c r="AU296" s="1"/>
      <c r="AV296" s="1"/>
      <c r="AW296" s="1"/>
      <c r="AX296" s="1"/>
      <c r="AY296" s="1"/>
      <c r="AZ296" s="3"/>
      <c r="BA296" s="3"/>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X296" s="1"/>
      <c r="DY296" s="1"/>
      <c r="DZ296" s="1"/>
      <c r="EA296" s="1"/>
      <c r="EB296" s="1"/>
      <c r="EC296" s="1"/>
      <c r="ED296" s="1"/>
      <c r="EE296" s="1"/>
      <c r="EF296" s="1"/>
      <c r="EG296" s="1"/>
      <c r="EH296" s="1"/>
      <c r="EI296" s="1"/>
      <c r="EJ296" s="1"/>
      <c r="EK296" s="1"/>
      <c r="EL296" s="1"/>
      <c r="EM296" s="1"/>
      <c r="EN296" s="1"/>
      <c r="EO296" s="1"/>
      <c r="EP296" s="1"/>
      <c r="EQ296" s="1"/>
      <c r="ER296" s="1"/>
      <c r="FM296" s="1"/>
      <c r="FN296" s="1"/>
      <c r="FO296" s="1"/>
      <c r="FP296" s="1"/>
      <c r="FQ296" s="1"/>
      <c r="FR296" s="1"/>
      <c r="FS296" s="1"/>
      <c r="FT296" s="1"/>
      <c r="FU296" s="1"/>
      <c r="FV296" s="1"/>
      <c r="FW296" s="1"/>
      <c r="FX296" s="1"/>
      <c r="FY296" s="1"/>
      <c r="FZ296" s="1"/>
      <c r="GA296" s="1"/>
      <c r="GB296" s="1"/>
      <c r="GC296" s="1"/>
      <c r="GD296" s="1"/>
      <c r="GE296" s="1"/>
      <c r="GF296" s="1"/>
      <c r="JF296" s="1"/>
      <c r="JG296" s="1"/>
      <c r="JH296" s="1"/>
      <c r="JI296" s="1"/>
      <c r="JJ296" s="1"/>
      <c r="JK296" s="1"/>
      <c r="JL296" s="1"/>
      <c r="JM296" s="1"/>
      <c r="JN296" s="1"/>
      <c r="KN296" s="1"/>
      <c r="KO296" s="1"/>
      <c r="KP296" s="1"/>
      <c r="KQ296" s="1"/>
      <c r="KR296" s="4"/>
      <c r="KS296" s="4"/>
      <c r="KT296" s="4"/>
      <c r="KU296" s="1"/>
      <c r="KV296" s="1"/>
      <c r="KW296" s="1"/>
      <c r="KX296" s="1"/>
      <c r="KY296" s="1"/>
      <c r="KZ296" s="1"/>
      <c r="LA296" s="1"/>
      <c r="LB296" s="1"/>
      <c r="LC296" s="1"/>
      <c r="LD296" s="4"/>
      <c r="LE296" s="4"/>
      <c r="LF296" s="4"/>
      <c r="LG296" s="4"/>
      <c r="LH296" s="4"/>
      <c r="SK296" s="1"/>
      <c r="SL296" s="1"/>
      <c r="SM296" s="1"/>
      <c r="SN296" s="1"/>
      <c r="SO296" s="1"/>
      <c r="SP296" s="1"/>
      <c r="SQ296" s="1"/>
      <c r="SR296" s="1"/>
      <c r="SS296" s="1"/>
      <c r="ST296" s="1"/>
      <c r="SU296" s="1"/>
      <c r="SV296" s="1"/>
      <c r="SW296" s="1"/>
      <c r="SX296" s="1"/>
      <c r="SY296" s="1"/>
      <c r="SZ296" s="1"/>
      <c r="TA296" s="1"/>
      <c r="TB296" s="1"/>
      <c r="TC296" s="1"/>
      <c r="TD296" s="1"/>
      <c r="TE296" s="1"/>
    </row>
    <row r="297">
      <c r="K297" s="1"/>
      <c r="L297" s="1"/>
      <c r="M297" s="1"/>
      <c r="N297" s="1"/>
      <c r="O297" s="1"/>
      <c r="P297" s="1"/>
      <c r="Q297" s="1"/>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1"/>
      <c r="AU297" s="1"/>
      <c r="AV297" s="1"/>
      <c r="AW297" s="1"/>
      <c r="AX297" s="1"/>
      <c r="AY297" s="1"/>
      <c r="AZ297" s="3"/>
      <c r="BA297" s="3"/>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X297" s="1"/>
      <c r="DY297" s="1"/>
      <c r="DZ297" s="1"/>
      <c r="EA297" s="1"/>
      <c r="EB297" s="1"/>
      <c r="EC297" s="1"/>
      <c r="ED297" s="1"/>
      <c r="EE297" s="1"/>
      <c r="EF297" s="1"/>
      <c r="EG297" s="1"/>
      <c r="EH297" s="1"/>
      <c r="EI297" s="1"/>
      <c r="EJ297" s="1"/>
      <c r="EK297" s="1"/>
      <c r="EL297" s="1"/>
      <c r="EM297" s="1"/>
      <c r="EN297" s="1"/>
      <c r="EO297" s="1"/>
      <c r="EP297" s="1"/>
      <c r="EQ297" s="1"/>
      <c r="ER297" s="1"/>
      <c r="FM297" s="1"/>
      <c r="FN297" s="1"/>
      <c r="FO297" s="1"/>
      <c r="FP297" s="1"/>
      <c r="FQ297" s="1"/>
      <c r="FR297" s="1"/>
      <c r="FS297" s="1"/>
      <c r="FT297" s="1"/>
      <c r="FU297" s="1"/>
      <c r="FV297" s="1"/>
      <c r="FW297" s="1"/>
      <c r="FX297" s="1"/>
      <c r="FY297" s="1"/>
      <c r="FZ297" s="1"/>
      <c r="GA297" s="1"/>
      <c r="GB297" s="1"/>
      <c r="GC297" s="1"/>
      <c r="GD297" s="1"/>
      <c r="GE297" s="1"/>
      <c r="GF297" s="1"/>
      <c r="JF297" s="1"/>
      <c r="JG297" s="1"/>
      <c r="JH297" s="1"/>
      <c r="JI297" s="1"/>
      <c r="JJ297" s="1"/>
      <c r="JK297" s="1"/>
      <c r="JL297" s="1"/>
      <c r="JM297" s="1"/>
      <c r="JN297" s="1"/>
      <c r="KN297" s="1"/>
      <c r="KO297" s="1"/>
      <c r="KP297" s="1"/>
      <c r="KQ297" s="1"/>
      <c r="KR297" s="4"/>
      <c r="KS297" s="4"/>
      <c r="KT297" s="4"/>
      <c r="KU297" s="1"/>
      <c r="KV297" s="1"/>
      <c r="KW297" s="1"/>
      <c r="KX297" s="1"/>
      <c r="KY297" s="1"/>
      <c r="KZ297" s="1"/>
      <c r="LA297" s="1"/>
      <c r="LB297" s="1"/>
      <c r="LC297" s="1"/>
      <c r="LD297" s="4"/>
      <c r="LE297" s="4"/>
      <c r="LF297" s="4"/>
      <c r="LG297" s="4"/>
      <c r="LH297" s="4"/>
      <c r="SK297" s="1"/>
      <c r="SL297" s="1"/>
      <c r="SM297" s="1"/>
      <c r="SN297" s="1"/>
      <c r="SO297" s="1"/>
      <c r="SP297" s="1"/>
      <c r="SQ297" s="1"/>
      <c r="SR297" s="1"/>
      <c r="SS297" s="1"/>
      <c r="ST297" s="1"/>
      <c r="SU297" s="1"/>
      <c r="SV297" s="1"/>
      <c r="SW297" s="1"/>
      <c r="SX297" s="1"/>
      <c r="SY297" s="1"/>
      <c r="SZ297" s="1"/>
      <c r="TA297" s="1"/>
      <c r="TB297" s="1"/>
      <c r="TC297" s="1"/>
      <c r="TD297" s="1"/>
      <c r="TE297" s="1"/>
    </row>
    <row r="298">
      <c r="K298" s="1"/>
      <c r="L298" s="1"/>
      <c r="M298" s="1"/>
      <c r="N298" s="1"/>
      <c r="O298" s="1"/>
      <c r="P298" s="1"/>
      <c r="Q298" s="1"/>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1"/>
      <c r="AU298" s="1"/>
      <c r="AV298" s="1"/>
      <c r="AW298" s="1"/>
      <c r="AX298" s="1"/>
      <c r="AY298" s="1"/>
      <c r="AZ298" s="3"/>
      <c r="BA298" s="3"/>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X298" s="1"/>
      <c r="DY298" s="1"/>
      <c r="DZ298" s="1"/>
      <c r="EA298" s="1"/>
      <c r="EB298" s="1"/>
      <c r="EC298" s="1"/>
      <c r="ED298" s="1"/>
      <c r="EE298" s="1"/>
      <c r="EF298" s="1"/>
      <c r="EG298" s="1"/>
      <c r="EH298" s="1"/>
      <c r="EI298" s="1"/>
      <c r="EJ298" s="1"/>
      <c r="EK298" s="1"/>
      <c r="EL298" s="1"/>
      <c r="EM298" s="1"/>
      <c r="EN298" s="1"/>
      <c r="EO298" s="1"/>
      <c r="EP298" s="1"/>
      <c r="EQ298" s="1"/>
      <c r="ER298" s="1"/>
      <c r="FM298" s="1"/>
      <c r="FN298" s="1"/>
      <c r="FO298" s="1"/>
      <c r="FP298" s="1"/>
      <c r="FQ298" s="1"/>
      <c r="FR298" s="1"/>
      <c r="FS298" s="1"/>
      <c r="FT298" s="1"/>
      <c r="FU298" s="1"/>
      <c r="FV298" s="1"/>
      <c r="FW298" s="1"/>
      <c r="FX298" s="1"/>
      <c r="FY298" s="1"/>
      <c r="FZ298" s="1"/>
      <c r="GA298" s="1"/>
      <c r="GB298" s="1"/>
      <c r="GC298" s="1"/>
      <c r="GD298" s="1"/>
      <c r="GE298" s="1"/>
      <c r="GF298" s="1"/>
      <c r="JF298" s="1"/>
      <c r="JG298" s="1"/>
      <c r="JH298" s="1"/>
      <c r="JI298" s="1"/>
      <c r="JJ298" s="1"/>
      <c r="JK298" s="1"/>
      <c r="JL298" s="1"/>
      <c r="JM298" s="1"/>
      <c r="JN298" s="1"/>
      <c r="KN298" s="1"/>
      <c r="KO298" s="1"/>
      <c r="KP298" s="1"/>
      <c r="KQ298" s="1"/>
      <c r="KR298" s="4"/>
      <c r="KS298" s="4"/>
      <c r="KT298" s="4"/>
      <c r="KU298" s="1"/>
      <c r="KV298" s="1"/>
      <c r="KW298" s="1"/>
      <c r="KX298" s="1"/>
      <c r="KY298" s="1"/>
      <c r="KZ298" s="1"/>
      <c r="LA298" s="1"/>
      <c r="LB298" s="1"/>
      <c r="LC298" s="1"/>
      <c r="LD298" s="4"/>
      <c r="LE298" s="4"/>
      <c r="LF298" s="4"/>
      <c r="LG298" s="4"/>
      <c r="LH298" s="4"/>
      <c r="SK298" s="1"/>
      <c r="SL298" s="1"/>
      <c r="SM298" s="1"/>
      <c r="SN298" s="1"/>
      <c r="SO298" s="1"/>
      <c r="SP298" s="1"/>
      <c r="SQ298" s="1"/>
      <c r="SR298" s="1"/>
      <c r="SS298" s="1"/>
      <c r="ST298" s="1"/>
      <c r="SU298" s="1"/>
      <c r="SV298" s="1"/>
      <c r="SW298" s="1"/>
      <c r="SX298" s="1"/>
      <c r="SY298" s="1"/>
      <c r="SZ298" s="1"/>
      <c r="TA298" s="1"/>
      <c r="TB298" s="1"/>
      <c r="TC298" s="1"/>
      <c r="TD298" s="1"/>
      <c r="TE298" s="1"/>
    </row>
    <row r="299">
      <c r="K299" s="1"/>
      <c r="L299" s="1"/>
      <c r="M299" s="1"/>
      <c r="N299" s="1"/>
      <c r="O299" s="1"/>
      <c r="P299" s="1"/>
      <c r="Q299" s="1"/>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1"/>
      <c r="AU299" s="1"/>
      <c r="AV299" s="1"/>
      <c r="AW299" s="1"/>
      <c r="AX299" s="1"/>
      <c r="AY299" s="1"/>
      <c r="AZ299" s="3"/>
      <c r="BA299" s="3"/>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X299" s="1"/>
      <c r="DY299" s="1"/>
      <c r="DZ299" s="1"/>
      <c r="EA299" s="1"/>
      <c r="EB299" s="1"/>
      <c r="EC299" s="1"/>
      <c r="ED299" s="1"/>
      <c r="EE299" s="1"/>
      <c r="EF299" s="1"/>
      <c r="EG299" s="1"/>
      <c r="EH299" s="1"/>
      <c r="EI299" s="1"/>
      <c r="EJ299" s="1"/>
      <c r="EK299" s="1"/>
      <c r="EL299" s="1"/>
      <c r="EM299" s="1"/>
      <c r="EN299" s="1"/>
      <c r="EO299" s="1"/>
      <c r="EP299" s="1"/>
      <c r="EQ299" s="1"/>
      <c r="ER299" s="1"/>
      <c r="FM299" s="1"/>
      <c r="FN299" s="1"/>
      <c r="FO299" s="1"/>
      <c r="FP299" s="1"/>
      <c r="FQ299" s="1"/>
      <c r="FR299" s="1"/>
      <c r="FS299" s="1"/>
      <c r="FT299" s="1"/>
      <c r="FU299" s="1"/>
      <c r="FV299" s="1"/>
      <c r="FW299" s="1"/>
      <c r="FX299" s="1"/>
      <c r="FY299" s="1"/>
      <c r="FZ299" s="1"/>
      <c r="GA299" s="1"/>
      <c r="GB299" s="1"/>
      <c r="GC299" s="1"/>
      <c r="GD299" s="1"/>
      <c r="GE299" s="1"/>
      <c r="GF299" s="1"/>
      <c r="JF299" s="1"/>
      <c r="JG299" s="1"/>
      <c r="JH299" s="1"/>
      <c r="JI299" s="1"/>
      <c r="JJ299" s="1"/>
      <c r="JK299" s="1"/>
      <c r="JL299" s="1"/>
      <c r="JM299" s="1"/>
      <c r="JN299" s="1"/>
      <c r="KN299" s="1"/>
      <c r="KO299" s="1"/>
      <c r="KP299" s="1"/>
      <c r="KQ299" s="1"/>
      <c r="KR299" s="4"/>
      <c r="KS299" s="4"/>
      <c r="KT299" s="4"/>
      <c r="KU299" s="1"/>
      <c r="KV299" s="1"/>
      <c r="KW299" s="1"/>
      <c r="KX299" s="1"/>
      <c r="KY299" s="1"/>
      <c r="KZ299" s="1"/>
      <c r="LA299" s="1"/>
      <c r="LB299" s="1"/>
      <c r="LC299" s="1"/>
      <c r="LD299" s="4"/>
      <c r="LE299" s="4"/>
      <c r="LF299" s="4"/>
      <c r="LG299" s="4"/>
      <c r="LH299" s="4"/>
      <c r="SK299" s="1"/>
      <c r="SL299" s="1"/>
      <c r="SM299" s="1"/>
      <c r="SN299" s="1"/>
      <c r="SO299" s="1"/>
      <c r="SP299" s="1"/>
      <c r="SQ299" s="1"/>
      <c r="SR299" s="1"/>
      <c r="SS299" s="1"/>
      <c r="ST299" s="1"/>
      <c r="SU299" s="1"/>
      <c r="SV299" s="1"/>
      <c r="SW299" s="1"/>
      <c r="SX299" s="1"/>
      <c r="SY299" s="1"/>
      <c r="SZ299" s="1"/>
      <c r="TA299" s="1"/>
      <c r="TB299" s="1"/>
      <c r="TC299" s="1"/>
      <c r="TD299" s="1"/>
      <c r="TE299" s="1"/>
    </row>
    <row r="300">
      <c r="K300" s="1"/>
      <c r="L300" s="1"/>
      <c r="M300" s="1"/>
      <c r="N300" s="1"/>
      <c r="O300" s="1"/>
      <c r="P300" s="1"/>
      <c r="Q300" s="1"/>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1"/>
      <c r="AU300" s="1"/>
      <c r="AV300" s="1"/>
      <c r="AW300" s="1"/>
      <c r="AX300" s="1"/>
      <c r="AY300" s="1"/>
      <c r="AZ300" s="3"/>
      <c r="BA300" s="3"/>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X300" s="1"/>
      <c r="DY300" s="1"/>
      <c r="DZ300" s="1"/>
      <c r="EA300" s="1"/>
      <c r="EB300" s="1"/>
      <c r="EC300" s="1"/>
      <c r="ED300" s="1"/>
      <c r="EE300" s="1"/>
      <c r="EF300" s="1"/>
      <c r="EG300" s="1"/>
      <c r="EH300" s="1"/>
      <c r="EI300" s="1"/>
      <c r="EJ300" s="1"/>
      <c r="EK300" s="1"/>
      <c r="EL300" s="1"/>
      <c r="EM300" s="1"/>
      <c r="EN300" s="1"/>
      <c r="EO300" s="1"/>
      <c r="EP300" s="1"/>
      <c r="EQ300" s="1"/>
      <c r="ER300" s="1"/>
      <c r="FM300" s="1"/>
      <c r="FN300" s="1"/>
      <c r="FO300" s="1"/>
      <c r="FP300" s="1"/>
      <c r="FQ300" s="1"/>
      <c r="FR300" s="1"/>
      <c r="FS300" s="1"/>
      <c r="FT300" s="1"/>
      <c r="FU300" s="1"/>
      <c r="FV300" s="1"/>
      <c r="FW300" s="1"/>
      <c r="FX300" s="1"/>
      <c r="FY300" s="1"/>
      <c r="FZ300" s="1"/>
      <c r="GA300" s="1"/>
      <c r="GB300" s="1"/>
      <c r="GC300" s="1"/>
      <c r="GD300" s="1"/>
      <c r="GE300" s="1"/>
      <c r="GF300" s="1"/>
      <c r="JF300" s="1"/>
      <c r="JG300" s="1"/>
      <c r="JH300" s="1"/>
      <c r="JI300" s="1"/>
      <c r="JJ300" s="1"/>
      <c r="JK300" s="1"/>
      <c r="JL300" s="1"/>
      <c r="JM300" s="1"/>
      <c r="JN300" s="1"/>
      <c r="KN300" s="1"/>
      <c r="KO300" s="1"/>
      <c r="KP300" s="1"/>
      <c r="KQ300" s="1"/>
      <c r="KR300" s="4"/>
      <c r="KS300" s="4"/>
      <c r="KT300" s="4"/>
      <c r="KU300" s="1"/>
      <c r="KV300" s="1"/>
      <c r="KW300" s="1"/>
      <c r="KX300" s="1"/>
      <c r="KY300" s="1"/>
      <c r="KZ300" s="1"/>
      <c r="LA300" s="1"/>
      <c r="LB300" s="1"/>
      <c r="LC300" s="1"/>
      <c r="LD300" s="4"/>
      <c r="LE300" s="4"/>
      <c r="LF300" s="4"/>
      <c r="LG300" s="4"/>
      <c r="LH300" s="4"/>
      <c r="SK300" s="1"/>
      <c r="SL300" s="1"/>
      <c r="SM300" s="1"/>
      <c r="SN300" s="1"/>
      <c r="SO300" s="1"/>
      <c r="SP300" s="1"/>
      <c r="SQ300" s="1"/>
      <c r="SR300" s="1"/>
      <c r="SS300" s="1"/>
      <c r="ST300" s="1"/>
      <c r="SU300" s="1"/>
      <c r="SV300" s="1"/>
      <c r="SW300" s="1"/>
      <c r="SX300" s="1"/>
      <c r="SY300" s="1"/>
      <c r="SZ300" s="1"/>
      <c r="TA300" s="1"/>
      <c r="TB300" s="1"/>
      <c r="TC300" s="1"/>
      <c r="TD300" s="1"/>
      <c r="TE300" s="1"/>
    </row>
    <row r="301">
      <c r="K301" s="1"/>
      <c r="L301" s="1"/>
      <c r="M301" s="1"/>
      <c r="N301" s="1"/>
      <c r="O301" s="1"/>
      <c r="P301" s="1"/>
      <c r="Q301" s="1"/>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1"/>
      <c r="AU301" s="1"/>
      <c r="AV301" s="1"/>
      <c r="AW301" s="1"/>
      <c r="AX301" s="1"/>
      <c r="AY301" s="1"/>
      <c r="AZ301" s="3"/>
      <c r="BA301" s="3"/>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X301" s="1"/>
      <c r="DY301" s="1"/>
      <c r="DZ301" s="1"/>
      <c r="EA301" s="1"/>
      <c r="EB301" s="1"/>
      <c r="EC301" s="1"/>
      <c r="ED301" s="1"/>
      <c r="EE301" s="1"/>
      <c r="EF301" s="1"/>
      <c r="EG301" s="1"/>
      <c r="EH301" s="1"/>
      <c r="EI301" s="1"/>
      <c r="EJ301" s="1"/>
      <c r="EK301" s="1"/>
      <c r="EL301" s="1"/>
      <c r="EM301" s="1"/>
      <c r="EN301" s="1"/>
      <c r="EO301" s="1"/>
      <c r="EP301" s="1"/>
      <c r="EQ301" s="1"/>
      <c r="ER301" s="1"/>
      <c r="FM301" s="1"/>
      <c r="FN301" s="1"/>
      <c r="FO301" s="1"/>
      <c r="FP301" s="1"/>
      <c r="FQ301" s="1"/>
      <c r="FR301" s="1"/>
      <c r="FS301" s="1"/>
      <c r="FT301" s="1"/>
      <c r="FU301" s="1"/>
      <c r="FV301" s="1"/>
      <c r="FW301" s="1"/>
      <c r="FX301" s="1"/>
      <c r="FY301" s="1"/>
      <c r="FZ301" s="1"/>
      <c r="GA301" s="1"/>
      <c r="GB301" s="1"/>
      <c r="GC301" s="1"/>
      <c r="GD301" s="1"/>
      <c r="GE301" s="1"/>
      <c r="GF301" s="1"/>
      <c r="JF301" s="1"/>
      <c r="JG301" s="1"/>
      <c r="JH301" s="1"/>
      <c r="JI301" s="1"/>
      <c r="JJ301" s="1"/>
      <c r="JK301" s="1"/>
      <c r="JL301" s="1"/>
      <c r="JM301" s="1"/>
      <c r="JN301" s="1"/>
      <c r="KN301" s="1"/>
      <c r="KO301" s="1"/>
      <c r="KP301" s="1"/>
      <c r="KQ301" s="1"/>
      <c r="KR301" s="4"/>
      <c r="KS301" s="4"/>
      <c r="KT301" s="4"/>
      <c r="KU301" s="1"/>
      <c r="KV301" s="1"/>
      <c r="KW301" s="1"/>
      <c r="KX301" s="1"/>
      <c r="KY301" s="1"/>
      <c r="KZ301" s="1"/>
      <c r="LA301" s="1"/>
      <c r="LB301" s="1"/>
      <c r="LC301" s="1"/>
      <c r="LD301" s="4"/>
      <c r="LE301" s="4"/>
      <c r="LF301" s="4"/>
      <c r="LG301" s="4"/>
      <c r="LH301" s="4"/>
      <c r="SK301" s="1"/>
      <c r="SL301" s="1"/>
      <c r="SM301" s="1"/>
      <c r="SN301" s="1"/>
      <c r="SO301" s="1"/>
      <c r="SP301" s="1"/>
      <c r="SQ301" s="1"/>
      <c r="SR301" s="1"/>
      <c r="SS301" s="1"/>
      <c r="ST301" s="1"/>
      <c r="SU301" s="1"/>
      <c r="SV301" s="1"/>
      <c r="SW301" s="1"/>
      <c r="SX301" s="1"/>
      <c r="SY301" s="1"/>
      <c r="SZ301" s="1"/>
      <c r="TA301" s="1"/>
      <c r="TB301" s="1"/>
      <c r="TC301" s="1"/>
      <c r="TD301" s="1"/>
      <c r="TE301" s="1"/>
    </row>
    <row r="302">
      <c r="K302" s="1"/>
      <c r="L302" s="1"/>
      <c r="M302" s="1"/>
      <c r="N302" s="1"/>
      <c r="O302" s="1"/>
      <c r="P302" s="1"/>
      <c r="Q302" s="1"/>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1"/>
      <c r="AU302" s="1"/>
      <c r="AV302" s="1"/>
      <c r="AW302" s="1"/>
      <c r="AX302" s="1"/>
      <c r="AY302" s="1"/>
      <c r="AZ302" s="3"/>
      <c r="BA302" s="3"/>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X302" s="1"/>
      <c r="DY302" s="1"/>
      <c r="DZ302" s="1"/>
      <c r="EA302" s="1"/>
      <c r="EB302" s="1"/>
      <c r="EC302" s="1"/>
      <c r="ED302" s="1"/>
      <c r="EE302" s="1"/>
      <c r="EF302" s="1"/>
      <c r="EG302" s="1"/>
      <c r="EH302" s="1"/>
      <c r="EI302" s="1"/>
      <c r="EJ302" s="1"/>
      <c r="EK302" s="1"/>
      <c r="EL302" s="1"/>
      <c r="EM302" s="1"/>
      <c r="EN302" s="1"/>
      <c r="EO302" s="1"/>
      <c r="EP302" s="1"/>
      <c r="EQ302" s="1"/>
      <c r="ER302" s="1"/>
      <c r="FM302" s="1"/>
      <c r="FN302" s="1"/>
      <c r="FO302" s="1"/>
      <c r="FP302" s="1"/>
      <c r="FQ302" s="1"/>
      <c r="FR302" s="1"/>
      <c r="FS302" s="1"/>
      <c r="FT302" s="1"/>
      <c r="FU302" s="1"/>
      <c r="FV302" s="1"/>
      <c r="FW302" s="1"/>
      <c r="FX302" s="1"/>
      <c r="FY302" s="1"/>
      <c r="FZ302" s="1"/>
      <c r="GA302" s="1"/>
      <c r="GB302" s="1"/>
      <c r="GC302" s="1"/>
      <c r="GD302" s="1"/>
      <c r="GE302" s="1"/>
      <c r="GF302" s="1"/>
      <c r="JF302" s="1"/>
      <c r="JG302" s="1"/>
      <c r="JH302" s="1"/>
      <c r="JI302" s="1"/>
      <c r="JJ302" s="1"/>
      <c r="JK302" s="1"/>
      <c r="JL302" s="1"/>
      <c r="JM302" s="1"/>
      <c r="JN302" s="1"/>
      <c r="KN302" s="1"/>
      <c r="KO302" s="1"/>
      <c r="KP302" s="1"/>
      <c r="KQ302" s="1"/>
      <c r="KR302" s="4"/>
      <c r="KS302" s="4"/>
      <c r="KT302" s="4"/>
      <c r="KU302" s="1"/>
      <c r="KV302" s="1"/>
      <c r="KW302" s="1"/>
      <c r="KX302" s="1"/>
      <c r="KY302" s="1"/>
      <c r="KZ302" s="1"/>
      <c r="LA302" s="1"/>
      <c r="LB302" s="1"/>
      <c r="LC302" s="1"/>
      <c r="LD302" s="4"/>
      <c r="LE302" s="4"/>
      <c r="LF302" s="4"/>
      <c r="LG302" s="4"/>
      <c r="LH302" s="4"/>
      <c r="SK302" s="1"/>
      <c r="SL302" s="1"/>
      <c r="SM302" s="1"/>
      <c r="SN302" s="1"/>
      <c r="SO302" s="1"/>
      <c r="SP302" s="1"/>
      <c r="SQ302" s="1"/>
      <c r="SR302" s="1"/>
      <c r="SS302" s="1"/>
      <c r="ST302" s="1"/>
      <c r="SU302" s="1"/>
      <c r="SV302" s="1"/>
      <c r="SW302" s="1"/>
      <c r="SX302" s="1"/>
      <c r="SY302" s="1"/>
      <c r="SZ302" s="1"/>
      <c r="TA302" s="1"/>
      <c r="TB302" s="1"/>
      <c r="TC302" s="1"/>
      <c r="TD302" s="1"/>
      <c r="TE302" s="1"/>
    </row>
    <row r="303">
      <c r="K303" s="1"/>
      <c r="L303" s="1"/>
      <c r="M303" s="1"/>
      <c r="N303" s="1"/>
      <c r="O303" s="1"/>
      <c r="P303" s="1"/>
      <c r="Q303" s="1"/>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1"/>
      <c r="AU303" s="1"/>
      <c r="AV303" s="1"/>
      <c r="AW303" s="1"/>
      <c r="AX303" s="1"/>
      <c r="AY303" s="1"/>
      <c r="AZ303" s="3"/>
      <c r="BA303" s="3"/>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X303" s="1"/>
      <c r="DY303" s="1"/>
      <c r="DZ303" s="1"/>
      <c r="EA303" s="1"/>
      <c r="EB303" s="1"/>
      <c r="EC303" s="1"/>
      <c r="ED303" s="1"/>
      <c r="EE303" s="1"/>
      <c r="EF303" s="1"/>
      <c r="EG303" s="1"/>
      <c r="EH303" s="1"/>
      <c r="EI303" s="1"/>
      <c r="EJ303" s="1"/>
      <c r="EK303" s="1"/>
      <c r="EL303" s="1"/>
      <c r="EM303" s="1"/>
      <c r="EN303" s="1"/>
      <c r="EO303" s="1"/>
      <c r="EP303" s="1"/>
      <c r="EQ303" s="1"/>
      <c r="ER303" s="1"/>
      <c r="FM303" s="1"/>
      <c r="FN303" s="1"/>
      <c r="FO303" s="1"/>
      <c r="FP303" s="1"/>
      <c r="FQ303" s="1"/>
      <c r="FR303" s="1"/>
      <c r="FS303" s="1"/>
      <c r="FT303" s="1"/>
      <c r="FU303" s="1"/>
      <c r="FV303" s="1"/>
      <c r="FW303" s="1"/>
      <c r="FX303" s="1"/>
      <c r="FY303" s="1"/>
      <c r="FZ303" s="1"/>
      <c r="GA303" s="1"/>
      <c r="GB303" s="1"/>
      <c r="GC303" s="1"/>
      <c r="GD303" s="1"/>
      <c r="GE303" s="1"/>
      <c r="GF303" s="1"/>
      <c r="JF303" s="1"/>
      <c r="JG303" s="1"/>
      <c r="JH303" s="1"/>
      <c r="JI303" s="1"/>
      <c r="JJ303" s="1"/>
      <c r="JK303" s="1"/>
      <c r="JL303" s="1"/>
      <c r="JM303" s="1"/>
      <c r="JN303" s="1"/>
      <c r="KN303" s="1"/>
      <c r="KO303" s="1"/>
      <c r="KP303" s="1"/>
      <c r="KQ303" s="1"/>
      <c r="KR303" s="4"/>
      <c r="KS303" s="4"/>
      <c r="KT303" s="4"/>
      <c r="KU303" s="1"/>
      <c r="KV303" s="1"/>
      <c r="KW303" s="1"/>
      <c r="KX303" s="1"/>
      <c r="KY303" s="1"/>
      <c r="KZ303" s="1"/>
      <c r="LA303" s="1"/>
      <c r="LB303" s="1"/>
      <c r="LC303" s="1"/>
      <c r="LD303" s="4"/>
      <c r="LE303" s="4"/>
      <c r="LF303" s="4"/>
      <c r="LG303" s="4"/>
      <c r="LH303" s="4"/>
      <c r="SK303" s="1"/>
      <c r="SL303" s="1"/>
      <c r="SM303" s="1"/>
      <c r="SN303" s="1"/>
      <c r="SO303" s="1"/>
      <c r="SP303" s="1"/>
      <c r="SQ303" s="1"/>
      <c r="SR303" s="1"/>
      <c r="SS303" s="1"/>
      <c r="ST303" s="1"/>
      <c r="SU303" s="1"/>
      <c r="SV303" s="1"/>
      <c r="SW303" s="1"/>
      <c r="SX303" s="1"/>
      <c r="SY303" s="1"/>
      <c r="SZ303" s="1"/>
      <c r="TA303" s="1"/>
      <c r="TB303" s="1"/>
      <c r="TC303" s="1"/>
      <c r="TD303" s="1"/>
      <c r="TE303" s="1"/>
    </row>
    <row r="304">
      <c r="K304" s="1"/>
      <c r="L304" s="1"/>
      <c r="M304" s="1"/>
      <c r="N304" s="1"/>
      <c r="O304" s="1"/>
      <c r="P304" s="1"/>
      <c r="Q304" s="1"/>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1"/>
      <c r="AU304" s="1"/>
      <c r="AV304" s="1"/>
      <c r="AW304" s="1"/>
      <c r="AX304" s="1"/>
      <c r="AY304" s="1"/>
      <c r="AZ304" s="3"/>
      <c r="BA304" s="3"/>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X304" s="1"/>
      <c r="DY304" s="1"/>
      <c r="DZ304" s="1"/>
      <c r="EA304" s="1"/>
      <c r="EB304" s="1"/>
      <c r="EC304" s="1"/>
      <c r="ED304" s="1"/>
      <c r="EE304" s="1"/>
      <c r="EF304" s="1"/>
      <c r="EG304" s="1"/>
      <c r="EH304" s="1"/>
      <c r="EI304" s="1"/>
      <c r="EJ304" s="1"/>
      <c r="EK304" s="1"/>
      <c r="EL304" s="1"/>
      <c r="EM304" s="1"/>
      <c r="EN304" s="1"/>
      <c r="EO304" s="1"/>
      <c r="EP304" s="1"/>
      <c r="EQ304" s="1"/>
      <c r="ER304" s="1"/>
      <c r="FM304" s="1"/>
      <c r="FN304" s="1"/>
      <c r="FO304" s="1"/>
      <c r="FP304" s="1"/>
      <c r="FQ304" s="1"/>
      <c r="FR304" s="1"/>
      <c r="FS304" s="1"/>
      <c r="FT304" s="1"/>
      <c r="FU304" s="1"/>
      <c r="FV304" s="1"/>
      <c r="FW304" s="1"/>
      <c r="FX304" s="1"/>
      <c r="FY304" s="1"/>
      <c r="FZ304" s="1"/>
      <c r="GA304" s="1"/>
      <c r="GB304" s="1"/>
      <c r="GC304" s="1"/>
      <c r="GD304" s="1"/>
      <c r="GE304" s="1"/>
      <c r="GF304" s="1"/>
      <c r="JF304" s="1"/>
      <c r="JG304" s="1"/>
      <c r="JH304" s="1"/>
      <c r="JI304" s="1"/>
      <c r="JJ304" s="1"/>
      <c r="JK304" s="1"/>
      <c r="JL304" s="1"/>
      <c r="JM304" s="1"/>
      <c r="JN304" s="1"/>
      <c r="KN304" s="1"/>
      <c r="KO304" s="1"/>
      <c r="KP304" s="1"/>
      <c r="KQ304" s="1"/>
      <c r="KR304" s="4"/>
      <c r="KS304" s="4"/>
      <c r="KT304" s="4"/>
      <c r="KU304" s="1"/>
      <c r="KV304" s="1"/>
      <c r="KW304" s="1"/>
      <c r="KX304" s="1"/>
      <c r="KY304" s="1"/>
      <c r="KZ304" s="1"/>
      <c r="LA304" s="1"/>
      <c r="LB304" s="1"/>
      <c r="LC304" s="1"/>
      <c r="LD304" s="4"/>
      <c r="LE304" s="4"/>
      <c r="LF304" s="4"/>
      <c r="LG304" s="4"/>
      <c r="LH304" s="4"/>
      <c r="SK304" s="1"/>
      <c r="SL304" s="1"/>
      <c r="SM304" s="1"/>
      <c r="SN304" s="1"/>
      <c r="SO304" s="1"/>
      <c r="SP304" s="1"/>
      <c r="SQ304" s="1"/>
      <c r="SR304" s="1"/>
      <c r="SS304" s="1"/>
      <c r="ST304" s="1"/>
      <c r="SU304" s="1"/>
      <c r="SV304" s="1"/>
      <c r="SW304" s="1"/>
      <c r="SX304" s="1"/>
      <c r="SY304" s="1"/>
      <c r="SZ304" s="1"/>
      <c r="TA304" s="1"/>
      <c r="TB304" s="1"/>
      <c r="TC304" s="1"/>
      <c r="TD304" s="1"/>
      <c r="TE304" s="1"/>
    </row>
    <row r="305">
      <c r="K305" s="1"/>
      <c r="L305" s="1"/>
      <c r="M305" s="1"/>
      <c r="N305" s="1"/>
      <c r="O305" s="1"/>
      <c r="P305" s="1"/>
      <c r="Q305" s="1"/>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1"/>
      <c r="AU305" s="1"/>
      <c r="AV305" s="1"/>
      <c r="AW305" s="1"/>
      <c r="AX305" s="1"/>
      <c r="AY305" s="1"/>
      <c r="AZ305" s="3"/>
      <c r="BA305" s="3"/>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X305" s="1"/>
      <c r="DY305" s="1"/>
      <c r="DZ305" s="1"/>
      <c r="EA305" s="1"/>
      <c r="EB305" s="1"/>
      <c r="EC305" s="1"/>
      <c r="ED305" s="1"/>
      <c r="EE305" s="1"/>
      <c r="EF305" s="1"/>
      <c r="EG305" s="1"/>
      <c r="EH305" s="1"/>
      <c r="EI305" s="1"/>
      <c r="EJ305" s="1"/>
      <c r="EK305" s="1"/>
      <c r="EL305" s="1"/>
      <c r="EM305" s="1"/>
      <c r="EN305" s="1"/>
      <c r="EO305" s="1"/>
      <c r="EP305" s="1"/>
      <c r="EQ305" s="1"/>
      <c r="ER305" s="1"/>
      <c r="FM305" s="1"/>
      <c r="FN305" s="1"/>
      <c r="FO305" s="1"/>
      <c r="FP305" s="1"/>
      <c r="FQ305" s="1"/>
      <c r="FR305" s="1"/>
      <c r="FS305" s="1"/>
      <c r="FT305" s="1"/>
      <c r="FU305" s="1"/>
      <c r="FV305" s="1"/>
      <c r="FW305" s="1"/>
      <c r="FX305" s="1"/>
      <c r="FY305" s="1"/>
      <c r="FZ305" s="1"/>
      <c r="GA305" s="1"/>
      <c r="GB305" s="1"/>
      <c r="GC305" s="1"/>
      <c r="GD305" s="1"/>
      <c r="GE305" s="1"/>
      <c r="GF305" s="1"/>
      <c r="JF305" s="1"/>
      <c r="JG305" s="1"/>
      <c r="JH305" s="1"/>
      <c r="JI305" s="1"/>
      <c r="JJ305" s="1"/>
      <c r="JK305" s="1"/>
      <c r="JL305" s="1"/>
      <c r="JM305" s="1"/>
      <c r="JN305" s="1"/>
      <c r="KN305" s="1"/>
      <c r="KO305" s="1"/>
      <c r="KP305" s="1"/>
      <c r="KQ305" s="1"/>
      <c r="KR305" s="4"/>
      <c r="KS305" s="4"/>
      <c r="KT305" s="4"/>
      <c r="KU305" s="1"/>
      <c r="KV305" s="1"/>
      <c r="KW305" s="1"/>
      <c r="KX305" s="1"/>
      <c r="KY305" s="1"/>
      <c r="KZ305" s="1"/>
      <c r="LA305" s="1"/>
      <c r="LB305" s="1"/>
      <c r="LC305" s="1"/>
      <c r="LD305" s="4"/>
      <c r="LE305" s="4"/>
      <c r="LF305" s="4"/>
      <c r="LG305" s="4"/>
      <c r="LH305" s="4"/>
      <c r="SK305" s="1"/>
      <c r="SL305" s="1"/>
      <c r="SM305" s="1"/>
      <c r="SN305" s="1"/>
      <c r="SO305" s="1"/>
      <c r="SP305" s="1"/>
      <c r="SQ305" s="1"/>
      <c r="SR305" s="1"/>
      <c r="SS305" s="1"/>
      <c r="ST305" s="1"/>
      <c r="SU305" s="1"/>
      <c r="SV305" s="1"/>
      <c r="SW305" s="1"/>
      <c r="SX305" s="1"/>
      <c r="SY305" s="1"/>
      <c r="SZ305" s="1"/>
      <c r="TA305" s="1"/>
      <c r="TB305" s="1"/>
      <c r="TC305" s="1"/>
      <c r="TD305" s="1"/>
      <c r="TE305" s="1"/>
    </row>
    <row r="306">
      <c r="K306" s="1"/>
      <c r="L306" s="1"/>
      <c r="M306" s="1"/>
      <c r="N306" s="1"/>
      <c r="O306" s="1"/>
      <c r="P306" s="1"/>
      <c r="Q306" s="1"/>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1"/>
      <c r="AU306" s="1"/>
      <c r="AV306" s="1"/>
      <c r="AW306" s="1"/>
      <c r="AX306" s="1"/>
      <c r="AY306" s="1"/>
      <c r="AZ306" s="3"/>
      <c r="BA306" s="3"/>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X306" s="1"/>
      <c r="DY306" s="1"/>
      <c r="DZ306" s="1"/>
      <c r="EA306" s="1"/>
      <c r="EB306" s="1"/>
      <c r="EC306" s="1"/>
      <c r="ED306" s="1"/>
      <c r="EE306" s="1"/>
      <c r="EF306" s="1"/>
      <c r="EG306" s="1"/>
      <c r="EH306" s="1"/>
      <c r="EI306" s="1"/>
      <c r="EJ306" s="1"/>
      <c r="EK306" s="1"/>
      <c r="EL306" s="1"/>
      <c r="EM306" s="1"/>
      <c r="EN306" s="1"/>
      <c r="EO306" s="1"/>
      <c r="EP306" s="1"/>
      <c r="EQ306" s="1"/>
      <c r="ER306" s="1"/>
      <c r="FM306" s="1"/>
      <c r="FN306" s="1"/>
      <c r="FO306" s="1"/>
      <c r="FP306" s="1"/>
      <c r="FQ306" s="1"/>
      <c r="FR306" s="1"/>
      <c r="FS306" s="1"/>
      <c r="FT306" s="1"/>
      <c r="FU306" s="1"/>
      <c r="FV306" s="1"/>
      <c r="FW306" s="1"/>
      <c r="FX306" s="1"/>
      <c r="FY306" s="1"/>
      <c r="FZ306" s="1"/>
      <c r="GA306" s="1"/>
      <c r="GB306" s="1"/>
      <c r="GC306" s="1"/>
      <c r="GD306" s="1"/>
      <c r="GE306" s="1"/>
      <c r="GF306" s="1"/>
      <c r="JF306" s="1"/>
      <c r="JG306" s="1"/>
      <c r="JH306" s="1"/>
      <c r="JI306" s="1"/>
      <c r="JJ306" s="1"/>
      <c r="JK306" s="1"/>
      <c r="JL306" s="1"/>
      <c r="JM306" s="1"/>
      <c r="JN306" s="1"/>
      <c r="KN306" s="1"/>
      <c r="KO306" s="1"/>
      <c r="KP306" s="1"/>
      <c r="KQ306" s="1"/>
      <c r="KR306" s="4"/>
      <c r="KS306" s="4"/>
      <c r="KT306" s="4"/>
      <c r="KU306" s="1"/>
      <c r="KV306" s="1"/>
      <c r="KW306" s="1"/>
      <c r="KX306" s="1"/>
      <c r="KY306" s="1"/>
      <c r="KZ306" s="1"/>
      <c r="LA306" s="1"/>
      <c r="LB306" s="1"/>
      <c r="LC306" s="1"/>
      <c r="LD306" s="4"/>
      <c r="LE306" s="4"/>
      <c r="LF306" s="4"/>
      <c r="LG306" s="4"/>
      <c r="LH306" s="4"/>
      <c r="SK306" s="1"/>
      <c r="SL306" s="1"/>
      <c r="SM306" s="1"/>
      <c r="SN306" s="1"/>
      <c r="SO306" s="1"/>
      <c r="SP306" s="1"/>
      <c r="SQ306" s="1"/>
      <c r="SR306" s="1"/>
      <c r="SS306" s="1"/>
      <c r="ST306" s="1"/>
      <c r="SU306" s="1"/>
      <c r="SV306" s="1"/>
      <c r="SW306" s="1"/>
      <c r="SX306" s="1"/>
      <c r="SY306" s="1"/>
      <c r="SZ306" s="1"/>
      <c r="TA306" s="1"/>
      <c r="TB306" s="1"/>
      <c r="TC306" s="1"/>
      <c r="TD306" s="1"/>
      <c r="TE306" s="1"/>
    </row>
    <row r="307">
      <c r="K307" s="1"/>
      <c r="L307" s="1"/>
      <c r="M307" s="1"/>
      <c r="N307" s="1"/>
      <c r="O307" s="1"/>
      <c r="P307" s="1"/>
      <c r="Q307" s="1"/>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1"/>
      <c r="AU307" s="1"/>
      <c r="AV307" s="1"/>
      <c r="AW307" s="1"/>
      <c r="AX307" s="1"/>
      <c r="AY307" s="1"/>
      <c r="AZ307" s="3"/>
      <c r="BA307" s="3"/>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X307" s="1"/>
      <c r="DY307" s="1"/>
      <c r="DZ307" s="1"/>
      <c r="EA307" s="1"/>
      <c r="EB307" s="1"/>
      <c r="EC307" s="1"/>
      <c r="ED307" s="1"/>
      <c r="EE307" s="1"/>
      <c r="EF307" s="1"/>
      <c r="EG307" s="1"/>
      <c r="EH307" s="1"/>
      <c r="EI307" s="1"/>
      <c r="EJ307" s="1"/>
      <c r="EK307" s="1"/>
      <c r="EL307" s="1"/>
      <c r="EM307" s="1"/>
      <c r="EN307" s="1"/>
      <c r="EO307" s="1"/>
      <c r="EP307" s="1"/>
      <c r="EQ307" s="1"/>
      <c r="ER307" s="1"/>
      <c r="FM307" s="1"/>
      <c r="FN307" s="1"/>
      <c r="FO307" s="1"/>
      <c r="FP307" s="1"/>
      <c r="FQ307" s="1"/>
      <c r="FR307" s="1"/>
      <c r="FS307" s="1"/>
      <c r="FT307" s="1"/>
      <c r="FU307" s="1"/>
      <c r="FV307" s="1"/>
      <c r="FW307" s="1"/>
      <c r="FX307" s="1"/>
      <c r="FY307" s="1"/>
      <c r="FZ307" s="1"/>
      <c r="GA307" s="1"/>
      <c r="GB307" s="1"/>
      <c r="GC307" s="1"/>
      <c r="GD307" s="1"/>
      <c r="GE307" s="1"/>
      <c r="GF307" s="1"/>
      <c r="JF307" s="1"/>
      <c r="JG307" s="1"/>
      <c r="JH307" s="1"/>
      <c r="JI307" s="1"/>
      <c r="JJ307" s="1"/>
      <c r="JK307" s="1"/>
      <c r="JL307" s="1"/>
      <c r="JM307" s="1"/>
      <c r="JN307" s="1"/>
      <c r="KN307" s="1"/>
      <c r="KO307" s="1"/>
      <c r="KP307" s="1"/>
      <c r="KQ307" s="1"/>
      <c r="KR307" s="4"/>
      <c r="KS307" s="4"/>
      <c r="KT307" s="4"/>
      <c r="KU307" s="1"/>
      <c r="KV307" s="1"/>
      <c r="KW307" s="1"/>
      <c r="KX307" s="1"/>
      <c r="KY307" s="1"/>
      <c r="KZ307" s="1"/>
      <c r="LA307" s="1"/>
      <c r="LB307" s="1"/>
      <c r="LC307" s="1"/>
      <c r="LD307" s="4"/>
      <c r="LE307" s="4"/>
      <c r="LF307" s="4"/>
      <c r="LG307" s="4"/>
      <c r="LH307" s="4"/>
      <c r="SK307" s="1"/>
      <c r="SL307" s="1"/>
      <c r="SM307" s="1"/>
      <c r="SN307" s="1"/>
      <c r="SO307" s="1"/>
      <c r="SP307" s="1"/>
      <c r="SQ307" s="1"/>
      <c r="SR307" s="1"/>
      <c r="SS307" s="1"/>
      <c r="ST307" s="1"/>
      <c r="SU307" s="1"/>
      <c r="SV307" s="1"/>
      <c r="SW307" s="1"/>
      <c r="SX307" s="1"/>
      <c r="SY307" s="1"/>
      <c r="SZ307" s="1"/>
      <c r="TA307" s="1"/>
      <c r="TB307" s="1"/>
      <c r="TC307" s="1"/>
      <c r="TD307" s="1"/>
      <c r="TE307" s="1"/>
    </row>
    <row r="308">
      <c r="K308" s="1"/>
      <c r="L308" s="1"/>
      <c r="M308" s="1"/>
      <c r="N308" s="1"/>
      <c r="O308" s="1"/>
      <c r="P308" s="1"/>
      <c r="Q308" s="1"/>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1"/>
      <c r="AU308" s="1"/>
      <c r="AV308" s="1"/>
      <c r="AW308" s="1"/>
      <c r="AX308" s="1"/>
      <c r="AY308" s="1"/>
      <c r="AZ308" s="3"/>
      <c r="BA308" s="3"/>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X308" s="1"/>
      <c r="DY308" s="1"/>
      <c r="DZ308" s="1"/>
      <c r="EA308" s="1"/>
      <c r="EB308" s="1"/>
      <c r="EC308" s="1"/>
      <c r="ED308" s="1"/>
      <c r="EE308" s="1"/>
      <c r="EF308" s="1"/>
      <c r="EG308" s="1"/>
      <c r="EH308" s="1"/>
      <c r="EI308" s="1"/>
      <c r="EJ308" s="1"/>
      <c r="EK308" s="1"/>
      <c r="EL308" s="1"/>
      <c r="EM308" s="1"/>
      <c r="EN308" s="1"/>
      <c r="EO308" s="1"/>
      <c r="EP308" s="1"/>
      <c r="EQ308" s="1"/>
      <c r="ER308" s="1"/>
      <c r="FM308" s="1"/>
      <c r="FN308" s="1"/>
      <c r="FO308" s="1"/>
      <c r="FP308" s="1"/>
      <c r="FQ308" s="1"/>
      <c r="FR308" s="1"/>
      <c r="FS308" s="1"/>
      <c r="FT308" s="1"/>
      <c r="FU308" s="1"/>
      <c r="FV308" s="1"/>
      <c r="FW308" s="1"/>
      <c r="FX308" s="1"/>
      <c r="FY308" s="1"/>
      <c r="FZ308" s="1"/>
      <c r="GA308" s="1"/>
      <c r="GB308" s="1"/>
      <c r="GC308" s="1"/>
      <c r="GD308" s="1"/>
      <c r="GE308" s="1"/>
      <c r="GF308" s="1"/>
      <c r="JF308" s="1"/>
      <c r="JG308" s="1"/>
      <c r="JH308" s="1"/>
      <c r="JI308" s="1"/>
      <c r="JJ308" s="1"/>
      <c r="JK308" s="1"/>
      <c r="JL308" s="1"/>
      <c r="JM308" s="1"/>
      <c r="JN308" s="1"/>
      <c r="KN308" s="1"/>
      <c r="KO308" s="1"/>
      <c r="KP308" s="1"/>
      <c r="KQ308" s="1"/>
      <c r="KR308" s="4"/>
      <c r="KS308" s="4"/>
      <c r="KT308" s="4"/>
      <c r="KU308" s="1"/>
      <c r="KV308" s="1"/>
      <c r="KW308" s="1"/>
      <c r="KX308" s="1"/>
      <c r="KY308" s="1"/>
      <c r="KZ308" s="1"/>
      <c r="LA308" s="1"/>
      <c r="LB308" s="1"/>
      <c r="LC308" s="1"/>
      <c r="LD308" s="4"/>
      <c r="LE308" s="4"/>
      <c r="LF308" s="4"/>
      <c r="LG308" s="4"/>
      <c r="LH308" s="4"/>
      <c r="SK308" s="1"/>
      <c r="SL308" s="1"/>
      <c r="SM308" s="1"/>
      <c r="SN308" s="1"/>
      <c r="SO308" s="1"/>
      <c r="SP308" s="1"/>
      <c r="SQ308" s="1"/>
      <c r="SR308" s="1"/>
      <c r="SS308" s="1"/>
      <c r="ST308" s="1"/>
      <c r="SU308" s="1"/>
      <c r="SV308" s="1"/>
      <c r="SW308" s="1"/>
      <c r="SX308" s="1"/>
      <c r="SY308" s="1"/>
      <c r="SZ308" s="1"/>
      <c r="TA308" s="1"/>
      <c r="TB308" s="1"/>
      <c r="TC308" s="1"/>
      <c r="TD308" s="1"/>
      <c r="TE308" s="1"/>
    </row>
    <row r="309">
      <c r="K309" s="1"/>
      <c r="L309" s="1"/>
      <c r="M309" s="1"/>
      <c r="N309" s="1"/>
      <c r="O309" s="1"/>
      <c r="P309" s="1"/>
      <c r="Q309" s="1"/>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1"/>
      <c r="AU309" s="1"/>
      <c r="AV309" s="1"/>
      <c r="AW309" s="1"/>
      <c r="AX309" s="1"/>
      <c r="AY309" s="1"/>
      <c r="AZ309" s="3"/>
      <c r="BA309" s="3"/>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X309" s="1"/>
      <c r="DY309" s="1"/>
      <c r="DZ309" s="1"/>
      <c r="EA309" s="1"/>
      <c r="EB309" s="1"/>
      <c r="EC309" s="1"/>
      <c r="ED309" s="1"/>
      <c r="EE309" s="1"/>
      <c r="EF309" s="1"/>
      <c r="EG309" s="1"/>
      <c r="EH309" s="1"/>
      <c r="EI309" s="1"/>
      <c r="EJ309" s="1"/>
      <c r="EK309" s="1"/>
      <c r="EL309" s="1"/>
      <c r="EM309" s="1"/>
      <c r="EN309" s="1"/>
      <c r="EO309" s="1"/>
      <c r="EP309" s="1"/>
      <c r="EQ309" s="1"/>
      <c r="ER309" s="1"/>
      <c r="FM309" s="1"/>
      <c r="FN309" s="1"/>
      <c r="FO309" s="1"/>
      <c r="FP309" s="1"/>
      <c r="FQ309" s="1"/>
      <c r="FR309" s="1"/>
      <c r="FS309" s="1"/>
      <c r="FT309" s="1"/>
      <c r="FU309" s="1"/>
      <c r="FV309" s="1"/>
      <c r="FW309" s="1"/>
      <c r="FX309" s="1"/>
      <c r="FY309" s="1"/>
      <c r="FZ309" s="1"/>
      <c r="GA309" s="1"/>
      <c r="GB309" s="1"/>
      <c r="GC309" s="1"/>
      <c r="GD309" s="1"/>
      <c r="GE309" s="1"/>
      <c r="GF309" s="1"/>
      <c r="JF309" s="1"/>
      <c r="JG309" s="1"/>
      <c r="JH309" s="1"/>
      <c r="JI309" s="1"/>
      <c r="JJ309" s="1"/>
      <c r="JK309" s="1"/>
      <c r="JL309" s="1"/>
      <c r="JM309" s="1"/>
      <c r="JN309" s="1"/>
      <c r="KN309" s="1"/>
      <c r="KO309" s="1"/>
      <c r="KP309" s="1"/>
      <c r="KQ309" s="1"/>
      <c r="KR309" s="4"/>
      <c r="KS309" s="4"/>
      <c r="KT309" s="4"/>
      <c r="KU309" s="1"/>
      <c r="KV309" s="1"/>
      <c r="KW309" s="1"/>
      <c r="KX309" s="1"/>
      <c r="KY309" s="1"/>
      <c r="KZ309" s="1"/>
      <c r="LA309" s="1"/>
      <c r="LB309" s="1"/>
      <c r="LC309" s="1"/>
      <c r="LD309" s="4"/>
      <c r="LE309" s="4"/>
      <c r="LF309" s="4"/>
      <c r="LG309" s="4"/>
      <c r="LH309" s="4"/>
      <c r="SK309" s="1"/>
      <c r="SL309" s="1"/>
      <c r="SM309" s="1"/>
      <c r="SN309" s="1"/>
      <c r="SO309" s="1"/>
      <c r="SP309" s="1"/>
      <c r="SQ309" s="1"/>
      <c r="SR309" s="1"/>
      <c r="SS309" s="1"/>
      <c r="ST309" s="1"/>
      <c r="SU309" s="1"/>
      <c r="SV309" s="1"/>
      <c r="SW309" s="1"/>
      <c r="SX309" s="1"/>
      <c r="SY309" s="1"/>
      <c r="SZ309" s="1"/>
      <c r="TA309" s="1"/>
      <c r="TB309" s="1"/>
      <c r="TC309" s="1"/>
      <c r="TD309" s="1"/>
      <c r="TE309" s="1"/>
    </row>
    <row r="310">
      <c r="K310" s="1"/>
      <c r="L310" s="1"/>
      <c r="M310" s="1"/>
      <c r="N310" s="1"/>
      <c r="O310" s="1"/>
      <c r="P310" s="1"/>
      <c r="Q310" s="1"/>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1"/>
      <c r="AU310" s="1"/>
      <c r="AV310" s="1"/>
      <c r="AW310" s="1"/>
      <c r="AX310" s="1"/>
      <c r="AY310" s="1"/>
      <c r="AZ310" s="3"/>
      <c r="BA310" s="3"/>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X310" s="1"/>
      <c r="DY310" s="1"/>
      <c r="DZ310" s="1"/>
      <c r="EA310" s="1"/>
      <c r="EB310" s="1"/>
      <c r="EC310" s="1"/>
      <c r="ED310" s="1"/>
      <c r="EE310" s="1"/>
      <c r="EF310" s="1"/>
      <c r="EG310" s="1"/>
      <c r="EH310" s="1"/>
      <c r="EI310" s="1"/>
      <c r="EJ310" s="1"/>
      <c r="EK310" s="1"/>
      <c r="EL310" s="1"/>
      <c r="EM310" s="1"/>
      <c r="EN310" s="1"/>
      <c r="EO310" s="1"/>
      <c r="EP310" s="1"/>
      <c r="EQ310" s="1"/>
      <c r="ER310" s="1"/>
      <c r="FM310" s="1"/>
      <c r="FN310" s="1"/>
      <c r="FO310" s="1"/>
      <c r="FP310" s="1"/>
      <c r="FQ310" s="1"/>
      <c r="FR310" s="1"/>
      <c r="FS310" s="1"/>
      <c r="FT310" s="1"/>
      <c r="FU310" s="1"/>
      <c r="FV310" s="1"/>
      <c r="FW310" s="1"/>
      <c r="FX310" s="1"/>
      <c r="FY310" s="1"/>
      <c r="FZ310" s="1"/>
      <c r="GA310" s="1"/>
      <c r="GB310" s="1"/>
      <c r="GC310" s="1"/>
      <c r="GD310" s="1"/>
      <c r="GE310" s="1"/>
      <c r="GF310" s="1"/>
      <c r="JF310" s="1"/>
      <c r="JG310" s="1"/>
      <c r="JH310" s="1"/>
      <c r="JI310" s="1"/>
      <c r="JJ310" s="1"/>
      <c r="JK310" s="1"/>
      <c r="JL310" s="1"/>
      <c r="JM310" s="1"/>
      <c r="JN310" s="1"/>
      <c r="KN310" s="1"/>
      <c r="KO310" s="1"/>
      <c r="KP310" s="1"/>
      <c r="KQ310" s="1"/>
      <c r="KR310" s="4"/>
      <c r="KS310" s="4"/>
      <c r="KT310" s="4"/>
      <c r="KU310" s="1"/>
      <c r="KV310" s="1"/>
      <c r="KW310" s="1"/>
      <c r="KX310" s="1"/>
      <c r="KY310" s="1"/>
      <c r="KZ310" s="1"/>
      <c r="LA310" s="1"/>
      <c r="LB310" s="1"/>
      <c r="LC310" s="1"/>
      <c r="LD310" s="4"/>
      <c r="LE310" s="4"/>
      <c r="LF310" s="4"/>
      <c r="LG310" s="4"/>
      <c r="LH310" s="4"/>
      <c r="SK310" s="1"/>
      <c r="SL310" s="1"/>
      <c r="SM310" s="1"/>
      <c r="SN310" s="1"/>
      <c r="SO310" s="1"/>
      <c r="SP310" s="1"/>
      <c r="SQ310" s="1"/>
      <c r="SR310" s="1"/>
      <c r="SS310" s="1"/>
      <c r="ST310" s="1"/>
      <c r="SU310" s="1"/>
      <c r="SV310" s="1"/>
      <c r="SW310" s="1"/>
      <c r="SX310" s="1"/>
      <c r="SY310" s="1"/>
      <c r="SZ310" s="1"/>
      <c r="TA310" s="1"/>
      <c r="TB310" s="1"/>
      <c r="TC310" s="1"/>
      <c r="TD310" s="1"/>
      <c r="TE310" s="1"/>
    </row>
    <row r="311">
      <c r="K311" s="1"/>
      <c r="L311" s="1"/>
      <c r="M311" s="1"/>
      <c r="N311" s="1"/>
      <c r="O311" s="1"/>
      <c r="P311" s="1"/>
      <c r="Q311" s="1"/>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1"/>
      <c r="AU311" s="1"/>
      <c r="AV311" s="1"/>
      <c r="AW311" s="1"/>
      <c r="AX311" s="1"/>
      <c r="AY311" s="1"/>
      <c r="AZ311" s="3"/>
      <c r="BA311" s="3"/>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X311" s="1"/>
      <c r="DY311" s="1"/>
      <c r="DZ311" s="1"/>
      <c r="EA311" s="1"/>
      <c r="EB311" s="1"/>
      <c r="EC311" s="1"/>
      <c r="ED311" s="1"/>
      <c r="EE311" s="1"/>
      <c r="EF311" s="1"/>
      <c r="EG311" s="1"/>
      <c r="EH311" s="1"/>
      <c r="EI311" s="1"/>
      <c r="EJ311" s="1"/>
      <c r="EK311" s="1"/>
      <c r="EL311" s="1"/>
      <c r="EM311" s="1"/>
      <c r="EN311" s="1"/>
      <c r="EO311" s="1"/>
      <c r="EP311" s="1"/>
      <c r="EQ311" s="1"/>
      <c r="ER311" s="1"/>
      <c r="FM311" s="1"/>
      <c r="FN311" s="1"/>
      <c r="FO311" s="1"/>
      <c r="FP311" s="1"/>
      <c r="FQ311" s="1"/>
      <c r="FR311" s="1"/>
      <c r="FS311" s="1"/>
      <c r="FT311" s="1"/>
      <c r="FU311" s="1"/>
      <c r="FV311" s="1"/>
      <c r="FW311" s="1"/>
      <c r="FX311" s="1"/>
      <c r="FY311" s="1"/>
      <c r="FZ311" s="1"/>
      <c r="GA311" s="1"/>
      <c r="GB311" s="1"/>
      <c r="GC311" s="1"/>
      <c r="GD311" s="1"/>
      <c r="GE311" s="1"/>
      <c r="GF311" s="1"/>
      <c r="JF311" s="1"/>
      <c r="JG311" s="1"/>
      <c r="JH311" s="1"/>
      <c r="JI311" s="1"/>
      <c r="JJ311" s="1"/>
      <c r="JK311" s="1"/>
      <c r="JL311" s="1"/>
      <c r="JM311" s="1"/>
      <c r="JN311" s="1"/>
      <c r="KN311" s="1"/>
      <c r="KO311" s="1"/>
      <c r="KP311" s="1"/>
      <c r="KQ311" s="1"/>
      <c r="KR311" s="4"/>
      <c r="KS311" s="4"/>
      <c r="KT311" s="4"/>
      <c r="KU311" s="1"/>
      <c r="KV311" s="1"/>
      <c r="KW311" s="1"/>
      <c r="KX311" s="1"/>
      <c r="KY311" s="1"/>
      <c r="KZ311" s="1"/>
      <c r="LA311" s="1"/>
      <c r="LB311" s="1"/>
      <c r="LC311" s="1"/>
      <c r="LD311" s="4"/>
      <c r="LE311" s="4"/>
      <c r="LF311" s="4"/>
      <c r="LG311" s="4"/>
      <c r="LH311" s="4"/>
      <c r="SK311" s="1"/>
      <c r="SL311" s="1"/>
      <c r="SM311" s="1"/>
      <c r="SN311" s="1"/>
      <c r="SO311" s="1"/>
      <c r="SP311" s="1"/>
      <c r="SQ311" s="1"/>
      <c r="SR311" s="1"/>
      <c r="SS311" s="1"/>
      <c r="ST311" s="1"/>
      <c r="SU311" s="1"/>
      <c r="SV311" s="1"/>
      <c r="SW311" s="1"/>
      <c r="SX311" s="1"/>
      <c r="SY311" s="1"/>
      <c r="SZ311" s="1"/>
      <c r="TA311" s="1"/>
      <c r="TB311" s="1"/>
      <c r="TC311" s="1"/>
      <c r="TD311" s="1"/>
      <c r="TE311" s="1"/>
    </row>
    <row r="312">
      <c r="K312" s="1"/>
      <c r="L312" s="1"/>
      <c r="M312" s="1"/>
      <c r="N312" s="1"/>
      <c r="O312" s="1"/>
      <c r="P312" s="1"/>
      <c r="Q312" s="1"/>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1"/>
      <c r="AU312" s="1"/>
      <c r="AV312" s="1"/>
      <c r="AW312" s="1"/>
      <c r="AX312" s="1"/>
      <c r="AY312" s="1"/>
      <c r="AZ312" s="3"/>
      <c r="BA312" s="3"/>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X312" s="1"/>
      <c r="DY312" s="1"/>
      <c r="DZ312" s="1"/>
      <c r="EA312" s="1"/>
      <c r="EB312" s="1"/>
      <c r="EC312" s="1"/>
      <c r="ED312" s="1"/>
      <c r="EE312" s="1"/>
      <c r="EF312" s="1"/>
      <c r="EG312" s="1"/>
      <c r="EH312" s="1"/>
      <c r="EI312" s="1"/>
      <c r="EJ312" s="1"/>
      <c r="EK312" s="1"/>
      <c r="EL312" s="1"/>
      <c r="EM312" s="1"/>
      <c r="EN312" s="1"/>
      <c r="EO312" s="1"/>
      <c r="EP312" s="1"/>
      <c r="EQ312" s="1"/>
      <c r="ER312" s="1"/>
      <c r="FM312" s="1"/>
      <c r="FN312" s="1"/>
      <c r="FO312" s="1"/>
      <c r="FP312" s="1"/>
      <c r="FQ312" s="1"/>
      <c r="FR312" s="1"/>
      <c r="FS312" s="1"/>
      <c r="FT312" s="1"/>
      <c r="FU312" s="1"/>
      <c r="FV312" s="1"/>
      <c r="FW312" s="1"/>
      <c r="FX312" s="1"/>
      <c r="FY312" s="1"/>
      <c r="FZ312" s="1"/>
      <c r="GA312" s="1"/>
      <c r="GB312" s="1"/>
      <c r="GC312" s="1"/>
      <c r="GD312" s="1"/>
      <c r="GE312" s="1"/>
      <c r="GF312" s="1"/>
      <c r="JF312" s="1"/>
      <c r="JG312" s="1"/>
      <c r="JH312" s="1"/>
      <c r="JI312" s="1"/>
      <c r="JJ312" s="1"/>
      <c r="JK312" s="1"/>
      <c r="JL312" s="1"/>
      <c r="JM312" s="1"/>
      <c r="JN312" s="1"/>
      <c r="KN312" s="1"/>
      <c r="KO312" s="1"/>
      <c r="KP312" s="1"/>
      <c r="KQ312" s="1"/>
      <c r="KR312" s="4"/>
      <c r="KS312" s="4"/>
      <c r="KT312" s="4"/>
      <c r="KU312" s="1"/>
      <c r="KV312" s="1"/>
      <c r="KW312" s="1"/>
      <c r="KX312" s="1"/>
      <c r="KY312" s="1"/>
      <c r="KZ312" s="1"/>
      <c r="LA312" s="1"/>
      <c r="LB312" s="1"/>
      <c r="LC312" s="1"/>
      <c r="LD312" s="4"/>
      <c r="LE312" s="4"/>
      <c r="LF312" s="4"/>
      <c r="LG312" s="4"/>
      <c r="LH312" s="4"/>
      <c r="SK312" s="1"/>
      <c r="SL312" s="1"/>
      <c r="SM312" s="1"/>
      <c r="SN312" s="1"/>
      <c r="SO312" s="1"/>
      <c r="SP312" s="1"/>
      <c r="SQ312" s="1"/>
      <c r="SR312" s="1"/>
      <c r="SS312" s="1"/>
      <c r="ST312" s="1"/>
      <c r="SU312" s="1"/>
      <c r="SV312" s="1"/>
      <c r="SW312" s="1"/>
      <c r="SX312" s="1"/>
      <c r="SY312" s="1"/>
      <c r="SZ312" s="1"/>
      <c r="TA312" s="1"/>
      <c r="TB312" s="1"/>
      <c r="TC312" s="1"/>
      <c r="TD312" s="1"/>
      <c r="TE312" s="1"/>
    </row>
    <row r="313">
      <c r="K313" s="1"/>
      <c r="L313" s="1"/>
      <c r="M313" s="1"/>
      <c r="N313" s="1"/>
      <c r="O313" s="1"/>
      <c r="P313" s="1"/>
      <c r="Q313" s="1"/>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1"/>
      <c r="AU313" s="1"/>
      <c r="AV313" s="1"/>
      <c r="AW313" s="1"/>
      <c r="AX313" s="1"/>
      <c r="AY313" s="1"/>
      <c r="AZ313" s="3"/>
      <c r="BA313" s="3"/>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X313" s="1"/>
      <c r="DY313" s="1"/>
      <c r="DZ313" s="1"/>
      <c r="EA313" s="1"/>
      <c r="EB313" s="1"/>
      <c r="EC313" s="1"/>
      <c r="ED313" s="1"/>
      <c r="EE313" s="1"/>
      <c r="EF313" s="1"/>
      <c r="EG313" s="1"/>
      <c r="EH313" s="1"/>
      <c r="EI313" s="1"/>
      <c r="EJ313" s="1"/>
      <c r="EK313" s="1"/>
      <c r="EL313" s="1"/>
      <c r="EM313" s="1"/>
      <c r="EN313" s="1"/>
      <c r="EO313" s="1"/>
      <c r="EP313" s="1"/>
      <c r="EQ313" s="1"/>
      <c r="ER313" s="1"/>
      <c r="FM313" s="1"/>
      <c r="FN313" s="1"/>
      <c r="FO313" s="1"/>
      <c r="FP313" s="1"/>
      <c r="FQ313" s="1"/>
      <c r="FR313" s="1"/>
      <c r="FS313" s="1"/>
      <c r="FT313" s="1"/>
      <c r="FU313" s="1"/>
      <c r="FV313" s="1"/>
      <c r="FW313" s="1"/>
      <c r="FX313" s="1"/>
      <c r="FY313" s="1"/>
      <c r="FZ313" s="1"/>
      <c r="GA313" s="1"/>
      <c r="GB313" s="1"/>
      <c r="GC313" s="1"/>
      <c r="GD313" s="1"/>
      <c r="GE313" s="1"/>
      <c r="GF313" s="1"/>
      <c r="JF313" s="1"/>
      <c r="JG313" s="1"/>
      <c r="JH313" s="1"/>
      <c r="JI313" s="1"/>
      <c r="JJ313" s="1"/>
      <c r="JK313" s="1"/>
      <c r="JL313" s="1"/>
      <c r="JM313" s="1"/>
      <c r="JN313" s="1"/>
      <c r="KN313" s="1"/>
      <c r="KO313" s="1"/>
      <c r="KP313" s="1"/>
      <c r="KQ313" s="1"/>
      <c r="KR313" s="4"/>
      <c r="KS313" s="4"/>
      <c r="KT313" s="4"/>
      <c r="KU313" s="1"/>
      <c r="KV313" s="1"/>
      <c r="KW313" s="1"/>
      <c r="KX313" s="1"/>
      <c r="KY313" s="1"/>
      <c r="KZ313" s="1"/>
      <c r="LA313" s="1"/>
      <c r="LB313" s="1"/>
      <c r="LC313" s="1"/>
      <c r="LD313" s="4"/>
      <c r="LE313" s="4"/>
      <c r="LF313" s="4"/>
      <c r="LG313" s="4"/>
      <c r="LH313" s="4"/>
      <c r="SK313" s="1"/>
      <c r="SL313" s="1"/>
      <c r="SM313" s="1"/>
      <c r="SN313" s="1"/>
      <c r="SO313" s="1"/>
      <c r="SP313" s="1"/>
      <c r="SQ313" s="1"/>
      <c r="SR313" s="1"/>
      <c r="SS313" s="1"/>
      <c r="ST313" s="1"/>
      <c r="SU313" s="1"/>
      <c r="SV313" s="1"/>
      <c r="SW313" s="1"/>
      <c r="SX313" s="1"/>
      <c r="SY313" s="1"/>
      <c r="SZ313" s="1"/>
      <c r="TA313" s="1"/>
      <c r="TB313" s="1"/>
      <c r="TC313" s="1"/>
      <c r="TD313" s="1"/>
      <c r="TE313" s="1"/>
    </row>
    <row r="314">
      <c r="K314" s="1"/>
      <c r="L314" s="1"/>
      <c r="M314" s="1"/>
      <c r="N314" s="1"/>
      <c r="O314" s="1"/>
      <c r="P314" s="1"/>
      <c r="Q314" s="1"/>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1"/>
      <c r="AU314" s="1"/>
      <c r="AV314" s="1"/>
      <c r="AW314" s="1"/>
      <c r="AX314" s="1"/>
      <c r="AY314" s="1"/>
      <c r="AZ314" s="3"/>
      <c r="BA314" s="3"/>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X314" s="1"/>
      <c r="DY314" s="1"/>
      <c r="DZ314" s="1"/>
      <c r="EA314" s="1"/>
      <c r="EB314" s="1"/>
      <c r="EC314" s="1"/>
      <c r="ED314" s="1"/>
      <c r="EE314" s="1"/>
      <c r="EF314" s="1"/>
      <c r="EG314" s="1"/>
      <c r="EH314" s="1"/>
      <c r="EI314" s="1"/>
      <c r="EJ314" s="1"/>
      <c r="EK314" s="1"/>
      <c r="EL314" s="1"/>
      <c r="EM314" s="1"/>
      <c r="EN314" s="1"/>
      <c r="EO314" s="1"/>
      <c r="EP314" s="1"/>
      <c r="EQ314" s="1"/>
      <c r="ER314" s="1"/>
      <c r="FM314" s="1"/>
      <c r="FN314" s="1"/>
      <c r="FO314" s="1"/>
      <c r="FP314" s="1"/>
      <c r="FQ314" s="1"/>
      <c r="FR314" s="1"/>
      <c r="FS314" s="1"/>
      <c r="FT314" s="1"/>
      <c r="FU314" s="1"/>
      <c r="FV314" s="1"/>
      <c r="FW314" s="1"/>
      <c r="FX314" s="1"/>
      <c r="FY314" s="1"/>
      <c r="FZ314" s="1"/>
      <c r="GA314" s="1"/>
      <c r="GB314" s="1"/>
      <c r="GC314" s="1"/>
      <c r="GD314" s="1"/>
      <c r="GE314" s="1"/>
      <c r="GF314" s="1"/>
      <c r="JF314" s="1"/>
      <c r="JG314" s="1"/>
      <c r="JH314" s="1"/>
      <c r="JI314" s="1"/>
      <c r="JJ314" s="1"/>
      <c r="JK314" s="1"/>
      <c r="JL314" s="1"/>
      <c r="JM314" s="1"/>
      <c r="JN314" s="1"/>
      <c r="KN314" s="1"/>
      <c r="KO314" s="1"/>
      <c r="KP314" s="1"/>
      <c r="KQ314" s="1"/>
      <c r="KR314" s="4"/>
      <c r="KS314" s="4"/>
      <c r="KT314" s="4"/>
      <c r="KU314" s="1"/>
      <c r="KV314" s="1"/>
      <c r="KW314" s="1"/>
      <c r="KX314" s="1"/>
      <c r="KY314" s="1"/>
      <c r="KZ314" s="1"/>
      <c r="LA314" s="1"/>
      <c r="LB314" s="1"/>
      <c r="LC314" s="1"/>
      <c r="LD314" s="4"/>
      <c r="LE314" s="4"/>
      <c r="LF314" s="4"/>
      <c r="LG314" s="4"/>
      <c r="LH314" s="4"/>
      <c r="SK314" s="1"/>
      <c r="SL314" s="1"/>
      <c r="SM314" s="1"/>
      <c r="SN314" s="1"/>
      <c r="SO314" s="1"/>
      <c r="SP314" s="1"/>
      <c r="SQ314" s="1"/>
      <c r="SR314" s="1"/>
      <c r="SS314" s="1"/>
      <c r="ST314" s="1"/>
      <c r="SU314" s="1"/>
      <c r="SV314" s="1"/>
      <c r="SW314" s="1"/>
      <c r="SX314" s="1"/>
      <c r="SY314" s="1"/>
      <c r="SZ314" s="1"/>
      <c r="TA314" s="1"/>
      <c r="TB314" s="1"/>
      <c r="TC314" s="1"/>
      <c r="TD314" s="1"/>
      <c r="TE314" s="1"/>
    </row>
    <row r="315">
      <c r="K315" s="1"/>
      <c r="L315" s="1"/>
      <c r="M315" s="1"/>
      <c r="N315" s="1"/>
      <c r="O315" s="1"/>
      <c r="P315" s="1"/>
      <c r="Q315" s="1"/>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1"/>
      <c r="AU315" s="1"/>
      <c r="AV315" s="1"/>
      <c r="AW315" s="1"/>
      <c r="AX315" s="1"/>
      <c r="AY315" s="1"/>
      <c r="AZ315" s="3"/>
      <c r="BA315" s="3"/>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X315" s="1"/>
      <c r="DY315" s="1"/>
      <c r="DZ315" s="1"/>
      <c r="EA315" s="1"/>
      <c r="EB315" s="1"/>
      <c r="EC315" s="1"/>
      <c r="ED315" s="1"/>
      <c r="EE315" s="1"/>
      <c r="EF315" s="1"/>
      <c r="EG315" s="1"/>
      <c r="EH315" s="1"/>
      <c r="EI315" s="1"/>
      <c r="EJ315" s="1"/>
      <c r="EK315" s="1"/>
      <c r="EL315" s="1"/>
      <c r="EM315" s="1"/>
      <c r="EN315" s="1"/>
      <c r="EO315" s="1"/>
      <c r="EP315" s="1"/>
      <c r="EQ315" s="1"/>
      <c r="ER315" s="1"/>
      <c r="FM315" s="1"/>
      <c r="FN315" s="1"/>
      <c r="FO315" s="1"/>
      <c r="FP315" s="1"/>
      <c r="FQ315" s="1"/>
      <c r="FR315" s="1"/>
      <c r="FS315" s="1"/>
      <c r="FT315" s="1"/>
      <c r="FU315" s="1"/>
      <c r="FV315" s="1"/>
      <c r="FW315" s="1"/>
      <c r="FX315" s="1"/>
      <c r="FY315" s="1"/>
      <c r="FZ315" s="1"/>
      <c r="GA315" s="1"/>
      <c r="GB315" s="1"/>
      <c r="GC315" s="1"/>
      <c r="GD315" s="1"/>
      <c r="GE315" s="1"/>
      <c r="GF315" s="1"/>
      <c r="JF315" s="1"/>
      <c r="JG315" s="1"/>
      <c r="JH315" s="1"/>
      <c r="JI315" s="1"/>
      <c r="JJ315" s="1"/>
      <c r="JK315" s="1"/>
      <c r="JL315" s="1"/>
      <c r="JM315" s="1"/>
      <c r="JN315" s="1"/>
      <c r="KN315" s="1"/>
      <c r="KO315" s="1"/>
      <c r="KP315" s="1"/>
      <c r="KQ315" s="1"/>
      <c r="KR315" s="4"/>
      <c r="KS315" s="4"/>
      <c r="KT315" s="4"/>
      <c r="KU315" s="1"/>
      <c r="KV315" s="1"/>
      <c r="KW315" s="1"/>
      <c r="KX315" s="1"/>
      <c r="KY315" s="1"/>
      <c r="KZ315" s="1"/>
      <c r="LA315" s="1"/>
      <c r="LB315" s="1"/>
      <c r="LC315" s="1"/>
      <c r="LD315" s="4"/>
      <c r="LE315" s="4"/>
      <c r="LF315" s="4"/>
      <c r="LG315" s="4"/>
      <c r="LH315" s="4"/>
      <c r="SK315" s="1"/>
      <c r="SL315" s="1"/>
      <c r="SM315" s="1"/>
      <c r="SN315" s="1"/>
      <c r="SO315" s="1"/>
      <c r="SP315" s="1"/>
      <c r="SQ315" s="1"/>
      <c r="SR315" s="1"/>
      <c r="SS315" s="1"/>
      <c r="ST315" s="1"/>
      <c r="SU315" s="1"/>
      <c r="SV315" s="1"/>
      <c r="SW315" s="1"/>
      <c r="SX315" s="1"/>
      <c r="SY315" s="1"/>
      <c r="SZ315" s="1"/>
      <c r="TA315" s="1"/>
      <c r="TB315" s="1"/>
      <c r="TC315" s="1"/>
      <c r="TD315" s="1"/>
      <c r="TE315" s="1"/>
    </row>
    <row r="316">
      <c r="K316" s="1"/>
      <c r="L316" s="1"/>
      <c r="M316" s="1"/>
      <c r="N316" s="1"/>
      <c r="O316" s="1"/>
      <c r="P316" s="1"/>
      <c r="Q316" s="1"/>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1"/>
      <c r="AU316" s="1"/>
      <c r="AV316" s="1"/>
      <c r="AW316" s="1"/>
      <c r="AX316" s="1"/>
      <c r="AY316" s="1"/>
      <c r="AZ316" s="3"/>
      <c r="BA316" s="3"/>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X316" s="1"/>
      <c r="DY316" s="1"/>
      <c r="DZ316" s="1"/>
      <c r="EA316" s="1"/>
      <c r="EB316" s="1"/>
      <c r="EC316" s="1"/>
      <c r="ED316" s="1"/>
      <c r="EE316" s="1"/>
      <c r="EF316" s="1"/>
      <c r="EG316" s="1"/>
      <c r="EH316" s="1"/>
      <c r="EI316" s="1"/>
      <c r="EJ316" s="1"/>
      <c r="EK316" s="1"/>
      <c r="EL316" s="1"/>
      <c r="EM316" s="1"/>
      <c r="EN316" s="1"/>
      <c r="EO316" s="1"/>
      <c r="EP316" s="1"/>
      <c r="EQ316" s="1"/>
      <c r="ER316" s="1"/>
      <c r="FM316" s="1"/>
      <c r="FN316" s="1"/>
      <c r="FO316" s="1"/>
      <c r="FP316" s="1"/>
      <c r="FQ316" s="1"/>
      <c r="FR316" s="1"/>
      <c r="FS316" s="1"/>
      <c r="FT316" s="1"/>
      <c r="FU316" s="1"/>
      <c r="FV316" s="1"/>
      <c r="FW316" s="1"/>
      <c r="FX316" s="1"/>
      <c r="FY316" s="1"/>
      <c r="FZ316" s="1"/>
      <c r="GA316" s="1"/>
      <c r="GB316" s="1"/>
      <c r="GC316" s="1"/>
      <c r="GD316" s="1"/>
      <c r="GE316" s="1"/>
      <c r="GF316" s="1"/>
      <c r="JF316" s="1"/>
      <c r="JG316" s="1"/>
      <c r="JH316" s="1"/>
      <c r="JI316" s="1"/>
      <c r="JJ316" s="1"/>
      <c r="JK316" s="1"/>
      <c r="JL316" s="1"/>
      <c r="JM316" s="1"/>
      <c r="JN316" s="1"/>
      <c r="KN316" s="1"/>
      <c r="KO316" s="1"/>
      <c r="KP316" s="1"/>
      <c r="KQ316" s="1"/>
      <c r="KR316" s="4"/>
      <c r="KS316" s="4"/>
      <c r="KT316" s="4"/>
      <c r="KU316" s="1"/>
      <c r="KV316" s="1"/>
      <c r="KW316" s="1"/>
      <c r="KX316" s="1"/>
      <c r="KY316" s="1"/>
      <c r="KZ316" s="1"/>
      <c r="LA316" s="1"/>
      <c r="LB316" s="1"/>
      <c r="LC316" s="1"/>
      <c r="LD316" s="4"/>
      <c r="LE316" s="4"/>
      <c r="LF316" s="4"/>
      <c r="LG316" s="4"/>
      <c r="LH316" s="4"/>
      <c r="SK316" s="1"/>
      <c r="SL316" s="1"/>
      <c r="SM316" s="1"/>
      <c r="SN316" s="1"/>
      <c r="SO316" s="1"/>
      <c r="SP316" s="1"/>
      <c r="SQ316" s="1"/>
      <c r="SR316" s="1"/>
      <c r="SS316" s="1"/>
      <c r="ST316" s="1"/>
      <c r="SU316" s="1"/>
      <c r="SV316" s="1"/>
      <c r="SW316" s="1"/>
      <c r="SX316" s="1"/>
      <c r="SY316" s="1"/>
      <c r="SZ316" s="1"/>
      <c r="TA316" s="1"/>
      <c r="TB316" s="1"/>
      <c r="TC316" s="1"/>
      <c r="TD316" s="1"/>
      <c r="TE316" s="1"/>
    </row>
    <row r="317">
      <c r="K317" s="1"/>
      <c r="L317" s="1"/>
      <c r="M317" s="1"/>
      <c r="N317" s="1"/>
      <c r="O317" s="1"/>
      <c r="P317" s="1"/>
      <c r="Q317" s="1"/>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1"/>
      <c r="AU317" s="1"/>
      <c r="AV317" s="1"/>
      <c r="AW317" s="1"/>
      <c r="AX317" s="1"/>
      <c r="AY317" s="1"/>
      <c r="AZ317" s="3"/>
      <c r="BA317" s="3"/>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X317" s="1"/>
      <c r="DY317" s="1"/>
      <c r="DZ317" s="1"/>
      <c r="EA317" s="1"/>
      <c r="EB317" s="1"/>
      <c r="EC317" s="1"/>
      <c r="ED317" s="1"/>
      <c r="EE317" s="1"/>
      <c r="EF317" s="1"/>
      <c r="EG317" s="1"/>
      <c r="EH317" s="1"/>
      <c r="EI317" s="1"/>
      <c r="EJ317" s="1"/>
      <c r="EK317" s="1"/>
      <c r="EL317" s="1"/>
      <c r="EM317" s="1"/>
      <c r="EN317" s="1"/>
      <c r="EO317" s="1"/>
      <c r="EP317" s="1"/>
      <c r="EQ317" s="1"/>
      <c r="ER317" s="1"/>
      <c r="FM317" s="1"/>
      <c r="FN317" s="1"/>
      <c r="FO317" s="1"/>
      <c r="FP317" s="1"/>
      <c r="FQ317" s="1"/>
      <c r="FR317" s="1"/>
      <c r="FS317" s="1"/>
      <c r="FT317" s="1"/>
      <c r="FU317" s="1"/>
      <c r="FV317" s="1"/>
      <c r="FW317" s="1"/>
      <c r="FX317" s="1"/>
      <c r="FY317" s="1"/>
      <c r="FZ317" s="1"/>
      <c r="GA317" s="1"/>
      <c r="GB317" s="1"/>
      <c r="GC317" s="1"/>
      <c r="GD317" s="1"/>
      <c r="GE317" s="1"/>
      <c r="GF317" s="1"/>
      <c r="JF317" s="1"/>
      <c r="JG317" s="1"/>
      <c r="JH317" s="1"/>
      <c r="JI317" s="1"/>
      <c r="JJ317" s="1"/>
      <c r="JK317" s="1"/>
      <c r="JL317" s="1"/>
      <c r="JM317" s="1"/>
      <c r="JN317" s="1"/>
      <c r="KN317" s="1"/>
      <c r="KO317" s="1"/>
      <c r="KP317" s="1"/>
      <c r="KQ317" s="1"/>
      <c r="KR317" s="4"/>
      <c r="KS317" s="4"/>
      <c r="KT317" s="4"/>
      <c r="KU317" s="1"/>
      <c r="KV317" s="1"/>
      <c r="KW317" s="1"/>
      <c r="KX317" s="1"/>
      <c r="KY317" s="1"/>
      <c r="KZ317" s="1"/>
      <c r="LA317" s="1"/>
      <c r="LB317" s="1"/>
      <c r="LC317" s="1"/>
      <c r="LD317" s="4"/>
      <c r="LE317" s="4"/>
      <c r="LF317" s="4"/>
      <c r="LG317" s="4"/>
      <c r="LH317" s="4"/>
      <c r="SK317" s="1"/>
      <c r="SL317" s="1"/>
      <c r="SM317" s="1"/>
      <c r="SN317" s="1"/>
      <c r="SO317" s="1"/>
      <c r="SP317" s="1"/>
      <c r="SQ317" s="1"/>
      <c r="SR317" s="1"/>
      <c r="SS317" s="1"/>
      <c r="ST317" s="1"/>
      <c r="SU317" s="1"/>
      <c r="SV317" s="1"/>
      <c r="SW317" s="1"/>
      <c r="SX317" s="1"/>
      <c r="SY317" s="1"/>
      <c r="SZ317" s="1"/>
      <c r="TA317" s="1"/>
      <c r="TB317" s="1"/>
      <c r="TC317" s="1"/>
      <c r="TD317" s="1"/>
      <c r="TE317" s="1"/>
    </row>
    <row r="318">
      <c r="K318" s="1"/>
      <c r="L318" s="1"/>
      <c r="M318" s="1"/>
      <c r="N318" s="1"/>
      <c r="O318" s="1"/>
      <c r="P318" s="1"/>
      <c r="Q318" s="1"/>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1"/>
      <c r="AU318" s="1"/>
      <c r="AV318" s="1"/>
      <c r="AW318" s="1"/>
      <c r="AX318" s="1"/>
      <c r="AY318" s="1"/>
      <c r="AZ318" s="3"/>
      <c r="BA318" s="3"/>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X318" s="1"/>
      <c r="DY318" s="1"/>
      <c r="DZ318" s="1"/>
      <c r="EA318" s="1"/>
      <c r="EB318" s="1"/>
      <c r="EC318" s="1"/>
      <c r="ED318" s="1"/>
      <c r="EE318" s="1"/>
      <c r="EF318" s="1"/>
      <c r="EG318" s="1"/>
      <c r="EH318" s="1"/>
      <c r="EI318" s="1"/>
      <c r="EJ318" s="1"/>
      <c r="EK318" s="1"/>
      <c r="EL318" s="1"/>
      <c r="EM318" s="1"/>
      <c r="EN318" s="1"/>
      <c r="EO318" s="1"/>
      <c r="EP318" s="1"/>
      <c r="EQ318" s="1"/>
      <c r="ER318" s="1"/>
      <c r="FM318" s="1"/>
      <c r="FN318" s="1"/>
      <c r="FO318" s="1"/>
      <c r="FP318" s="1"/>
      <c r="FQ318" s="1"/>
      <c r="FR318" s="1"/>
      <c r="FS318" s="1"/>
      <c r="FT318" s="1"/>
      <c r="FU318" s="1"/>
      <c r="FV318" s="1"/>
      <c r="FW318" s="1"/>
      <c r="FX318" s="1"/>
      <c r="FY318" s="1"/>
      <c r="FZ318" s="1"/>
      <c r="GA318" s="1"/>
      <c r="GB318" s="1"/>
      <c r="GC318" s="1"/>
      <c r="GD318" s="1"/>
      <c r="GE318" s="1"/>
      <c r="GF318" s="1"/>
      <c r="JF318" s="1"/>
      <c r="JG318" s="1"/>
      <c r="JH318" s="1"/>
      <c r="JI318" s="1"/>
      <c r="JJ318" s="1"/>
      <c r="JK318" s="1"/>
      <c r="JL318" s="1"/>
      <c r="JM318" s="1"/>
      <c r="JN318" s="1"/>
      <c r="KN318" s="1"/>
      <c r="KO318" s="1"/>
      <c r="KP318" s="1"/>
      <c r="KQ318" s="1"/>
      <c r="KR318" s="4"/>
      <c r="KS318" s="4"/>
      <c r="KT318" s="4"/>
      <c r="KU318" s="1"/>
      <c r="KV318" s="1"/>
      <c r="KW318" s="1"/>
      <c r="KX318" s="1"/>
      <c r="KY318" s="1"/>
      <c r="KZ318" s="1"/>
      <c r="LA318" s="1"/>
      <c r="LB318" s="1"/>
      <c r="LC318" s="1"/>
      <c r="LD318" s="4"/>
      <c r="LE318" s="4"/>
      <c r="LF318" s="4"/>
      <c r="LG318" s="4"/>
      <c r="LH318" s="4"/>
      <c r="SK318" s="1"/>
      <c r="SL318" s="1"/>
      <c r="SM318" s="1"/>
      <c r="SN318" s="1"/>
      <c r="SO318" s="1"/>
      <c r="SP318" s="1"/>
      <c r="SQ318" s="1"/>
      <c r="SR318" s="1"/>
      <c r="SS318" s="1"/>
      <c r="ST318" s="1"/>
      <c r="SU318" s="1"/>
      <c r="SV318" s="1"/>
      <c r="SW318" s="1"/>
      <c r="SX318" s="1"/>
      <c r="SY318" s="1"/>
      <c r="SZ318" s="1"/>
      <c r="TA318" s="1"/>
      <c r="TB318" s="1"/>
      <c r="TC318" s="1"/>
      <c r="TD318" s="1"/>
      <c r="TE318" s="1"/>
    </row>
    <row r="319">
      <c r="K319" s="1"/>
      <c r="L319" s="1"/>
      <c r="M319" s="1"/>
      <c r="N319" s="1"/>
      <c r="O319" s="1"/>
      <c r="P319" s="1"/>
      <c r="Q319" s="1"/>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1"/>
      <c r="AU319" s="1"/>
      <c r="AV319" s="1"/>
      <c r="AW319" s="1"/>
      <c r="AX319" s="1"/>
      <c r="AY319" s="1"/>
      <c r="AZ319" s="3"/>
      <c r="BA319" s="3"/>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X319" s="1"/>
      <c r="DY319" s="1"/>
      <c r="DZ319" s="1"/>
      <c r="EA319" s="1"/>
      <c r="EB319" s="1"/>
      <c r="EC319" s="1"/>
      <c r="ED319" s="1"/>
      <c r="EE319" s="1"/>
      <c r="EF319" s="1"/>
      <c r="EG319" s="1"/>
      <c r="EH319" s="1"/>
      <c r="EI319" s="1"/>
      <c r="EJ319" s="1"/>
      <c r="EK319" s="1"/>
      <c r="EL319" s="1"/>
      <c r="EM319" s="1"/>
      <c r="EN319" s="1"/>
      <c r="EO319" s="1"/>
      <c r="EP319" s="1"/>
      <c r="EQ319" s="1"/>
      <c r="ER319" s="1"/>
      <c r="FM319" s="1"/>
      <c r="FN319" s="1"/>
      <c r="FO319" s="1"/>
      <c r="FP319" s="1"/>
      <c r="FQ319" s="1"/>
      <c r="FR319" s="1"/>
      <c r="FS319" s="1"/>
      <c r="FT319" s="1"/>
      <c r="FU319" s="1"/>
      <c r="FV319" s="1"/>
      <c r="FW319" s="1"/>
      <c r="FX319" s="1"/>
      <c r="FY319" s="1"/>
      <c r="FZ319" s="1"/>
      <c r="GA319" s="1"/>
      <c r="GB319" s="1"/>
      <c r="GC319" s="1"/>
      <c r="GD319" s="1"/>
      <c r="GE319" s="1"/>
      <c r="GF319" s="1"/>
      <c r="JF319" s="1"/>
      <c r="JG319" s="1"/>
      <c r="JH319" s="1"/>
      <c r="JI319" s="1"/>
      <c r="JJ319" s="1"/>
      <c r="JK319" s="1"/>
      <c r="JL319" s="1"/>
      <c r="JM319" s="1"/>
      <c r="JN319" s="1"/>
      <c r="KN319" s="1"/>
      <c r="KO319" s="1"/>
      <c r="KP319" s="1"/>
      <c r="KQ319" s="1"/>
      <c r="KR319" s="4"/>
      <c r="KS319" s="4"/>
      <c r="KT319" s="4"/>
      <c r="KU319" s="1"/>
      <c r="KV319" s="1"/>
      <c r="KW319" s="1"/>
      <c r="KX319" s="1"/>
      <c r="KY319" s="1"/>
      <c r="KZ319" s="1"/>
      <c r="LA319" s="1"/>
      <c r="LB319" s="1"/>
      <c r="LC319" s="1"/>
      <c r="LD319" s="4"/>
      <c r="LE319" s="4"/>
      <c r="LF319" s="4"/>
      <c r="LG319" s="4"/>
      <c r="LH319" s="4"/>
      <c r="SK319" s="1"/>
      <c r="SL319" s="1"/>
      <c r="SM319" s="1"/>
      <c r="SN319" s="1"/>
      <c r="SO319" s="1"/>
      <c r="SP319" s="1"/>
      <c r="SQ319" s="1"/>
      <c r="SR319" s="1"/>
      <c r="SS319" s="1"/>
      <c r="ST319" s="1"/>
      <c r="SU319" s="1"/>
      <c r="SV319" s="1"/>
      <c r="SW319" s="1"/>
      <c r="SX319" s="1"/>
      <c r="SY319" s="1"/>
      <c r="SZ319" s="1"/>
      <c r="TA319" s="1"/>
      <c r="TB319" s="1"/>
      <c r="TC319" s="1"/>
      <c r="TD319" s="1"/>
      <c r="TE319" s="1"/>
    </row>
    <row r="320">
      <c r="K320" s="1"/>
      <c r="L320" s="1"/>
      <c r="M320" s="1"/>
      <c r="N320" s="1"/>
      <c r="O320" s="1"/>
      <c r="P320" s="1"/>
      <c r="Q320" s="1"/>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1"/>
      <c r="AU320" s="1"/>
      <c r="AV320" s="1"/>
      <c r="AW320" s="1"/>
      <c r="AX320" s="1"/>
      <c r="AY320" s="1"/>
      <c r="AZ320" s="3"/>
      <c r="BA320" s="3"/>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X320" s="1"/>
      <c r="DY320" s="1"/>
      <c r="DZ320" s="1"/>
      <c r="EA320" s="1"/>
      <c r="EB320" s="1"/>
      <c r="EC320" s="1"/>
      <c r="ED320" s="1"/>
      <c r="EE320" s="1"/>
      <c r="EF320" s="1"/>
      <c r="EG320" s="1"/>
      <c r="EH320" s="1"/>
      <c r="EI320" s="1"/>
      <c r="EJ320" s="1"/>
      <c r="EK320" s="1"/>
      <c r="EL320" s="1"/>
      <c r="EM320" s="1"/>
      <c r="EN320" s="1"/>
      <c r="EO320" s="1"/>
      <c r="EP320" s="1"/>
      <c r="EQ320" s="1"/>
      <c r="ER320" s="1"/>
      <c r="FM320" s="1"/>
      <c r="FN320" s="1"/>
      <c r="FO320" s="1"/>
      <c r="FP320" s="1"/>
      <c r="FQ320" s="1"/>
      <c r="FR320" s="1"/>
      <c r="FS320" s="1"/>
      <c r="FT320" s="1"/>
      <c r="FU320" s="1"/>
      <c r="FV320" s="1"/>
      <c r="FW320" s="1"/>
      <c r="FX320" s="1"/>
      <c r="FY320" s="1"/>
      <c r="FZ320" s="1"/>
      <c r="GA320" s="1"/>
      <c r="GB320" s="1"/>
      <c r="GC320" s="1"/>
      <c r="GD320" s="1"/>
      <c r="GE320" s="1"/>
      <c r="GF320" s="1"/>
      <c r="JF320" s="1"/>
      <c r="JG320" s="1"/>
      <c r="JH320" s="1"/>
      <c r="JI320" s="1"/>
      <c r="JJ320" s="1"/>
      <c r="JK320" s="1"/>
      <c r="JL320" s="1"/>
      <c r="JM320" s="1"/>
      <c r="JN320" s="1"/>
      <c r="KN320" s="1"/>
      <c r="KO320" s="1"/>
      <c r="KP320" s="1"/>
      <c r="KQ320" s="1"/>
      <c r="KR320" s="4"/>
      <c r="KS320" s="4"/>
      <c r="KT320" s="4"/>
      <c r="KU320" s="1"/>
      <c r="KV320" s="1"/>
      <c r="KW320" s="1"/>
      <c r="KX320" s="1"/>
      <c r="KY320" s="1"/>
      <c r="KZ320" s="1"/>
      <c r="LA320" s="1"/>
      <c r="LB320" s="1"/>
      <c r="LC320" s="1"/>
      <c r="LD320" s="4"/>
      <c r="LE320" s="4"/>
      <c r="LF320" s="4"/>
      <c r="LG320" s="4"/>
      <c r="LH320" s="4"/>
      <c r="SK320" s="1"/>
      <c r="SL320" s="1"/>
      <c r="SM320" s="1"/>
      <c r="SN320" s="1"/>
      <c r="SO320" s="1"/>
      <c r="SP320" s="1"/>
      <c r="SQ320" s="1"/>
      <c r="SR320" s="1"/>
      <c r="SS320" s="1"/>
      <c r="ST320" s="1"/>
      <c r="SU320" s="1"/>
      <c r="SV320" s="1"/>
      <c r="SW320" s="1"/>
      <c r="SX320" s="1"/>
      <c r="SY320" s="1"/>
      <c r="SZ320" s="1"/>
      <c r="TA320" s="1"/>
      <c r="TB320" s="1"/>
      <c r="TC320" s="1"/>
      <c r="TD320" s="1"/>
      <c r="TE320" s="1"/>
    </row>
    <row r="321">
      <c r="K321" s="1"/>
      <c r="L321" s="1"/>
      <c r="M321" s="1"/>
      <c r="N321" s="1"/>
      <c r="O321" s="1"/>
      <c r="P321" s="1"/>
      <c r="Q321" s="1"/>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1"/>
      <c r="AU321" s="1"/>
      <c r="AV321" s="1"/>
      <c r="AW321" s="1"/>
      <c r="AX321" s="1"/>
      <c r="AY321" s="1"/>
      <c r="AZ321" s="3"/>
      <c r="BA321" s="3"/>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X321" s="1"/>
      <c r="DY321" s="1"/>
      <c r="DZ321" s="1"/>
      <c r="EA321" s="1"/>
      <c r="EB321" s="1"/>
      <c r="EC321" s="1"/>
      <c r="ED321" s="1"/>
      <c r="EE321" s="1"/>
      <c r="EF321" s="1"/>
      <c r="EG321" s="1"/>
      <c r="EH321" s="1"/>
      <c r="EI321" s="1"/>
      <c r="EJ321" s="1"/>
      <c r="EK321" s="1"/>
      <c r="EL321" s="1"/>
      <c r="EM321" s="1"/>
      <c r="EN321" s="1"/>
      <c r="EO321" s="1"/>
      <c r="EP321" s="1"/>
      <c r="EQ321" s="1"/>
      <c r="ER321" s="1"/>
      <c r="FM321" s="1"/>
      <c r="FN321" s="1"/>
      <c r="FO321" s="1"/>
      <c r="FP321" s="1"/>
      <c r="FQ321" s="1"/>
      <c r="FR321" s="1"/>
      <c r="FS321" s="1"/>
      <c r="FT321" s="1"/>
      <c r="FU321" s="1"/>
      <c r="FV321" s="1"/>
      <c r="FW321" s="1"/>
      <c r="FX321" s="1"/>
      <c r="FY321" s="1"/>
      <c r="FZ321" s="1"/>
      <c r="GA321" s="1"/>
      <c r="GB321" s="1"/>
      <c r="GC321" s="1"/>
      <c r="GD321" s="1"/>
      <c r="GE321" s="1"/>
      <c r="GF321" s="1"/>
      <c r="JF321" s="1"/>
      <c r="JG321" s="1"/>
      <c r="JH321" s="1"/>
      <c r="JI321" s="1"/>
      <c r="JJ321" s="1"/>
      <c r="JK321" s="1"/>
      <c r="JL321" s="1"/>
      <c r="JM321" s="1"/>
      <c r="JN321" s="1"/>
      <c r="KN321" s="1"/>
      <c r="KO321" s="1"/>
      <c r="KP321" s="1"/>
      <c r="KQ321" s="1"/>
      <c r="KR321" s="4"/>
      <c r="KS321" s="4"/>
      <c r="KT321" s="4"/>
      <c r="KU321" s="1"/>
      <c r="KV321" s="1"/>
      <c r="KW321" s="1"/>
      <c r="KX321" s="1"/>
      <c r="KY321" s="1"/>
      <c r="KZ321" s="1"/>
      <c r="LA321" s="1"/>
      <c r="LB321" s="1"/>
      <c r="LC321" s="1"/>
      <c r="LD321" s="4"/>
      <c r="LE321" s="4"/>
      <c r="LF321" s="4"/>
      <c r="LG321" s="4"/>
      <c r="LH321" s="4"/>
      <c r="SK321" s="1"/>
      <c r="SL321" s="1"/>
      <c r="SM321" s="1"/>
      <c r="SN321" s="1"/>
      <c r="SO321" s="1"/>
      <c r="SP321" s="1"/>
      <c r="SQ321" s="1"/>
      <c r="SR321" s="1"/>
      <c r="SS321" s="1"/>
      <c r="ST321" s="1"/>
      <c r="SU321" s="1"/>
      <c r="SV321" s="1"/>
      <c r="SW321" s="1"/>
      <c r="SX321" s="1"/>
      <c r="SY321" s="1"/>
      <c r="SZ321" s="1"/>
      <c r="TA321" s="1"/>
      <c r="TB321" s="1"/>
      <c r="TC321" s="1"/>
      <c r="TD321" s="1"/>
      <c r="TE321" s="1"/>
    </row>
    <row r="322">
      <c r="K322" s="1"/>
      <c r="L322" s="1"/>
      <c r="M322" s="1"/>
      <c r="N322" s="1"/>
      <c r="O322" s="1"/>
      <c r="P322" s="1"/>
      <c r="Q322" s="1"/>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1"/>
      <c r="AU322" s="1"/>
      <c r="AV322" s="1"/>
      <c r="AW322" s="1"/>
      <c r="AX322" s="1"/>
      <c r="AY322" s="1"/>
      <c r="AZ322" s="3"/>
      <c r="BA322" s="3"/>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X322" s="1"/>
      <c r="DY322" s="1"/>
      <c r="DZ322" s="1"/>
      <c r="EA322" s="1"/>
      <c r="EB322" s="1"/>
      <c r="EC322" s="1"/>
      <c r="ED322" s="1"/>
      <c r="EE322" s="1"/>
      <c r="EF322" s="1"/>
      <c r="EG322" s="1"/>
      <c r="EH322" s="1"/>
      <c r="EI322" s="1"/>
      <c r="EJ322" s="1"/>
      <c r="EK322" s="1"/>
      <c r="EL322" s="1"/>
      <c r="EM322" s="1"/>
      <c r="EN322" s="1"/>
      <c r="EO322" s="1"/>
      <c r="EP322" s="1"/>
      <c r="EQ322" s="1"/>
      <c r="ER322" s="1"/>
      <c r="FM322" s="1"/>
      <c r="FN322" s="1"/>
      <c r="FO322" s="1"/>
      <c r="FP322" s="1"/>
      <c r="FQ322" s="1"/>
      <c r="FR322" s="1"/>
      <c r="FS322" s="1"/>
      <c r="FT322" s="1"/>
      <c r="FU322" s="1"/>
      <c r="FV322" s="1"/>
      <c r="FW322" s="1"/>
      <c r="FX322" s="1"/>
      <c r="FY322" s="1"/>
      <c r="FZ322" s="1"/>
      <c r="GA322" s="1"/>
      <c r="GB322" s="1"/>
      <c r="GC322" s="1"/>
      <c r="GD322" s="1"/>
      <c r="GE322" s="1"/>
      <c r="GF322" s="1"/>
      <c r="JF322" s="1"/>
      <c r="JG322" s="1"/>
      <c r="JH322" s="1"/>
      <c r="JI322" s="1"/>
      <c r="JJ322" s="1"/>
      <c r="JK322" s="1"/>
      <c r="JL322" s="1"/>
      <c r="JM322" s="1"/>
      <c r="JN322" s="1"/>
      <c r="KN322" s="1"/>
      <c r="KO322" s="1"/>
      <c r="KP322" s="1"/>
      <c r="KQ322" s="1"/>
      <c r="KR322" s="4"/>
      <c r="KS322" s="4"/>
      <c r="KT322" s="4"/>
      <c r="KU322" s="1"/>
      <c r="KV322" s="1"/>
      <c r="KW322" s="1"/>
      <c r="KX322" s="1"/>
      <c r="KY322" s="1"/>
      <c r="KZ322" s="1"/>
      <c r="LA322" s="1"/>
      <c r="LB322" s="1"/>
      <c r="LC322" s="1"/>
      <c r="LD322" s="4"/>
      <c r="LE322" s="4"/>
      <c r="LF322" s="4"/>
      <c r="LG322" s="4"/>
      <c r="LH322" s="4"/>
      <c r="SK322" s="1"/>
      <c r="SL322" s="1"/>
      <c r="SM322" s="1"/>
      <c r="SN322" s="1"/>
      <c r="SO322" s="1"/>
      <c r="SP322" s="1"/>
      <c r="SQ322" s="1"/>
      <c r="SR322" s="1"/>
      <c r="SS322" s="1"/>
      <c r="ST322" s="1"/>
      <c r="SU322" s="1"/>
      <c r="SV322" s="1"/>
      <c r="SW322" s="1"/>
      <c r="SX322" s="1"/>
      <c r="SY322" s="1"/>
      <c r="SZ322" s="1"/>
      <c r="TA322" s="1"/>
      <c r="TB322" s="1"/>
      <c r="TC322" s="1"/>
      <c r="TD322" s="1"/>
      <c r="TE322" s="1"/>
    </row>
    <row r="323">
      <c r="K323" s="1"/>
      <c r="L323" s="1"/>
      <c r="M323" s="1"/>
      <c r="N323" s="1"/>
      <c r="O323" s="1"/>
      <c r="P323" s="1"/>
      <c r="Q323" s="1"/>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1"/>
      <c r="AU323" s="1"/>
      <c r="AV323" s="1"/>
      <c r="AW323" s="1"/>
      <c r="AX323" s="1"/>
      <c r="AY323" s="1"/>
      <c r="AZ323" s="3"/>
      <c r="BA323" s="3"/>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X323" s="1"/>
      <c r="DY323" s="1"/>
      <c r="DZ323" s="1"/>
      <c r="EA323" s="1"/>
      <c r="EB323" s="1"/>
      <c r="EC323" s="1"/>
      <c r="ED323" s="1"/>
      <c r="EE323" s="1"/>
      <c r="EF323" s="1"/>
      <c r="EG323" s="1"/>
      <c r="EH323" s="1"/>
      <c r="EI323" s="1"/>
      <c r="EJ323" s="1"/>
      <c r="EK323" s="1"/>
      <c r="EL323" s="1"/>
      <c r="EM323" s="1"/>
      <c r="EN323" s="1"/>
      <c r="EO323" s="1"/>
      <c r="EP323" s="1"/>
      <c r="EQ323" s="1"/>
      <c r="ER323" s="1"/>
      <c r="FM323" s="1"/>
      <c r="FN323" s="1"/>
      <c r="FO323" s="1"/>
      <c r="FP323" s="1"/>
      <c r="FQ323" s="1"/>
      <c r="FR323" s="1"/>
      <c r="FS323" s="1"/>
      <c r="FT323" s="1"/>
      <c r="FU323" s="1"/>
      <c r="FV323" s="1"/>
      <c r="FW323" s="1"/>
      <c r="FX323" s="1"/>
      <c r="FY323" s="1"/>
      <c r="FZ323" s="1"/>
      <c r="GA323" s="1"/>
      <c r="GB323" s="1"/>
      <c r="GC323" s="1"/>
      <c r="GD323" s="1"/>
      <c r="GE323" s="1"/>
      <c r="GF323" s="1"/>
      <c r="JF323" s="1"/>
      <c r="JG323" s="1"/>
      <c r="JH323" s="1"/>
      <c r="JI323" s="1"/>
      <c r="JJ323" s="1"/>
      <c r="JK323" s="1"/>
      <c r="JL323" s="1"/>
      <c r="JM323" s="1"/>
      <c r="JN323" s="1"/>
      <c r="KN323" s="1"/>
      <c r="KO323" s="1"/>
      <c r="KP323" s="1"/>
      <c r="KQ323" s="1"/>
      <c r="KR323" s="4"/>
      <c r="KS323" s="4"/>
      <c r="KT323" s="4"/>
      <c r="KU323" s="1"/>
      <c r="KV323" s="1"/>
      <c r="KW323" s="1"/>
      <c r="KX323" s="1"/>
      <c r="KY323" s="1"/>
      <c r="KZ323" s="1"/>
      <c r="LA323" s="1"/>
      <c r="LB323" s="1"/>
      <c r="LC323" s="1"/>
      <c r="LD323" s="4"/>
      <c r="LE323" s="4"/>
      <c r="LF323" s="4"/>
      <c r="LG323" s="4"/>
      <c r="LH323" s="4"/>
      <c r="SK323" s="1"/>
      <c r="SL323" s="1"/>
      <c r="SM323" s="1"/>
      <c r="SN323" s="1"/>
      <c r="SO323" s="1"/>
      <c r="SP323" s="1"/>
      <c r="SQ323" s="1"/>
      <c r="SR323" s="1"/>
      <c r="SS323" s="1"/>
      <c r="ST323" s="1"/>
      <c r="SU323" s="1"/>
      <c r="SV323" s="1"/>
      <c r="SW323" s="1"/>
      <c r="SX323" s="1"/>
      <c r="SY323" s="1"/>
      <c r="SZ323" s="1"/>
      <c r="TA323" s="1"/>
      <c r="TB323" s="1"/>
      <c r="TC323" s="1"/>
      <c r="TD323" s="1"/>
      <c r="TE323" s="1"/>
    </row>
    <row r="324">
      <c r="K324" s="1"/>
      <c r="L324" s="1"/>
      <c r="M324" s="1"/>
      <c r="N324" s="1"/>
      <c r="O324" s="1"/>
      <c r="P324" s="1"/>
      <c r="Q324" s="1"/>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1"/>
      <c r="AU324" s="1"/>
      <c r="AV324" s="1"/>
      <c r="AW324" s="1"/>
      <c r="AX324" s="1"/>
      <c r="AY324" s="1"/>
      <c r="AZ324" s="3"/>
      <c r="BA324" s="3"/>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X324" s="1"/>
      <c r="DY324" s="1"/>
      <c r="DZ324" s="1"/>
      <c r="EA324" s="1"/>
      <c r="EB324" s="1"/>
      <c r="EC324" s="1"/>
      <c r="ED324" s="1"/>
      <c r="EE324" s="1"/>
      <c r="EF324" s="1"/>
      <c r="EG324" s="1"/>
      <c r="EH324" s="1"/>
      <c r="EI324" s="1"/>
      <c r="EJ324" s="1"/>
      <c r="EK324" s="1"/>
      <c r="EL324" s="1"/>
      <c r="EM324" s="1"/>
      <c r="EN324" s="1"/>
      <c r="EO324" s="1"/>
      <c r="EP324" s="1"/>
      <c r="EQ324" s="1"/>
      <c r="ER324" s="1"/>
      <c r="FM324" s="1"/>
      <c r="FN324" s="1"/>
      <c r="FO324" s="1"/>
      <c r="FP324" s="1"/>
      <c r="FQ324" s="1"/>
      <c r="FR324" s="1"/>
      <c r="FS324" s="1"/>
      <c r="FT324" s="1"/>
      <c r="FU324" s="1"/>
      <c r="FV324" s="1"/>
      <c r="FW324" s="1"/>
      <c r="FX324" s="1"/>
      <c r="FY324" s="1"/>
      <c r="FZ324" s="1"/>
      <c r="GA324" s="1"/>
      <c r="GB324" s="1"/>
      <c r="GC324" s="1"/>
      <c r="GD324" s="1"/>
      <c r="GE324" s="1"/>
      <c r="GF324" s="1"/>
      <c r="JF324" s="1"/>
      <c r="JG324" s="1"/>
      <c r="JH324" s="1"/>
      <c r="JI324" s="1"/>
      <c r="JJ324" s="1"/>
      <c r="JK324" s="1"/>
      <c r="JL324" s="1"/>
      <c r="JM324" s="1"/>
      <c r="JN324" s="1"/>
      <c r="KN324" s="1"/>
      <c r="KO324" s="1"/>
      <c r="KP324" s="1"/>
      <c r="KQ324" s="1"/>
      <c r="KR324" s="4"/>
      <c r="KS324" s="4"/>
      <c r="KT324" s="4"/>
      <c r="KU324" s="1"/>
      <c r="KV324" s="1"/>
      <c r="KW324" s="1"/>
      <c r="KX324" s="1"/>
      <c r="KY324" s="1"/>
      <c r="KZ324" s="1"/>
      <c r="LA324" s="1"/>
      <c r="LB324" s="1"/>
      <c r="LC324" s="1"/>
      <c r="LD324" s="4"/>
      <c r="LE324" s="4"/>
      <c r="LF324" s="4"/>
      <c r="LG324" s="4"/>
      <c r="LH324" s="4"/>
      <c r="SK324" s="1"/>
      <c r="SL324" s="1"/>
      <c r="SM324" s="1"/>
      <c r="SN324" s="1"/>
      <c r="SO324" s="1"/>
      <c r="SP324" s="1"/>
      <c r="SQ324" s="1"/>
      <c r="SR324" s="1"/>
      <c r="SS324" s="1"/>
      <c r="ST324" s="1"/>
      <c r="SU324" s="1"/>
      <c r="SV324" s="1"/>
      <c r="SW324" s="1"/>
      <c r="SX324" s="1"/>
      <c r="SY324" s="1"/>
      <c r="SZ324" s="1"/>
      <c r="TA324" s="1"/>
      <c r="TB324" s="1"/>
      <c r="TC324" s="1"/>
      <c r="TD324" s="1"/>
      <c r="TE324" s="1"/>
    </row>
    <row r="325">
      <c r="K325" s="1"/>
      <c r="L325" s="1"/>
      <c r="M325" s="1"/>
      <c r="N325" s="1"/>
      <c r="O325" s="1"/>
      <c r="P325" s="1"/>
      <c r="Q325" s="1"/>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1"/>
      <c r="AU325" s="1"/>
      <c r="AV325" s="1"/>
      <c r="AW325" s="1"/>
      <c r="AX325" s="1"/>
      <c r="AY325" s="1"/>
      <c r="AZ325" s="3"/>
      <c r="BA325" s="3"/>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X325" s="1"/>
      <c r="DY325" s="1"/>
      <c r="DZ325" s="1"/>
      <c r="EA325" s="1"/>
      <c r="EB325" s="1"/>
      <c r="EC325" s="1"/>
      <c r="ED325" s="1"/>
      <c r="EE325" s="1"/>
      <c r="EF325" s="1"/>
      <c r="EG325" s="1"/>
      <c r="EH325" s="1"/>
      <c r="EI325" s="1"/>
      <c r="EJ325" s="1"/>
      <c r="EK325" s="1"/>
      <c r="EL325" s="1"/>
      <c r="EM325" s="1"/>
      <c r="EN325" s="1"/>
      <c r="EO325" s="1"/>
      <c r="EP325" s="1"/>
      <c r="EQ325" s="1"/>
      <c r="ER325" s="1"/>
      <c r="FM325" s="1"/>
      <c r="FN325" s="1"/>
      <c r="FO325" s="1"/>
      <c r="FP325" s="1"/>
      <c r="FQ325" s="1"/>
      <c r="FR325" s="1"/>
      <c r="FS325" s="1"/>
      <c r="FT325" s="1"/>
      <c r="FU325" s="1"/>
      <c r="FV325" s="1"/>
      <c r="FW325" s="1"/>
      <c r="FX325" s="1"/>
      <c r="FY325" s="1"/>
      <c r="FZ325" s="1"/>
      <c r="GA325" s="1"/>
      <c r="GB325" s="1"/>
      <c r="GC325" s="1"/>
      <c r="GD325" s="1"/>
      <c r="GE325" s="1"/>
      <c r="GF325" s="1"/>
      <c r="JF325" s="1"/>
      <c r="JG325" s="1"/>
      <c r="JH325" s="1"/>
      <c r="JI325" s="1"/>
      <c r="JJ325" s="1"/>
      <c r="JK325" s="1"/>
      <c r="JL325" s="1"/>
      <c r="JM325" s="1"/>
      <c r="JN325" s="1"/>
      <c r="KN325" s="1"/>
      <c r="KO325" s="1"/>
      <c r="KP325" s="1"/>
      <c r="KQ325" s="1"/>
      <c r="KR325" s="4"/>
      <c r="KS325" s="4"/>
      <c r="KT325" s="4"/>
      <c r="KU325" s="1"/>
      <c r="KV325" s="1"/>
      <c r="KW325" s="1"/>
      <c r="KX325" s="1"/>
      <c r="KY325" s="1"/>
      <c r="KZ325" s="1"/>
      <c r="LA325" s="1"/>
      <c r="LB325" s="1"/>
      <c r="LC325" s="1"/>
      <c r="LD325" s="4"/>
      <c r="LE325" s="4"/>
      <c r="LF325" s="4"/>
      <c r="LG325" s="4"/>
      <c r="LH325" s="4"/>
      <c r="SK325" s="1"/>
      <c r="SL325" s="1"/>
      <c r="SM325" s="1"/>
      <c r="SN325" s="1"/>
      <c r="SO325" s="1"/>
      <c r="SP325" s="1"/>
      <c r="SQ325" s="1"/>
      <c r="SR325" s="1"/>
      <c r="SS325" s="1"/>
      <c r="ST325" s="1"/>
      <c r="SU325" s="1"/>
      <c r="SV325" s="1"/>
      <c r="SW325" s="1"/>
      <c r="SX325" s="1"/>
      <c r="SY325" s="1"/>
      <c r="SZ325" s="1"/>
      <c r="TA325" s="1"/>
      <c r="TB325" s="1"/>
      <c r="TC325" s="1"/>
      <c r="TD325" s="1"/>
      <c r="TE325" s="1"/>
    </row>
    <row r="326">
      <c r="K326" s="1"/>
      <c r="L326" s="1"/>
      <c r="M326" s="1"/>
      <c r="N326" s="1"/>
      <c r="O326" s="1"/>
      <c r="P326" s="1"/>
      <c r="Q326" s="1"/>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1"/>
      <c r="AU326" s="1"/>
      <c r="AV326" s="1"/>
      <c r="AW326" s="1"/>
      <c r="AX326" s="1"/>
      <c r="AY326" s="1"/>
      <c r="AZ326" s="3"/>
      <c r="BA326" s="3"/>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X326" s="1"/>
      <c r="DY326" s="1"/>
      <c r="DZ326" s="1"/>
      <c r="EA326" s="1"/>
      <c r="EB326" s="1"/>
      <c r="EC326" s="1"/>
      <c r="ED326" s="1"/>
      <c r="EE326" s="1"/>
      <c r="EF326" s="1"/>
      <c r="EG326" s="1"/>
      <c r="EH326" s="1"/>
      <c r="EI326" s="1"/>
      <c r="EJ326" s="1"/>
      <c r="EK326" s="1"/>
      <c r="EL326" s="1"/>
      <c r="EM326" s="1"/>
      <c r="EN326" s="1"/>
      <c r="EO326" s="1"/>
      <c r="EP326" s="1"/>
      <c r="EQ326" s="1"/>
      <c r="ER326" s="1"/>
      <c r="FM326" s="1"/>
      <c r="FN326" s="1"/>
      <c r="FO326" s="1"/>
      <c r="FP326" s="1"/>
      <c r="FQ326" s="1"/>
      <c r="FR326" s="1"/>
      <c r="FS326" s="1"/>
      <c r="FT326" s="1"/>
      <c r="FU326" s="1"/>
      <c r="FV326" s="1"/>
      <c r="FW326" s="1"/>
      <c r="FX326" s="1"/>
      <c r="FY326" s="1"/>
      <c r="FZ326" s="1"/>
      <c r="GA326" s="1"/>
      <c r="GB326" s="1"/>
      <c r="GC326" s="1"/>
      <c r="GD326" s="1"/>
      <c r="GE326" s="1"/>
      <c r="GF326" s="1"/>
      <c r="JF326" s="1"/>
      <c r="JG326" s="1"/>
      <c r="JH326" s="1"/>
      <c r="JI326" s="1"/>
      <c r="JJ326" s="1"/>
      <c r="JK326" s="1"/>
      <c r="JL326" s="1"/>
      <c r="JM326" s="1"/>
      <c r="JN326" s="1"/>
      <c r="KN326" s="1"/>
      <c r="KO326" s="1"/>
      <c r="KP326" s="1"/>
      <c r="KQ326" s="1"/>
      <c r="KR326" s="4"/>
      <c r="KS326" s="4"/>
      <c r="KT326" s="4"/>
      <c r="KU326" s="1"/>
      <c r="KV326" s="1"/>
      <c r="KW326" s="1"/>
      <c r="KX326" s="1"/>
      <c r="KY326" s="1"/>
      <c r="KZ326" s="1"/>
      <c r="LA326" s="1"/>
      <c r="LB326" s="1"/>
      <c r="LC326" s="1"/>
      <c r="LD326" s="4"/>
      <c r="LE326" s="4"/>
      <c r="LF326" s="4"/>
      <c r="LG326" s="4"/>
      <c r="LH326" s="4"/>
      <c r="SK326" s="1"/>
      <c r="SL326" s="1"/>
      <c r="SM326" s="1"/>
      <c r="SN326" s="1"/>
      <c r="SO326" s="1"/>
      <c r="SP326" s="1"/>
      <c r="SQ326" s="1"/>
      <c r="SR326" s="1"/>
      <c r="SS326" s="1"/>
      <c r="ST326" s="1"/>
      <c r="SU326" s="1"/>
      <c r="SV326" s="1"/>
      <c r="SW326" s="1"/>
      <c r="SX326" s="1"/>
      <c r="SY326" s="1"/>
      <c r="SZ326" s="1"/>
      <c r="TA326" s="1"/>
      <c r="TB326" s="1"/>
      <c r="TC326" s="1"/>
      <c r="TD326" s="1"/>
      <c r="TE326" s="1"/>
    </row>
    <row r="327">
      <c r="K327" s="1"/>
      <c r="L327" s="1"/>
      <c r="M327" s="1"/>
      <c r="N327" s="1"/>
      <c r="O327" s="1"/>
      <c r="P327" s="1"/>
      <c r="Q327" s="1"/>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1"/>
      <c r="AU327" s="1"/>
      <c r="AV327" s="1"/>
      <c r="AW327" s="1"/>
      <c r="AX327" s="1"/>
      <c r="AY327" s="1"/>
      <c r="AZ327" s="3"/>
      <c r="BA327" s="3"/>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X327" s="1"/>
      <c r="DY327" s="1"/>
      <c r="DZ327" s="1"/>
      <c r="EA327" s="1"/>
      <c r="EB327" s="1"/>
      <c r="EC327" s="1"/>
      <c r="ED327" s="1"/>
      <c r="EE327" s="1"/>
      <c r="EF327" s="1"/>
      <c r="EG327" s="1"/>
      <c r="EH327" s="1"/>
      <c r="EI327" s="1"/>
      <c r="EJ327" s="1"/>
      <c r="EK327" s="1"/>
      <c r="EL327" s="1"/>
      <c r="EM327" s="1"/>
      <c r="EN327" s="1"/>
      <c r="EO327" s="1"/>
      <c r="EP327" s="1"/>
      <c r="EQ327" s="1"/>
      <c r="ER327" s="1"/>
      <c r="FM327" s="1"/>
      <c r="FN327" s="1"/>
      <c r="FO327" s="1"/>
      <c r="FP327" s="1"/>
      <c r="FQ327" s="1"/>
      <c r="FR327" s="1"/>
      <c r="FS327" s="1"/>
      <c r="FT327" s="1"/>
      <c r="FU327" s="1"/>
      <c r="FV327" s="1"/>
      <c r="FW327" s="1"/>
      <c r="FX327" s="1"/>
      <c r="FY327" s="1"/>
      <c r="FZ327" s="1"/>
      <c r="GA327" s="1"/>
      <c r="GB327" s="1"/>
      <c r="GC327" s="1"/>
      <c r="GD327" s="1"/>
      <c r="GE327" s="1"/>
      <c r="GF327" s="1"/>
      <c r="JF327" s="1"/>
      <c r="JG327" s="1"/>
      <c r="JH327" s="1"/>
      <c r="JI327" s="1"/>
      <c r="JJ327" s="1"/>
      <c r="JK327" s="1"/>
      <c r="JL327" s="1"/>
      <c r="JM327" s="1"/>
      <c r="JN327" s="1"/>
      <c r="KN327" s="1"/>
      <c r="KO327" s="1"/>
      <c r="KP327" s="1"/>
      <c r="KQ327" s="1"/>
      <c r="KR327" s="4"/>
      <c r="KS327" s="4"/>
      <c r="KT327" s="4"/>
      <c r="KU327" s="1"/>
      <c r="KV327" s="1"/>
      <c r="KW327" s="1"/>
      <c r="KX327" s="1"/>
      <c r="KY327" s="1"/>
      <c r="KZ327" s="1"/>
      <c r="LA327" s="1"/>
      <c r="LB327" s="1"/>
      <c r="LC327" s="1"/>
      <c r="LD327" s="4"/>
      <c r="LE327" s="4"/>
      <c r="LF327" s="4"/>
      <c r="LG327" s="4"/>
      <c r="LH327" s="4"/>
      <c r="SK327" s="1"/>
      <c r="SL327" s="1"/>
      <c r="SM327" s="1"/>
      <c r="SN327" s="1"/>
      <c r="SO327" s="1"/>
      <c r="SP327" s="1"/>
      <c r="SQ327" s="1"/>
      <c r="SR327" s="1"/>
      <c r="SS327" s="1"/>
      <c r="ST327" s="1"/>
      <c r="SU327" s="1"/>
      <c r="SV327" s="1"/>
      <c r="SW327" s="1"/>
      <c r="SX327" s="1"/>
      <c r="SY327" s="1"/>
      <c r="SZ327" s="1"/>
      <c r="TA327" s="1"/>
      <c r="TB327" s="1"/>
      <c r="TC327" s="1"/>
      <c r="TD327" s="1"/>
      <c r="TE327" s="1"/>
    </row>
    <row r="328">
      <c r="K328" s="1"/>
      <c r="L328" s="1"/>
      <c r="M328" s="1"/>
      <c r="N328" s="1"/>
      <c r="O328" s="1"/>
      <c r="P328" s="1"/>
      <c r="Q328" s="1"/>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1"/>
      <c r="AU328" s="1"/>
      <c r="AV328" s="1"/>
      <c r="AW328" s="1"/>
      <c r="AX328" s="1"/>
      <c r="AY328" s="1"/>
      <c r="AZ328" s="3"/>
      <c r="BA328" s="3"/>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X328" s="1"/>
      <c r="DY328" s="1"/>
      <c r="DZ328" s="1"/>
      <c r="EA328" s="1"/>
      <c r="EB328" s="1"/>
      <c r="EC328" s="1"/>
      <c r="ED328" s="1"/>
      <c r="EE328" s="1"/>
      <c r="EF328" s="1"/>
      <c r="EG328" s="1"/>
      <c r="EH328" s="1"/>
      <c r="EI328" s="1"/>
      <c r="EJ328" s="1"/>
      <c r="EK328" s="1"/>
      <c r="EL328" s="1"/>
      <c r="EM328" s="1"/>
      <c r="EN328" s="1"/>
      <c r="EO328" s="1"/>
      <c r="EP328" s="1"/>
      <c r="EQ328" s="1"/>
      <c r="ER328" s="1"/>
      <c r="FM328" s="1"/>
      <c r="FN328" s="1"/>
      <c r="FO328" s="1"/>
      <c r="FP328" s="1"/>
      <c r="FQ328" s="1"/>
      <c r="FR328" s="1"/>
      <c r="FS328" s="1"/>
      <c r="FT328" s="1"/>
      <c r="FU328" s="1"/>
      <c r="FV328" s="1"/>
      <c r="FW328" s="1"/>
      <c r="FX328" s="1"/>
      <c r="FY328" s="1"/>
      <c r="FZ328" s="1"/>
      <c r="GA328" s="1"/>
      <c r="GB328" s="1"/>
      <c r="GC328" s="1"/>
      <c r="GD328" s="1"/>
      <c r="GE328" s="1"/>
      <c r="GF328" s="1"/>
      <c r="JF328" s="1"/>
      <c r="JG328" s="1"/>
      <c r="JH328" s="1"/>
      <c r="JI328" s="1"/>
      <c r="JJ328" s="1"/>
      <c r="JK328" s="1"/>
      <c r="JL328" s="1"/>
      <c r="JM328" s="1"/>
      <c r="JN328" s="1"/>
      <c r="KN328" s="1"/>
      <c r="KO328" s="1"/>
      <c r="KP328" s="1"/>
      <c r="KQ328" s="1"/>
      <c r="KR328" s="4"/>
      <c r="KS328" s="4"/>
      <c r="KT328" s="4"/>
      <c r="KU328" s="1"/>
      <c r="KV328" s="1"/>
      <c r="KW328" s="1"/>
      <c r="KX328" s="1"/>
      <c r="KY328" s="1"/>
      <c r="KZ328" s="1"/>
      <c r="LA328" s="1"/>
      <c r="LB328" s="1"/>
      <c r="LC328" s="1"/>
      <c r="LD328" s="4"/>
      <c r="LE328" s="4"/>
      <c r="LF328" s="4"/>
      <c r="LG328" s="4"/>
      <c r="LH328" s="4"/>
      <c r="SK328" s="1"/>
      <c r="SL328" s="1"/>
      <c r="SM328" s="1"/>
      <c r="SN328" s="1"/>
      <c r="SO328" s="1"/>
      <c r="SP328" s="1"/>
      <c r="SQ328" s="1"/>
      <c r="SR328" s="1"/>
      <c r="SS328" s="1"/>
      <c r="ST328" s="1"/>
      <c r="SU328" s="1"/>
      <c r="SV328" s="1"/>
      <c r="SW328" s="1"/>
      <c r="SX328" s="1"/>
      <c r="SY328" s="1"/>
      <c r="SZ328" s="1"/>
      <c r="TA328" s="1"/>
      <c r="TB328" s="1"/>
      <c r="TC328" s="1"/>
      <c r="TD328" s="1"/>
      <c r="TE328" s="1"/>
    </row>
    <row r="329">
      <c r="K329" s="1"/>
      <c r="L329" s="1"/>
      <c r="M329" s="1"/>
      <c r="N329" s="1"/>
      <c r="O329" s="1"/>
      <c r="P329" s="1"/>
      <c r="Q329" s="1"/>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1"/>
      <c r="AU329" s="1"/>
      <c r="AV329" s="1"/>
      <c r="AW329" s="1"/>
      <c r="AX329" s="1"/>
      <c r="AY329" s="1"/>
      <c r="AZ329" s="3"/>
      <c r="BA329" s="3"/>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X329" s="1"/>
      <c r="DY329" s="1"/>
      <c r="DZ329" s="1"/>
      <c r="EA329" s="1"/>
      <c r="EB329" s="1"/>
      <c r="EC329" s="1"/>
      <c r="ED329" s="1"/>
      <c r="EE329" s="1"/>
      <c r="EF329" s="1"/>
      <c r="EG329" s="1"/>
      <c r="EH329" s="1"/>
      <c r="EI329" s="1"/>
      <c r="EJ329" s="1"/>
      <c r="EK329" s="1"/>
      <c r="EL329" s="1"/>
      <c r="EM329" s="1"/>
      <c r="EN329" s="1"/>
      <c r="EO329" s="1"/>
      <c r="EP329" s="1"/>
      <c r="EQ329" s="1"/>
      <c r="ER329" s="1"/>
      <c r="FM329" s="1"/>
      <c r="FN329" s="1"/>
      <c r="FO329" s="1"/>
      <c r="FP329" s="1"/>
      <c r="FQ329" s="1"/>
      <c r="FR329" s="1"/>
      <c r="FS329" s="1"/>
      <c r="FT329" s="1"/>
      <c r="FU329" s="1"/>
      <c r="FV329" s="1"/>
      <c r="FW329" s="1"/>
      <c r="FX329" s="1"/>
      <c r="FY329" s="1"/>
      <c r="FZ329" s="1"/>
      <c r="GA329" s="1"/>
      <c r="GB329" s="1"/>
      <c r="GC329" s="1"/>
      <c r="GD329" s="1"/>
      <c r="GE329" s="1"/>
      <c r="GF329" s="1"/>
      <c r="JF329" s="1"/>
      <c r="JG329" s="1"/>
      <c r="JH329" s="1"/>
      <c r="JI329" s="1"/>
      <c r="JJ329" s="1"/>
      <c r="JK329" s="1"/>
      <c r="JL329" s="1"/>
      <c r="JM329" s="1"/>
      <c r="JN329" s="1"/>
      <c r="KN329" s="1"/>
      <c r="KO329" s="1"/>
      <c r="KP329" s="1"/>
      <c r="KQ329" s="1"/>
      <c r="KR329" s="4"/>
      <c r="KS329" s="4"/>
      <c r="KT329" s="4"/>
      <c r="KU329" s="1"/>
      <c r="KV329" s="1"/>
      <c r="KW329" s="1"/>
      <c r="KX329" s="1"/>
      <c r="KY329" s="1"/>
      <c r="KZ329" s="1"/>
      <c r="LA329" s="1"/>
      <c r="LB329" s="1"/>
      <c r="LC329" s="1"/>
      <c r="LD329" s="4"/>
      <c r="LE329" s="4"/>
      <c r="LF329" s="4"/>
      <c r="LG329" s="4"/>
      <c r="LH329" s="4"/>
      <c r="SK329" s="1"/>
      <c r="SL329" s="1"/>
      <c r="SM329" s="1"/>
      <c r="SN329" s="1"/>
      <c r="SO329" s="1"/>
      <c r="SP329" s="1"/>
      <c r="SQ329" s="1"/>
      <c r="SR329" s="1"/>
      <c r="SS329" s="1"/>
      <c r="ST329" s="1"/>
      <c r="SU329" s="1"/>
      <c r="SV329" s="1"/>
      <c r="SW329" s="1"/>
      <c r="SX329" s="1"/>
      <c r="SY329" s="1"/>
      <c r="SZ329" s="1"/>
      <c r="TA329" s="1"/>
      <c r="TB329" s="1"/>
      <c r="TC329" s="1"/>
      <c r="TD329" s="1"/>
      <c r="TE329" s="1"/>
    </row>
    <row r="330">
      <c r="K330" s="1"/>
      <c r="L330" s="1"/>
      <c r="M330" s="1"/>
      <c r="N330" s="1"/>
      <c r="O330" s="1"/>
      <c r="P330" s="1"/>
      <c r="Q330" s="1"/>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1"/>
      <c r="AU330" s="1"/>
      <c r="AV330" s="1"/>
      <c r="AW330" s="1"/>
      <c r="AX330" s="1"/>
      <c r="AY330" s="1"/>
      <c r="AZ330" s="3"/>
      <c r="BA330" s="3"/>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X330" s="1"/>
      <c r="DY330" s="1"/>
      <c r="DZ330" s="1"/>
      <c r="EA330" s="1"/>
      <c r="EB330" s="1"/>
      <c r="EC330" s="1"/>
      <c r="ED330" s="1"/>
      <c r="EE330" s="1"/>
      <c r="EF330" s="1"/>
      <c r="EG330" s="1"/>
      <c r="EH330" s="1"/>
      <c r="EI330" s="1"/>
      <c r="EJ330" s="1"/>
      <c r="EK330" s="1"/>
      <c r="EL330" s="1"/>
      <c r="EM330" s="1"/>
      <c r="EN330" s="1"/>
      <c r="EO330" s="1"/>
      <c r="EP330" s="1"/>
      <c r="EQ330" s="1"/>
      <c r="ER330" s="1"/>
      <c r="FM330" s="1"/>
      <c r="FN330" s="1"/>
      <c r="FO330" s="1"/>
      <c r="FP330" s="1"/>
      <c r="FQ330" s="1"/>
      <c r="FR330" s="1"/>
      <c r="FS330" s="1"/>
      <c r="FT330" s="1"/>
      <c r="FU330" s="1"/>
      <c r="FV330" s="1"/>
      <c r="FW330" s="1"/>
      <c r="FX330" s="1"/>
      <c r="FY330" s="1"/>
      <c r="FZ330" s="1"/>
      <c r="GA330" s="1"/>
      <c r="GB330" s="1"/>
      <c r="GC330" s="1"/>
      <c r="GD330" s="1"/>
      <c r="GE330" s="1"/>
      <c r="GF330" s="1"/>
      <c r="JF330" s="1"/>
      <c r="JG330" s="1"/>
      <c r="JH330" s="1"/>
      <c r="JI330" s="1"/>
      <c r="JJ330" s="1"/>
      <c r="JK330" s="1"/>
      <c r="JL330" s="1"/>
      <c r="JM330" s="1"/>
      <c r="JN330" s="1"/>
      <c r="KN330" s="1"/>
      <c r="KO330" s="1"/>
      <c r="KP330" s="1"/>
      <c r="KQ330" s="1"/>
      <c r="KR330" s="4"/>
      <c r="KS330" s="4"/>
      <c r="KT330" s="4"/>
      <c r="KU330" s="1"/>
      <c r="KV330" s="1"/>
      <c r="KW330" s="1"/>
      <c r="KX330" s="1"/>
      <c r="KY330" s="1"/>
      <c r="KZ330" s="1"/>
      <c r="LA330" s="1"/>
      <c r="LB330" s="1"/>
      <c r="LC330" s="1"/>
      <c r="LD330" s="4"/>
      <c r="LE330" s="4"/>
      <c r="LF330" s="4"/>
      <c r="LG330" s="4"/>
      <c r="LH330" s="4"/>
      <c r="SK330" s="1"/>
      <c r="SL330" s="1"/>
      <c r="SM330" s="1"/>
      <c r="SN330" s="1"/>
      <c r="SO330" s="1"/>
      <c r="SP330" s="1"/>
      <c r="SQ330" s="1"/>
      <c r="SR330" s="1"/>
      <c r="SS330" s="1"/>
      <c r="ST330" s="1"/>
      <c r="SU330" s="1"/>
      <c r="SV330" s="1"/>
      <c r="SW330" s="1"/>
      <c r="SX330" s="1"/>
      <c r="SY330" s="1"/>
      <c r="SZ330" s="1"/>
      <c r="TA330" s="1"/>
      <c r="TB330" s="1"/>
      <c r="TC330" s="1"/>
      <c r="TD330" s="1"/>
      <c r="TE330" s="1"/>
    </row>
    <row r="331">
      <c r="K331" s="1"/>
      <c r="L331" s="1"/>
      <c r="M331" s="1"/>
      <c r="N331" s="1"/>
      <c r="O331" s="1"/>
      <c r="P331" s="1"/>
      <c r="Q331" s="1"/>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1"/>
      <c r="AU331" s="1"/>
      <c r="AV331" s="1"/>
      <c r="AW331" s="1"/>
      <c r="AX331" s="1"/>
      <c r="AY331" s="1"/>
      <c r="AZ331" s="3"/>
      <c r="BA331" s="3"/>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X331" s="1"/>
      <c r="DY331" s="1"/>
      <c r="DZ331" s="1"/>
      <c r="EA331" s="1"/>
      <c r="EB331" s="1"/>
      <c r="EC331" s="1"/>
      <c r="ED331" s="1"/>
      <c r="EE331" s="1"/>
      <c r="EF331" s="1"/>
      <c r="EG331" s="1"/>
      <c r="EH331" s="1"/>
      <c r="EI331" s="1"/>
      <c r="EJ331" s="1"/>
      <c r="EK331" s="1"/>
      <c r="EL331" s="1"/>
      <c r="EM331" s="1"/>
      <c r="EN331" s="1"/>
      <c r="EO331" s="1"/>
      <c r="EP331" s="1"/>
      <c r="EQ331" s="1"/>
      <c r="ER331" s="1"/>
      <c r="FM331" s="1"/>
      <c r="FN331" s="1"/>
      <c r="FO331" s="1"/>
      <c r="FP331" s="1"/>
      <c r="FQ331" s="1"/>
      <c r="FR331" s="1"/>
      <c r="FS331" s="1"/>
      <c r="FT331" s="1"/>
      <c r="FU331" s="1"/>
      <c r="FV331" s="1"/>
      <c r="FW331" s="1"/>
      <c r="FX331" s="1"/>
      <c r="FY331" s="1"/>
      <c r="FZ331" s="1"/>
      <c r="GA331" s="1"/>
      <c r="GB331" s="1"/>
      <c r="GC331" s="1"/>
      <c r="GD331" s="1"/>
      <c r="GE331" s="1"/>
      <c r="GF331" s="1"/>
      <c r="JF331" s="1"/>
      <c r="JG331" s="1"/>
      <c r="JH331" s="1"/>
      <c r="JI331" s="1"/>
      <c r="JJ331" s="1"/>
      <c r="JK331" s="1"/>
      <c r="JL331" s="1"/>
      <c r="JM331" s="1"/>
      <c r="JN331" s="1"/>
      <c r="KN331" s="1"/>
      <c r="KO331" s="1"/>
      <c r="KP331" s="1"/>
      <c r="KQ331" s="1"/>
      <c r="KR331" s="4"/>
      <c r="KS331" s="4"/>
      <c r="KT331" s="4"/>
      <c r="KU331" s="1"/>
      <c r="KV331" s="1"/>
      <c r="KW331" s="1"/>
      <c r="KX331" s="1"/>
      <c r="KY331" s="1"/>
      <c r="KZ331" s="1"/>
      <c r="LA331" s="1"/>
      <c r="LB331" s="1"/>
      <c r="LC331" s="1"/>
      <c r="LD331" s="4"/>
      <c r="LE331" s="4"/>
      <c r="LF331" s="4"/>
      <c r="LG331" s="4"/>
      <c r="LH331" s="4"/>
      <c r="SK331" s="1"/>
      <c r="SL331" s="1"/>
      <c r="SM331" s="1"/>
      <c r="SN331" s="1"/>
      <c r="SO331" s="1"/>
      <c r="SP331" s="1"/>
      <c r="SQ331" s="1"/>
      <c r="SR331" s="1"/>
      <c r="SS331" s="1"/>
      <c r="ST331" s="1"/>
      <c r="SU331" s="1"/>
      <c r="SV331" s="1"/>
      <c r="SW331" s="1"/>
      <c r="SX331" s="1"/>
      <c r="SY331" s="1"/>
      <c r="SZ331" s="1"/>
      <c r="TA331" s="1"/>
      <c r="TB331" s="1"/>
      <c r="TC331" s="1"/>
      <c r="TD331" s="1"/>
      <c r="TE331" s="1"/>
    </row>
    <row r="332">
      <c r="K332" s="1"/>
      <c r="L332" s="1"/>
      <c r="M332" s="1"/>
      <c r="N332" s="1"/>
      <c r="O332" s="1"/>
      <c r="P332" s="1"/>
      <c r="Q332" s="1"/>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1"/>
      <c r="AU332" s="1"/>
      <c r="AV332" s="1"/>
      <c r="AW332" s="1"/>
      <c r="AX332" s="1"/>
      <c r="AY332" s="1"/>
      <c r="AZ332" s="3"/>
      <c r="BA332" s="3"/>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X332" s="1"/>
      <c r="DY332" s="1"/>
      <c r="DZ332" s="1"/>
      <c r="EA332" s="1"/>
      <c r="EB332" s="1"/>
      <c r="EC332" s="1"/>
      <c r="ED332" s="1"/>
      <c r="EE332" s="1"/>
      <c r="EF332" s="1"/>
      <c r="EG332" s="1"/>
      <c r="EH332" s="1"/>
      <c r="EI332" s="1"/>
      <c r="EJ332" s="1"/>
      <c r="EK332" s="1"/>
      <c r="EL332" s="1"/>
      <c r="EM332" s="1"/>
      <c r="EN332" s="1"/>
      <c r="EO332" s="1"/>
      <c r="EP332" s="1"/>
      <c r="EQ332" s="1"/>
      <c r="ER332" s="1"/>
      <c r="FM332" s="1"/>
      <c r="FN332" s="1"/>
      <c r="FO332" s="1"/>
      <c r="FP332" s="1"/>
      <c r="FQ332" s="1"/>
      <c r="FR332" s="1"/>
      <c r="FS332" s="1"/>
      <c r="FT332" s="1"/>
      <c r="FU332" s="1"/>
      <c r="FV332" s="1"/>
      <c r="FW332" s="1"/>
      <c r="FX332" s="1"/>
      <c r="FY332" s="1"/>
      <c r="FZ332" s="1"/>
      <c r="GA332" s="1"/>
      <c r="GB332" s="1"/>
      <c r="GC332" s="1"/>
      <c r="GD332" s="1"/>
      <c r="GE332" s="1"/>
      <c r="GF332" s="1"/>
      <c r="JF332" s="1"/>
      <c r="JG332" s="1"/>
      <c r="JH332" s="1"/>
      <c r="JI332" s="1"/>
      <c r="JJ332" s="1"/>
      <c r="JK332" s="1"/>
      <c r="JL332" s="1"/>
      <c r="JM332" s="1"/>
      <c r="JN332" s="1"/>
      <c r="KN332" s="1"/>
      <c r="KO332" s="1"/>
      <c r="KP332" s="1"/>
      <c r="KQ332" s="1"/>
      <c r="KR332" s="4"/>
      <c r="KS332" s="4"/>
      <c r="KT332" s="4"/>
      <c r="KU332" s="1"/>
      <c r="KV332" s="1"/>
      <c r="KW332" s="1"/>
      <c r="KX332" s="1"/>
      <c r="KY332" s="1"/>
      <c r="KZ332" s="1"/>
      <c r="LA332" s="1"/>
      <c r="LB332" s="1"/>
      <c r="LC332" s="1"/>
      <c r="LD332" s="4"/>
      <c r="LE332" s="4"/>
      <c r="LF332" s="4"/>
      <c r="LG332" s="4"/>
      <c r="LH332" s="4"/>
      <c r="SK332" s="1"/>
      <c r="SL332" s="1"/>
      <c r="SM332" s="1"/>
      <c r="SN332" s="1"/>
      <c r="SO332" s="1"/>
      <c r="SP332" s="1"/>
      <c r="SQ332" s="1"/>
      <c r="SR332" s="1"/>
      <c r="SS332" s="1"/>
      <c r="ST332" s="1"/>
      <c r="SU332" s="1"/>
      <c r="SV332" s="1"/>
      <c r="SW332" s="1"/>
      <c r="SX332" s="1"/>
      <c r="SY332" s="1"/>
      <c r="SZ332" s="1"/>
      <c r="TA332" s="1"/>
      <c r="TB332" s="1"/>
      <c r="TC332" s="1"/>
      <c r="TD332" s="1"/>
      <c r="TE332" s="1"/>
    </row>
    <row r="333">
      <c r="K333" s="1"/>
      <c r="L333" s="1"/>
      <c r="M333" s="1"/>
      <c r="N333" s="1"/>
      <c r="O333" s="1"/>
      <c r="P333" s="1"/>
      <c r="Q333" s="1"/>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1"/>
      <c r="AU333" s="1"/>
      <c r="AV333" s="1"/>
      <c r="AW333" s="1"/>
      <c r="AX333" s="1"/>
      <c r="AY333" s="1"/>
      <c r="AZ333" s="3"/>
      <c r="BA333" s="3"/>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X333" s="1"/>
      <c r="DY333" s="1"/>
      <c r="DZ333" s="1"/>
      <c r="EA333" s="1"/>
      <c r="EB333" s="1"/>
      <c r="EC333" s="1"/>
      <c r="ED333" s="1"/>
      <c r="EE333" s="1"/>
      <c r="EF333" s="1"/>
      <c r="EG333" s="1"/>
      <c r="EH333" s="1"/>
      <c r="EI333" s="1"/>
      <c r="EJ333" s="1"/>
      <c r="EK333" s="1"/>
      <c r="EL333" s="1"/>
      <c r="EM333" s="1"/>
      <c r="EN333" s="1"/>
      <c r="EO333" s="1"/>
      <c r="EP333" s="1"/>
      <c r="EQ333" s="1"/>
      <c r="ER333" s="1"/>
      <c r="FM333" s="1"/>
      <c r="FN333" s="1"/>
      <c r="FO333" s="1"/>
      <c r="FP333" s="1"/>
      <c r="FQ333" s="1"/>
      <c r="FR333" s="1"/>
      <c r="FS333" s="1"/>
      <c r="FT333" s="1"/>
      <c r="FU333" s="1"/>
      <c r="FV333" s="1"/>
      <c r="FW333" s="1"/>
      <c r="FX333" s="1"/>
      <c r="FY333" s="1"/>
      <c r="FZ333" s="1"/>
      <c r="GA333" s="1"/>
      <c r="GB333" s="1"/>
      <c r="GC333" s="1"/>
      <c r="GD333" s="1"/>
      <c r="GE333" s="1"/>
      <c r="GF333" s="1"/>
      <c r="JF333" s="1"/>
      <c r="JG333" s="1"/>
      <c r="JH333" s="1"/>
      <c r="JI333" s="1"/>
      <c r="JJ333" s="1"/>
      <c r="JK333" s="1"/>
      <c r="JL333" s="1"/>
      <c r="JM333" s="1"/>
      <c r="JN333" s="1"/>
      <c r="KN333" s="1"/>
      <c r="KO333" s="1"/>
      <c r="KP333" s="1"/>
      <c r="KQ333" s="1"/>
      <c r="KR333" s="4"/>
      <c r="KS333" s="4"/>
      <c r="KT333" s="4"/>
      <c r="KU333" s="1"/>
      <c r="KV333" s="1"/>
      <c r="KW333" s="1"/>
      <c r="KX333" s="1"/>
      <c r="KY333" s="1"/>
      <c r="KZ333" s="1"/>
      <c r="LA333" s="1"/>
      <c r="LB333" s="1"/>
      <c r="LC333" s="1"/>
      <c r="LD333" s="4"/>
      <c r="LE333" s="4"/>
      <c r="LF333" s="4"/>
      <c r="LG333" s="4"/>
      <c r="LH333" s="4"/>
      <c r="SK333" s="1"/>
      <c r="SL333" s="1"/>
      <c r="SM333" s="1"/>
      <c r="SN333" s="1"/>
      <c r="SO333" s="1"/>
      <c r="SP333" s="1"/>
      <c r="SQ333" s="1"/>
      <c r="SR333" s="1"/>
      <c r="SS333" s="1"/>
      <c r="ST333" s="1"/>
      <c r="SU333" s="1"/>
      <c r="SV333" s="1"/>
      <c r="SW333" s="1"/>
      <c r="SX333" s="1"/>
      <c r="SY333" s="1"/>
      <c r="SZ333" s="1"/>
      <c r="TA333" s="1"/>
      <c r="TB333" s="1"/>
      <c r="TC333" s="1"/>
      <c r="TD333" s="1"/>
      <c r="TE333" s="1"/>
    </row>
    <row r="334">
      <c r="K334" s="1"/>
      <c r="L334" s="1"/>
      <c r="M334" s="1"/>
      <c r="N334" s="1"/>
      <c r="O334" s="1"/>
      <c r="P334" s="1"/>
      <c r="Q334" s="1"/>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1"/>
      <c r="AU334" s="1"/>
      <c r="AV334" s="1"/>
      <c r="AW334" s="1"/>
      <c r="AX334" s="1"/>
      <c r="AY334" s="1"/>
      <c r="AZ334" s="3"/>
      <c r="BA334" s="3"/>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X334" s="1"/>
      <c r="DY334" s="1"/>
      <c r="DZ334" s="1"/>
      <c r="EA334" s="1"/>
      <c r="EB334" s="1"/>
      <c r="EC334" s="1"/>
      <c r="ED334" s="1"/>
      <c r="EE334" s="1"/>
      <c r="EF334" s="1"/>
      <c r="EG334" s="1"/>
      <c r="EH334" s="1"/>
      <c r="EI334" s="1"/>
      <c r="EJ334" s="1"/>
      <c r="EK334" s="1"/>
      <c r="EL334" s="1"/>
      <c r="EM334" s="1"/>
      <c r="EN334" s="1"/>
      <c r="EO334" s="1"/>
      <c r="EP334" s="1"/>
      <c r="EQ334" s="1"/>
      <c r="ER334" s="1"/>
      <c r="FM334" s="1"/>
      <c r="FN334" s="1"/>
      <c r="FO334" s="1"/>
      <c r="FP334" s="1"/>
      <c r="FQ334" s="1"/>
      <c r="FR334" s="1"/>
      <c r="FS334" s="1"/>
      <c r="FT334" s="1"/>
      <c r="FU334" s="1"/>
      <c r="FV334" s="1"/>
      <c r="FW334" s="1"/>
      <c r="FX334" s="1"/>
      <c r="FY334" s="1"/>
      <c r="FZ334" s="1"/>
      <c r="GA334" s="1"/>
      <c r="GB334" s="1"/>
      <c r="GC334" s="1"/>
      <c r="GD334" s="1"/>
      <c r="GE334" s="1"/>
      <c r="GF334" s="1"/>
      <c r="JF334" s="1"/>
      <c r="JG334" s="1"/>
      <c r="JH334" s="1"/>
      <c r="JI334" s="1"/>
      <c r="JJ334" s="1"/>
      <c r="JK334" s="1"/>
      <c r="JL334" s="1"/>
      <c r="JM334" s="1"/>
      <c r="JN334" s="1"/>
      <c r="KN334" s="1"/>
      <c r="KO334" s="1"/>
      <c r="KP334" s="1"/>
      <c r="KQ334" s="1"/>
      <c r="KR334" s="4"/>
      <c r="KS334" s="4"/>
      <c r="KT334" s="4"/>
      <c r="KU334" s="1"/>
      <c r="KV334" s="1"/>
      <c r="KW334" s="1"/>
      <c r="KX334" s="1"/>
      <c r="KY334" s="1"/>
      <c r="KZ334" s="1"/>
      <c r="LA334" s="1"/>
      <c r="LB334" s="1"/>
      <c r="LC334" s="1"/>
      <c r="LD334" s="4"/>
      <c r="LE334" s="4"/>
      <c r="LF334" s="4"/>
      <c r="LG334" s="4"/>
      <c r="LH334" s="4"/>
      <c r="SK334" s="1"/>
      <c r="SL334" s="1"/>
      <c r="SM334" s="1"/>
      <c r="SN334" s="1"/>
      <c r="SO334" s="1"/>
      <c r="SP334" s="1"/>
      <c r="SQ334" s="1"/>
      <c r="SR334" s="1"/>
      <c r="SS334" s="1"/>
      <c r="ST334" s="1"/>
      <c r="SU334" s="1"/>
      <c r="SV334" s="1"/>
      <c r="SW334" s="1"/>
      <c r="SX334" s="1"/>
      <c r="SY334" s="1"/>
      <c r="SZ334" s="1"/>
      <c r="TA334" s="1"/>
      <c r="TB334" s="1"/>
      <c r="TC334" s="1"/>
      <c r="TD334" s="1"/>
      <c r="TE334" s="1"/>
    </row>
    <row r="335">
      <c r="K335" s="1"/>
      <c r="L335" s="1"/>
      <c r="M335" s="1"/>
      <c r="N335" s="1"/>
      <c r="O335" s="1"/>
      <c r="P335" s="1"/>
      <c r="Q335" s="1"/>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1"/>
      <c r="AU335" s="1"/>
      <c r="AV335" s="1"/>
      <c r="AW335" s="1"/>
      <c r="AX335" s="1"/>
      <c r="AY335" s="1"/>
      <c r="AZ335" s="3"/>
      <c r="BA335" s="3"/>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X335" s="1"/>
      <c r="DY335" s="1"/>
      <c r="DZ335" s="1"/>
      <c r="EA335" s="1"/>
      <c r="EB335" s="1"/>
      <c r="EC335" s="1"/>
      <c r="ED335" s="1"/>
      <c r="EE335" s="1"/>
      <c r="EF335" s="1"/>
      <c r="EG335" s="1"/>
      <c r="EH335" s="1"/>
      <c r="EI335" s="1"/>
      <c r="EJ335" s="1"/>
      <c r="EK335" s="1"/>
      <c r="EL335" s="1"/>
      <c r="EM335" s="1"/>
      <c r="EN335" s="1"/>
      <c r="EO335" s="1"/>
      <c r="EP335" s="1"/>
      <c r="EQ335" s="1"/>
      <c r="ER335" s="1"/>
      <c r="FM335" s="1"/>
      <c r="FN335" s="1"/>
      <c r="FO335" s="1"/>
      <c r="FP335" s="1"/>
      <c r="FQ335" s="1"/>
      <c r="FR335" s="1"/>
      <c r="FS335" s="1"/>
      <c r="FT335" s="1"/>
      <c r="FU335" s="1"/>
      <c r="FV335" s="1"/>
      <c r="FW335" s="1"/>
      <c r="FX335" s="1"/>
      <c r="FY335" s="1"/>
      <c r="FZ335" s="1"/>
      <c r="GA335" s="1"/>
      <c r="GB335" s="1"/>
      <c r="GC335" s="1"/>
      <c r="GD335" s="1"/>
      <c r="GE335" s="1"/>
      <c r="GF335" s="1"/>
      <c r="JF335" s="1"/>
      <c r="JG335" s="1"/>
      <c r="JH335" s="1"/>
      <c r="JI335" s="1"/>
      <c r="JJ335" s="1"/>
      <c r="JK335" s="1"/>
      <c r="JL335" s="1"/>
      <c r="JM335" s="1"/>
      <c r="JN335" s="1"/>
      <c r="KN335" s="1"/>
      <c r="KO335" s="1"/>
      <c r="KP335" s="1"/>
      <c r="KQ335" s="1"/>
      <c r="KR335" s="4"/>
      <c r="KS335" s="4"/>
      <c r="KT335" s="4"/>
      <c r="KU335" s="1"/>
      <c r="KV335" s="1"/>
      <c r="KW335" s="1"/>
      <c r="KX335" s="1"/>
      <c r="KY335" s="1"/>
      <c r="KZ335" s="1"/>
      <c r="LA335" s="1"/>
      <c r="LB335" s="1"/>
      <c r="LC335" s="1"/>
      <c r="LD335" s="4"/>
      <c r="LE335" s="4"/>
      <c r="LF335" s="4"/>
      <c r="LG335" s="4"/>
      <c r="LH335" s="4"/>
      <c r="SK335" s="1"/>
      <c r="SL335" s="1"/>
      <c r="SM335" s="1"/>
      <c r="SN335" s="1"/>
      <c r="SO335" s="1"/>
      <c r="SP335" s="1"/>
      <c r="SQ335" s="1"/>
      <c r="SR335" s="1"/>
      <c r="SS335" s="1"/>
      <c r="ST335" s="1"/>
      <c r="SU335" s="1"/>
      <c r="SV335" s="1"/>
      <c r="SW335" s="1"/>
      <c r="SX335" s="1"/>
      <c r="SY335" s="1"/>
      <c r="SZ335" s="1"/>
      <c r="TA335" s="1"/>
      <c r="TB335" s="1"/>
      <c r="TC335" s="1"/>
      <c r="TD335" s="1"/>
      <c r="TE335" s="1"/>
    </row>
    <row r="336">
      <c r="K336" s="1"/>
      <c r="L336" s="1"/>
      <c r="M336" s="1"/>
      <c r="N336" s="1"/>
      <c r="O336" s="1"/>
      <c r="P336" s="1"/>
      <c r="Q336" s="1"/>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1"/>
      <c r="AU336" s="1"/>
      <c r="AV336" s="1"/>
      <c r="AW336" s="1"/>
      <c r="AX336" s="1"/>
      <c r="AY336" s="1"/>
      <c r="AZ336" s="3"/>
      <c r="BA336" s="3"/>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X336" s="1"/>
      <c r="DY336" s="1"/>
      <c r="DZ336" s="1"/>
      <c r="EA336" s="1"/>
      <c r="EB336" s="1"/>
      <c r="EC336" s="1"/>
      <c r="ED336" s="1"/>
      <c r="EE336" s="1"/>
      <c r="EF336" s="1"/>
      <c r="EG336" s="1"/>
      <c r="EH336" s="1"/>
      <c r="EI336" s="1"/>
      <c r="EJ336" s="1"/>
      <c r="EK336" s="1"/>
      <c r="EL336" s="1"/>
      <c r="EM336" s="1"/>
      <c r="EN336" s="1"/>
      <c r="EO336" s="1"/>
      <c r="EP336" s="1"/>
      <c r="EQ336" s="1"/>
      <c r="ER336" s="1"/>
      <c r="FM336" s="1"/>
      <c r="FN336" s="1"/>
      <c r="FO336" s="1"/>
      <c r="FP336" s="1"/>
      <c r="FQ336" s="1"/>
      <c r="FR336" s="1"/>
      <c r="FS336" s="1"/>
      <c r="FT336" s="1"/>
      <c r="FU336" s="1"/>
      <c r="FV336" s="1"/>
      <c r="FW336" s="1"/>
      <c r="FX336" s="1"/>
      <c r="FY336" s="1"/>
      <c r="FZ336" s="1"/>
      <c r="GA336" s="1"/>
      <c r="GB336" s="1"/>
      <c r="GC336" s="1"/>
      <c r="GD336" s="1"/>
      <c r="GE336" s="1"/>
      <c r="GF336" s="1"/>
      <c r="JF336" s="1"/>
      <c r="JG336" s="1"/>
      <c r="JH336" s="1"/>
      <c r="JI336" s="1"/>
      <c r="JJ336" s="1"/>
      <c r="JK336" s="1"/>
      <c r="JL336" s="1"/>
      <c r="JM336" s="1"/>
      <c r="JN336" s="1"/>
      <c r="KN336" s="1"/>
      <c r="KO336" s="1"/>
      <c r="KP336" s="1"/>
      <c r="KQ336" s="1"/>
      <c r="KR336" s="4"/>
      <c r="KS336" s="4"/>
      <c r="KT336" s="4"/>
      <c r="KU336" s="1"/>
      <c r="KV336" s="1"/>
      <c r="KW336" s="1"/>
      <c r="KX336" s="1"/>
      <c r="KY336" s="1"/>
      <c r="KZ336" s="1"/>
      <c r="LA336" s="1"/>
      <c r="LB336" s="1"/>
      <c r="LC336" s="1"/>
      <c r="LD336" s="4"/>
      <c r="LE336" s="4"/>
      <c r="LF336" s="4"/>
      <c r="LG336" s="4"/>
      <c r="LH336" s="4"/>
      <c r="SK336" s="1"/>
      <c r="SL336" s="1"/>
      <c r="SM336" s="1"/>
      <c r="SN336" s="1"/>
      <c r="SO336" s="1"/>
      <c r="SP336" s="1"/>
      <c r="SQ336" s="1"/>
      <c r="SR336" s="1"/>
      <c r="SS336" s="1"/>
      <c r="ST336" s="1"/>
      <c r="SU336" s="1"/>
      <c r="SV336" s="1"/>
      <c r="SW336" s="1"/>
      <c r="SX336" s="1"/>
      <c r="SY336" s="1"/>
      <c r="SZ336" s="1"/>
      <c r="TA336" s="1"/>
      <c r="TB336" s="1"/>
      <c r="TC336" s="1"/>
      <c r="TD336" s="1"/>
      <c r="TE336" s="1"/>
    </row>
    <row r="337">
      <c r="K337" s="1"/>
      <c r="L337" s="1"/>
      <c r="M337" s="1"/>
      <c r="N337" s="1"/>
      <c r="O337" s="1"/>
      <c r="P337" s="1"/>
      <c r="Q337" s="1"/>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1"/>
      <c r="AU337" s="1"/>
      <c r="AV337" s="1"/>
      <c r="AW337" s="1"/>
      <c r="AX337" s="1"/>
      <c r="AY337" s="1"/>
      <c r="AZ337" s="3"/>
      <c r="BA337" s="3"/>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X337" s="1"/>
      <c r="DY337" s="1"/>
      <c r="DZ337" s="1"/>
      <c r="EA337" s="1"/>
      <c r="EB337" s="1"/>
      <c r="EC337" s="1"/>
      <c r="ED337" s="1"/>
      <c r="EE337" s="1"/>
      <c r="EF337" s="1"/>
      <c r="EG337" s="1"/>
      <c r="EH337" s="1"/>
      <c r="EI337" s="1"/>
      <c r="EJ337" s="1"/>
      <c r="EK337" s="1"/>
      <c r="EL337" s="1"/>
      <c r="EM337" s="1"/>
      <c r="EN337" s="1"/>
      <c r="EO337" s="1"/>
      <c r="EP337" s="1"/>
      <c r="EQ337" s="1"/>
      <c r="ER337" s="1"/>
      <c r="FM337" s="1"/>
      <c r="FN337" s="1"/>
      <c r="FO337" s="1"/>
      <c r="FP337" s="1"/>
      <c r="FQ337" s="1"/>
      <c r="FR337" s="1"/>
      <c r="FS337" s="1"/>
      <c r="FT337" s="1"/>
      <c r="FU337" s="1"/>
      <c r="FV337" s="1"/>
      <c r="FW337" s="1"/>
      <c r="FX337" s="1"/>
      <c r="FY337" s="1"/>
      <c r="FZ337" s="1"/>
      <c r="GA337" s="1"/>
      <c r="GB337" s="1"/>
      <c r="GC337" s="1"/>
      <c r="GD337" s="1"/>
      <c r="GE337" s="1"/>
      <c r="GF337" s="1"/>
      <c r="JF337" s="1"/>
      <c r="JG337" s="1"/>
      <c r="JH337" s="1"/>
      <c r="JI337" s="1"/>
      <c r="JJ337" s="1"/>
      <c r="JK337" s="1"/>
      <c r="JL337" s="1"/>
      <c r="JM337" s="1"/>
      <c r="JN337" s="1"/>
      <c r="KN337" s="1"/>
      <c r="KO337" s="1"/>
      <c r="KP337" s="1"/>
      <c r="KQ337" s="1"/>
      <c r="KR337" s="4"/>
      <c r="KS337" s="4"/>
      <c r="KT337" s="4"/>
      <c r="KU337" s="1"/>
      <c r="KV337" s="1"/>
      <c r="KW337" s="1"/>
      <c r="KX337" s="1"/>
      <c r="KY337" s="1"/>
      <c r="KZ337" s="1"/>
      <c r="LA337" s="1"/>
      <c r="LB337" s="1"/>
      <c r="LC337" s="1"/>
      <c r="LD337" s="4"/>
      <c r="LE337" s="4"/>
      <c r="LF337" s="4"/>
      <c r="LG337" s="4"/>
      <c r="LH337" s="4"/>
      <c r="SK337" s="1"/>
      <c r="SL337" s="1"/>
      <c r="SM337" s="1"/>
      <c r="SN337" s="1"/>
      <c r="SO337" s="1"/>
      <c r="SP337" s="1"/>
      <c r="SQ337" s="1"/>
      <c r="SR337" s="1"/>
      <c r="SS337" s="1"/>
      <c r="ST337" s="1"/>
      <c r="SU337" s="1"/>
      <c r="SV337" s="1"/>
      <c r="SW337" s="1"/>
      <c r="SX337" s="1"/>
      <c r="SY337" s="1"/>
      <c r="SZ337" s="1"/>
      <c r="TA337" s="1"/>
      <c r="TB337" s="1"/>
      <c r="TC337" s="1"/>
      <c r="TD337" s="1"/>
      <c r="TE337" s="1"/>
    </row>
    <row r="338">
      <c r="K338" s="1"/>
      <c r="L338" s="1"/>
      <c r="M338" s="1"/>
      <c r="N338" s="1"/>
      <c r="O338" s="1"/>
      <c r="P338" s="1"/>
      <c r="Q338" s="1"/>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1"/>
      <c r="AU338" s="1"/>
      <c r="AV338" s="1"/>
      <c r="AW338" s="1"/>
      <c r="AX338" s="1"/>
      <c r="AY338" s="1"/>
      <c r="AZ338" s="3"/>
      <c r="BA338" s="3"/>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X338" s="1"/>
      <c r="DY338" s="1"/>
      <c r="DZ338" s="1"/>
      <c r="EA338" s="1"/>
      <c r="EB338" s="1"/>
      <c r="EC338" s="1"/>
      <c r="ED338" s="1"/>
      <c r="EE338" s="1"/>
      <c r="EF338" s="1"/>
      <c r="EG338" s="1"/>
      <c r="EH338" s="1"/>
      <c r="EI338" s="1"/>
      <c r="EJ338" s="1"/>
      <c r="EK338" s="1"/>
      <c r="EL338" s="1"/>
      <c r="EM338" s="1"/>
      <c r="EN338" s="1"/>
      <c r="EO338" s="1"/>
      <c r="EP338" s="1"/>
      <c r="EQ338" s="1"/>
      <c r="ER338" s="1"/>
      <c r="FM338" s="1"/>
      <c r="FN338" s="1"/>
      <c r="FO338" s="1"/>
      <c r="FP338" s="1"/>
      <c r="FQ338" s="1"/>
      <c r="FR338" s="1"/>
      <c r="FS338" s="1"/>
      <c r="FT338" s="1"/>
      <c r="FU338" s="1"/>
      <c r="FV338" s="1"/>
      <c r="FW338" s="1"/>
      <c r="FX338" s="1"/>
      <c r="FY338" s="1"/>
      <c r="FZ338" s="1"/>
      <c r="GA338" s="1"/>
      <c r="GB338" s="1"/>
      <c r="GC338" s="1"/>
      <c r="GD338" s="1"/>
      <c r="GE338" s="1"/>
      <c r="GF338" s="1"/>
      <c r="JF338" s="1"/>
      <c r="JG338" s="1"/>
      <c r="JH338" s="1"/>
      <c r="JI338" s="1"/>
      <c r="JJ338" s="1"/>
      <c r="JK338" s="1"/>
      <c r="JL338" s="1"/>
      <c r="JM338" s="1"/>
      <c r="JN338" s="1"/>
      <c r="KN338" s="1"/>
      <c r="KO338" s="1"/>
      <c r="KP338" s="1"/>
      <c r="KQ338" s="1"/>
      <c r="KR338" s="4"/>
      <c r="KS338" s="4"/>
      <c r="KT338" s="4"/>
      <c r="KU338" s="1"/>
      <c r="KV338" s="1"/>
      <c r="KW338" s="1"/>
      <c r="KX338" s="1"/>
      <c r="KY338" s="1"/>
      <c r="KZ338" s="1"/>
      <c r="LA338" s="1"/>
      <c r="LB338" s="1"/>
      <c r="LC338" s="1"/>
      <c r="LD338" s="4"/>
      <c r="LE338" s="4"/>
      <c r="LF338" s="4"/>
      <c r="LG338" s="4"/>
      <c r="LH338" s="4"/>
      <c r="SK338" s="1"/>
      <c r="SL338" s="1"/>
      <c r="SM338" s="1"/>
      <c r="SN338" s="1"/>
      <c r="SO338" s="1"/>
      <c r="SP338" s="1"/>
      <c r="SQ338" s="1"/>
      <c r="SR338" s="1"/>
      <c r="SS338" s="1"/>
      <c r="ST338" s="1"/>
      <c r="SU338" s="1"/>
      <c r="SV338" s="1"/>
      <c r="SW338" s="1"/>
      <c r="SX338" s="1"/>
      <c r="SY338" s="1"/>
      <c r="SZ338" s="1"/>
      <c r="TA338" s="1"/>
      <c r="TB338" s="1"/>
      <c r="TC338" s="1"/>
      <c r="TD338" s="1"/>
      <c r="TE338" s="1"/>
    </row>
    <row r="339">
      <c r="K339" s="1"/>
      <c r="L339" s="1"/>
      <c r="M339" s="1"/>
      <c r="N339" s="1"/>
      <c r="O339" s="1"/>
      <c r="P339" s="1"/>
      <c r="Q339" s="1"/>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1"/>
      <c r="AU339" s="1"/>
      <c r="AV339" s="1"/>
      <c r="AW339" s="1"/>
      <c r="AX339" s="1"/>
      <c r="AY339" s="1"/>
      <c r="AZ339" s="3"/>
      <c r="BA339" s="3"/>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X339" s="1"/>
      <c r="DY339" s="1"/>
      <c r="DZ339" s="1"/>
      <c r="EA339" s="1"/>
      <c r="EB339" s="1"/>
      <c r="EC339" s="1"/>
      <c r="ED339" s="1"/>
      <c r="EE339" s="1"/>
      <c r="EF339" s="1"/>
      <c r="EG339" s="1"/>
      <c r="EH339" s="1"/>
      <c r="EI339" s="1"/>
      <c r="EJ339" s="1"/>
      <c r="EK339" s="1"/>
      <c r="EL339" s="1"/>
      <c r="EM339" s="1"/>
      <c r="EN339" s="1"/>
      <c r="EO339" s="1"/>
      <c r="EP339" s="1"/>
      <c r="EQ339" s="1"/>
      <c r="ER339" s="1"/>
      <c r="FM339" s="1"/>
      <c r="FN339" s="1"/>
      <c r="FO339" s="1"/>
      <c r="FP339" s="1"/>
      <c r="FQ339" s="1"/>
      <c r="FR339" s="1"/>
      <c r="FS339" s="1"/>
      <c r="FT339" s="1"/>
      <c r="FU339" s="1"/>
      <c r="FV339" s="1"/>
      <c r="FW339" s="1"/>
      <c r="FX339" s="1"/>
      <c r="FY339" s="1"/>
      <c r="FZ339" s="1"/>
      <c r="GA339" s="1"/>
      <c r="GB339" s="1"/>
      <c r="GC339" s="1"/>
      <c r="GD339" s="1"/>
      <c r="GE339" s="1"/>
      <c r="GF339" s="1"/>
      <c r="JF339" s="1"/>
      <c r="JG339" s="1"/>
      <c r="JH339" s="1"/>
      <c r="JI339" s="1"/>
      <c r="JJ339" s="1"/>
      <c r="JK339" s="1"/>
      <c r="JL339" s="1"/>
      <c r="JM339" s="1"/>
      <c r="JN339" s="1"/>
      <c r="KN339" s="1"/>
      <c r="KO339" s="1"/>
      <c r="KP339" s="1"/>
      <c r="KQ339" s="1"/>
      <c r="KR339" s="4"/>
      <c r="KS339" s="4"/>
      <c r="KT339" s="4"/>
      <c r="KU339" s="1"/>
      <c r="KV339" s="1"/>
      <c r="KW339" s="1"/>
      <c r="KX339" s="1"/>
      <c r="KY339" s="1"/>
      <c r="KZ339" s="1"/>
      <c r="LA339" s="1"/>
      <c r="LB339" s="1"/>
      <c r="LC339" s="1"/>
      <c r="LD339" s="4"/>
      <c r="LE339" s="4"/>
      <c r="LF339" s="4"/>
      <c r="LG339" s="4"/>
      <c r="LH339" s="4"/>
      <c r="SK339" s="1"/>
      <c r="SL339" s="1"/>
      <c r="SM339" s="1"/>
      <c r="SN339" s="1"/>
      <c r="SO339" s="1"/>
      <c r="SP339" s="1"/>
      <c r="SQ339" s="1"/>
      <c r="SR339" s="1"/>
      <c r="SS339" s="1"/>
      <c r="ST339" s="1"/>
      <c r="SU339" s="1"/>
      <c r="SV339" s="1"/>
      <c r="SW339" s="1"/>
      <c r="SX339" s="1"/>
      <c r="SY339" s="1"/>
      <c r="SZ339" s="1"/>
      <c r="TA339" s="1"/>
      <c r="TB339" s="1"/>
      <c r="TC339" s="1"/>
      <c r="TD339" s="1"/>
      <c r="TE339" s="1"/>
    </row>
    <row r="340">
      <c r="K340" s="1"/>
      <c r="L340" s="1"/>
      <c r="M340" s="1"/>
      <c r="N340" s="1"/>
      <c r="O340" s="1"/>
      <c r="P340" s="1"/>
      <c r="Q340" s="1"/>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1"/>
      <c r="AU340" s="1"/>
      <c r="AV340" s="1"/>
      <c r="AW340" s="1"/>
      <c r="AX340" s="1"/>
      <c r="AY340" s="1"/>
      <c r="AZ340" s="3"/>
      <c r="BA340" s="3"/>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X340" s="1"/>
      <c r="DY340" s="1"/>
      <c r="DZ340" s="1"/>
      <c r="EA340" s="1"/>
      <c r="EB340" s="1"/>
      <c r="EC340" s="1"/>
      <c r="ED340" s="1"/>
      <c r="EE340" s="1"/>
      <c r="EF340" s="1"/>
      <c r="EG340" s="1"/>
      <c r="EH340" s="1"/>
      <c r="EI340" s="1"/>
      <c r="EJ340" s="1"/>
      <c r="EK340" s="1"/>
      <c r="EL340" s="1"/>
      <c r="EM340" s="1"/>
      <c r="EN340" s="1"/>
      <c r="EO340" s="1"/>
      <c r="EP340" s="1"/>
      <c r="EQ340" s="1"/>
      <c r="ER340" s="1"/>
      <c r="FM340" s="1"/>
      <c r="FN340" s="1"/>
      <c r="FO340" s="1"/>
      <c r="FP340" s="1"/>
      <c r="FQ340" s="1"/>
      <c r="FR340" s="1"/>
      <c r="FS340" s="1"/>
      <c r="FT340" s="1"/>
      <c r="FU340" s="1"/>
      <c r="FV340" s="1"/>
      <c r="FW340" s="1"/>
      <c r="FX340" s="1"/>
      <c r="FY340" s="1"/>
      <c r="FZ340" s="1"/>
      <c r="GA340" s="1"/>
      <c r="GB340" s="1"/>
      <c r="GC340" s="1"/>
      <c r="GD340" s="1"/>
      <c r="GE340" s="1"/>
      <c r="GF340" s="1"/>
      <c r="JF340" s="1"/>
      <c r="JG340" s="1"/>
      <c r="JH340" s="1"/>
      <c r="JI340" s="1"/>
      <c r="JJ340" s="1"/>
      <c r="JK340" s="1"/>
      <c r="JL340" s="1"/>
      <c r="JM340" s="1"/>
      <c r="JN340" s="1"/>
      <c r="KN340" s="1"/>
      <c r="KO340" s="1"/>
      <c r="KP340" s="1"/>
      <c r="KQ340" s="1"/>
      <c r="KR340" s="4"/>
      <c r="KS340" s="4"/>
      <c r="KT340" s="4"/>
      <c r="KU340" s="1"/>
      <c r="KV340" s="1"/>
      <c r="KW340" s="1"/>
      <c r="KX340" s="1"/>
      <c r="KY340" s="1"/>
      <c r="KZ340" s="1"/>
      <c r="LA340" s="1"/>
      <c r="LB340" s="1"/>
      <c r="LC340" s="1"/>
      <c r="LD340" s="4"/>
      <c r="LE340" s="4"/>
      <c r="LF340" s="4"/>
      <c r="LG340" s="4"/>
      <c r="LH340" s="4"/>
      <c r="SK340" s="1"/>
      <c r="SL340" s="1"/>
      <c r="SM340" s="1"/>
      <c r="SN340" s="1"/>
      <c r="SO340" s="1"/>
      <c r="SP340" s="1"/>
      <c r="SQ340" s="1"/>
      <c r="SR340" s="1"/>
      <c r="SS340" s="1"/>
      <c r="ST340" s="1"/>
      <c r="SU340" s="1"/>
      <c r="SV340" s="1"/>
      <c r="SW340" s="1"/>
      <c r="SX340" s="1"/>
      <c r="SY340" s="1"/>
      <c r="SZ340" s="1"/>
      <c r="TA340" s="1"/>
      <c r="TB340" s="1"/>
      <c r="TC340" s="1"/>
      <c r="TD340" s="1"/>
      <c r="TE340" s="1"/>
    </row>
    <row r="341">
      <c r="K341" s="1"/>
      <c r="L341" s="1"/>
      <c r="M341" s="1"/>
      <c r="N341" s="1"/>
      <c r="O341" s="1"/>
      <c r="P341" s="1"/>
      <c r="Q341" s="1"/>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1"/>
      <c r="AU341" s="1"/>
      <c r="AV341" s="1"/>
      <c r="AW341" s="1"/>
      <c r="AX341" s="1"/>
      <c r="AY341" s="1"/>
      <c r="AZ341" s="3"/>
      <c r="BA341" s="3"/>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X341" s="1"/>
      <c r="DY341" s="1"/>
      <c r="DZ341" s="1"/>
      <c r="EA341" s="1"/>
      <c r="EB341" s="1"/>
      <c r="EC341" s="1"/>
      <c r="ED341" s="1"/>
      <c r="EE341" s="1"/>
      <c r="EF341" s="1"/>
      <c r="EG341" s="1"/>
      <c r="EH341" s="1"/>
      <c r="EI341" s="1"/>
      <c r="EJ341" s="1"/>
      <c r="EK341" s="1"/>
      <c r="EL341" s="1"/>
      <c r="EM341" s="1"/>
      <c r="EN341" s="1"/>
      <c r="EO341" s="1"/>
      <c r="EP341" s="1"/>
      <c r="EQ341" s="1"/>
      <c r="ER341" s="1"/>
      <c r="FM341" s="1"/>
      <c r="FN341" s="1"/>
      <c r="FO341" s="1"/>
      <c r="FP341" s="1"/>
      <c r="FQ341" s="1"/>
      <c r="FR341" s="1"/>
      <c r="FS341" s="1"/>
      <c r="FT341" s="1"/>
      <c r="FU341" s="1"/>
      <c r="FV341" s="1"/>
      <c r="FW341" s="1"/>
      <c r="FX341" s="1"/>
      <c r="FY341" s="1"/>
      <c r="FZ341" s="1"/>
      <c r="GA341" s="1"/>
      <c r="GB341" s="1"/>
      <c r="GC341" s="1"/>
      <c r="GD341" s="1"/>
      <c r="GE341" s="1"/>
      <c r="GF341" s="1"/>
      <c r="JF341" s="1"/>
      <c r="JG341" s="1"/>
      <c r="JH341" s="1"/>
      <c r="JI341" s="1"/>
      <c r="JJ341" s="1"/>
      <c r="JK341" s="1"/>
      <c r="JL341" s="1"/>
      <c r="JM341" s="1"/>
      <c r="JN341" s="1"/>
      <c r="KN341" s="1"/>
      <c r="KO341" s="1"/>
      <c r="KP341" s="1"/>
      <c r="KQ341" s="1"/>
      <c r="KR341" s="4"/>
      <c r="KS341" s="4"/>
      <c r="KT341" s="4"/>
      <c r="KU341" s="1"/>
      <c r="KV341" s="1"/>
      <c r="KW341" s="1"/>
      <c r="KX341" s="1"/>
      <c r="KY341" s="1"/>
      <c r="KZ341" s="1"/>
      <c r="LA341" s="1"/>
      <c r="LB341" s="1"/>
      <c r="LC341" s="1"/>
      <c r="LD341" s="4"/>
      <c r="LE341" s="4"/>
      <c r="LF341" s="4"/>
      <c r="LG341" s="4"/>
      <c r="LH341" s="4"/>
      <c r="SK341" s="1"/>
      <c r="SL341" s="1"/>
      <c r="SM341" s="1"/>
      <c r="SN341" s="1"/>
      <c r="SO341" s="1"/>
      <c r="SP341" s="1"/>
      <c r="SQ341" s="1"/>
      <c r="SR341" s="1"/>
      <c r="SS341" s="1"/>
      <c r="ST341" s="1"/>
      <c r="SU341" s="1"/>
      <c r="SV341" s="1"/>
      <c r="SW341" s="1"/>
      <c r="SX341" s="1"/>
      <c r="SY341" s="1"/>
      <c r="SZ341" s="1"/>
      <c r="TA341" s="1"/>
      <c r="TB341" s="1"/>
      <c r="TC341" s="1"/>
      <c r="TD341" s="1"/>
      <c r="TE341" s="1"/>
    </row>
    <row r="342">
      <c r="K342" s="1"/>
      <c r="L342" s="1"/>
      <c r="M342" s="1"/>
      <c r="N342" s="1"/>
      <c r="O342" s="1"/>
      <c r="P342" s="1"/>
      <c r="Q342" s="1"/>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1"/>
      <c r="AU342" s="1"/>
      <c r="AV342" s="1"/>
      <c r="AW342" s="1"/>
      <c r="AX342" s="1"/>
      <c r="AY342" s="1"/>
      <c r="AZ342" s="3"/>
      <c r="BA342" s="3"/>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X342" s="1"/>
      <c r="DY342" s="1"/>
      <c r="DZ342" s="1"/>
      <c r="EA342" s="1"/>
      <c r="EB342" s="1"/>
      <c r="EC342" s="1"/>
      <c r="ED342" s="1"/>
      <c r="EE342" s="1"/>
      <c r="EF342" s="1"/>
      <c r="EG342" s="1"/>
      <c r="EH342" s="1"/>
      <c r="EI342" s="1"/>
      <c r="EJ342" s="1"/>
      <c r="EK342" s="1"/>
      <c r="EL342" s="1"/>
      <c r="EM342" s="1"/>
      <c r="EN342" s="1"/>
      <c r="EO342" s="1"/>
      <c r="EP342" s="1"/>
      <c r="EQ342" s="1"/>
      <c r="ER342" s="1"/>
      <c r="FM342" s="1"/>
      <c r="FN342" s="1"/>
      <c r="FO342" s="1"/>
      <c r="FP342" s="1"/>
      <c r="FQ342" s="1"/>
      <c r="FR342" s="1"/>
      <c r="FS342" s="1"/>
      <c r="FT342" s="1"/>
      <c r="FU342" s="1"/>
      <c r="FV342" s="1"/>
      <c r="FW342" s="1"/>
      <c r="FX342" s="1"/>
      <c r="FY342" s="1"/>
      <c r="FZ342" s="1"/>
      <c r="GA342" s="1"/>
      <c r="GB342" s="1"/>
      <c r="GC342" s="1"/>
      <c r="GD342" s="1"/>
      <c r="GE342" s="1"/>
      <c r="GF342" s="1"/>
      <c r="JF342" s="1"/>
      <c r="JG342" s="1"/>
      <c r="JH342" s="1"/>
      <c r="JI342" s="1"/>
      <c r="JJ342" s="1"/>
      <c r="JK342" s="1"/>
      <c r="JL342" s="1"/>
      <c r="JM342" s="1"/>
      <c r="JN342" s="1"/>
      <c r="KN342" s="1"/>
      <c r="KO342" s="1"/>
      <c r="KP342" s="1"/>
      <c r="KQ342" s="1"/>
      <c r="KR342" s="4"/>
      <c r="KS342" s="4"/>
      <c r="KT342" s="4"/>
      <c r="KU342" s="1"/>
      <c r="KV342" s="1"/>
      <c r="KW342" s="1"/>
      <c r="KX342" s="1"/>
      <c r="KY342" s="1"/>
      <c r="KZ342" s="1"/>
      <c r="LA342" s="1"/>
      <c r="LB342" s="1"/>
      <c r="LC342" s="1"/>
      <c r="LD342" s="4"/>
      <c r="LE342" s="4"/>
      <c r="LF342" s="4"/>
      <c r="LG342" s="4"/>
      <c r="LH342" s="4"/>
      <c r="SK342" s="1"/>
      <c r="SL342" s="1"/>
      <c r="SM342" s="1"/>
      <c r="SN342" s="1"/>
      <c r="SO342" s="1"/>
      <c r="SP342" s="1"/>
      <c r="SQ342" s="1"/>
      <c r="SR342" s="1"/>
      <c r="SS342" s="1"/>
      <c r="ST342" s="1"/>
      <c r="SU342" s="1"/>
      <c r="SV342" s="1"/>
      <c r="SW342" s="1"/>
      <c r="SX342" s="1"/>
      <c r="SY342" s="1"/>
      <c r="SZ342" s="1"/>
      <c r="TA342" s="1"/>
      <c r="TB342" s="1"/>
      <c r="TC342" s="1"/>
      <c r="TD342" s="1"/>
      <c r="TE342" s="1"/>
    </row>
    <row r="343">
      <c r="K343" s="1"/>
      <c r="L343" s="1"/>
      <c r="M343" s="1"/>
      <c r="N343" s="1"/>
      <c r="O343" s="1"/>
      <c r="P343" s="1"/>
      <c r="Q343" s="1"/>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1"/>
      <c r="AU343" s="1"/>
      <c r="AV343" s="1"/>
      <c r="AW343" s="1"/>
      <c r="AX343" s="1"/>
      <c r="AY343" s="1"/>
      <c r="AZ343" s="3"/>
      <c r="BA343" s="3"/>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X343" s="1"/>
      <c r="DY343" s="1"/>
      <c r="DZ343" s="1"/>
      <c r="EA343" s="1"/>
      <c r="EB343" s="1"/>
      <c r="EC343" s="1"/>
      <c r="ED343" s="1"/>
      <c r="EE343" s="1"/>
      <c r="EF343" s="1"/>
      <c r="EG343" s="1"/>
      <c r="EH343" s="1"/>
      <c r="EI343" s="1"/>
      <c r="EJ343" s="1"/>
      <c r="EK343" s="1"/>
      <c r="EL343" s="1"/>
      <c r="EM343" s="1"/>
      <c r="EN343" s="1"/>
      <c r="EO343" s="1"/>
      <c r="EP343" s="1"/>
      <c r="EQ343" s="1"/>
      <c r="ER343" s="1"/>
      <c r="FM343" s="1"/>
      <c r="FN343" s="1"/>
      <c r="FO343" s="1"/>
      <c r="FP343" s="1"/>
      <c r="FQ343" s="1"/>
      <c r="FR343" s="1"/>
      <c r="FS343" s="1"/>
      <c r="FT343" s="1"/>
      <c r="FU343" s="1"/>
      <c r="FV343" s="1"/>
      <c r="FW343" s="1"/>
      <c r="FX343" s="1"/>
      <c r="FY343" s="1"/>
      <c r="FZ343" s="1"/>
      <c r="GA343" s="1"/>
      <c r="GB343" s="1"/>
      <c r="GC343" s="1"/>
      <c r="GD343" s="1"/>
      <c r="GE343" s="1"/>
      <c r="GF343" s="1"/>
      <c r="JF343" s="1"/>
      <c r="JG343" s="1"/>
      <c r="JH343" s="1"/>
      <c r="JI343" s="1"/>
      <c r="JJ343" s="1"/>
      <c r="JK343" s="1"/>
      <c r="JL343" s="1"/>
      <c r="JM343" s="1"/>
      <c r="JN343" s="1"/>
      <c r="KN343" s="1"/>
      <c r="KO343" s="1"/>
      <c r="KP343" s="1"/>
      <c r="KQ343" s="1"/>
      <c r="KR343" s="4"/>
      <c r="KS343" s="4"/>
      <c r="KT343" s="4"/>
      <c r="KU343" s="1"/>
      <c r="KV343" s="1"/>
      <c r="KW343" s="1"/>
      <c r="KX343" s="1"/>
      <c r="KY343" s="1"/>
      <c r="KZ343" s="1"/>
      <c r="LA343" s="1"/>
      <c r="LB343" s="1"/>
      <c r="LC343" s="1"/>
      <c r="LD343" s="4"/>
      <c r="LE343" s="4"/>
      <c r="LF343" s="4"/>
      <c r="LG343" s="4"/>
      <c r="LH343" s="4"/>
      <c r="SK343" s="1"/>
      <c r="SL343" s="1"/>
      <c r="SM343" s="1"/>
      <c r="SN343" s="1"/>
      <c r="SO343" s="1"/>
      <c r="SP343" s="1"/>
      <c r="SQ343" s="1"/>
      <c r="SR343" s="1"/>
      <c r="SS343" s="1"/>
      <c r="ST343" s="1"/>
      <c r="SU343" s="1"/>
      <c r="SV343" s="1"/>
      <c r="SW343" s="1"/>
      <c r="SX343" s="1"/>
      <c r="SY343" s="1"/>
      <c r="SZ343" s="1"/>
      <c r="TA343" s="1"/>
      <c r="TB343" s="1"/>
      <c r="TC343" s="1"/>
      <c r="TD343" s="1"/>
      <c r="TE343" s="1"/>
    </row>
    <row r="344">
      <c r="K344" s="1"/>
      <c r="L344" s="1"/>
      <c r="M344" s="1"/>
      <c r="N344" s="1"/>
      <c r="O344" s="1"/>
      <c r="P344" s="1"/>
      <c r="Q344" s="1"/>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1"/>
      <c r="AU344" s="1"/>
      <c r="AV344" s="1"/>
      <c r="AW344" s="1"/>
      <c r="AX344" s="1"/>
      <c r="AY344" s="1"/>
      <c r="AZ344" s="3"/>
      <c r="BA344" s="3"/>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X344" s="1"/>
      <c r="DY344" s="1"/>
      <c r="DZ344" s="1"/>
      <c r="EA344" s="1"/>
      <c r="EB344" s="1"/>
      <c r="EC344" s="1"/>
      <c r="ED344" s="1"/>
      <c r="EE344" s="1"/>
      <c r="EF344" s="1"/>
      <c r="EG344" s="1"/>
      <c r="EH344" s="1"/>
      <c r="EI344" s="1"/>
      <c r="EJ344" s="1"/>
      <c r="EK344" s="1"/>
      <c r="EL344" s="1"/>
      <c r="EM344" s="1"/>
      <c r="EN344" s="1"/>
      <c r="EO344" s="1"/>
      <c r="EP344" s="1"/>
      <c r="EQ344" s="1"/>
      <c r="ER344" s="1"/>
      <c r="FM344" s="1"/>
      <c r="FN344" s="1"/>
      <c r="FO344" s="1"/>
      <c r="FP344" s="1"/>
      <c r="FQ344" s="1"/>
      <c r="FR344" s="1"/>
      <c r="FS344" s="1"/>
      <c r="FT344" s="1"/>
      <c r="FU344" s="1"/>
      <c r="FV344" s="1"/>
      <c r="FW344" s="1"/>
      <c r="FX344" s="1"/>
      <c r="FY344" s="1"/>
      <c r="FZ344" s="1"/>
      <c r="GA344" s="1"/>
      <c r="GB344" s="1"/>
      <c r="GC344" s="1"/>
      <c r="GD344" s="1"/>
      <c r="GE344" s="1"/>
      <c r="GF344" s="1"/>
      <c r="JF344" s="1"/>
      <c r="JG344" s="1"/>
      <c r="JH344" s="1"/>
      <c r="JI344" s="1"/>
      <c r="JJ344" s="1"/>
      <c r="JK344" s="1"/>
      <c r="JL344" s="1"/>
      <c r="JM344" s="1"/>
      <c r="JN344" s="1"/>
      <c r="KN344" s="1"/>
      <c r="KO344" s="1"/>
      <c r="KP344" s="1"/>
      <c r="KQ344" s="1"/>
      <c r="KR344" s="4"/>
      <c r="KS344" s="4"/>
      <c r="KT344" s="4"/>
      <c r="KU344" s="1"/>
      <c r="KV344" s="1"/>
      <c r="KW344" s="1"/>
      <c r="KX344" s="1"/>
      <c r="KY344" s="1"/>
      <c r="KZ344" s="1"/>
      <c r="LA344" s="1"/>
      <c r="LB344" s="1"/>
      <c r="LC344" s="1"/>
      <c r="LD344" s="4"/>
      <c r="LE344" s="4"/>
      <c r="LF344" s="4"/>
      <c r="LG344" s="4"/>
      <c r="LH344" s="4"/>
      <c r="SK344" s="1"/>
      <c r="SL344" s="1"/>
      <c r="SM344" s="1"/>
      <c r="SN344" s="1"/>
      <c r="SO344" s="1"/>
      <c r="SP344" s="1"/>
      <c r="SQ344" s="1"/>
      <c r="SR344" s="1"/>
      <c r="SS344" s="1"/>
      <c r="ST344" s="1"/>
      <c r="SU344" s="1"/>
      <c r="SV344" s="1"/>
      <c r="SW344" s="1"/>
      <c r="SX344" s="1"/>
      <c r="SY344" s="1"/>
      <c r="SZ344" s="1"/>
      <c r="TA344" s="1"/>
      <c r="TB344" s="1"/>
      <c r="TC344" s="1"/>
      <c r="TD344" s="1"/>
      <c r="TE344" s="1"/>
    </row>
    <row r="345">
      <c r="K345" s="1"/>
      <c r="L345" s="1"/>
      <c r="M345" s="1"/>
      <c r="N345" s="1"/>
      <c r="O345" s="1"/>
      <c r="P345" s="1"/>
      <c r="Q345" s="1"/>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1"/>
      <c r="AU345" s="1"/>
      <c r="AV345" s="1"/>
      <c r="AW345" s="1"/>
      <c r="AX345" s="1"/>
      <c r="AY345" s="1"/>
      <c r="AZ345" s="3"/>
      <c r="BA345" s="3"/>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X345" s="1"/>
      <c r="DY345" s="1"/>
      <c r="DZ345" s="1"/>
      <c r="EA345" s="1"/>
      <c r="EB345" s="1"/>
      <c r="EC345" s="1"/>
      <c r="ED345" s="1"/>
      <c r="EE345" s="1"/>
      <c r="EF345" s="1"/>
      <c r="EG345" s="1"/>
      <c r="EH345" s="1"/>
      <c r="EI345" s="1"/>
      <c r="EJ345" s="1"/>
      <c r="EK345" s="1"/>
      <c r="EL345" s="1"/>
      <c r="EM345" s="1"/>
      <c r="EN345" s="1"/>
      <c r="EO345" s="1"/>
      <c r="EP345" s="1"/>
      <c r="EQ345" s="1"/>
      <c r="ER345" s="1"/>
      <c r="FM345" s="1"/>
      <c r="FN345" s="1"/>
      <c r="FO345" s="1"/>
      <c r="FP345" s="1"/>
      <c r="FQ345" s="1"/>
      <c r="FR345" s="1"/>
      <c r="FS345" s="1"/>
      <c r="FT345" s="1"/>
      <c r="FU345" s="1"/>
      <c r="FV345" s="1"/>
      <c r="FW345" s="1"/>
      <c r="FX345" s="1"/>
      <c r="FY345" s="1"/>
      <c r="FZ345" s="1"/>
      <c r="GA345" s="1"/>
      <c r="GB345" s="1"/>
      <c r="GC345" s="1"/>
      <c r="GD345" s="1"/>
      <c r="GE345" s="1"/>
      <c r="GF345" s="1"/>
      <c r="JF345" s="1"/>
      <c r="JG345" s="1"/>
      <c r="JH345" s="1"/>
      <c r="JI345" s="1"/>
      <c r="JJ345" s="1"/>
      <c r="JK345" s="1"/>
      <c r="JL345" s="1"/>
      <c r="JM345" s="1"/>
      <c r="JN345" s="1"/>
      <c r="KN345" s="1"/>
      <c r="KO345" s="1"/>
      <c r="KP345" s="1"/>
      <c r="KQ345" s="1"/>
      <c r="KR345" s="4"/>
      <c r="KS345" s="4"/>
      <c r="KT345" s="4"/>
      <c r="KU345" s="1"/>
      <c r="KV345" s="1"/>
      <c r="KW345" s="1"/>
      <c r="KX345" s="1"/>
      <c r="KY345" s="1"/>
      <c r="KZ345" s="1"/>
      <c r="LA345" s="1"/>
      <c r="LB345" s="1"/>
      <c r="LC345" s="1"/>
      <c r="LD345" s="4"/>
      <c r="LE345" s="4"/>
      <c r="LF345" s="4"/>
      <c r="LG345" s="4"/>
      <c r="LH345" s="4"/>
      <c r="SK345" s="1"/>
      <c r="SL345" s="1"/>
      <c r="SM345" s="1"/>
      <c r="SN345" s="1"/>
      <c r="SO345" s="1"/>
      <c r="SP345" s="1"/>
      <c r="SQ345" s="1"/>
      <c r="SR345" s="1"/>
      <c r="SS345" s="1"/>
      <c r="ST345" s="1"/>
      <c r="SU345" s="1"/>
      <c r="SV345" s="1"/>
      <c r="SW345" s="1"/>
      <c r="SX345" s="1"/>
      <c r="SY345" s="1"/>
      <c r="SZ345" s="1"/>
      <c r="TA345" s="1"/>
      <c r="TB345" s="1"/>
      <c r="TC345" s="1"/>
      <c r="TD345" s="1"/>
      <c r="TE345" s="1"/>
    </row>
    <row r="346">
      <c r="K346" s="1"/>
      <c r="L346" s="1"/>
      <c r="M346" s="1"/>
      <c r="N346" s="1"/>
      <c r="O346" s="1"/>
      <c r="P346" s="1"/>
      <c r="Q346" s="1"/>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1"/>
      <c r="AU346" s="1"/>
      <c r="AV346" s="1"/>
      <c r="AW346" s="1"/>
      <c r="AX346" s="1"/>
      <c r="AY346" s="1"/>
      <c r="AZ346" s="3"/>
      <c r="BA346" s="3"/>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X346" s="1"/>
      <c r="DY346" s="1"/>
      <c r="DZ346" s="1"/>
      <c r="EA346" s="1"/>
      <c r="EB346" s="1"/>
      <c r="EC346" s="1"/>
      <c r="ED346" s="1"/>
      <c r="EE346" s="1"/>
      <c r="EF346" s="1"/>
      <c r="EG346" s="1"/>
      <c r="EH346" s="1"/>
      <c r="EI346" s="1"/>
      <c r="EJ346" s="1"/>
      <c r="EK346" s="1"/>
      <c r="EL346" s="1"/>
      <c r="EM346" s="1"/>
      <c r="EN346" s="1"/>
      <c r="EO346" s="1"/>
      <c r="EP346" s="1"/>
      <c r="EQ346" s="1"/>
      <c r="ER346" s="1"/>
      <c r="FM346" s="1"/>
      <c r="FN346" s="1"/>
      <c r="FO346" s="1"/>
      <c r="FP346" s="1"/>
      <c r="FQ346" s="1"/>
      <c r="FR346" s="1"/>
      <c r="FS346" s="1"/>
      <c r="FT346" s="1"/>
      <c r="FU346" s="1"/>
      <c r="FV346" s="1"/>
      <c r="FW346" s="1"/>
      <c r="FX346" s="1"/>
      <c r="FY346" s="1"/>
      <c r="FZ346" s="1"/>
      <c r="GA346" s="1"/>
      <c r="GB346" s="1"/>
      <c r="GC346" s="1"/>
      <c r="GD346" s="1"/>
      <c r="GE346" s="1"/>
      <c r="GF346" s="1"/>
      <c r="JF346" s="1"/>
      <c r="JG346" s="1"/>
      <c r="JH346" s="1"/>
      <c r="JI346" s="1"/>
      <c r="JJ346" s="1"/>
      <c r="JK346" s="1"/>
      <c r="JL346" s="1"/>
      <c r="JM346" s="1"/>
      <c r="JN346" s="1"/>
      <c r="KN346" s="1"/>
      <c r="KO346" s="1"/>
      <c r="KP346" s="1"/>
      <c r="KQ346" s="1"/>
      <c r="KR346" s="4"/>
      <c r="KS346" s="4"/>
      <c r="KT346" s="4"/>
      <c r="KU346" s="1"/>
      <c r="KV346" s="1"/>
      <c r="KW346" s="1"/>
      <c r="KX346" s="1"/>
      <c r="KY346" s="1"/>
      <c r="KZ346" s="1"/>
      <c r="LA346" s="1"/>
      <c r="LB346" s="1"/>
      <c r="LC346" s="1"/>
      <c r="LD346" s="4"/>
      <c r="LE346" s="4"/>
      <c r="LF346" s="4"/>
      <c r="LG346" s="4"/>
      <c r="LH346" s="4"/>
      <c r="SK346" s="1"/>
      <c r="SL346" s="1"/>
      <c r="SM346" s="1"/>
      <c r="SN346" s="1"/>
      <c r="SO346" s="1"/>
      <c r="SP346" s="1"/>
      <c r="SQ346" s="1"/>
      <c r="SR346" s="1"/>
      <c r="SS346" s="1"/>
      <c r="ST346" s="1"/>
      <c r="SU346" s="1"/>
      <c r="SV346" s="1"/>
      <c r="SW346" s="1"/>
      <c r="SX346" s="1"/>
      <c r="SY346" s="1"/>
      <c r="SZ346" s="1"/>
      <c r="TA346" s="1"/>
      <c r="TB346" s="1"/>
      <c r="TC346" s="1"/>
      <c r="TD346" s="1"/>
      <c r="TE346" s="1"/>
    </row>
    <row r="347">
      <c r="K347" s="1"/>
      <c r="L347" s="1"/>
      <c r="M347" s="1"/>
      <c r="N347" s="1"/>
      <c r="O347" s="1"/>
      <c r="P347" s="1"/>
      <c r="Q347" s="1"/>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1"/>
      <c r="AU347" s="1"/>
      <c r="AV347" s="1"/>
      <c r="AW347" s="1"/>
      <c r="AX347" s="1"/>
      <c r="AY347" s="1"/>
      <c r="AZ347" s="3"/>
      <c r="BA347" s="3"/>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X347" s="1"/>
      <c r="DY347" s="1"/>
      <c r="DZ347" s="1"/>
      <c r="EA347" s="1"/>
      <c r="EB347" s="1"/>
      <c r="EC347" s="1"/>
      <c r="ED347" s="1"/>
      <c r="EE347" s="1"/>
      <c r="EF347" s="1"/>
      <c r="EG347" s="1"/>
      <c r="EH347" s="1"/>
      <c r="EI347" s="1"/>
      <c r="EJ347" s="1"/>
      <c r="EK347" s="1"/>
      <c r="EL347" s="1"/>
      <c r="EM347" s="1"/>
      <c r="EN347" s="1"/>
      <c r="EO347" s="1"/>
      <c r="EP347" s="1"/>
      <c r="EQ347" s="1"/>
      <c r="ER347" s="1"/>
      <c r="FM347" s="1"/>
      <c r="FN347" s="1"/>
      <c r="FO347" s="1"/>
      <c r="FP347" s="1"/>
      <c r="FQ347" s="1"/>
      <c r="FR347" s="1"/>
      <c r="FS347" s="1"/>
      <c r="FT347" s="1"/>
      <c r="FU347" s="1"/>
      <c r="FV347" s="1"/>
      <c r="FW347" s="1"/>
      <c r="FX347" s="1"/>
      <c r="FY347" s="1"/>
      <c r="FZ347" s="1"/>
      <c r="GA347" s="1"/>
      <c r="GB347" s="1"/>
      <c r="GC347" s="1"/>
      <c r="GD347" s="1"/>
      <c r="GE347" s="1"/>
      <c r="GF347" s="1"/>
      <c r="JF347" s="1"/>
      <c r="JG347" s="1"/>
      <c r="JH347" s="1"/>
      <c r="JI347" s="1"/>
      <c r="JJ347" s="1"/>
      <c r="JK347" s="1"/>
      <c r="JL347" s="1"/>
      <c r="JM347" s="1"/>
      <c r="JN347" s="1"/>
      <c r="KN347" s="1"/>
      <c r="KO347" s="1"/>
      <c r="KP347" s="1"/>
      <c r="KQ347" s="1"/>
      <c r="KR347" s="4"/>
      <c r="KS347" s="4"/>
      <c r="KT347" s="4"/>
      <c r="KU347" s="1"/>
      <c r="KV347" s="1"/>
      <c r="KW347" s="1"/>
      <c r="KX347" s="1"/>
      <c r="KY347" s="1"/>
      <c r="KZ347" s="1"/>
      <c r="LA347" s="1"/>
      <c r="LB347" s="1"/>
      <c r="LC347" s="1"/>
      <c r="LD347" s="4"/>
      <c r="LE347" s="4"/>
      <c r="LF347" s="4"/>
      <c r="LG347" s="4"/>
      <c r="LH347" s="4"/>
      <c r="SK347" s="1"/>
      <c r="SL347" s="1"/>
      <c r="SM347" s="1"/>
      <c r="SN347" s="1"/>
      <c r="SO347" s="1"/>
      <c r="SP347" s="1"/>
      <c r="SQ347" s="1"/>
      <c r="SR347" s="1"/>
      <c r="SS347" s="1"/>
      <c r="ST347" s="1"/>
      <c r="SU347" s="1"/>
      <c r="SV347" s="1"/>
      <c r="SW347" s="1"/>
      <c r="SX347" s="1"/>
      <c r="SY347" s="1"/>
      <c r="SZ347" s="1"/>
      <c r="TA347" s="1"/>
      <c r="TB347" s="1"/>
      <c r="TC347" s="1"/>
      <c r="TD347" s="1"/>
      <c r="TE347" s="1"/>
    </row>
    <row r="348">
      <c r="K348" s="1"/>
      <c r="L348" s="1"/>
      <c r="M348" s="1"/>
      <c r="N348" s="1"/>
      <c r="O348" s="1"/>
      <c r="P348" s="1"/>
      <c r="Q348" s="1"/>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1"/>
      <c r="AU348" s="1"/>
      <c r="AV348" s="1"/>
      <c r="AW348" s="1"/>
      <c r="AX348" s="1"/>
      <c r="AY348" s="1"/>
      <c r="AZ348" s="3"/>
      <c r="BA348" s="3"/>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X348" s="1"/>
      <c r="DY348" s="1"/>
      <c r="DZ348" s="1"/>
      <c r="EA348" s="1"/>
      <c r="EB348" s="1"/>
      <c r="EC348" s="1"/>
      <c r="ED348" s="1"/>
      <c r="EE348" s="1"/>
      <c r="EF348" s="1"/>
      <c r="EG348" s="1"/>
      <c r="EH348" s="1"/>
      <c r="EI348" s="1"/>
      <c r="EJ348" s="1"/>
      <c r="EK348" s="1"/>
      <c r="EL348" s="1"/>
      <c r="EM348" s="1"/>
      <c r="EN348" s="1"/>
      <c r="EO348" s="1"/>
      <c r="EP348" s="1"/>
      <c r="EQ348" s="1"/>
      <c r="ER348" s="1"/>
      <c r="FM348" s="1"/>
      <c r="FN348" s="1"/>
      <c r="FO348" s="1"/>
      <c r="FP348" s="1"/>
      <c r="FQ348" s="1"/>
      <c r="FR348" s="1"/>
      <c r="FS348" s="1"/>
      <c r="FT348" s="1"/>
      <c r="FU348" s="1"/>
      <c r="FV348" s="1"/>
      <c r="FW348" s="1"/>
      <c r="FX348" s="1"/>
      <c r="FY348" s="1"/>
      <c r="FZ348" s="1"/>
      <c r="GA348" s="1"/>
      <c r="GB348" s="1"/>
      <c r="GC348" s="1"/>
      <c r="GD348" s="1"/>
      <c r="GE348" s="1"/>
      <c r="GF348" s="1"/>
      <c r="JF348" s="1"/>
      <c r="JG348" s="1"/>
      <c r="JH348" s="1"/>
      <c r="JI348" s="1"/>
      <c r="JJ348" s="1"/>
      <c r="JK348" s="1"/>
      <c r="JL348" s="1"/>
      <c r="JM348" s="1"/>
      <c r="JN348" s="1"/>
      <c r="KN348" s="1"/>
      <c r="KO348" s="1"/>
      <c r="KP348" s="1"/>
      <c r="KQ348" s="1"/>
      <c r="KR348" s="4"/>
      <c r="KS348" s="4"/>
      <c r="KT348" s="4"/>
      <c r="KU348" s="1"/>
      <c r="KV348" s="1"/>
      <c r="KW348" s="1"/>
      <c r="KX348" s="1"/>
      <c r="KY348" s="1"/>
      <c r="KZ348" s="1"/>
      <c r="LA348" s="1"/>
      <c r="LB348" s="1"/>
      <c r="LC348" s="1"/>
      <c r="LD348" s="4"/>
      <c r="LE348" s="4"/>
      <c r="LF348" s="4"/>
      <c r="LG348" s="4"/>
      <c r="LH348" s="4"/>
      <c r="SK348" s="1"/>
      <c r="SL348" s="1"/>
      <c r="SM348" s="1"/>
      <c r="SN348" s="1"/>
      <c r="SO348" s="1"/>
      <c r="SP348" s="1"/>
      <c r="SQ348" s="1"/>
      <c r="SR348" s="1"/>
      <c r="SS348" s="1"/>
      <c r="ST348" s="1"/>
      <c r="SU348" s="1"/>
      <c r="SV348" s="1"/>
      <c r="SW348" s="1"/>
      <c r="SX348" s="1"/>
      <c r="SY348" s="1"/>
      <c r="SZ348" s="1"/>
      <c r="TA348" s="1"/>
      <c r="TB348" s="1"/>
      <c r="TC348" s="1"/>
      <c r="TD348" s="1"/>
      <c r="TE348" s="1"/>
    </row>
    <row r="349">
      <c r="K349" s="1"/>
      <c r="L349" s="1"/>
      <c r="M349" s="1"/>
      <c r="N349" s="1"/>
      <c r="O349" s="1"/>
      <c r="P349" s="1"/>
      <c r="Q349" s="1"/>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1"/>
      <c r="AU349" s="1"/>
      <c r="AV349" s="1"/>
      <c r="AW349" s="1"/>
      <c r="AX349" s="1"/>
      <c r="AY349" s="1"/>
      <c r="AZ349" s="3"/>
      <c r="BA349" s="3"/>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X349" s="1"/>
      <c r="DY349" s="1"/>
      <c r="DZ349" s="1"/>
      <c r="EA349" s="1"/>
      <c r="EB349" s="1"/>
      <c r="EC349" s="1"/>
      <c r="ED349" s="1"/>
      <c r="EE349" s="1"/>
      <c r="EF349" s="1"/>
      <c r="EG349" s="1"/>
      <c r="EH349" s="1"/>
      <c r="EI349" s="1"/>
      <c r="EJ349" s="1"/>
      <c r="EK349" s="1"/>
      <c r="EL349" s="1"/>
      <c r="EM349" s="1"/>
      <c r="EN349" s="1"/>
      <c r="EO349" s="1"/>
      <c r="EP349" s="1"/>
      <c r="EQ349" s="1"/>
      <c r="ER349" s="1"/>
      <c r="FM349" s="1"/>
      <c r="FN349" s="1"/>
      <c r="FO349" s="1"/>
      <c r="FP349" s="1"/>
      <c r="FQ349" s="1"/>
      <c r="FR349" s="1"/>
      <c r="FS349" s="1"/>
      <c r="FT349" s="1"/>
      <c r="FU349" s="1"/>
      <c r="FV349" s="1"/>
      <c r="FW349" s="1"/>
      <c r="FX349" s="1"/>
      <c r="FY349" s="1"/>
      <c r="FZ349" s="1"/>
      <c r="GA349" s="1"/>
      <c r="GB349" s="1"/>
      <c r="GC349" s="1"/>
      <c r="GD349" s="1"/>
      <c r="GE349" s="1"/>
      <c r="GF349" s="1"/>
      <c r="JF349" s="1"/>
      <c r="JG349" s="1"/>
      <c r="JH349" s="1"/>
      <c r="JI349" s="1"/>
      <c r="JJ349" s="1"/>
      <c r="JK349" s="1"/>
      <c r="JL349" s="1"/>
      <c r="JM349" s="1"/>
      <c r="JN349" s="1"/>
      <c r="KN349" s="1"/>
      <c r="KO349" s="1"/>
      <c r="KP349" s="1"/>
      <c r="KQ349" s="1"/>
      <c r="KR349" s="4"/>
      <c r="KS349" s="4"/>
      <c r="KT349" s="4"/>
      <c r="KU349" s="1"/>
      <c r="KV349" s="1"/>
      <c r="KW349" s="1"/>
      <c r="KX349" s="1"/>
      <c r="KY349" s="1"/>
      <c r="KZ349" s="1"/>
      <c r="LA349" s="1"/>
      <c r="LB349" s="1"/>
      <c r="LC349" s="1"/>
      <c r="LD349" s="4"/>
      <c r="LE349" s="4"/>
      <c r="LF349" s="4"/>
      <c r="LG349" s="4"/>
      <c r="LH349" s="4"/>
      <c r="SK349" s="1"/>
      <c r="SL349" s="1"/>
      <c r="SM349" s="1"/>
      <c r="SN349" s="1"/>
      <c r="SO349" s="1"/>
      <c r="SP349" s="1"/>
      <c r="SQ349" s="1"/>
      <c r="SR349" s="1"/>
      <c r="SS349" s="1"/>
      <c r="ST349" s="1"/>
      <c r="SU349" s="1"/>
      <c r="SV349" s="1"/>
      <c r="SW349" s="1"/>
      <c r="SX349" s="1"/>
      <c r="SY349" s="1"/>
      <c r="SZ349" s="1"/>
      <c r="TA349" s="1"/>
      <c r="TB349" s="1"/>
      <c r="TC349" s="1"/>
      <c r="TD349" s="1"/>
      <c r="TE349" s="1"/>
    </row>
    <row r="350">
      <c r="K350" s="1"/>
      <c r="L350" s="1"/>
      <c r="M350" s="1"/>
      <c r="N350" s="1"/>
      <c r="O350" s="1"/>
      <c r="P350" s="1"/>
      <c r="Q350" s="1"/>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1"/>
      <c r="AU350" s="1"/>
      <c r="AV350" s="1"/>
      <c r="AW350" s="1"/>
      <c r="AX350" s="1"/>
      <c r="AY350" s="1"/>
      <c r="AZ350" s="3"/>
      <c r="BA350" s="3"/>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X350" s="1"/>
      <c r="DY350" s="1"/>
      <c r="DZ350" s="1"/>
      <c r="EA350" s="1"/>
      <c r="EB350" s="1"/>
      <c r="EC350" s="1"/>
      <c r="ED350" s="1"/>
      <c r="EE350" s="1"/>
      <c r="EF350" s="1"/>
      <c r="EG350" s="1"/>
      <c r="EH350" s="1"/>
      <c r="EI350" s="1"/>
      <c r="EJ350" s="1"/>
      <c r="EK350" s="1"/>
      <c r="EL350" s="1"/>
      <c r="EM350" s="1"/>
      <c r="EN350" s="1"/>
      <c r="EO350" s="1"/>
      <c r="EP350" s="1"/>
      <c r="EQ350" s="1"/>
      <c r="ER350" s="1"/>
      <c r="FM350" s="1"/>
      <c r="FN350" s="1"/>
      <c r="FO350" s="1"/>
      <c r="FP350" s="1"/>
      <c r="FQ350" s="1"/>
      <c r="FR350" s="1"/>
      <c r="FS350" s="1"/>
      <c r="FT350" s="1"/>
      <c r="FU350" s="1"/>
      <c r="FV350" s="1"/>
      <c r="FW350" s="1"/>
      <c r="FX350" s="1"/>
      <c r="FY350" s="1"/>
      <c r="FZ350" s="1"/>
      <c r="GA350" s="1"/>
      <c r="GB350" s="1"/>
      <c r="GC350" s="1"/>
      <c r="GD350" s="1"/>
      <c r="GE350" s="1"/>
      <c r="GF350" s="1"/>
      <c r="JF350" s="1"/>
      <c r="JG350" s="1"/>
      <c r="JH350" s="1"/>
      <c r="JI350" s="1"/>
      <c r="JJ350" s="1"/>
      <c r="JK350" s="1"/>
      <c r="JL350" s="1"/>
      <c r="JM350" s="1"/>
      <c r="JN350" s="1"/>
      <c r="KN350" s="1"/>
      <c r="KO350" s="1"/>
      <c r="KP350" s="1"/>
      <c r="KQ350" s="1"/>
      <c r="KR350" s="4"/>
      <c r="KS350" s="4"/>
      <c r="KT350" s="4"/>
      <c r="KU350" s="1"/>
      <c r="KV350" s="1"/>
      <c r="KW350" s="1"/>
      <c r="KX350" s="1"/>
      <c r="KY350" s="1"/>
      <c r="KZ350" s="1"/>
      <c r="LA350" s="1"/>
      <c r="LB350" s="1"/>
      <c r="LC350" s="1"/>
      <c r="LD350" s="4"/>
      <c r="LE350" s="4"/>
      <c r="LF350" s="4"/>
      <c r="LG350" s="4"/>
      <c r="LH350" s="4"/>
      <c r="SK350" s="1"/>
      <c r="SL350" s="1"/>
      <c r="SM350" s="1"/>
      <c r="SN350" s="1"/>
      <c r="SO350" s="1"/>
      <c r="SP350" s="1"/>
      <c r="SQ350" s="1"/>
      <c r="SR350" s="1"/>
      <c r="SS350" s="1"/>
      <c r="ST350" s="1"/>
      <c r="SU350" s="1"/>
      <c r="SV350" s="1"/>
      <c r="SW350" s="1"/>
      <c r="SX350" s="1"/>
      <c r="SY350" s="1"/>
      <c r="SZ350" s="1"/>
      <c r="TA350" s="1"/>
      <c r="TB350" s="1"/>
      <c r="TC350" s="1"/>
      <c r="TD350" s="1"/>
      <c r="TE350" s="1"/>
    </row>
    <row r="351">
      <c r="K351" s="1"/>
      <c r="L351" s="1"/>
      <c r="M351" s="1"/>
      <c r="N351" s="1"/>
      <c r="O351" s="1"/>
      <c r="P351" s="1"/>
      <c r="Q351" s="1"/>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1"/>
      <c r="AU351" s="1"/>
      <c r="AV351" s="1"/>
      <c r="AW351" s="1"/>
      <c r="AX351" s="1"/>
      <c r="AY351" s="1"/>
      <c r="AZ351" s="3"/>
      <c r="BA351" s="3"/>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X351" s="1"/>
      <c r="DY351" s="1"/>
      <c r="DZ351" s="1"/>
      <c r="EA351" s="1"/>
      <c r="EB351" s="1"/>
      <c r="EC351" s="1"/>
      <c r="ED351" s="1"/>
      <c r="EE351" s="1"/>
      <c r="EF351" s="1"/>
      <c r="EG351" s="1"/>
      <c r="EH351" s="1"/>
      <c r="EI351" s="1"/>
      <c r="EJ351" s="1"/>
      <c r="EK351" s="1"/>
      <c r="EL351" s="1"/>
      <c r="EM351" s="1"/>
      <c r="EN351" s="1"/>
      <c r="EO351" s="1"/>
      <c r="EP351" s="1"/>
      <c r="EQ351" s="1"/>
      <c r="ER351" s="1"/>
      <c r="FM351" s="1"/>
      <c r="FN351" s="1"/>
      <c r="FO351" s="1"/>
      <c r="FP351" s="1"/>
      <c r="FQ351" s="1"/>
      <c r="FR351" s="1"/>
      <c r="FS351" s="1"/>
      <c r="FT351" s="1"/>
      <c r="FU351" s="1"/>
      <c r="FV351" s="1"/>
      <c r="FW351" s="1"/>
      <c r="FX351" s="1"/>
      <c r="FY351" s="1"/>
      <c r="FZ351" s="1"/>
      <c r="GA351" s="1"/>
      <c r="GB351" s="1"/>
      <c r="GC351" s="1"/>
      <c r="GD351" s="1"/>
      <c r="GE351" s="1"/>
      <c r="GF351" s="1"/>
      <c r="JF351" s="1"/>
      <c r="JG351" s="1"/>
      <c r="JH351" s="1"/>
      <c r="JI351" s="1"/>
      <c r="JJ351" s="1"/>
      <c r="JK351" s="1"/>
      <c r="JL351" s="1"/>
      <c r="JM351" s="1"/>
      <c r="JN351" s="1"/>
      <c r="KN351" s="1"/>
      <c r="KO351" s="1"/>
      <c r="KP351" s="1"/>
      <c r="KQ351" s="1"/>
      <c r="KR351" s="4"/>
      <c r="KS351" s="4"/>
      <c r="KT351" s="4"/>
      <c r="KU351" s="1"/>
      <c r="KV351" s="1"/>
      <c r="KW351" s="1"/>
      <c r="KX351" s="1"/>
      <c r="KY351" s="1"/>
      <c r="KZ351" s="1"/>
      <c r="LA351" s="1"/>
      <c r="LB351" s="1"/>
      <c r="LC351" s="1"/>
      <c r="LD351" s="4"/>
      <c r="LE351" s="4"/>
      <c r="LF351" s="4"/>
      <c r="LG351" s="4"/>
      <c r="LH351" s="4"/>
      <c r="SK351" s="1"/>
      <c r="SL351" s="1"/>
      <c r="SM351" s="1"/>
      <c r="SN351" s="1"/>
      <c r="SO351" s="1"/>
      <c r="SP351" s="1"/>
      <c r="SQ351" s="1"/>
      <c r="SR351" s="1"/>
      <c r="SS351" s="1"/>
      <c r="ST351" s="1"/>
      <c r="SU351" s="1"/>
      <c r="SV351" s="1"/>
      <c r="SW351" s="1"/>
      <c r="SX351" s="1"/>
      <c r="SY351" s="1"/>
      <c r="SZ351" s="1"/>
      <c r="TA351" s="1"/>
      <c r="TB351" s="1"/>
      <c r="TC351" s="1"/>
      <c r="TD351" s="1"/>
      <c r="TE351" s="1"/>
    </row>
    <row r="352">
      <c r="K352" s="1"/>
      <c r="L352" s="1"/>
      <c r="M352" s="1"/>
      <c r="N352" s="1"/>
      <c r="O352" s="1"/>
      <c r="P352" s="1"/>
      <c r="Q352" s="1"/>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1"/>
      <c r="AU352" s="1"/>
      <c r="AV352" s="1"/>
      <c r="AW352" s="1"/>
      <c r="AX352" s="1"/>
      <c r="AY352" s="1"/>
      <c r="AZ352" s="3"/>
      <c r="BA352" s="3"/>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X352" s="1"/>
      <c r="DY352" s="1"/>
      <c r="DZ352" s="1"/>
      <c r="EA352" s="1"/>
      <c r="EB352" s="1"/>
      <c r="EC352" s="1"/>
      <c r="ED352" s="1"/>
      <c r="EE352" s="1"/>
      <c r="EF352" s="1"/>
      <c r="EG352" s="1"/>
      <c r="EH352" s="1"/>
      <c r="EI352" s="1"/>
      <c r="EJ352" s="1"/>
      <c r="EK352" s="1"/>
      <c r="EL352" s="1"/>
      <c r="EM352" s="1"/>
      <c r="EN352" s="1"/>
      <c r="EO352" s="1"/>
      <c r="EP352" s="1"/>
      <c r="EQ352" s="1"/>
      <c r="ER352" s="1"/>
      <c r="FM352" s="1"/>
      <c r="FN352" s="1"/>
      <c r="FO352" s="1"/>
      <c r="FP352" s="1"/>
      <c r="FQ352" s="1"/>
      <c r="FR352" s="1"/>
      <c r="FS352" s="1"/>
      <c r="FT352" s="1"/>
      <c r="FU352" s="1"/>
      <c r="FV352" s="1"/>
      <c r="FW352" s="1"/>
      <c r="FX352" s="1"/>
      <c r="FY352" s="1"/>
      <c r="FZ352" s="1"/>
      <c r="GA352" s="1"/>
      <c r="GB352" s="1"/>
      <c r="GC352" s="1"/>
      <c r="GD352" s="1"/>
      <c r="GE352" s="1"/>
      <c r="GF352" s="1"/>
      <c r="JF352" s="1"/>
      <c r="JG352" s="1"/>
      <c r="JH352" s="1"/>
      <c r="JI352" s="1"/>
      <c r="JJ352" s="1"/>
      <c r="JK352" s="1"/>
      <c r="JL352" s="1"/>
      <c r="JM352" s="1"/>
      <c r="JN352" s="1"/>
      <c r="KN352" s="1"/>
      <c r="KO352" s="1"/>
      <c r="KP352" s="1"/>
      <c r="KQ352" s="1"/>
      <c r="KR352" s="4"/>
      <c r="KS352" s="4"/>
      <c r="KT352" s="4"/>
      <c r="KU352" s="1"/>
      <c r="KV352" s="1"/>
      <c r="KW352" s="1"/>
      <c r="KX352" s="1"/>
      <c r="KY352" s="1"/>
      <c r="KZ352" s="1"/>
      <c r="LA352" s="1"/>
      <c r="LB352" s="1"/>
      <c r="LC352" s="1"/>
      <c r="LD352" s="4"/>
      <c r="LE352" s="4"/>
      <c r="LF352" s="4"/>
      <c r="LG352" s="4"/>
      <c r="LH352" s="4"/>
      <c r="SK352" s="1"/>
      <c r="SL352" s="1"/>
      <c r="SM352" s="1"/>
      <c r="SN352" s="1"/>
      <c r="SO352" s="1"/>
      <c r="SP352" s="1"/>
      <c r="SQ352" s="1"/>
      <c r="SR352" s="1"/>
      <c r="SS352" s="1"/>
      <c r="ST352" s="1"/>
      <c r="SU352" s="1"/>
      <c r="SV352" s="1"/>
      <c r="SW352" s="1"/>
      <c r="SX352" s="1"/>
      <c r="SY352" s="1"/>
      <c r="SZ352" s="1"/>
      <c r="TA352" s="1"/>
      <c r="TB352" s="1"/>
      <c r="TC352" s="1"/>
      <c r="TD352" s="1"/>
      <c r="TE352" s="1"/>
    </row>
    <row r="353">
      <c r="K353" s="1"/>
      <c r="L353" s="1"/>
      <c r="M353" s="1"/>
      <c r="N353" s="1"/>
      <c r="O353" s="1"/>
      <c r="P353" s="1"/>
      <c r="Q353" s="1"/>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1"/>
      <c r="AU353" s="1"/>
      <c r="AV353" s="1"/>
      <c r="AW353" s="1"/>
      <c r="AX353" s="1"/>
      <c r="AY353" s="1"/>
      <c r="AZ353" s="3"/>
      <c r="BA353" s="3"/>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X353" s="1"/>
      <c r="DY353" s="1"/>
      <c r="DZ353" s="1"/>
      <c r="EA353" s="1"/>
      <c r="EB353" s="1"/>
      <c r="EC353" s="1"/>
      <c r="ED353" s="1"/>
      <c r="EE353" s="1"/>
      <c r="EF353" s="1"/>
      <c r="EG353" s="1"/>
      <c r="EH353" s="1"/>
      <c r="EI353" s="1"/>
      <c r="EJ353" s="1"/>
      <c r="EK353" s="1"/>
      <c r="EL353" s="1"/>
      <c r="EM353" s="1"/>
      <c r="EN353" s="1"/>
      <c r="EO353" s="1"/>
      <c r="EP353" s="1"/>
      <c r="EQ353" s="1"/>
      <c r="ER353" s="1"/>
      <c r="FM353" s="1"/>
      <c r="FN353" s="1"/>
      <c r="FO353" s="1"/>
      <c r="FP353" s="1"/>
      <c r="FQ353" s="1"/>
      <c r="FR353" s="1"/>
      <c r="FS353" s="1"/>
      <c r="FT353" s="1"/>
      <c r="FU353" s="1"/>
      <c r="FV353" s="1"/>
      <c r="FW353" s="1"/>
      <c r="FX353" s="1"/>
      <c r="FY353" s="1"/>
      <c r="FZ353" s="1"/>
      <c r="GA353" s="1"/>
      <c r="GB353" s="1"/>
      <c r="GC353" s="1"/>
      <c r="GD353" s="1"/>
      <c r="GE353" s="1"/>
      <c r="GF353" s="1"/>
      <c r="JF353" s="1"/>
      <c r="JG353" s="1"/>
      <c r="JH353" s="1"/>
      <c r="JI353" s="1"/>
      <c r="JJ353" s="1"/>
      <c r="JK353" s="1"/>
      <c r="JL353" s="1"/>
      <c r="JM353" s="1"/>
      <c r="JN353" s="1"/>
      <c r="KN353" s="1"/>
      <c r="KO353" s="1"/>
      <c r="KP353" s="1"/>
      <c r="KQ353" s="1"/>
      <c r="KR353" s="4"/>
      <c r="KS353" s="4"/>
      <c r="KT353" s="4"/>
      <c r="KU353" s="1"/>
      <c r="KV353" s="1"/>
      <c r="KW353" s="1"/>
      <c r="KX353" s="1"/>
      <c r="KY353" s="1"/>
      <c r="KZ353" s="1"/>
      <c r="LA353" s="1"/>
      <c r="LB353" s="1"/>
      <c r="LC353" s="1"/>
      <c r="LD353" s="4"/>
      <c r="LE353" s="4"/>
      <c r="LF353" s="4"/>
      <c r="LG353" s="4"/>
      <c r="LH353" s="4"/>
      <c r="SK353" s="1"/>
      <c r="SL353" s="1"/>
      <c r="SM353" s="1"/>
      <c r="SN353" s="1"/>
      <c r="SO353" s="1"/>
      <c r="SP353" s="1"/>
      <c r="SQ353" s="1"/>
      <c r="SR353" s="1"/>
      <c r="SS353" s="1"/>
      <c r="ST353" s="1"/>
      <c r="SU353" s="1"/>
      <c r="SV353" s="1"/>
      <c r="SW353" s="1"/>
      <c r="SX353" s="1"/>
      <c r="SY353" s="1"/>
      <c r="SZ353" s="1"/>
      <c r="TA353" s="1"/>
      <c r="TB353" s="1"/>
      <c r="TC353" s="1"/>
      <c r="TD353" s="1"/>
      <c r="TE353" s="1"/>
    </row>
    <row r="354">
      <c r="K354" s="1"/>
      <c r="L354" s="1"/>
      <c r="M354" s="1"/>
      <c r="N354" s="1"/>
      <c r="O354" s="1"/>
      <c r="P354" s="1"/>
      <c r="Q354" s="1"/>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1"/>
      <c r="AU354" s="1"/>
      <c r="AV354" s="1"/>
      <c r="AW354" s="1"/>
      <c r="AX354" s="1"/>
      <c r="AY354" s="1"/>
      <c r="AZ354" s="3"/>
      <c r="BA354" s="3"/>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X354" s="1"/>
      <c r="DY354" s="1"/>
      <c r="DZ354" s="1"/>
      <c r="EA354" s="1"/>
      <c r="EB354" s="1"/>
      <c r="EC354" s="1"/>
      <c r="ED354" s="1"/>
      <c r="EE354" s="1"/>
      <c r="EF354" s="1"/>
      <c r="EG354" s="1"/>
      <c r="EH354" s="1"/>
      <c r="EI354" s="1"/>
      <c r="EJ354" s="1"/>
      <c r="EK354" s="1"/>
      <c r="EL354" s="1"/>
      <c r="EM354" s="1"/>
      <c r="EN354" s="1"/>
      <c r="EO354" s="1"/>
      <c r="EP354" s="1"/>
      <c r="EQ354" s="1"/>
      <c r="ER354" s="1"/>
      <c r="FM354" s="1"/>
      <c r="FN354" s="1"/>
      <c r="FO354" s="1"/>
      <c r="FP354" s="1"/>
      <c r="FQ354" s="1"/>
      <c r="FR354" s="1"/>
      <c r="FS354" s="1"/>
      <c r="FT354" s="1"/>
      <c r="FU354" s="1"/>
      <c r="FV354" s="1"/>
      <c r="FW354" s="1"/>
      <c r="FX354" s="1"/>
      <c r="FY354" s="1"/>
      <c r="FZ354" s="1"/>
      <c r="GA354" s="1"/>
      <c r="GB354" s="1"/>
      <c r="GC354" s="1"/>
      <c r="GD354" s="1"/>
      <c r="GE354" s="1"/>
      <c r="GF354" s="1"/>
      <c r="JF354" s="1"/>
      <c r="JG354" s="1"/>
      <c r="JH354" s="1"/>
      <c r="JI354" s="1"/>
      <c r="JJ354" s="1"/>
      <c r="JK354" s="1"/>
      <c r="JL354" s="1"/>
      <c r="JM354" s="1"/>
      <c r="JN354" s="1"/>
      <c r="KN354" s="1"/>
      <c r="KO354" s="1"/>
      <c r="KP354" s="1"/>
      <c r="KQ354" s="1"/>
      <c r="KR354" s="4"/>
      <c r="KS354" s="4"/>
      <c r="KT354" s="4"/>
      <c r="KU354" s="1"/>
      <c r="KV354" s="1"/>
      <c r="KW354" s="1"/>
      <c r="KX354" s="1"/>
      <c r="KY354" s="1"/>
      <c r="KZ354" s="1"/>
      <c r="LA354" s="1"/>
      <c r="LB354" s="1"/>
      <c r="LC354" s="1"/>
      <c r="LD354" s="4"/>
      <c r="LE354" s="4"/>
      <c r="LF354" s="4"/>
      <c r="LG354" s="4"/>
      <c r="LH354" s="4"/>
      <c r="SK354" s="1"/>
      <c r="SL354" s="1"/>
      <c r="SM354" s="1"/>
      <c r="SN354" s="1"/>
      <c r="SO354" s="1"/>
      <c r="SP354" s="1"/>
      <c r="SQ354" s="1"/>
      <c r="SR354" s="1"/>
      <c r="SS354" s="1"/>
      <c r="ST354" s="1"/>
      <c r="SU354" s="1"/>
      <c r="SV354" s="1"/>
      <c r="SW354" s="1"/>
      <c r="SX354" s="1"/>
      <c r="SY354" s="1"/>
      <c r="SZ354" s="1"/>
      <c r="TA354" s="1"/>
      <c r="TB354" s="1"/>
      <c r="TC354" s="1"/>
      <c r="TD354" s="1"/>
      <c r="TE354" s="1"/>
    </row>
    <row r="355">
      <c r="K355" s="1"/>
      <c r="L355" s="1"/>
      <c r="M355" s="1"/>
      <c r="N355" s="1"/>
      <c r="O355" s="1"/>
      <c r="P355" s="1"/>
      <c r="Q355" s="1"/>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1"/>
      <c r="AU355" s="1"/>
      <c r="AV355" s="1"/>
      <c r="AW355" s="1"/>
      <c r="AX355" s="1"/>
      <c r="AY355" s="1"/>
      <c r="AZ355" s="3"/>
      <c r="BA355" s="3"/>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X355" s="1"/>
      <c r="DY355" s="1"/>
      <c r="DZ355" s="1"/>
      <c r="EA355" s="1"/>
      <c r="EB355" s="1"/>
      <c r="EC355" s="1"/>
      <c r="ED355" s="1"/>
      <c r="EE355" s="1"/>
      <c r="EF355" s="1"/>
      <c r="EG355" s="1"/>
      <c r="EH355" s="1"/>
      <c r="EI355" s="1"/>
      <c r="EJ355" s="1"/>
      <c r="EK355" s="1"/>
      <c r="EL355" s="1"/>
      <c r="EM355" s="1"/>
      <c r="EN355" s="1"/>
      <c r="EO355" s="1"/>
      <c r="EP355" s="1"/>
      <c r="EQ355" s="1"/>
      <c r="ER355" s="1"/>
      <c r="FM355" s="1"/>
      <c r="FN355" s="1"/>
      <c r="FO355" s="1"/>
      <c r="FP355" s="1"/>
      <c r="FQ355" s="1"/>
      <c r="FR355" s="1"/>
      <c r="FS355" s="1"/>
      <c r="FT355" s="1"/>
      <c r="FU355" s="1"/>
      <c r="FV355" s="1"/>
      <c r="FW355" s="1"/>
      <c r="FX355" s="1"/>
      <c r="FY355" s="1"/>
      <c r="FZ355" s="1"/>
      <c r="GA355" s="1"/>
      <c r="GB355" s="1"/>
      <c r="GC355" s="1"/>
      <c r="GD355" s="1"/>
      <c r="GE355" s="1"/>
      <c r="GF355" s="1"/>
      <c r="JF355" s="1"/>
      <c r="JG355" s="1"/>
      <c r="JH355" s="1"/>
      <c r="JI355" s="1"/>
      <c r="JJ355" s="1"/>
      <c r="JK355" s="1"/>
      <c r="JL355" s="1"/>
      <c r="JM355" s="1"/>
      <c r="JN355" s="1"/>
      <c r="KN355" s="1"/>
      <c r="KO355" s="1"/>
      <c r="KP355" s="1"/>
      <c r="KQ355" s="1"/>
      <c r="KR355" s="4"/>
      <c r="KS355" s="4"/>
      <c r="KT355" s="4"/>
      <c r="KU355" s="1"/>
      <c r="KV355" s="1"/>
      <c r="KW355" s="1"/>
      <c r="KX355" s="1"/>
      <c r="KY355" s="1"/>
      <c r="KZ355" s="1"/>
      <c r="LA355" s="1"/>
      <c r="LB355" s="1"/>
      <c r="LC355" s="1"/>
      <c r="LD355" s="4"/>
      <c r="LE355" s="4"/>
      <c r="LF355" s="4"/>
      <c r="LG355" s="4"/>
      <c r="LH355" s="4"/>
      <c r="SK355" s="1"/>
      <c r="SL355" s="1"/>
      <c r="SM355" s="1"/>
      <c r="SN355" s="1"/>
      <c r="SO355" s="1"/>
      <c r="SP355" s="1"/>
      <c r="SQ355" s="1"/>
      <c r="SR355" s="1"/>
      <c r="SS355" s="1"/>
      <c r="ST355" s="1"/>
      <c r="SU355" s="1"/>
      <c r="SV355" s="1"/>
      <c r="SW355" s="1"/>
      <c r="SX355" s="1"/>
      <c r="SY355" s="1"/>
      <c r="SZ355" s="1"/>
      <c r="TA355" s="1"/>
      <c r="TB355" s="1"/>
      <c r="TC355" s="1"/>
      <c r="TD355" s="1"/>
      <c r="TE355" s="1"/>
    </row>
    <row r="356">
      <c r="K356" s="1"/>
      <c r="L356" s="1"/>
      <c r="M356" s="1"/>
      <c r="N356" s="1"/>
      <c r="O356" s="1"/>
      <c r="P356" s="1"/>
      <c r="Q356" s="1"/>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1"/>
      <c r="AU356" s="1"/>
      <c r="AV356" s="1"/>
      <c r="AW356" s="1"/>
      <c r="AX356" s="1"/>
      <c r="AY356" s="1"/>
      <c r="AZ356" s="3"/>
      <c r="BA356" s="3"/>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X356" s="1"/>
      <c r="DY356" s="1"/>
      <c r="DZ356" s="1"/>
      <c r="EA356" s="1"/>
      <c r="EB356" s="1"/>
      <c r="EC356" s="1"/>
      <c r="ED356" s="1"/>
      <c r="EE356" s="1"/>
      <c r="EF356" s="1"/>
      <c r="EG356" s="1"/>
      <c r="EH356" s="1"/>
      <c r="EI356" s="1"/>
      <c r="EJ356" s="1"/>
      <c r="EK356" s="1"/>
      <c r="EL356" s="1"/>
      <c r="EM356" s="1"/>
      <c r="EN356" s="1"/>
      <c r="EO356" s="1"/>
      <c r="EP356" s="1"/>
      <c r="EQ356" s="1"/>
      <c r="ER356" s="1"/>
      <c r="FM356" s="1"/>
      <c r="FN356" s="1"/>
      <c r="FO356" s="1"/>
      <c r="FP356" s="1"/>
      <c r="FQ356" s="1"/>
      <c r="FR356" s="1"/>
      <c r="FS356" s="1"/>
      <c r="FT356" s="1"/>
      <c r="FU356" s="1"/>
      <c r="FV356" s="1"/>
      <c r="FW356" s="1"/>
      <c r="FX356" s="1"/>
      <c r="FY356" s="1"/>
      <c r="FZ356" s="1"/>
      <c r="GA356" s="1"/>
      <c r="GB356" s="1"/>
      <c r="GC356" s="1"/>
      <c r="GD356" s="1"/>
      <c r="GE356" s="1"/>
      <c r="GF356" s="1"/>
      <c r="JF356" s="1"/>
      <c r="JG356" s="1"/>
      <c r="JH356" s="1"/>
      <c r="JI356" s="1"/>
      <c r="JJ356" s="1"/>
      <c r="JK356" s="1"/>
      <c r="JL356" s="1"/>
      <c r="JM356" s="1"/>
      <c r="JN356" s="1"/>
      <c r="KN356" s="1"/>
      <c r="KO356" s="1"/>
      <c r="KP356" s="1"/>
      <c r="KQ356" s="1"/>
      <c r="KR356" s="4"/>
      <c r="KS356" s="4"/>
      <c r="KT356" s="4"/>
      <c r="KU356" s="1"/>
      <c r="KV356" s="1"/>
      <c r="KW356" s="1"/>
      <c r="KX356" s="1"/>
      <c r="KY356" s="1"/>
      <c r="KZ356" s="1"/>
      <c r="LA356" s="1"/>
      <c r="LB356" s="1"/>
      <c r="LC356" s="1"/>
      <c r="LD356" s="4"/>
      <c r="LE356" s="4"/>
      <c r="LF356" s="4"/>
      <c r="LG356" s="4"/>
      <c r="LH356" s="4"/>
      <c r="SK356" s="1"/>
      <c r="SL356" s="1"/>
      <c r="SM356" s="1"/>
      <c r="SN356" s="1"/>
      <c r="SO356" s="1"/>
      <c r="SP356" s="1"/>
      <c r="SQ356" s="1"/>
      <c r="SR356" s="1"/>
      <c r="SS356" s="1"/>
      <c r="ST356" s="1"/>
      <c r="SU356" s="1"/>
      <c r="SV356" s="1"/>
      <c r="SW356" s="1"/>
      <c r="SX356" s="1"/>
      <c r="SY356" s="1"/>
      <c r="SZ356" s="1"/>
      <c r="TA356" s="1"/>
      <c r="TB356" s="1"/>
      <c r="TC356" s="1"/>
      <c r="TD356" s="1"/>
      <c r="TE356" s="1"/>
    </row>
    <row r="357">
      <c r="K357" s="1"/>
      <c r="L357" s="1"/>
      <c r="M357" s="1"/>
      <c r="N357" s="1"/>
      <c r="O357" s="1"/>
      <c r="P357" s="1"/>
      <c r="Q357" s="1"/>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1"/>
      <c r="AU357" s="1"/>
      <c r="AV357" s="1"/>
      <c r="AW357" s="1"/>
      <c r="AX357" s="1"/>
      <c r="AY357" s="1"/>
      <c r="AZ357" s="3"/>
      <c r="BA357" s="3"/>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X357" s="1"/>
      <c r="DY357" s="1"/>
      <c r="DZ357" s="1"/>
      <c r="EA357" s="1"/>
      <c r="EB357" s="1"/>
      <c r="EC357" s="1"/>
      <c r="ED357" s="1"/>
      <c r="EE357" s="1"/>
      <c r="EF357" s="1"/>
      <c r="EG357" s="1"/>
      <c r="EH357" s="1"/>
      <c r="EI357" s="1"/>
      <c r="EJ357" s="1"/>
      <c r="EK357" s="1"/>
      <c r="EL357" s="1"/>
      <c r="EM357" s="1"/>
      <c r="EN357" s="1"/>
      <c r="EO357" s="1"/>
      <c r="EP357" s="1"/>
      <c r="EQ357" s="1"/>
      <c r="ER357" s="1"/>
      <c r="FM357" s="1"/>
      <c r="FN357" s="1"/>
      <c r="FO357" s="1"/>
      <c r="FP357" s="1"/>
      <c r="FQ357" s="1"/>
      <c r="FR357" s="1"/>
      <c r="FS357" s="1"/>
      <c r="FT357" s="1"/>
      <c r="FU357" s="1"/>
      <c r="FV357" s="1"/>
      <c r="FW357" s="1"/>
      <c r="FX357" s="1"/>
      <c r="FY357" s="1"/>
      <c r="FZ357" s="1"/>
      <c r="GA357" s="1"/>
      <c r="GB357" s="1"/>
      <c r="GC357" s="1"/>
      <c r="GD357" s="1"/>
      <c r="GE357" s="1"/>
      <c r="GF357" s="1"/>
      <c r="JF357" s="1"/>
      <c r="JG357" s="1"/>
      <c r="JH357" s="1"/>
      <c r="JI357" s="1"/>
      <c r="JJ357" s="1"/>
      <c r="JK357" s="1"/>
      <c r="JL357" s="1"/>
      <c r="JM357" s="1"/>
      <c r="JN357" s="1"/>
      <c r="KN357" s="1"/>
      <c r="KO357" s="1"/>
      <c r="KP357" s="1"/>
      <c r="KQ357" s="1"/>
      <c r="KR357" s="4"/>
      <c r="KS357" s="4"/>
      <c r="KT357" s="4"/>
      <c r="KU357" s="1"/>
      <c r="KV357" s="1"/>
      <c r="KW357" s="1"/>
      <c r="KX357" s="1"/>
      <c r="KY357" s="1"/>
      <c r="KZ357" s="1"/>
      <c r="LA357" s="1"/>
      <c r="LB357" s="1"/>
      <c r="LC357" s="1"/>
      <c r="LD357" s="4"/>
      <c r="LE357" s="4"/>
      <c r="LF357" s="4"/>
      <c r="LG357" s="4"/>
      <c r="LH357" s="4"/>
      <c r="SK357" s="1"/>
      <c r="SL357" s="1"/>
      <c r="SM357" s="1"/>
      <c r="SN357" s="1"/>
      <c r="SO357" s="1"/>
      <c r="SP357" s="1"/>
      <c r="SQ357" s="1"/>
      <c r="SR357" s="1"/>
      <c r="SS357" s="1"/>
      <c r="ST357" s="1"/>
      <c r="SU357" s="1"/>
      <c r="SV357" s="1"/>
      <c r="SW357" s="1"/>
      <c r="SX357" s="1"/>
      <c r="SY357" s="1"/>
      <c r="SZ357" s="1"/>
      <c r="TA357" s="1"/>
      <c r="TB357" s="1"/>
      <c r="TC357" s="1"/>
      <c r="TD357" s="1"/>
      <c r="TE357" s="1"/>
    </row>
    <row r="358">
      <c r="K358" s="1"/>
      <c r="L358" s="1"/>
      <c r="M358" s="1"/>
      <c r="N358" s="1"/>
      <c r="O358" s="1"/>
      <c r="P358" s="1"/>
      <c r="Q358" s="1"/>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1"/>
      <c r="AU358" s="1"/>
      <c r="AV358" s="1"/>
      <c r="AW358" s="1"/>
      <c r="AX358" s="1"/>
      <c r="AY358" s="1"/>
      <c r="AZ358" s="3"/>
      <c r="BA358" s="3"/>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X358" s="1"/>
      <c r="DY358" s="1"/>
      <c r="DZ358" s="1"/>
      <c r="EA358" s="1"/>
      <c r="EB358" s="1"/>
      <c r="EC358" s="1"/>
      <c r="ED358" s="1"/>
      <c r="EE358" s="1"/>
      <c r="EF358" s="1"/>
      <c r="EG358" s="1"/>
      <c r="EH358" s="1"/>
      <c r="EI358" s="1"/>
      <c r="EJ358" s="1"/>
      <c r="EK358" s="1"/>
      <c r="EL358" s="1"/>
      <c r="EM358" s="1"/>
      <c r="EN358" s="1"/>
      <c r="EO358" s="1"/>
      <c r="EP358" s="1"/>
      <c r="EQ358" s="1"/>
      <c r="ER358" s="1"/>
      <c r="FM358" s="1"/>
      <c r="FN358" s="1"/>
      <c r="FO358" s="1"/>
      <c r="FP358" s="1"/>
      <c r="FQ358" s="1"/>
      <c r="FR358" s="1"/>
      <c r="FS358" s="1"/>
      <c r="FT358" s="1"/>
      <c r="FU358" s="1"/>
      <c r="FV358" s="1"/>
      <c r="FW358" s="1"/>
      <c r="FX358" s="1"/>
      <c r="FY358" s="1"/>
      <c r="FZ358" s="1"/>
      <c r="GA358" s="1"/>
      <c r="GB358" s="1"/>
      <c r="GC358" s="1"/>
      <c r="GD358" s="1"/>
      <c r="GE358" s="1"/>
      <c r="GF358" s="1"/>
      <c r="JF358" s="1"/>
      <c r="JG358" s="1"/>
      <c r="JH358" s="1"/>
      <c r="JI358" s="1"/>
      <c r="JJ358" s="1"/>
      <c r="JK358" s="1"/>
      <c r="JL358" s="1"/>
      <c r="JM358" s="1"/>
      <c r="JN358" s="1"/>
      <c r="KN358" s="1"/>
      <c r="KO358" s="1"/>
      <c r="KP358" s="1"/>
      <c r="KQ358" s="1"/>
      <c r="KR358" s="4"/>
      <c r="KS358" s="4"/>
      <c r="KT358" s="4"/>
      <c r="KU358" s="1"/>
      <c r="KV358" s="1"/>
      <c r="KW358" s="1"/>
      <c r="KX358" s="1"/>
      <c r="KY358" s="1"/>
      <c r="KZ358" s="1"/>
      <c r="LA358" s="1"/>
      <c r="LB358" s="1"/>
      <c r="LC358" s="1"/>
      <c r="LD358" s="4"/>
      <c r="LE358" s="4"/>
      <c r="LF358" s="4"/>
      <c r="LG358" s="4"/>
      <c r="LH358" s="4"/>
      <c r="SK358" s="1"/>
      <c r="SL358" s="1"/>
      <c r="SM358" s="1"/>
      <c r="SN358" s="1"/>
      <c r="SO358" s="1"/>
      <c r="SP358" s="1"/>
      <c r="SQ358" s="1"/>
      <c r="SR358" s="1"/>
      <c r="SS358" s="1"/>
      <c r="ST358" s="1"/>
      <c r="SU358" s="1"/>
      <c r="SV358" s="1"/>
      <c r="SW358" s="1"/>
      <c r="SX358" s="1"/>
      <c r="SY358" s="1"/>
      <c r="SZ358" s="1"/>
      <c r="TA358" s="1"/>
      <c r="TB358" s="1"/>
      <c r="TC358" s="1"/>
      <c r="TD358" s="1"/>
      <c r="TE358" s="1"/>
    </row>
    <row r="359">
      <c r="K359" s="1"/>
      <c r="L359" s="1"/>
      <c r="M359" s="1"/>
      <c r="N359" s="1"/>
      <c r="O359" s="1"/>
      <c r="P359" s="1"/>
      <c r="Q359" s="1"/>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1"/>
      <c r="AU359" s="1"/>
      <c r="AV359" s="1"/>
      <c r="AW359" s="1"/>
      <c r="AX359" s="1"/>
      <c r="AY359" s="1"/>
      <c r="AZ359" s="3"/>
      <c r="BA359" s="3"/>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X359" s="1"/>
      <c r="DY359" s="1"/>
      <c r="DZ359" s="1"/>
      <c r="EA359" s="1"/>
      <c r="EB359" s="1"/>
      <c r="EC359" s="1"/>
      <c r="ED359" s="1"/>
      <c r="EE359" s="1"/>
      <c r="EF359" s="1"/>
      <c r="EG359" s="1"/>
      <c r="EH359" s="1"/>
      <c r="EI359" s="1"/>
      <c r="EJ359" s="1"/>
      <c r="EK359" s="1"/>
      <c r="EL359" s="1"/>
      <c r="EM359" s="1"/>
      <c r="EN359" s="1"/>
      <c r="EO359" s="1"/>
      <c r="EP359" s="1"/>
      <c r="EQ359" s="1"/>
      <c r="ER359" s="1"/>
      <c r="FM359" s="1"/>
      <c r="FN359" s="1"/>
      <c r="FO359" s="1"/>
      <c r="FP359" s="1"/>
      <c r="FQ359" s="1"/>
      <c r="FR359" s="1"/>
      <c r="FS359" s="1"/>
      <c r="FT359" s="1"/>
      <c r="FU359" s="1"/>
      <c r="FV359" s="1"/>
      <c r="FW359" s="1"/>
      <c r="FX359" s="1"/>
      <c r="FY359" s="1"/>
      <c r="FZ359" s="1"/>
      <c r="GA359" s="1"/>
      <c r="GB359" s="1"/>
      <c r="GC359" s="1"/>
      <c r="GD359" s="1"/>
      <c r="GE359" s="1"/>
      <c r="GF359" s="1"/>
      <c r="JF359" s="1"/>
      <c r="JG359" s="1"/>
      <c r="JH359" s="1"/>
      <c r="JI359" s="1"/>
      <c r="JJ359" s="1"/>
      <c r="JK359" s="1"/>
      <c r="JL359" s="1"/>
      <c r="JM359" s="1"/>
      <c r="JN359" s="1"/>
      <c r="KN359" s="1"/>
      <c r="KO359" s="1"/>
      <c r="KP359" s="1"/>
      <c r="KQ359" s="1"/>
      <c r="KR359" s="4"/>
      <c r="KS359" s="4"/>
      <c r="KT359" s="4"/>
      <c r="KU359" s="1"/>
      <c r="KV359" s="1"/>
      <c r="KW359" s="1"/>
      <c r="KX359" s="1"/>
      <c r="KY359" s="1"/>
      <c r="KZ359" s="1"/>
      <c r="LA359" s="1"/>
      <c r="LB359" s="1"/>
      <c r="LC359" s="1"/>
      <c r="LD359" s="4"/>
      <c r="LE359" s="4"/>
      <c r="LF359" s="4"/>
      <c r="LG359" s="4"/>
      <c r="LH359" s="4"/>
      <c r="SK359" s="1"/>
      <c r="SL359" s="1"/>
      <c r="SM359" s="1"/>
      <c r="SN359" s="1"/>
      <c r="SO359" s="1"/>
      <c r="SP359" s="1"/>
      <c r="SQ359" s="1"/>
      <c r="SR359" s="1"/>
      <c r="SS359" s="1"/>
      <c r="ST359" s="1"/>
      <c r="SU359" s="1"/>
      <c r="SV359" s="1"/>
      <c r="SW359" s="1"/>
      <c r="SX359" s="1"/>
      <c r="SY359" s="1"/>
      <c r="SZ359" s="1"/>
      <c r="TA359" s="1"/>
      <c r="TB359" s="1"/>
      <c r="TC359" s="1"/>
      <c r="TD359" s="1"/>
      <c r="TE359" s="1"/>
    </row>
    <row r="360">
      <c r="K360" s="1"/>
      <c r="L360" s="1"/>
      <c r="M360" s="1"/>
      <c r="N360" s="1"/>
      <c r="O360" s="1"/>
      <c r="P360" s="1"/>
      <c r="Q360" s="1"/>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1"/>
      <c r="AU360" s="1"/>
      <c r="AV360" s="1"/>
      <c r="AW360" s="1"/>
      <c r="AX360" s="1"/>
      <c r="AY360" s="1"/>
      <c r="AZ360" s="3"/>
      <c r="BA360" s="3"/>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X360" s="1"/>
      <c r="DY360" s="1"/>
      <c r="DZ360" s="1"/>
      <c r="EA360" s="1"/>
      <c r="EB360" s="1"/>
      <c r="EC360" s="1"/>
      <c r="ED360" s="1"/>
      <c r="EE360" s="1"/>
      <c r="EF360" s="1"/>
      <c r="EG360" s="1"/>
      <c r="EH360" s="1"/>
      <c r="EI360" s="1"/>
      <c r="EJ360" s="1"/>
      <c r="EK360" s="1"/>
      <c r="EL360" s="1"/>
      <c r="EM360" s="1"/>
      <c r="EN360" s="1"/>
      <c r="EO360" s="1"/>
      <c r="EP360" s="1"/>
      <c r="EQ360" s="1"/>
      <c r="ER360" s="1"/>
      <c r="FM360" s="1"/>
      <c r="FN360" s="1"/>
      <c r="FO360" s="1"/>
      <c r="FP360" s="1"/>
      <c r="FQ360" s="1"/>
      <c r="FR360" s="1"/>
      <c r="FS360" s="1"/>
      <c r="FT360" s="1"/>
      <c r="FU360" s="1"/>
      <c r="FV360" s="1"/>
      <c r="FW360" s="1"/>
      <c r="FX360" s="1"/>
      <c r="FY360" s="1"/>
      <c r="FZ360" s="1"/>
      <c r="GA360" s="1"/>
      <c r="GB360" s="1"/>
      <c r="GC360" s="1"/>
      <c r="GD360" s="1"/>
      <c r="GE360" s="1"/>
      <c r="GF360" s="1"/>
      <c r="JF360" s="1"/>
      <c r="JG360" s="1"/>
      <c r="JH360" s="1"/>
      <c r="JI360" s="1"/>
      <c r="JJ360" s="1"/>
      <c r="JK360" s="1"/>
      <c r="JL360" s="1"/>
      <c r="JM360" s="1"/>
      <c r="JN360" s="1"/>
      <c r="KN360" s="1"/>
      <c r="KO360" s="1"/>
      <c r="KP360" s="1"/>
      <c r="KQ360" s="1"/>
      <c r="KR360" s="4"/>
      <c r="KS360" s="4"/>
      <c r="KT360" s="4"/>
      <c r="KU360" s="1"/>
      <c r="KV360" s="1"/>
      <c r="KW360" s="1"/>
      <c r="KX360" s="1"/>
      <c r="KY360" s="1"/>
      <c r="KZ360" s="1"/>
      <c r="LA360" s="1"/>
      <c r="LB360" s="1"/>
      <c r="LC360" s="1"/>
      <c r="LD360" s="4"/>
      <c r="LE360" s="4"/>
      <c r="LF360" s="4"/>
      <c r="LG360" s="4"/>
      <c r="LH360" s="4"/>
      <c r="SK360" s="1"/>
      <c r="SL360" s="1"/>
      <c r="SM360" s="1"/>
      <c r="SN360" s="1"/>
      <c r="SO360" s="1"/>
      <c r="SP360" s="1"/>
      <c r="SQ360" s="1"/>
      <c r="SR360" s="1"/>
      <c r="SS360" s="1"/>
      <c r="ST360" s="1"/>
      <c r="SU360" s="1"/>
      <c r="SV360" s="1"/>
      <c r="SW360" s="1"/>
      <c r="SX360" s="1"/>
      <c r="SY360" s="1"/>
      <c r="SZ360" s="1"/>
      <c r="TA360" s="1"/>
      <c r="TB360" s="1"/>
      <c r="TC360" s="1"/>
      <c r="TD360" s="1"/>
      <c r="TE360" s="1"/>
    </row>
    <row r="361">
      <c r="K361" s="1"/>
      <c r="L361" s="1"/>
      <c r="M361" s="1"/>
      <c r="N361" s="1"/>
      <c r="O361" s="1"/>
      <c r="P361" s="1"/>
      <c r="Q361" s="1"/>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1"/>
      <c r="AU361" s="1"/>
      <c r="AV361" s="1"/>
      <c r="AW361" s="1"/>
      <c r="AX361" s="1"/>
      <c r="AY361" s="1"/>
      <c r="AZ361" s="3"/>
      <c r="BA361" s="3"/>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X361" s="1"/>
      <c r="DY361" s="1"/>
      <c r="DZ361" s="1"/>
      <c r="EA361" s="1"/>
      <c r="EB361" s="1"/>
      <c r="EC361" s="1"/>
      <c r="ED361" s="1"/>
      <c r="EE361" s="1"/>
      <c r="EF361" s="1"/>
      <c r="EG361" s="1"/>
      <c r="EH361" s="1"/>
      <c r="EI361" s="1"/>
      <c r="EJ361" s="1"/>
      <c r="EK361" s="1"/>
      <c r="EL361" s="1"/>
      <c r="EM361" s="1"/>
      <c r="EN361" s="1"/>
      <c r="EO361" s="1"/>
      <c r="EP361" s="1"/>
      <c r="EQ361" s="1"/>
      <c r="ER361" s="1"/>
      <c r="FM361" s="1"/>
      <c r="FN361" s="1"/>
      <c r="FO361" s="1"/>
      <c r="FP361" s="1"/>
      <c r="FQ361" s="1"/>
      <c r="FR361" s="1"/>
      <c r="FS361" s="1"/>
      <c r="FT361" s="1"/>
      <c r="FU361" s="1"/>
      <c r="FV361" s="1"/>
      <c r="FW361" s="1"/>
      <c r="FX361" s="1"/>
      <c r="FY361" s="1"/>
      <c r="FZ361" s="1"/>
      <c r="GA361" s="1"/>
      <c r="GB361" s="1"/>
      <c r="GC361" s="1"/>
      <c r="GD361" s="1"/>
      <c r="GE361" s="1"/>
      <c r="GF361" s="1"/>
      <c r="JF361" s="1"/>
      <c r="JG361" s="1"/>
      <c r="JH361" s="1"/>
      <c r="JI361" s="1"/>
      <c r="JJ361" s="1"/>
      <c r="JK361" s="1"/>
      <c r="JL361" s="1"/>
      <c r="JM361" s="1"/>
      <c r="JN361" s="1"/>
      <c r="KN361" s="1"/>
      <c r="KO361" s="1"/>
      <c r="KP361" s="1"/>
      <c r="KQ361" s="1"/>
      <c r="KR361" s="4"/>
      <c r="KS361" s="4"/>
      <c r="KT361" s="4"/>
      <c r="KU361" s="1"/>
      <c r="KV361" s="1"/>
      <c r="KW361" s="1"/>
      <c r="KX361" s="1"/>
      <c r="KY361" s="1"/>
      <c r="KZ361" s="1"/>
      <c r="LA361" s="1"/>
      <c r="LB361" s="1"/>
      <c r="LC361" s="1"/>
      <c r="LD361" s="4"/>
      <c r="LE361" s="4"/>
      <c r="LF361" s="4"/>
      <c r="LG361" s="4"/>
      <c r="LH361" s="4"/>
      <c r="SK361" s="1"/>
      <c r="SL361" s="1"/>
      <c r="SM361" s="1"/>
      <c r="SN361" s="1"/>
      <c r="SO361" s="1"/>
      <c r="SP361" s="1"/>
      <c r="SQ361" s="1"/>
      <c r="SR361" s="1"/>
      <c r="SS361" s="1"/>
      <c r="ST361" s="1"/>
      <c r="SU361" s="1"/>
      <c r="SV361" s="1"/>
      <c r="SW361" s="1"/>
      <c r="SX361" s="1"/>
      <c r="SY361" s="1"/>
      <c r="SZ361" s="1"/>
      <c r="TA361" s="1"/>
      <c r="TB361" s="1"/>
      <c r="TC361" s="1"/>
      <c r="TD361" s="1"/>
      <c r="TE361" s="1"/>
    </row>
    <row r="362">
      <c r="K362" s="1"/>
      <c r="L362" s="1"/>
      <c r="M362" s="1"/>
      <c r="N362" s="1"/>
      <c r="O362" s="1"/>
      <c r="P362" s="1"/>
      <c r="Q362" s="1"/>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1"/>
      <c r="AU362" s="1"/>
      <c r="AV362" s="1"/>
      <c r="AW362" s="1"/>
      <c r="AX362" s="1"/>
      <c r="AY362" s="1"/>
      <c r="AZ362" s="3"/>
      <c r="BA362" s="3"/>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X362" s="1"/>
      <c r="DY362" s="1"/>
      <c r="DZ362" s="1"/>
      <c r="EA362" s="1"/>
      <c r="EB362" s="1"/>
      <c r="EC362" s="1"/>
      <c r="ED362" s="1"/>
      <c r="EE362" s="1"/>
      <c r="EF362" s="1"/>
      <c r="EG362" s="1"/>
      <c r="EH362" s="1"/>
      <c r="EI362" s="1"/>
      <c r="EJ362" s="1"/>
      <c r="EK362" s="1"/>
      <c r="EL362" s="1"/>
      <c r="EM362" s="1"/>
      <c r="EN362" s="1"/>
      <c r="EO362" s="1"/>
      <c r="EP362" s="1"/>
      <c r="EQ362" s="1"/>
      <c r="ER362" s="1"/>
      <c r="FM362" s="1"/>
      <c r="FN362" s="1"/>
      <c r="FO362" s="1"/>
      <c r="FP362" s="1"/>
      <c r="FQ362" s="1"/>
      <c r="FR362" s="1"/>
      <c r="FS362" s="1"/>
      <c r="FT362" s="1"/>
      <c r="FU362" s="1"/>
      <c r="FV362" s="1"/>
      <c r="FW362" s="1"/>
      <c r="FX362" s="1"/>
      <c r="FY362" s="1"/>
      <c r="FZ362" s="1"/>
      <c r="GA362" s="1"/>
      <c r="GB362" s="1"/>
      <c r="GC362" s="1"/>
      <c r="GD362" s="1"/>
      <c r="GE362" s="1"/>
      <c r="GF362" s="1"/>
      <c r="JF362" s="1"/>
      <c r="JG362" s="1"/>
      <c r="JH362" s="1"/>
      <c r="JI362" s="1"/>
      <c r="JJ362" s="1"/>
      <c r="JK362" s="1"/>
      <c r="JL362" s="1"/>
      <c r="JM362" s="1"/>
      <c r="JN362" s="1"/>
      <c r="KN362" s="1"/>
      <c r="KO362" s="1"/>
      <c r="KP362" s="1"/>
      <c r="KQ362" s="1"/>
      <c r="KR362" s="4"/>
      <c r="KS362" s="4"/>
      <c r="KT362" s="4"/>
      <c r="KU362" s="1"/>
      <c r="KV362" s="1"/>
      <c r="KW362" s="1"/>
      <c r="KX362" s="1"/>
      <c r="KY362" s="1"/>
      <c r="KZ362" s="1"/>
      <c r="LA362" s="1"/>
      <c r="LB362" s="1"/>
      <c r="LC362" s="1"/>
      <c r="LD362" s="4"/>
      <c r="LE362" s="4"/>
      <c r="LF362" s="4"/>
      <c r="LG362" s="4"/>
      <c r="LH362" s="4"/>
      <c r="SK362" s="1"/>
      <c r="SL362" s="1"/>
      <c r="SM362" s="1"/>
      <c r="SN362" s="1"/>
      <c r="SO362" s="1"/>
      <c r="SP362" s="1"/>
      <c r="SQ362" s="1"/>
      <c r="SR362" s="1"/>
      <c r="SS362" s="1"/>
      <c r="ST362" s="1"/>
      <c r="SU362" s="1"/>
      <c r="SV362" s="1"/>
      <c r="SW362" s="1"/>
      <c r="SX362" s="1"/>
      <c r="SY362" s="1"/>
      <c r="SZ362" s="1"/>
      <c r="TA362" s="1"/>
      <c r="TB362" s="1"/>
      <c r="TC362" s="1"/>
      <c r="TD362" s="1"/>
      <c r="TE362" s="1"/>
    </row>
    <row r="363">
      <c r="K363" s="1"/>
      <c r="L363" s="1"/>
      <c r="M363" s="1"/>
      <c r="N363" s="1"/>
      <c r="O363" s="1"/>
      <c r="P363" s="1"/>
      <c r="Q363" s="1"/>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1"/>
      <c r="AU363" s="1"/>
      <c r="AV363" s="1"/>
      <c r="AW363" s="1"/>
      <c r="AX363" s="1"/>
      <c r="AY363" s="1"/>
      <c r="AZ363" s="3"/>
      <c r="BA363" s="3"/>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X363" s="1"/>
      <c r="DY363" s="1"/>
      <c r="DZ363" s="1"/>
      <c r="EA363" s="1"/>
      <c r="EB363" s="1"/>
      <c r="EC363" s="1"/>
      <c r="ED363" s="1"/>
      <c r="EE363" s="1"/>
      <c r="EF363" s="1"/>
      <c r="EG363" s="1"/>
      <c r="EH363" s="1"/>
      <c r="EI363" s="1"/>
      <c r="EJ363" s="1"/>
      <c r="EK363" s="1"/>
      <c r="EL363" s="1"/>
      <c r="EM363" s="1"/>
      <c r="EN363" s="1"/>
      <c r="EO363" s="1"/>
      <c r="EP363" s="1"/>
      <c r="EQ363" s="1"/>
      <c r="ER363" s="1"/>
      <c r="FM363" s="1"/>
      <c r="FN363" s="1"/>
      <c r="FO363" s="1"/>
      <c r="FP363" s="1"/>
      <c r="FQ363" s="1"/>
      <c r="FR363" s="1"/>
      <c r="FS363" s="1"/>
      <c r="FT363" s="1"/>
      <c r="FU363" s="1"/>
      <c r="FV363" s="1"/>
      <c r="FW363" s="1"/>
      <c r="FX363" s="1"/>
      <c r="FY363" s="1"/>
      <c r="FZ363" s="1"/>
      <c r="GA363" s="1"/>
      <c r="GB363" s="1"/>
      <c r="GC363" s="1"/>
      <c r="GD363" s="1"/>
      <c r="GE363" s="1"/>
      <c r="GF363" s="1"/>
      <c r="JF363" s="1"/>
      <c r="JG363" s="1"/>
      <c r="JH363" s="1"/>
      <c r="JI363" s="1"/>
      <c r="JJ363" s="1"/>
      <c r="JK363" s="1"/>
      <c r="JL363" s="1"/>
      <c r="JM363" s="1"/>
      <c r="JN363" s="1"/>
      <c r="KN363" s="1"/>
      <c r="KO363" s="1"/>
      <c r="KP363" s="1"/>
      <c r="KQ363" s="1"/>
      <c r="KR363" s="4"/>
      <c r="KS363" s="4"/>
      <c r="KT363" s="4"/>
      <c r="KU363" s="1"/>
      <c r="KV363" s="1"/>
      <c r="KW363" s="1"/>
      <c r="KX363" s="1"/>
      <c r="KY363" s="1"/>
      <c r="KZ363" s="1"/>
      <c r="LA363" s="1"/>
      <c r="LB363" s="1"/>
      <c r="LC363" s="1"/>
      <c r="LD363" s="4"/>
      <c r="LE363" s="4"/>
      <c r="LF363" s="4"/>
      <c r="LG363" s="4"/>
      <c r="LH363" s="4"/>
      <c r="SK363" s="1"/>
      <c r="SL363" s="1"/>
      <c r="SM363" s="1"/>
      <c r="SN363" s="1"/>
      <c r="SO363" s="1"/>
      <c r="SP363" s="1"/>
      <c r="SQ363" s="1"/>
      <c r="SR363" s="1"/>
      <c r="SS363" s="1"/>
      <c r="ST363" s="1"/>
      <c r="SU363" s="1"/>
      <c r="SV363" s="1"/>
      <c r="SW363" s="1"/>
      <c r="SX363" s="1"/>
      <c r="SY363" s="1"/>
      <c r="SZ363" s="1"/>
      <c r="TA363" s="1"/>
      <c r="TB363" s="1"/>
      <c r="TC363" s="1"/>
      <c r="TD363" s="1"/>
      <c r="TE363" s="1"/>
    </row>
    <row r="364">
      <c r="K364" s="1"/>
      <c r="L364" s="1"/>
      <c r="M364" s="1"/>
      <c r="N364" s="1"/>
      <c r="O364" s="1"/>
      <c r="P364" s="1"/>
      <c r="Q364" s="1"/>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1"/>
      <c r="AU364" s="1"/>
      <c r="AV364" s="1"/>
      <c r="AW364" s="1"/>
      <c r="AX364" s="1"/>
      <c r="AY364" s="1"/>
      <c r="AZ364" s="3"/>
      <c r="BA364" s="3"/>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X364" s="1"/>
      <c r="DY364" s="1"/>
      <c r="DZ364" s="1"/>
      <c r="EA364" s="1"/>
      <c r="EB364" s="1"/>
      <c r="EC364" s="1"/>
      <c r="ED364" s="1"/>
      <c r="EE364" s="1"/>
      <c r="EF364" s="1"/>
      <c r="EG364" s="1"/>
      <c r="EH364" s="1"/>
      <c r="EI364" s="1"/>
      <c r="EJ364" s="1"/>
      <c r="EK364" s="1"/>
      <c r="EL364" s="1"/>
      <c r="EM364" s="1"/>
      <c r="EN364" s="1"/>
      <c r="EO364" s="1"/>
      <c r="EP364" s="1"/>
      <c r="EQ364" s="1"/>
      <c r="ER364" s="1"/>
      <c r="FM364" s="1"/>
      <c r="FN364" s="1"/>
      <c r="FO364" s="1"/>
      <c r="FP364" s="1"/>
      <c r="FQ364" s="1"/>
      <c r="FR364" s="1"/>
      <c r="FS364" s="1"/>
      <c r="FT364" s="1"/>
      <c r="FU364" s="1"/>
      <c r="FV364" s="1"/>
      <c r="FW364" s="1"/>
      <c r="FX364" s="1"/>
      <c r="FY364" s="1"/>
      <c r="FZ364" s="1"/>
      <c r="GA364" s="1"/>
      <c r="GB364" s="1"/>
      <c r="GC364" s="1"/>
      <c r="GD364" s="1"/>
      <c r="GE364" s="1"/>
      <c r="GF364" s="1"/>
      <c r="JF364" s="1"/>
      <c r="JG364" s="1"/>
      <c r="JH364" s="1"/>
      <c r="JI364" s="1"/>
      <c r="JJ364" s="1"/>
      <c r="JK364" s="1"/>
      <c r="JL364" s="1"/>
      <c r="JM364" s="1"/>
      <c r="JN364" s="1"/>
      <c r="KN364" s="1"/>
      <c r="KO364" s="1"/>
      <c r="KP364" s="1"/>
      <c r="KQ364" s="1"/>
      <c r="KR364" s="4"/>
      <c r="KS364" s="4"/>
      <c r="KT364" s="4"/>
      <c r="KU364" s="1"/>
      <c r="KV364" s="1"/>
      <c r="KW364" s="1"/>
      <c r="KX364" s="1"/>
      <c r="KY364" s="1"/>
      <c r="KZ364" s="1"/>
      <c r="LA364" s="1"/>
      <c r="LB364" s="1"/>
      <c r="LC364" s="1"/>
      <c r="LD364" s="4"/>
      <c r="LE364" s="4"/>
      <c r="LF364" s="4"/>
      <c r="LG364" s="4"/>
      <c r="LH364" s="4"/>
      <c r="SK364" s="1"/>
      <c r="SL364" s="1"/>
      <c r="SM364" s="1"/>
      <c r="SN364" s="1"/>
      <c r="SO364" s="1"/>
      <c r="SP364" s="1"/>
      <c r="SQ364" s="1"/>
      <c r="SR364" s="1"/>
      <c r="SS364" s="1"/>
      <c r="ST364" s="1"/>
      <c r="SU364" s="1"/>
      <c r="SV364" s="1"/>
      <c r="SW364" s="1"/>
      <c r="SX364" s="1"/>
      <c r="SY364" s="1"/>
      <c r="SZ364" s="1"/>
      <c r="TA364" s="1"/>
      <c r="TB364" s="1"/>
      <c r="TC364" s="1"/>
      <c r="TD364" s="1"/>
      <c r="TE364" s="1"/>
    </row>
    <row r="365">
      <c r="K365" s="1"/>
      <c r="L365" s="1"/>
      <c r="M365" s="1"/>
      <c r="N365" s="1"/>
      <c r="O365" s="1"/>
      <c r="P365" s="1"/>
      <c r="Q365" s="1"/>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1"/>
      <c r="AU365" s="1"/>
      <c r="AV365" s="1"/>
      <c r="AW365" s="1"/>
      <c r="AX365" s="1"/>
      <c r="AY365" s="1"/>
      <c r="AZ365" s="3"/>
      <c r="BA365" s="3"/>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X365" s="1"/>
      <c r="DY365" s="1"/>
      <c r="DZ365" s="1"/>
      <c r="EA365" s="1"/>
      <c r="EB365" s="1"/>
      <c r="EC365" s="1"/>
      <c r="ED365" s="1"/>
      <c r="EE365" s="1"/>
      <c r="EF365" s="1"/>
      <c r="EG365" s="1"/>
      <c r="EH365" s="1"/>
      <c r="EI365" s="1"/>
      <c r="EJ365" s="1"/>
      <c r="EK365" s="1"/>
      <c r="EL365" s="1"/>
      <c r="EM365" s="1"/>
      <c r="EN365" s="1"/>
      <c r="EO365" s="1"/>
      <c r="EP365" s="1"/>
      <c r="EQ365" s="1"/>
      <c r="ER365" s="1"/>
      <c r="FM365" s="1"/>
      <c r="FN365" s="1"/>
      <c r="FO365" s="1"/>
      <c r="FP365" s="1"/>
      <c r="FQ365" s="1"/>
      <c r="FR365" s="1"/>
      <c r="FS365" s="1"/>
      <c r="FT365" s="1"/>
      <c r="FU365" s="1"/>
      <c r="FV365" s="1"/>
      <c r="FW365" s="1"/>
      <c r="FX365" s="1"/>
      <c r="FY365" s="1"/>
      <c r="FZ365" s="1"/>
      <c r="GA365" s="1"/>
      <c r="GB365" s="1"/>
      <c r="GC365" s="1"/>
      <c r="GD365" s="1"/>
      <c r="GE365" s="1"/>
      <c r="GF365" s="1"/>
      <c r="JF365" s="1"/>
      <c r="JG365" s="1"/>
      <c r="JH365" s="1"/>
      <c r="JI365" s="1"/>
      <c r="JJ365" s="1"/>
      <c r="JK365" s="1"/>
      <c r="JL365" s="1"/>
      <c r="JM365" s="1"/>
      <c r="JN365" s="1"/>
      <c r="KN365" s="1"/>
      <c r="KO365" s="1"/>
      <c r="KP365" s="1"/>
      <c r="KQ365" s="1"/>
      <c r="KR365" s="4"/>
      <c r="KS365" s="4"/>
      <c r="KT365" s="4"/>
      <c r="KU365" s="1"/>
      <c r="KV365" s="1"/>
      <c r="KW365" s="1"/>
      <c r="KX365" s="1"/>
      <c r="KY365" s="1"/>
      <c r="KZ365" s="1"/>
      <c r="LA365" s="1"/>
      <c r="LB365" s="1"/>
      <c r="LC365" s="1"/>
      <c r="LD365" s="4"/>
      <c r="LE365" s="4"/>
      <c r="LF365" s="4"/>
      <c r="LG365" s="4"/>
      <c r="LH365" s="4"/>
      <c r="SK365" s="1"/>
      <c r="SL365" s="1"/>
      <c r="SM365" s="1"/>
      <c r="SN365" s="1"/>
      <c r="SO365" s="1"/>
      <c r="SP365" s="1"/>
      <c r="SQ365" s="1"/>
      <c r="SR365" s="1"/>
      <c r="SS365" s="1"/>
      <c r="ST365" s="1"/>
      <c r="SU365" s="1"/>
      <c r="SV365" s="1"/>
      <c r="SW365" s="1"/>
      <c r="SX365" s="1"/>
      <c r="SY365" s="1"/>
      <c r="SZ365" s="1"/>
      <c r="TA365" s="1"/>
      <c r="TB365" s="1"/>
      <c r="TC365" s="1"/>
      <c r="TD365" s="1"/>
      <c r="TE365" s="1"/>
    </row>
    <row r="366">
      <c r="K366" s="1"/>
      <c r="L366" s="1"/>
      <c r="M366" s="1"/>
      <c r="N366" s="1"/>
      <c r="O366" s="1"/>
      <c r="P366" s="1"/>
      <c r="Q366" s="1"/>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1"/>
      <c r="AU366" s="1"/>
      <c r="AV366" s="1"/>
      <c r="AW366" s="1"/>
      <c r="AX366" s="1"/>
      <c r="AY366" s="1"/>
      <c r="AZ366" s="3"/>
      <c r="BA366" s="3"/>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X366" s="1"/>
      <c r="DY366" s="1"/>
      <c r="DZ366" s="1"/>
      <c r="EA366" s="1"/>
      <c r="EB366" s="1"/>
      <c r="EC366" s="1"/>
      <c r="ED366" s="1"/>
      <c r="EE366" s="1"/>
      <c r="EF366" s="1"/>
      <c r="EG366" s="1"/>
      <c r="EH366" s="1"/>
      <c r="EI366" s="1"/>
      <c r="EJ366" s="1"/>
      <c r="EK366" s="1"/>
      <c r="EL366" s="1"/>
      <c r="EM366" s="1"/>
      <c r="EN366" s="1"/>
      <c r="EO366" s="1"/>
      <c r="EP366" s="1"/>
      <c r="EQ366" s="1"/>
      <c r="ER366" s="1"/>
      <c r="FM366" s="1"/>
      <c r="FN366" s="1"/>
      <c r="FO366" s="1"/>
      <c r="FP366" s="1"/>
      <c r="FQ366" s="1"/>
      <c r="FR366" s="1"/>
      <c r="FS366" s="1"/>
      <c r="FT366" s="1"/>
      <c r="FU366" s="1"/>
      <c r="FV366" s="1"/>
      <c r="FW366" s="1"/>
      <c r="FX366" s="1"/>
      <c r="FY366" s="1"/>
      <c r="FZ366" s="1"/>
      <c r="GA366" s="1"/>
      <c r="GB366" s="1"/>
      <c r="GC366" s="1"/>
      <c r="GD366" s="1"/>
      <c r="GE366" s="1"/>
      <c r="GF366" s="1"/>
      <c r="JF366" s="1"/>
      <c r="JG366" s="1"/>
      <c r="JH366" s="1"/>
      <c r="JI366" s="1"/>
      <c r="JJ366" s="1"/>
      <c r="JK366" s="1"/>
      <c r="JL366" s="1"/>
      <c r="JM366" s="1"/>
      <c r="JN366" s="1"/>
      <c r="KN366" s="1"/>
      <c r="KO366" s="1"/>
      <c r="KP366" s="1"/>
      <c r="KQ366" s="1"/>
      <c r="KR366" s="4"/>
      <c r="KS366" s="4"/>
      <c r="KT366" s="4"/>
      <c r="KU366" s="1"/>
      <c r="KV366" s="1"/>
      <c r="KW366" s="1"/>
      <c r="KX366" s="1"/>
      <c r="KY366" s="1"/>
      <c r="KZ366" s="1"/>
      <c r="LA366" s="1"/>
      <c r="LB366" s="1"/>
      <c r="LC366" s="1"/>
      <c r="LD366" s="4"/>
      <c r="LE366" s="4"/>
      <c r="LF366" s="4"/>
      <c r="LG366" s="4"/>
      <c r="LH366" s="4"/>
      <c r="SK366" s="1"/>
      <c r="SL366" s="1"/>
      <c r="SM366" s="1"/>
      <c r="SN366" s="1"/>
      <c r="SO366" s="1"/>
      <c r="SP366" s="1"/>
      <c r="SQ366" s="1"/>
      <c r="SR366" s="1"/>
      <c r="SS366" s="1"/>
      <c r="ST366" s="1"/>
      <c r="SU366" s="1"/>
      <c r="SV366" s="1"/>
      <c r="SW366" s="1"/>
      <c r="SX366" s="1"/>
      <c r="SY366" s="1"/>
      <c r="SZ366" s="1"/>
      <c r="TA366" s="1"/>
      <c r="TB366" s="1"/>
      <c r="TC366" s="1"/>
      <c r="TD366" s="1"/>
      <c r="TE366" s="1"/>
    </row>
    <row r="367">
      <c r="K367" s="1"/>
      <c r="L367" s="1"/>
      <c r="M367" s="1"/>
      <c r="N367" s="1"/>
      <c r="O367" s="1"/>
      <c r="P367" s="1"/>
      <c r="Q367" s="1"/>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1"/>
      <c r="AU367" s="1"/>
      <c r="AV367" s="1"/>
      <c r="AW367" s="1"/>
      <c r="AX367" s="1"/>
      <c r="AY367" s="1"/>
      <c r="AZ367" s="3"/>
      <c r="BA367" s="3"/>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X367" s="1"/>
      <c r="DY367" s="1"/>
      <c r="DZ367" s="1"/>
      <c r="EA367" s="1"/>
      <c r="EB367" s="1"/>
      <c r="EC367" s="1"/>
      <c r="ED367" s="1"/>
      <c r="EE367" s="1"/>
      <c r="EF367" s="1"/>
      <c r="EG367" s="1"/>
      <c r="EH367" s="1"/>
      <c r="EI367" s="1"/>
      <c r="EJ367" s="1"/>
      <c r="EK367" s="1"/>
      <c r="EL367" s="1"/>
      <c r="EM367" s="1"/>
      <c r="EN367" s="1"/>
      <c r="EO367" s="1"/>
      <c r="EP367" s="1"/>
      <c r="EQ367" s="1"/>
      <c r="ER367" s="1"/>
      <c r="FM367" s="1"/>
      <c r="FN367" s="1"/>
      <c r="FO367" s="1"/>
      <c r="FP367" s="1"/>
      <c r="FQ367" s="1"/>
      <c r="FR367" s="1"/>
      <c r="FS367" s="1"/>
      <c r="FT367" s="1"/>
      <c r="FU367" s="1"/>
      <c r="FV367" s="1"/>
      <c r="FW367" s="1"/>
      <c r="FX367" s="1"/>
      <c r="FY367" s="1"/>
      <c r="FZ367" s="1"/>
      <c r="GA367" s="1"/>
      <c r="GB367" s="1"/>
      <c r="GC367" s="1"/>
      <c r="GD367" s="1"/>
      <c r="GE367" s="1"/>
      <c r="GF367" s="1"/>
      <c r="JF367" s="1"/>
      <c r="JG367" s="1"/>
      <c r="JH367" s="1"/>
      <c r="JI367" s="1"/>
      <c r="JJ367" s="1"/>
      <c r="JK367" s="1"/>
      <c r="JL367" s="1"/>
      <c r="JM367" s="1"/>
      <c r="JN367" s="1"/>
      <c r="KN367" s="1"/>
      <c r="KO367" s="1"/>
      <c r="KP367" s="1"/>
      <c r="KQ367" s="1"/>
      <c r="KR367" s="4"/>
      <c r="KS367" s="4"/>
      <c r="KT367" s="4"/>
      <c r="KU367" s="1"/>
      <c r="KV367" s="1"/>
      <c r="KW367" s="1"/>
      <c r="KX367" s="1"/>
      <c r="KY367" s="1"/>
      <c r="KZ367" s="1"/>
      <c r="LA367" s="1"/>
      <c r="LB367" s="1"/>
      <c r="LC367" s="1"/>
      <c r="LD367" s="4"/>
      <c r="LE367" s="4"/>
      <c r="LF367" s="4"/>
      <c r="LG367" s="4"/>
      <c r="LH367" s="4"/>
      <c r="SK367" s="1"/>
      <c r="SL367" s="1"/>
      <c r="SM367" s="1"/>
      <c r="SN367" s="1"/>
      <c r="SO367" s="1"/>
      <c r="SP367" s="1"/>
      <c r="SQ367" s="1"/>
      <c r="SR367" s="1"/>
      <c r="SS367" s="1"/>
      <c r="ST367" s="1"/>
      <c r="SU367" s="1"/>
      <c r="SV367" s="1"/>
      <c r="SW367" s="1"/>
      <c r="SX367" s="1"/>
      <c r="SY367" s="1"/>
      <c r="SZ367" s="1"/>
      <c r="TA367" s="1"/>
      <c r="TB367" s="1"/>
      <c r="TC367" s="1"/>
      <c r="TD367" s="1"/>
      <c r="TE367" s="1"/>
    </row>
    <row r="368">
      <c r="K368" s="1"/>
      <c r="L368" s="1"/>
      <c r="M368" s="1"/>
      <c r="N368" s="1"/>
      <c r="O368" s="1"/>
      <c r="P368" s="1"/>
      <c r="Q368" s="1"/>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1"/>
      <c r="AU368" s="1"/>
      <c r="AV368" s="1"/>
      <c r="AW368" s="1"/>
      <c r="AX368" s="1"/>
      <c r="AY368" s="1"/>
      <c r="AZ368" s="3"/>
      <c r="BA368" s="3"/>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X368" s="1"/>
      <c r="DY368" s="1"/>
      <c r="DZ368" s="1"/>
      <c r="EA368" s="1"/>
      <c r="EB368" s="1"/>
      <c r="EC368" s="1"/>
      <c r="ED368" s="1"/>
      <c r="EE368" s="1"/>
      <c r="EF368" s="1"/>
      <c r="EG368" s="1"/>
      <c r="EH368" s="1"/>
      <c r="EI368" s="1"/>
      <c r="EJ368" s="1"/>
      <c r="EK368" s="1"/>
      <c r="EL368" s="1"/>
      <c r="EM368" s="1"/>
      <c r="EN368" s="1"/>
      <c r="EO368" s="1"/>
      <c r="EP368" s="1"/>
      <c r="EQ368" s="1"/>
      <c r="ER368" s="1"/>
      <c r="FM368" s="1"/>
      <c r="FN368" s="1"/>
      <c r="FO368" s="1"/>
      <c r="FP368" s="1"/>
      <c r="FQ368" s="1"/>
      <c r="FR368" s="1"/>
      <c r="FS368" s="1"/>
      <c r="FT368" s="1"/>
      <c r="FU368" s="1"/>
      <c r="FV368" s="1"/>
      <c r="FW368" s="1"/>
      <c r="FX368" s="1"/>
      <c r="FY368" s="1"/>
      <c r="FZ368" s="1"/>
      <c r="GA368" s="1"/>
      <c r="GB368" s="1"/>
      <c r="GC368" s="1"/>
      <c r="GD368" s="1"/>
      <c r="GE368" s="1"/>
      <c r="GF368" s="1"/>
      <c r="JF368" s="1"/>
      <c r="JG368" s="1"/>
      <c r="JH368" s="1"/>
      <c r="JI368" s="1"/>
      <c r="JJ368" s="1"/>
      <c r="JK368" s="1"/>
      <c r="JL368" s="1"/>
      <c r="JM368" s="1"/>
      <c r="JN368" s="1"/>
      <c r="KN368" s="1"/>
      <c r="KO368" s="1"/>
      <c r="KP368" s="1"/>
      <c r="KQ368" s="1"/>
      <c r="KR368" s="4"/>
      <c r="KS368" s="4"/>
      <c r="KT368" s="4"/>
      <c r="KU368" s="1"/>
      <c r="KV368" s="1"/>
      <c r="KW368" s="1"/>
      <c r="KX368" s="1"/>
      <c r="KY368" s="1"/>
      <c r="KZ368" s="1"/>
      <c r="LA368" s="1"/>
      <c r="LB368" s="1"/>
      <c r="LC368" s="1"/>
      <c r="LD368" s="4"/>
      <c r="LE368" s="4"/>
      <c r="LF368" s="4"/>
      <c r="LG368" s="4"/>
      <c r="LH368" s="4"/>
      <c r="SK368" s="1"/>
      <c r="SL368" s="1"/>
      <c r="SM368" s="1"/>
      <c r="SN368" s="1"/>
      <c r="SO368" s="1"/>
      <c r="SP368" s="1"/>
      <c r="SQ368" s="1"/>
      <c r="SR368" s="1"/>
      <c r="SS368" s="1"/>
      <c r="ST368" s="1"/>
      <c r="SU368" s="1"/>
      <c r="SV368" s="1"/>
      <c r="SW368" s="1"/>
      <c r="SX368" s="1"/>
      <c r="SY368" s="1"/>
      <c r="SZ368" s="1"/>
      <c r="TA368" s="1"/>
      <c r="TB368" s="1"/>
      <c r="TC368" s="1"/>
      <c r="TD368" s="1"/>
      <c r="TE368" s="1"/>
    </row>
    <row r="369">
      <c r="K369" s="1"/>
      <c r="L369" s="1"/>
      <c r="M369" s="1"/>
      <c r="N369" s="1"/>
      <c r="O369" s="1"/>
      <c r="P369" s="1"/>
      <c r="Q369" s="1"/>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1"/>
      <c r="AU369" s="1"/>
      <c r="AV369" s="1"/>
      <c r="AW369" s="1"/>
      <c r="AX369" s="1"/>
      <c r="AY369" s="1"/>
      <c r="AZ369" s="3"/>
      <c r="BA369" s="3"/>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X369" s="1"/>
      <c r="DY369" s="1"/>
      <c r="DZ369" s="1"/>
      <c r="EA369" s="1"/>
      <c r="EB369" s="1"/>
      <c r="EC369" s="1"/>
      <c r="ED369" s="1"/>
      <c r="EE369" s="1"/>
      <c r="EF369" s="1"/>
      <c r="EG369" s="1"/>
      <c r="EH369" s="1"/>
      <c r="EI369" s="1"/>
      <c r="EJ369" s="1"/>
      <c r="EK369" s="1"/>
      <c r="EL369" s="1"/>
      <c r="EM369" s="1"/>
      <c r="EN369" s="1"/>
      <c r="EO369" s="1"/>
      <c r="EP369" s="1"/>
      <c r="EQ369" s="1"/>
      <c r="ER369" s="1"/>
      <c r="FM369" s="1"/>
      <c r="FN369" s="1"/>
      <c r="FO369" s="1"/>
      <c r="FP369" s="1"/>
      <c r="FQ369" s="1"/>
      <c r="FR369" s="1"/>
      <c r="FS369" s="1"/>
      <c r="FT369" s="1"/>
      <c r="FU369" s="1"/>
      <c r="FV369" s="1"/>
      <c r="FW369" s="1"/>
      <c r="FX369" s="1"/>
      <c r="FY369" s="1"/>
      <c r="FZ369" s="1"/>
      <c r="GA369" s="1"/>
      <c r="GB369" s="1"/>
      <c r="GC369" s="1"/>
      <c r="GD369" s="1"/>
      <c r="GE369" s="1"/>
      <c r="GF369" s="1"/>
      <c r="JF369" s="1"/>
      <c r="JG369" s="1"/>
      <c r="JH369" s="1"/>
      <c r="JI369" s="1"/>
      <c r="JJ369" s="1"/>
      <c r="JK369" s="1"/>
      <c r="JL369" s="1"/>
      <c r="JM369" s="1"/>
      <c r="JN369" s="1"/>
      <c r="KN369" s="1"/>
      <c r="KO369" s="1"/>
      <c r="KP369" s="1"/>
      <c r="KQ369" s="1"/>
      <c r="KR369" s="4"/>
      <c r="KS369" s="4"/>
      <c r="KT369" s="4"/>
      <c r="KU369" s="1"/>
      <c r="KV369" s="1"/>
      <c r="KW369" s="1"/>
      <c r="KX369" s="1"/>
      <c r="KY369" s="1"/>
      <c r="KZ369" s="1"/>
      <c r="LA369" s="1"/>
      <c r="LB369" s="1"/>
      <c r="LC369" s="1"/>
      <c r="LD369" s="4"/>
      <c r="LE369" s="4"/>
      <c r="LF369" s="4"/>
      <c r="LG369" s="4"/>
      <c r="LH369" s="4"/>
      <c r="SK369" s="1"/>
      <c r="SL369" s="1"/>
      <c r="SM369" s="1"/>
      <c r="SN369" s="1"/>
      <c r="SO369" s="1"/>
      <c r="SP369" s="1"/>
      <c r="SQ369" s="1"/>
      <c r="SR369" s="1"/>
      <c r="SS369" s="1"/>
      <c r="ST369" s="1"/>
      <c r="SU369" s="1"/>
      <c r="SV369" s="1"/>
      <c r="SW369" s="1"/>
      <c r="SX369" s="1"/>
      <c r="SY369" s="1"/>
      <c r="SZ369" s="1"/>
      <c r="TA369" s="1"/>
      <c r="TB369" s="1"/>
      <c r="TC369" s="1"/>
      <c r="TD369" s="1"/>
      <c r="TE369" s="1"/>
    </row>
    <row r="370">
      <c r="K370" s="1"/>
      <c r="L370" s="1"/>
      <c r="M370" s="1"/>
      <c r="N370" s="1"/>
      <c r="O370" s="1"/>
      <c r="P370" s="1"/>
      <c r="Q370" s="1"/>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1"/>
      <c r="AU370" s="1"/>
      <c r="AV370" s="1"/>
      <c r="AW370" s="1"/>
      <c r="AX370" s="1"/>
      <c r="AY370" s="1"/>
      <c r="AZ370" s="3"/>
      <c r="BA370" s="3"/>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X370" s="1"/>
      <c r="DY370" s="1"/>
      <c r="DZ370" s="1"/>
      <c r="EA370" s="1"/>
      <c r="EB370" s="1"/>
      <c r="EC370" s="1"/>
      <c r="ED370" s="1"/>
      <c r="EE370" s="1"/>
      <c r="EF370" s="1"/>
      <c r="EG370" s="1"/>
      <c r="EH370" s="1"/>
      <c r="EI370" s="1"/>
      <c r="EJ370" s="1"/>
      <c r="EK370" s="1"/>
      <c r="EL370" s="1"/>
      <c r="EM370" s="1"/>
      <c r="EN370" s="1"/>
      <c r="EO370" s="1"/>
      <c r="EP370" s="1"/>
      <c r="EQ370" s="1"/>
      <c r="ER370" s="1"/>
      <c r="FM370" s="1"/>
      <c r="FN370" s="1"/>
      <c r="FO370" s="1"/>
      <c r="FP370" s="1"/>
      <c r="FQ370" s="1"/>
      <c r="FR370" s="1"/>
      <c r="FS370" s="1"/>
      <c r="FT370" s="1"/>
      <c r="FU370" s="1"/>
      <c r="FV370" s="1"/>
      <c r="FW370" s="1"/>
      <c r="FX370" s="1"/>
      <c r="FY370" s="1"/>
      <c r="FZ370" s="1"/>
      <c r="GA370" s="1"/>
      <c r="GB370" s="1"/>
      <c r="GC370" s="1"/>
      <c r="GD370" s="1"/>
      <c r="GE370" s="1"/>
      <c r="GF370" s="1"/>
      <c r="JF370" s="1"/>
      <c r="JG370" s="1"/>
      <c r="JH370" s="1"/>
      <c r="JI370" s="1"/>
      <c r="JJ370" s="1"/>
      <c r="JK370" s="1"/>
      <c r="JL370" s="1"/>
      <c r="JM370" s="1"/>
      <c r="JN370" s="1"/>
      <c r="KN370" s="1"/>
      <c r="KO370" s="1"/>
      <c r="KP370" s="1"/>
      <c r="KQ370" s="1"/>
      <c r="KR370" s="4"/>
      <c r="KS370" s="4"/>
      <c r="KT370" s="4"/>
      <c r="KU370" s="1"/>
      <c r="KV370" s="1"/>
      <c r="KW370" s="1"/>
      <c r="KX370" s="1"/>
      <c r="KY370" s="1"/>
      <c r="KZ370" s="1"/>
      <c r="LA370" s="1"/>
      <c r="LB370" s="1"/>
      <c r="LC370" s="1"/>
      <c r="LD370" s="4"/>
      <c r="LE370" s="4"/>
      <c r="LF370" s="4"/>
      <c r="LG370" s="4"/>
      <c r="LH370" s="4"/>
      <c r="SK370" s="1"/>
      <c r="SL370" s="1"/>
      <c r="SM370" s="1"/>
      <c r="SN370" s="1"/>
      <c r="SO370" s="1"/>
      <c r="SP370" s="1"/>
      <c r="SQ370" s="1"/>
      <c r="SR370" s="1"/>
      <c r="SS370" s="1"/>
      <c r="ST370" s="1"/>
      <c r="SU370" s="1"/>
      <c r="SV370" s="1"/>
      <c r="SW370" s="1"/>
      <c r="SX370" s="1"/>
      <c r="SY370" s="1"/>
      <c r="SZ370" s="1"/>
      <c r="TA370" s="1"/>
      <c r="TB370" s="1"/>
      <c r="TC370" s="1"/>
      <c r="TD370" s="1"/>
      <c r="TE370" s="1"/>
    </row>
    <row r="371">
      <c r="K371" s="1"/>
      <c r="L371" s="1"/>
      <c r="M371" s="1"/>
      <c r="N371" s="1"/>
      <c r="O371" s="1"/>
      <c r="P371" s="1"/>
      <c r="Q371" s="1"/>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1"/>
      <c r="AU371" s="1"/>
      <c r="AV371" s="1"/>
      <c r="AW371" s="1"/>
      <c r="AX371" s="1"/>
      <c r="AY371" s="1"/>
      <c r="AZ371" s="3"/>
      <c r="BA371" s="3"/>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X371" s="1"/>
      <c r="DY371" s="1"/>
      <c r="DZ371" s="1"/>
      <c r="EA371" s="1"/>
      <c r="EB371" s="1"/>
      <c r="EC371" s="1"/>
      <c r="ED371" s="1"/>
      <c r="EE371" s="1"/>
      <c r="EF371" s="1"/>
      <c r="EG371" s="1"/>
      <c r="EH371" s="1"/>
      <c r="EI371" s="1"/>
      <c r="EJ371" s="1"/>
      <c r="EK371" s="1"/>
      <c r="EL371" s="1"/>
      <c r="EM371" s="1"/>
      <c r="EN371" s="1"/>
      <c r="EO371" s="1"/>
      <c r="EP371" s="1"/>
      <c r="EQ371" s="1"/>
      <c r="ER371" s="1"/>
      <c r="FM371" s="1"/>
      <c r="FN371" s="1"/>
      <c r="FO371" s="1"/>
      <c r="FP371" s="1"/>
      <c r="FQ371" s="1"/>
      <c r="FR371" s="1"/>
      <c r="FS371" s="1"/>
      <c r="FT371" s="1"/>
      <c r="FU371" s="1"/>
      <c r="FV371" s="1"/>
      <c r="FW371" s="1"/>
      <c r="FX371" s="1"/>
      <c r="FY371" s="1"/>
      <c r="FZ371" s="1"/>
      <c r="GA371" s="1"/>
      <c r="GB371" s="1"/>
      <c r="GC371" s="1"/>
      <c r="GD371" s="1"/>
      <c r="GE371" s="1"/>
      <c r="GF371" s="1"/>
      <c r="JF371" s="1"/>
      <c r="JG371" s="1"/>
      <c r="JH371" s="1"/>
      <c r="JI371" s="1"/>
      <c r="JJ371" s="1"/>
      <c r="JK371" s="1"/>
      <c r="JL371" s="1"/>
      <c r="JM371" s="1"/>
      <c r="JN371" s="1"/>
      <c r="KN371" s="1"/>
      <c r="KO371" s="1"/>
      <c r="KP371" s="1"/>
      <c r="KQ371" s="1"/>
      <c r="KR371" s="4"/>
      <c r="KS371" s="4"/>
      <c r="KT371" s="4"/>
      <c r="KU371" s="1"/>
      <c r="KV371" s="1"/>
      <c r="KW371" s="1"/>
      <c r="KX371" s="1"/>
      <c r="KY371" s="1"/>
      <c r="KZ371" s="1"/>
      <c r="LA371" s="1"/>
      <c r="LB371" s="1"/>
      <c r="LC371" s="1"/>
      <c r="LD371" s="4"/>
      <c r="LE371" s="4"/>
      <c r="LF371" s="4"/>
      <c r="LG371" s="4"/>
      <c r="LH371" s="4"/>
      <c r="SK371" s="1"/>
      <c r="SL371" s="1"/>
      <c r="SM371" s="1"/>
      <c r="SN371" s="1"/>
      <c r="SO371" s="1"/>
      <c r="SP371" s="1"/>
      <c r="SQ371" s="1"/>
      <c r="SR371" s="1"/>
      <c r="SS371" s="1"/>
      <c r="ST371" s="1"/>
      <c r="SU371" s="1"/>
      <c r="SV371" s="1"/>
      <c r="SW371" s="1"/>
      <c r="SX371" s="1"/>
      <c r="SY371" s="1"/>
      <c r="SZ371" s="1"/>
      <c r="TA371" s="1"/>
      <c r="TB371" s="1"/>
      <c r="TC371" s="1"/>
      <c r="TD371" s="1"/>
      <c r="TE371" s="1"/>
    </row>
    <row r="372">
      <c r="K372" s="1"/>
      <c r="L372" s="1"/>
      <c r="M372" s="1"/>
      <c r="N372" s="1"/>
      <c r="O372" s="1"/>
      <c r="P372" s="1"/>
      <c r="Q372" s="1"/>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1"/>
      <c r="AU372" s="1"/>
      <c r="AV372" s="1"/>
      <c r="AW372" s="1"/>
      <c r="AX372" s="1"/>
      <c r="AY372" s="1"/>
      <c r="AZ372" s="3"/>
      <c r="BA372" s="3"/>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X372" s="1"/>
      <c r="DY372" s="1"/>
      <c r="DZ372" s="1"/>
      <c r="EA372" s="1"/>
      <c r="EB372" s="1"/>
      <c r="EC372" s="1"/>
      <c r="ED372" s="1"/>
      <c r="EE372" s="1"/>
      <c r="EF372" s="1"/>
      <c r="EG372" s="1"/>
      <c r="EH372" s="1"/>
      <c r="EI372" s="1"/>
      <c r="EJ372" s="1"/>
      <c r="EK372" s="1"/>
      <c r="EL372" s="1"/>
      <c r="EM372" s="1"/>
      <c r="EN372" s="1"/>
      <c r="EO372" s="1"/>
      <c r="EP372" s="1"/>
      <c r="EQ372" s="1"/>
      <c r="ER372" s="1"/>
      <c r="FM372" s="1"/>
      <c r="FN372" s="1"/>
      <c r="FO372" s="1"/>
      <c r="FP372" s="1"/>
      <c r="FQ372" s="1"/>
      <c r="FR372" s="1"/>
      <c r="FS372" s="1"/>
      <c r="FT372" s="1"/>
      <c r="FU372" s="1"/>
      <c r="FV372" s="1"/>
      <c r="FW372" s="1"/>
      <c r="FX372" s="1"/>
      <c r="FY372" s="1"/>
      <c r="FZ372" s="1"/>
      <c r="GA372" s="1"/>
      <c r="GB372" s="1"/>
      <c r="GC372" s="1"/>
      <c r="GD372" s="1"/>
      <c r="GE372" s="1"/>
      <c r="GF372" s="1"/>
      <c r="JF372" s="1"/>
      <c r="JG372" s="1"/>
      <c r="JH372" s="1"/>
      <c r="JI372" s="1"/>
      <c r="JJ372" s="1"/>
      <c r="JK372" s="1"/>
      <c r="JL372" s="1"/>
      <c r="JM372" s="1"/>
      <c r="JN372" s="1"/>
      <c r="KN372" s="1"/>
      <c r="KO372" s="1"/>
      <c r="KP372" s="1"/>
      <c r="KQ372" s="1"/>
      <c r="KR372" s="4"/>
      <c r="KS372" s="4"/>
      <c r="KT372" s="4"/>
      <c r="KU372" s="1"/>
      <c r="KV372" s="1"/>
      <c r="KW372" s="1"/>
      <c r="KX372" s="1"/>
      <c r="KY372" s="1"/>
      <c r="KZ372" s="1"/>
      <c r="LA372" s="1"/>
      <c r="LB372" s="1"/>
      <c r="LC372" s="1"/>
      <c r="LD372" s="4"/>
      <c r="LE372" s="4"/>
      <c r="LF372" s="4"/>
      <c r="LG372" s="4"/>
      <c r="LH372" s="4"/>
      <c r="SK372" s="1"/>
      <c r="SL372" s="1"/>
      <c r="SM372" s="1"/>
      <c r="SN372" s="1"/>
      <c r="SO372" s="1"/>
      <c r="SP372" s="1"/>
      <c r="SQ372" s="1"/>
      <c r="SR372" s="1"/>
      <c r="SS372" s="1"/>
      <c r="ST372" s="1"/>
      <c r="SU372" s="1"/>
      <c r="SV372" s="1"/>
      <c r="SW372" s="1"/>
      <c r="SX372" s="1"/>
      <c r="SY372" s="1"/>
      <c r="SZ372" s="1"/>
      <c r="TA372" s="1"/>
      <c r="TB372" s="1"/>
      <c r="TC372" s="1"/>
      <c r="TD372" s="1"/>
      <c r="TE372" s="1"/>
    </row>
    <row r="373">
      <c r="K373" s="1"/>
      <c r="L373" s="1"/>
      <c r="M373" s="1"/>
      <c r="N373" s="1"/>
      <c r="O373" s="1"/>
      <c r="P373" s="1"/>
      <c r="Q373" s="1"/>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1"/>
      <c r="AU373" s="1"/>
      <c r="AV373" s="1"/>
      <c r="AW373" s="1"/>
      <c r="AX373" s="1"/>
      <c r="AY373" s="1"/>
      <c r="AZ373" s="3"/>
      <c r="BA373" s="3"/>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X373" s="1"/>
      <c r="DY373" s="1"/>
      <c r="DZ373" s="1"/>
      <c r="EA373" s="1"/>
      <c r="EB373" s="1"/>
      <c r="EC373" s="1"/>
      <c r="ED373" s="1"/>
      <c r="EE373" s="1"/>
      <c r="EF373" s="1"/>
      <c r="EG373" s="1"/>
      <c r="EH373" s="1"/>
      <c r="EI373" s="1"/>
      <c r="EJ373" s="1"/>
      <c r="EK373" s="1"/>
      <c r="EL373" s="1"/>
      <c r="EM373" s="1"/>
      <c r="EN373" s="1"/>
      <c r="EO373" s="1"/>
      <c r="EP373" s="1"/>
      <c r="EQ373" s="1"/>
      <c r="ER373" s="1"/>
      <c r="FM373" s="1"/>
      <c r="FN373" s="1"/>
      <c r="FO373" s="1"/>
      <c r="FP373" s="1"/>
      <c r="FQ373" s="1"/>
      <c r="FR373" s="1"/>
      <c r="FS373" s="1"/>
      <c r="FT373" s="1"/>
      <c r="FU373" s="1"/>
      <c r="FV373" s="1"/>
      <c r="FW373" s="1"/>
      <c r="FX373" s="1"/>
      <c r="FY373" s="1"/>
      <c r="FZ373" s="1"/>
      <c r="GA373" s="1"/>
      <c r="GB373" s="1"/>
      <c r="GC373" s="1"/>
      <c r="GD373" s="1"/>
      <c r="GE373" s="1"/>
      <c r="GF373" s="1"/>
      <c r="JF373" s="1"/>
      <c r="JG373" s="1"/>
      <c r="JH373" s="1"/>
      <c r="JI373" s="1"/>
      <c r="JJ373" s="1"/>
      <c r="JK373" s="1"/>
      <c r="JL373" s="1"/>
      <c r="JM373" s="1"/>
      <c r="JN373" s="1"/>
      <c r="KN373" s="1"/>
      <c r="KO373" s="1"/>
      <c r="KP373" s="1"/>
      <c r="KQ373" s="1"/>
      <c r="KR373" s="4"/>
      <c r="KS373" s="4"/>
      <c r="KT373" s="4"/>
      <c r="KU373" s="1"/>
      <c r="KV373" s="1"/>
      <c r="KW373" s="1"/>
      <c r="KX373" s="1"/>
      <c r="KY373" s="1"/>
      <c r="KZ373" s="1"/>
      <c r="LA373" s="1"/>
      <c r="LB373" s="1"/>
      <c r="LC373" s="1"/>
      <c r="LD373" s="4"/>
      <c r="LE373" s="4"/>
      <c r="LF373" s="4"/>
      <c r="LG373" s="4"/>
      <c r="LH373" s="4"/>
      <c r="SK373" s="1"/>
      <c r="SL373" s="1"/>
      <c r="SM373" s="1"/>
      <c r="SN373" s="1"/>
      <c r="SO373" s="1"/>
      <c r="SP373" s="1"/>
      <c r="SQ373" s="1"/>
      <c r="SR373" s="1"/>
      <c r="SS373" s="1"/>
      <c r="ST373" s="1"/>
      <c r="SU373" s="1"/>
      <c r="SV373" s="1"/>
      <c r="SW373" s="1"/>
      <c r="SX373" s="1"/>
      <c r="SY373" s="1"/>
      <c r="SZ373" s="1"/>
      <c r="TA373" s="1"/>
      <c r="TB373" s="1"/>
      <c r="TC373" s="1"/>
      <c r="TD373" s="1"/>
      <c r="TE373" s="1"/>
    </row>
    <row r="374">
      <c r="K374" s="1"/>
      <c r="L374" s="1"/>
      <c r="M374" s="1"/>
      <c r="N374" s="1"/>
      <c r="O374" s="1"/>
      <c r="P374" s="1"/>
      <c r="Q374" s="1"/>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1"/>
      <c r="AU374" s="1"/>
      <c r="AV374" s="1"/>
      <c r="AW374" s="1"/>
      <c r="AX374" s="1"/>
      <c r="AY374" s="1"/>
      <c r="AZ374" s="3"/>
      <c r="BA374" s="3"/>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X374" s="1"/>
      <c r="DY374" s="1"/>
      <c r="DZ374" s="1"/>
      <c r="EA374" s="1"/>
      <c r="EB374" s="1"/>
      <c r="EC374" s="1"/>
      <c r="ED374" s="1"/>
      <c r="EE374" s="1"/>
      <c r="EF374" s="1"/>
      <c r="EG374" s="1"/>
      <c r="EH374" s="1"/>
      <c r="EI374" s="1"/>
      <c r="EJ374" s="1"/>
      <c r="EK374" s="1"/>
      <c r="EL374" s="1"/>
      <c r="EM374" s="1"/>
      <c r="EN374" s="1"/>
      <c r="EO374" s="1"/>
      <c r="EP374" s="1"/>
      <c r="EQ374" s="1"/>
      <c r="ER374" s="1"/>
      <c r="FM374" s="1"/>
      <c r="FN374" s="1"/>
      <c r="FO374" s="1"/>
      <c r="FP374" s="1"/>
      <c r="FQ374" s="1"/>
      <c r="FR374" s="1"/>
      <c r="FS374" s="1"/>
      <c r="FT374" s="1"/>
      <c r="FU374" s="1"/>
      <c r="FV374" s="1"/>
      <c r="FW374" s="1"/>
      <c r="FX374" s="1"/>
      <c r="FY374" s="1"/>
      <c r="FZ374" s="1"/>
      <c r="GA374" s="1"/>
      <c r="GB374" s="1"/>
      <c r="GC374" s="1"/>
      <c r="GD374" s="1"/>
      <c r="GE374" s="1"/>
      <c r="GF374" s="1"/>
      <c r="JF374" s="1"/>
      <c r="JG374" s="1"/>
      <c r="JH374" s="1"/>
      <c r="JI374" s="1"/>
      <c r="JJ374" s="1"/>
      <c r="JK374" s="1"/>
      <c r="JL374" s="1"/>
      <c r="JM374" s="1"/>
      <c r="JN374" s="1"/>
      <c r="KN374" s="1"/>
      <c r="KO374" s="1"/>
      <c r="KP374" s="1"/>
      <c r="KQ374" s="1"/>
      <c r="KR374" s="4"/>
      <c r="KS374" s="4"/>
      <c r="KT374" s="4"/>
      <c r="KU374" s="1"/>
      <c r="KV374" s="1"/>
      <c r="KW374" s="1"/>
      <c r="KX374" s="1"/>
      <c r="KY374" s="1"/>
      <c r="KZ374" s="1"/>
      <c r="LA374" s="1"/>
      <c r="LB374" s="1"/>
      <c r="LC374" s="1"/>
      <c r="LD374" s="4"/>
      <c r="LE374" s="4"/>
      <c r="LF374" s="4"/>
      <c r="LG374" s="4"/>
      <c r="LH374" s="4"/>
      <c r="SK374" s="1"/>
      <c r="SL374" s="1"/>
      <c r="SM374" s="1"/>
      <c r="SN374" s="1"/>
      <c r="SO374" s="1"/>
      <c r="SP374" s="1"/>
      <c r="SQ374" s="1"/>
      <c r="SR374" s="1"/>
      <c r="SS374" s="1"/>
      <c r="ST374" s="1"/>
      <c r="SU374" s="1"/>
      <c r="SV374" s="1"/>
      <c r="SW374" s="1"/>
      <c r="SX374" s="1"/>
      <c r="SY374" s="1"/>
      <c r="SZ374" s="1"/>
      <c r="TA374" s="1"/>
      <c r="TB374" s="1"/>
      <c r="TC374" s="1"/>
      <c r="TD374" s="1"/>
      <c r="TE374" s="1"/>
    </row>
    <row r="375">
      <c r="K375" s="1"/>
      <c r="L375" s="1"/>
      <c r="M375" s="1"/>
      <c r="N375" s="1"/>
      <c r="O375" s="1"/>
      <c r="P375" s="1"/>
      <c r="Q375" s="1"/>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1"/>
      <c r="AU375" s="1"/>
      <c r="AV375" s="1"/>
      <c r="AW375" s="1"/>
      <c r="AX375" s="1"/>
      <c r="AY375" s="1"/>
      <c r="AZ375" s="3"/>
      <c r="BA375" s="3"/>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X375" s="1"/>
      <c r="DY375" s="1"/>
      <c r="DZ375" s="1"/>
      <c r="EA375" s="1"/>
      <c r="EB375" s="1"/>
      <c r="EC375" s="1"/>
      <c r="ED375" s="1"/>
      <c r="EE375" s="1"/>
      <c r="EF375" s="1"/>
      <c r="EG375" s="1"/>
      <c r="EH375" s="1"/>
      <c r="EI375" s="1"/>
      <c r="EJ375" s="1"/>
      <c r="EK375" s="1"/>
      <c r="EL375" s="1"/>
      <c r="EM375" s="1"/>
      <c r="EN375" s="1"/>
      <c r="EO375" s="1"/>
      <c r="EP375" s="1"/>
      <c r="EQ375" s="1"/>
      <c r="ER375" s="1"/>
      <c r="FM375" s="1"/>
      <c r="FN375" s="1"/>
      <c r="FO375" s="1"/>
      <c r="FP375" s="1"/>
      <c r="FQ375" s="1"/>
      <c r="FR375" s="1"/>
      <c r="FS375" s="1"/>
      <c r="FT375" s="1"/>
      <c r="FU375" s="1"/>
      <c r="FV375" s="1"/>
      <c r="FW375" s="1"/>
      <c r="FX375" s="1"/>
      <c r="FY375" s="1"/>
      <c r="FZ375" s="1"/>
      <c r="GA375" s="1"/>
      <c r="GB375" s="1"/>
      <c r="GC375" s="1"/>
      <c r="GD375" s="1"/>
      <c r="GE375" s="1"/>
      <c r="GF375" s="1"/>
      <c r="JF375" s="1"/>
      <c r="JG375" s="1"/>
      <c r="JH375" s="1"/>
      <c r="JI375" s="1"/>
      <c r="JJ375" s="1"/>
      <c r="JK375" s="1"/>
      <c r="JL375" s="1"/>
      <c r="JM375" s="1"/>
      <c r="JN375" s="1"/>
      <c r="KN375" s="1"/>
      <c r="KO375" s="1"/>
      <c r="KP375" s="1"/>
      <c r="KQ375" s="1"/>
      <c r="KR375" s="4"/>
      <c r="KS375" s="4"/>
      <c r="KT375" s="4"/>
      <c r="KU375" s="1"/>
      <c r="KV375" s="1"/>
      <c r="KW375" s="1"/>
      <c r="KX375" s="1"/>
      <c r="KY375" s="1"/>
      <c r="KZ375" s="1"/>
      <c r="LA375" s="1"/>
      <c r="LB375" s="1"/>
      <c r="LC375" s="1"/>
      <c r="LD375" s="4"/>
      <c r="LE375" s="4"/>
      <c r="LF375" s="4"/>
      <c r="LG375" s="4"/>
      <c r="LH375" s="4"/>
      <c r="SK375" s="1"/>
      <c r="SL375" s="1"/>
      <c r="SM375" s="1"/>
      <c r="SN375" s="1"/>
      <c r="SO375" s="1"/>
      <c r="SP375" s="1"/>
      <c r="SQ375" s="1"/>
      <c r="SR375" s="1"/>
      <c r="SS375" s="1"/>
      <c r="ST375" s="1"/>
      <c r="SU375" s="1"/>
      <c r="SV375" s="1"/>
      <c r="SW375" s="1"/>
      <c r="SX375" s="1"/>
      <c r="SY375" s="1"/>
      <c r="SZ375" s="1"/>
      <c r="TA375" s="1"/>
      <c r="TB375" s="1"/>
      <c r="TC375" s="1"/>
      <c r="TD375" s="1"/>
      <c r="TE375" s="1"/>
    </row>
    <row r="376">
      <c r="K376" s="1"/>
      <c r="L376" s="1"/>
      <c r="M376" s="1"/>
      <c r="N376" s="1"/>
      <c r="O376" s="1"/>
      <c r="P376" s="1"/>
      <c r="Q376" s="1"/>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1"/>
      <c r="AU376" s="1"/>
      <c r="AV376" s="1"/>
      <c r="AW376" s="1"/>
      <c r="AX376" s="1"/>
      <c r="AY376" s="1"/>
      <c r="AZ376" s="3"/>
      <c r="BA376" s="3"/>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X376" s="1"/>
      <c r="DY376" s="1"/>
      <c r="DZ376" s="1"/>
      <c r="EA376" s="1"/>
      <c r="EB376" s="1"/>
      <c r="EC376" s="1"/>
      <c r="ED376" s="1"/>
      <c r="EE376" s="1"/>
      <c r="EF376" s="1"/>
      <c r="EG376" s="1"/>
      <c r="EH376" s="1"/>
      <c r="EI376" s="1"/>
      <c r="EJ376" s="1"/>
      <c r="EK376" s="1"/>
      <c r="EL376" s="1"/>
      <c r="EM376" s="1"/>
      <c r="EN376" s="1"/>
      <c r="EO376" s="1"/>
      <c r="EP376" s="1"/>
      <c r="EQ376" s="1"/>
      <c r="ER376" s="1"/>
      <c r="FM376" s="1"/>
      <c r="FN376" s="1"/>
      <c r="FO376" s="1"/>
      <c r="FP376" s="1"/>
      <c r="FQ376" s="1"/>
      <c r="FR376" s="1"/>
      <c r="FS376" s="1"/>
      <c r="FT376" s="1"/>
      <c r="FU376" s="1"/>
      <c r="FV376" s="1"/>
      <c r="FW376" s="1"/>
      <c r="FX376" s="1"/>
      <c r="FY376" s="1"/>
      <c r="FZ376" s="1"/>
      <c r="GA376" s="1"/>
      <c r="GB376" s="1"/>
      <c r="GC376" s="1"/>
      <c r="GD376" s="1"/>
      <c r="GE376" s="1"/>
      <c r="GF376" s="1"/>
      <c r="JF376" s="1"/>
      <c r="JG376" s="1"/>
      <c r="JH376" s="1"/>
      <c r="JI376" s="1"/>
      <c r="JJ376" s="1"/>
      <c r="JK376" s="1"/>
      <c r="JL376" s="1"/>
      <c r="JM376" s="1"/>
      <c r="JN376" s="1"/>
      <c r="KN376" s="1"/>
      <c r="KO376" s="1"/>
      <c r="KP376" s="1"/>
      <c r="KQ376" s="1"/>
      <c r="KR376" s="4"/>
      <c r="KS376" s="4"/>
      <c r="KT376" s="4"/>
      <c r="KU376" s="1"/>
      <c r="KV376" s="1"/>
      <c r="KW376" s="1"/>
      <c r="KX376" s="1"/>
      <c r="KY376" s="1"/>
      <c r="KZ376" s="1"/>
      <c r="LA376" s="1"/>
      <c r="LB376" s="1"/>
      <c r="LC376" s="1"/>
      <c r="LD376" s="4"/>
      <c r="LE376" s="4"/>
      <c r="LF376" s="4"/>
      <c r="LG376" s="4"/>
      <c r="LH376" s="4"/>
      <c r="SK376" s="1"/>
      <c r="SL376" s="1"/>
      <c r="SM376" s="1"/>
      <c r="SN376" s="1"/>
      <c r="SO376" s="1"/>
      <c r="SP376" s="1"/>
      <c r="SQ376" s="1"/>
      <c r="SR376" s="1"/>
      <c r="SS376" s="1"/>
      <c r="ST376" s="1"/>
      <c r="SU376" s="1"/>
      <c r="SV376" s="1"/>
      <c r="SW376" s="1"/>
      <c r="SX376" s="1"/>
      <c r="SY376" s="1"/>
      <c r="SZ376" s="1"/>
      <c r="TA376" s="1"/>
      <c r="TB376" s="1"/>
      <c r="TC376" s="1"/>
      <c r="TD376" s="1"/>
      <c r="TE376" s="1"/>
    </row>
    <row r="377">
      <c r="K377" s="1"/>
      <c r="L377" s="1"/>
      <c r="M377" s="1"/>
      <c r="N377" s="1"/>
      <c r="O377" s="1"/>
      <c r="P377" s="1"/>
      <c r="Q377" s="1"/>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1"/>
      <c r="AU377" s="1"/>
      <c r="AV377" s="1"/>
      <c r="AW377" s="1"/>
      <c r="AX377" s="1"/>
      <c r="AY377" s="1"/>
      <c r="AZ377" s="3"/>
      <c r="BA377" s="3"/>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X377" s="1"/>
      <c r="DY377" s="1"/>
      <c r="DZ377" s="1"/>
      <c r="EA377" s="1"/>
      <c r="EB377" s="1"/>
      <c r="EC377" s="1"/>
      <c r="ED377" s="1"/>
      <c r="EE377" s="1"/>
      <c r="EF377" s="1"/>
      <c r="EG377" s="1"/>
      <c r="EH377" s="1"/>
      <c r="EI377" s="1"/>
      <c r="EJ377" s="1"/>
      <c r="EK377" s="1"/>
      <c r="EL377" s="1"/>
      <c r="EM377" s="1"/>
      <c r="EN377" s="1"/>
      <c r="EO377" s="1"/>
      <c r="EP377" s="1"/>
      <c r="EQ377" s="1"/>
      <c r="ER377" s="1"/>
      <c r="FM377" s="1"/>
      <c r="FN377" s="1"/>
      <c r="FO377" s="1"/>
      <c r="FP377" s="1"/>
      <c r="FQ377" s="1"/>
      <c r="FR377" s="1"/>
      <c r="FS377" s="1"/>
      <c r="FT377" s="1"/>
      <c r="FU377" s="1"/>
      <c r="FV377" s="1"/>
      <c r="FW377" s="1"/>
      <c r="FX377" s="1"/>
      <c r="FY377" s="1"/>
      <c r="FZ377" s="1"/>
      <c r="GA377" s="1"/>
      <c r="GB377" s="1"/>
      <c r="GC377" s="1"/>
      <c r="GD377" s="1"/>
      <c r="GE377" s="1"/>
      <c r="GF377" s="1"/>
      <c r="JF377" s="1"/>
      <c r="JG377" s="1"/>
      <c r="JH377" s="1"/>
      <c r="JI377" s="1"/>
      <c r="JJ377" s="1"/>
      <c r="JK377" s="1"/>
      <c r="JL377" s="1"/>
      <c r="JM377" s="1"/>
      <c r="JN377" s="1"/>
      <c r="KN377" s="1"/>
      <c r="KO377" s="1"/>
      <c r="KP377" s="1"/>
      <c r="KQ377" s="1"/>
      <c r="KR377" s="4"/>
      <c r="KS377" s="4"/>
      <c r="KT377" s="4"/>
      <c r="KU377" s="1"/>
      <c r="KV377" s="1"/>
      <c r="KW377" s="1"/>
      <c r="KX377" s="1"/>
      <c r="KY377" s="1"/>
      <c r="KZ377" s="1"/>
      <c r="LA377" s="1"/>
      <c r="LB377" s="1"/>
      <c r="LC377" s="1"/>
      <c r="LD377" s="4"/>
      <c r="LE377" s="4"/>
      <c r="LF377" s="4"/>
      <c r="LG377" s="4"/>
      <c r="LH377" s="4"/>
      <c r="SK377" s="1"/>
      <c r="SL377" s="1"/>
      <c r="SM377" s="1"/>
      <c r="SN377" s="1"/>
      <c r="SO377" s="1"/>
      <c r="SP377" s="1"/>
      <c r="SQ377" s="1"/>
      <c r="SR377" s="1"/>
      <c r="SS377" s="1"/>
      <c r="ST377" s="1"/>
      <c r="SU377" s="1"/>
      <c r="SV377" s="1"/>
      <c r="SW377" s="1"/>
      <c r="SX377" s="1"/>
      <c r="SY377" s="1"/>
      <c r="SZ377" s="1"/>
      <c r="TA377" s="1"/>
      <c r="TB377" s="1"/>
      <c r="TC377" s="1"/>
      <c r="TD377" s="1"/>
      <c r="TE377" s="1"/>
    </row>
    <row r="378">
      <c r="K378" s="1"/>
      <c r="L378" s="1"/>
      <c r="M378" s="1"/>
      <c r="N378" s="1"/>
      <c r="O378" s="1"/>
      <c r="P378" s="1"/>
      <c r="Q378" s="1"/>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1"/>
      <c r="AU378" s="1"/>
      <c r="AV378" s="1"/>
      <c r="AW378" s="1"/>
      <c r="AX378" s="1"/>
      <c r="AY378" s="1"/>
      <c r="AZ378" s="3"/>
      <c r="BA378" s="3"/>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X378" s="1"/>
      <c r="DY378" s="1"/>
      <c r="DZ378" s="1"/>
      <c r="EA378" s="1"/>
      <c r="EB378" s="1"/>
      <c r="EC378" s="1"/>
      <c r="ED378" s="1"/>
      <c r="EE378" s="1"/>
      <c r="EF378" s="1"/>
      <c r="EG378" s="1"/>
      <c r="EH378" s="1"/>
      <c r="EI378" s="1"/>
      <c r="EJ378" s="1"/>
      <c r="EK378" s="1"/>
      <c r="EL378" s="1"/>
      <c r="EM378" s="1"/>
      <c r="EN378" s="1"/>
      <c r="EO378" s="1"/>
      <c r="EP378" s="1"/>
      <c r="EQ378" s="1"/>
      <c r="ER378" s="1"/>
      <c r="FM378" s="1"/>
      <c r="FN378" s="1"/>
      <c r="FO378" s="1"/>
      <c r="FP378" s="1"/>
      <c r="FQ378" s="1"/>
      <c r="FR378" s="1"/>
      <c r="FS378" s="1"/>
      <c r="FT378" s="1"/>
      <c r="FU378" s="1"/>
      <c r="FV378" s="1"/>
      <c r="FW378" s="1"/>
      <c r="FX378" s="1"/>
      <c r="FY378" s="1"/>
      <c r="FZ378" s="1"/>
      <c r="GA378" s="1"/>
      <c r="GB378" s="1"/>
      <c r="GC378" s="1"/>
      <c r="GD378" s="1"/>
      <c r="GE378" s="1"/>
      <c r="GF378" s="1"/>
      <c r="JF378" s="1"/>
      <c r="JG378" s="1"/>
      <c r="JH378" s="1"/>
      <c r="JI378" s="1"/>
      <c r="JJ378" s="1"/>
      <c r="JK378" s="1"/>
      <c r="JL378" s="1"/>
      <c r="JM378" s="1"/>
      <c r="JN378" s="1"/>
      <c r="KN378" s="1"/>
      <c r="KO378" s="1"/>
      <c r="KP378" s="1"/>
      <c r="KQ378" s="1"/>
      <c r="KR378" s="4"/>
      <c r="KS378" s="4"/>
      <c r="KT378" s="4"/>
      <c r="KU378" s="1"/>
      <c r="KV378" s="1"/>
      <c r="KW378" s="1"/>
      <c r="KX378" s="1"/>
      <c r="KY378" s="1"/>
      <c r="KZ378" s="1"/>
      <c r="LA378" s="1"/>
      <c r="LB378" s="1"/>
      <c r="LC378" s="1"/>
      <c r="LD378" s="4"/>
      <c r="LE378" s="4"/>
      <c r="LF378" s="4"/>
      <c r="LG378" s="4"/>
      <c r="LH378" s="4"/>
      <c r="SK378" s="1"/>
      <c r="SL378" s="1"/>
      <c r="SM378" s="1"/>
      <c r="SN378" s="1"/>
      <c r="SO378" s="1"/>
      <c r="SP378" s="1"/>
      <c r="SQ378" s="1"/>
      <c r="SR378" s="1"/>
      <c r="SS378" s="1"/>
      <c r="ST378" s="1"/>
      <c r="SU378" s="1"/>
      <c r="SV378" s="1"/>
      <c r="SW378" s="1"/>
      <c r="SX378" s="1"/>
      <c r="SY378" s="1"/>
      <c r="SZ378" s="1"/>
      <c r="TA378" s="1"/>
      <c r="TB378" s="1"/>
      <c r="TC378" s="1"/>
      <c r="TD378" s="1"/>
      <c r="TE378" s="1"/>
    </row>
    <row r="379">
      <c r="K379" s="1"/>
      <c r="L379" s="1"/>
      <c r="M379" s="1"/>
      <c r="N379" s="1"/>
      <c r="O379" s="1"/>
      <c r="P379" s="1"/>
      <c r="Q379" s="1"/>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1"/>
      <c r="AU379" s="1"/>
      <c r="AV379" s="1"/>
      <c r="AW379" s="1"/>
      <c r="AX379" s="1"/>
      <c r="AY379" s="1"/>
      <c r="AZ379" s="3"/>
      <c r="BA379" s="3"/>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X379" s="1"/>
      <c r="DY379" s="1"/>
      <c r="DZ379" s="1"/>
      <c r="EA379" s="1"/>
      <c r="EB379" s="1"/>
      <c r="EC379" s="1"/>
      <c r="ED379" s="1"/>
      <c r="EE379" s="1"/>
      <c r="EF379" s="1"/>
      <c r="EG379" s="1"/>
      <c r="EH379" s="1"/>
      <c r="EI379" s="1"/>
      <c r="EJ379" s="1"/>
      <c r="EK379" s="1"/>
      <c r="EL379" s="1"/>
      <c r="EM379" s="1"/>
      <c r="EN379" s="1"/>
      <c r="EO379" s="1"/>
      <c r="EP379" s="1"/>
      <c r="EQ379" s="1"/>
      <c r="ER379" s="1"/>
      <c r="FM379" s="1"/>
      <c r="FN379" s="1"/>
      <c r="FO379" s="1"/>
      <c r="FP379" s="1"/>
      <c r="FQ379" s="1"/>
      <c r="FR379" s="1"/>
      <c r="FS379" s="1"/>
      <c r="FT379" s="1"/>
      <c r="FU379" s="1"/>
      <c r="FV379" s="1"/>
      <c r="FW379" s="1"/>
      <c r="FX379" s="1"/>
      <c r="FY379" s="1"/>
      <c r="FZ379" s="1"/>
      <c r="GA379" s="1"/>
      <c r="GB379" s="1"/>
      <c r="GC379" s="1"/>
      <c r="GD379" s="1"/>
      <c r="GE379" s="1"/>
      <c r="GF379" s="1"/>
      <c r="JF379" s="1"/>
      <c r="JG379" s="1"/>
      <c r="JH379" s="1"/>
      <c r="JI379" s="1"/>
      <c r="JJ379" s="1"/>
      <c r="JK379" s="1"/>
      <c r="JL379" s="1"/>
      <c r="JM379" s="1"/>
      <c r="JN379" s="1"/>
      <c r="KN379" s="1"/>
      <c r="KO379" s="1"/>
      <c r="KP379" s="1"/>
      <c r="KQ379" s="1"/>
      <c r="KR379" s="4"/>
      <c r="KS379" s="4"/>
      <c r="KT379" s="4"/>
      <c r="KU379" s="1"/>
      <c r="KV379" s="1"/>
      <c r="KW379" s="1"/>
      <c r="KX379" s="1"/>
      <c r="KY379" s="1"/>
      <c r="KZ379" s="1"/>
      <c r="LA379" s="1"/>
      <c r="LB379" s="1"/>
      <c r="LC379" s="1"/>
      <c r="LD379" s="4"/>
      <c r="LE379" s="4"/>
      <c r="LF379" s="4"/>
      <c r="LG379" s="4"/>
      <c r="LH379" s="4"/>
      <c r="SK379" s="1"/>
      <c r="SL379" s="1"/>
      <c r="SM379" s="1"/>
      <c r="SN379" s="1"/>
      <c r="SO379" s="1"/>
      <c r="SP379" s="1"/>
      <c r="SQ379" s="1"/>
      <c r="SR379" s="1"/>
      <c r="SS379" s="1"/>
      <c r="ST379" s="1"/>
      <c r="SU379" s="1"/>
      <c r="SV379" s="1"/>
      <c r="SW379" s="1"/>
      <c r="SX379" s="1"/>
      <c r="SY379" s="1"/>
      <c r="SZ379" s="1"/>
      <c r="TA379" s="1"/>
      <c r="TB379" s="1"/>
      <c r="TC379" s="1"/>
      <c r="TD379" s="1"/>
      <c r="TE379" s="1"/>
    </row>
    <row r="380">
      <c r="K380" s="1"/>
      <c r="L380" s="1"/>
      <c r="M380" s="1"/>
      <c r="N380" s="1"/>
      <c r="O380" s="1"/>
      <c r="P380" s="1"/>
      <c r="Q380" s="1"/>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1"/>
      <c r="AU380" s="1"/>
      <c r="AV380" s="1"/>
      <c r="AW380" s="1"/>
      <c r="AX380" s="1"/>
      <c r="AY380" s="1"/>
      <c r="AZ380" s="3"/>
      <c r="BA380" s="3"/>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X380" s="1"/>
      <c r="DY380" s="1"/>
      <c r="DZ380" s="1"/>
      <c r="EA380" s="1"/>
      <c r="EB380" s="1"/>
      <c r="EC380" s="1"/>
      <c r="ED380" s="1"/>
      <c r="EE380" s="1"/>
      <c r="EF380" s="1"/>
      <c r="EG380" s="1"/>
      <c r="EH380" s="1"/>
      <c r="EI380" s="1"/>
      <c r="EJ380" s="1"/>
      <c r="EK380" s="1"/>
      <c r="EL380" s="1"/>
      <c r="EM380" s="1"/>
      <c r="EN380" s="1"/>
      <c r="EO380" s="1"/>
      <c r="EP380" s="1"/>
      <c r="EQ380" s="1"/>
      <c r="ER380" s="1"/>
      <c r="FM380" s="1"/>
      <c r="FN380" s="1"/>
      <c r="FO380" s="1"/>
      <c r="FP380" s="1"/>
      <c r="FQ380" s="1"/>
      <c r="FR380" s="1"/>
      <c r="FS380" s="1"/>
      <c r="FT380" s="1"/>
      <c r="FU380" s="1"/>
      <c r="FV380" s="1"/>
      <c r="FW380" s="1"/>
      <c r="FX380" s="1"/>
      <c r="FY380" s="1"/>
      <c r="FZ380" s="1"/>
      <c r="GA380" s="1"/>
      <c r="GB380" s="1"/>
      <c r="GC380" s="1"/>
      <c r="GD380" s="1"/>
      <c r="GE380" s="1"/>
      <c r="GF380" s="1"/>
      <c r="JF380" s="1"/>
      <c r="JG380" s="1"/>
      <c r="JH380" s="1"/>
      <c r="JI380" s="1"/>
      <c r="JJ380" s="1"/>
      <c r="JK380" s="1"/>
      <c r="JL380" s="1"/>
      <c r="JM380" s="1"/>
      <c r="JN380" s="1"/>
      <c r="KN380" s="1"/>
      <c r="KO380" s="1"/>
      <c r="KP380" s="1"/>
      <c r="KQ380" s="1"/>
      <c r="KR380" s="4"/>
      <c r="KS380" s="4"/>
      <c r="KT380" s="4"/>
      <c r="KU380" s="1"/>
      <c r="KV380" s="1"/>
      <c r="KW380" s="1"/>
      <c r="KX380" s="1"/>
      <c r="KY380" s="1"/>
      <c r="KZ380" s="1"/>
      <c r="LA380" s="1"/>
      <c r="LB380" s="1"/>
      <c r="LC380" s="1"/>
      <c r="LD380" s="4"/>
      <c r="LE380" s="4"/>
      <c r="LF380" s="4"/>
      <c r="LG380" s="4"/>
      <c r="LH380" s="4"/>
      <c r="SK380" s="1"/>
      <c r="SL380" s="1"/>
      <c r="SM380" s="1"/>
      <c r="SN380" s="1"/>
      <c r="SO380" s="1"/>
      <c r="SP380" s="1"/>
      <c r="SQ380" s="1"/>
      <c r="SR380" s="1"/>
      <c r="SS380" s="1"/>
      <c r="ST380" s="1"/>
      <c r="SU380" s="1"/>
      <c r="SV380" s="1"/>
      <c r="SW380" s="1"/>
      <c r="SX380" s="1"/>
      <c r="SY380" s="1"/>
      <c r="SZ380" s="1"/>
      <c r="TA380" s="1"/>
      <c r="TB380" s="1"/>
      <c r="TC380" s="1"/>
      <c r="TD380" s="1"/>
      <c r="TE380" s="1"/>
    </row>
    <row r="381">
      <c r="K381" s="1"/>
      <c r="L381" s="1"/>
      <c r="M381" s="1"/>
      <c r="N381" s="1"/>
      <c r="O381" s="1"/>
      <c r="P381" s="1"/>
      <c r="Q381" s="1"/>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1"/>
      <c r="AU381" s="1"/>
      <c r="AV381" s="1"/>
      <c r="AW381" s="1"/>
      <c r="AX381" s="1"/>
      <c r="AY381" s="1"/>
      <c r="AZ381" s="3"/>
      <c r="BA381" s="3"/>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X381" s="1"/>
      <c r="DY381" s="1"/>
      <c r="DZ381" s="1"/>
      <c r="EA381" s="1"/>
      <c r="EB381" s="1"/>
      <c r="EC381" s="1"/>
      <c r="ED381" s="1"/>
      <c r="EE381" s="1"/>
      <c r="EF381" s="1"/>
      <c r="EG381" s="1"/>
      <c r="EH381" s="1"/>
      <c r="EI381" s="1"/>
      <c r="EJ381" s="1"/>
      <c r="EK381" s="1"/>
      <c r="EL381" s="1"/>
      <c r="EM381" s="1"/>
      <c r="EN381" s="1"/>
      <c r="EO381" s="1"/>
      <c r="EP381" s="1"/>
      <c r="EQ381" s="1"/>
      <c r="ER381" s="1"/>
      <c r="FM381" s="1"/>
      <c r="FN381" s="1"/>
      <c r="FO381" s="1"/>
      <c r="FP381" s="1"/>
      <c r="FQ381" s="1"/>
      <c r="FR381" s="1"/>
      <c r="FS381" s="1"/>
      <c r="FT381" s="1"/>
      <c r="FU381" s="1"/>
      <c r="FV381" s="1"/>
      <c r="FW381" s="1"/>
      <c r="FX381" s="1"/>
      <c r="FY381" s="1"/>
      <c r="FZ381" s="1"/>
      <c r="GA381" s="1"/>
      <c r="GB381" s="1"/>
      <c r="GC381" s="1"/>
      <c r="GD381" s="1"/>
      <c r="GE381" s="1"/>
      <c r="GF381" s="1"/>
      <c r="JF381" s="1"/>
      <c r="JG381" s="1"/>
      <c r="JH381" s="1"/>
      <c r="JI381" s="1"/>
      <c r="JJ381" s="1"/>
      <c r="JK381" s="1"/>
      <c r="JL381" s="1"/>
      <c r="JM381" s="1"/>
      <c r="JN381" s="1"/>
      <c r="KN381" s="1"/>
      <c r="KO381" s="1"/>
      <c r="KP381" s="1"/>
      <c r="KQ381" s="1"/>
      <c r="KR381" s="4"/>
      <c r="KS381" s="4"/>
      <c r="KT381" s="4"/>
      <c r="KU381" s="1"/>
      <c r="KV381" s="1"/>
      <c r="KW381" s="1"/>
      <c r="KX381" s="1"/>
      <c r="KY381" s="1"/>
      <c r="KZ381" s="1"/>
      <c r="LA381" s="1"/>
      <c r="LB381" s="1"/>
      <c r="LC381" s="1"/>
      <c r="LD381" s="4"/>
      <c r="LE381" s="4"/>
      <c r="LF381" s="4"/>
      <c r="LG381" s="4"/>
      <c r="LH381" s="4"/>
      <c r="SK381" s="1"/>
      <c r="SL381" s="1"/>
      <c r="SM381" s="1"/>
      <c r="SN381" s="1"/>
      <c r="SO381" s="1"/>
      <c r="SP381" s="1"/>
      <c r="SQ381" s="1"/>
      <c r="SR381" s="1"/>
      <c r="SS381" s="1"/>
      <c r="ST381" s="1"/>
      <c r="SU381" s="1"/>
      <c r="SV381" s="1"/>
      <c r="SW381" s="1"/>
      <c r="SX381" s="1"/>
      <c r="SY381" s="1"/>
      <c r="SZ381" s="1"/>
      <c r="TA381" s="1"/>
      <c r="TB381" s="1"/>
      <c r="TC381" s="1"/>
      <c r="TD381" s="1"/>
      <c r="TE381" s="1"/>
    </row>
    <row r="382">
      <c r="K382" s="1"/>
      <c r="L382" s="1"/>
      <c r="M382" s="1"/>
      <c r="N382" s="1"/>
      <c r="O382" s="1"/>
      <c r="P382" s="1"/>
      <c r="Q382" s="1"/>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1"/>
      <c r="AU382" s="1"/>
      <c r="AV382" s="1"/>
      <c r="AW382" s="1"/>
      <c r="AX382" s="1"/>
      <c r="AY382" s="1"/>
      <c r="AZ382" s="3"/>
      <c r="BA382" s="3"/>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X382" s="1"/>
      <c r="DY382" s="1"/>
      <c r="DZ382" s="1"/>
      <c r="EA382" s="1"/>
      <c r="EB382" s="1"/>
      <c r="EC382" s="1"/>
      <c r="ED382" s="1"/>
      <c r="EE382" s="1"/>
      <c r="EF382" s="1"/>
      <c r="EG382" s="1"/>
      <c r="EH382" s="1"/>
      <c r="EI382" s="1"/>
      <c r="EJ382" s="1"/>
      <c r="EK382" s="1"/>
      <c r="EL382" s="1"/>
      <c r="EM382" s="1"/>
      <c r="EN382" s="1"/>
      <c r="EO382" s="1"/>
      <c r="EP382" s="1"/>
      <c r="EQ382" s="1"/>
      <c r="ER382" s="1"/>
      <c r="FM382" s="1"/>
      <c r="FN382" s="1"/>
      <c r="FO382" s="1"/>
      <c r="FP382" s="1"/>
      <c r="FQ382" s="1"/>
      <c r="FR382" s="1"/>
      <c r="FS382" s="1"/>
      <c r="FT382" s="1"/>
      <c r="FU382" s="1"/>
      <c r="FV382" s="1"/>
      <c r="FW382" s="1"/>
      <c r="FX382" s="1"/>
      <c r="FY382" s="1"/>
      <c r="FZ382" s="1"/>
      <c r="GA382" s="1"/>
      <c r="GB382" s="1"/>
      <c r="GC382" s="1"/>
      <c r="GD382" s="1"/>
      <c r="GE382" s="1"/>
      <c r="GF382" s="1"/>
      <c r="JF382" s="1"/>
      <c r="JG382" s="1"/>
      <c r="JH382" s="1"/>
      <c r="JI382" s="1"/>
      <c r="JJ382" s="1"/>
      <c r="JK382" s="1"/>
      <c r="JL382" s="1"/>
      <c r="JM382" s="1"/>
      <c r="JN382" s="1"/>
      <c r="KN382" s="1"/>
      <c r="KO382" s="1"/>
      <c r="KP382" s="1"/>
      <c r="KQ382" s="1"/>
      <c r="KR382" s="4"/>
      <c r="KS382" s="4"/>
      <c r="KT382" s="4"/>
      <c r="KU382" s="1"/>
      <c r="KV382" s="1"/>
      <c r="KW382" s="1"/>
      <c r="KX382" s="1"/>
      <c r="KY382" s="1"/>
      <c r="KZ382" s="1"/>
      <c r="LA382" s="1"/>
      <c r="LB382" s="1"/>
      <c r="LC382" s="1"/>
      <c r="LD382" s="4"/>
      <c r="LE382" s="4"/>
      <c r="LF382" s="4"/>
      <c r="LG382" s="4"/>
      <c r="LH382" s="4"/>
      <c r="SK382" s="1"/>
      <c r="SL382" s="1"/>
      <c r="SM382" s="1"/>
      <c r="SN382" s="1"/>
      <c r="SO382" s="1"/>
      <c r="SP382" s="1"/>
      <c r="SQ382" s="1"/>
      <c r="SR382" s="1"/>
      <c r="SS382" s="1"/>
      <c r="ST382" s="1"/>
      <c r="SU382" s="1"/>
      <c r="SV382" s="1"/>
      <c r="SW382" s="1"/>
      <c r="SX382" s="1"/>
      <c r="SY382" s="1"/>
      <c r="SZ382" s="1"/>
      <c r="TA382" s="1"/>
      <c r="TB382" s="1"/>
      <c r="TC382" s="1"/>
      <c r="TD382" s="1"/>
      <c r="TE382" s="1"/>
    </row>
    <row r="383">
      <c r="K383" s="1"/>
      <c r="L383" s="1"/>
      <c r="M383" s="1"/>
      <c r="N383" s="1"/>
      <c r="O383" s="1"/>
      <c r="P383" s="1"/>
      <c r="Q383" s="1"/>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1"/>
      <c r="AU383" s="1"/>
      <c r="AV383" s="1"/>
      <c r="AW383" s="1"/>
      <c r="AX383" s="1"/>
      <c r="AY383" s="1"/>
      <c r="AZ383" s="3"/>
      <c r="BA383" s="3"/>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X383" s="1"/>
      <c r="DY383" s="1"/>
      <c r="DZ383" s="1"/>
      <c r="EA383" s="1"/>
      <c r="EB383" s="1"/>
      <c r="EC383" s="1"/>
      <c r="ED383" s="1"/>
      <c r="EE383" s="1"/>
      <c r="EF383" s="1"/>
      <c r="EG383" s="1"/>
      <c r="EH383" s="1"/>
      <c r="EI383" s="1"/>
      <c r="EJ383" s="1"/>
      <c r="EK383" s="1"/>
      <c r="EL383" s="1"/>
      <c r="EM383" s="1"/>
      <c r="EN383" s="1"/>
      <c r="EO383" s="1"/>
      <c r="EP383" s="1"/>
      <c r="EQ383" s="1"/>
      <c r="ER383" s="1"/>
      <c r="FM383" s="1"/>
      <c r="FN383" s="1"/>
      <c r="FO383" s="1"/>
      <c r="FP383" s="1"/>
      <c r="FQ383" s="1"/>
      <c r="FR383" s="1"/>
      <c r="FS383" s="1"/>
      <c r="FT383" s="1"/>
      <c r="FU383" s="1"/>
      <c r="FV383" s="1"/>
      <c r="FW383" s="1"/>
      <c r="FX383" s="1"/>
      <c r="FY383" s="1"/>
      <c r="FZ383" s="1"/>
      <c r="GA383" s="1"/>
      <c r="GB383" s="1"/>
      <c r="GC383" s="1"/>
      <c r="GD383" s="1"/>
      <c r="GE383" s="1"/>
      <c r="GF383" s="1"/>
      <c r="JF383" s="1"/>
      <c r="JG383" s="1"/>
      <c r="JH383" s="1"/>
      <c r="JI383" s="1"/>
      <c r="JJ383" s="1"/>
      <c r="JK383" s="1"/>
      <c r="JL383" s="1"/>
      <c r="JM383" s="1"/>
      <c r="JN383" s="1"/>
      <c r="KN383" s="1"/>
      <c r="KO383" s="1"/>
      <c r="KP383" s="1"/>
      <c r="KQ383" s="1"/>
      <c r="KR383" s="4"/>
      <c r="KS383" s="4"/>
      <c r="KT383" s="4"/>
      <c r="KU383" s="1"/>
      <c r="KV383" s="1"/>
      <c r="KW383" s="1"/>
      <c r="KX383" s="1"/>
      <c r="KY383" s="1"/>
      <c r="KZ383" s="1"/>
      <c r="LA383" s="1"/>
      <c r="LB383" s="1"/>
      <c r="LC383" s="1"/>
      <c r="LD383" s="4"/>
      <c r="LE383" s="4"/>
      <c r="LF383" s="4"/>
      <c r="LG383" s="4"/>
      <c r="LH383" s="4"/>
      <c r="SK383" s="1"/>
      <c r="SL383" s="1"/>
      <c r="SM383" s="1"/>
      <c r="SN383" s="1"/>
      <c r="SO383" s="1"/>
      <c r="SP383" s="1"/>
      <c r="SQ383" s="1"/>
      <c r="SR383" s="1"/>
      <c r="SS383" s="1"/>
      <c r="ST383" s="1"/>
      <c r="SU383" s="1"/>
      <c r="SV383" s="1"/>
      <c r="SW383" s="1"/>
      <c r="SX383" s="1"/>
      <c r="SY383" s="1"/>
      <c r="SZ383" s="1"/>
      <c r="TA383" s="1"/>
      <c r="TB383" s="1"/>
      <c r="TC383" s="1"/>
      <c r="TD383" s="1"/>
      <c r="TE383" s="1"/>
    </row>
    <row r="384">
      <c r="K384" s="1"/>
      <c r="L384" s="1"/>
      <c r="M384" s="1"/>
      <c r="N384" s="1"/>
      <c r="O384" s="1"/>
      <c r="P384" s="1"/>
      <c r="Q384" s="1"/>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1"/>
      <c r="AU384" s="1"/>
      <c r="AV384" s="1"/>
      <c r="AW384" s="1"/>
      <c r="AX384" s="1"/>
      <c r="AY384" s="1"/>
      <c r="AZ384" s="3"/>
      <c r="BA384" s="3"/>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X384" s="1"/>
      <c r="DY384" s="1"/>
      <c r="DZ384" s="1"/>
      <c r="EA384" s="1"/>
      <c r="EB384" s="1"/>
      <c r="EC384" s="1"/>
      <c r="ED384" s="1"/>
      <c r="EE384" s="1"/>
      <c r="EF384" s="1"/>
      <c r="EG384" s="1"/>
      <c r="EH384" s="1"/>
      <c r="EI384" s="1"/>
      <c r="EJ384" s="1"/>
      <c r="EK384" s="1"/>
      <c r="EL384" s="1"/>
      <c r="EM384" s="1"/>
      <c r="EN384" s="1"/>
      <c r="EO384" s="1"/>
      <c r="EP384" s="1"/>
      <c r="EQ384" s="1"/>
      <c r="ER384" s="1"/>
      <c r="FM384" s="1"/>
      <c r="FN384" s="1"/>
      <c r="FO384" s="1"/>
      <c r="FP384" s="1"/>
      <c r="FQ384" s="1"/>
      <c r="FR384" s="1"/>
      <c r="FS384" s="1"/>
      <c r="FT384" s="1"/>
      <c r="FU384" s="1"/>
      <c r="FV384" s="1"/>
      <c r="FW384" s="1"/>
      <c r="FX384" s="1"/>
      <c r="FY384" s="1"/>
      <c r="FZ384" s="1"/>
      <c r="GA384" s="1"/>
      <c r="GB384" s="1"/>
      <c r="GC384" s="1"/>
      <c r="GD384" s="1"/>
      <c r="GE384" s="1"/>
      <c r="GF384" s="1"/>
      <c r="JF384" s="1"/>
      <c r="JG384" s="1"/>
      <c r="JH384" s="1"/>
      <c r="JI384" s="1"/>
      <c r="JJ384" s="1"/>
      <c r="JK384" s="1"/>
      <c r="JL384" s="1"/>
      <c r="JM384" s="1"/>
      <c r="JN384" s="1"/>
      <c r="KN384" s="1"/>
      <c r="KO384" s="1"/>
      <c r="KP384" s="1"/>
      <c r="KQ384" s="1"/>
      <c r="KR384" s="4"/>
      <c r="KS384" s="4"/>
      <c r="KT384" s="4"/>
      <c r="KU384" s="1"/>
      <c r="KV384" s="1"/>
      <c r="KW384" s="1"/>
      <c r="KX384" s="1"/>
      <c r="KY384" s="1"/>
      <c r="KZ384" s="1"/>
      <c r="LA384" s="1"/>
      <c r="LB384" s="1"/>
      <c r="LC384" s="1"/>
      <c r="LD384" s="4"/>
      <c r="LE384" s="4"/>
      <c r="LF384" s="4"/>
      <c r="LG384" s="4"/>
      <c r="LH384" s="4"/>
      <c r="SK384" s="1"/>
      <c r="SL384" s="1"/>
      <c r="SM384" s="1"/>
      <c r="SN384" s="1"/>
      <c r="SO384" s="1"/>
      <c r="SP384" s="1"/>
      <c r="SQ384" s="1"/>
      <c r="SR384" s="1"/>
      <c r="SS384" s="1"/>
      <c r="ST384" s="1"/>
      <c r="SU384" s="1"/>
      <c r="SV384" s="1"/>
      <c r="SW384" s="1"/>
      <c r="SX384" s="1"/>
      <c r="SY384" s="1"/>
      <c r="SZ384" s="1"/>
      <c r="TA384" s="1"/>
      <c r="TB384" s="1"/>
      <c r="TC384" s="1"/>
      <c r="TD384" s="1"/>
      <c r="TE384" s="1"/>
    </row>
    <row r="385">
      <c r="K385" s="1"/>
      <c r="L385" s="1"/>
      <c r="M385" s="1"/>
      <c r="N385" s="1"/>
      <c r="O385" s="1"/>
      <c r="P385" s="1"/>
      <c r="Q385" s="1"/>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1"/>
      <c r="AU385" s="1"/>
      <c r="AV385" s="1"/>
      <c r="AW385" s="1"/>
      <c r="AX385" s="1"/>
      <c r="AY385" s="1"/>
      <c r="AZ385" s="3"/>
      <c r="BA385" s="3"/>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X385" s="1"/>
      <c r="DY385" s="1"/>
      <c r="DZ385" s="1"/>
      <c r="EA385" s="1"/>
      <c r="EB385" s="1"/>
      <c r="EC385" s="1"/>
      <c r="ED385" s="1"/>
      <c r="EE385" s="1"/>
      <c r="EF385" s="1"/>
      <c r="EG385" s="1"/>
      <c r="EH385" s="1"/>
      <c r="EI385" s="1"/>
      <c r="EJ385" s="1"/>
      <c r="EK385" s="1"/>
      <c r="EL385" s="1"/>
      <c r="EM385" s="1"/>
      <c r="EN385" s="1"/>
      <c r="EO385" s="1"/>
      <c r="EP385" s="1"/>
      <c r="EQ385" s="1"/>
      <c r="ER385" s="1"/>
      <c r="FM385" s="1"/>
      <c r="FN385" s="1"/>
      <c r="FO385" s="1"/>
      <c r="FP385" s="1"/>
      <c r="FQ385" s="1"/>
      <c r="FR385" s="1"/>
      <c r="FS385" s="1"/>
      <c r="FT385" s="1"/>
      <c r="FU385" s="1"/>
      <c r="FV385" s="1"/>
      <c r="FW385" s="1"/>
      <c r="FX385" s="1"/>
      <c r="FY385" s="1"/>
      <c r="FZ385" s="1"/>
      <c r="GA385" s="1"/>
      <c r="GB385" s="1"/>
      <c r="GC385" s="1"/>
      <c r="GD385" s="1"/>
      <c r="GE385" s="1"/>
      <c r="GF385" s="1"/>
      <c r="JF385" s="1"/>
      <c r="JG385" s="1"/>
      <c r="JH385" s="1"/>
      <c r="JI385" s="1"/>
      <c r="JJ385" s="1"/>
      <c r="JK385" s="1"/>
      <c r="JL385" s="1"/>
      <c r="JM385" s="1"/>
      <c r="JN385" s="1"/>
      <c r="KN385" s="1"/>
      <c r="KO385" s="1"/>
      <c r="KP385" s="1"/>
      <c r="KQ385" s="1"/>
      <c r="KR385" s="4"/>
      <c r="KS385" s="4"/>
      <c r="KT385" s="4"/>
      <c r="KU385" s="1"/>
      <c r="KV385" s="1"/>
      <c r="KW385" s="1"/>
      <c r="KX385" s="1"/>
      <c r="KY385" s="1"/>
      <c r="KZ385" s="1"/>
      <c r="LA385" s="1"/>
      <c r="LB385" s="1"/>
      <c r="LC385" s="1"/>
      <c r="LD385" s="4"/>
      <c r="LE385" s="4"/>
      <c r="LF385" s="4"/>
      <c r="LG385" s="4"/>
      <c r="LH385" s="4"/>
      <c r="SK385" s="1"/>
      <c r="SL385" s="1"/>
      <c r="SM385" s="1"/>
      <c r="SN385" s="1"/>
      <c r="SO385" s="1"/>
      <c r="SP385" s="1"/>
      <c r="SQ385" s="1"/>
      <c r="SR385" s="1"/>
      <c r="SS385" s="1"/>
      <c r="ST385" s="1"/>
      <c r="SU385" s="1"/>
      <c r="SV385" s="1"/>
      <c r="SW385" s="1"/>
      <c r="SX385" s="1"/>
      <c r="SY385" s="1"/>
      <c r="SZ385" s="1"/>
      <c r="TA385" s="1"/>
      <c r="TB385" s="1"/>
      <c r="TC385" s="1"/>
      <c r="TD385" s="1"/>
      <c r="TE385" s="1"/>
    </row>
    <row r="386">
      <c r="K386" s="1"/>
      <c r="L386" s="1"/>
      <c r="M386" s="1"/>
      <c r="N386" s="1"/>
      <c r="O386" s="1"/>
      <c r="P386" s="1"/>
      <c r="Q386" s="1"/>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1"/>
      <c r="AU386" s="1"/>
      <c r="AV386" s="1"/>
      <c r="AW386" s="1"/>
      <c r="AX386" s="1"/>
      <c r="AY386" s="1"/>
      <c r="AZ386" s="3"/>
      <c r="BA386" s="3"/>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X386" s="1"/>
      <c r="DY386" s="1"/>
      <c r="DZ386" s="1"/>
      <c r="EA386" s="1"/>
      <c r="EB386" s="1"/>
      <c r="EC386" s="1"/>
      <c r="ED386" s="1"/>
      <c r="EE386" s="1"/>
      <c r="EF386" s="1"/>
      <c r="EG386" s="1"/>
      <c r="EH386" s="1"/>
      <c r="EI386" s="1"/>
      <c r="EJ386" s="1"/>
      <c r="EK386" s="1"/>
      <c r="EL386" s="1"/>
      <c r="EM386" s="1"/>
      <c r="EN386" s="1"/>
      <c r="EO386" s="1"/>
      <c r="EP386" s="1"/>
      <c r="EQ386" s="1"/>
      <c r="ER386" s="1"/>
      <c r="FM386" s="1"/>
      <c r="FN386" s="1"/>
      <c r="FO386" s="1"/>
      <c r="FP386" s="1"/>
      <c r="FQ386" s="1"/>
      <c r="FR386" s="1"/>
      <c r="FS386" s="1"/>
      <c r="FT386" s="1"/>
      <c r="FU386" s="1"/>
      <c r="FV386" s="1"/>
      <c r="FW386" s="1"/>
      <c r="FX386" s="1"/>
      <c r="FY386" s="1"/>
      <c r="FZ386" s="1"/>
      <c r="GA386" s="1"/>
      <c r="GB386" s="1"/>
      <c r="GC386" s="1"/>
      <c r="GD386" s="1"/>
      <c r="GE386" s="1"/>
      <c r="GF386" s="1"/>
      <c r="JF386" s="1"/>
      <c r="JG386" s="1"/>
      <c r="JH386" s="1"/>
      <c r="JI386" s="1"/>
      <c r="JJ386" s="1"/>
      <c r="JK386" s="1"/>
      <c r="JL386" s="1"/>
      <c r="JM386" s="1"/>
      <c r="JN386" s="1"/>
      <c r="KN386" s="1"/>
      <c r="KO386" s="1"/>
      <c r="KP386" s="1"/>
      <c r="KQ386" s="1"/>
      <c r="KR386" s="4"/>
      <c r="KS386" s="4"/>
      <c r="KT386" s="4"/>
      <c r="KU386" s="1"/>
      <c r="KV386" s="1"/>
      <c r="KW386" s="1"/>
      <c r="KX386" s="1"/>
      <c r="KY386" s="1"/>
      <c r="KZ386" s="1"/>
      <c r="LA386" s="1"/>
      <c r="LB386" s="1"/>
      <c r="LC386" s="1"/>
      <c r="LD386" s="4"/>
      <c r="LE386" s="4"/>
      <c r="LF386" s="4"/>
      <c r="LG386" s="4"/>
      <c r="LH386" s="4"/>
      <c r="SK386" s="1"/>
      <c r="SL386" s="1"/>
      <c r="SM386" s="1"/>
      <c r="SN386" s="1"/>
      <c r="SO386" s="1"/>
      <c r="SP386" s="1"/>
      <c r="SQ386" s="1"/>
      <c r="SR386" s="1"/>
      <c r="SS386" s="1"/>
      <c r="ST386" s="1"/>
      <c r="SU386" s="1"/>
      <c r="SV386" s="1"/>
      <c r="SW386" s="1"/>
      <c r="SX386" s="1"/>
      <c r="SY386" s="1"/>
      <c r="SZ386" s="1"/>
      <c r="TA386" s="1"/>
      <c r="TB386" s="1"/>
      <c r="TC386" s="1"/>
      <c r="TD386" s="1"/>
      <c r="TE386" s="1"/>
    </row>
    <row r="387">
      <c r="K387" s="1"/>
      <c r="L387" s="1"/>
      <c r="M387" s="1"/>
      <c r="N387" s="1"/>
      <c r="O387" s="1"/>
      <c r="P387" s="1"/>
      <c r="Q387" s="1"/>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1"/>
      <c r="AU387" s="1"/>
      <c r="AV387" s="1"/>
      <c r="AW387" s="1"/>
      <c r="AX387" s="1"/>
      <c r="AY387" s="1"/>
      <c r="AZ387" s="3"/>
      <c r="BA387" s="3"/>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X387" s="1"/>
      <c r="DY387" s="1"/>
      <c r="DZ387" s="1"/>
      <c r="EA387" s="1"/>
      <c r="EB387" s="1"/>
      <c r="EC387" s="1"/>
      <c r="ED387" s="1"/>
      <c r="EE387" s="1"/>
      <c r="EF387" s="1"/>
      <c r="EG387" s="1"/>
      <c r="EH387" s="1"/>
      <c r="EI387" s="1"/>
      <c r="EJ387" s="1"/>
      <c r="EK387" s="1"/>
      <c r="EL387" s="1"/>
      <c r="EM387" s="1"/>
      <c r="EN387" s="1"/>
      <c r="EO387" s="1"/>
      <c r="EP387" s="1"/>
      <c r="EQ387" s="1"/>
      <c r="ER387" s="1"/>
      <c r="FM387" s="1"/>
      <c r="FN387" s="1"/>
      <c r="FO387" s="1"/>
      <c r="FP387" s="1"/>
      <c r="FQ387" s="1"/>
      <c r="FR387" s="1"/>
      <c r="FS387" s="1"/>
      <c r="FT387" s="1"/>
      <c r="FU387" s="1"/>
      <c r="FV387" s="1"/>
      <c r="FW387" s="1"/>
      <c r="FX387" s="1"/>
      <c r="FY387" s="1"/>
      <c r="FZ387" s="1"/>
      <c r="GA387" s="1"/>
      <c r="GB387" s="1"/>
      <c r="GC387" s="1"/>
      <c r="GD387" s="1"/>
      <c r="GE387" s="1"/>
      <c r="GF387" s="1"/>
      <c r="JF387" s="1"/>
      <c r="JG387" s="1"/>
      <c r="JH387" s="1"/>
      <c r="JI387" s="1"/>
      <c r="JJ387" s="1"/>
      <c r="JK387" s="1"/>
      <c r="JL387" s="1"/>
      <c r="JM387" s="1"/>
      <c r="JN387" s="1"/>
      <c r="KN387" s="1"/>
      <c r="KO387" s="1"/>
      <c r="KP387" s="1"/>
      <c r="KQ387" s="1"/>
      <c r="KR387" s="4"/>
      <c r="KS387" s="4"/>
      <c r="KT387" s="4"/>
      <c r="KU387" s="1"/>
      <c r="KV387" s="1"/>
      <c r="KW387" s="1"/>
      <c r="KX387" s="1"/>
      <c r="KY387" s="1"/>
      <c r="KZ387" s="1"/>
      <c r="LA387" s="1"/>
      <c r="LB387" s="1"/>
      <c r="LC387" s="1"/>
      <c r="LD387" s="4"/>
      <c r="LE387" s="4"/>
      <c r="LF387" s="4"/>
      <c r="LG387" s="4"/>
      <c r="LH387" s="4"/>
      <c r="SK387" s="1"/>
      <c r="SL387" s="1"/>
      <c r="SM387" s="1"/>
      <c r="SN387" s="1"/>
      <c r="SO387" s="1"/>
      <c r="SP387" s="1"/>
      <c r="SQ387" s="1"/>
      <c r="SR387" s="1"/>
      <c r="SS387" s="1"/>
      <c r="ST387" s="1"/>
      <c r="SU387" s="1"/>
      <c r="SV387" s="1"/>
      <c r="SW387" s="1"/>
      <c r="SX387" s="1"/>
      <c r="SY387" s="1"/>
      <c r="SZ387" s="1"/>
      <c r="TA387" s="1"/>
      <c r="TB387" s="1"/>
      <c r="TC387" s="1"/>
      <c r="TD387" s="1"/>
      <c r="TE387" s="1"/>
    </row>
    <row r="388">
      <c r="K388" s="1"/>
      <c r="L388" s="1"/>
      <c r="M388" s="1"/>
      <c r="N388" s="1"/>
      <c r="O388" s="1"/>
      <c r="P388" s="1"/>
      <c r="Q388" s="1"/>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1"/>
      <c r="AU388" s="1"/>
      <c r="AV388" s="1"/>
      <c r="AW388" s="1"/>
      <c r="AX388" s="1"/>
      <c r="AY388" s="1"/>
      <c r="AZ388" s="3"/>
      <c r="BA388" s="3"/>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X388" s="1"/>
      <c r="DY388" s="1"/>
      <c r="DZ388" s="1"/>
      <c r="EA388" s="1"/>
      <c r="EB388" s="1"/>
      <c r="EC388" s="1"/>
      <c r="ED388" s="1"/>
      <c r="EE388" s="1"/>
      <c r="EF388" s="1"/>
      <c r="EG388" s="1"/>
      <c r="EH388" s="1"/>
      <c r="EI388" s="1"/>
      <c r="EJ388" s="1"/>
      <c r="EK388" s="1"/>
      <c r="EL388" s="1"/>
      <c r="EM388" s="1"/>
      <c r="EN388" s="1"/>
      <c r="EO388" s="1"/>
      <c r="EP388" s="1"/>
      <c r="EQ388" s="1"/>
      <c r="ER388" s="1"/>
      <c r="FM388" s="1"/>
      <c r="FN388" s="1"/>
      <c r="FO388" s="1"/>
      <c r="FP388" s="1"/>
      <c r="FQ388" s="1"/>
      <c r="FR388" s="1"/>
      <c r="FS388" s="1"/>
      <c r="FT388" s="1"/>
      <c r="FU388" s="1"/>
      <c r="FV388" s="1"/>
      <c r="FW388" s="1"/>
      <c r="FX388" s="1"/>
      <c r="FY388" s="1"/>
      <c r="FZ388" s="1"/>
      <c r="GA388" s="1"/>
      <c r="GB388" s="1"/>
      <c r="GC388" s="1"/>
      <c r="GD388" s="1"/>
      <c r="GE388" s="1"/>
      <c r="GF388" s="1"/>
      <c r="JF388" s="1"/>
      <c r="JG388" s="1"/>
      <c r="JH388" s="1"/>
      <c r="JI388" s="1"/>
      <c r="JJ388" s="1"/>
      <c r="JK388" s="1"/>
      <c r="JL388" s="1"/>
      <c r="JM388" s="1"/>
      <c r="JN388" s="1"/>
      <c r="KN388" s="1"/>
      <c r="KO388" s="1"/>
      <c r="KP388" s="1"/>
      <c r="KQ388" s="1"/>
      <c r="KR388" s="4"/>
      <c r="KS388" s="4"/>
      <c r="KT388" s="4"/>
      <c r="KU388" s="1"/>
      <c r="KV388" s="1"/>
      <c r="KW388" s="1"/>
      <c r="KX388" s="1"/>
      <c r="KY388" s="1"/>
      <c r="KZ388" s="1"/>
      <c r="LA388" s="1"/>
      <c r="LB388" s="1"/>
      <c r="LC388" s="1"/>
      <c r="LD388" s="4"/>
      <c r="LE388" s="4"/>
      <c r="LF388" s="4"/>
      <c r="LG388" s="4"/>
      <c r="LH388" s="4"/>
      <c r="SK388" s="1"/>
      <c r="SL388" s="1"/>
      <c r="SM388" s="1"/>
      <c r="SN388" s="1"/>
      <c r="SO388" s="1"/>
      <c r="SP388" s="1"/>
      <c r="SQ388" s="1"/>
      <c r="SR388" s="1"/>
      <c r="SS388" s="1"/>
      <c r="ST388" s="1"/>
      <c r="SU388" s="1"/>
      <c r="SV388" s="1"/>
      <c r="SW388" s="1"/>
      <c r="SX388" s="1"/>
      <c r="SY388" s="1"/>
      <c r="SZ388" s="1"/>
      <c r="TA388" s="1"/>
      <c r="TB388" s="1"/>
      <c r="TC388" s="1"/>
      <c r="TD388" s="1"/>
      <c r="TE388" s="1"/>
    </row>
    <row r="389">
      <c r="K389" s="1"/>
      <c r="L389" s="1"/>
      <c r="M389" s="1"/>
      <c r="N389" s="1"/>
      <c r="O389" s="1"/>
      <c r="P389" s="1"/>
      <c r="Q389" s="1"/>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1"/>
      <c r="AU389" s="1"/>
      <c r="AV389" s="1"/>
      <c r="AW389" s="1"/>
      <c r="AX389" s="1"/>
      <c r="AY389" s="1"/>
      <c r="AZ389" s="3"/>
      <c r="BA389" s="3"/>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X389" s="1"/>
      <c r="DY389" s="1"/>
      <c r="DZ389" s="1"/>
      <c r="EA389" s="1"/>
      <c r="EB389" s="1"/>
      <c r="EC389" s="1"/>
      <c r="ED389" s="1"/>
      <c r="EE389" s="1"/>
      <c r="EF389" s="1"/>
      <c r="EG389" s="1"/>
      <c r="EH389" s="1"/>
      <c r="EI389" s="1"/>
      <c r="EJ389" s="1"/>
      <c r="EK389" s="1"/>
      <c r="EL389" s="1"/>
      <c r="EM389" s="1"/>
      <c r="EN389" s="1"/>
      <c r="EO389" s="1"/>
      <c r="EP389" s="1"/>
      <c r="EQ389" s="1"/>
      <c r="ER389" s="1"/>
      <c r="FM389" s="1"/>
      <c r="FN389" s="1"/>
      <c r="FO389" s="1"/>
      <c r="FP389" s="1"/>
      <c r="FQ389" s="1"/>
      <c r="FR389" s="1"/>
      <c r="FS389" s="1"/>
      <c r="FT389" s="1"/>
      <c r="FU389" s="1"/>
      <c r="FV389" s="1"/>
      <c r="FW389" s="1"/>
      <c r="FX389" s="1"/>
      <c r="FY389" s="1"/>
      <c r="FZ389" s="1"/>
      <c r="GA389" s="1"/>
      <c r="GB389" s="1"/>
      <c r="GC389" s="1"/>
      <c r="GD389" s="1"/>
      <c r="GE389" s="1"/>
      <c r="GF389" s="1"/>
      <c r="JF389" s="1"/>
      <c r="JG389" s="1"/>
      <c r="JH389" s="1"/>
      <c r="JI389" s="1"/>
      <c r="JJ389" s="1"/>
      <c r="JK389" s="1"/>
      <c r="JL389" s="1"/>
      <c r="JM389" s="1"/>
      <c r="JN389" s="1"/>
      <c r="KN389" s="1"/>
      <c r="KO389" s="1"/>
      <c r="KP389" s="1"/>
      <c r="KQ389" s="1"/>
      <c r="KR389" s="4"/>
      <c r="KS389" s="4"/>
      <c r="KT389" s="4"/>
      <c r="KU389" s="1"/>
      <c r="KV389" s="1"/>
      <c r="KW389" s="1"/>
      <c r="KX389" s="1"/>
      <c r="KY389" s="1"/>
      <c r="KZ389" s="1"/>
      <c r="LA389" s="1"/>
      <c r="LB389" s="1"/>
      <c r="LC389" s="1"/>
      <c r="LD389" s="4"/>
      <c r="LE389" s="4"/>
      <c r="LF389" s="4"/>
      <c r="LG389" s="4"/>
      <c r="LH389" s="4"/>
      <c r="SK389" s="1"/>
      <c r="SL389" s="1"/>
      <c r="SM389" s="1"/>
      <c r="SN389" s="1"/>
      <c r="SO389" s="1"/>
      <c r="SP389" s="1"/>
      <c r="SQ389" s="1"/>
      <c r="SR389" s="1"/>
      <c r="SS389" s="1"/>
      <c r="ST389" s="1"/>
      <c r="SU389" s="1"/>
      <c r="SV389" s="1"/>
      <c r="SW389" s="1"/>
      <c r="SX389" s="1"/>
      <c r="SY389" s="1"/>
      <c r="SZ389" s="1"/>
      <c r="TA389" s="1"/>
      <c r="TB389" s="1"/>
      <c r="TC389" s="1"/>
      <c r="TD389" s="1"/>
      <c r="TE389" s="1"/>
    </row>
    <row r="390">
      <c r="K390" s="1"/>
      <c r="L390" s="1"/>
      <c r="M390" s="1"/>
      <c r="N390" s="1"/>
      <c r="O390" s="1"/>
      <c r="P390" s="1"/>
      <c r="Q390" s="1"/>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1"/>
      <c r="AU390" s="1"/>
      <c r="AV390" s="1"/>
      <c r="AW390" s="1"/>
      <c r="AX390" s="1"/>
      <c r="AY390" s="1"/>
      <c r="AZ390" s="3"/>
      <c r="BA390" s="3"/>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X390" s="1"/>
      <c r="DY390" s="1"/>
      <c r="DZ390" s="1"/>
      <c r="EA390" s="1"/>
      <c r="EB390" s="1"/>
      <c r="EC390" s="1"/>
      <c r="ED390" s="1"/>
      <c r="EE390" s="1"/>
      <c r="EF390" s="1"/>
      <c r="EG390" s="1"/>
      <c r="EH390" s="1"/>
      <c r="EI390" s="1"/>
      <c r="EJ390" s="1"/>
      <c r="EK390" s="1"/>
      <c r="EL390" s="1"/>
      <c r="EM390" s="1"/>
      <c r="EN390" s="1"/>
      <c r="EO390" s="1"/>
      <c r="EP390" s="1"/>
      <c r="EQ390" s="1"/>
      <c r="ER390" s="1"/>
      <c r="FM390" s="1"/>
      <c r="FN390" s="1"/>
      <c r="FO390" s="1"/>
      <c r="FP390" s="1"/>
      <c r="FQ390" s="1"/>
      <c r="FR390" s="1"/>
      <c r="FS390" s="1"/>
      <c r="FT390" s="1"/>
      <c r="FU390" s="1"/>
      <c r="FV390" s="1"/>
      <c r="FW390" s="1"/>
      <c r="FX390" s="1"/>
      <c r="FY390" s="1"/>
      <c r="FZ390" s="1"/>
      <c r="GA390" s="1"/>
      <c r="GB390" s="1"/>
      <c r="GC390" s="1"/>
      <c r="GD390" s="1"/>
      <c r="GE390" s="1"/>
      <c r="GF390" s="1"/>
      <c r="JF390" s="1"/>
      <c r="JG390" s="1"/>
      <c r="JH390" s="1"/>
      <c r="JI390" s="1"/>
      <c r="JJ390" s="1"/>
      <c r="JK390" s="1"/>
      <c r="JL390" s="1"/>
      <c r="JM390" s="1"/>
      <c r="JN390" s="1"/>
      <c r="KN390" s="1"/>
      <c r="KO390" s="1"/>
      <c r="KP390" s="1"/>
      <c r="KQ390" s="1"/>
      <c r="KR390" s="4"/>
      <c r="KS390" s="4"/>
      <c r="KT390" s="4"/>
      <c r="KU390" s="1"/>
      <c r="KV390" s="1"/>
      <c r="KW390" s="1"/>
      <c r="KX390" s="1"/>
      <c r="KY390" s="1"/>
      <c r="KZ390" s="1"/>
      <c r="LA390" s="1"/>
      <c r="LB390" s="1"/>
      <c r="LC390" s="1"/>
      <c r="LD390" s="4"/>
      <c r="LE390" s="4"/>
      <c r="LF390" s="4"/>
      <c r="LG390" s="4"/>
      <c r="LH390" s="4"/>
      <c r="SK390" s="1"/>
      <c r="SL390" s="1"/>
      <c r="SM390" s="1"/>
      <c r="SN390" s="1"/>
      <c r="SO390" s="1"/>
      <c r="SP390" s="1"/>
      <c r="SQ390" s="1"/>
      <c r="SR390" s="1"/>
      <c r="SS390" s="1"/>
      <c r="ST390" s="1"/>
      <c r="SU390" s="1"/>
      <c r="SV390" s="1"/>
      <c r="SW390" s="1"/>
      <c r="SX390" s="1"/>
      <c r="SY390" s="1"/>
      <c r="SZ390" s="1"/>
      <c r="TA390" s="1"/>
      <c r="TB390" s="1"/>
      <c r="TC390" s="1"/>
      <c r="TD390" s="1"/>
      <c r="TE390" s="1"/>
    </row>
    <row r="391">
      <c r="K391" s="1"/>
      <c r="L391" s="1"/>
      <c r="M391" s="1"/>
      <c r="N391" s="1"/>
      <c r="O391" s="1"/>
      <c r="P391" s="1"/>
      <c r="Q391" s="1"/>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1"/>
      <c r="AU391" s="1"/>
      <c r="AV391" s="1"/>
      <c r="AW391" s="1"/>
      <c r="AX391" s="1"/>
      <c r="AY391" s="1"/>
      <c r="AZ391" s="3"/>
      <c r="BA391" s="3"/>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X391" s="1"/>
      <c r="DY391" s="1"/>
      <c r="DZ391" s="1"/>
      <c r="EA391" s="1"/>
      <c r="EB391" s="1"/>
      <c r="EC391" s="1"/>
      <c r="ED391" s="1"/>
      <c r="EE391" s="1"/>
      <c r="EF391" s="1"/>
      <c r="EG391" s="1"/>
      <c r="EH391" s="1"/>
      <c r="EI391" s="1"/>
      <c r="EJ391" s="1"/>
      <c r="EK391" s="1"/>
      <c r="EL391" s="1"/>
      <c r="EM391" s="1"/>
      <c r="EN391" s="1"/>
      <c r="EO391" s="1"/>
      <c r="EP391" s="1"/>
      <c r="EQ391" s="1"/>
      <c r="ER391" s="1"/>
      <c r="FM391" s="1"/>
      <c r="FN391" s="1"/>
      <c r="FO391" s="1"/>
      <c r="FP391" s="1"/>
      <c r="FQ391" s="1"/>
      <c r="FR391" s="1"/>
      <c r="FS391" s="1"/>
      <c r="FT391" s="1"/>
      <c r="FU391" s="1"/>
      <c r="FV391" s="1"/>
      <c r="FW391" s="1"/>
      <c r="FX391" s="1"/>
      <c r="FY391" s="1"/>
      <c r="FZ391" s="1"/>
      <c r="GA391" s="1"/>
      <c r="GB391" s="1"/>
      <c r="GC391" s="1"/>
      <c r="GD391" s="1"/>
      <c r="GE391" s="1"/>
      <c r="GF391" s="1"/>
      <c r="JF391" s="1"/>
      <c r="JG391" s="1"/>
      <c r="JH391" s="1"/>
      <c r="JI391" s="1"/>
      <c r="JJ391" s="1"/>
      <c r="JK391" s="1"/>
      <c r="JL391" s="1"/>
      <c r="JM391" s="1"/>
      <c r="JN391" s="1"/>
      <c r="KN391" s="1"/>
      <c r="KO391" s="1"/>
      <c r="KP391" s="1"/>
      <c r="KQ391" s="1"/>
      <c r="KR391" s="4"/>
      <c r="KS391" s="4"/>
      <c r="KT391" s="4"/>
      <c r="KU391" s="1"/>
      <c r="KV391" s="1"/>
      <c r="KW391" s="1"/>
      <c r="KX391" s="1"/>
      <c r="KY391" s="1"/>
      <c r="KZ391" s="1"/>
      <c r="LA391" s="1"/>
      <c r="LB391" s="1"/>
      <c r="LC391" s="1"/>
      <c r="LD391" s="4"/>
      <c r="LE391" s="4"/>
      <c r="LF391" s="4"/>
      <c r="LG391" s="4"/>
      <c r="LH391" s="4"/>
      <c r="SK391" s="1"/>
      <c r="SL391" s="1"/>
      <c r="SM391" s="1"/>
      <c r="SN391" s="1"/>
      <c r="SO391" s="1"/>
      <c r="SP391" s="1"/>
      <c r="SQ391" s="1"/>
      <c r="SR391" s="1"/>
      <c r="SS391" s="1"/>
      <c r="ST391" s="1"/>
      <c r="SU391" s="1"/>
      <c r="SV391" s="1"/>
      <c r="SW391" s="1"/>
      <c r="SX391" s="1"/>
      <c r="SY391" s="1"/>
      <c r="SZ391" s="1"/>
      <c r="TA391" s="1"/>
      <c r="TB391" s="1"/>
      <c r="TC391" s="1"/>
      <c r="TD391" s="1"/>
      <c r="TE391" s="1"/>
    </row>
    <row r="392">
      <c r="K392" s="1"/>
      <c r="L392" s="1"/>
      <c r="M392" s="1"/>
      <c r="N392" s="1"/>
      <c r="O392" s="1"/>
      <c r="P392" s="1"/>
      <c r="Q392" s="1"/>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1"/>
      <c r="AU392" s="1"/>
      <c r="AV392" s="1"/>
      <c r="AW392" s="1"/>
      <c r="AX392" s="1"/>
      <c r="AY392" s="1"/>
      <c r="AZ392" s="3"/>
      <c r="BA392" s="3"/>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X392" s="1"/>
      <c r="DY392" s="1"/>
      <c r="DZ392" s="1"/>
      <c r="EA392" s="1"/>
      <c r="EB392" s="1"/>
      <c r="EC392" s="1"/>
      <c r="ED392" s="1"/>
      <c r="EE392" s="1"/>
      <c r="EF392" s="1"/>
      <c r="EG392" s="1"/>
      <c r="EH392" s="1"/>
      <c r="EI392" s="1"/>
      <c r="EJ392" s="1"/>
      <c r="EK392" s="1"/>
      <c r="EL392" s="1"/>
      <c r="EM392" s="1"/>
      <c r="EN392" s="1"/>
      <c r="EO392" s="1"/>
      <c r="EP392" s="1"/>
      <c r="EQ392" s="1"/>
      <c r="ER392" s="1"/>
      <c r="FM392" s="1"/>
      <c r="FN392" s="1"/>
      <c r="FO392" s="1"/>
      <c r="FP392" s="1"/>
      <c r="FQ392" s="1"/>
      <c r="FR392" s="1"/>
      <c r="FS392" s="1"/>
      <c r="FT392" s="1"/>
      <c r="FU392" s="1"/>
      <c r="FV392" s="1"/>
      <c r="FW392" s="1"/>
      <c r="FX392" s="1"/>
      <c r="FY392" s="1"/>
      <c r="FZ392" s="1"/>
      <c r="GA392" s="1"/>
      <c r="GB392" s="1"/>
      <c r="GC392" s="1"/>
      <c r="GD392" s="1"/>
      <c r="GE392" s="1"/>
      <c r="GF392" s="1"/>
      <c r="JF392" s="1"/>
      <c r="JG392" s="1"/>
      <c r="JH392" s="1"/>
      <c r="JI392" s="1"/>
      <c r="JJ392" s="1"/>
      <c r="JK392" s="1"/>
      <c r="JL392" s="1"/>
      <c r="JM392" s="1"/>
      <c r="JN392" s="1"/>
      <c r="KN392" s="1"/>
      <c r="KO392" s="1"/>
      <c r="KP392" s="1"/>
      <c r="KQ392" s="1"/>
      <c r="KR392" s="4"/>
      <c r="KS392" s="4"/>
      <c r="KT392" s="4"/>
      <c r="KU392" s="1"/>
      <c r="KV392" s="1"/>
      <c r="KW392" s="1"/>
      <c r="KX392" s="1"/>
      <c r="KY392" s="1"/>
      <c r="KZ392" s="1"/>
      <c r="LA392" s="1"/>
      <c r="LB392" s="1"/>
      <c r="LC392" s="1"/>
      <c r="LD392" s="4"/>
      <c r="LE392" s="4"/>
      <c r="LF392" s="4"/>
      <c r="LG392" s="4"/>
      <c r="LH392" s="4"/>
      <c r="SK392" s="1"/>
      <c r="SL392" s="1"/>
      <c r="SM392" s="1"/>
      <c r="SN392" s="1"/>
      <c r="SO392" s="1"/>
      <c r="SP392" s="1"/>
      <c r="SQ392" s="1"/>
      <c r="SR392" s="1"/>
      <c r="SS392" s="1"/>
      <c r="ST392" s="1"/>
      <c r="SU392" s="1"/>
      <c r="SV392" s="1"/>
      <c r="SW392" s="1"/>
      <c r="SX392" s="1"/>
      <c r="SY392" s="1"/>
      <c r="SZ392" s="1"/>
      <c r="TA392" s="1"/>
      <c r="TB392" s="1"/>
      <c r="TC392" s="1"/>
      <c r="TD392" s="1"/>
      <c r="TE392" s="1"/>
    </row>
    <row r="393">
      <c r="K393" s="1"/>
      <c r="L393" s="1"/>
      <c r="M393" s="1"/>
      <c r="N393" s="1"/>
      <c r="O393" s="1"/>
      <c r="P393" s="1"/>
      <c r="Q393" s="1"/>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1"/>
      <c r="AU393" s="1"/>
      <c r="AV393" s="1"/>
      <c r="AW393" s="1"/>
      <c r="AX393" s="1"/>
      <c r="AY393" s="1"/>
      <c r="AZ393" s="3"/>
      <c r="BA393" s="3"/>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X393" s="1"/>
      <c r="DY393" s="1"/>
      <c r="DZ393" s="1"/>
      <c r="EA393" s="1"/>
      <c r="EB393" s="1"/>
      <c r="EC393" s="1"/>
      <c r="ED393" s="1"/>
      <c r="EE393" s="1"/>
      <c r="EF393" s="1"/>
      <c r="EG393" s="1"/>
      <c r="EH393" s="1"/>
      <c r="EI393" s="1"/>
      <c r="EJ393" s="1"/>
      <c r="EK393" s="1"/>
      <c r="EL393" s="1"/>
      <c r="EM393" s="1"/>
      <c r="EN393" s="1"/>
      <c r="EO393" s="1"/>
      <c r="EP393" s="1"/>
      <c r="EQ393" s="1"/>
      <c r="ER393" s="1"/>
      <c r="FM393" s="1"/>
      <c r="FN393" s="1"/>
      <c r="FO393" s="1"/>
      <c r="FP393" s="1"/>
      <c r="FQ393" s="1"/>
      <c r="FR393" s="1"/>
      <c r="FS393" s="1"/>
      <c r="FT393" s="1"/>
      <c r="FU393" s="1"/>
      <c r="FV393" s="1"/>
      <c r="FW393" s="1"/>
      <c r="FX393" s="1"/>
      <c r="FY393" s="1"/>
      <c r="FZ393" s="1"/>
      <c r="GA393" s="1"/>
      <c r="GB393" s="1"/>
      <c r="GC393" s="1"/>
      <c r="GD393" s="1"/>
      <c r="GE393" s="1"/>
      <c r="GF393" s="1"/>
      <c r="JF393" s="1"/>
      <c r="JG393" s="1"/>
      <c r="JH393" s="1"/>
      <c r="JI393" s="1"/>
      <c r="JJ393" s="1"/>
      <c r="JK393" s="1"/>
      <c r="JL393" s="1"/>
      <c r="JM393" s="1"/>
      <c r="JN393" s="1"/>
      <c r="KN393" s="1"/>
      <c r="KO393" s="1"/>
      <c r="KP393" s="1"/>
      <c r="KQ393" s="1"/>
      <c r="KR393" s="4"/>
      <c r="KS393" s="4"/>
      <c r="KT393" s="4"/>
      <c r="KU393" s="1"/>
      <c r="KV393" s="1"/>
      <c r="KW393" s="1"/>
      <c r="KX393" s="1"/>
      <c r="KY393" s="1"/>
      <c r="KZ393" s="1"/>
      <c r="LA393" s="1"/>
      <c r="LB393" s="1"/>
      <c r="LC393" s="1"/>
      <c r="LD393" s="4"/>
      <c r="LE393" s="4"/>
      <c r="LF393" s="4"/>
      <c r="LG393" s="4"/>
      <c r="LH393" s="4"/>
      <c r="SK393" s="1"/>
      <c r="SL393" s="1"/>
      <c r="SM393" s="1"/>
      <c r="SN393" s="1"/>
      <c r="SO393" s="1"/>
      <c r="SP393" s="1"/>
      <c r="SQ393" s="1"/>
      <c r="SR393" s="1"/>
      <c r="SS393" s="1"/>
      <c r="ST393" s="1"/>
      <c r="SU393" s="1"/>
      <c r="SV393" s="1"/>
      <c r="SW393" s="1"/>
      <c r="SX393" s="1"/>
      <c r="SY393" s="1"/>
      <c r="SZ393" s="1"/>
      <c r="TA393" s="1"/>
      <c r="TB393" s="1"/>
      <c r="TC393" s="1"/>
      <c r="TD393" s="1"/>
      <c r="TE393" s="1"/>
    </row>
    <row r="394">
      <c r="K394" s="1"/>
      <c r="L394" s="1"/>
      <c r="M394" s="1"/>
      <c r="N394" s="1"/>
      <c r="O394" s="1"/>
      <c r="P394" s="1"/>
      <c r="Q394" s="1"/>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1"/>
      <c r="AU394" s="1"/>
      <c r="AV394" s="1"/>
      <c r="AW394" s="1"/>
      <c r="AX394" s="1"/>
      <c r="AY394" s="1"/>
      <c r="AZ394" s="3"/>
      <c r="BA394" s="3"/>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X394" s="1"/>
      <c r="DY394" s="1"/>
      <c r="DZ394" s="1"/>
      <c r="EA394" s="1"/>
      <c r="EB394" s="1"/>
      <c r="EC394" s="1"/>
      <c r="ED394" s="1"/>
      <c r="EE394" s="1"/>
      <c r="EF394" s="1"/>
      <c r="EG394" s="1"/>
      <c r="EH394" s="1"/>
      <c r="EI394" s="1"/>
      <c r="EJ394" s="1"/>
      <c r="EK394" s="1"/>
      <c r="EL394" s="1"/>
      <c r="EM394" s="1"/>
      <c r="EN394" s="1"/>
      <c r="EO394" s="1"/>
      <c r="EP394" s="1"/>
      <c r="EQ394" s="1"/>
      <c r="ER394" s="1"/>
      <c r="FM394" s="1"/>
      <c r="FN394" s="1"/>
      <c r="FO394" s="1"/>
      <c r="FP394" s="1"/>
      <c r="FQ394" s="1"/>
      <c r="FR394" s="1"/>
      <c r="FS394" s="1"/>
      <c r="FT394" s="1"/>
      <c r="FU394" s="1"/>
      <c r="FV394" s="1"/>
      <c r="FW394" s="1"/>
      <c r="FX394" s="1"/>
      <c r="FY394" s="1"/>
      <c r="FZ394" s="1"/>
      <c r="GA394" s="1"/>
      <c r="GB394" s="1"/>
      <c r="GC394" s="1"/>
      <c r="GD394" s="1"/>
      <c r="GE394" s="1"/>
      <c r="GF394" s="1"/>
      <c r="JF394" s="1"/>
      <c r="JG394" s="1"/>
      <c r="JH394" s="1"/>
      <c r="JI394" s="1"/>
      <c r="JJ394" s="1"/>
      <c r="JK394" s="1"/>
      <c r="JL394" s="1"/>
      <c r="JM394" s="1"/>
      <c r="JN394" s="1"/>
      <c r="KN394" s="1"/>
      <c r="KO394" s="1"/>
      <c r="KP394" s="1"/>
      <c r="KQ394" s="1"/>
      <c r="KR394" s="4"/>
      <c r="KS394" s="4"/>
      <c r="KT394" s="4"/>
      <c r="KU394" s="1"/>
      <c r="KV394" s="1"/>
      <c r="KW394" s="1"/>
      <c r="KX394" s="1"/>
      <c r="KY394" s="1"/>
      <c r="KZ394" s="1"/>
      <c r="LA394" s="1"/>
      <c r="LB394" s="1"/>
      <c r="LC394" s="1"/>
      <c r="LD394" s="4"/>
      <c r="LE394" s="4"/>
      <c r="LF394" s="4"/>
      <c r="LG394" s="4"/>
      <c r="LH394" s="4"/>
      <c r="SK394" s="1"/>
      <c r="SL394" s="1"/>
      <c r="SM394" s="1"/>
      <c r="SN394" s="1"/>
      <c r="SO394" s="1"/>
      <c r="SP394" s="1"/>
      <c r="SQ394" s="1"/>
      <c r="SR394" s="1"/>
      <c r="SS394" s="1"/>
      <c r="ST394" s="1"/>
      <c r="SU394" s="1"/>
      <c r="SV394" s="1"/>
      <c r="SW394" s="1"/>
      <c r="SX394" s="1"/>
      <c r="SY394" s="1"/>
      <c r="SZ394" s="1"/>
      <c r="TA394" s="1"/>
      <c r="TB394" s="1"/>
      <c r="TC394" s="1"/>
      <c r="TD394" s="1"/>
      <c r="TE394" s="1"/>
    </row>
    <row r="395">
      <c r="K395" s="1"/>
      <c r="L395" s="1"/>
      <c r="M395" s="1"/>
      <c r="N395" s="1"/>
      <c r="O395" s="1"/>
      <c r="P395" s="1"/>
      <c r="Q395" s="1"/>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1"/>
      <c r="AU395" s="1"/>
      <c r="AV395" s="1"/>
      <c r="AW395" s="1"/>
      <c r="AX395" s="1"/>
      <c r="AY395" s="1"/>
      <c r="AZ395" s="3"/>
      <c r="BA395" s="3"/>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X395" s="1"/>
      <c r="DY395" s="1"/>
      <c r="DZ395" s="1"/>
      <c r="EA395" s="1"/>
      <c r="EB395" s="1"/>
      <c r="EC395" s="1"/>
      <c r="ED395" s="1"/>
      <c r="EE395" s="1"/>
      <c r="EF395" s="1"/>
      <c r="EG395" s="1"/>
      <c r="EH395" s="1"/>
      <c r="EI395" s="1"/>
      <c r="EJ395" s="1"/>
      <c r="EK395" s="1"/>
      <c r="EL395" s="1"/>
      <c r="EM395" s="1"/>
      <c r="EN395" s="1"/>
      <c r="EO395" s="1"/>
      <c r="EP395" s="1"/>
      <c r="EQ395" s="1"/>
      <c r="ER395" s="1"/>
      <c r="FM395" s="1"/>
      <c r="FN395" s="1"/>
      <c r="FO395" s="1"/>
      <c r="FP395" s="1"/>
      <c r="FQ395" s="1"/>
      <c r="FR395" s="1"/>
      <c r="FS395" s="1"/>
      <c r="FT395" s="1"/>
      <c r="FU395" s="1"/>
      <c r="FV395" s="1"/>
      <c r="FW395" s="1"/>
      <c r="FX395" s="1"/>
      <c r="FY395" s="1"/>
      <c r="FZ395" s="1"/>
      <c r="GA395" s="1"/>
      <c r="GB395" s="1"/>
      <c r="GC395" s="1"/>
      <c r="GD395" s="1"/>
      <c r="GE395" s="1"/>
      <c r="GF395" s="1"/>
      <c r="JF395" s="1"/>
      <c r="JG395" s="1"/>
      <c r="JH395" s="1"/>
      <c r="JI395" s="1"/>
      <c r="JJ395" s="1"/>
      <c r="JK395" s="1"/>
      <c r="JL395" s="1"/>
      <c r="JM395" s="1"/>
      <c r="JN395" s="1"/>
      <c r="KN395" s="1"/>
      <c r="KO395" s="1"/>
      <c r="KP395" s="1"/>
      <c r="KQ395" s="1"/>
      <c r="KR395" s="4"/>
      <c r="KS395" s="4"/>
      <c r="KT395" s="4"/>
      <c r="KU395" s="1"/>
      <c r="KV395" s="1"/>
      <c r="KW395" s="1"/>
      <c r="KX395" s="1"/>
      <c r="KY395" s="1"/>
      <c r="KZ395" s="1"/>
      <c r="LA395" s="1"/>
      <c r="LB395" s="1"/>
      <c r="LC395" s="1"/>
      <c r="LD395" s="4"/>
      <c r="LE395" s="4"/>
      <c r="LF395" s="4"/>
      <c r="LG395" s="4"/>
      <c r="LH395" s="4"/>
      <c r="SK395" s="1"/>
      <c r="SL395" s="1"/>
      <c r="SM395" s="1"/>
      <c r="SN395" s="1"/>
      <c r="SO395" s="1"/>
      <c r="SP395" s="1"/>
      <c r="SQ395" s="1"/>
      <c r="SR395" s="1"/>
      <c r="SS395" s="1"/>
      <c r="ST395" s="1"/>
      <c r="SU395" s="1"/>
      <c r="SV395" s="1"/>
      <c r="SW395" s="1"/>
      <c r="SX395" s="1"/>
      <c r="SY395" s="1"/>
      <c r="SZ395" s="1"/>
      <c r="TA395" s="1"/>
      <c r="TB395" s="1"/>
      <c r="TC395" s="1"/>
      <c r="TD395" s="1"/>
      <c r="TE395" s="1"/>
    </row>
    <row r="396">
      <c r="K396" s="1"/>
      <c r="L396" s="1"/>
      <c r="M396" s="1"/>
      <c r="N396" s="1"/>
      <c r="O396" s="1"/>
      <c r="P396" s="1"/>
      <c r="Q396" s="1"/>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1"/>
      <c r="AU396" s="1"/>
      <c r="AV396" s="1"/>
      <c r="AW396" s="1"/>
      <c r="AX396" s="1"/>
      <c r="AY396" s="1"/>
      <c r="AZ396" s="3"/>
      <c r="BA396" s="3"/>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X396" s="1"/>
      <c r="DY396" s="1"/>
      <c r="DZ396" s="1"/>
      <c r="EA396" s="1"/>
      <c r="EB396" s="1"/>
      <c r="EC396" s="1"/>
      <c r="ED396" s="1"/>
      <c r="EE396" s="1"/>
      <c r="EF396" s="1"/>
      <c r="EG396" s="1"/>
      <c r="EH396" s="1"/>
      <c r="EI396" s="1"/>
      <c r="EJ396" s="1"/>
      <c r="EK396" s="1"/>
      <c r="EL396" s="1"/>
      <c r="EM396" s="1"/>
      <c r="EN396" s="1"/>
      <c r="EO396" s="1"/>
      <c r="EP396" s="1"/>
      <c r="EQ396" s="1"/>
      <c r="ER396" s="1"/>
      <c r="FM396" s="1"/>
      <c r="FN396" s="1"/>
      <c r="FO396" s="1"/>
      <c r="FP396" s="1"/>
      <c r="FQ396" s="1"/>
      <c r="FR396" s="1"/>
      <c r="FS396" s="1"/>
      <c r="FT396" s="1"/>
      <c r="FU396" s="1"/>
      <c r="FV396" s="1"/>
      <c r="FW396" s="1"/>
      <c r="FX396" s="1"/>
      <c r="FY396" s="1"/>
      <c r="FZ396" s="1"/>
      <c r="GA396" s="1"/>
      <c r="GB396" s="1"/>
      <c r="GC396" s="1"/>
      <c r="GD396" s="1"/>
      <c r="GE396" s="1"/>
      <c r="GF396" s="1"/>
      <c r="JF396" s="1"/>
      <c r="JG396" s="1"/>
      <c r="JH396" s="1"/>
      <c r="JI396" s="1"/>
      <c r="JJ396" s="1"/>
      <c r="JK396" s="1"/>
      <c r="JL396" s="1"/>
      <c r="JM396" s="1"/>
      <c r="JN396" s="1"/>
      <c r="KN396" s="1"/>
      <c r="KO396" s="1"/>
      <c r="KP396" s="1"/>
      <c r="KQ396" s="1"/>
      <c r="KR396" s="4"/>
      <c r="KS396" s="4"/>
      <c r="KT396" s="4"/>
      <c r="KU396" s="1"/>
      <c r="KV396" s="1"/>
      <c r="KW396" s="1"/>
      <c r="KX396" s="1"/>
      <c r="KY396" s="1"/>
      <c r="KZ396" s="1"/>
      <c r="LA396" s="1"/>
      <c r="LB396" s="1"/>
      <c r="LC396" s="1"/>
      <c r="LD396" s="4"/>
      <c r="LE396" s="4"/>
      <c r="LF396" s="4"/>
      <c r="LG396" s="4"/>
      <c r="LH396" s="4"/>
      <c r="SK396" s="1"/>
      <c r="SL396" s="1"/>
      <c r="SM396" s="1"/>
      <c r="SN396" s="1"/>
      <c r="SO396" s="1"/>
      <c r="SP396" s="1"/>
      <c r="SQ396" s="1"/>
      <c r="SR396" s="1"/>
      <c r="SS396" s="1"/>
      <c r="ST396" s="1"/>
      <c r="SU396" s="1"/>
      <c r="SV396" s="1"/>
      <c r="SW396" s="1"/>
      <c r="SX396" s="1"/>
      <c r="SY396" s="1"/>
      <c r="SZ396" s="1"/>
      <c r="TA396" s="1"/>
      <c r="TB396" s="1"/>
      <c r="TC396" s="1"/>
      <c r="TD396" s="1"/>
      <c r="TE396" s="1"/>
    </row>
    <row r="397">
      <c r="K397" s="1"/>
      <c r="L397" s="1"/>
      <c r="M397" s="1"/>
      <c r="N397" s="1"/>
      <c r="O397" s="1"/>
      <c r="P397" s="1"/>
      <c r="Q397" s="1"/>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1"/>
      <c r="AU397" s="1"/>
      <c r="AV397" s="1"/>
      <c r="AW397" s="1"/>
      <c r="AX397" s="1"/>
      <c r="AY397" s="1"/>
      <c r="AZ397" s="3"/>
      <c r="BA397" s="3"/>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X397" s="1"/>
      <c r="DY397" s="1"/>
      <c r="DZ397" s="1"/>
      <c r="EA397" s="1"/>
      <c r="EB397" s="1"/>
      <c r="EC397" s="1"/>
      <c r="ED397" s="1"/>
      <c r="EE397" s="1"/>
      <c r="EF397" s="1"/>
      <c r="EG397" s="1"/>
      <c r="EH397" s="1"/>
      <c r="EI397" s="1"/>
      <c r="EJ397" s="1"/>
      <c r="EK397" s="1"/>
      <c r="EL397" s="1"/>
      <c r="EM397" s="1"/>
      <c r="EN397" s="1"/>
      <c r="EO397" s="1"/>
      <c r="EP397" s="1"/>
      <c r="EQ397" s="1"/>
      <c r="ER397" s="1"/>
      <c r="FM397" s="1"/>
      <c r="FN397" s="1"/>
      <c r="FO397" s="1"/>
      <c r="FP397" s="1"/>
      <c r="FQ397" s="1"/>
      <c r="FR397" s="1"/>
      <c r="FS397" s="1"/>
      <c r="FT397" s="1"/>
      <c r="FU397" s="1"/>
      <c r="FV397" s="1"/>
      <c r="FW397" s="1"/>
      <c r="FX397" s="1"/>
      <c r="FY397" s="1"/>
      <c r="FZ397" s="1"/>
      <c r="GA397" s="1"/>
      <c r="GB397" s="1"/>
      <c r="GC397" s="1"/>
      <c r="GD397" s="1"/>
      <c r="GE397" s="1"/>
      <c r="GF397" s="1"/>
      <c r="JF397" s="1"/>
      <c r="JG397" s="1"/>
      <c r="JH397" s="1"/>
      <c r="JI397" s="1"/>
      <c r="JJ397" s="1"/>
      <c r="JK397" s="1"/>
      <c r="JL397" s="1"/>
      <c r="JM397" s="1"/>
      <c r="JN397" s="1"/>
      <c r="KN397" s="1"/>
      <c r="KO397" s="1"/>
      <c r="KP397" s="1"/>
      <c r="KQ397" s="1"/>
      <c r="KR397" s="4"/>
      <c r="KS397" s="4"/>
      <c r="KT397" s="4"/>
      <c r="KU397" s="1"/>
      <c r="KV397" s="1"/>
      <c r="KW397" s="1"/>
      <c r="KX397" s="1"/>
      <c r="KY397" s="1"/>
      <c r="KZ397" s="1"/>
      <c r="LA397" s="1"/>
      <c r="LB397" s="1"/>
      <c r="LC397" s="1"/>
      <c r="LD397" s="4"/>
      <c r="LE397" s="4"/>
      <c r="LF397" s="4"/>
      <c r="LG397" s="4"/>
      <c r="LH397" s="4"/>
      <c r="SK397" s="1"/>
      <c r="SL397" s="1"/>
      <c r="SM397" s="1"/>
      <c r="SN397" s="1"/>
      <c r="SO397" s="1"/>
      <c r="SP397" s="1"/>
      <c r="SQ397" s="1"/>
      <c r="SR397" s="1"/>
      <c r="SS397" s="1"/>
      <c r="ST397" s="1"/>
      <c r="SU397" s="1"/>
      <c r="SV397" s="1"/>
      <c r="SW397" s="1"/>
      <c r="SX397" s="1"/>
      <c r="SY397" s="1"/>
      <c r="SZ397" s="1"/>
      <c r="TA397" s="1"/>
      <c r="TB397" s="1"/>
      <c r="TC397" s="1"/>
      <c r="TD397" s="1"/>
      <c r="TE397" s="1"/>
    </row>
    <row r="398">
      <c r="K398" s="1"/>
      <c r="L398" s="1"/>
      <c r="M398" s="1"/>
      <c r="N398" s="1"/>
      <c r="O398" s="1"/>
      <c r="P398" s="1"/>
      <c r="Q398" s="1"/>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1"/>
      <c r="AU398" s="1"/>
      <c r="AV398" s="1"/>
      <c r="AW398" s="1"/>
      <c r="AX398" s="1"/>
      <c r="AY398" s="1"/>
      <c r="AZ398" s="3"/>
      <c r="BA398" s="3"/>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X398" s="1"/>
      <c r="DY398" s="1"/>
      <c r="DZ398" s="1"/>
      <c r="EA398" s="1"/>
      <c r="EB398" s="1"/>
      <c r="EC398" s="1"/>
      <c r="ED398" s="1"/>
      <c r="EE398" s="1"/>
      <c r="EF398" s="1"/>
      <c r="EG398" s="1"/>
      <c r="EH398" s="1"/>
      <c r="EI398" s="1"/>
      <c r="EJ398" s="1"/>
      <c r="EK398" s="1"/>
      <c r="EL398" s="1"/>
      <c r="EM398" s="1"/>
      <c r="EN398" s="1"/>
      <c r="EO398" s="1"/>
      <c r="EP398" s="1"/>
      <c r="EQ398" s="1"/>
      <c r="ER398" s="1"/>
      <c r="FM398" s="1"/>
      <c r="FN398" s="1"/>
      <c r="FO398" s="1"/>
      <c r="FP398" s="1"/>
      <c r="FQ398" s="1"/>
      <c r="FR398" s="1"/>
      <c r="FS398" s="1"/>
      <c r="FT398" s="1"/>
      <c r="FU398" s="1"/>
      <c r="FV398" s="1"/>
      <c r="FW398" s="1"/>
      <c r="FX398" s="1"/>
      <c r="FY398" s="1"/>
      <c r="FZ398" s="1"/>
      <c r="GA398" s="1"/>
      <c r="GB398" s="1"/>
      <c r="GC398" s="1"/>
      <c r="GD398" s="1"/>
      <c r="GE398" s="1"/>
      <c r="GF398" s="1"/>
      <c r="JF398" s="1"/>
      <c r="JG398" s="1"/>
      <c r="JH398" s="1"/>
      <c r="JI398" s="1"/>
      <c r="JJ398" s="1"/>
      <c r="JK398" s="1"/>
      <c r="JL398" s="1"/>
      <c r="JM398" s="1"/>
      <c r="JN398" s="1"/>
      <c r="KN398" s="1"/>
      <c r="KO398" s="1"/>
      <c r="KP398" s="1"/>
      <c r="KQ398" s="1"/>
      <c r="KR398" s="4"/>
      <c r="KS398" s="4"/>
      <c r="KT398" s="4"/>
      <c r="KU398" s="1"/>
      <c r="KV398" s="1"/>
      <c r="KW398" s="1"/>
      <c r="KX398" s="1"/>
      <c r="KY398" s="1"/>
      <c r="KZ398" s="1"/>
      <c r="LA398" s="1"/>
      <c r="LB398" s="1"/>
      <c r="LC398" s="1"/>
      <c r="LD398" s="4"/>
      <c r="LE398" s="4"/>
      <c r="LF398" s="4"/>
      <c r="LG398" s="4"/>
      <c r="LH398" s="4"/>
      <c r="SK398" s="1"/>
      <c r="SL398" s="1"/>
      <c r="SM398" s="1"/>
      <c r="SN398" s="1"/>
      <c r="SO398" s="1"/>
      <c r="SP398" s="1"/>
      <c r="SQ398" s="1"/>
      <c r="SR398" s="1"/>
      <c r="SS398" s="1"/>
      <c r="ST398" s="1"/>
      <c r="SU398" s="1"/>
      <c r="SV398" s="1"/>
      <c r="SW398" s="1"/>
      <c r="SX398" s="1"/>
      <c r="SY398" s="1"/>
      <c r="SZ398" s="1"/>
      <c r="TA398" s="1"/>
      <c r="TB398" s="1"/>
      <c r="TC398" s="1"/>
      <c r="TD398" s="1"/>
      <c r="TE398" s="1"/>
    </row>
    <row r="399">
      <c r="K399" s="1"/>
      <c r="L399" s="1"/>
      <c r="M399" s="1"/>
      <c r="N399" s="1"/>
      <c r="O399" s="1"/>
      <c r="P399" s="1"/>
      <c r="Q399" s="1"/>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1"/>
      <c r="AU399" s="1"/>
      <c r="AV399" s="1"/>
      <c r="AW399" s="1"/>
      <c r="AX399" s="1"/>
      <c r="AY399" s="1"/>
      <c r="AZ399" s="3"/>
      <c r="BA399" s="3"/>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X399" s="1"/>
      <c r="DY399" s="1"/>
      <c r="DZ399" s="1"/>
      <c r="EA399" s="1"/>
      <c r="EB399" s="1"/>
      <c r="EC399" s="1"/>
      <c r="ED399" s="1"/>
      <c r="EE399" s="1"/>
      <c r="EF399" s="1"/>
      <c r="EG399" s="1"/>
      <c r="EH399" s="1"/>
      <c r="EI399" s="1"/>
      <c r="EJ399" s="1"/>
      <c r="EK399" s="1"/>
      <c r="EL399" s="1"/>
      <c r="EM399" s="1"/>
      <c r="EN399" s="1"/>
      <c r="EO399" s="1"/>
      <c r="EP399" s="1"/>
      <c r="EQ399" s="1"/>
      <c r="ER399" s="1"/>
      <c r="FM399" s="1"/>
      <c r="FN399" s="1"/>
      <c r="FO399" s="1"/>
      <c r="FP399" s="1"/>
      <c r="FQ399" s="1"/>
      <c r="FR399" s="1"/>
      <c r="FS399" s="1"/>
      <c r="FT399" s="1"/>
      <c r="FU399" s="1"/>
      <c r="FV399" s="1"/>
      <c r="FW399" s="1"/>
      <c r="FX399" s="1"/>
      <c r="FY399" s="1"/>
      <c r="FZ399" s="1"/>
      <c r="GA399" s="1"/>
      <c r="GB399" s="1"/>
      <c r="GC399" s="1"/>
      <c r="GD399" s="1"/>
      <c r="GE399" s="1"/>
      <c r="GF399" s="1"/>
      <c r="JF399" s="1"/>
      <c r="JG399" s="1"/>
      <c r="JH399" s="1"/>
      <c r="JI399" s="1"/>
      <c r="JJ399" s="1"/>
      <c r="JK399" s="1"/>
      <c r="JL399" s="1"/>
      <c r="JM399" s="1"/>
      <c r="JN399" s="1"/>
      <c r="KN399" s="1"/>
      <c r="KO399" s="1"/>
      <c r="KP399" s="1"/>
      <c r="KQ399" s="1"/>
      <c r="KR399" s="4"/>
      <c r="KS399" s="4"/>
      <c r="KT399" s="4"/>
      <c r="KU399" s="1"/>
      <c r="KV399" s="1"/>
      <c r="KW399" s="1"/>
      <c r="KX399" s="1"/>
      <c r="KY399" s="1"/>
      <c r="KZ399" s="1"/>
      <c r="LA399" s="1"/>
      <c r="LB399" s="1"/>
      <c r="LC399" s="1"/>
      <c r="LD399" s="4"/>
      <c r="LE399" s="4"/>
      <c r="LF399" s="4"/>
      <c r="LG399" s="4"/>
      <c r="LH399" s="4"/>
      <c r="SK399" s="1"/>
      <c r="SL399" s="1"/>
      <c r="SM399" s="1"/>
      <c r="SN399" s="1"/>
      <c r="SO399" s="1"/>
      <c r="SP399" s="1"/>
      <c r="SQ399" s="1"/>
      <c r="SR399" s="1"/>
      <c r="SS399" s="1"/>
      <c r="ST399" s="1"/>
      <c r="SU399" s="1"/>
      <c r="SV399" s="1"/>
      <c r="SW399" s="1"/>
      <c r="SX399" s="1"/>
      <c r="SY399" s="1"/>
      <c r="SZ399" s="1"/>
      <c r="TA399" s="1"/>
      <c r="TB399" s="1"/>
      <c r="TC399" s="1"/>
      <c r="TD399" s="1"/>
      <c r="TE399" s="1"/>
    </row>
    <row r="400">
      <c r="K400" s="1"/>
      <c r="L400" s="1"/>
      <c r="M400" s="1"/>
      <c r="N400" s="1"/>
      <c r="O400" s="1"/>
      <c r="P400" s="1"/>
      <c r="Q400" s="1"/>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1"/>
      <c r="AU400" s="1"/>
      <c r="AV400" s="1"/>
      <c r="AW400" s="1"/>
      <c r="AX400" s="1"/>
      <c r="AY400" s="1"/>
      <c r="AZ400" s="3"/>
      <c r="BA400" s="3"/>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X400" s="1"/>
      <c r="DY400" s="1"/>
      <c r="DZ400" s="1"/>
      <c r="EA400" s="1"/>
      <c r="EB400" s="1"/>
      <c r="EC400" s="1"/>
      <c r="ED400" s="1"/>
      <c r="EE400" s="1"/>
      <c r="EF400" s="1"/>
      <c r="EG400" s="1"/>
      <c r="EH400" s="1"/>
      <c r="EI400" s="1"/>
      <c r="EJ400" s="1"/>
      <c r="EK400" s="1"/>
      <c r="EL400" s="1"/>
      <c r="EM400" s="1"/>
      <c r="EN400" s="1"/>
      <c r="EO400" s="1"/>
      <c r="EP400" s="1"/>
      <c r="EQ400" s="1"/>
      <c r="ER400" s="1"/>
      <c r="FM400" s="1"/>
      <c r="FN400" s="1"/>
      <c r="FO400" s="1"/>
      <c r="FP400" s="1"/>
      <c r="FQ400" s="1"/>
      <c r="FR400" s="1"/>
      <c r="FS400" s="1"/>
      <c r="FT400" s="1"/>
      <c r="FU400" s="1"/>
      <c r="FV400" s="1"/>
      <c r="FW400" s="1"/>
      <c r="FX400" s="1"/>
      <c r="FY400" s="1"/>
      <c r="FZ400" s="1"/>
      <c r="GA400" s="1"/>
      <c r="GB400" s="1"/>
      <c r="GC400" s="1"/>
      <c r="GD400" s="1"/>
      <c r="GE400" s="1"/>
      <c r="GF400" s="1"/>
      <c r="JF400" s="1"/>
      <c r="JG400" s="1"/>
      <c r="JH400" s="1"/>
      <c r="JI400" s="1"/>
      <c r="JJ400" s="1"/>
      <c r="JK400" s="1"/>
      <c r="JL400" s="1"/>
      <c r="JM400" s="1"/>
      <c r="JN400" s="1"/>
      <c r="KN400" s="1"/>
      <c r="KO400" s="1"/>
      <c r="KP400" s="1"/>
      <c r="KQ400" s="1"/>
      <c r="KR400" s="4"/>
      <c r="KS400" s="4"/>
      <c r="KT400" s="4"/>
      <c r="KU400" s="1"/>
      <c r="KV400" s="1"/>
      <c r="KW400" s="1"/>
      <c r="KX400" s="1"/>
      <c r="KY400" s="1"/>
      <c r="KZ400" s="1"/>
      <c r="LA400" s="1"/>
      <c r="LB400" s="1"/>
      <c r="LC400" s="1"/>
      <c r="LD400" s="4"/>
      <c r="LE400" s="4"/>
      <c r="LF400" s="4"/>
      <c r="LG400" s="4"/>
      <c r="LH400" s="4"/>
      <c r="SK400" s="1"/>
      <c r="SL400" s="1"/>
      <c r="SM400" s="1"/>
      <c r="SN400" s="1"/>
      <c r="SO400" s="1"/>
      <c r="SP400" s="1"/>
      <c r="SQ400" s="1"/>
      <c r="SR400" s="1"/>
      <c r="SS400" s="1"/>
      <c r="ST400" s="1"/>
      <c r="SU400" s="1"/>
      <c r="SV400" s="1"/>
      <c r="SW400" s="1"/>
      <c r="SX400" s="1"/>
      <c r="SY400" s="1"/>
      <c r="SZ400" s="1"/>
      <c r="TA400" s="1"/>
      <c r="TB400" s="1"/>
      <c r="TC400" s="1"/>
      <c r="TD400" s="1"/>
      <c r="TE400" s="1"/>
    </row>
    <row r="401">
      <c r="K401" s="1"/>
      <c r="L401" s="1"/>
      <c r="M401" s="1"/>
      <c r="N401" s="1"/>
      <c r="O401" s="1"/>
      <c r="P401" s="1"/>
      <c r="Q401" s="1"/>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1"/>
      <c r="AU401" s="1"/>
      <c r="AV401" s="1"/>
      <c r="AW401" s="1"/>
      <c r="AX401" s="1"/>
      <c r="AY401" s="1"/>
      <c r="AZ401" s="3"/>
      <c r="BA401" s="3"/>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X401" s="1"/>
      <c r="DY401" s="1"/>
      <c r="DZ401" s="1"/>
      <c r="EA401" s="1"/>
      <c r="EB401" s="1"/>
      <c r="EC401" s="1"/>
      <c r="ED401" s="1"/>
      <c r="EE401" s="1"/>
      <c r="EF401" s="1"/>
      <c r="EG401" s="1"/>
      <c r="EH401" s="1"/>
      <c r="EI401" s="1"/>
      <c r="EJ401" s="1"/>
      <c r="EK401" s="1"/>
      <c r="EL401" s="1"/>
      <c r="EM401" s="1"/>
      <c r="EN401" s="1"/>
      <c r="EO401" s="1"/>
      <c r="EP401" s="1"/>
      <c r="EQ401" s="1"/>
      <c r="ER401" s="1"/>
      <c r="FM401" s="1"/>
      <c r="FN401" s="1"/>
      <c r="FO401" s="1"/>
      <c r="FP401" s="1"/>
      <c r="FQ401" s="1"/>
      <c r="FR401" s="1"/>
      <c r="FS401" s="1"/>
      <c r="FT401" s="1"/>
      <c r="FU401" s="1"/>
      <c r="FV401" s="1"/>
      <c r="FW401" s="1"/>
      <c r="FX401" s="1"/>
      <c r="FY401" s="1"/>
      <c r="FZ401" s="1"/>
      <c r="GA401" s="1"/>
      <c r="GB401" s="1"/>
      <c r="GC401" s="1"/>
      <c r="GD401" s="1"/>
      <c r="GE401" s="1"/>
      <c r="GF401" s="1"/>
      <c r="JF401" s="1"/>
      <c r="JG401" s="1"/>
      <c r="JH401" s="1"/>
      <c r="JI401" s="1"/>
      <c r="JJ401" s="1"/>
      <c r="JK401" s="1"/>
      <c r="JL401" s="1"/>
      <c r="JM401" s="1"/>
      <c r="JN401" s="1"/>
      <c r="KN401" s="1"/>
      <c r="KO401" s="1"/>
      <c r="KP401" s="1"/>
      <c r="KQ401" s="1"/>
      <c r="KR401" s="4"/>
      <c r="KS401" s="4"/>
      <c r="KT401" s="4"/>
      <c r="KU401" s="1"/>
      <c r="KV401" s="1"/>
      <c r="KW401" s="1"/>
      <c r="KX401" s="1"/>
      <c r="KY401" s="1"/>
      <c r="KZ401" s="1"/>
      <c r="LA401" s="1"/>
      <c r="LB401" s="1"/>
      <c r="LC401" s="1"/>
      <c r="LD401" s="4"/>
      <c r="LE401" s="4"/>
      <c r="LF401" s="4"/>
      <c r="LG401" s="4"/>
      <c r="LH401" s="4"/>
      <c r="SK401" s="1"/>
      <c r="SL401" s="1"/>
      <c r="SM401" s="1"/>
      <c r="SN401" s="1"/>
      <c r="SO401" s="1"/>
      <c r="SP401" s="1"/>
      <c r="SQ401" s="1"/>
      <c r="SR401" s="1"/>
      <c r="SS401" s="1"/>
      <c r="ST401" s="1"/>
      <c r="SU401" s="1"/>
      <c r="SV401" s="1"/>
      <c r="SW401" s="1"/>
      <c r="SX401" s="1"/>
      <c r="SY401" s="1"/>
      <c r="SZ401" s="1"/>
      <c r="TA401" s="1"/>
      <c r="TB401" s="1"/>
      <c r="TC401" s="1"/>
      <c r="TD401" s="1"/>
      <c r="TE401" s="1"/>
    </row>
    <row r="402">
      <c r="K402" s="1"/>
      <c r="L402" s="1"/>
      <c r="M402" s="1"/>
      <c r="N402" s="1"/>
      <c r="O402" s="1"/>
      <c r="P402" s="1"/>
      <c r="Q402" s="1"/>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1"/>
      <c r="AU402" s="1"/>
      <c r="AV402" s="1"/>
      <c r="AW402" s="1"/>
      <c r="AX402" s="1"/>
      <c r="AY402" s="1"/>
      <c r="AZ402" s="3"/>
      <c r="BA402" s="3"/>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X402" s="1"/>
      <c r="DY402" s="1"/>
      <c r="DZ402" s="1"/>
      <c r="EA402" s="1"/>
      <c r="EB402" s="1"/>
      <c r="EC402" s="1"/>
      <c r="ED402" s="1"/>
      <c r="EE402" s="1"/>
      <c r="EF402" s="1"/>
      <c r="EG402" s="1"/>
      <c r="EH402" s="1"/>
      <c r="EI402" s="1"/>
      <c r="EJ402" s="1"/>
      <c r="EK402" s="1"/>
      <c r="EL402" s="1"/>
      <c r="EM402" s="1"/>
      <c r="EN402" s="1"/>
      <c r="EO402" s="1"/>
      <c r="EP402" s="1"/>
      <c r="EQ402" s="1"/>
      <c r="ER402" s="1"/>
      <c r="FM402" s="1"/>
      <c r="FN402" s="1"/>
      <c r="FO402" s="1"/>
      <c r="FP402" s="1"/>
      <c r="FQ402" s="1"/>
      <c r="FR402" s="1"/>
      <c r="FS402" s="1"/>
      <c r="FT402" s="1"/>
      <c r="FU402" s="1"/>
      <c r="FV402" s="1"/>
      <c r="FW402" s="1"/>
      <c r="FX402" s="1"/>
      <c r="FY402" s="1"/>
      <c r="FZ402" s="1"/>
      <c r="GA402" s="1"/>
      <c r="GB402" s="1"/>
      <c r="GC402" s="1"/>
      <c r="GD402" s="1"/>
      <c r="GE402" s="1"/>
      <c r="GF402" s="1"/>
      <c r="JF402" s="1"/>
      <c r="JG402" s="1"/>
      <c r="JH402" s="1"/>
      <c r="JI402" s="1"/>
      <c r="JJ402" s="1"/>
      <c r="JK402" s="1"/>
      <c r="JL402" s="1"/>
      <c r="JM402" s="1"/>
      <c r="JN402" s="1"/>
      <c r="KN402" s="1"/>
      <c r="KO402" s="1"/>
      <c r="KP402" s="1"/>
      <c r="KQ402" s="1"/>
      <c r="KR402" s="4"/>
      <c r="KS402" s="4"/>
      <c r="KT402" s="4"/>
      <c r="KU402" s="1"/>
      <c r="KV402" s="1"/>
      <c r="KW402" s="1"/>
      <c r="KX402" s="1"/>
      <c r="KY402" s="1"/>
      <c r="KZ402" s="1"/>
      <c r="LA402" s="1"/>
      <c r="LB402" s="1"/>
      <c r="LC402" s="1"/>
      <c r="LD402" s="4"/>
      <c r="LE402" s="4"/>
      <c r="LF402" s="4"/>
      <c r="LG402" s="4"/>
      <c r="LH402" s="4"/>
      <c r="SK402" s="1"/>
      <c r="SL402" s="1"/>
      <c r="SM402" s="1"/>
      <c r="SN402" s="1"/>
      <c r="SO402" s="1"/>
      <c r="SP402" s="1"/>
      <c r="SQ402" s="1"/>
      <c r="SR402" s="1"/>
      <c r="SS402" s="1"/>
      <c r="ST402" s="1"/>
      <c r="SU402" s="1"/>
      <c r="SV402" s="1"/>
      <c r="SW402" s="1"/>
      <c r="SX402" s="1"/>
      <c r="SY402" s="1"/>
      <c r="SZ402" s="1"/>
      <c r="TA402" s="1"/>
      <c r="TB402" s="1"/>
      <c r="TC402" s="1"/>
      <c r="TD402" s="1"/>
      <c r="TE402" s="1"/>
    </row>
    <row r="403">
      <c r="K403" s="1"/>
      <c r="L403" s="1"/>
      <c r="M403" s="1"/>
      <c r="N403" s="1"/>
      <c r="O403" s="1"/>
      <c r="P403" s="1"/>
      <c r="Q403" s="1"/>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1"/>
      <c r="AU403" s="1"/>
      <c r="AV403" s="1"/>
      <c r="AW403" s="1"/>
      <c r="AX403" s="1"/>
      <c r="AY403" s="1"/>
      <c r="AZ403" s="3"/>
      <c r="BA403" s="3"/>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X403" s="1"/>
      <c r="DY403" s="1"/>
      <c r="DZ403" s="1"/>
      <c r="EA403" s="1"/>
      <c r="EB403" s="1"/>
      <c r="EC403" s="1"/>
      <c r="ED403" s="1"/>
      <c r="EE403" s="1"/>
      <c r="EF403" s="1"/>
      <c r="EG403" s="1"/>
      <c r="EH403" s="1"/>
      <c r="EI403" s="1"/>
      <c r="EJ403" s="1"/>
      <c r="EK403" s="1"/>
      <c r="EL403" s="1"/>
      <c r="EM403" s="1"/>
      <c r="EN403" s="1"/>
      <c r="EO403" s="1"/>
      <c r="EP403" s="1"/>
      <c r="EQ403" s="1"/>
      <c r="ER403" s="1"/>
      <c r="FM403" s="1"/>
      <c r="FN403" s="1"/>
      <c r="FO403" s="1"/>
      <c r="FP403" s="1"/>
      <c r="FQ403" s="1"/>
      <c r="FR403" s="1"/>
      <c r="FS403" s="1"/>
      <c r="FT403" s="1"/>
      <c r="FU403" s="1"/>
      <c r="FV403" s="1"/>
      <c r="FW403" s="1"/>
      <c r="FX403" s="1"/>
      <c r="FY403" s="1"/>
      <c r="FZ403" s="1"/>
      <c r="GA403" s="1"/>
      <c r="GB403" s="1"/>
      <c r="GC403" s="1"/>
      <c r="GD403" s="1"/>
      <c r="GE403" s="1"/>
      <c r="GF403" s="1"/>
      <c r="JF403" s="1"/>
      <c r="JG403" s="1"/>
      <c r="JH403" s="1"/>
      <c r="JI403" s="1"/>
      <c r="JJ403" s="1"/>
      <c r="JK403" s="1"/>
      <c r="JL403" s="1"/>
      <c r="JM403" s="1"/>
      <c r="JN403" s="1"/>
      <c r="KN403" s="1"/>
      <c r="KO403" s="1"/>
      <c r="KP403" s="1"/>
      <c r="KQ403" s="1"/>
      <c r="KR403" s="4"/>
      <c r="KS403" s="4"/>
      <c r="KT403" s="4"/>
      <c r="KU403" s="1"/>
      <c r="KV403" s="1"/>
      <c r="KW403" s="1"/>
      <c r="KX403" s="1"/>
      <c r="KY403" s="1"/>
      <c r="KZ403" s="1"/>
      <c r="LA403" s="1"/>
      <c r="LB403" s="1"/>
      <c r="LC403" s="1"/>
      <c r="LD403" s="4"/>
      <c r="LE403" s="4"/>
      <c r="LF403" s="4"/>
      <c r="LG403" s="4"/>
      <c r="LH403" s="4"/>
      <c r="SK403" s="1"/>
      <c r="SL403" s="1"/>
      <c r="SM403" s="1"/>
      <c r="SN403" s="1"/>
      <c r="SO403" s="1"/>
      <c r="SP403" s="1"/>
      <c r="SQ403" s="1"/>
      <c r="SR403" s="1"/>
      <c r="SS403" s="1"/>
      <c r="ST403" s="1"/>
      <c r="SU403" s="1"/>
      <c r="SV403" s="1"/>
      <c r="SW403" s="1"/>
      <c r="SX403" s="1"/>
      <c r="SY403" s="1"/>
      <c r="SZ403" s="1"/>
      <c r="TA403" s="1"/>
      <c r="TB403" s="1"/>
      <c r="TC403" s="1"/>
      <c r="TD403" s="1"/>
      <c r="TE403" s="1"/>
    </row>
    <row r="404">
      <c r="K404" s="1"/>
      <c r="L404" s="1"/>
      <c r="M404" s="1"/>
      <c r="N404" s="1"/>
      <c r="O404" s="1"/>
      <c r="P404" s="1"/>
      <c r="Q404" s="1"/>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1"/>
      <c r="AU404" s="1"/>
      <c r="AV404" s="1"/>
      <c r="AW404" s="1"/>
      <c r="AX404" s="1"/>
      <c r="AY404" s="1"/>
      <c r="AZ404" s="3"/>
      <c r="BA404" s="3"/>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X404" s="1"/>
      <c r="DY404" s="1"/>
      <c r="DZ404" s="1"/>
      <c r="EA404" s="1"/>
      <c r="EB404" s="1"/>
      <c r="EC404" s="1"/>
      <c r="ED404" s="1"/>
      <c r="EE404" s="1"/>
      <c r="EF404" s="1"/>
      <c r="EG404" s="1"/>
      <c r="EH404" s="1"/>
      <c r="EI404" s="1"/>
      <c r="EJ404" s="1"/>
      <c r="EK404" s="1"/>
      <c r="EL404" s="1"/>
      <c r="EM404" s="1"/>
      <c r="EN404" s="1"/>
      <c r="EO404" s="1"/>
      <c r="EP404" s="1"/>
      <c r="EQ404" s="1"/>
      <c r="ER404" s="1"/>
      <c r="FM404" s="1"/>
      <c r="FN404" s="1"/>
      <c r="FO404" s="1"/>
      <c r="FP404" s="1"/>
      <c r="FQ404" s="1"/>
      <c r="FR404" s="1"/>
      <c r="FS404" s="1"/>
      <c r="FT404" s="1"/>
      <c r="FU404" s="1"/>
      <c r="FV404" s="1"/>
      <c r="FW404" s="1"/>
      <c r="FX404" s="1"/>
      <c r="FY404" s="1"/>
      <c r="FZ404" s="1"/>
      <c r="GA404" s="1"/>
      <c r="GB404" s="1"/>
      <c r="GC404" s="1"/>
      <c r="GD404" s="1"/>
      <c r="GE404" s="1"/>
      <c r="GF404" s="1"/>
      <c r="JF404" s="1"/>
      <c r="JG404" s="1"/>
      <c r="JH404" s="1"/>
      <c r="JI404" s="1"/>
      <c r="JJ404" s="1"/>
      <c r="JK404" s="1"/>
      <c r="JL404" s="1"/>
      <c r="JM404" s="1"/>
      <c r="JN404" s="1"/>
      <c r="KN404" s="1"/>
      <c r="KO404" s="1"/>
      <c r="KP404" s="1"/>
      <c r="KQ404" s="1"/>
      <c r="KR404" s="4"/>
      <c r="KS404" s="4"/>
      <c r="KT404" s="4"/>
      <c r="KU404" s="1"/>
      <c r="KV404" s="1"/>
      <c r="KW404" s="1"/>
      <c r="KX404" s="1"/>
      <c r="KY404" s="1"/>
      <c r="KZ404" s="1"/>
      <c r="LA404" s="1"/>
      <c r="LB404" s="1"/>
      <c r="LC404" s="1"/>
      <c r="LD404" s="4"/>
      <c r="LE404" s="4"/>
      <c r="LF404" s="4"/>
      <c r="LG404" s="4"/>
      <c r="LH404" s="4"/>
      <c r="SK404" s="1"/>
      <c r="SL404" s="1"/>
      <c r="SM404" s="1"/>
      <c r="SN404" s="1"/>
      <c r="SO404" s="1"/>
      <c r="SP404" s="1"/>
      <c r="SQ404" s="1"/>
      <c r="SR404" s="1"/>
      <c r="SS404" s="1"/>
      <c r="ST404" s="1"/>
      <c r="SU404" s="1"/>
      <c r="SV404" s="1"/>
      <c r="SW404" s="1"/>
      <c r="SX404" s="1"/>
      <c r="SY404" s="1"/>
      <c r="SZ404" s="1"/>
      <c r="TA404" s="1"/>
      <c r="TB404" s="1"/>
      <c r="TC404" s="1"/>
      <c r="TD404" s="1"/>
      <c r="TE404" s="1"/>
    </row>
    <row r="405">
      <c r="K405" s="1"/>
      <c r="L405" s="1"/>
      <c r="M405" s="1"/>
      <c r="N405" s="1"/>
      <c r="O405" s="1"/>
      <c r="P405" s="1"/>
      <c r="Q405" s="1"/>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1"/>
      <c r="AU405" s="1"/>
      <c r="AV405" s="1"/>
      <c r="AW405" s="1"/>
      <c r="AX405" s="1"/>
      <c r="AY405" s="1"/>
      <c r="AZ405" s="3"/>
      <c r="BA405" s="3"/>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X405" s="1"/>
      <c r="DY405" s="1"/>
      <c r="DZ405" s="1"/>
      <c r="EA405" s="1"/>
      <c r="EB405" s="1"/>
      <c r="EC405" s="1"/>
      <c r="ED405" s="1"/>
      <c r="EE405" s="1"/>
      <c r="EF405" s="1"/>
      <c r="EG405" s="1"/>
      <c r="EH405" s="1"/>
      <c r="EI405" s="1"/>
      <c r="EJ405" s="1"/>
      <c r="EK405" s="1"/>
      <c r="EL405" s="1"/>
      <c r="EM405" s="1"/>
      <c r="EN405" s="1"/>
      <c r="EO405" s="1"/>
      <c r="EP405" s="1"/>
      <c r="EQ405" s="1"/>
      <c r="ER405" s="1"/>
      <c r="FM405" s="1"/>
      <c r="FN405" s="1"/>
      <c r="FO405" s="1"/>
      <c r="FP405" s="1"/>
      <c r="FQ405" s="1"/>
      <c r="FR405" s="1"/>
      <c r="FS405" s="1"/>
      <c r="FT405" s="1"/>
      <c r="FU405" s="1"/>
      <c r="FV405" s="1"/>
      <c r="FW405" s="1"/>
      <c r="FX405" s="1"/>
      <c r="FY405" s="1"/>
      <c r="FZ405" s="1"/>
      <c r="GA405" s="1"/>
      <c r="GB405" s="1"/>
      <c r="GC405" s="1"/>
      <c r="GD405" s="1"/>
      <c r="GE405" s="1"/>
      <c r="GF405" s="1"/>
      <c r="JF405" s="1"/>
      <c r="JG405" s="1"/>
      <c r="JH405" s="1"/>
      <c r="JI405" s="1"/>
      <c r="JJ405" s="1"/>
      <c r="JK405" s="1"/>
      <c r="JL405" s="1"/>
      <c r="JM405" s="1"/>
      <c r="JN405" s="1"/>
      <c r="KN405" s="1"/>
      <c r="KO405" s="1"/>
      <c r="KP405" s="1"/>
      <c r="KQ405" s="1"/>
      <c r="KR405" s="4"/>
      <c r="KS405" s="4"/>
      <c r="KT405" s="4"/>
      <c r="KU405" s="1"/>
      <c r="KV405" s="1"/>
      <c r="KW405" s="1"/>
      <c r="KX405" s="1"/>
      <c r="KY405" s="1"/>
      <c r="KZ405" s="1"/>
      <c r="LA405" s="1"/>
      <c r="LB405" s="1"/>
      <c r="LC405" s="1"/>
      <c r="LD405" s="4"/>
      <c r="LE405" s="4"/>
      <c r="LF405" s="4"/>
      <c r="LG405" s="4"/>
      <c r="LH405" s="4"/>
      <c r="SK405" s="1"/>
      <c r="SL405" s="1"/>
      <c r="SM405" s="1"/>
      <c r="SN405" s="1"/>
      <c r="SO405" s="1"/>
      <c r="SP405" s="1"/>
      <c r="SQ405" s="1"/>
      <c r="SR405" s="1"/>
      <c r="SS405" s="1"/>
      <c r="ST405" s="1"/>
      <c r="SU405" s="1"/>
      <c r="SV405" s="1"/>
      <c r="SW405" s="1"/>
      <c r="SX405" s="1"/>
      <c r="SY405" s="1"/>
      <c r="SZ405" s="1"/>
      <c r="TA405" s="1"/>
      <c r="TB405" s="1"/>
      <c r="TC405" s="1"/>
      <c r="TD405" s="1"/>
      <c r="TE405" s="1"/>
    </row>
    <row r="406">
      <c r="K406" s="1"/>
      <c r="L406" s="1"/>
      <c r="M406" s="1"/>
      <c r="N406" s="1"/>
      <c r="O406" s="1"/>
      <c r="P406" s="1"/>
      <c r="Q406" s="1"/>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1"/>
      <c r="AU406" s="1"/>
      <c r="AV406" s="1"/>
      <c r="AW406" s="1"/>
      <c r="AX406" s="1"/>
      <c r="AY406" s="1"/>
      <c r="AZ406" s="3"/>
      <c r="BA406" s="3"/>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X406" s="1"/>
      <c r="DY406" s="1"/>
      <c r="DZ406" s="1"/>
      <c r="EA406" s="1"/>
      <c r="EB406" s="1"/>
      <c r="EC406" s="1"/>
      <c r="ED406" s="1"/>
      <c r="EE406" s="1"/>
      <c r="EF406" s="1"/>
      <c r="EG406" s="1"/>
      <c r="EH406" s="1"/>
      <c r="EI406" s="1"/>
      <c r="EJ406" s="1"/>
      <c r="EK406" s="1"/>
      <c r="EL406" s="1"/>
      <c r="EM406" s="1"/>
      <c r="EN406" s="1"/>
      <c r="EO406" s="1"/>
      <c r="EP406" s="1"/>
      <c r="EQ406" s="1"/>
      <c r="ER406" s="1"/>
      <c r="FM406" s="1"/>
      <c r="FN406" s="1"/>
      <c r="FO406" s="1"/>
      <c r="FP406" s="1"/>
      <c r="FQ406" s="1"/>
      <c r="FR406" s="1"/>
      <c r="FS406" s="1"/>
      <c r="FT406" s="1"/>
      <c r="FU406" s="1"/>
      <c r="FV406" s="1"/>
      <c r="FW406" s="1"/>
      <c r="FX406" s="1"/>
      <c r="FY406" s="1"/>
      <c r="FZ406" s="1"/>
      <c r="GA406" s="1"/>
      <c r="GB406" s="1"/>
      <c r="GC406" s="1"/>
      <c r="GD406" s="1"/>
      <c r="GE406" s="1"/>
      <c r="GF406" s="1"/>
      <c r="JF406" s="1"/>
      <c r="JG406" s="1"/>
      <c r="JH406" s="1"/>
      <c r="JI406" s="1"/>
      <c r="JJ406" s="1"/>
      <c r="JK406" s="1"/>
      <c r="JL406" s="1"/>
      <c r="JM406" s="1"/>
      <c r="JN406" s="1"/>
      <c r="KN406" s="1"/>
      <c r="KO406" s="1"/>
      <c r="KP406" s="1"/>
      <c r="KQ406" s="1"/>
      <c r="KR406" s="4"/>
      <c r="KS406" s="4"/>
      <c r="KT406" s="4"/>
      <c r="KU406" s="1"/>
      <c r="KV406" s="1"/>
      <c r="KW406" s="1"/>
      <c r="KX406" s="1"/>
      <c r="KY406" s="1"/>
      <c r="KZ406" s="1"/>
      <c r="LA406" s="1"/>
      <c r="LB406" s="1"/>
      <c r="LC406" s="1"/>
      <c r="LD406" s="4"/>
      <c r="LE406" s="4"/>
      <c r="LF406" s="4"/>
      <c r="LG406" s="4"/>
      <c r="LH406" s="4"/>
      <c r="SK406" s="1"/>
      <c r="SL406" s="1"/>
      <c r="SM406" s="1"/>
      <c r="SN406" s="1"/>
      <c r="SO406" s="1"/>
      <c r="SP406" s="1"/>
      <c r="SQ406" s="1"/>
      <c r="SR406" s="1"/>
      <c r="SS406" s="1"/>
      <c r="ST406" s="1"/>
      <c r="SU406" s="1"/>
      <c r="SV406" s="1"/>
      <c r="SW406" s="1"/>
      <c r="SX406" s="1"/>
      <c r="SY406" s="1"/>
      <c r="SZ406" s="1"/>
      <c r="TA406" s="1"/>
      <c r="TB406" s="1"/>
      <c r="TC406" s="1"/>
      <c r="TD406" s="1"/>
      <c r="TE406" s="1"/>
    </row>
    <row r="407">
      <c r="K407" s="1"/>
      <c r="L407" s="1"/>
      <c r="M407" s="1"/>
      <c r="N407" s="1"/>
      <c r="O407" s="1"/>
      <c r="P407" s="1"/>
      <c r="Q407" s="1"/>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1"/>
      <c r="AU407" s="1"/>
      <c r="AV407" s="1"/>
      <c r="AW407" s="1"/>
      <c r="AX407" s="1"/>
      <c r="AY407" s="1"/>
      <c r="AZ407" s="3"/>
      <c r="BA407" s="3"/>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X407" s="1"/>
      <c r="DY407" s="1"/>
      <c r="DZ407" s="1"/>
      <c r="EA407" s="1"/>
      <c r="EB407" s="1"/>
      <c r="EC407" s="1"/>
      <c r="ED407" s="1"/>
      <c r="EE407" s="1"/>
      <c r="EF407" s="1"/>
      <c r="EG407" s="1"/>
      <c r="EH407" s="1"/>
      <c r="EI407" s="1"/>
      <c r="EJ407" s="1"/>
      <c r="EK407" s="1"/>
      <c r="EL407" s="1"/>
      <c r="EM407" s="1"/>
      <c r="EN407" s="1"/>
      <c r="EO407" s="1"/>
      <c r="EP407" s="1"/>
      <c r="EQ407" s="1"/>
      <c r="ER407" s="1"/>
      <c r="FM407" s="1"/>
      <c r="FN407" s="1"/>
      <c r="FO407" s="1"/>
      <c r="FP407" s="1"/>
      <c r="FQ407" s="1"/>
      <c r="FR407" s="1"/>
      <c r="FS407" s="1"/>
      <c r="FT407" s="1"/>
      <c r="FU407" s="1"/>
      <c r="FV407" s="1"/>
      <c r="FW407" s="1"/>
      <c r="FX407" s="1"/>
      <c r="FY407" s="1"/>
      <c r="FZ407" s="1"/>
      <c r="GA407" s="1"/>
      <c r="GB407" s="1"/>
      <c r="GC407" s="1"/>
      <c r="GD407" s="1"/>
      <c r="GE407" s="1"/>
      <c r="GF407" s="1"/>
      <c r="JF407" s="1"/>
      <c r="JG407" s="1"/>
      <c r="JH407" s="1"/>
      <c r="JI407" s="1"/>
      <c r="JJ407" s="1"/>
      <c r="JK407" s="1"/>
      <c r="JL407" s="1"/>
      <c r="JM407" s="1"/>
      <c r="JN407" s="1"/>
      <c r="KN407" s="1"/>
      <c r="KO407" s="1"/>
      <c r="KP407" s="1"/>
      <c r="KQ407" s="1"/>
      <c r="KR407" s="4"/>
      <c r="KS407" s="4"/>
      <c r="KT407" s="4"/>
      <c r="KU407" s="1"/>
      <c r="KV407" s="1"/>
      <c r="KW407" s="1"/>
      <c r="KX407" s="1"/>
      <c r="KY407" s="1"/>
      <c r="KZ407" s="1"/>
      <c r="LA407" s="1"/>
      <c r="LB407" s="1"/>
      <c r="LC407" s="1"/>
      <c r="LD407" s="4"/>
      <c r="LE407" s="4"/>
      <c r="LF407" s="4"/>
      <c r="LG407" s="4"/>
      <c r="LH407" s="4"/>
      <c r="SK407" s="1"/>
      <c r="SL407" s="1"/>
      <c r="SM407" s="1"/>
      <c r="SN407" s="1"/>
      <c r="SO407" s="1"/>
      <c r="SP407" s="1"/>
      <c r="SQ407" s="1"/>
      <c r="SR407" s="1"/>
      <c r="SS407" s="1"/>
      <c r="ST407" s="1"/>
      <c r="SU407" s="1"/>
      <c r="SV407" s="1"/>
      <c r="SW407" s="1"/>
      <c r="SX407" s="1"/>
      <c r="SY407" s="1"/>
      <c r="SZ407" s="1"/>
      <c r="TA407" s="1"/>
      <c r="TB407" s="1"/>
      <c r="TC407" s="1"/>
      <c r="TD407" s="1"/>
      <c r="TE407" s="1"/>
    </row>
    <row r="408">
      <c r="K408" s="1"/>
      <c r="L408" s="1"/>
      <c r="M408" s="1"/>
      <c r="N408" s="1"/>
      <c r="O408" s="1"/>
      <c r="P408" s="1"/>
      <c r="Q408" s="1"/>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1"/>
      <c r="AU408" s="1"/>
      <c r="AV408" s="1"/>
      <c r="AW408" s="1"/>
      <c r="AX408" s="1"/>
      <c r="AY408" s="1"/>
      <c r="AZ408" s="3"/>
      <c r="BA408" s="3"/>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X408" s="1"/>
      <c r="DY408" s="1"/>
      <c r="DZ408" s="1"/>
      <c r="EA408" s="1"/>
      <c r="EB408" s="1"/>
      <c r="EC408" s="1"/>
      <c r="ED408" s="1"/>
      <c r="EE408" s="1"/>
      <c r="EF408" s="1"/>
      <c r="EG408" s="1"/>
      <c r="EH408" s="1"/>
      <c r="EI408" s="1"/>
      <c r="EJ408" s="1"/>
      <c r="EK408" s="1"/>
      <c r="EL408" s="1"/>
      <c r="EM408" s="1"/>
      <c r="EN408" s="1"/>
      <c r="EO408" s="1"/>
      <c r="EP408" s="1"/>
      <c r="EQ408" s="1"/>
      <c r="ER408" s="1"/>
      <c r="FM408" s="1"/>
      <c r="FN408" s="1"/>
      <c r="FO408" s="1"/>
      <c r="FP408" s="1"/>
      <c r="FQ408" s="1"/>
      <c r="FR408" s="1"/>
      <c r="FS408" s="1"/>
      <c r="FT408" s="1"/>
      <c r="FU408" s="1"/>
      <c r="FV408" s="1"/>
      <c r="FW408" s="1"/>
      <c r="FX408" s="1"/>
      <c r="FY408" s="1"/>
      <c r="FZ408" s="1"/>
      <c r="GA408" s="1"/>
      <c r="GB408" s="1"/>
      <c r="GC408" s="1"/>
      <c r="GD408" s="1"/>
      <c r="GE408" s="1"/>
      <c r="GF408" s="1"/>
      <c r="JF408" s="1"/>
      <c r="JG408" s="1"/>
      <c r="JH408" s="1"/>
      <c r="JI408" s="1"/>
      <c r="JJ408" s="1"/>
      <c r="JK408" s="1"/>
      <c r="JL408" s="1"/>
      <c r="JM408" s="1"/>
      <c r="JN408" s="1"/>
      <c r="KN408" s="1"/>
      <c r="KO408" s="1"/>
      <c r="KP408" s="1"/>
      <c r="KQ408" s="1"/>
      <c r="KR408" s="4"/>
      <c r="KS408" s="4"/>
      <c r="KT408" s="4"/>
      <c r="KU408" s="1"/>
      <c r="KV408" s="1"/>
      <c r="KW408" s="1"/>
      <c r="KX408" s="1"/>
      <c r="KY408" s="1"/>
      <c r="KZ408" s="1"/>
      <c r="LA408" s="1"/>
      <c r="LB408" s="1"/>
      <c r="LC408" s="1"/>
      <c r="LD408" s="4"/>
      <c r="LE408" s="4"/>
      <c r="LF408" s="4"/>
      <c r="LG408" s="4"/>
      <c r="LH408" s="4"/>
      <c r="SK408" s="1"/>
      <c r="SL408" s="1"/>
      <c r="SM408" s="1"/>
      <c r="SN408" s="1"/>
      <c r="SO408" s="1"/>
      <c r="SP408" s="1"/>
      <c r="SQ408" s="1"/>
      <c r="SR408" s="1"/>
      <c r="SS408" s="1"/>
      <c r="ST408" s="1"/>
      <c r="SU408" s="1"/>
      <c r="SV408" s="1"/>
      <c r="SW408" s="1"/>
      <c r="SX408" s="1"/>
      <c r="SY408" s="1"/>
      <c r="SZ408" s="1"/>
      <c r="TA408" s="1"/>
      <c r="TB408" s="1"/>
      <c r="TC408" s="1"/>
      <c r="TD408" s="1"/>
      <c r="TE408" s="1"/>
    </row>
    <row r="409">
      <c r="K409" s="1"/>
      <c r="L409" s="1"/>
      <c r="M409" s="1"/>
      <c r="N409" s="1"/>
      <c r="O409" s="1"/>
      <c r="P409" s="1"/>
      <c r="Q409" s="1"/>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1"/>
      <c r="AU409" s="1"/>
      <c r="AV409" s="1"/>
      <c r="AW409" s="1"/>
      <c r="AX409" s="1"/>
      <c r="AY409" s="1"/>
      <c r="AZ409" s="3"/>
      <c r="BA409" s="3"/>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X409" s="1"/>
      <c r="DY409" s="1"/>
      <c r="DZ409" s="1"/>
      <c r="EA409" s="1"/>
      <c r="EB409" s="1"/>
      <c r="EC409" s="1"/>
      <c r="ED409" s="1"/>
      <c r="EE409" s="1"/>
      <c r="EF409" s="1"/>
      <c r="EG409" s="1"/>
      <c r="EH409" s="1"/>
      <c r="EI409" s="1"/>
      <c r="EJ409" s="1"/>
      <c r="EK409" s="1"/>
      <c r="EL409" s="1"/>
      <c r="EM409" s="1"/>
      <c r="EN409" s="1"/>
      <c r="EO409" s="1"/>
      <c r="EP409" s="1"/>
      <c r="EQ409" s="1"/>
      <c r="ER409" s="1"/>
      <c r="FM409" s="1"/>
      <c r="FN409" s="1"/>
      <c r="FO409" s="1"/>
      <c r="FP409" s="1"/>
      <c r="FQ409" s="1"/>
      <c r="FR409" s="1"/>
      <c r="FS409" s="1"/>
      <c r="FT409" s="1"/>
      <c r="FU409" s="1"/>
      <c r="FV409" s="1"/>
      <c r="FW409" s="1"/>
      <c r="FX409" s="1"/>
      <c r="FY409" s="1"/>
      <c r="FZ409" s="1"/>
      <c r="GA409" s="1"/>
      <c r="GB409" s="1"/>
      <c r="GC409" s="1"/>
      <c r="GD409" s="1"/>
      <c r="GE409" s="1"/>
      <c r="GF409" s="1"/>
      <c r="JF409" s="1"/>
      <c r="JG409" s="1"/>
      <c r="JH409" s="1"/>
      <c r="JI409" s="1"/>
      <c r="JJ409" s="1"/>
      <c r="JK409" s="1"/>
      <c r="JL409" s="1"/>
      <c r="JM409" s="1"/>
      <c r="JN409" s="1"/>
      <c r="KN409" s="1"/>
      <c r="KO409" s="1"/>
      <c r="KP409" s="1"/>
      <c r="KQ409" s="1"/>
      <c r="KR409" s="4"/>
      <c r="KS409" s="4"/>
      <c r="KT409" s="4"/>
      <c r="KU409" s="1"/>
      <c r="KV409" s="1"/>
      <c r="KW409" s="1"/>
      <c r="KX409" s="1"/>
      <c r="KY409" s="1"/>
      <c r="KZ409" s="1"/>
      <c r="LA409" s="1"/>
      <c r="LB409" s="1"/>
      <c r="LC409" s="1"/>
      <c r="LD409" s="4"/>
      <c r="LE409" s="4"/>
      <c r="LF409" s="4"/>
      <c r="LG409" s="4"/>
      <c r="LH409" s="4"/>
      <c r="SK409" s="1"/>
      <c r="SL409" s="1"/>
      <c r="SM409" s="1"/>
      <c r="SN409" s="1"/>
      <c r="SO409" s="1"/>
      <c r="SP409" s="1"/>
      <c r="SQ409" s="1"/>
      <c r="SR409" s="1"/>
      <c r="SS409" s="1"/>
      <c r="ST409" s="1"/>
      <c r="SU409" s="1"/>
      <c r="SV409" s="1"/>
      <c r="SW409" s="1"/>
      <c r="SX409" s="1"/>
      <c r="SY409" s="1"/>
      <c r="SZ409" s="1"/>
      <c r="TA409" s="1"/>
      <c r="TB409" s="1"/>
      <c r="TC409" s="1"/>
      <c r="TD409" s="1"/>
      <c r="TE409" s="1"/>
    </row>
    <row r="410">
      <c r="K410" s="1"/>
      <c r="L410" s="1"/>
      <c r="M410" s="1"/>
      <c r="N410" s="1"/>
      <c r="O410" s="1"/>
      <c r="P410" s="1"/>
      <c r="Q410" s="1"/>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1"/>
      <c r="AU410" s="1"/>
      <c r="AV410" s="1"/>
      <c r="AW410" s="1"/>
      <c r="AX410" s="1"/>
      <c r="AY410" s="1"/>
      <c r="AZ410" s="3"/>
      <c r="BA410" s="3"/>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X410" s="1"/>
      <c r="DY410" s="1"/>
      <c r="DZ410" s="1"/>
      <c r="EA410" s="1"/>
      <c r="EB410" s="1"/>
      <c r="EC410" s="1"/>
      <c r="ED410" s="1"/>
      <c r="EE410" s="1"/>
      <c r="EF410" s="1"/>
      <c r="EG410" s="1"/>
      <c r="EH410" s="1"/>
      <c r="EI410" s="1"/>
      <c r="EJ410" s="1"/>
      <c r="EK410" s="1"/>
      <c r="EL410" s="1"/>
      <c r="EM410" s="1"/>
      <c r="EN410" s="1"/>
      <c r="EO410" s="1"/>
      <c r="EP410" s="1"/>
      <c r="EQ410" s="1"/>
      <c r="ER410" s="1"/>
      <c r="FM410" s="1"/>
      <c r="FN410" s="1"/>
      <c r="FO410" s="1"/>
      <c r="FP410" s="1"/>
      <c r="FQ410" s="1"/>
      <c r="FR410" s="1"/>
      <c r="FS410" s="1"/>
      <c r="FT410" s="1"/>
      <c r="FU410" s="1"/>
      <c r="FV410" s="1"/>
      <c r="FW410" s="1"/>
      <c r="FX410" s="1"/>
      <c r="FY410" s="1"/>
      <c r="FZ410" s="1"/>
      <c r="GA410" s="1"/>
      <c r="GB410" s="1"/>
      <c r="GC410" s="1"/>
      <c r="GD410" s="1"/>
      <c r="GE410" s="1"/>
      <c r="GF410" s="1"/>
      <c r="JF410" s="1"/>
      <c r="JG410" s="1"/>
      <c r="JH410" s="1"/>
      <c r="JI410" s="1"/>
      <c r="JJ410" s="1"/>
      <c r="JK410" s="1"/>
      <c r="JL410" s="1"/>
      <c r="JM410" s="1"/>
      <c r="JN410" s="1"/>
      <c r="KN410" s="1"/>
      <c r="KO410" s="1"/>
      <c r="KP410" s="1"/>
      <c r="KQ410" s="1"/>
      <c r="KR410" s="4"/>
      <c r="KS410" s="4"/>
      <c r="KT410" s="4"/>
      <c r="KU410" s="1"/>
      <c r="KV410" s="1"/>
      <c r="KW410" s="1"/>
      <c r="KX410" s="1"/>
      <c r="KY410" s="1"/>
      <c r="KZ410" s="1"/>
      <c r="LA410" s="1"/>
      <c r="LB410" s="1"/>
      <c r="LC410" s="1"/>
      <c r="LD410" s="4"/>
      <c r="LE410" s="4"/>
      <c r="LF410" s="4"/>
      <c r="LG410" s="4"/>
      <c r="LH410" s="4"/>
      <c r="SK410" s="1"/>
      <c r="SL410" s="1"/>
      <c r="SM410" s="1"/>
      <c r="SN410" s="1"/>
      <c r="SO410" s="1"/>
      <c r="SP410" s="1"/>
      <c r="SQ410" s="1"/>
      <c r="SR410" s="1"/>
      <c r="SS410" s="1"/>
      <c r="ST410" s="1"/>
      <c r="SU410" s="1"/>
      <c r="SV410" s="1"/>
      <c r="SW410" s="1"/>
      <c r="SX410" s="1"/>
      <c r="SY410" s="1"/>
      <c r="SZ410" s="1"/>
      <c r="TA410" s="1"/>
      <c r="TB410" s="1"/>
      <c r="TC410" s="1"/>
      <c r="TD410" s="1"/>
      <c r="TE410" s="1"/>
    </row>
    <row r="411">
      <c r="K411" s="1"/>
      <c r="L411" s="1"/>
      <c r="M411" s="1"/>
      <c r="N411" s="1"/>
      <c r="O411" s="1"/>
      <c r="P411" s="1"/>
      <c r="Q411" s="1"/>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1"/>
      <c r="AU411" s="1"/>
      <c r="AV411" s="1"/>
      <c r="AW411" s="1"/>
      <c r="AX411" s="1"/>
      <c r="AY411" s="1"/>
      <c r="AZ411" s="3"/>
      <c r="BA411" s="3"/>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X411" s="1"/>
      <c r="DY411" s="1"/>
      <c r="DZ411" s="1"/>
      <c r="EA411" s="1"/>
      <c r="EB411" s="1"/>
      <c r="EC411" s="1"/>
      <c r="ED411" s="1"/>
      <c r="EE411" s="1"/>
      <c r="EF411" s="1"/>
      <c r="EG411" s="1"/>
      <c r="EH411" s="1"/>
      <c r="EI411" s="1"/>
      <c r="EJ411" s="1"/>
      <c r="EK411" s="1"/>
      <c r="EL411" s="1"/>
      <c r="EM411" s="1"/>
      <c r="EN411" s="1"/>
      <c r="EO411" s="1"/>
      <c r="EP411" s="1"/>
      <c r="EQ411" s="1"/>
      <c r="ER411" s="1"/>
      <c r="FM411" s="1"/>
      <c r="FN411" s="1"/>
      <c r="FO411" s="1"/>
      <c r="FP411" s="1"/>
      <c r="FQ411" s="1"/>
      <c r="FR411" s="1"/>
      <c r="FS411" s="1"/>
      <c r="FT411" s="1"/>
      <c r="FU411" s="1"/>
      <c r="FV411" s="1"/>
      <c r="FW411" s="1"/>
      <c r="FX411" s="1"/>
      <c r="FY411" s="1"/>
      <c r="FZ411" s="1"/>
      <c r="GA411" s="1"/>
      <c r="GB411" s="1"/>
      <c r="GC411" s="1"/>
      <c r="GD411" s="1"/>
      <c r="GE411" s="1"/>
      <c r="GF411" s="1"/>
      <c r="JF411" s="1"/>
      <c r="JG411" s="1"/>
      <c r="JH411" s="1"/>
      <c r="JI411" s="1"/>
      <c r="JJ411" s="1"/>
      <c r="JK411" s="1"/>
      <c r="JL411" s="1"/>
      <c r="JM411" s="1"/>
      <c r="JN411" s="1"/>
      <c r="KN411" s="1"/>
      <c r="KO411" s="1"/>
      <c r="KP411" s="1"/>
      <c r="KQ411" s="1"/>
      <c r="KR411" s="4"/>
      <c r="KS411" s="4"/>
      <c r="KT411" s="4"/>
      <c r="KU411" s="1"/>
      <c r="KV411" s="1"/>
      <c r="KW411" s="1"/>
      <c r="KX411" s="1"/>
      <c r="KY411" s="1"/>
      <c r="KZ411" s="1"/>
      <c r="LA411" s="1"/>
      <c r="LB411" s="1"/>
      <c r="LC411" s="1"/>
      <c r="LD411" s="4"/>
      <c r="LE411" s="4"/>
      <c r="LF411" s="4"/>
      <c r="LG411" s="4"/>
      <c r="LH411" s="4"/>
      <c r="SK411" s="1"/>
      <c r="SL411" s="1"/>
      <c r="SM411" s="1"/>
      <c r="SN411" s="1"/>
      <c r="SO411" s="1"/>
      <c r="SP411" s="1"/>
      <c r="SQ411" s="1"/>
      <c r="SR411" s="1"/>
      <c r="SS411" s="1"/>
      <c r="ST411" s="1"/>
      <c r="SU411" s="1"/>
      <c r="SV411" s="1"/>
      <c r="SW411" s="1"/>
      <c r="SX411" s="1"/>
      <c r="SY411" s="1"/>
      <c r="SZ411" s="1"/>
      <c r="TA411" s="1"/>
      <c r="TB411" s="1"/>
      <c r="TC411" s="1"/>
      <c r="TD411" s="1"/>
      <c r="TE411" s="1"/>
    </row>
    <row r="412">
      <c r="K412" s="1"/>
      <c r="L412" s="1"/>
      <c r="M412" s="1"/>
      <c r="N412" s="1"/>
      <c r="O412" s="1"/>
      <c r="P412" s="1"/>
      <c r="Q412" s="1"/>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1"/>
      <c r="AU412" s="1"/>
      <c r="AV412" s="1"/>
      <c r="AW412" s="1"/>
      <c r="AX412" s="1"/>
      <c r="AY412" s="1"/>
      <c r="AZ412" s="3"/>
      <c r="BA412" s="3"/>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X412" s="1"/>
      <c r="DY412" s="1"/>
      <c r="DZ412" s="1"/>
      <c r="EA412" s="1"/>
      <c r="EB412" s="1"/>
      <c r="EC412" s="1"/>
      <c r="ED412" s="1"/>
      <c r="EE412" s="1"/>
      <c r="EF412" s="1"/>
      <c r="EG412" s="1"/>
      <c r="EH412" s="1"/>
      <c r="EI412" s="1"/>
      <c r="EJ412" s="1"/>
      <c r="EK412" s="1"/>
      <c r="EL412" s="1"/>
      <c r="EM412" s="1"/>
      <c r="EN412" s="1"/>
      <c r="EO412" s="1"/>
      <c r="EP412" s="1"/>
      <c r="EQ412" s="1"/>
      <c r="ER412" s="1"/>
      <c r="FM412" s="1"/>
      <c r="FN412" s="1"/>
      <c r="FO412" s="1"/>
      <c r="FP412" s="1"/>
      <c r="FQ412" s="1"/>
      <c r="FR412" s="1"/>
      <c r="FS412" s="1"/>
      <c r="FT412" s="1"/>
      <c r="FU412" s="1"/>
      <c r="FV412" s="1"/>
      <c r="FW412" s="1"/>
      <c r="FX412" s="1"/>
      <c r="FY412" s="1"/>
      <c r="FZ412" s="1"/>
      <c r="GA412" s="1"/>
      <c r="GB412" s="1"/>
      <c r="GC412" s="1"/>
      <c r="GD412" s="1"/>
      <c r="GE412" s="1"/>
      <c r="GF412" s="1"/>
      <c r="JF412" s="1"/>
      <c r="JG412" s="1"/>
      <c r="JH412" s="1"/>
      <c r="JI412" s="1"/>
      <c r="JJ412" s="1"/>
      <c r="JK412" s="1"/>
      <c r="JL412" s="1"/>
      <c r="JM412" s="1"/>
      <c r="JN412" s="1"/>
      <c r="KN412" s="1"/>
      <c r="KO412" s="1"/>
      <c r="KP412" s="1"/>
      <c r="KQ412" s="1"/>
      <c r="KR412" s="4"/>
      <c r="KS412" s="4"/>
      <c r="KT412" s="4"/>
      <c r="KU412" s="1"/>
      <c r="KV412" s="1"/>
      <c r="KW412" s="1"/>
      <c r="KX412" s="1"/>
      <c r="KY412" s="1"/>
      <c r="KZ412" s="1"/>
      <c r="LA412" s="1"/>
      <c r="LB412" s="1"/>
      <c r="LC412" s="1"/>
      <c r="LD412" s="4"/>
      <c r="LE412" s="4"/>
      <c r="LF412" s="4"/>
      <c r="LG412" s="4"/>
      <c r="LH412" s="4"/>
      <c r="SK412" s="1"/>
      <c r="SL412" s="1"/>
      <c r="SM412" s="1"/>
      <c r="SN412" s="1"/>
      <c r="SO412" s="1"/>
      <c r="SP412" s="1"/>
      <c r="SQ412" s="1"/>
      <c r="SR412" s="1"/>
      <c r="SS412" s="1"/>
      <c r="ST412" s="1"/>
      <c r="SU412" s="1"/>
      <c r="SV412" s="1"/>
      <c r="SW412" s="1"/>
      <c r="SX412" s="1"/>
      <c r="SY412" s="1"/>
      <c r="SZ412" s="1"/>
      <c r="TA412" s="1"/>
      <c r="TB412" s="1"/>
      <c r="TC412" s="1"/>
      <c r="TD412" s="1"/>
      <c r="TE412" s="1"/>
    </row>
    <row r="413">
      <c r="K413" s="1"/>
      <c r="L413" s="1"/>
      <c r="M413" s="1"/>
      <c r="N413" s="1"/>
      <c r="O413" s="1"/>
      <c r="P413" s="1"/>
      <c r="Q413" s="1"/>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1"/>
      <c r="AU413" s="1"/>
      <c r="AV413" s="1"/>
      <c r="AW413" s="1"/>
      <c r="AX413" s="1"/>
      <c r="AY413" s="1"/>
      <c r="AZ413" s="3"/>
      <c r="BA413" s="3"/>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X413" s="1"/>
      <c r="DY413" s="1"/>
      <c r="DZ413" s="1"/>
      <c r="EA413" s="1"/>
      <c r="EB413" s="1"/>
      <c r="EC413" s="1"/>
      <c r="ED413" s="1"/>
      <c r="EE413" s="1"/>
      <c r="EF413" s="1"/>
      <c r="EG413" s="1"/>
      <c r="EH413" s="1"/>
      <c r="EI413" s="1"/>
      <c r="EJ413" s="1"/>
      <c r="EK413" s="1"/>
      <c r="EL413" s="1"/>
      <c r="EM413" s="1"/>
      <c r="EN413" s="1"/>
      <c r="EO413" s="1"/>
      <c r="EP413" s="1"/>
      <c r="EQ413" s="1"/>
      <c r="ER413" s="1"/>
      <c r="FM413" s="1"/>
      <c r="FN413" s="1"/>
      <c r="FO413" s="1"/>
      <c r="FP413" s="1"/>
      <c r="FQ413" s="1"/>
      <c r="FR413" s="1"/>
      <c r="FS413" s="1"/>
      <c r="FT413" s="1"/>
      <c r="FU413" s="1"/>
      <c r="FV413" s="1"/>
      <c r="FW413" s="1"/>
      <c r="FX413" s="1"/>
      <c r="FY413" s="1"/>
      <c r="FZ413" s="1"/>
      <c r="GA413" s="1"/>
      <c r="GB413" s="1"/>
      <c r="GC413" s="1"/>
      <c r="GD413" s="1"/>
      <c r="GE413" s="1"/>
      <c r="GF413" s="1"/>
      <c r="JF413" s="1"/>
      <c r="JG413" s="1"/>
      <c r="JH413" s="1"/>
      <c r="JI413" s="1"/>
      <c r="JJ413" s="1"/>
      <c r="JK413" s="1"/>
      <c r="JL413" s="1"/>
      <c r="JM413" s="1"/>
      <c r="JN413" s="1"/>
      <c r="KN413" s="1"/>
      <c r="KO413" s="1"/>
      <c r="KP413" s="1"/>
      <c r="KQ413" s="1"/>
      <c r="KR413" s="4"/>
      <c r="KS413" s="4"/>
      <c r="KT413" s="4"/>
      <c r="KU413" s="1"/>
      <c r="KV413" s="1"/>
      <c r="KW413" s="1"/>
      <c r="KX413" s="1"/>
      <c r="KY413" s="1"/>
      <c r="KZ413" s="1"/>
      <c r="LA413" s="1"/>
      <c r="LB413" s="1"/>
      <c r="LC413" s="1"/>
      <c r="LD413" s="4"/>
      <c r="LE413" s="4"/>
      <c r="LF413" s="4"/>
      <c r="LG413" s="4"/>
      <c r="LH413" s="4"/>
      <c r="SK413" s="1"/>
      <c r="SL413" s="1"/>
      <c r="SM413" s="1"/>
      <c r="SN413" s="1"/>
      <c r="SO413" s="1"/>
      <c r="SP413" s="1"/>
      <c r="SQ413" s="1"/>
      <c r="SR413" s="1"/>
      <c r="SS413" s="1"/>
      <c r="ST413" s="1"/>
      <c r="SU413" s="1"/>
      <c r="SV413" s="1"/>
      <c r="SW413" s="1"/>
      <c r="SX413" s="1"/>
      <c r="SY413" s="1"/>
      <c r="SZ413" s="1"/>
      <c r="TA413" s="1"/>
      <c r="TB413" s="1"/>
      <c r="TC413" s="1"/>
      <c r="TD413" s="1"/>
      <c r="TE413" s="1"/>
    </row>
    <row r="414">
      <c r="K414" s="1"/>
      <c r="L414" s="1"/>
      <c r="M414" s="1"/>
      <c r="N414" s="1"/>
      <c r="O414" s="1"/>
      <c r="P414" s="1"/>
      <c r="Q414" s="1"/>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1"/>
      <c r="AU414" s="1"/>
      <c r="AV414" s="1"/>
      <c r="AW414" s="1"/>
      <c r="AX414" s="1"/>
      <c r="AY414" s="1"/>
      <c r="AZ414" s="3"/>
      <c r="BA414" s="3"/>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X414" s="1"/>
      <c r="DY414" s="1"/>
      <c r="DZ414" s="1"/>
      <c r="EA414" s="1"/>
      <c r="EB414" s="1"/>
      <c r="EC414" s="1"/>
      <c r="ED414" s="1"/>
      <c r="EE414" s="1"/>
      <c r="EF414" s="1"/>
      <c r="EG414" s="1"/>
      <c r="EH414" s="1"/>
      <c r="EI414" s="1"/>
      <c r="EJ414" s="1"/>
      <c r="EK414" s="1"/>
      <c r="EL414" s="1"/>
      <c r="EM414" s="1"/>
      <c r="EN414" s="1"/>
      <c r="EO414" s="1"/>
      <c r="EP414" s="1"/>
      <c r="EQ414" s="1"/>
      <c r="ER414" s="1"/>
      <c r="FM414" s="1"/>
      <c r="FN414" s="1"/>
      <c r="FO414" s="1"/>
      <c r="FP414" s="1"/>
      <c r="FQ414" s="1"/>
      <c r="FR414" s="1"/>
      <c r="FS414" s="1"/>
      <c r="FT414" s="1"/>
      <c r="FU414" s="1"/>
      <c r="FV414" s="1"/>
      <c r="FW414" s="1"/>
      <c r="FX414" s="1"/>
      <c r="FY414" s="1"/>
      <c r="FZ414" s="1"/>
      <c r="GA414" s="1"/>
      <c r="GB414" s="1"/>
      <c r="GC414" s="1"/>
      <c r="GD414" s="1"/>
      <c r="GE414" s="1"/>
      <c r="GF414" s="1"/>
      <c r="JF414" s="1"/>
      <c r="JG414" s="1"/>
      <c r="JH414" s="1"/>
      <c r="JI414" s="1"/>
      <c r="JJ414" s="1"/>
      <c r="JK414" s="1"/>
      <c r="JL414" s="1"/>
      <c r="JM414" s="1"/>
      <c r="JN414" s="1"/>
      <c r="KN414" s="1"/>
      <c r="KO414" s="1"/>
      <c r="KP414" s="1"/>
      <c r="KQ414" s="1"/>
      <c r="KR414" s="4"/>
      <c r="KS414" s="4"/>
      <c r="KT414" s="4"/>
      <c r="KU414" s="1"/>
      <c r="KV414" s="1"/>
      <c r="KW414" s="1"/>
      <c r="KX414" s="1"/>
      <c r="KY414" s="1"/>
      <c r="KZ414" s="1"/>
      <c r="LA414" s="1"/>
      <c r="LB414" s="1"/>
      <c r="LC414" s="1"/>
      <c r="LD414" s="4"/>
      <c r="LE414" s="4"/>
      <c r="LF414" s="4"/>
      <c r="LG414" s="4"/>
      <c r="LH414" s="4"/>
      <c r="SK414" s="1"/>
      <c r="SL414" s="1"/>
      <c r="SM414" s="1"/>
      <c r="SN414" s="1"/>
      <c r="SO414" s="1"/>
      <c r="SP414" s="1"/>
      <c r="SQ414" s="1"/>
      <c r="SR414" s="1"/>
      <c r="SS414" s="1"/>
      <c r="ST414" s="1"/>
      <c r="SU414" s="1"/>
      <c r="SV414" s="1"/>
      <c r="SW414" s="1"/>
      <c r="SX414" s="1"/>
      <c r="SY414" s="1"/>
      <c r="SZ414" s="1"/>
      <c r="TA414" s="1"/>
      <c r="TB414" s="1"/>
      <c r="TC414" s="1"/>
      <c r="TD414" s="1"/>
      <c r="TE414" s="1"/>
    </row>
    <row r="415">
      <c r="K415" s="1"/>
      <c r="L415" s="1"/>
      <c r="M415" s="1"/>
      <c r="N415" s="1"/>
      <c r="O415" s="1"/>
      <c r="P415" s="1"/>
      <c r="Q415" s="1"/>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1"/>
      <c r="AU415" s="1"/>
      <c r="AV415" s="1"/>
      <c r="AW415" s="1"/>
      <c r="AX415" s="1"/>
      <c r="AY415" s="1"/>
      <c r="AZ415" s="3"/>
      <c r="BA415" s="3"/>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X415" s="1"/>
      <c r="DY415" s="1"/>
      <c r="DZ415" s="1"/>
      <c r="EA415" s="1"/>
      <c r="EB415" s="1"/>
      <c r="EC415" s="1"/>
      <c r="ED415" s="1"/>
      <c r="EE415" s="1"/>
      <c r="EF415" s="1"/>
      <c r="EG415" s="1"/>
      <c r="EH415" s="1"/>
      <c r="EI415" s="1"/>
      <c r="EJ415" s="1"/>
      <c r="EK415" s="1"/>
      <c r="EL415" s="1"/>
      <c r="EM415" s="1"/>
      <c r="EN415" s="1"/>
      <c r="EO415" s="1"/>
      <c r="EP415" s="1"/>
      <c r="EQ415" s="1"/>
      <c r="ER415" s="1"/>
      <c r="FM415" s="1"/>
      <c r="FN415" s="1"/>
      <c r="FO415" s="1"/>
      <c r="FP415" s="1"/>
      <c r="FQ415" s="1"/>
      <c r="FR415" s="1"/>
      <c r="FS415" s="1"/>
      <c r="FT415" s="1"/>
      <c r="FU415" s="1"/>
      <c r="FV415" s="1"/>
      <c r="FW415" s="1"/>
      <c r="FX415" s="1"/>
      <c r="FY415" s="1"/>
      <c r="FZ415" s="1"/>
      <c r="GA415" s="1"/>
      <c r="GB415" s="1"/>
      <c r="GC415" s="1"/>
      <c r="GD415" s="1"/>
      <c r="GE415" s="1"/>
      <c r="GF415" s="1"/>
      <c r="JF415" s="1"/>
      <c r="JG415" s="1"/>
      <c r="JH415" s="1"/>
      <c r="JI415" s="1"/>
      <c r="JJ415" s="1"/>
      <c r="JK415" s="1"/>
      <c r="JL415" s="1"/>
      <c r="JM415" s="1"/>
      <c r="JN415" s="1"/>
      <c r="KN415" s="1"/>
      <c r="KO415" s="1"/>
      <c r="KP415" s="1"/>
      <c r="KQ415" s="1"/>
      <c r="KR415" s="4"/>
      <c r="KS415" s="4"/>
      <c r="KT415" s="4"/>
      <c r="KU415" s="1"/>
      <c r="KV415" s="1"/>
      <c r="KW415" s="1"/>
      <c r="KX415" s="1"/>
      <c r="KY415" s="1"/>
      <c r="KZ415" s="1"/>
      <c r="LA415" s="1"/>
      <c r="LB415" s="1"/>
      <c r="LC415" s="1"/>
      <c r="LD415" s="4"/>
      <c r="LE415" s="4"/>
      <c r="LF415" s="4"/>
      <c r="LG415" s="4"/>
      <c r="LH415" s="4"/>
      <c r="SK415" s="1"/>
      <c r="SL415" s="1"/>
      <c r="SM415" s="1"/>
      <c r="SN415" s="1"/>
      <c r="SO415" s="1"/>
      <c r="SP415" s="1"/>
      <c r="SQ415" s="1"/>
      <c r="SR415" s="1"/>
      <c r="SS415" s="1"/>
      <c r="ST415" s="1"/>
      <c r="SU415" s="1"/>
      <c r="SV415" s="1"/>
      <c r="SW415" s="1"/>
      <c r="SX415" s="1"/>
      <c r="SY415" s="1"/>
      <c r="SZ415" s="1"/>
      <c r="TA415" s="1"/>
      <c r="TB415" s="1"/>
      <c r="TC415" s="1"/>
      <c r="TD415" s="1"/>
      <c r="TE415" s="1"/>
    </row>
    <row r="416">
      <c r="K416" s="1"/>
      <c r="L416" s="1"/>
      <c r="M416" s="1"/>
      <c r="N416" s="1"/>
      <c r="O416" s="1"/>
      <c r="P416" s="1"/>
      <c r="Q416" s="1"/>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1"/>
      <c r="AU416" s="1"/>
      <c r="AV416" s="1"/>
      <c r="AW416" s="1"/>
      <c r="AX416" s="1"/>
      <c r="AY416" s="1"/>
      <c r="AZ416" s="3"/>
      <c r="BA416" s="3"/>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X416" s="1"/>
      <c r="DY416" s="1"/>
      <c r="DZ416" s="1"/>
      <c r="EA416" s="1"/>
      <c r="EB416" s="1"/>
      <c r="EC416" s="1"/>
      <c r="ED416" s="1"/>
      <c r="EE416" s="1"/>
      <c r="EF416" s="1"/>
      <c r="EG416" s="1"/>
      <c r="EH416" s="1"/>
      <c r="EI416" s="1"/>
      <c r="EJ416" s="1"/>
      <c r="EK416" s="1"/>
      <c r="EL416" s="1"/>
      <c r="EM416" s="1"/>
      <c r="EN416" s="1"/>
      <c r="EO416" s="1"/>
      <c r="EP416" s="1"/>
      <c r="EQ416" s="1"/>
      <c r="ER416" s="1"/>
      <c r="FM416" s="1"/>
      <c r="FN416" s="1"/>
      <c r="FO416" s="1"/>
      <c r="FP416" s="1"/>
      <c r="FQ416" s="1"/>
      <c r="FR416" s="1"/>
      <c r="FS416" s="1"/>
      <c r="FT416" s="1"/>
      <c r="FU416" s="1"/>
      <c r="FV416" s="1"/>
      <c r="FW416" s="1"/>
      <c r="FX416" s="1"/>
      <c r="FY416" s="1"/>
      <c r="FZ416" s="1"/>
      <c r="GA416" s="1"/>
      <c r="GB416" s="1"/>
      <c r="GC416" s="1"/>
      <c r="GD416" s="1"/>
      <c r="GE416" s="1"/>
      <c r="GF416" s="1"/>
      <c r="JF416" s="1"/>
      <c r="JG416" s="1"/>
      <c r="JH416" s="1"/>
      <c r="JI416" s="1"/>
      <c r="JJ416" s="1"/>
      <c r="JK416" s="1"/>
      <c r="JL416" s="1"/>
      <c r="JM416" s="1"/>
      <c r="JN416" s="1"/>
      <c r="KN416" s="1"/>
      <c r="KO416" s="1"/>
      <c r="KP416" s="1"/>
      <c r="KQ416" s="1"/>
      <c r="KR416" s="4"/>
      <c r="KS416" s="4"/>
      <c r="KT416" s="4"/>
      <c r="KU416" s="1"/>
      <c r="KV416" s="1"/>
      <c r="KW416" s="1"/>
      <c r="KX416" s="1"/>
      <c r="KY416" s="1"/>
      <c r="KZ416" s="1"/>
      <c r="LA416" s="1"/>
      <c r="LB416" s="1"/>
      <c r="LC416" s="1"/>
      <c r="LD416" s="4"/>
      <c r="LE416" s="4"/>
      <c r="LF416" s="4"/>
      <c r="LG416" s="4"/>
      <c r="LH416" s="4"/>
      <c r="SK416" s="1"/>
      <c r="SL416" s="1"/>
      <c r="SM416" s="1"/>
      <c r="SN416" s="1"/>
      <c r="SO416" s="1"/>
      <c r="SP416" s="1"/>
      <c r="SQ416" s="1"/>
      <c r="SR416" s="1"/>
      <c r="SS416" s="1"/>
      <c r="ST416" s="1"/>
      <c r="SU416" s="1"/>
      <c r="SV416" s="1"/>
      <c r="SW416" s="1"/>
      <c r="SX416" s="1"/>
      <c r="SY416" s="1"/>
      <c r="SZ416" s="1"/>
      <c r="TA416" s="1"/>
      <c r="TB416" s="1"/>
      <c r="TC416" s="1"/>
      <c r="TD416" s="1"/>
      <c r="TE416" s="1"/>
    </row>
    <row r="417">
      <c r="K417" s="1"/>
      <c r="L417" s="1"/>
      <c r="M417" s="1"/>
      <c r="N417" s="1"/>
      <c r="O417" s="1"/>
      <c r="P417" s="1"/>
      <c r="Q417" s="1"/>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1"/>
      <c r="AU417" s="1"/>
      <c r="AV417" s="1"/>
      <c r="AW417" s="1"/>
      <c r="AX417" s="1"/>
      <c r="AY417" s="1"/>
      <c r="AZ417" s="3"/>
      <c r="BA417" s="3"/>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X417" s="1"/>
      <c r="DY417" s="1"/>
      <c r="DZ417" s="1"/>
      <c r="EA417" s="1"/>
      <c r="EB417" s="1"/>
      <c r="EC417" s="1"/>
      <c r="ED417" s="1"/>
      <c r="EE417" s="1"/>
      <c r="EF417" s="1"/>
      <c r="EG417" s="1"/>
      <c r="EH417" s="1"/>
      <c r="EI417" s="1"/>
      <c r="EJ417" s="1"/>
      <c r="EK417" s="1"/>
      <c r="EL417" s="1"/>
      <c r="EM417" s="1"/>
      <c r="EN417" s="1"/>
      <c r="EO417" s="1"/>
      <c r="EP417" s="1"/>
      <c r="EQ417" s="1"/>
      <c r="ER417" s="1"/>
      <c r="FM417" s="1"/>
      <c r="FN417" s="1"/>
      <c r="FO417" s="1"/>
      <c r="FP417" s="1"/>
      <c r="FQ417" s="1"/>
      <c r="FR417" s="1"/>
      <c r="FS417" s="1"/>
      <c r="FT417" s="1"/>
      <c r="FU417" s="1"/>
      <c r="FV417" s="1"/>
      <c r="FW417" s="1"/>
      <c r="FX417" s="1"/>
      <c r="FY417" s="1"/>
      <c r="FZ417" s="1"/>
      <c r="GA417" s="1"/>
      <c r="GB417" s="1"/>
      <c r="GC417" s="1"/>
      <c r="GD417" s="1"/>
      <c r="GE417" s="1"/>
      <c r="GF417" s="1"/>
      <c r="JF417" s="1"/>
      <c r="JG417" s="1"/>
      <c r="JH417" s="1"/>
      <c r="JI417" s="1"/>
      <c r="JJ417" s="1"/>
      <c r="JK417" s="1"/>
      <c r="JL417" s="1"/>
      <c r="JM417" s="1"/>
      <c r="JN417" s="1"/>
      <c r="KN417" s="1"/>
      <c r="KO417" s="1"/>
      <c r="KP417" s="1"/>
      <c r="KQ417" s="1"/>
      <c r="KR417" s="4"/>
      <c r="KS417" s="4"/>
      <c r="KT417" s="4"/>
      <c r="KU417" s="1"/>
      <c r="KV417" s="1"/>
      <c r="KW417" s="1"/>
      <c r="KX417" s="1"/>
      <c r="KY417" s="1"/>
      <c r="KZ417" s="1"/>
      <c r="LA417" s="1"/>
      <c r="LB417" s="1"/>
      <c r="LC417" s="1"/>
      <c r="LD417" s="4"/>
      <c r="LE417" s="4"/>
      <c r="LF417" s="4"/>
      <c r="LG417" s="4"/>
      <c r="LH417" s="4"/>
      <c r="SK417" s="1"/>
      <c r="SL417" s="1"/>
      <c r="SM417" s="1"/>
      <c r="SN417" s="1"/>
      <c r="SO417" s="1"/>
      <c r="SP417" s="1"/>
      <c r="SQ417" s="1"/>
      <c r="SR417" s="1"/>
      <c r="SS417" s="1"/>
      <c r="ST417" s="1"/>
      <c r="SU417" s="1"/>
      <c r="SV417" s="1"/>
      <c r="SW417" s="1"/>
      <c r="SX417" s="1"/>
      <c r="SY417" s="1"/>
      <c r="SZ417" s="1"/>
      <c r="TA417" s="1"/>
      <c r="TB417" s="1"/>
      <c r="TC417" s="1"/>
      <c r="TD417" s="1"/>
      <c r="TE417" s="1"/>
    </row>
    <row r="418">
      <c r="K418" s="1"/>
      <c r="L418" s="1"/>
      <c r="M418" s="1"/>
      <c r="N418" s="1"/>
      <c r="O418" s="1"/>
      <c r="P418" s="1"/>
      <c r="Q418" s="1"/>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1"/>
      <c r="AU418" s="1"/>
      <c r="AV418" s="1"/>
      <c r="AW418" s="1"/>
      <c r="AX418" s="1"/>
      <c r="AY418" s="1"/>
      <c r="AZ418" s="3"/>
      <c r="BA418" s="3"/>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X418" s="1"/>
      <c r="DY418" s="1"/>
      <c r="DZ418" s="1"/>
      <c r="EA418" s="1"/>
      <c r="EB418" s="1"/>
      <c r="EC418" s="1"/>
      <c r="ED418" s="1"/>
      <c r="EE418" s="1"/>
      <c r="EF418" s="1"/>
      <c r="EG418" s="1"/>
      <c r="EH418" s="1"/>
      <c r="EI418" s="1"/>
      <c r="EJ418" s="1"/>
      <c r="EK418" s="1"/>
      <c r="EL418" s="1"/>
      <c r="EM418" s="1"/>
      <c r="EN418" s="1"/>
      <c r="EO418" s="1"/>
      <c r="EP418" s="1"/>
      <c r="EQ418" s="1"/>
      <c r="ER418" s="1"/>
      <c r="FM418" s="1"/>
      <c r="FN418" s="1"/>
      <c r="FO418" s="1"/>
      <c r="FP418" s="1"/>
      <c r="FQ418" s="1"/>
      <c r="FR418" s="1"/>
      <c r="FS418" s="1"/>
      <c r="FT418" s="1"/>
      <c r="FU418" s="1"/>
      <c r="FV418" s="1"/>
      <c r="FW418" s="1"/>
      <c r="FX418" s="1"/>
      <c r="FY418" s="1"/>
      <c r="FZ418" s="1"/>
      <c r="GA418" s="1"/>
      <c r="GB418" s="1"/>
      <c r="GC418" s="1"/>
      <c r="GD418" s="1"/>
      <c r="GE418" s="1"/>
      <c r="GF418" s="1"/>
      <c r="JF418" s="1"/>
      <c r="JG418" s="1"/>
      <c r="JH418" s="1"/>
      <c r="JI418" s="1"/>
      <c r="JJ418" s="1"/>
      <c r="JK418" s="1"/>
      <c r="JL418" s="1"/>
      <c r="JM418" s="1"/>
      <c r="JN418" s="1"/>
      <c r="KN418" s="1"/>
      <c r="KO418" s="1"/>
      <c r="KP418" s="1"/>
      <c r="KQ418" s="1"/>
      <c r="KR418" s="4"/>
      <c r="KS418" s="4"/>
      <c r="KT418" s="4"/>
      <c r="KU418" s="1"/>
      <c r="KV418" s="1"/>
      <c r="KW418" s="1"/>
      <c r="KX418" s="1"/>
      <c r="KY418" s="1"/>
      <c r="KZ418" s="1"/>
      <c r="LA418" s="1"/>
      <c r="LB418" s="1"/>
      <c r="LC418" s="1"/>
      <c r="LD418" s="4"/>
      <c r="LE418" s="4"/>
      <c r="LF418" s="4"/>
      <c r="LG418" s="4"/>
      <c r="LH418" s="4"/>
      <c r="SK418" s="1"/>
      <c r="SL418" s="1"/>
      <c r="SM418" s="1"/>
      <c r="SN418" s="1"/>
      <c r="SO418" s="1"/>
      <c r="SP418" s="1"/>
      <c r="SQ418" s="1"/>
      <c r="SR418" s="1"/>
      <c r="SS418" s="1"/>
      <c r="ST418" s="1"/>
      <c r="SU418" s="1"/>
      <c r="SV418" s="1"/>
      <c r="SW418" s="1"/>
      <c r="SX418" s="1"/>
      <c r="SY418" s="1"/>
      <c r="SZ418" s="1"/>
      <c r="TA418" s="1"/>
      <c r="TB418" s="1"/>
      <c r="TC418" s="1"/>
      <c r="TD418" s="1"/>
      <c r="TE418" s="1"/>
    </row>
    <row r="419">
      <c r="K419" s="1"/>
      <c r="L419" s="1"/>
      <c r="M419" s="1"/>
      <c r="N419" s="1"/>
      <c r="O419" s="1"/>
      <c r="P419" s="1"/>
      <c r="Q419" s="1"/>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1"/>
      <c r="AU419" s="1"/>
      <c r="AV419" s="1"/>
      <c r="AW419" s="1"/>
      <c r="AX419" s="1"/>
      <c r="AY419" s="1"/>
      <c r="AZ419" s="3"/>
      <c r="BA419" s="3"/>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X419" s="1"/>
      <c r="DY419" s="1"/>
      <c r="DZ419" s="1"/>
      <c r="EA419" s="1"/>
      <c r="EB419" s="1"/>
      <c r="EC419" s="1"/>
      <c r="ED419" s="1"/>
      <c r="EE419" s="1"/>
      <c r="EF419" s="1"/>
      <c r="EG419" s="1"/>
      <c r="EH419" s="1"/>
      <c r="EI419" s="1"/>
      <c r="EJ419" s="1"/>
      <c r="EK419" s="1"/>
      <c r="EL419" s="1"/>
      <c r="EM419" s="1"/>
      <c r="EN419" s="1"/>
      <c r="EO419" s="1"/>
      <c r="EP419" s="1"/>
      <c r="EQ419" s="1"/>
      <c r="ER419" s="1"/>
      <c r="FM419" s="1"/>
      <c r="FN419" s="1"/>
      <c r="FO419" s="1"/>
      <c r="FP419" s="1"/>
      <c r="FQ419" s="1"/>
      <c r="FR419" s="1"/>
      <c r="FS419" s="1"/>
      <c r="FT419" s="1"/>
      <c r="FU419" s="1"/>
      <c r="FV419" s="1"/>
      <c r="FW419" s="1"/>
      <c r="FX419" s="1"/>
      <c r="FY419" s="1"/>
      <c r="FZ419" s="1"/>
      <c r="GA419" s="1"/>
      <c r="GB419" s="1"/>
      <c r="GC419" s="1"/>
      <c r="GD419" s="1"/>
      <c r="GE419" s="1"/>
      <c r="GF419" s="1"/>
      <c r="JF419" s="1"/>
      <c r="JG419" s="1"/>
      <c r="JH419" s="1"/>
      <c r="JI419" s="1"/>
      <c r="JJ419" s="1"/>
      <c r="JK419" s="1"/>
      <c r="JL419" s="1"/>
      <c r="JM419" s="1"/>
      <c r="JN419" s="1"/>
      <c r="KN419" s="1"/>
      <c r="KO419" s="1"/>
      <c r="KP419" s="1"/>
      <c r="KQ419" s="1"/>
      <c r="KR419" s="4"/>
      <c r="KS419" s="4"/>
      <c r="KT419" s="4"/>
      <c r="KU419" s="1"/>
      <c r="KV419" s="1"/>
      <c r="KW419" s="1"/>
      <c r="KX419" s="1"/>
      <c r="KY419" s="1"/>
      <c r="KZ419" s="1"/>
      <c r="LA419" s="1"/>
      <c r="LB419" s="1"/>
      <c r="LC419" s="1"/>
      <c r="LD419" s="4"/>
      <c r="LE419" s="4"/>
      <c r="LF419" s="4"/>
      <c r="LG419" s="4"/>
      <c r="LH419" s="4"/>
      <c r="SK419" s="1"/>
      <c r="SL419" s="1"/>
      <c r="SM419" s="1"/>
      <c r="SN419" s="1"/>
      <c r="SO419" s="1"/>
      <c r="SP419" s="1"/>
      <c r="SQ419" s="1"/>
      <c r="SR419" s="1"/>
      <c r="SS419" s="1"/>
      <c r="ST419" s="1"/>
      <c r="SU419" s="1"/>
      <c r="SV419" s="1"/>
      <c r="SW419" s="1"/>
      <c r="SX419" s="1"/>
      <c r="SY419" s="1"/>
      <c r="SZ419" s="1"/>
      <c r="TA419" s="1"/>
      <c r="TB419" s="1"/>
      <c r="TC419" s="1"/>
      <c r="TD419" s="1"/>
      <c r="TE419" s="1"/>
    </row>
    <row r="420">
      <c r="K420" s="1"/>
      <c r="L420" s="1"/>
      <c r="M420" s="1"/>
      <c r="N420" s="1"/>
      <c r="O420" s="1"/>
      <c r="P420" s="1"/>
      <c r="Q420" s="1"/>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1"/>
      <c r="AU420" s="1"/>
      <c r="AV420" s="1"/>
      <c r="AW420" s="1"/>
      <c r="AX420" s="1"/>
      <c r="AY420" s="1"/>
      <c r="AZ420" s="3"/>
      <c r="BA420" s="3"/>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X420" s="1"/>
      <c r="DY420" s="1"/>
      <c r="DZ420" s="1"/>
      <c r="EA420" s="1"/>
      <c r="EB420" s="1"/>
      <c r="EC420" s="1"/>
      <c r="ED420" s="1"/>
      <c r="EE420" s="1"/>
      <c r="EF420" s="1"/>
      <c r="EG420" s="1"/>
      <c r="EH420" s="1"/>
      <c r="EI420" s="1"/>
      <c r="EJ420" s="1"/>
      <c r="EK420" s="1"/>
      <c r="EL420" s="1"/>
      <c r="EM420" s="1"/>
      <c r="EN420" s="1"/>
      <c r="EO420" s="1"/>
      <c r="EP420" s="1"/>
      <c r="EQ420" s="1"/>
      <c r="ER420" s="1"/>
      <c r="FM420" s="1"/>
      <c r="FN420" s="1"/>
      <c r="FO420" s="1"/>
      <c r="FP420" s="1"/>
      <c r="FQ420" s="1"/>
      <c r="FR420" s="1"/>
      <c r="FS420" s="1"/>
      <c r="FT420" s="1"/>
      <c r="FU420" s="1"/>
      <c r="FV420" s="1"/>
      <c r="FW420" s="1"/>
      <c r="FX420" s="1"/>
      <c r="FY420" s="1"/>
      <c r="FZ420" s="1"/>
      <c r="GA420" s="1"/>
      <c r="GB420" s="1"/>
      <c r="GC420" s="1"/>
      <c r="GD420" s="1"/>
      <c r="GE420" s="1"/>
      <c r="GF420" s="1"/>
      <c r="JF420" s="1"/>
      <c r="JG420" s="1"/>
      <c r="JH420" s="1"/>
      <c r="JI420" s="1"/>
      <c r="JJ420" s="1"/>
      <c r="JK420" s="1"/>
      <c r="JL420" s="1"/>
      <c r="JM420" s="1"/>
      <c r="JN420" s="1"/>
      <c r="KN420" s="1"/>
      <c r="KO420" s="1"/>
      <c r="KP420" s="1"/>
      <c r="KQ420" s="1"/>
      <c r="KR420" s="4"/>
      <c r="KS420" s="4"/>
      <c r="KT420" s="4"/>
      <c r="KU420" s="1"/>
      <c r="KV420" s="1"/>
      <c r="KW420" s="1"/>
      <c r="KX420" s="1"/>
      <c r="KY420" s="1"/>
      <c r="KZ420" s="1"/>
      <c r="LA420" s="1"/>
      <c r="LB420" s="1"/>
      <c r="LC420" s="1"/>
      <c r="LD420" s="4"/>
      <c r="LE420" s="4"/>
      <c r="LF420" s="4"/>
      <c r="LG420" s="4"/>
      <c r="LH420" s="4"/>
      <c r="SK420" s="1"/>
      <c r="SL420" s="1"/>
      <c r="SM420" s="1"/>
      <c r="SN420" s="1"/>
      <c r="SO420" s="1"/>
      <c r="SP420" s="1"/>
      <c r="SQ420" s="1"/>
      <c r="SR420" s="1"/>
      <c r="SS420" s="1"/>
      <c r="ST420" s="1"/>
      <c r="SU420" s="1"/>
      <c r="SV420" s="1"/>
      <c r="SW420" s="1"/>
      <c r="SX420" s="1"/>
      <c r="SY420" s="1"/>
      <c r="SZ420" s="1"/>
      <c r="TA420" s="1"/>
      <c r="TB420" s="1"/>
      <c r="TC420" s="1"/>
      <c r="TD420" s="1"/>
      <c r="TE420" s="1"/>
    </row>
    <row r="421">
      <c r="K421" s="1"/>
      <c r="L421" s="1"/>
      <c r="M421" s="1"/>
      <c r="N421" s="1"/>
      <c r="O421" s="1"/>
      <c r="P421" s="1"/>
      <c r="Q421" s="1"/>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1"/>
      <c r="AU421" s="1"/>
      <c r="AV421" s="1"/>
      <c r="AW421" s="1"/>
      <c r="AX421" s="1"/>
      <c r="AY421" s="1"/>
      <c r="AZ421" s="3"/>
      <c r="BA421" s="3"/>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X421" s="1"/>
      <c r="DY421" s="1"/>
      <c r="DZ421" s="1"/>
      <c r="EA421" s="1"/>
      <c r="EB421" s="1"/>
      <c r="EC421" s="1"/>
      <c r="ED421" s="1"/>
      <c r="EE421" s="1"/>
      <c r="EF421" s="1"/>
      <c r="EG421" s="1"/>
      <c r="EH421" s="1"/>
      <c r="EI421" s="1"/>
      <c r="EJ421" s="1"/>
      <c r="EK421" s="1"/>
      <c r="EL421" s="1"/>
      <c r="EM421" s="1"/>
      <c r="EN421" s="1"/>
      <c r="EO421" s="1"/>
      <c r="EP421" s="1"/>
      <c r="EQ421" s="1"/>
      <c r="ER421" s="1"/>
      <c r="FM421" s="1"/>
      <c r="FN421" s="1"/>
      <c r="FO421" s="1"/>
      <c r="FP421" s="1"/>
      <c r="FQ421" s="1"/>
      <c r="FR421" s="1"/>
      <c r="FS421" s="1"/>
      <c r="FT421" s="1"/>
      <c r="FU421" s="1"/>
      <c r="FV421" s="1"/>
      <c r="FW421" s="1"/>
      <c r="FX421" s="1"/>
      <c r="FY421" s="1"/>
      <c r="FZ421" s="1"/>
      <c r="GA421" s="1"/>
      <c r="GB421" s="1"/>
      <c r="GC421" s="1"/>
      <c r="GD421" s="1"/>
      <c r="GE421" s="1"/>
      <c r="GF421" s="1"/>
      <c r="JF421" s="1"/>
      <c r="JG421" s="1"/>
      <c r="JH421" s="1"/>
      <c r="JI421" s="1"/>
      <c r="JJ421" s="1"/>
      <c r="JK421" s="1"/>
      <c r="JL421" s="1"/>
      <c r="JM421" s="1"/>
      <c r="JN421" s="1"/>
      <c r="KN421" s="1"/>
      <c r="KO421" s="1"/>
      <c r="KP421" s="1"/>
      <c r="KQ421" s="1"/>
      <c r="KR421" s="4"/>
      <c r="KS421" s="4"/>
      <c r="KT421" s="4"/>
      <c r="KU421" s="1"/>
      <c r="KV421" s="1"/>
      <c r="KW421" s="1"/>
      <c r="KX421" s="1"/>
      <c r="KY421" s="1"/>
      <c r="KZ421" s="1"/>
      <c r="LA421" s="1"/>
      <c r="LB421" s="1"/>
      <c r="LC421" s="1"/>
      <c r="LD421" s="4"/>
      <c r="LE421" s="4"/>
      <c r="LF421" s="4"/>
      <c r="LG421" s="4"/>
      <c r="LH421" s="4"/>
      <c r="SK421" s="1"/>
      <c r="SL421" s="1"/>
      <c r="SM421" s="1"/>
      <c r="SN421" s="1"/>
      <c r="SO421" s="1"/>
      <c r="SP421" s="1"/>
      <c r="SQ421" s="1"/>
      <c r="SR421" s="1"/>
      <c r="SS421" s="1"/>
      <c r="ST421" s="1"/>
      <c r="SU421" s="1"/>
      <c r="SV421" s="1"/>
      <c r="SW421" s="1"/>
      <c r="SX421" s="1"/>
      <c r="SY421" s="1"/>
      <c r="SZ421" s="1"/>
      <c r="TA421" s="1"/>
      <c r="TB421" s="1"/>
      <c r="TC421" s="1"/>
      <c r="TD421" s="1"/>
      <c r="TE421" s="1"/>
    </row>
    <row r="422">
      <c r="K422" s="1"/>
      <c r="L422" s="1"/>
      <c r="M422" s="1"/>
      <c r="N422" s="1"/>
      <c r="O422" s="1"/>
      <c r="P422" s="1"/>
      <c r="Q422" s="1"/>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1"/>
      <c r="AU422" s="1"/>
      <c r="AV422" s="1"/>
      <c r="AW422" s="1"/>
      <c r="AX422" s="1"/>
      <c r="AY422" s="1"/>
      <c r="AZ422" s="3"/>
      <c r="BA422" s="3"/>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X422" s="1"/>
      <c r="DY422" s="1"/>
      <c r="DZ422" s="1"/>
      <c r="EA422" s="1"/>
      <c r="EB422" s="1"/>
      <c r="EC422" s="1"/>
      <c r="ED422" s="1"/>
      <c r="EE422" s="1"/>
      <c r="EF422" s="1"/>
      <c r="EG422" s="1"/>
      <c r="EH422" s="1"/>
      <c r="EI422" s="1"/>
      <c r="EJ422" s="1"/>
      <c r="EK422" s="1"/>
      <c r="EL422" s="1"/>
      <c r="EM422" s="1"/>
      <c r="EN422" s="1"/>
      <c r="EO422" s="1"/>
      <c r="EP422" s="1"/>
      <c r="EQ422" s="1"/>
      <c r="ER422" s="1"/>
      <c r="FM422" s="1"/>
      <c r="FN422" s="1"/>
      <c r="FO422" s="1"/>
      <c r="FP422" s="1"/>
      <c r="FQ422" s="1"/>
      <c r="FR422" s="1"/>
      <c r="FS422" s="1"/>
      <c r="FT422" s="1"/>
      <c r="FU422" s="1"/>
      <c r="FV422" s="1"/>
      <c r="FW422" s="1"/>
      <c r="FX422" s="1"/>
      <c r="FY422" s="1"/>
      <c r="FZ422" s="1"/>
      <c r="GA422" s="1"/>
      <c r="GB422" s="1"/>
      <c r="GC422" s="1"/>
      <c r="GD422" s="1"/>
      <c r="GE422" s="1"/>
      <c r="GF422" s="1"/>
      <c r="JF422" s="1"/>
      <c r="JG422" s="1"/>
      <c r="JH422" s="1"/>
      <c r="JI422" s="1"/>
      <c r="JJ422" s="1"/>
      <c r="JK422" s="1"/>
      <c r="JL422" s="1"/>
      <c r="JM422" s="1"/>
      <c r="JN422" s="1"/>
      <c r="KN422" s="1"/>
      <c r="KO422" s="1"/>
      <c r="KP422" s="1"/>
      <c r="KQ422" s="1"/>
      <c r="KR422" s="4"/>
      <c r="KS422" s="4"/>
      <c r="KT422" s="4"/>
      <c r="KU422" s="1"/>
      <c r="KV422" s="1"/>
      <c r="KW422" s="1"/>
      <c r="KX422" s="1"/>
      <c r="KY422" s="1"/>
      <c r="KZ422" s="1"/>
      <c r="LA422" s="1"/>
      <c r="LB422" s="1"/>
      <c r="LC422" s="1"/>
      <c r="LD422" s="4"/>
      <c r="LE422" s="4"/>
      <c r="LF422" s="4"/>
      <c r="LG422" s="4"/>
      <c r="LH422" s="4"/>
      <c r="SK422" s="1"/>
      <c r="SL422" s="1"/>
      <c r="SM422" s="1"/>
      <c r="SN422" s="1"/>
      <c r="SO422" s="1"/>
      <c r="SP422" s="1"/>
      <c r="SQ422" s="1"/>
      <c r="SR422" s="1"/>
      <c r="SS422" s="1"/>
      <c r="ST422" s="1"/>
      <c r="SU422" s="1"/>
      <c r="SV422" s="1"/>
      <c r="SW422" s="1"/>
      <c r="SX422" s="1"/>
      <c r="SY422" s="1"/>
      <c r="SZ422" s="1"/>
      <c r="TA422" s="1"/>
      <c r="TB422" s="1"/>
      <c r="TC422" s="1"/>
      <c r="TD422" s="1"/>
      <c r="TE422" s="1"/>
    </row>
    <row r="423">
      <c r="K423" s="1"/>
      <c r="L423" s="1"/>
      <c r="M423" s="1"/>
      <c r="N423" s="1"/>
      <c r="O423" s="1"/>
      <c r="P423" s="1"/>
      <c r="Q423" s="1"/>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1"/>
      <c r="AU423" s="1"/>
      <c r="AV423" s="1"/>
      <c r="AW423" s="1"/>
      <c r="AX423" s="1"/>
      <c r="AY423" s="1"/>
      <c r="AZ423" s="3"/>
      <c r="BA423" s="3"/>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X423" s="1"/>
      <c r="DY423" s="1"/>
      <c r="DZ423" s="1"/>
      <c r="EA423" s="1"/>
      <c r="EB423" s="1"/>
      <c r="EC423" s="1"/>
      <c r="ED423" s="1"/>
      <c r="EE423" s="1"/>
      <c r="EF423" s="1"/>
      <c r="EG423" s="1"/>
      <c r="EH423" s="1"/>
      <c r="EI423" s="1"/>
      <c r="EJ423" s="1"/>
      <c r="EK423" s="1"/>
      <c r="EL423" s="1"/>
      <c r="EM423" s="1"/>
      <c r="EN423" s="1"/>
      <c r="EO423" s="1"/>
      <c r="EP423" s="1"/>
      <c r="EQ423" s="1"/>
      <c r="ER423" s="1"/>
      <c r="FM423" s="1"/>
      <c r="FN423" s="1"/>
      <c r="FO423" s="1"/>
      <c r="FP423" s="1"/>
      <c r="FQ423" s="1"/>
      <c r="FR423" s="1"/>
      <c r="FS423" s="1"/>
      <c r="FT423" s="1"/>
      <c r="FU423" s="1"/>
      <c r="FV423" s="1"/>
      <c r="FW423" s="1"/>
      <c r="FX423" s="1"/>
      <c r="FY423" s="1"/>
      <c r="FZ423" s="1"/>
      <c r="GA423" s="1"/>
      <c r="GB423" s="1"/>
      <c r="GC423" s="1"/>
      <c r="GD423" s="1"/>
      <c r="GE423" s="1"/>
      <c r="GF423" s="1"/>
      <c r="JF423" s="1"/>
      <c r="JG423" s="1"/>
      <c r="JH423" s="1"/>
      <c r="JI423" s="1"/>
      <c r="JJ423" s="1"/>
      <c r="JK423" s="1"/>
      <c r="JL423" s="1"/>
      <c r="JM423" s="1"/>
      <c r="JN423" s="1"/>
      <c r="KN423" s="1"/>
      <c r="KO423" s="1"/>
      <c r="KP423" s="1"/>
      <c r="KQ423" s="1"/>
      <c r="KR423" s="4"/>
      <c r="KS423" s="4"/>
      <c r="KT423" s="4"/>
      <c r="KU423" s="1"/>
      <c r="KV423" s="1"/>
      <c r="KW423" s="1"/>
      <c r="KX423" s="1"/>
      <c r="KY423" s="1"/>
      <c r="KZ423" s="1"/>
      <c r="LA423" s="1"/>
      <c r="LB423" s="1"/>
      <c r="LC423" s="1"/>
      <c r="LD423" s="4"/>
      <c r="LE423" s="4"/>
      <c r="LF423" s="4"/>
      <c r="LG423" s="4"/>
      <c r="LH423" s="4"/>
      <c r="SK423" s="1"/>
      <c r="SL423" s="1"/>
      <c r="SM423" s="1"/>
      <c r="SN423" s="1"/>
      <c r="SO423" s="1"/>
      <c r="SP423" s="1"/>
      <c r="SQ423" s="1"/>
      <c r="SR423" s="1"/>
      <c r="SS423" s="1"/>
      <c r="ST423" s="1"/>
      <c r="SU423" s="1"/>
      <c r="SV423" s="1"/>
      <c r="SW423" s="1"/>
      <c r="SX423" s="1"/>
      <c r="SY423" s="1"/>
      <c r="SZ423" s="1"/>
      <c r="TA423" s="1"/>
      <c r="TB423" s="1"/>
      <c r="TC423" s="1"/>
      <c r="TD423" s="1"/>
      <c r="TE423" s="1"/>
    </row>
    <row r="424">
      <c r="K424" s="1"/>
      <c r="L424" s="1"/>
      <c r="M424" s="1"/>
      <c r="N424" s="1"/>
      <c r="O424" s="1"/>
      <c r="P424" s="1"/>
      <c r="Q424" s="1"/>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1"/>
      <c r="AU424" s="1"/>
      <c r="AV424" s="1"/>
      <c r="AW424" s="1"/>
      <c r="AX424" s="1"/>
      <c r="AY424" s="1"/>
      <c r="AZ424" s="3"/>
      <c r="BA424" s="3"/>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X424" s="1"/>
      <c r="DY424" s="1"/>
      <c r="DZ424" s="1"/>
      <c r="EA424" s="1"/>
      <c r="EB424" s="1"/>
      <c r="EC424" s="1"/>
      <c r="ED424" s="1"/>
      <c r="EE424" s="1"/>
      <c r="EF424" s="1"/>
      <c r="EG424" s="1"/>
      <c r="EH424" s="1"/>
      <c r="EI424" s="1"/>
      <c r="EJ424" s="1"/>
      <c r="EK424" s="1"/>
      <c r="EL424" s="1"/>
      <c r="EM424" s="1"/>
      <c r="EN424" s="1"/>
      <c r="EO424" s="1"/>
      <c r="EP424" s="1"/>
      <c r="EQ424" s="1"/>
      <c r="ER424" s="1"/>
      <c r="FM424" s="1"/>
      <c r="FN424" s="1"/>
      <c r="FO424" s="1"/>
      <c r="FP424" s="1"/>
      <c r="FQ424" s="1"/>
      <c r="FR424" s="1"/>
      <c r="FS424" s="1"/>
      <c r="FT424" s="1"/>
      <c r="FU424" s="1"/>
      <c r="FV424" s="1"/>
      <c r="FW424" s="1"/>
      <c r="FX424" s="1"/>
      <c r="FY424" s="1"/>
      <c r="FZ424" s="1"/>
      <c r="GA424" s="1"/>
      <c r="GB424" s="1"/>
      <c r="GC424" s="1"/>
      <c r="GD424" s="1"/>
      <c r="GE424" s="1"/>
      <c r="GF424" s="1"/>
      <c r="JF424" s="1"/>
      <c r="JG424" s="1"/>
      <c r="JH424" s="1"/>
      <c r="JI424" s="1"/>
      <c r="JJ424" s="1"/>
      <c r="JK424" s="1"/>
      <c r="JL424" s="1"/>
      <c r="JM424" s="1"/>
      <c r="JN424" s="1"/>
      <c r="KN424" s="1"/>
      <c r="KO424" s="1"/>
      <c r="KP424" s="1"/>
      <c r="KQ424" s="1"/>
      <c r="KR424" s="4"/>
      <c r="KS424" s="4"/>
      <c r="KT424" s="4"/>
      <c r="KU424" s="1"/>
      <c r="KV424" s="1"/>
      <c r="KW424" s="1"/>
      <c r="KX424" s="1"/>
      <c r="KY424" s="1"/>
      <c r="KZ424" s="1"/>
      <c r="LA424" s="1"/>
      <c r="LB424" s="1"/>
      <c r="LC424" s="1"/>
      <c r="LD424" s="4"/>
      <c r="LE424" s="4"/>
      <c r="LF424" s="4"/>
      <c r="LG424" s="4"/>
      <c r="LH424" s="4"/>
      <c r="SK424" s="1"/>
      <c r="SL424" s="1"/>
      <c r="SM424" s="1"/>
      <c r="SN424" s="1"/>
      <c r="SO424" s="1"/>
      <c r="SP424" s="1"/>
      <c r="SQ424" s="1"/>
      <c r="SR424" s="1"/>
      <c r="SS424" s="1"/>
      <c r="ST424" s="1"/>
      <c r="SU424" s="1"/>
      <c r="SV424" s="1"/>
      <c r="SW424" s="1"/>
      <c r="SX424" s="1"/>
      <c r="SY424" s="1"/>
      <c r="SZ424" s="1"/>
      <c r="TA424" s="1"/>
      <c r="TB424" s="1"/>
      <c r="TC424" s="1"/>
      <c r="TD424" s="1"/>
      <c r="TE424" s="1"/>
    </row>
    <row r="425">
      <c r="K425" s="1"/>
      <c r="L425" s="1"/>
      <c r="M425" s="1"/>
      <c r="N425" s="1"/>
      <c r="O425" s="1"/>
      <c r="P425" s="1"/>
      <c r="Q425" s="1"/>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1"/>
      <c r="AU425" s="1"/>
      <c r="AV425" s="1"/>
      <c r="AW425" s="1"/>
      <c r="AX425" s="1"/>
      <c r="AY425" s="1"/>
      <c r="AZ425" s="3"/>
      <c r="BA425" s="3"/>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X425" s="1"/>
      <c r="DY425" s="1"/>
      <c r="DZ425" s="1"/>
      <c r="EA425" s="1"/>
      <c r="EB425" s="1"/>
      <c r="EC425" s="1"/>
      <c r="ED425" s="1"/>
      <c r="EE425" s="1"/>
      <c r="EF425" s="1"/>
      <c r="EG425" s="1"/>
      <c r="EH425" s="1"/>
      <c r="EI425" s="1"/>
      <c r="EJ425" s="1"/>
      <c r="EK425" s="1"/>
      <c r="EL425" s="1"/>
      <c r="EM425" s="1"/>
      <c r="EN425" s="1"/>
      <c r="EO425" s="1"/>
      <c r="EP425" s="1"/>
      <c r="EQ425" s="1"/>
      <c r="ER425" s="1"/>
      <c r="FM425" s="1"/>
      <c r="FN425" s="1"/>
      <c r="FO425" s="1"/>
      <c r="FP425" s="1"/>
      <c r="FQ425" s="1"/>
      <c r="FR425" s="1"/>
      <c r="FS425" s="1"/>
      <c r="FT425" s="1"/>
      <c r="FU425" s="1"/>
      <c r="FV425" s="1"/>
      <c r="FW425" s="1"/>
      <c r="FX425" s="1"/>
      <c r="FY425" s="1"/>
      <c r="FZ425" s="1"/>
      <c r="GA425" s="1"/>
      <c r="GB425" s="1"/>
      <c r="GC425" s="1"/>
      <c r="GD425" s="1"/>
      <c r="GE425" s="1"/>
      <c r="GF425" s="1"/>
      <c r="JF425" s="1"/>
      <c r="JG425" s="1"/>
      <c r="JH425" s="1"/>
      <c r="JI425" s="1"/>
      <c r="JJ425" s="1"/>
      <c r="JK425" s="1"/>
      <c r="JL425" s="1"/>
      <c r="JM425" s="1"/>
      <c r="JN425" s="1"/>
      <c r="KN425" s="1"/>
      <c r="KO425" s="1"/>
      <c r="KP425" s="1"/>
      <c r="KQ425" s="1"/>
      <c r="KR425" s="4"/>
      <c r="KS425" s="4"/>
      <c r="KT425" s="4"/>
      <c r="KU425" s="1"/>
      <c r="KV425" s="1"/>
      <c r="KW425" s="1"/>
      <c r="KX425" s="1"/>
      <c r="KY425" s="1"/>
      <c r="KZ425" s="1"/>
      <c r="LA425" s="1"/>
      <c r="LB425" s="1"/>
      <c r="LC425" s="1"/>
      <c r="LD425" s="4"/>
      <c r="LE425" s="4"/>
      <c r="LF425" s="4"/>
      <c r="LG425" s="4"/>
      <c r="LH425" s="4"/>
      <c r="SK425" s="1"/>
      <c r="SL425" s="1"/>
      <c r="SM425" s="1"/>
      <c r="SN425" s="1"/>
      <c r="SO425" s="1"/>
      <c r="SP425" s="1"/>
      <c r="SQ425" s="1"/>
      <c r="SR425" s="1"/>
      <c r="SS425" s="1"/>
      <c r="ST425" s="1"/>
      <c r="SU425" s="1"/>
      <c r="SV425" s="1"/>
      <c r="SW425" s="1"/>
      <c r="SX425" s="1"/>
      <c r="SY425" s="1"/>
      <c r="SZ425" s="1"/>
      <c r="TA425" s="1"/>
      <c r="TB425" s="1"/>
      <c r="TC425" s="1"/>
      <c r="TD425" s="1"/>
      <c r="TE425" s="1"/>
    </row>
    <row r="426">
      <c r="K426" s="1"/>
      <c r="L426" s="1"/>
      <c r="M426" s="1"/>
      <c r="N426" s="1"/>
      <c r="O426" s="1"/>
      <c r="P426" s="1"/>
      <c r="Q426" s="1"/>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1"/>
      <c r="AU426" s="1"/>
      <c r="AV426" s="1"/>
      <c r="AW426" s="1"/>
      <c r="AX426" s="1"/>
      <c r="AY426" s="1"/>
      <c r="AZ426" s="3"/>
      <c r="BA426" s="3"/>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X426" s="1"/>
      <c r="DY426" s="1"/>
      <c r="DZ426" s="1"/>
      <c r="EA426" s="1"/>
      <c r="EB426" s="1"/>
      <c r="EC426" s="1"/>
      <c r="ED426" s="1"/>
      <c r="EE426" s="1"/>
      <c r="EF426" s="1"/>
      <c r="EG426" s="1"/>
      <c r="EH426" s="1"/>
      <c r="EI426" s="1"/>
      <c r="EJ426" s="1"/>
      <c r="EK426" s="1"/>
      <c r="EL426" s="1"/>
      <c r="EM426" s="1"/>
      <c r="EN426" s="1"/>
      <c r="EO426" s="1"/>
      <c r="EP426" s="1"/>
      <c r="EQ426" s="1"/>
      <c r="ER426" s="1"/>
      <c r="FM426" s="1"/>
      <c r="FN426" s="1"/>
      <c r="FO426" s="1"/>
      <c r="FP426" s="1"/>
      <c r="FQ426" s="1"/>
      <c r="FR426" s="1"/>
      <c r="FS426" s="1"/>
      <c r="FT426" s="1"/>
      <c r="FU426" s="1"/>
      <c r="FV426" s="1"/>
      <c r="FW426" s="1"/>
      <c r="FX426" s="1"/>
      <c r="FY426" s="1"/>
      <c r="FZ426" s="1"/>
      <c r="GA426" s="1"/>
      <c r="GB426" s="1"/>
      <c r="GC426" s="1"/>
      <c r="GD426" s="1"/>
      <c r="GE426" s="1"/>
      <c r="GF426" s="1"/>
      <c r="JF426" s="1"/>
      <c r="JG426" s="1"/>
      <c r="JH426" s="1"/>
      <c r="JI426" s="1"/>
      <c r="JJ426" s="1"/>
      <c r="JK426" s="1"/>
      <c r="JL426" s="1"/>
      <c r="JM426" s="1"/>
      <c r="JN426" s="1"/>
      <c r="KN426" s="1"/>
      <c r="KO426" s="1"/>
      <c r="KP426" s="1"/>
      <c r="KQ426" s="1"/>
      <c r="KR426" s="4"/>
      <c r="KS426" s="4"/>
      <c r="KT426" s="4"/>
      <c r="KU426" s="1"/>
      <c r="KV426" s="1"/>
      <c r="KW426" s="1"/>
      <c r="KX426" s="1"/>
      <c r="KY426" s="1"/>
      <c r="KZ426" s="1"/>
      <c r="LA426" s="1"/>
      <c r="LB426" s="1"/>
      <c r="LC426" s="1"/>
      <c r="LD426" s="4"/>
      <c r="LE426" s="4"/>
      <c r="LF426" s="4"/>
      <c r="LG426" s="4"/>
      <c r="LH426" s="4"/>
      <c r="SK426" s="1"/>
      <c r="SL426" s="1"/>
      <c r="SM426" s="1"/>
      <c r="SN426" s="1"/>
      <c r="SO426" s="1"/>
      <c r="SP426" s="1"/>
      <c r="SQ426" s="1"/>
      <c r="SR426" s="1"/>
      <c r="SS426" s="1"/>
      <c r="ST426" s="1"/>
      <c r="SU426" s="1"/>
      <c r="SV426" s="1"/>
      <c r="SW426" s="1"/>
      <c r="SX426" s="1"/>
      <c r="SY426" s="1"/>
      <c r="SZ426" s="1"/>
      <c r="TA426" s="1"/>
      <c r="TB426" s="1"/>
      <c r="TC426" s="1"/>
      <c r="TD426" s="1"/>
      <c r="TE426" s="1"/>
    </row>
    <row r="427">
      <c r="K427" s="1"/>
      <c r="L427" s="1"/>
      <c r="M427" s="1"/>
      <c r="N427" s="1"/>
      <c r="O427" s="1"/>
      <c r="P427" s="1"/>
      <c r="Q427" s="1"/>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1"/>
      <c r="AU427" s="1"/>
      <c r="AV427" s="1"/>
      <c r="AW427" s="1"/>
      <c r="AX427" s="1"/>
      <c r="AY427" s="1"/>
      <c r="AZ427" s="3"/>
      <c r="BA427" s="3"/>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X427" s="1"/>
      <c r="DY427" s="1"/>
      <c r="DZ427" s="1"/>
      <c r="EA427" s="1"/>
      <c r="EB427" s="1"/>
      <c r="EC427" s="1"/>
      <c r="ED427" s="1"/>
      <c r="EE427" s="1"/>
      <c r="EF427" s="1"/>
      <c r="EG427" s="1"/>
      <c r="EH427" s="1"/>
      <c r="EI427" s="1"/>
      <c r="EJ427" s="1"/>
      <c r="EK427" s="1"/>
      <c r="EL427" s="1"/>
      <c r="EM427" s="1"/>
      <c r="EN427" s="1"/>
      <c r="EO427" s="1"/>
      <c r="EP427" s="1"/>
      <c r="EQ427" s="1"/>
      <c r="ER427" s="1"/>
      <c r="FM427" s="1"/>
      <c r="FN427" s="1"/>
      <c r="FO427" s="1"/>
      <c r="FP427" s="1"/>
      <c r="FQ427" s="1"/>
      <c r="FR427" s="1"/>
      <c r="FS427" s="1"/>
      <c r="FT427" s="1"/>
      <c r="FU427" s="1"/>
      <c r="FV427" s="1"/>
      <c r="FW427" s="1"/>
      <c r="FX427" s="1"/>
      <c r="FY427" s="1"/>
      <c r="FZ427" s="1"/>
      <c r="GA427" s="1"/>
      <c r="GB427" s="1"/>
      <c r="GC427" s="1"/>
      <c r="GD427" s="1"/>
      <c r="GE427" s="1"/>
      <c r="GF427" s="1"/>
      <c r="JF427" s="1"/>
      <c r="JG427" s="1"/>
      <c r="JH427" s="1"/>
      <c r="JI427" s="1"/>
      <c r="JJ427" s="1"/>
      <c r="JK427" s="1"/>
      <c r="JL427" s="1"/>
      <c r="JM427" s="1"/>
      <c r="JN427" s="1"/>
      <c r="KN427" s="1"/>
      <c r="KO427" s="1"/>
      <c r="KP427" s="1"/>
      <c r="KQ427" s="1"/>
      <c r="KR427" s="4"/>
      <c r="KS427" s="4"/>
      <c r="KT427" s="4"/>
      <c r="KU427" s="1"/>
      <c r="KV427" s="1"/>
      <c r="KW427" s="1"/>
      <c r="KX427" s="1"/>
      <c r="KY427" s="1"/>
      <c r="KZ427" s="1"/>
      <c r="LA427" s="1"/>
      <c r="LB427" s="1"/>
      <c r="LC427" s="1"/>
      <c r="LD427" s="4"/>
      <c r="LE427" s="4"/>
      <c r="LF427" s="4"/>
      <c r="LG427" s="4"/>
      <c r="LH427" s="4"/>
      <c r="SK427" s="1"/>
      <c r="SL427" s="1"/>
      <c r="SM427" s="1"/>
      <c r="SN427" s="1"/>
      <c r="SO427" s="1"/>
      <c r="SP427" s="1"/>
      <c r="SQ427" s="1"/>
      <c r="SR427" s="1"/>
      <c r="SS427" s="1"/>
      <c r="ST427" s="1"/>
      <c r="SU427" s="1"/>
      <c r="SV427" s="1"/>
      <c r="SW427" s="1"/>
      <c r="SX427" s="1"/>
      <c r="SY427" s="1"/>
      <c r="SZ427" s="1"/>
      <c r="TA427" s="1"/>
      <c r="TB427" s="1"/>
      <c r="TC427" s="1"/>
      <c r="TD427" s="1"/>
      <c r="TE427" s="1"/>
    </row>
    <row r="428">
      <c r="K428" s="1"/>
      <c r="L428" s="1"/>
      <c r="M428" s="1"/>
      <c r="N428" s="1"/>
      <c r="O428" s="1"/>
      <c r="P428" s="1"/>
      <c r="Q428" s="1"/>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1"/>
      <c r="AU428" s="1"/>
      <c r="AV428" s="1"/>
      <c r="AW428" s="1"/>
      <c r="AX428" s="1"/>
      <c r="AY428" s="1"/>
      <c r="AZ428" s="3"/>
      <c r="BA428" s="3"/>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X428" s="1"/>
      <c r="DY428" s="1"/>
      <c r="DZ428" s="1"/>
      <c r="EA428" s="1"/>
      <c r="EB428" s="1"/>
      <c r="EC428" s="1"/>
      <c r="ED428" s="1"/>
      <c r="EE428" s="1"/>
      <c r="EF428" s="1"/>
      <c r="EG428" s="1"/>
      <c r="EH428" s="1"/>
      <c r="EI428" s="1"/>
      <c r="EJ428" s="1"/>
      <c r="EK428" s="1"/>
      <c r="EL428" s="1"/>
      <c r="EM428" s="1"/>
      <c r="EN428" s="1"/>
      <c r="EO428" s="1"/>
      <c r="EP428" s="1"/>
      <c r="EQ428" s="1"/>
      <c r="ER428" s="1"/>
      <c r="FM428" s="1"/>
      <c r="FN428" s="1"/>
      <c r="FO428" s="1"/>
      <c r="FP428" s="1"/>
      <c r="FQ428" s="1"/>
      <c r="FR428" s="1"/>
      <c r="FS428" s="1"/>
      <c r="FT428" s="1"/>
      <c r="FU428" s="1"/>
      <c r="FV428" s="1"/>
      <c r="FW428" s="1"/>
      <c r="FX428" s="1"/>
      <c r="FY428" s="1"/>
      <c r="FZ428" s="1"/>
      <c r="GA428" s="1"/>
      <c r="GB428" s="1"/>
      <c r="GC428" s="1"/>
      <c r="GD428" s="1"/>
      <c r="GE428" s="1"/>
      <c r="GF428" s="1"/>
      <c r="JF428" s="1"/>
      <c r="JG428" s="1"/>
      <c r="JH428" s="1"/>
      <c r="JI428" s="1"/>
      <c r="JJ428" s="1"/>
      <c r="JK428" s="1"/>
      <c r="JL428" s="1"/>
      <c r="JM428" s="1"/>
      <c r="JN428" s="1"/>
      <c r="KN428" s="1"/>
      <c r="KO428" s="1"/>
      <c r="KP428" s="1"/>
      <c r="KQ428" s="1"/>
      <c r="KR428" s="4"/>
      <c r="KS428" s="4"/>
      <c r="KT428" s="4"/>
      <c r="KU428" s="1"/>
      <c r="KV428" s="1"/>
      <c r="KW428" s="1"/>
      <c r="KX428" s="1"/>
      <c r="KY428" s="1"/>
      <c r="KZ428" s="1"/>
      <c r="LA428" s="1"/>
      <c r="LB428" s="1"/>
      <c r="LC428" s="1"/>
      <c r="LD428" s="4"/>
      <c r="LE428" s="4"/>
      <c r="LF428" s="4"/>
      <c r="LG428" s="4"/>
      <c r="LH428" s="4"/>
      <c r="SK428" s="1"/>
      <c r="SL428" s="1"/>
      <c r="SM428" s="1"/>
      <c r="SN428" s="1"/>
      <c r="SO428" s="1"/>
      <c r="SP428" s="1"/>
      <c r="SQ428" s="1"/>
      <c r="SR428" s="1"/>
      <c r="SS428" s="1"/>
      <c r="ST428" s="1"/>
      <c r="SU428" s="1"/>
      <c r="SV428" s="1"/>
      <c r="SW428" s="1"/>
      <c r="SX428" s="1"/>
      <c r="SY428" s="1"/>
      <c r="SZ428" s="1"/>
      <c r="TA428" s="1"/>
      <c r="TB428" s="1"/>
      <c r="TC428" s="1"/>
      <c r="TD428" s="1"/>
      <c r="TE428" s="1"/>
    </row>
    <row r="429">
      <c r="K429" s="1"/>
      <c r="L429" s="1"/>
      <c r="M429" s="1"/>
      <c r="N429" s="1"/>
      <c r="O429" s="1"/>
      <c r="P429" s="1"/>
      <c r="Q429" s="1"/>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1"/>
      <c r="AU429" s="1"/>
      <c r="AV429" s="1"/>
      <c r="AW429" s="1"/>
      <c r="AX429" s="1"/>
      <c r="AY429" s="1"/>
      <c r="AZ429" s="3"/>
      <c r="BA429" s="3"/>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X429" s="1"/>
      <c r="DY429" s="1"/>
      <c r="DZ429" s="1"/>
      <c r="EA429" s="1"/>
      <c r="EB429" s="1"/>
      <c r="EC429" s="1"/>
      <c r="ED429" s="1"/>
      <c r="EE429" s="1"/>
      <c r="EF429" s="1"/>
      <c r="EG429" s="1"/>
      <c r="EH429" s="1"/>
      <c r="EI429" s="1"/>
      <c r="EJ429" s="1"/>
      <c r="EK429" s="1"/>
      <c r="EL429" s="1"/>
      <c r="EM429" s="1"/>
      <c r="EN429" s="1"/>
      <c r="EO429" s="1"/>
      <c r="EP429" s="1"/>
      <c r="EQ429" s="1"/>
      <c r="ER429" s="1"/>
      <c r="FM429" s="1"/>
      <c r="FN429" s="1"/>
      <c r="FO429" s="1"/>
      <c r="FP429" s="1"/>
      <c r="FQ429" s="1"/>
      <c r="FR429" s="1"/>
      <c r="FS429" s="1"/>
      <c r="FT429" s="1"/>
      <c r="FU429" s="1"/>
      <c r="FV429" s="1"/>
      <c r="FW429" s="1"/>
      <c r="FX429" s="1"/>
      <c r="FY429" s="1"/>
      <c r="FZ429" s="1"/>
      <c r="GA429" s="1"/>
      <c r="GB429" s="1"/>
      <c r="GC429" s="1"/>
      <c r="GD429" s="1"/>
      <c r="GE429" s="1"/>
      <c r="GF429" s="1"/>
      <c r="JF429" s="1"/>
      <c r="JG429" s="1"/>
      <c r="JH429" s="1"/>
      <c r="JI429" s="1"/>
      <c r="JJ429" s="1"/>
      <c r="JK429" s="1"/>
      <c r="JL429" s="1"/>
      <c r="JM429" s="1"/>
      <c r="JN429" s="1"/>
      <c r="KN429" s="1"/>
      <c r="KO429" s="1"/>
      <c r="KP429" s="1"/>
      <c r="KQ429" s="1"/>
      <c r="KR429" s="4"/>
      <c r="KS429" s="4"/>
      <c r="KT429" s="4"/>
      <c r="KU429" s="1"/>
      <c r="KV429" s="1"/>
      <c r="KW429" s="1"/>
      <c r="KX429" s="1"/>
      <c r="KY429" s="1"/>
      <c r="KZ429" s="1"/>
      <c r="LA429" s="1"/>
      <c r="LB429" s="1"/>
      <c r="LC429" s="1"/>
      <c r="LD429" s="4"/>
      <c r="LE429" s="4"/>
      <c r="LF429" s="4"/>
      <c r="LG429" s="4"/>
      <c r="LH429" s="4"/>
      <c r="SK429" s="1"/>
      <c r="SL429" s="1"/>
      <c r="SM429" s="1"/>
      <c r="SN429" s="1"/>
      <c r="SO429" s="1"/>
      <c r="SP429" s="1"/>
      <c r="SQ429" s="1"/>
      <c r="SR429" s="1"/>
      <c r="SS429" s="1"/>
      <c r="ST429" s="1"/>
      <c r="SU429" s="1"/>
      <c r="SV429" s="1"/>
      <c r="SW429" s="1"/>
      <c r="SX429" s="1"/>
      <c r="SY429" s="1"/>
      <c r="SZ429" s="1"/>
      <c r="TA429" s="1"/>
      <c r="TB429" s="1"/>
      <c r="TC429" s="1"/>
      <c r="TD429" s="1"/>
      <c r="TE429" s="1"/>
    </row>
    <row r="430">
      <c r="K430" s="1"/>
      <c r="L430" s="1"/>
      <c r="M430" s="1"/>
      <c r="N430" s="1"/>
      <c r="O430" s="1"/>
      <c r="P430" s="1"/>
      <c r="Q430" s="1"/>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1"/>
      <c r="AU430" s="1"/>
      <c r="AV430" s="1"/>
      <c r="AW430" s="1"/>
      <c r="AX430" s="1"/>
      <c r="AY430" s="1"/>
      <c r="AZ430" s="3"/>
      <c r="BA430" s="3"/>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X430" s="1"/>
      <c r="DY430" s="1"/>
      <c r="DZ430" s="1"/>
      <c r="EA430" s="1"/>
      <c r="EB430" s="1"/>
      <c r="EC430" s="1"/>
      <c r="ED430" s="1"/>
      <c r="EE430" s="1"/>
      <c r="EF430" s="1"/>
      <c r="EG430" s="1"/>
      <c r="EH430" s="1"/>
      <c r="EI430" s="1"/>
      <c r="EJ430" s="1"/>
      <c r="EK430" s="1"/>
      <c r="EL430" s="1"/>
      <c r="EM430" s="1"/>
      <c r="EN430" s="1"/>
      <c r="EO430" s="1"/>
      <c r="EP430" s="1"/>
      <c r="EQ430" s="1"/>
      <c r="ER430" s="1"/>
      <c r="FM430" s="1"/>
      <c r="FN430" s="1"/>
      <c r="FO430" s="1"/>
      <c r="FP430" s="1"/>
      <c r="FQ430" s="1"/>
      <c r="FR430" s="1"/>
      <c r="FS430" s="1"/>
      <c r="FT430" s="1"/>
      <c r="FU430" s="1"/>
      <c r="FV430" s="1"/>
      <c r="FW430" s="1"/>
      <c r="FX430" s="1"/>
      <c r="FY430" s="1"/>
      <c r="FZ430" s="1"/>
      <c r="GA430" s="1"/>
      <c r="GB430" s="1"/>
      <c r="GC430" s="1"/>
      <c r="GD430" s="1"/>
      <c r="GE430" s="1"/>
      <c r="GF430" s="1"/>
      <c r="JF430" s="1"/>
      <c r="JG430" s="1"/>
      <c r="JH430" s="1"/>
      <c r="JI430" s="1"/>
      <c r="JJ430" s="1"/>
      <c r="JK430" s="1"/>
      <c r="JL430" s="1"/>
      <c r="JM430" s="1"/>
      <c r="JN430" s="1"/>
      <c r="KN430" s="1"/>
      <c r="KO430" s="1"/>
      <c r="KP430" s="1"/>
      <c r="KQ430" s="1"/>
      <c r="KR430" s="4"/>
      <c r="KS430" s="4"/>
      <c r="KT430" s="4"/>
      <c r="KU430" s="1"/>
      <c r="KV430" s="1"/>
      <c r="KW430" s="1"/>
      <c r="KX430" s="1"/>
      <c r="KY430" s="1"/>
      <c r="KZ430" s="1"/>
      <c r="LA430" s="1"/>
      <c r="LB430" s="1"/>
      <c r="LC430" s="1"/>
      <c r="LD430" s="4"/>
      <c r="LE430" s="4"/>
      <c r="LF430" s="4"/>
      <c r="LG430" s="4"/>
      <c r="LH430" s="4"/>
      <c r="SK430" s="1"/>
      <c r="SL430" s="1"/>
      <c r="SM430" s="1"/>
      <c r="SN430" s="1"/>
      <c r="SO430" s="1"/>
      <c r="SP430" s="1"/>
      <c r="SQ430" s="1"/>
      <c r="SR430" s="1"/>
      <c r="SS430" s="1"/>
      <c r="ST430" s="1"/>
      <c r="SU430" s="1"/>
      <c r="SV430" s="1"/>
      <c r="SW430" s="1"/>
      <c r="SX430" s="1"/>
      <c r="SY430" s="1"/>
      <c r="SZ430" s="1"/>
      <c r="TA430" s="1"/>
      <c r="TB430" s="1"/>
      <c r="TC430" s="1"/>
      <c r="TD430" s="1"/>
      <c r="TE430" s="1"/>
    </row>
    <row r="431">
      <c r="K431" s="1"/>
      <c r="L431" s="1"/>
      <c r="M431" s="1"/>
      <c r="N431" s="1"/>
      <c r="O431" s="1"/>
      <c r="P431" s="1"/>
      <c r="Q431" s="1"/>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1"/>
      <c r="AU431" s="1"/>
      <c r="AV431" s="1"/>
      <c r="AW431" s="1"/>
      <c r="AX431" s="1"/>
      <c r="AY431" s="1"/>
      <c r="AZ431" s="3"/>
      <c r="BA431" s="3"/>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X431" s="1"/>
      <c r="DY431" s="1"/>
      <c r="DZ431" s="1"/>
      <c r="EA431" s="1"/>
      <c r="EB431" s="1"/>
      <c r="EC431" s="1"/>
      <c r="ED431" s="1"/>
      <c r="EE431" s="1"/>
      <c r="EF431" s="1"/>
      <c r="EG431" s="1"/>
      <c r="EH431" s="1"/>
      <c r="EI431" s="1"/>
      <c r="EJ431" s="1"/>
      <c r="EK431" s="1"/>
      <c r="EL431" s="1"/>
      <c r="EM431" s="1"/>
      <c r="EN431" s="1"/>
      <c r="EO431" s="1"/>
      <c r="EP431" s="1"/>
      <c r="EQ431" s="1"/>
      <c r="ER431" s="1"/>
      <c r="FM431" s="1"/>
      <c r="FN431" s="1"/>
      <c r="FO431" s="1"/>
      <c r="FP431" s="1"/>
      <c r="FQ431" s="1"/>
      <c r="FR431" s="1"/>
      <c r="FS431" s="1"/>
      <c r="FT431" s="1"/>
      <c r="FU431" s="1"/>
      <c r="FV431" s="1"/>
      <c r="FW431" s="1"/>
      <c r="FX431" s="1"/>
      <c r="FY431" s="1"/>
      <c r="FZ431" s="1"/>
      <c r="GA431" s="1"/>
      <c r="GB431" s="1"/>
      <c r="GC431" s="1"/>
      <c r="GD431" s="1"/>
      <c r="GE431" s="1"/>
      <c r="GF431" s="1"/>
      <c r="JF431" s="1"/>
      <c r="JG431" s="1"/>
      <c r="JH431" s="1"/>
      <c r="JI431" s="1"/>
      <c r="JJ431" s="1"/>
      <c r="JK431" s="1"/>
      <c r="JL431" s="1"/>
      <c r="JM431" s="1"/>
      <c r="JN431" s="1"/>
      <c r="KN431" s="1"/>
      <c r="KO431" s="1"/>
      <c r="KP431" s="1"/>
      <c r="KQ431" s="1"/>
      <c r="KR431" s="4"/>
      <c r="KS431" s="4"/>
      <c r="KT431" s="4"/>
      <c r="KU431" s="1"/>
      <c r="KV431" s="1"/>
      <c r="KW431" s="1"/>
      <c r="KX431" s="1"/>
      <c r="KY431" s="1"/>
      <c r="KZ431" s="1"/>
      <c r="LA431" s="1"/>
      <c r="LB431" s="1"/>
      <c r="LC431" s="1"/>
      <c r="LD431" s="4"/>
      <c r="LE431" s="4"/>
      <c r="LF431" s="4"/>
      <c r="LG431" s="4"/>
      <c r="LH431" s="4"/>
      <c r="SK431" s="1"/>
      <c r="SL431" s="1"/>
      <c r="SM431" s="1"/>
      <c r="SN431" s="1"/>
      <c r="SO431" s="1"/>
      <c r="SP431" s="1"/>
      <c r="SQ431" s="1"/>
      <c r="SR431" s="1"/>
      <c r="SS431" s="1"/>
      <c r="ST431" s="1"/>
      <c r="SU431" s="1"/>
      <c r="SV431" s="1"/>
      <c r="SW431" s="1"/>
      <c r="SX431" s="1"/>
      <c r="SY431" s="1"/>
      <c r="SZ431" s="1"/>
      <c r="TA431" s="1"/>
      <c r="TB431" s="1"/>
      <c r="TC431" s="1"/>
      <c r="TD431" s="1"/>
      <c r="TE431" s="1"/>
    </row>
    <row r="432">
      <c r="K432" s="1"/>
      <c r="L432" s="1"/>
      <c r="M432" s="1"/>
      <c r="N432" s="1"/>
      <c r="O432" s="1"/>
      <c r="P432" s="1"/>
      <c r="Q432" s="1"/>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1"/>
      <c r="AU432" s="1"/>
      <c r="AV432" s="1"/>
      <c r="AW432" s="1"/>
      <c r="AX432" s="1"/>
      <c r="AY432" s="1"/>
      <c r="AZ432" s="3"/>
      <c r="BA432" s="3"/>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X432" s="1"/>
      <c r="DY432" s="1"/>
      <c r="DZ432" s="1"/>
      <c r="EA432" s="1"/>
      <c r="EB432" s="1"/>
      <c r="EC432" s="1"/>
      <c r="ED432" s="1"/>
      <c r="EE432" s="1"/>
      <c r="EF432" s="1"/>
      <c r="EG432" s="1"/>
      <c r="EH432" s="1"/>
      <c r="EI432" s="1"/>
      <c r="EJ432" s="1"/>
      <c r="EK432" s="1"/>
      <c r="EL432" s="1"/>
      <c r="EM432" s="1"/>
      <c r="EN432" s="1"/>
      <c r="EO432" s="1"/>
      <c r="EP432" s="1"/>
      <c r="EQ432" s="1"/>
      <c r="ER432" s="1"/>
      <c r="FM432" s="1"/>
      <c r="FN432" s="1"/>
      <c r="FO432" s="1"/>
      <c r="FP432" s="1"/>
      <c r="FQ432" s="1"/>
      <c r="FR432" s="1"/>
      <c r="FS432" s="1"/>
      <c r="FT432" s="1"/>
      <c r="FU432" s="1"/>
      <c r="FV432" s="1"/>
      <c r="FW432" s="1"/>
      <c r="FX432" s="1"/>
      <c r="FY432" s="1"/>
      <c r="FZ432" s="1"/>
      <c r="GA432" s="1"/>
      <c r="GB432" s="1"/>
      <c r="GC432" s="1"/>
      <c r="GD432" s="1"/>
      <c r="GE432" s="1"/>
      <c r="GF432" s="1"/>
      <c r="JF432" s="1"/>
      <c r="JG432" s="1"/>
      <c r="JH432" s="1"/>
      <c r="JI432" s="1"/>
      <c r="JJ432" s="1"/>
      <c r="JK432" s="1"/>
      <c r="JL432" s="1"/>
      <c r="JM432" s="1"/>
      <c r="JN432" s="1"/>
      <c r="KN432" s="1"/>
      <c r="KO432" s="1"/>
      <c r="KP432" s="1"/>
      <c r="KQ432" s="1"/>
      <c r="KR432" s="4"/>
      <c r="KS432" s="4"/>
      <c r="KT432" s="4"/>
      <c r="KU432" s="1"/>
      <c r="KV432" s="1"/>
      <c r="KW432" s="1"/>
      <c r="KX432" s="1"/>
      <c r="KY432" s="1"/>
      <c r="KZ432" s="1"/>
      <c r="LA432" s="1"/>
      <c r="LB432" s="1"/>
      <c r="LC432" s="1"/>
      <c r="LD432" s="4"/>
      <c r="LE432" s="4"/>
      <c r="LF432" s="4"/>
      <c r="LG432" s="4"/>
      <c r="LH432" s="4"/>
      <c r="SK432" s="1"/>
      <c r="SL432" s="1"/>
      <c r="SM432" s="1"/>
      <c r="SN432" s="1"/>
      <c r="SO432" s="1"/>
      <c r="SP432" s="1"/>
      <c r="SQ432" s="1"/>
      <c r="SR432" s="1"/>
      <c r="SS432" s="1"/>
      <c r="ST432" s="1"/>
      <c r="SU432" s="1"/>
      <c r="SV432" s="1"/>
      <c r="SW432" s="1"/>
      <c r="SX432" s="1"/>
      <c r="SY432" s="1"/>
      <c r="SZ432" s="1"/>
      <c r="TA432" s="1"/>
      <c r="TB432" s="1"/>
      <c r="TC432" s="1"/>
      <c r="TD432" s="1"/>
      <c r="TE432" s="1"/>
    </row>
    <row r="433">
      <c r="K433" s="1"/>
      <c r="L433" s="1"/>
      <c r="M433" s="1"/>
      <c r="N433" s="1"/>
      <c r="O433" s="1"/>
      <c r="P433" s="1"/>
      <c r="Q433" s="1"/>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1"/>
      <c r="AU433" s="1"/>
      <c r="AV433" s="1"/>
      <c r="AW433" s="1"/>
      <c r="AX433" s="1"/>
      <c r="AY433" s="1"/>
      <c r="AZ433" s="3"/>
      <c r="BA433" s="3"/>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X433" s="1"/>
      <c r="DY433" s="1"/>
      <c r="DZ433" s="1"/>
      <c r="EA433" s="1"/>
      <c r="EB433" s="1"/>
      <c r="EC433" s="1"/>
      <c r="ED433" s="1"/>
      <c r="EE433" s="1"/>
      <c r="EF433" s="1"/>
      <c r="EG433" s="1"/>
      <c r="EH433" s="1"/>
      <c r="EI433" s="1"/>
      <c r="EJ433" s="1"/>
      <c r="EK433" s="1"/>
      <c r="EL433" s="1"/>
      <c r="EM433" s="1"/>
      <c r="EN433" s="1"/>
      <c r="EO433" s="1"/>
      <c r="EP433" s="1"/>
      <c r="EQ433" s="1"/>
      <c r="ER433" s="1"/>
      <c r="FM433" s="1"/>
      <c r="FN433" s="1"/>
      <c r="FO433" s="1"/>
      <c r="FP433" s="1"/>
      <c r="FQ433" s="1"/>
      <c r="FR433" s="1"/>
      <c r="FS433" s="1"/>
      <c r="FT433" s="1"/>
      <c r="FU433" s="1"/>
      <c r="FV433" s="1"/>
      <c r="FW433" s="1"/>
      <c r="FX433" s="1"/>
      <c r="FY433" s="1"/>
      <c r="FZ433" s="1"/>
      <c r="GA433" s="1"/>
      <c r="GB433" s="1"/>
      <c r="GC433" s="1"/>
      <c r="GD433" s="1"/>
      <c r="GE433" s="1"/>
      <c r="GF433" s="1"/>
      <c r="JF433" s="1"/>
      <c r="JG433" s="1"/>
      <c r="JH433" s="1"/>
      <c r="JI433" s="1"/>
      <c r="JJ433" s="1"/>
      <c r="JK433" s="1"/>
      <c r="JL433" s="1"/>
      <c r="JM433" s="1"/>
      <c r="JN433" s="1"/>
      <c r="KN433" s="1"/>
      <c r="KO433" s="1"/>
      <c r="KP433" s="1"/>
      <c r="KQ433" s="1"/>
      <c r="KR433" s="4"/>
      <c r="KS433" s="4"/>
      <c r="KT433" s="4"/>
      <c r="KU433" s="1"/>
      <c r="KV433" s="1"/>
      <c r="KW433" s="1"/>
      <c r="KX433" s="1"/>
      <c r="KY433" s="1"/>
      <c r="KZ433" s="1"/>
      <c r="LA433" s="1"/>
      <c r="LB433" s="1"/>
      <c r="LC433" s="1"/>
      <c r="LD433" s="4"/>
      <c r="LE433" s="4"/>
      <c r="LF433" s="4"/>
      <c r="LG433" s="4"/>
      <c r="LH433" s="4"/>
      <c r="SK433" s="1"/>
      <c r="SL433" s="1"/>
      <c r="SM433" s="1"/>
      <c r="SN433" s="1"/>
      <c r="SO433" s="1"/>
      <c r="SP433" s="1"/>
      <c r="SQ433" s="1"/>
      <c r="SR433" s="1"/>
      <c r="SS433" s="1"/>
      <c r="ST433" s="1"/>
      <c r="SU433" s="1"/>
      <c r="SV433" s="1"/>
      <c r="SW433" s="1"/>
      <c r="SX433" s="1"/>
      <c r="SY433" s="1"/>
      <c r="SZ433" s="1"/>
      <c r="TA433" s="1"/>
      <c r="TB433" s="1"/>
      <c r="TC433" s="1"/>
      <c r="TD433" s="1"/>
      <c r="TE433" s="1"/>
    </row>
    <row r="434">
      <c r="K434" s="1"/>
      <c r="L434" s="1"/>
      <c r="M434" s="1"/>
      <c r="N434" s="1"/>
      <c r="O434" s="1"/>
      <c r="P434" s="1"/>
      <c r="Q434" s="1"/>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1"/>
      <c r="AU434" s="1"/>
      <c r="AV434" s="1"/>
      <c r="AW434" s="1"/>
      <c r="AX434" s="1"/>
      <c r="AY434" s="1"/>
      <c r="AZ434" s="3"/>
      <c r="BA434" s="3"/>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X434" s="1"/>
      <c r="DY434" s="1"/>
      <c r="DZ434" s="1"/>
      <c r="EA434" s="1"/>
      <c r="EB434" s="1"/>
      <c r="EC434" s="1"/>
      <c r="ED434" s="1"/>
      <c r="EE434" s="1"/>
      <c r="EF434" s="1"/>
      <c r="EG434" s="1"/>
      <c r="EH434" s="1"/>
      <c r="EI434" s="1"/>
      <c r="EJ434" s="1"/>
      <c r="EK434" s="1"/>
      <c r="EL434" s="1"/>
      <c r="EM434" s="1"/>
      <c r="EN434" s="1"/>
      <c r="EO434" s="1"/>
      <c r="EP434" s="1"/>
      <c r="EQ434" s="1"/>
      <c r="ER434" s="1"/>
      <c r="FM434" s="1"/>
      <c r="FN434" s="1"/>
      <c r="FO434" s="1"/>
      <c r="FP434" s="1"/>
      <c r="FQ434" s="1"/>
      <c r="FR434" s="1"/>
      <c r="FS434" s="1"/>
      <c r="FT434" s="1"/>
      <c r="FU434" s="1"/>
      <c r="FV434" s="1"/>
      <c r="FW434" s="1"/>
      <c r="FX434" s="1"/>
      <c r="FY434" s="1"/>
      <c r="FZ434" s="1"/>
      <c r="GA434" s="1"/>
      <c r="GB434" s="1"/>
      <c r="GC434" s="1"/>
      <c r="GD434" s="1"/>
      <c r="GE434" s="1"/>
      <c r="GF434" s="1"/>
      <c r="JF434" s="1"/>
      <c r="JG434" s="1"/>
      <c r="JH434" s="1"/>
      <c r="JI434" s="1"/>
      <c r="JJ434" s="1"/>
      <c r="JK434" s="1"/>
      <c r="JL434" s="1"/>
      <c r="JM434" s="1"/>
      <c r="JN434" s="1"/>
      <c r="KN434" s="1"/>
      <c r="KO434" s="1"/>
      <c r="KP434" s="1"/>
      <c r="KQ434" s="1"/>
      <c r="KR434" s="4"/>
      <c r="KS434" s="4"/>
      <c r="KT434" s="4"/>
      <c r="KU434" s="1"/>
      <c r="KV434" s="1"/>
      <c r="KW434" s="1"/>
      <c r="KX434" s="1"/>
      <c r="KY434" s="1"/>
      <c r="KZ434" s="1"/>
      <c r="LA434" s="1"/>
      <c r="LB434" s="1"/>
      <c r="LC434" s="1"/>
      <c r="LD434" s="4"/>
      <c r="LE434" s="4"/>
      <c r="LF434" s="4"/>
      <c r="LG434" s="4"/>
      <c r="LH434" s="4"/>
      <c r="SK434" s="1"/>
      <c r="SL434" s="1"/>
      <c r="SM434" s="1"/>
      <c r="SN434" s="1"/>
      <c r="SO434" s="1"/>
      <c r="SP434" s="1"/>
      <c r="SQ434" s="1"/>
      <c r="SR434" s="1"/>
      <c r="SS434" s="1"/>
      <c r="ST434" s="1"/>
      <c r="SU434" s="1"/>
      <c r="SV434" s="1"/>
      <c r="SW434" s="1"/>
      <c r="SX434" s="1"/>
      <c r="SY434" s="1"/>
      <c r="SZ434" s="1"/>
      <c r="TA434" s="1"/>
      <c r="TB434" s="1"/>
      <c r="TC434" s="1"/>
      <c r="TD434" s="1"/>
      <c r="TE434" s="1"/>
    </row>
    <row r="435">
      <c r="K435" s="1"/>
      <c r="L435" s="1"/>
      <c r="M435" s="1"/>
      <c r="N435" s="1"/>
      <c r="O435" s="1"/>
      <c r="P435" s="1"/>
      <c r="Q435" s="1"/>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1"/>
      <c r="AU435" s="1"/>
      <c r="AV435" s="1"/>
      <c r="AW435" s="1"/>
      <c r="AX435" s="1"/>
      <c r="AY435" s="1"/>
      <c r="AZ435" s="3"/>
      <c r="BA435" s="3"/>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X435" s="1"/>
      <c r="DY435" s="1"/>
      <c r="DZ435" s="1"/>
      <c r="EA435" s="1"/>
      <c r="EB435" s="1"/>
      <c r="EC435" s="1"/>
      <c r="ED435" s="1"/>
      <c r="EE435" s="1"/>
      <c r="EF435" s="1"/>
      <c r="EG435" s="1"/>
      <c r="EH435" s="1"/>
      <c r="EI435" s="1"/>
      <c r="EJ435" s="1"/>
      <c r="EK435" s="1"/>
      <c r="EL435" s="1"/>
      <c r="EM435" s="1"/>
      <c r="EN435" s="1"/>
      <c r="EO435" s="1"/>
      <c r="EP435" s="1"/>
      <c r="EQ435" s="1"/>
      <c r="ER435" s="1"/>
      <c r="FM435" s="1"/>
      <c r="FN435" s="1"/>
      <c r="FO435" s="1"/>
      <c r="FP435" s="1"/>
      <c r="FQ435" s="1"/>
      <c r="FR435" s="1"/>
      <c r="FS435" s="1"/>
      <c r="FT435" s="1"/>
      <c r="FU435" s="1"/>
      <c r="FV435" s="1"/>
      <c r="FW435" s="1"/>
      <c r="FX435" s="1"/>
      <c r="FY435" s="1"/>
      <c r="FZ435" s="1"/>
      <c r="GA435" s="1"/>
      <c r="GB435" s="1"/>
      <c r="GC435" s="1"/>
      <c r="GD435" s="1"/>
      <c r="GE435" s="1"/>
      <c r="GF435" s="1"/>
      <c r="JF435" s="1"/>
      <c r="JG435" s="1"/>
      <c r="JH435" s="1"/>
      <c r="JI435" s="1"/>
      <c r="JJ435" s="1"/>
      <c r="JK435" s="1"/>
      <c r="JL435" s="1"/>
      <c r="JM435" s="1"/>
      <c r="JN435" s="1"/>
      <c r="KN435" s="1"/>
      <c r="KO435" s="1"/>
      <c r="KP435" s="1"/>
      <c r="KQ435" s="1"/>
      <c r="KR435" s="4"/>
      <c r="KS435" s="4"/>
      <c r="KT435" s="4"/>
      <c r="KU435" s="1"/>
      <c r="KV435" s="1"/>
      <c r="KW435" s="1"/>
      <c r="KX435" s="1"/>
      <c r="KY435" s="1"/>
      <c r="KZ435" s="1"/>
      <c r="LA435" s="1"/>
      <c r="LB435" s="1"/>
      <c r="LC435" s="1"/>
      <c r="LD435" s="4"/>
      <c r="LE435" s="4"/>
      <c r="LF435" s="4"/>
      <c r="LG435" s="4"/>
      <c r="LH435" s="4"/>
      <c r="SK435" s="1"/>
      <c r="SL435" s="1"/>
      <c r="SM435" s="1"/>
      <c r="SN435" s="1"/>
      <c r="SO435" s="1"/>
      <c r="SP435" s="1"/>
      <c r="SQ435" s="1"/>
      <c r="SR435" s="1"/>
      <c r="SS435" s="1"/>
      <c r="ST435" s="1"/>
      <c r="SU435" s="1"/>
      <c r="SV435" s="1"/>
      <c r="SW435" s="1"/>
      <c r="SX435" s="1"/>
      <c r="SY435" s="1"/>
      <c r="SZ435" s="1"/>
      <c r="TA435" s="1"/>
      <c r="TB435" s="1"/>
      <c r="TC435" s="1"/>
      <c r="TD435" s="1"/>
      <c r="TE435" s="1"/>
    </row>
    <row r="436">
      <c r="K436" s="1"/>
      <c r="L436" s="1"/>
      <c r="M436" s="1"/>
      <c r="N436" s="1"/>
      <c r="O436" s="1"/>
      <c r="P436" s="1"/>
      <c r="Q436" s="1"/>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1"/>
      <c r="AU436" s="1"/>
      <c r="AV436" s="1"/>
      <c r="AW436" s="1"/>
      <c r="AX436" s="1"/>
      <c r="AY436" s="1"/>
      <c r="AZ436" s="3"/>
      <c r="BA436" s="3"/>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X436" s="1"/>
      <c r="DY436" s="1"/>
      <c r="DZ436" s="1"/>
      <c r="EA436" s="1"/>
      <c r="EB436" s="1"/>
      <c r="EC436" s="1"/>
      <c r="ED436" s="1"/>
      <c r="EE436" s="1"/>
      <c r="EF436" s="1"/>
      <c r="EG436" s="1"/>
      <c r="EH436" s="1"/>
      <c r="EI436" s="1"/>
      <c r="EJ436" s="1"/>
      <c r="EK436" s="1"/>
      <c r="EL436" s="1"/>
      <c r="EM436" s="1"/>
      <c r="EN436" s="1"/>
      <c r="EO436" s="1"/>
      <c r="EP436" s="1"/>
      <c r="EQ436" s="1"/>
      <c r="ER436" s="1"/>
      <c r="FM436" s="1"/>
      <c r="FN436" s="1"/>
      <c r="FO436" s="1"/>
      <c r="FP436" s="1"/>
      <c r="FQ436" s="1"/>
      <c r="FR436" s="1"/>
      <c r="FS436" s="1"/>
      <c r="FT436" s="1"/>
      <c r="FU436" s="1"/>
      <c r="FV436" s="1"/>
      <c r="FW436" s="1"/>
      <c r="FX436" s="1"/>
      <c r="FY436" s="1"/>
      <c r="FZ436" s="1"/>
      <c r="GA436" s="1"/>
      <c r="GB436" s="1"/>
      <c r="GC436" s="1"/>
      <c r="GD436" s="1"/>
      <c r="GE436" s="1"/>
      <c r="GF436" s="1"/>
      <c r="JF436" s="1"/>
      <c r="JG436" s="1"/>
      <c r="JH436" s="1"/>
      <c r="JI436" s="1"/>
      <c r="JJ436" s="1"/>
      <c r="JK436" s="1"/>
      <c r="JL436" s="1"/>
      <c r="JM436" s="1"/>
      <c r="JN436" s="1"/>
      <c r="KN436" s="1"/>
      <c r="KO436" s="1"/>
      <c r="KP436" s="1"/>
      <c r="KQ436" s="1"/>
      <c r="KR436" s="4"/>
      <c r="KS436" s="4"/>
      <c r="KT436" s="4"/>
      <c r="KU436" s="1"/>
      <c r="KV436" s="1"/>
      <c r="KW436" s="1"/>
      <c r="KX436" s="1"/>
      <c r="KY436" s="1"/>
      <c r="KZ436" s="1"/>
      <c r="LA436" s="1"/>
      <c r="LB436" s="1"/>
      <c r="LC436" s="1"/>
      <c r="LD436" s="4"/>
      <c r="LE436" s="4"/>
      <c r="LF436" s="4"/>
      <c r="LG436" s="4"/>
      <c r="LH436" s="4"/>
      <c r="SK436" s="1"/>
      <c r="SL436" s="1"/>
      <c r="SM436" s="1"/>
      <c r="SN436" s="1"/>
      <c r="SO436" s="1"/>
      <c r="SP436" s="1"/>
      <c r="SQ436" s="1"/>
      <c r="SR436" s="1"/>
      <c r="SS436" s="1"/>
      <c r="ST436" s="1"/>
      <c r="SU436" s="1"/>
      <c r="SV436" s="1"/>
      <c r="SW436" s="1"/>
      <c r="SX436" s="1"/>
      <c r="SY436" s="1"/>
      <c r="SZ436" s="1"/>
      <c r="TA436" s="1"/>
      <c r="TB436" s="1"/>
      <c r="TC436" s="1"/>
      <c r="TD436" s="1"/>
      <c r="TE436" s="1"/>
    </row>
    <row r="437">
      <c r="K437" s="1"/>
      <c r="L437" s="1"/>
      <c r="M437" s="1"/>
      <c r="N437" s="1"/>
      <c r="O437" s="1"/>
      <c r="P437" s="1"/>
      <c r="Q437" s="1"/>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1"/>
      <c r="AU437" s="1"/>
      <c r="AV437" s="1"/>
      <c r="AW437" s="1"/>
      <c r="AX437" s="1"/>
      <c r="AY437" s="1"/>
      <c r="AZ437" s="3"/>
      <c r="BA437" s="3"/>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X437" s="1"/>
      <c r="DY437" s="1"/>
      <c r="DZ437" s="1"/>
      <c r="EA437" s="1"/>
      <c r="EB437" s="1"/>
      <c r="EC437" s="1"/>
      <c r="ED437" s="1"/>
      <c r="EE437" s="1"/>
      <c r="EF437" s="1"/>
      <c r="EG437" s="1"/>
      <c r="EH437" s="1"/>
      <c r="EI437" s="1"/>
      <c r="EJ437" s="1"/>
      <c r="EK437" s="1"/>
      <c r="EL437" s="1"/>
      <c r="EM437" s="1"/>
      <c r="EN437" s="1"/>
      <c r="EO437" s="1"/>
      <c r="EP437" s="1"/>
      <c r="EQ437" s="1"/>
      <c r="ER437" s="1"/>
      <c r="FM437" s="1"/>
      <c r="FN437" s="1"/>
      <c r="FO437" s="1"/>
      <c r="FP437" s="1"/>
      <c r="FQ437" s="1"/>
      <c r="FR437" s="1"/>
      <c r="FS437" s="1"/>
      <c r="FT437" s="1"/>
      <c r="FU437" s="1"/>
      <c r="FV437" s="1"/>
      <c r="FW437" s="1"/>
      <c r="FX437" s="1"/>
      <c r="FY437" s="1"/>
      <c r="FZ437" s="1"/>
      <c r="GA437" s="1"/>
      <c r="GB437" s="1"/>
      <c r="GC437" s="1"/>
      <c r="GD437" s="1"/>
      <c r="GE437" s="1"/>
      <c r="GF437" s="1"/>
      <c r="JF437" s="1"/>
      <c r="JG437" s="1"/>
      <c r="JH437" s="1"/>
      <c r="JI437" s="1"/>
      <c r="JJ437" s="1"/>
      <c r="JK437" s="1"/>
      <c r="JL437" s="1"/>
      <c r="JM437" s="1"/>
      <c r="JN437" s="1"/>
      <c r="KN437" s="1"/>
      <c r="KO437" s="1"/>
      <c r="KP437" s="1"/>
      <c r="KQ437" s="1"/>
      <c r="KR437" s="4"/>
      <c r="KS437" s="4"/>
      <c r="KT437" s="4"/>
      <c r="KU437" s="1"/>
      <c r="KV437" s="1"/>
      <c r="KW437" s="1"/>
      <c r="KX437" s="1"/>
      <c r="KY437" s="1"/>
      <c r="KZ437" s="1"/>
      <c r="LA437" s="1"/>
      <c r="LB437" s="1"/>
      <c r="LC437" s="1"/>
      <c r="LD437" s="4"/>
      <c r="LE437" s="4"/>
      <c r="LF437" s="4"/>
      <c r="LG437" s="4"/>
      <c r="LH437" s="4"/>
      <c r="SK437" s="1"/>
      <c r="SL437" s="1"/>
      <c r="SM437" s="1"/>
      <c r="SN437" s="1"/>
      <c r="SO437" s="1"/>
      <c r="SP437" s="1"/>
      <c r="SQ437" s="1"/>
      <c r="SR437" s="1"/>
      <c r="SS437" s="1"/>
      <c r="ST437" s="1"/>
      <c r="SU437" s="1"/>
      <c r="SV437" s="1"/>
      <c r="SW437" s="1"/>
      <c r="SX437" s="1"/>
      <c r="SY437" s="1"/>
      <c r="SZ437" s="1"/>
      <c r="TA437" s="1"/>
      <c r="TB437" s="1"/>
      <c r="TC437" s="1"/>
      <c r="TD437" s="1"/>
      <c r="TE437" s="1"/>
    </row>
    <row r="438">
      <c r="K438" s="1"/>
      <c r="L438" s="1"/>
      <c r="M438" s="1"/>
      <c r="N438" s="1"/>
      <c r="O438" s="1"/>
      <c r="P438" s="1"/>
      <c r="Q438" s="1"/>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1"/>
      <c r="AU438" s="1"/>
      <c r="AV438" s="1"/>
      <c r="AW438" s="1"/>
      <c r="AX438" s="1"/>
      <c r="AY438" s="1"/>
      <c r="AZ438" s="3"/>
      <c r="BA438" s="3"/>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X438" s="1"/>
      <c r="DY438" s="1"/>
      <c r="DZ438" s="1"/>
      <c r="EA438" s="1"/>
      <c r="EB438" s="1"/>
      <c r="EC438" s="1"/>
      <c r="ED438" s="1"/>
      <c r="EE438" s="1"/>
      <c r="EF438" s="1"/>
      <c r="EG438" s="1"/>
      <c r="EH438" s="1"/>
      <c r="EI438" s="1"/>
      <c r="EJ438" s="1"/>
      <c r="EK438" s="1"/>
      <c r="EL438" s="1"/>
      <c r="EM438" s="1"/>
      <c r="EN438" s="1"/>
      <c r="EO438" s="1"/>
      <c r="EP438" s="1"/>
      <c r="EQ438" s="1"/>
      <c r="ER438" s="1"/>
      <c r="FM438" s="1"/>
      <c r="FN438" s="1"/>
      <c r="FO438" s="1"/>
      <c r="FP438" s="1"/>
      <c r="FQ438" s="1"/>
      <c r="FR438" s="1"/>
      <c r="FS438" s="1"/>
      <c r="FT438" s="1"/>
      <c r="FU438" s="1"/>
      <c r="FV438" s="1"/>
      <c r="FW438" s="1"/>
      <c r="FX438" s="1"/>
      <c r="FY438" s="1"/>
      <c r="FZ438" s="1"/>
      <c r="GA438" s="1"/>
      <c r="GB438" s="1"/>
      <c r="GC438" s="1"/>
      <c r="GD438" s="1"/>
      <c r="GE438" s="1"/>
      <c r="GF438" s="1"/>
      <c r="JF438" s="1"/>
      <c r="JG438" s="1"/>
      <c r="JH438" s="1"/>
      <c r="JI438" s="1"/>
      <c r="JJ438" s="1"/>
      <c r="JK438" s="1"/>
      <c r="JL438" s="1"/>
      <c r="JM438" s="1"/>
      <c r="JN438" s="1"/>
      <c r="KN438" s="1"/>
      <c r="KO438" s="1"/>
      <c r="KP438" s="1"/>
      <c r="KQ438" s="1"/>
      <c r="KR438" s="4"/>
      <c r="KS438" s="4"/>
      <c r="KT438" s="4"/>
      <c r="KU438" s="1"/>
      <c r="KV438" s="1"/>
      <c r="KW438" s="1"/>
      <c r="KX438" s="1"/>
      <c r="KY438" s="1"/>
      <c r="KZ438" s="1"/>
      <c r="LA438" s="1"/>
      <c r="LB438" s="1"/>
      <c r="LC438" s="1"/>
      <c r="LD438" s="4"/>
      <c r="LE438" s="4"/>
      <c r="LF438" s="4"/>
      <c r="LG438" s="4"/>
      <c r="LH438" s="4"/>
      <c r="SK438" s="1"/>
      <c r="SL438" s="1"/>
      <c r="SM438" s="1"/>
      <c r="SN438" s="1"/>
      <c r="SO438" s="1"/>
      <c r="SP438" s="1"/>
      <c r="SQ438" s="1"/>
      <c r="SR438" s="1"/>
      <c r="SS438" s="1"/>
      <c r="ST438" s="1"/>
      <c r="SU438" s="1"/>
      <c r="SV438" s="1"/>
      <c r="SW438" s="1"/>
      <c r="SX438" s="1"/>
      <c r="SY438" s="1"/>
      <c r="SZ438" s="1"/>
      <c r="TA438" s="1"/>
      <c r="TB438" s="1"/>
      <c r="TC438" s="1"/>
      <c r="TD438" s="1"/>
      <c r="TE438" s="1"/>
    </row>
    <row r="439">
      <c r="K439" s="1"/>
      <c r="L439" s="1"/>
      <c r="M439" s="1"/>
      <c r="N439" s="1"/>
      <c r="O439" s="1"/>
      <c r="P439" s="1"/>
      <c r="Q439" s="1"/>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1"/>
      <c r="AU439" s="1"/>
      <c r="AV439" s="1"/>
      <c r="AW439" s="1"/>
      <c r="AX439" s="1"/>
      <c r="AY439" s="1"/>
      <c r="AZ439" s="3"/>
      <c r="BA439" s="3"/>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X439" s="1"/>
      <c r="DY439" s="1"/>
      <c r="DZ439" s="1"/>
      <c r="EA439" s="1"/>
      <c r="EB439" s="1"/>
      <c r="EC439" s="1"/>
      <c r="ED439" s="1"/>
      <c r="EE439" s="1"/>
      <c r="EF439" s="1"/>
      <c r="EG439" s="1"/>
      <c r="EH439" s="1"/>
      <c r="EI439" s="1"/>
      <c r="EJ439" s="1"/>
      <c r="EK439" s="1"/>
      <c r="EL439" s="1"/>
      <c r="EM439" s="1"/>
      <c r="EN439" s="1"/>
      <c r="EO439" s="1"/>
      <c r="EP439" s="1"/>
      <c r="EQ439" s="1"/>
      <c r="ER439" s="1"/>
      <c r="FM439" s="1"/>
      <c r="FN439" s="1"/>
      <c r="FO439" s="1"/>
      <c r="FP439" s="1"/>
      <c r="FQ439" s="1"/>
      <c r="FR439" s="1"/>
      <c r="FS439" s="1"/>
      <c r="FT439" s="1"/>
      <c r="FU439" s="1"/>
      <c r="FV439" s="1"/>
      <c r="FW439" s="1"/>
      <c r="FX439" s="1"/>
      <c r="FY439" s="1"/>
      <c r="FZ439" s="1"/>
      <c r="GA439" s="1"/>
      <c r="GB439" s="1"/>
      <c r="GC439" s="1"/>
      <c r="GD439" s="1"/>
      <c r="GE439" s="1"/>
      <c r="GF439" s="1"/>
      <c r="JF439" s="1"/>
      <c r="JG439" s="1"/>
      <c r="JH439" s="1"/>
      <c r="JI439" s="1"/>
      <c r="JJ439" s="1"/>
      <c r="JK439" s="1"/>
      <c r="JL439" s="1"/>
      <c r="JM439" s="1"/>
      <c r="JN439" s="1"/>
      <c r="KN439" s="1"/>
      <c r="KO439" s="1"/>
      <c r="KP439" s="1"/>
      <c r="KQ439" s="1"/>
      <c r="KR439" s="4"/>
      <c r="KS439" s="4"/>
      <c r="KT439" s="4"/>
      <c r="KU439" s="1"/>
      <c r="KV439" s="1"/>
      <c r="KW439" s="1"/>
      <c r="KX439" s="1"/>
      <c r="KY439" s="1"/>
      <c r="KZ439" s="1"/>
      <c r="LA439" s="1"/>
      <c r="LB439" s="1"/>
      <c r="LC439" s="1"/>
      <c r="LD439" s="4"/>
      <c r="LE439" s="4"/>
      <c r="LF439" s="4"/>
      <c r="LG439" s="4"/>
      <c r="LH439" s="4"/>
      <c r="SK439" s="1"/>
      <c r="SL439" s="1"/>
      <c r="SM439" s="1"/>
      <c r="SN439" s="1"/>
      <c r="SO439" s="1"/>
      <c r="SP439" s="1"/>
      <c r="SQ439" s="1"/>
      <c r="SR439" s="1"/>
      <c r="SS439" s="1"/>
      <c r="ST439" s="1"/>
      <c r="SU439" s="1"/>
      <c r="SV439" s="1"/>
      <c r="SW439" s="1"/>
      <c r="SX439" s="1"/>
      <c r="SY439" s="1"/>
      <c r="SZ439" s="1"/>
      <c r="TA439" s="1"/>
      <c r="TB439" s="1"/>
      <c r="TC439" s="1"/>
      <c r="TD439" s="1"/>
      <c r="TE439" s="1"/>
    </row>
    <row r="440">
      <c r="K440" s="1"/>
      <c r="L440" s="1"/>
      <c r="M440" s="1"/>
      <c r="N440" s="1"/>
      <c r="O440" s="1"/>
      <c r="P440" s="1"/>
      <c r="Q440" s="1"/>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1"/>
      <c r="AU440" s="1"/>
      <c r="AV440" s="1"/>
      <c r="AW440" s="1"/>
      <c r="AX440" s="1"/>
      <c r="AY440" s="1"/>
      <c r="AZ440" s="3"/>
      <c r="BA440" s="3"/>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X440" s="1"/>
      <c r="DY440" s="1"/>
      <c r="DZ440" s="1"/>
      <c r="EA440" s="1"/>
      <c r="EB440" s="1"/>
      <c r="EC440" s="1"/>
      <c r="ED440" s="1"/>
      <c r="EE440" s="1"/>
      <c r="EF440" s="1"/>
      <c r="EG440" s="1"/>
      <c r="EH440" s="1"/>
      <c r="EI440" s="1"/>
      <c r="EJ440" s="1"/>
      <c r="EK440" s="1"/>
      <c r="EL440" s="1"/>
      <c r="EM440" s="1"/>
      <c r="EN440" s="1"/>
      <c r="EO440" s="1"/>
      <c r="EP440" s="1"/>
      <c r="EQ440" s="1"/>
      <c r="ER440" s="1"/>
      <c r="FM440" s="1"/>
      <c r="FN440" s="1"/>
      <c r="FO440" s="1"/>
      <c r="FP440" s="1"/>
      <c r="FQ440" s="1"/>
      <c r="FR440" s="1"/>
      <c r="FS440" s="1"/>
      <c r="FT440" s="1"/>
      <c r="FU440" s="1"/>
      <c r="FV440" s="1"/>
      <c r="FW440" s="1"/>
      <c r="FX440" s="1"/>
      <c r="FY440" s="1"/>
      <c r="FZ440" s="1"/>
      <c r="GA440" s="1"/>
      <c r="GB440" s="1"/>
      <c r="GC440" s="1"/>
      <c r="GD440" s="1"/>
      <c r="GE440" s="1"/>
      <c r="GF440" s="1"/>
      <c r="JF440" s="1"/>
      <c r="JG440" s="1"/>
      <c r="JH440" s="1"/>
      <c r="JI440" s="1"/>
      <c r="JJ440" s="1"/>
      <c r="JK440" s="1"/>
      <c r="JL440" s="1"/>
      <c r="JM440" s="1"/>
      <c r="JN440" s="1"/>
      <c r="KN440" s="1"/>
      <c r="KO440" s="1"/>
      <c r="KP440" s="1"/>
      <c r="KQ440" s="1"/>
      <c r="KR440" s="4"/>
      <c r="KS440" s="4"/>
      <c r="KT440" s="4"/>
      <c r="KU440" s="1"/>
      <c r="KV440" s="1"/>
      <c r="KW440" s="1"/>
      <c r="KX440" s="1"/>
      <c r="KY440" s="1"/>
      <c r="KZ440" s="1"/>
      <c r="LA440" s="1"/>
      <c r="LB440" s="1"/>
      <c r="LC440" s="1"/>
      <c r="LD440" s="4"/>
      <c r="LE440" s="4"/>
      <c r="LF440" s="4"/>
      <c r="LG440" s="4"/>
      <c r="LH440" s="4"/>
      <c r="SK440" s="1"/>
      <c r="SL440" s="1"/>
      <c r="SM440" s="1"/>
      <c r="SN440" s="1"/>
      <c r="SO440" s="1"/>
      <c r="SP440" s="1"/>
      <c r="SQ440" s="1"/>
      <c r="SR440" s="1"/>
      <c r="SS440" s="1"/>
      <c r="ST440" s="1"/>
      <c r="SU440" s="1"/>
      <c r="SV440" s="1"/>
      <c r="SW440" s="1"/>
      <c r="SX440" s="1"/>
      <c r="SY440" s="1"/>
      <c r="SZ440" s="1"/>
      <c r="TA440" s="1"/>
      <c r="TB440" s="1"/>
      <c r="TC440" s="1"/>
      <c r="TD440" s="1"/>
      <c r="TE440" s="1"/>
    </row>
    <row r="441">
      <c r="K441" s="1"/>
      <c r="L441" s="1"/>
      <c r="M441" s="1"/>
      <c r="N441" s="1"/>
      <c r="O441" s="1"/>
      <c r="P441" s="1"/>
      <c r="Q441" s="1"/>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1"/>
      <c r="AU441" s="1"/>
      <c r="AV441" s="1"/>
      <c r="AW441" s="1"/>
      <c r="AX441" s="1"/>
      <c r="AY441" s="1"/>
      <c r="AZ441" s="3"/>
      <c r="BA441" s="3"/>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X441" s="1"/>
      <c r="DY441" s="1"/>
      <c r="DZ441" s="1"/>
      <c r="EA441" s="1"/>
      <c r="EB441" s="1"/>
      <c r="EC441" s="1"/>
      <c r="ED441" s="1"/>
      <c r="EE441" s="1"/>
      <c r="EF441" s="1"/>
      <c r="EG441" s="1"/>
      <c r="EH441" s="1"/>
      <c r="EI441" s="1"/>
      <c r="EJ441" s="1"/>
      <c r="EK441" s="1"/>
      <c r="EL441" s="1"/>
      <c r="EM441" s="1"/>
      <c r="EN441" s="1"/>
      <c r="EO441" s="1"/>
      <c r="EP441" s="1"/>
      <c r="EQ441" s="1"/>
      <c r="ER441" s="1"/>
      <c r="FM441" s="1"/>
      <c r="FN441" s="1"/>
      <c r="FO441" s="1"/>
      <c r="FP441" s="1"/>
      <c r="FQ441" s="1"/>
      <c r="FR441" s="1"/>
      <c r="FS441" s="1"/>
      <c r="FT441" s="1"/>
      <c r="FU441" s="1"/>
      <c r="FV441" s="1"/>
      <c r="FW441" s="1"/>
      <c r="FX441" s="1"/>
      <c r="FY441" s="1"/>
      <c r="FZ441" s="1"/>
      <c r="GA441" s="1"/>
      <c r="GB441" s="1"/>
      <c r="GC441" s="1"/>
      <c r="GD441" s="1"/>
      <c r="GE441" s="1"/>
      <c r="GF441" s="1"/>
      <c r="JF441" s="1"/>
      <c r="JG441" s="1"/>
      <c r="JH441" s="1"/>
      <c r="JI441" s="1"/>
      <c r="JJ441" s="1"/>
      <c r="JK441" s="1"/>
      <c r="JL441" s="1"/>
      <c r="JM441" s="1"/>
      <c r="JN441" s="1"/>
      <c r="KN441" s="1"/>
      <c r="KO441" s="1"/>
      <c r="KP441" s="1"/>
      <c r="KQ441" s="1"/>
      <c r="KR441" s="4"/>
      <c r="KS441" s="4"/>
      <c r="KT441" s="4"/>
      <c r="KU441" s="1"/>
      <c r="KV441" s="1"/>
      <c r="KW441" s="1"/>
      <c r="KX441" s="1"/>
      <c r="KY441" s="1"/>
      <c r="KZ441" s="1"/>
      <c r="LA441" s="1"/>
      <c r="LB441" s="1"/>
      <c r="LC441" s="1"/>
      <c r="LD441" s="4"/>
      <c r="LE441" s="4"/>
      <c r="LF441" s="4"/>
      <c r="LG441" s="4"/>
      <c r="LH441" s="4"/>
      <c r="SK441" s="1"/>
      <c r="SL441" s="1"/>
      <c r="SM441" s="1"/>
      <c r="SN441" s="1"/>
      <c r="SO441" s="1"/>
      <c r="SP441" s="1"/>
      <c r="SQ441" s="1"/>
      <c r="SR441" s="1"/>
      <c r="SS441" s="1"/>
      <c r="ST441" s="1"/>
      <c r="SU441" s="1"/>
      <c r="SV441" s="1"/>
      <c r="SW441" s="1"/>
      <c r="SX441" s="1"/>
      <c r="SY441" s="1"/>
      <c r="SZ441" s="1"/>
      <c r="TA441" s="1"/>
      <c r="TB441" s="1"/>
      <c r="TC441" s="1"/>
      <c r="TD441" s="1"/>
      <c r="TE441" s="1"/>
    </row>
    <row r="442">
      <c r="K442" s="1"/>
      <c r="L442" s="1"/>
      <c r="M442" s="1"/>
      <c r="N442" s="1"/>
      <c r="O442" s="1"/>
      <c r="P442" s="1"/>
      <c r="Q442" s="1"/>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1"/>
      <c r="AU442" s="1"/>
      <c r="AV442" s="1"/>
      <c r="AW442" s="1"/>
      <c r="AX442" s="1"/>
      <c r="AY442" s="1"/>
      <c r="AZ442" s="3"/>
      <c r="BA442" s="3"/>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X442" s="1"/>
      <c r="DY442" s="1"/>
      <c r="DZ442" s="1"/>
      <c r="EA442" s="1"/>
      <c r="EB442" s="1"/>
      <c r="EC442" s="1"/>
      <c r="ED442" s="1"/>
      <c r="EE442" s="1"/>
      <c r="EF442" s="1"/>
      <c r="EG442" s="1"/>
      <c r="EH442" s="1"/>
      <c r="EI442" s="1"/>
      <c r="EJ442" s="1"/>
      <c r="EK442" s="1"/>
      <c r="EL442" s="1"/>
      <c r="EM442" s="1"/>
      <c r="EN442" s="1"/>
      <c r="EO442" s="1"/>
      <c r="EP442" s="1"/>
      <c r="EQ442" s="1"/>
      <c r="ER442" s="1"/>
      <c r="FM442" s="1"/>
      <c r="FN442" s="1"/>
      <c r="FO442" s="1"/>
      <c r="FP442" s="1"/>
      <c r="FQ442" s="1"/>
      <c r="FR442" s="1"/>
      <c r="FS442" s="1"/>
      <c r="FT442" s="1"/>
      <c r="FU442" s="1"/>
      <c r="FV442" s="1"/>
      <c r="FW442" s="1"/>
      <c r="FX442" s="1"/>
      <c r="FY442" s="1"/>
      <c r="FZ442" s="1"/>
      <c r="GA442" s="1"/>
      <c r="GB442" s="1"/>
      <c r="GC442" s="1"/>
      <c r="GD442" s="1"/>
      <c r="GE442" s="1"/>
      <c r="GF442" s="1"/>
      <c r="JF442" s="1"/>
      <c r="JG442" s="1"/>
      <c r="JH442" s="1"/>
      <c r="JI442" s="1"/>
      <c r="JJ442" s="1"/>
      <c r="JK442" s="1"/>
      <c r="JL442" s="1"/>
      <c r="JM442" s="1"/>
      <c r="JN442" s="1"/>
      <c r="KN442" s="1"/>
      <c r="KO442" s="1"/>
      <c r="KP442" s="1"/>
      <c r="KQ442" s="1"/>
      <c r="KR442" s="4"/>
      <c r="KS442" s="4"/>
      <c r="KT442" s="4"/>
      <c r="KU442" s="1"/>
      <c r="KV442" s="1"/>
      <c r="KW442" s="1"/>
      <c r="KX442" s="1"/>
      <c r="KY442" s="1"/>
      <c r="KZ442" s="1"/>
      <c r="LA442" s="1"/>
      <c r="LB442" s="1"/>
      <c r="LC442" s="1"/>
      <c r="LD442" s="4"/>
      <c r="LE442" s="4"/>
      <c r="LF442" s="4"/>
      <c r="LG442" s="4"/>
      <c r="LH442" s="4"/>
      <c r="SK442" s="1"/>
      <c r="SL442" s="1"/>
      <c r="SM442" s="1"/>
      <c r="SN442" s="1"/>
      <c r="SO442" s="1"/>
      <c r="SP442" s="1"/>
      <c r="SQ442" s="1"/>
      <c r="SR442" s="1"/>
      <c r="SS442" s="1"/>
      <c r="ST442" s="1"/>
      <c r="SU442" s="1"/>
      <c r="SV442" s="1"/>
      <c r="SW442" s="1"/>
      <c r="SX442" s="1"/>
      <c r="SY442" s="1"/>
      <c r="SZ442" s="1"/>
      <c r="TA442" s="1"/>
      <c r="TB442" s="1"/>
      <c r="TC442" s="1"/>
      <c r="TD442" s="1"/>
      <c r="TE442" s="1"/>
    </row>
    <row r="443">
      <c r="K443" s="1"/>
      <c r="L443" s="1"/>
      <c r="M443" s="1"/>
      <c r="N443" s="1"/>
      <c r="O443" s="1"/>
      <c r="P443" s="1"/>
      <c r="Q443" s="1"/>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1"/>
      <c r="AU443" s="1"/>
      <c r="AV443" s="1"/>
      <c r="AW443" s="1"/>
      <c r="AX443" s="1"/>
      <c r="AY443" s="1"/>
      <c r="AZ443" s="3"/>
      <c r="BA443" s="3"/>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X443" s="1"/>
      <c r="DY443" s="1"/>
      <c r="DZ443" s="1"/>
      <c r="EA443" s="1"/>
      <c r="EB443" s="1"/>
      <c r="EC443" s="1"/>
      <c r="ED443" s="1"/>
      <c r="EE443" s="1"/>
      <c r="EF443" s="1"/>
      <c r="EG443" s="1"/>
      <c r="EH443" s="1"/>
      <c r="EI443" s="1"/>
      <c r="EJ443" s="1"/>
      <c r="EK443" s="1"/>
      <c r="EL443" s="1"/>
      <c r="EM443" s="1"/>
      <c r="EN443" s="1"/>
      <c r="EO443" s="1"/>
      <c r="EP443" s="1"/>
      <c r="EQ443" s="1"/>
      <c r="ER443" s="1"/>
      <c r="FM443" s="1"/>
      <c r="FN443" s="1"/>
      <c r="FO443" s="1"/>
      <c r="FP443" s="1"/>
      <c r="FQ443" s="1"/>
      <c r="FR443" s="1"/>
      <c r="FS443" s="1"/>
      <c r="FT443" s="1"/>
      <c r="FU443" s="1"/>
      <c r="FV443" s="1"/>
      <c r="FW443" s="1"/>
      <c r="FX443" s="1"/>
      <c r="FY443" s="1"/>
      <c r="FZ443" s="1"/>
      <c r="GA443" s="1"/>
      <c r="GB443" s="1"/>
      <c r="GC443" s="1"/>
      <c r="GD443" s="1"/>
      <c r="GE443" s="1"/>
      <c r="GF443" s="1"/>
      <c r="JF443" s="1"/>
      <c r="JG443" s="1"/>
      <c r="JH443" s="1"/>
      <c r="JI443" s="1"/>
      <c r="JJ443" s="1"/>
      <c r="JK443" s="1"/>
      <c r="JL443" s="1"/>
      <c r="JM443" s="1"/>
      <c r="JN443" s="1"/>
      <c r="KN443" s="1"/>
      <c r="KO443" s="1"/>
      <c r="KP443" s="1"/>
      <c r="KQ443" s="1"/>
      <c r="KR443" s="4"/>
      <c r="KS443" s="4"/>
      <c r="KT443" s="4"/>
      <c r="KU443" s="1"/>
      <c r="KV443" s="1"/>
      <c r="KW443" s="1"/>
      <c r="KX443" s="1"/>
      <c r="KY443" s="1"/>
      <c r="KZ443" s="1"/>
      <c r="LA443" s="1"/>
      <c r="LB443" s="1"/>
      <c r="LC443" s="1"/>
      <c r="LD443" s="4"/>
      <c r="LE443" s="4"/>
      <c r="LF443" s="4"/>
      <c r="LG443" s="4"/>
      <c r="LH443" s="4"/>
      <c r="SK443" s="1"/>
      <c r="SL443" s="1"/>
      <c r="SM443" s="1"/>
      <c r="SN443" s="1"/>
      <c r="SO443" s="1"/>
      <c r="SP443" s="1"/>
      <c r="SQ443" s="1"/>
      <c r="SR443" s="1"/>
      <c r="SS443" s="1"/>
      <c r="ST443" s="1"/>
      <c r="SU443" s="1"/>
      <c r="SV443" s="1"/>
      <c r="SW443" s="1"/>
      <c r="SX443" s="1"/>
      <c r="SY443" s="1"/>
      <c r="SZ443" s="1"/>
      <c r="TA443" s="1"/>
      <c r="TB443" s="1"/>
      <c r="TC443" s="1"/>
      <c r="TD443" s="1"/>
      <c r="TE443" s="1"/>
    </row>
    <row r="444">
      <c r="K444" s="1"/>
      <c r="L444" s="1"/>
      <c r="M444" s="1"/>
      <c r="N444" s="1"/>
      <c r="O444" s="1"/>
      <c r="P444" s="1"/>
      <c r="Q444" s="1"/>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1"/>
      <c r="AU444" s="1"/>
      <c r="AV444" s="1"/>
      <c r="AW444" s="1"/>
      <c r="AX444" s="1"/>
      <c r="AY444" s="1"/>
      <c r="AZ444" s="3"/>
      <c r="BA444" s="3"/>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X444" s="1"/>
      <c r="DY444" s="1"/>
      <c r="DZ444" s="1"/>
      <c r="EA444" s="1"/>
      <c r="EB444" s="1"/>
      <c r="EC444" s="1"/>
      <c r="ED444" s="1"/>
      <c r="EE444" s="1"/>
      <c r="EF444" s="1"/>
      <c r="EG444" s="1"/>
      <c r="EH444" s="1"/>
      <c r="EI444" s="1"/>
      <c r="EJ444" s="1"/>
      <c r="EK444" s="1"/>
      <c r="EL444" s="1"/>
      <c r="EM444" s="1"/>
      <c r="EN444" s="1"/>
      <c r="EO444" s="1"/>
      <c r="EP444" s="1"/>
      <c r="EQ444" s="1"/>
      <c r="ER444" s="1"/>
      <c r="FM444" s="1"/>
      <c r="FN444" s="1"/>
      <c r="FO444" s="1"/>
      <c r="FP444" s="1"/>
      <c r="FQ444" s="1"/>
      <c r="FR444" s="1"/>
      <c r="FS444" s="1"/>
      <c r="FT444" s="1"/>
      <c r="FU444" s="1"/>
      <c r="FV444" s="1"/>
      <c r="FW444" s="1"/>
      <c r="FX444" s="1"/>
      <c r="FY444" s="1"/>
      <c r="FZ444" s="1"/>
      <c r="GA444" s="1"/>
      <c r="GB444" s="1"/>
      <c r="GC444" s="1"/>
      <c r="GD444" s="1"/>
      <c r="GE444" s="1"/>
      <c r="GF444" s="1"/>
      <c r="JF444" s="1"/>
      <c r="JG444" s="1"/>
      <c r="JH444" s="1"/>
      <c r="JI444" s="1"/>
      <c r="JJ444" s="1"/>
      <c r="JK444" s="1"/>
      <c r="JL444" s="1"/>
      <c r="JM444" s="1"/>
      <c r="JN444" s="1"/>
      <c r="KN444" s="1"/>
      <c r="KO444" s="1"/>
      <c r="KP444" s="1"/>
      <c r="KQ444" s="1"/>
      <c r="KR444" s="4"/>
      <c r="KS444" s="4"/>
      <c r="KT444" s="4"/>
      <c r="KU444" s="1"/>
      <c r="KV444" s="1"/>
      <c r="KW444" s="1"/>
      <c r="KX444" s="1"/>
      <c r="KY444" s="1"/>
      <c r="KZ444" s="1"/>
      <c r="LA444" s="1"/>
      <c r="LB444" s="1"/>
      <c r="LC444" s="1"/>
      <c r="LD444" s="4"/>
      <c r="LE444" s="4"/>
      <c r="LF444" s="4"/>
      <c r="LG444" s="4"/>
      <c r="LH444" s="4"/>
      <c r="SK444" s="1"/>
      <c r="SL444" s="1"/>
      <c r="SM444" s="1"/>
      <c r="SN444" s="1"/>
      <c r="SO444" s="1"/>
      <c r="SP444" s="1"/>
      <c r="SQ444" s="1"/>
      <c r="SR444" s="1"/>
      <c r="SS444" s="1"/>
      <c r="ST444" s="1"/>
      <c r="SU444" s="1"/>
      <c r="SV444" s="1"/>
      <c r="SW444" s="1"/>
      <c r="SX444" s="1"/>
      <c r="SY444" s="1"/>
      <c r="SZ444" s="1"/>
      <c r="TA444" s="1"/>
      <c r="TB444" s="1"/>
      <c r="TC444" s="1"/>
      <c r="TD444" s="1"/>
      <c r="TE444" s="1"/>
    </row>
    <row r="445">
      <c r="K445" s="1"/>
      <c r="L445" s="1"/>
      <c r="M445" s="1"/>
      <c r="N445" s="1"/>
      <c r="O445" s="1"/>
      <c r="P445" s="1"/>
      <c r="Q445" s="1"/>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1"/>
      <c r="AU445" s="1"/>
      <c r="AV445" s="1"/>
      <c r="AW445" s="1"/>
      <c r="AX445" s="1"/>
      <c r="AY445" s="1"/>
      <c r="AZ445" s="3"/>
      <c r="BA445" s="3"/>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X445" s="1"/>
      <c r="DY445" s="1"/>
      <c r="DZ445" s="1"/>
      <c r="EA445" s="1"/>
      <c r="EB445" s="1"/>
      <c r="EC445" s="1"/>
      <c r="ED445" s="1"/>
      <c r="EE445" s="1"/>
      <c r="EF445" s="1"/>
      <c r="EG445" s="1"/>
      <c r="EH445" s="1"/>
      <c r="EI445" s="1"/>
      <c r="EJ445" s="1"/>
      <c r="EK445" s="1"/>
      <c r="EL445" s="1"/>
      <c r="EM445" s="1"/>
      <c r="EN445" s="1"/>
      <c r="EO445" s="1"/>
      <c r="EP445" s="1"/>
      <c r="EQ445" s="1"/>
      <c r="ER445" s="1"/>
      <c r="FM445" s="1"/>
      <c r="FN445" s="1"/>
      <c r="FO445" s="1"/>
      <c r="FP445" s="1"/>
      <c r="FQ445" s="1"/>
      <c r="FR445" s="1"/>
      <c r="FS445" s="1"/>
      <c r="FT445" s="1"/>
      <c r="FU445" s="1"/>
      <c r="FV445" s="1"/>
      <c r="FW445" s="1"/>
      <c r="FX445" s="1"/>
      <c r="FY445" s="1"/>
      <c r="FZ445" s="1"/>
      <c r="GA445" s="1"/>
      <c r="GB445" s="1"/>
      <c r="GC445" s="1"/>
      <c r="GD445" s="1"/>
      <c r="GE445" s="1"/>
      <c r="GF445" s="1"/>
      <c r="JF445" s="1"/>
      <c r="JG445" s="1"/>
      <c r="JH445" s="1"/>
      <c r="JI445" s="1"/>
      <c r="JJ445" s="1"/>
      <c r="JK445" s="1"/>
      <c r="JL445" s="1"/>
      <c r="JM445" s="1"/>
      <c r="JN445" s="1"/>
      <c r="KN445" s="1"/>
      <c r="KO445" s="1"/>
      <c r="KP445" s="1"/>
      <c r="KQ445" s="1"/>
      <c r="KR445" s="4"/>
      <c r="KS445" s="4"/>
      <c r="KT445" s="4"/>
      <c r="KU445" s="1"/>
      <c r="KV445" s="1"/>
      <c r="KW445" s="1"/>
      <c r="KX445" s="1"/>
      <c r="KY445" s="1"/>
      <c r="KZ445" s="1"/>
      <c r="LA445" s="1"/>
      <c r="LB445" s="1"/>
      <c r="LC445" s="1"/>
      <c r="LD445" s="4"/>
      <c r="LE445" s="4"/>
      <c r="LF445" s="4"/>
      <c r="LG445" s="4"/>
      <c r="LH445" s="4"/>
      <c r="SK445" s="1"/>
      <c r="SL445" s="1"/>
      <c r="SM445" s="1"/>
      <c r="SN445" s="1"/>
      <c r="SO445" s="1"/>
      <c r="SP445" s="1"/>
      <c r="SQ445" s="1"/>
      <c r="SR445" s="1"/>
      <c r="SS445" s="1"/>
      <c r="ST445" s="1"/>
      <c r="SU445" s="1"/>
      <c r="SV445" s="1"/>
      <c r="SW445" s="1"/>
      <c r="SX445" s="1"/>
      <c r="SY445" s="1"/>
      <c r="SZ445" s="1"/>
      <c r="TA445" s="1"/>
      <c r="TB445" s="1"/>
      <c r="TC445" s="1"/>
      <c r="TD445" s="1"/>
      <c r="TE445" s="1"/>
    </row>
    <row r="446">
      <c r="K446" s="1"/>
      <c r="L446" s="1"/>
      <c r="M446" s="1"/>
      <c r="N446" s="1"/>
      <c r="O446" s="1"/>
      <c r="P446" s="1"/>
      <c r="Q446" s="1"/>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1"/>
      <c r="AU446" s="1"/>
      <c r="AV446" s="1"/>
      <c r="AW446" s="1"/>
      <c r="AX446" s="1"/>
      <c r="AY446" s="1"/>
      <c r="AZ446" s="3"/>
      <c r="BA446" s="3"/>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X446" s="1"/>
      <c r="DY446" s="1"/>
      <c r="DZ446" s="1"/>
      <c r="EA446" s="1"/>
      <c r="EB446" s="1"/>
      <c r="EC446" s="1"/>
      <c r="ED446" s="1"/>
      <c r="EE446" s="1"/>
      <c r="EF446" s="1"/>
      <c r="EG446" s="1"/>
      <c r="EH446" s="1"/>
      <c r="EI446" s="1"/>
      <c r="EJ446" s="1"/>
      <c r="EK446" s="1"/>
      <c r="EL446" s="1"/>
      <c r="EM446" s="1"/>
      <c r="EN446" s="1"/>
      <c r="EO446" s="1"/>
      <c r="EP446" s="1"/>
      <c r="EQ446" s="1"/>
      <c r="ER446" s="1"/>
      <c r="FM446" s="1"/>
      <c r="FN446" s="1"/>
      <c r="FO446" s="1"/>
      <c r="FP446" s="1"/>
      <c r="FQ446" s="1"/>
      <c r="FR446" s="1"/>
      <c r="FS446" s="1"/>
      <c r="FT446" s="1"/>
      <c r="FU446" s="1"/>
      <c r="FV446" s="1"/>
      <c r="FW446" s="1"/>
      <c r="FX446" s="1"/>
      <c r="FY446" s="1"/>
      <c r="FZ446" s="1"/>
      <c r="GA446" s="1"/>
      <c r="GB446" s="1"/>
      <c r="GC446" s="1"/>
      <c r="GD446" s="1"/>
      <c r="GE446" s="1"/>
      <c r="GF446" s="1"/>
      <c r="JF446" s="1"/>
      <c r="JG446" s="1"/>
      <c r="JH446" s="1"/>
      <c r="JI446" s="1"/>
      <c r="JJ446" s="1"/>
      <c r="JK446" s="1"/>
      <c r="JL446" s="1"/>
      <c r="JM446" s="1"/>
      <c r="JN446" s="1"/>
      <c r="KN446" s="1"/>
      <c r="KO446" s="1"/>
      <c r="KP446" s="1"/>
      <c r="KQ446" s="1"/>
      <c r="KR446" s="4"/>
      <c r="KS446" s="4"/>
      <c r="KT446" s="4"/>
      <c r="KU446" s="1"/>
      <c r="KV446" s="1"/>
      <c r="KW446" s="1"/>
      <c r="KX446" s="1"/>
      <c r="KY446" s="1"/>
      <c r="KZ446" s="1"/>
      <c r="LA446" s="1"/>
      <c r="LB446" s="1"/>
      <c r="LC446" s="1"/>
      <c r="LD446" s="4"/>
      <c r="LE446" s="4"/>
      <c r="LF446" s="4"/>
      <c r="LG446" s="4"/>
      <c r="LH446" s="4"/>
      <c r="SK446" s="1"/>
      <c r="SL446" s="1"/>
      <c r="SM446" s="1"/>
      <c r="SN446" s="1"/>
      <c r="SO446" s="1"/>
      <c r="SP446" s="1"/>
      <c r="SQ446" s="1"/>
      <c r="SR446" s="1"/>
      <c r="SS446" s="1"/>
      <c r="ST446" s="1"/>
      <c r="SU446" s="1"/>
      <c r="SV446" s="1"/>
      <c r="SW446" s="1"/>
      <c r="SX446" s="1"/>
      <c r="SY446" s="1"/>
      <c r="SZ446" s="1"/>
      <c r="TA446" s="1"/>
      <c r="TB446" s="1"/>
      <c r="TC446" s="1"/>
      <c r="TD446" s="1"/>
      <c r="TE446" s="1"/>
    </row>
    <row r="447">
      <c r="K447" s="1"/>
      <c r="L447" s="1"/>
      <c r="M447" s="1"/>
      <c r="N447" s="1"/>
      <c r="O447" s="1"/>
      <c r="P447" s="1"/>
      <c r="Q447" s="1"/>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1"/>
      <c r="AU447" s="1"/>
      <c r="AV447" s="1"/>
      <c r="AW447" s="1"/>
      <c r="AX447" s="1"/>
      <c r="AY447" s="1"/>
      <c r="AZ447" s="3"/>
      <c r="BA447" s="3"/>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X447" s="1"/>
      <c r="DY447" s="1"/>
      <c r="DZ447" s="1"/>
      <c r="EA447" s="1"/>
      <c r="EB447" s="1"/>
      <c r="EC447" s="1"/>
      <c r="ED447" s="1"/>
      <c r="EE447" s="1"/>
      <c r="EF447" s="1"/>
      <c r="EG447" s="1"/>
      <c r="EH447" s="1"/>
      <c r="EI447" s="1"/>
      <c r="EJ447" s="1"/>
      <c r="EK447" s="1"/>
      <c r="EL447" s="1"/>
      <c r="EM447" s="1"/>
      <c r="EN447" s="1"/>
      <c r="EO447" s="1"/>
      <c r="EP447" s="1"/>
      <c r="EQ447" s="1"/>
      <c r="ER447" s="1"/>
      <c r="FM447" s="1"/>
      <c r="FN447" s="1"/>
      <c r="FO447" s="1"/>
      <c r="FP447" s="1"/>
      <c r="FQ447" s="1"/>
      <c r="FR447" s="1"/>
      <c r="FS447" s="1"/>
      <c r="FT447" s="1"/>
      <c r="FU447" s="1"/>
      <c r="FV447" s="1"/>
      <c r="FW447" s="1"/>
      <c r="FX447" s="1"/>
      <c r="FY447" s="1"/>
      <c r="FZ447" s="1"/>
      <c r="GA447" s="1"/>
      <c r="GB447" s="1"/>
      <c r="GC447" s="1"/>
      <c r="GD447" s="1"/>
      <c r="GE447" s="1"/>
      <c r="GF447" s="1"/>
      <c r="JF447" s="1"/>
      <c r="JG447" s="1"/>
      <c r="JH447" s="1"/>
      <c r="JI447" s="1"/>
      <c r="JJ447" s="1"/>
      <c r="JK447" s="1"/>
      <c r="JL447" s="1"/>
      <c r="JM447" s="1"/>
      <c r="JN447" s="1"/>
      <c r="KN447" s="1"/>
      <c r="KO447" s="1"/>
      <c r="KP447" s="1"/>
      <c r="KQ447" s="1"/>
      <c r="KR447" s="4"/>
      <c r="KS447" s="4"/>
      <c r="KT447" s="4"/>
      <c r="KU447" s="1"/>
      <c r="KV447" s="1"/>
      <c r="KW447" s="1"/>
      <c r="KX447" s="1"/>
      <c r="KY447" s="1"/>
      <c r="KZ447" s="1"/>
      <c r="LA447" s="1"/>
      <c r="LB447" s="1"/>
      <c r="LC447" s="1"/>
      <c r="LD447" s="4"/>
      <c r="LE447" s="4"/>
      <c r="LF447" s="4"/>
      <c r="LG447" s="4"/>
      <c r="LH447" s="4"/>
      <c r="SK447" s="1"/>
      <c r="SL447" s="1"/>
      <c r="SM447" s="1"/>
      <c r="SN447" s="1"/>
      <c r="SO447" s="1"/>
      <c r="SP447" s="1"/>
      <c r="SQ447" s="1"/>
      <c r="SR447" s="1"/>
      <c r="SS447" s="1"/>
      <c r="ST447" s="1"/>
      <c r="SU447" s="1"/>
      <c r="SV447" s="1"/>
      <c r="SW447" s="1"/>
      <c r="SX447" s="1"/>
      <c r="SY447" s="1"/>
      <c r="SZ447" s="1"/>
      <c r="TA447" s="1"/>
      <c r="TB447" s="1"/>
      <c r="TC447" s="1"/>
      <c r="TD447" s="1"/>
      <c r="TE447" s="1"/>
    </row>
    <row r="448">
      <c r="K448" s="1"/>
      <c r="L448" s="1"/>
      <c r="M448" s="1"/>
      <c r="N448" s="1"/>
      <c r="O448" s="1"/>
      <c r="P448" s="1"/>
      <c r="Q448" s="1"/>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1"/>
      <c r="AU448" s="1"/>
      <c r="AV448" s="1"/>
      <c r="AW448" s="1"/>
      <c r="AX448" s="1"/>
      <c r="AY448" s="1"/>
      <c r="AZ448" s="3"/>
      <c r="BA448" s="3"/>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X448" s="1"/>
      <c r="DY448" s="1"/>
      <c r="DZ448" s="1"/>
      <c r="EA448" s="1"/>
      <c r="EB448" s="1"/>
      <c r="EC448" s="1"/>
      <c r="ED448" s="1"/>
      <c r="EE448" s="1"/>
      <c r="EF448" s="1"/>
      <c r="EG448" s="1"/>
      <c r="EH448" s="1"/>
      <c r="EI448" s="1"/>
      <c r="EJ448" s="1"/>
      <c r="EK448" s="1"/>
      <c r="EL448" s="1"/>
      <c r="EM448" s="1"/>
      <c r="EN448" s="1"/>
      <c r="EO448" s="1"/>
      <c r="EP448" s="1"/>
      <c r="EQ448" s="1"/>
      <c r="ER448" s="1"/>
      <c r="FM448" s="1"/>
      <c r="FN448" s="1"/>
      <c r="FO448" s="1"/>
      <c r="FP448" s="1"/>
      <c r="FQ448" s="1"/>
      <c r="FR448" s="1"/>
      <c r="FS448" s="1"/>
      <c r="FT448" s="1"/>
      <c r="FU448" s="1"/>
      <c r="FV448" s="1"/>
      <c r="FW448" s="1"/>
      <c r="FX448" s="1"/>
      <c r="FY448" s="1"/>
      <c r="FZ448" s="1"/>
      <c r="GA448" s="1"/>
      <c r="GB448" s="1"/>
      <c r="GC448" s="1"/>
      <c r="GD448" s="1"/>
      <c r="GE448" s="1"/>
      <c r="GF448" s="1"/>
      <c r="JF448" s="1"/>
      <c r="JG448" s="1"/>
      <c r="JH448" s="1"/>
      <c r="JI448" s="1"/>
      <c r="JJ448" s="1"/>
      <c r="JK448" s="1"/>
      <c r="JL448" s="1"/>
      <c r="JM448" s="1"/>
      <c r="JN448" s="1"/>
      <c r="KN448" s="1"/>
      <c r="KO448" s="1"/>
      <c r="KP448" s="1"/>
      <c r="KQ448" s="1"/>
      <c r="KR448" s="4"/>
      <c r="KS448" s="4"/>
      <c r="KT448" s="4"/>
      <c r="KU448" s="1"/>
      <c r="KV448" s="1"/>
      <c r="KW448" s="1"/>
      <c r="KX448" s="1"/>
      <c r="KY448" s="1"/>
      <c r="KZ448" s="1"/>
      <c r="LA448" s="1"/>
      <c r="LB448" s="1"/>
      <c r="LC448" s="1"/>
      <c r="LD448" s="4"/>
      <c r="LE448" s="4"/>
      <c r="LF448" s="4"/>
      <c r="LG448" s="4"/>
      <c r="LH448" s="4"/>
      <c r="SK448" s="1"/>
      <c r="SL448" s="1"/>
      <c r="SM448" s="1"/>
      <c r="SN448" s="1"/>
      <c r="SO448" s="1"/>
      <c r="SP448" s="1"/>
      <c r="SQ448" s="1"/>
      <c r="SR448" s="1"/>
      <c r="SS448" s="1"/>
      <c r="ST448" s="1"/>
      <c r="SU448" s="1"/>
      <c r="SV448" s="1"/>
      <c r="SW448" s="1"/>
      <c r="SX448" s="1"/>
      <c r="SY448" s="1"/>
      <c r="SZ448" s="1"/>
      <c r="TA448" s="1"/>
      <c r="TB448" s="1"/>
      <c r="TC448" s="1"/>
      <c r="TD448" s="1"/>
      <c r="TE448" s="1"/>
    </row>
    <row r="449">
      <c r="K449" s="1"/>
      <c r="L449" s="1"/>
      <c r="M449" s="1"/>
      <c r="N449" s="1"/>
      <c r="O449" s="1"/>
      <c r="P449" s="1"/>
      <c r="Q449" s="1"/>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1"/>
      <c r="AU449" s="1"/>
      <c r="AV449" s="1"/>
      <c r="AW449" s="1"/>
      <c r="AX449" s="1"/>
      <c r="AY449" s="1"/>
      <c r="AZ449" s="3"/>
      <c r="BA449" s="3"/>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X449" s="1"/>
      <c r="DY449" s="1"/>
      <c r="DZ449" s="1"/>
      <c r="EA449" s="1"/>
      <c r="EB449" s="1"/>
      <c r="EC449" s="1"/>
      <c r="ED449" s="1"/>
      <c r="EE449" s="1"/>
      <c r="EF449" s="1"/>
      <c r="EG449" s="1"/>
      <c r="EH449" s="1"/>
      <c r="EI449" s="1"/>
      <c r="EJ449" s="1"/>
      <c r="EK449" s="1"/>
      <c r="EL449" s="1"/>
      <c r="EM449" s="1"/>
      <c r="EN449" s="1"/>
      <c r="EO449" s="1"/>
      <c r="EP449" s="1"/>
      <c r="EQ449" s="1"/>
      <c r="ER449" s="1"/>
      <c r="FM449" s="1"/>
      <c r="FN449" s="1"/>
      <c r="FO449" s="1"/>
      <c r="FP449" s="1"/>
      <c r="FQ449" s="1"/>
      <c r="FR449" s="1"/>
      <c r="FS449" s="1"/>
      <c r="FT449" s="1"/>
      <c r="FU449" s="1"/>
      <c r="FV449" s="1"/>
      <c r="FW449" s="1"/>
      <c r="FX449" s="1"/>
      <c r="FY449" s="1"/>
      <c r="FZ449" s="1"/>
      <c r="GA449" s="1"/>
      <c r="GB449" s="1"/>
      <c r="GC449" s="1"/>
      <c r="GD449" s="1"/>
      <c r="GE449" s="1"/>
      <c r="GF449" s="1"/>
      <c r="JF449" s="1"/>
      <c r="JG449" s="1"/>
      <c r="JH449" s="1"/>
      <c r="JI449" s="1"/>
      <c r="JJ449" s="1"/>
      <c r="JK449" s="1"/>
      <c r="JL449" s="1"/>
      <c r="JM449" s="1"/>
      <c r="JN449" s="1"/>
      <c r="KN449" s="1"/>
      <c r="KO449" s="1"/>
      <c r="KP449" s="1"/>
      <c r="KQ449" s="1"/>
      <c r="KR449" s="4"/>
      <c r="KS449" s="4"/>
      <c r="KT449" s="4"/>
      <c r="KU449" s="1"/>
      <c r="KV449" s="1"/>
      <c r="KW449" s="1"/>
      <c r="KX449" s="1"/>
      <c r="KY449" s="1"/>
      <c r="KZ449" s="1"/>
      <c r="LA449" s="1"/>
      <c r="LB449" s="1"/>
      <c r="LC449" s="1"/>
      <c r="LD449" s="4"/>
      <c r="LE449" s="4"/>
      <c r="LF449" s="4"/>
      <c r="LG449" s="4"/>
      <c r="LH449" s="4"/>
      <c r="SK449" s="1"/>
      <c r="SL449" s="1"/>
      <c r="SM449" s="1"/>
      <c r="SN449" s="1"/>
      <c r="SO449" s="1"/>
      <c r="SP449" s="1"/>
      <c r="SQ449" s="1"/>
      <c r="SR449" s="1"/>
      <c r="SS449" s="1"/>
      <c r="ST449" s="1"/>
      <c r="SU449" s="1"/>
      <c r="SV449" s="1"/>
      <c r="SW449" s="1"/>
      <c r="SX449" s="1"/>
      <c r="SY449" s="1"/>
      <c r="SZ449" s="1"/>
      <c r="TA449" s="1"/>
      <c r="TB449" s="1"/>
      <c r="TC449" s="1"/>
      <c r="TD449" s="1"/>
      <c r="TE449" s="1"/>
    </row>
    <row r="450">
      <c r="K450" s="1"/>
      <c r="L450" s="1"/>
      <c r="M450" s="1"/>
      <c r="N450" s="1"/>
      <c r="O450" s="1"/>
      <c r="P450" s="1"/>
      <c r="Q450" s="1"/>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1"/>
      <c r="AU450" s="1"/>
      <c r="AV450" s="1"/>
      <c r="AW450" s="1"/>
      <c r="AX450" s="1"/>
      <c r="AY450" s="1"/>
      <c r="AZ450" s="3"/>
      <c r="BA450" s="3"/>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X450" s="1"/>
      <c r="DY450" s="1"/>
      <c r="DZ450" s="1"/>
      <c r="EA450" s="1"/>
      <c r="EB450" s="1"/>
      <c r="EC450" s="1"/>
      <c r="ED450" s="1"/>
      <c r="EE450" s="1"/>
      <c r="EF450" s="1"/>
      <c r="EG450" s="1"/>
      <c r="EH450" s="1"/>
      <c r="EI450" s="1"/>
      <c r="EJ450" s="1"/>
      <c r="EK450" s="1"/>
      <c r="EL450" s="1"/>
      <c r="EM450" s="1"/>
      <c r="EN450" s="1"/>
      <c r="EO450" s="1"/>
      <c r="EP450" s="1"/>
      <c r="EQ450" s="1"/>
      <c r="ER450" s="1"/>
      <c r="FM450" s="1"/>
      <c r="FN450" s="1"/>
      <c r="FO450" s="1"/>
      <c r="FP450" s="1"/>
      <c r="FQ450" s="1"/>
      <c r="FR450" s="1"/>
      <c r="FS450" s="1"/>
      <c r="FT450" s="1"/>
      <c r="FU450" s="1"/>
      <c r="FV450" s="1"/>
      <c r="FW450" s="1"/>
      <c r="FX450" s="1"/>
      <c r="FY450" s="1"/>
      <c r="FZ450" s="1"/>
      <c r="GA450" s="1"/>
      <c r="GB450" s="1"/>
      <c r="GC450" s="1"/>
      <c r="GD450" s="1"/>
      <c r="GE450" s="1"/>
      <c r="GF450" s="1"/>
      <c r="JF450" s="1"/>
      <c r="JG450" s="1"/>
      <c r="JH450" s="1"/>
      <c r="JI450" s="1"/>
      <c r="JJ450" s="1"/>
      <c r="JK450" s="1"/>
      <c r="JL450" s="1"/>
      <c r="JM450" s="1"/>
      <c r="JN450" s="1"/>
      <c r="KN450" s="1"/>
      <c r="KO450" s="1"/>
      <c r="KP450" s="1"/>
      <c r="KQ450" s="1"/>
      <c r="KR450" s="4"/>
      <c r="KS450" s="4"/>
      <c r="KT450" s="4"/>
      <c r="KU450" s="1"/>
      <c r="KV450" s="1"/>
      <c r="KW450" s="1"/>
      <c r="KX450" s="1"/>
      <c r="KY450" s="1"/>
      <c r="KZ450" s="1"/>
      <c r="LA450" s="1"/>
      <c r="LB450" s="1"/>
      <c r="LC450" s="1"/>
      <c r="LD450" s="4"/>
      <c r="LE450" s="4"/>
      <c r="LF450" s="4"/>
      <c r="LG450" s="4"/>
      <c r="LH450" s="4"/>
      <c r="SK450" s="1"/>
      <c r="SL450" s="1"/>
      <c r="SM450" s="1"/>
      <c r="SN450" s="1"/>
      <c r="SO450" s="1"/>
      <c r="SP450" s="1"/>
      <c r="SQ450" s="1"/>
      <c r="SR450" s="1"/>
      <c r="SS450" s="1"/>
      <c r="ST450" s="1"/>
      <c r="SU450" s="1"/>
      <c r="SV450" s="1"/>
      <c r="SW450" s="1"/>
      <c r="SX450" s="1"/>
      <c r="SY450" s="1"/>
      <c r="SZ450" s="1"/>
      <c r="TA450" s="1"/>
      <c r="TB450" s="1"/>
      <c r="TC450" s="1"/>
      <c r="TD450" s="1"/>
      <c r="TE450" s="1"/>
    </row>
    <row r="451">
      <c r="K451" s="1"/>
      <c r="L451" s="1"/>
      <c r="M451" s="1"/>
      <c r="N451" s="1"/>
      <c r="O451" s="1"/>
      <c r="P451" s="1"/>
      <c r="Q451" s="1"/>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1"/>
      <c r="AU451" s="1"/>
      <c r="AV451" s="1"/>
      <c r="AW451" s="1"/>
      <c r="AX451" s="1"/>
      <c r="AY451" s="1"/>
      <c r="AZ451" s="3"/>
      <c r="BA451" s="3"/>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X451" s="1"/>
      <c r="DY451" s="1"/>
      <c r="DZ451" s="1"/>
      <c r="EA451" s="1"/>
      <c r="EB451" s="1"/>
      <c r="EC451" s="1"/>
      <c r="ED451" s="1"/>
      <c r="EE451" s="1"/>
      <c r="EF451" s="1"/>
      <c r="EG451" s="1"/>
      <c r="EH451" s="1"/>
      <c r="EI451" s="1"/>
      <c r="EJ451" s="1"/>
      <c r="EK451" s="1"/>
      <c r="EL451" s="1"/>
      <c r="EM451" s="1"/>
      <c r="EN451" s="1"/>
      <c r="EO451" s="1"/>
      <c r="EP451" s="1"/>
      <c r="EQ451" s="1"/>
      <c r="ER451" s="1"/>
      <c r="FM451" s="1"/>
      <c r="FN451" s="1"/>
      <c r="FO451" s="1"/>
      <c r="FP451" s="1"/>
      <c r="FQ451" s="1"/>
      <c r="FR451" s="1"/>
      <c r="FS451" s="1"/>
      <c r="FT451" s="1"/>
      <c r="FU451" s="1"/>
      <c r="FV451" s="1"/>
      <c r="FW451" s="1"/>
      <c r="FX451" s="1"/>
      <c r="FY451" s="1"/>
      <c r="FZ451" s="1"/>
      <c r="GA451" s="1"/>
      <c r="GB451" s="1"/>
      <c r="GC451" s="1"/>
      <c r="GD451" s="1"/>
      <c r="GE451" s="1"/>
      <c r="GF451" s="1"/>
      <c r="JF451" s="1"/>
      <c r="JG451" s="1"/>
      <c r="JH451" s="1"/>
      <c r="JI451" s="1"/>
      <c r="JJ451" s="1"/>
      <c r="JK451" s="1"/>
      <c r="JL451" s="1"/>
      <c r="JM451" s="1"/>
      <c r="JN451" s="1"/>
      <c r="KN451" s="1"/>
      <c r="KO451" s="1"/>
      <c r="KP451" s="1"/>
      <c r="KQ451" s="1"/>
      <c r="KR451" s="4"/>
      <c r="KS451" s="4"/>
      <c r="KT451" s="4"/>
      <c r="KU451" s="1"/>
      <c r="KV451" s="1"/>
      <c r="KW451" s="1"/>
      <c r="KX451" s="1"/>
      <c r="KY451" s="1"/>
      <c r="KZ451" s="1"/>
      <c r="LA451" s="1"/>
      <c r="LB451" s="1"/>
      <c r="LC451" s="1"/>
      <c r="LD451" s="4"/>
      <c r="LE451" s="4"/>
      <c r="LF451" s="4"/>
      <c r="LG451" s="4"/>
      <c r="LH451" s="4"/>
      <c r="SK451" s="1"/>
      <c r="SL451" s="1"/>
      <c r="SM451" s="1"/>
      <c r="SN451" s="1"/>
      <c r="SO451" s="1"/>
      <c r="SP451" s="1"/>
      <c r="SQ451" s="1"/>
      <c r="SR451" s="1"/>
      <c r="SS451" s="1"/>
      <c r="ST451" s="1"/>
      <c r="SU451" s="1"/>
      <c r="SV451" s="1"/>
      <c r="SW451" s="1"/>
      <c r="SX451" s="1"/>
      <c r="SY451" s="1"/>
      <c r="SZ451" s="1"/>
      <c r="TA451" s="1"/>
      <c r="TB451" s="1"/>
      <c r="TC451" s="1"/>
      <c r="TD451" s="1"/>
      <c r="TE451" s="1"/>
    </row>
    <row r="452">
      <c r="K452" s="1"/>
      <c r="L452" s="1"/>
      <c r="M452" s="1"/>
      <c r="N452" s="1"/>
      <c r="O452" s="1"/>
      <c r="P452" s="1"/>
      <c r="Q452" s="1"/>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1"/>
      <c r="AU452" s="1"/>
      <c r="AV452" s="1"/>
      <c r="AW452" s="1"/>
      <c r="AX452" s="1"/>
      <c r="AY452" s="1"/>
      <c r="AZ452" s="3"/>
      <c r="BA452" s="3"/>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X452" s="1"/>
      <c r="DY452" s="1"/>
      <c r="DZ452" s="1"/>
      <c r="EA452" s="1"/>
      <c r="EB452" s="1"/>
      <c r="EC452" s="1"/>
      <c r="ED452" s="1"/>
      <c r="EE452" s="1"/>
      <c r="EF452" s="1"/>
      <c r="EG452" s="1"/>
      <c r="EH452" s="1"/>
      <c r="EI452" s="1"/>
      <c r="EJ452" s="1"/>
      <c r="EK452" s="1"/>
      <c r="EL452" s="1"/>
      <c r="EM452" s="1"/>
      <c r="EN452" s="1"/>
      <c r="EO452" s="1"/>
      <c r="EP452" s="1"/>
      <c r="EQ452" s="1"/>
      <c r="ER452" s="1"/>
      <c r="FM452" s="1"/>
      <c r="FN452" s="1"/>
      <c r="FO452" s="1"/>
      <c r="FP452" s="1"/>
      <c r="FQ452" s="1"/>
      <c r="FR452" s="1"/>
      <c r="FS452" s="1"/>
      <c r="FT452" s="1"/>
      <c r="FU452" s="1"/>
      <c r="FV452" s="1"/>
      <c r="FW452" s="1"/>
      <c r="FX452" s="1"/>
      <c r="FY452" s="1"/>
      <c r="FZ452" s="1"/>
      <c r="GA452" s="1"/>
      <c r="GB452" s="1"/>
      <c r="GC452" s="1"/>
      <c r="GD452" s="1"/>
      <c r="GE452" s="1"/>
      <c r="GF452" s="1"/>
      <c r="JF452" s="1"/>
      <c r="JG452" s="1"/>
      <c r="JH452" s="1"/>
      <c r="JI452" s="1"/>
      <c r="JJ452" s="1"/>
      <c r="JK452" s="1"/>
      <c r="JL452" s="1"/>
      <c r="JM452" s="1"/>
      <c r="JN452" s="1"/>
      <c r="KN452" s="1"/>
      <c r="KO452" s="1"/>
      <c r="KP452" s="1"/>
      <c r="KQ452" s="1"/>
      <c r="KR452" s="4"/>
      <c r="KS452" s="4"/>
      <c r="KT452" s="4"/>
      <c r="KU452" s="1"/>
      <c r="KV452" s="1"/>
      <c r="KW452" s="1"/>
      <c r="KX452" s="1"/>
      <c r="KY452" s="1"/>
      <c r="KZ452" s="1"/>
      <c r="LA452" s="1"/>
      <c r="LB452" s="1"/>
      <c r="LC452" s="1"/>
      <c r="LD452" s="4"/>
      <c r="LE452" s="4"/>
      <c r="LF452" s="4"/>
      <c r="LG452" s="4"/>
      <c r="LH452" s="4"/>
      <c r="SK452" s="1"/>
      <c r="SL452" s="1"/>
      <c r="SM452" s="1"/>
      <c r="SN452" s="1"/>
      <c r="SO452" s="1"/>
      <c r="SP452" s="1"/>
      <c r="SQ452" s="1"/>
      <c r="SR452" s="1"/>
      <c r="SS452" s="1"/>
      <c r="ST452" s="1"/>
      <c r="SU452" s="1"/>
      <c r="SV452" s="1"/>
      <c r="SW452" s="1"/>
      <c r="SX452" s="1"/>
      <c r="SY452" s="1"/>
      <c r="SZ452" s="1"/>
      <c r="TA452" s="1"/>
      <c r="TB452" s="1"/>
      <c r="TC452" s="1"/>
      <c r="TD452" s="1"/>
      <c r="TE452" s="1"/>
    </row>
    <row r="453">
      <c r="K453" s="1"/>
      <c r="L453" s="1"/>
      <c r="M453" s="1"/>
      <c r="N453" s="1"/>
      <c r="O453" s="1"/>
      <c r="P453" s="1"/>
      <c r="Q453" s="1"/>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1"/>
      <c r="AU453" s="1"/>
      <c r="AV453" s="1"/>
      <c r="AW453" s="1"/>
      <c r="AX453" s="1"/>
      <c r="AY453" s="1"/>
      <c r="AZ453" s="3"/>
      <c r="BA453" s="3"/>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X453" s="1"/>
      <c r="DY453" s="1"/>
      <c r="DZ453" s="1"/>
      <c r="EA453" s="1"/>
      <c r="EB453" s="1"/>
      <c r="EC453" s="1"/>
      <c r="ED453" s="1"/>
      <c r="EE453" s="1"/>
      <c r="EF453" s="1"/>
      <c r="EG453" s="1"/>
      <c r="EH453" s="1"/>
      <c r="EI453" s="1"/>
      <c r="EJ453" s="1"/>
      <c r="EK453" s="1"/>
      <c r="EL453" s="1"/>
      <c r="EM453" s="1"/>
      <c r="EN453" s="1"/>
      <c r="EO453" s="1"/>
      <c r="EP453" s="1"/>
      <c r="EQ453" s="1"/>
      <c r="ER453" s="1"/>
      <c r="FM453" s="1"/>
      <c r="FN453" s="1"/>
      <c r="FO453" s="1"/>
      <c r="FP453" s="1"/>
      <c r="FQ453" s="1"/>
      <c r="FR453" s="1"/>
      <c r="FS453" s="1"/>
      <c r="FT453" s="1"/>
      <c r="FU453" s="1"/>
      <c r="FV453" s="1"/>
      <c r="FW453" s="1"/>
      <c r="FX453" s="1"/>
      <c r="FY453" s="1"/>
      <c r="FZ453" s="1"/>
      <c r="GA453" s="1"/>
      <c r="GB453" s="1"/>
      <c r="GC453" s="1"/>
      <c r="GD453" s="1"/>
      <c r="GE453" s="1"/>
      <c r="GF453" s="1"/>
      <c r="JF453" s="1"/>
      <c r="JG453" s="1"/>
      <c r="JH453" s="1"/>
      <c r="JI453" s="1"/>
      <c r="JJ453" s="1"/>
      <c r="JK453" s="1"/>
      <c r="JL453" s="1"/>
      <c r="JM453" s="1"/>
      <c r="JN453" s="1"/>
      <c r="KN453" s="1"/>
      <c r="KO453" s="1"/>
      <c r="KP453" s="1"/>
      <c r="KQ453" s="1"/>
      <c r="KR453" s="4"/>
      <c r="KS453" s="4"/>
      <c r="KT453" s="4"/>
      <c r="KU453" s="1"/>
      <c r="KV453" s="1"/>
      <c r="KW453" s="1"/>
      <c r="KX453" s="1"/>
      <c r="KY453" s="1"/>
      <c r="KZ453" s="1"/>
      <c r="LA453" s="1"/>
      <c r="LB453" s="1"/>
      <c r="LC453" s="1"/>
      <c r="LD453" s="4"/>
      <c r="LE453" s="4"/>
      <c r="LF453" s="4"/>
      <c r="LG453" s="4"/>
      <c r="LH453" s="4"/>
      <c r="SK453" s="1"/>
      <c r="SL453" s="1"/>
      <c r="SM453" s="1"/>
      <c r="SN453" s="1"/>
      <c r="SO453" s="1"/>
      <c r="SP453" s="1"/>
      <c r="SQ453" s="1"/>
      <c r="SR453" s="1"/>
      <c r="SS453" s="1"/>
      <c r="ST453" s="1"/>
      <c r="SU453" s="1"/>
      <c r="SV453" s="1"/>
      <c r="SW453" s="1"/>
      <c r="SX453" s="1"/>
      <c r="SY453" s="1"/>
      <c r="SZ453" s="1"/>
      <c r="TA453" s="1"/>
      <c r="TB453" s="1"/>
      <c r="TC453" s="1"/>
      <c r="TD453" s="1"/>
      <c r="TE453" s="1"/>
    </row>
    <row r="454">
      <c r="K454" s="1"/>
      <c r="L454" s="1"/>
      <c r="M454" s="1"/>
      <c r="N454" s="1"/>
      <c r="O454" s="1"/>
      <c r="P454" s="1"/>
      <c r="Q454" s="1"/>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1"/>
      <c r="AU454" s="1"/>
      <c r="AV454" s="1"/>
      <c r="AW454" s="1"/>
      <c r="AX454" s="1"/>
      <c r="AY454" s="1"/>
      <c r="AZ454" s="3"/>
      <c r="BA454" s="3"/>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X454" s="1"/>
      <c r="DY454" s="1"/>
      <c r="DZ454" s="1"/>
      <c r="EA454" s="1"/>
      <c r="EB454" s="1"/>
      <c r="EC454" s="1"/>
      <c r="ED454" s="1"/>
      <c r="EE454" s="1"/>
      <c r="EF454" s="1"/>
      <c r="EG454" s="1"/>
      <c r="EH454" s="1"/>
      <c r="EI454" s="1"/>
      <c r="EJ454" s="1"/>
      <c r="EK454" s="1"/>
      <c r="EL454" s="1"/>
      <c r="EM454" s="1"/>
      <c r="EN454" s="1"/>
      <c r="EO454" s="1"/>
      <c r="EP454" s="1"/>
      <c r="EQ454" s="1"/>
      <c r="ER454" s="1"/>
      <c r="FM454" s="1"/>
      <c r="FN454" s="1"/>
      <c r="FO454" s="1"/>
      <c r="FP454" s="1"/>
      <c r="FQ454" s="1"/>
      <c r="FR454" s="1"/>
      <c r="FS454" s="1"/>
      <c r="FT454" s="1"/>
      <c r="FU454" s="1"/>
      <c r="FV454" s="1"/>
      <c r="FW454" s="1"/>
      <c r="FX454" s="1"/>
      <c r="FY454" s="1"/>
      <c r="FZ454" s="1"/>
      <c r="GA454" s="1"/>
      <c r="GB454" s="1"/>
      <c r="GC454" s="1"/>
      <c r="GD454" s="1"/>
      <c r="GE454" s="1"/>
      <c r="GF454" s="1"/>
      <c r="JF454" s="1"/>
      <c r="JG454" s="1"/>
      <c r="JH454" s="1"/>
      <c r="JI454" s="1"/>
      <c r="JJ454" s="1"/>
      <c r="JK454" s="1"/>
      <c r="JL454" s="1"/>
      <c r="JM454" s="1"/>
      <c r="JN454" s="1"/>
      <c r="KN454" s="1"/>
      <c r="KO454" s="1"/>
      <c r="KP454" s="1"/>
      <c r="KQ454" s="1"/>
      <c r="KR454" s="4"/>
      <c r="KS454" s="4"/>
      <c r="KT454" s="4"/>
      <c r="KU454" s="1"/>
      <c r="KV454" s="1"/>
      <c r="KW454" s="1"/>
      <c r="KX454" s="1"/>
      <c r="KY454" s="1"/>
      <c r="KZ454" s="1"/>
      <c r="LA454" s="1"/>
      <c r="LB454" s="1"/>
      <c r="LC454" s="1"/>
      <c r="LD454" s="4"/>
      <c r="LE454" s="4"/>
      <c r="LF454" s="4"/>
      <c r="LG454" s="4"/>
      <c r="LH454" s="4"/>
      <c r="SK454" s="1"/>
      <c r="SL454" s="1"/>
      <c r="SM454" s="1"/>
      <c r="SN454" s="1"/>
      <c r="SO454" s="1"/>
      <c r="SP454" s="1"/>
      <c r="SQ454" s="1"/>
      <c r="SR454" s="1"/>
      <c r="SS454" s="1"/>
      <c r="ST454" s="1"/>
      <c r="SU454" s="1"/>
      <c r="SV454" s="1"/>
      <c r="SW454" s="1"/>
      <c r="SX454" s="1"/>
      <c r="SY454" s="1"/>
      <c r="SZ454" s="1"/>
      <c r="TA454" s="1"/>
      <c r="TB454" s="1"/>
      <c r="TC454" s="1"/>
      <c r="TD454" s="1"/>
      <c r="TE454" s="1"/>
    </row>
    <row r="455">
      <c r="K455" s="1"/>
      <c r="L455" s="1"/>
      <c r="M455" s="1"/>
      <c r="N455" s="1"/>
      <c r="O455" s="1"/>
      <c r="P455" s="1"/>
      <c r="Q455" s="1"/>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1"/>
      <c r="AU455" s="1"/>
      <c r="AV455" s="1"/>
      <c r="AW455" s="1"/>
      <c r="AX455" s="1"/>
      <c r="AY455" s="1"/>
      <c r="AZ455" s="3"/>
      <c r="BA455" s="3"/>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X455" s="1"/>
      <c r="DY455" s="1"/>
      <c r="DZ455" s="1"/>
      <c r="EA455" s="1"/>
      <c r="EB455" s="1"/>
      <c r="EC455" s="1"/>
      <c r="ED455" s="1"/>
      <c r="EE455" s="1"/>
      <c r="EF455" s="1"/>
      <c r="EG455" s="1"/>
      <c r="EH455" s="1"/>
      <c r="EI455" s="1"/>
      <c r="EJ455" s="1"/>
      <c r="EK455" s="1"/>
      <c r="EL455" s="1"/>
      <c r="EM455" s="1"/>
      <c r="EN455" s="1"/>
      <c r="EO455" s="1"/>
      <c r="EP455" s="1"/>
      <c r="EQ455" s="1"/>
      <c r="ER455" s="1"/>
      <c r="FM455" s="1"/>
      <c r="FN455" s="1"/>
      <c r="FO455" s="1"/>
      <c r="FP455" s="1"/>
      <c r="FQ455" s="1"/>
      <c r="FR455" s="1"/>
      <c r="FS455" s="1"/>
      <c r="FT455" s="1"/>
      <c r="FU455" s="1"/>
      <c r="FV455" s="1"/>
      <c r="FW455" s="1"/>
      <c r="FX455" s="1"/>
      <c r="FY455" s="1"/>
      <c r="FZ455" s="1"/>
      <c r="GA455" s="1"/>
      <c r="GB455" s="1"/>
      <c r="GC455" s="1"/>
      <c r="GD455" s="1"/>
      <c r="GE455" s="1"/>
      <c r="GF455" s="1"/>
      <c r="JF455" s="1"/>
      <c r="JG455" s="1"/>
      <c r="JH455" s="1"/>
      <c r="JI455" s="1"/>
      <c r="JJ455" s="1"/>
      <c r="JK455" s="1"/>
      <c r="JL455" s="1"/>
      <c r="JM455" s="1"/>
      <c r="JN455" s="1"/>
      <c r="KN455" s="1"/>
      <c r="KO455" s="1"/>
      <c r="KP455" s="1"/>
      <c r="KQ455" s="1"/>
      <c r="KR455" s="4"/>
      <c r="KS455" s="4"/>
      <c r="KT455" s="4"/>
      <c r="KU455" s="1"/>
      <c r="KV455" s="1"/>
      <c r="KW455" s="1"/>
      <c r="KX455" s="1"/>
      <c r="KY455" s="1"/>
      <c r="KZ455" s="1"/>
      <c r="LA455" s="1"/>
      <c r="LB455" s="1"/>
      <c r="LC455" s="1"/>
      <c r="LD455" s="4"/>
      <c r="LE455" s="4"/>
      <c r="LF455" s="4"/>
      <c r="LG455" s="4"/>
      <c r="LH455" s="4"/>
      <c r="SK455" s="1"/>
      <c r="SL455" s="1"/>
      <c r="SM455" s="1"/>
      <c r="SN455" s="1"/>
      <c r="SO455" s="1"/>
      <c r="SP455" s="1"/>
      <c r="SQ455" s="1"/>
      <c r="SR455" s="1"/>
      <c r="SS455" s="1"/>
      <c r="ST455" s="1"/>
      <c r="SU455" s="1"/>
      <c r="SV455" s="1"/>
      <c r="SW455" s="1"/>
      <c r="SX455" s="1"/>
      <c r="SY455" s="1"/>
      <c r="SZ455" s="1"/>
      <c r="TA455" s="1"/>
      <c r="TB455" s="1"/>
      <c r="TC455" s="1"/>
      <c r="TD455" s="1"/>
      <c r="TE455" s="1"/>
    </row>
    <row r="456">
      <c r="K456" s="1"/>
      <c r="L456" s="1"/>
      <c r="M456" s="1"/>
      <c r="N456" s="1"/>
      <c r="O456" s="1"/>
      <c r="P456" s="1"/>
      <c r="Q456" s="1"/>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1"/>
      <c r="AU456" s="1"/>
      <c r="AV456" s="1"/>
      <c r="AW456" s="1"/>
      <c r="AX456" s="1"/>
      <c r="AY456" s="1"/>
      <c r="AZ456" s="3"/>
      <c r="BA456" s="3"/>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X456" s="1"/>
      <c r="DY456" s="1"/>
      <c r="DZ456" s="1"/>
      <c r="EA456" s="1"/>
      <c r="EB456" s="1"/>
      <c r="EC456" s="1"/>
      <c r="ED456" s="1"/>
      <c r="EE456" s="1"/>
      <c r="EF456" s="1"/>
      <c r="EG456" s="1"/>
      <c r="EH456" s="1"/>
      <c r="EI456" s="1"/>
      <c r="EJ456" s="1"/>
      <c r="EK456" s="1"/>
      <c r="EL456" s="1"/>
      <c r="EM456" s="1"/>
      <c r="EN456" s="1"/>
      <c r="EO456" s="1"/>
      <c r="EP456" s="1"/>
      <c r="EQ456" s="1"/>
      <c r="ER456" s="1"/>
      <c r="FM456" s="1"/>
      <c r="FN456" s="1"/>
      <c r="FO456" s="1"/>
      <c r="FP456" s="1"/>
      <c r="FQ456" s="1"/>
      <c r="FR456" s="1"/>
      <c r="FS456" s="1"/>
      <c r="FT456" s="1"/>
      <c r="FU456" s="1"/>
      <c r="FV456" s="1"/>
      <c r="FW456" s="1"/>
      <c r="FX456" s="1"/>
      <c r="FY456" s="1"/>
      <c r="FZ456" s="1"/>
      <c r="GA456" s="1"/>
      <c r="GB456" s="1"/>
      <c r="GC456" s="1"/>
      <c r="GD456" s="1"/>
      <c r="GE456" s="1"/>
      <c r="GF456" s="1"/>
      <c r="JF456" s="1"/>
      <c r="JG456" s="1"/>
      <c r="JH456" s="1"/>
      <c r="JI456" s="1"/>
      <c r="JJ456" s="1"/>
      <c r="JK456" s="1"/>
      <c r="JL456" s="1"/>
      <c r="JM456" s="1"/>
      <c r="JN456" s="1"/>
      <c r="KN456" s="1"/>
      <c r="KO456" s="1"/>
      <c r="KP456" s="1"/>
      <c r="KQ456" s="1"/>
      <c r="KR456" s="4"/>
      <c r="KS456" s="4"/>
      <c r="KT456" s="4"/>
      <c r="KU456" s="1"/>
      <c r="KV456" s="1"/>
      <c r="KW456" s="1"/>
      <c r="KX456" s="1"/>
      <c r="KY456" s="1"/>
      <c r="KZ456" s="1"/>
      <c r="LA456" s="1"/>
      <c r="LB456" s="1"/>
      <c r="LC456" s="1"/>
      <c r="LD456" s="4"/>
      <c r="LE456" s="4"/>
      <c r="LF456" s="4"/>
      <c r="LG456" s="4"/>
      <c r="LH456" s="4"/>
      <c r="SK456" s="1"/>
      <c r="SL456" s="1"/>
      <c r="SM456" s="1"/>
      <c r="SN456" s="1"/>
      <c r="SO456" s="1"/>
      <c r="SP456" s="1"/>
      <c r="SQ456" s="1"/>
      <c r="SR456" s="1"/>
      <c r="SS456" s="1"/>
      <c r="ST456" s="1"/>
      <c r="SU456" s="1"/>
      <c r="SV456" s="1"/>
      <c r="SW456" s="1"/>
      <c r="SX456" s="1"/>
      <c r="SY456" s="1"/>
      <c r="SZ456" s="1"/>
      <c r="TA456" s="1"/>
      <c r="TB456" s="1"/>
      <c r="TC456" s="1"/>
      <c r="TD456" s="1"/>
      <c r="TE456" s="1"/>
    </row>
    <row r="457">
      <c r="K457" s="1"/>
      <c r="L457" s="1"/>
      <c r="M457" s="1"/>
      <c r="N457" s="1"/>
      <c r="O457" s="1"/>
      <c r="P457" s="1"/>
      <c r="Q457" s="1"/>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1"/>
      <c r="AU457" s="1"/>
      <c r="AV457" s="1"/>
      <c r="AW457" s="1"/>
      <c r="AX457" s="1"/>
      <c r="AY457" s="1"/>
      <c r="AZ457" s="3"/>
      <c r="BA457" s="3"/>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X457" s="1"/>
      <c r="DY457" s="1"/>
      <c r="DZ457" s="1"/>
      <c r="EA457" s="1"/>
      <c r="EB457" s="1"/>
      <c r="EC457" s="1"/>
      <c r="ED457" s="1"/>
      <c r="EE457" s="1"/>
      <c r="EF457" s="1"/>
      <c r="EG457" s="1"/>
      <c r="EH457" s="1"/>
      <c r="EI457" s="1"/>
      <c r="EJ457" s="1"/>
      <c r="EK457" s="1"/>
      <c r="EL457" s="1"/>
      <c r="EM457" s="1"/>
      <c r="EN457" s="1"/>
      <c r="EO457" s="1"/>
      <c r="EP457" s="1"/>
      <c r="EQ457" s="1"/>
      <c r="ER457" s="1"/>
      <c r="FM457" s="1"/>
      <c r="FN457" s="1"/>
      <c r="FO457" s="1"/>
      <c r="FP457" s="1"/>
      <c r="FQ457" s="1"/>
      <c r="FR457" s="1"/>
      <c r="FS457" s="1"/>
      <c r="FT457" s="1"/>
      <c r="FU457" s="1"/>
      <c r="FV457" s="1"/>
      <c r="FW457" s="1"/>
      <c r="FX457" s="1"/>
      <c r="FY457" s="1"/>
      <c r="FZ457" s="1"/>
      <c r="GA457" s="1"/>
      <c r="GB457" s="1"/>
      <c r="GC457" s="1"/>
      <c r="GD457" s="1"/>
      <c r="GE457" s="1"/>
      <c r="GF457" s="1"/>
      <c r="JF457" s="1"/>
      <c r="JG457" s="1"/>
      <c r="JH457" s="1"/>
      <c r="JI457" s="1"/>
      <c r="JJ457" s="1"/>
      <c r="JK457" s="1"/>
      <c r="JL457" s="1"/>
      <c r="JM457" s="1"/>
      <c r="JN457" s="1"/>
      <c r="KN457" s="1"/>
      <c r="KO457" s="1"/>
      <c r="KP457" s="1"/>
      <c r="KQ457" s="1"/>
      <c r="KR457" s="4"/>
      <c r="KS457" s="4"/>
      <c r="KT457" s="4"/>
      <c r="KU457" s="1"/>
      <c r="KV457" s="1"/>
      <c r="KW457" s="1"/>
      <c r="KX457" s="1"/>
      <c r="KY457" s="1"/>
      <c r="KZ457" s="1"/>
      <c r="LA457" s="1"/>
      <c r="LB457" s="1"/>
      <c r="LC457" s="1"/>
      <c r="LD457" s="4"/>
      <c r="LE457" s="4"/>
      <c r="LF457" s="4"/>
      <c r="LG457" s="4"/>
      <c r="LH457" s="4"/>
      <c r="SK457" s="1"/>
      <c r="SL457" s="1"/>
      <c r="SM457" s="1"/>
      <c r="SN457" s="1"/>
      <c r="SO457" s="1"/>
      <c r="SP457" s="1"/>
      <c r="SQ457" s="1"/>
      <c r="SR457" s="1"/>
      <c r="SS457" s="1"/>
      <c r="ST457" s="1"/>
      <c r="SU457" s="1"/>
      <c r="SV457" s="1"/>
      <c r="SW457" s="1"/>
      <c r="SX457" s="1"/>
      <c r="SY457" s="1"/>
      <c r="SZ457" s="1"/>
      <c r="TA457" s="1"/>
      <c r="TB457" s="1"/>
      <c r="TC457" s="1"/>
      <c r="TD457" s="1"/>
      <c r="TE457" s="1"/>
    </row>
    <row r="458">
      <c r="K458" s="1"/>
      <c r="L458" s="1"/>
      <c r="M458" s="1"/>
      <c r="N458" s="1"/>
      <c r="O458" s="1"/>
      <c r="P458" s="1"/>
      <c r="Q458" s="1"/>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1"/>
      <c r="AU458" s="1"/>
      <c r="AV458" s="1"/>
      <c r="AW458" s="1"/>
      <c r="AX458" s="1"/>
      <c r="AY458" s="1"/>
      <c r="AZ458" s="3"/>
      <c r="BA458" s="3"/>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X458" s="1"/>
      <c r="DY458" s="1"/>
      <c r="DZ458" s="1"/>
      <c r="EA458" s="1"/>
      <c r="EB458" s="1"/>
      <c r="EC458" s="1"/>
      <c r="ED458" s="1"/>
      <c r="EE458" s="1"/>
      <c r="EF458" s="1"/>
      <c r="EG458" s="1"/>
      <c r="EH458" s="1"/>
      <c r="EI458" s="1"/>
      <c r="EJ458" s="1"/>
      <c r="EK458" s="1"/>
      <c r="EL458" s="1"/>
      <c r="EM458" s="1"/>
      <c r="EN458" s="1"/>
      <c r="EO458" s="1"/>
      <c r="EP458" s="1"/>
      <c r="EQ458" s="1"/>
      <c r="ER458" s="1"/>
      <c r="FM458" s="1"/>
      <c r="FN458" s="1"/>
      <c r="FO458" s="1"/>
      <c r="FP458" s="1"/>
      <c r="FQ458" s="1"/>
      <c r="FR458" s="1"/>
      <c r="FS458" s="1"/>
      <c r="FT458" s="1"/>
      <c r="FU458" s="1"/>
      <c r="FV458" s="1"/>
      <c r="FW458" s="1"/>
      <c r="FX458" s="1"/>
      <c r="FY458" s="1"/>
      <c r="FZ458" s="1"/>
      <c r="GA458" s="1"/>
      <c r="GB458" s="1"/>
      <c r="GC458" s="1"/>
      <c r="GD458" s="1"/>
      <c r="GE458" s="1"/>
      <c r="GF458" s="1"/>
      <c r="JF458" s="1"/>
      <c r="JG458" s="1"/>
      <c r="JH458" s="1"/>
      <c r="JI458" s="1"/>
      <c r="JJ458" s="1"/>
      <c r="JK458" s="1"/>
      <c r="JL458" s="1"/>
      <c r="JM458" s="1"/>
      <c r="JN458" s="1"/>
      <c r="KN458" s="1"/>
      <c r="KO458" s="1"/>
      <c r="KP458" s="1"/>
      <c r="KQ458" s="1"/>
      <c r="KR458" s="4"/>
      <c r="KS458" s="4"/>
      <c r="KT458" s="4"/>
      <c r="KU458" s="1"/>
      <c r="KV458" s="1"/>
      <c r="KW458" s="1"/>
      <c r="KX458" s="1"/>
      <c r="KY458" s="1"/>
      <c r="KZ458" s="1"/>
      <c r="LA458" s="1"/>
      <c r="LB458" s="1"/>
      <c r="LC458" s="1"/>
      <c r="LD458" s="4"/>
      <c r="LE458" s="4"/>
      <c r="LF458" s="4"/>
      <c r="LG458" s="4"/>
      <c r="LH458" s="4"/>
      <c r="SK458" s="1"/>
      <c r="SL458" s="1"/>
      <c r="SM458" s="1"/>
      <c r="SN458" s="1"/>
      <c r="SO458" s="1"/>
      <c r="SP458" s="1"/>
      <c r="SQ458" s="1"/>
      <c r="SR458" s="1"/>
      <c r="SS458" s="1"/>
      <c r="ST458" s="1"/>
      <c r="SU458" s="1"/>
      <c r="SV458" s="1"/>
      <c r="SW458" s="1"/>
      <c r="SX458" s="1"/>
      <c r="SY458" s="1"/>
      <c r="SZ458" s="1"/>
      <c r="TA458" s="1"/>
      <c r="TB458" s="1"/>
      <c r="TC458" s="1"/>
      <c r="TD458" s="1"/>
      <c r="TE458" s="1"/>
    </row>
    <row r="459">
      <c r="K459" s="1"/>
      <c r="L459" s="1"/>
      <c r="M459" s="1"/>
      <c r="N459" s="1"/>
      <c r="O459" s="1"/>
      <c r="P459" s="1"/>
      <c r="Q459" s="1"/>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1"/>
      <c r="AU459" s="1"/>
      <c r="AV459" s="1"/>
      <c r="AW459" s="1"/>
      <c r="AX459" s="1"/>
      <c r="AY459" s="1"/>
      <c r="AZ459" s="3"/>
      <c r="BA459" s="3"/>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X459" s="1"/>
      <c r="DY459" s="1"/>
      <c r="DZ459" s="1"/>
      <c r="EA459" s="1"/>
      <c r="EB459" s="1"/>
      <c r="EC459" s="1"/>
      <c r="ED459" s="1"/>
      <c r="EE459" s="1"/>
      <c r="EF459" s="1"/>
      <c r="EG459" s="1"/>
      <c r="EH459" s="1"/>
      <c r="EI459" s="1"/>
      <c r="EJ459" s="1"/>
      <c r="EK459" s="1"/>
      <c r="EL459" s="1"/>
      <c r="EM459" s="1"/>
      <c r="EN459" s="1"/>
      <c r="EO459" s="1"/>
      <c r="EP459" s="1"/>
      <c r="EQ459" s="1"/>
      <c r="ER459" s="1"/>
      <c r="FM459" s="1"/>
      <c r="FN459" s="1"/>
      <c r="FO459" s="1"/>
      <c r="FP459" s="1"/>
      <c r="FQ459" s="1"/>
      <c r="FR459" s="1"/>
      <c r="FS459" s="1"/>
      <c r="FT459" s="1"/>
      <c r="FU459" s="1"/>
      <c r="FV459" s="1"/>
      <c r="FW459" s="1"/>
      <c r="FX459" s="1"/>
      <c r="FY459" s="1"/>
      <c r="FZ459" s="1"/>
      <c r="GA459" s="1"/>
      <c r="GB459" s="1"/>
      <c r="GC459" s="1"/>
      <c r="GD459" s="1"/>
      <c r="GE459" s="1"/>
      <c r="GF459" s="1"/>
      <c r="JF459" s="1"/>
      <c r="JG459" s="1"/>
      <c r="JH459" s="1"/>
      <c r="JI459" s="1"/>
      <c r="JJ459" s="1"/>
      <c r="JK459" s="1"/>
      <c r="JL459" s="1"/>
      <c r="JM459" s="1"/>
      <c r="JN459" s="1"/>
      <c r="KN459" s="1"/>
      <c r="KO459" s="1"/>
      <c r="KP459" s="1"/>
      <c r="KQ459" s="1"/>
      <c r="KR459" s="4"/>
      <c r="KS459" s="4"/>
      <c r="KT459" s="4"/>
      <c r="KU459" s="1"/>
      <c r="KV459" s="1"/>
      <c r="KW459" s="1"/>
      <c r="KX459" s="1"/>
      <c r="KY459" s="1"/>
      <c r="KZ459" s="1"/>
      <c r="LA459" s="1"/>
      <c r="LB459" s="1"/>
      <c r="LC459" s="1"/>
      <c r="LD459" s="4"/>
      <c r="LE459" s="4"/>
      <c r="LF459" s="4"/>
      <c r="LG459" s="4"/>
      <c r="LH459" s="4"/>
      <c r="SK459" s="1"/>
      <c r="SL459" s="1"/>
      <c r="SM459" s="1"/>
      <c r="SN459" s="1"/>
      <c r="SO459" s="1"/>
      <c r="SP459" s="1"/>
      <c r="SQ459" s="1"/>
      <c r="SR459" s="1"/>
      <c r="SS459" s="1"/>
      <c r="ST459" s="1"/>
      <c r="SU459" s="1"/>
      <c r="SV459" s="1"/>
      <c r="SW459" s="1"/>
      <c r="SX459" s="1"/>
      <c r="SY459" s="1"/>
      <c r="SZ459" s="1"/>
      <c r="TA459" s="1"/>
      <c r="TB459" s="1"/>
      <c r="TC459" s="1"/>
      <c r="TD459" s="1"/>
      <c r="TE459" s="1"/>
    </row>
    <row r="460">
      <c r="K460" s="1"/>
      <c r="L460" s="1"/>
      <c r="M460" s="1"/>
      <c r="N460" s="1"/>
      <c r="O460" s="1"/>
      <c r="P460" s="1"/>
      <c r="Q460" s="1"/>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1"/>
      <c r="AU460" s="1"/>
      <c r="AV460" s="1"/>
      <c r="AW460" s="1"/>
      <c r="AX460" s="1"/>
      <c r="AY460" s="1"/>
      <c r="AZ460" s="3"/>
      <c r="BA460" s="3"/>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X460" s="1"/>
      <c r="DY460" s="1"/>
      <c r="DZ460" s="1"/>
      <c r="EA460" s="1"/>
      <c r="EB460" s="1"/>
      <c r="EC460" s="1"/>
      <c r="ED460" s="1"/>
      <c r="EE460" s="1"/>
      <c r="EF460" s="1"/>
      <c r="EG460" s="1"/>
      <c r="EH460" s="1"/>
      <c r="EI460" s="1"/>
      <c r="EJ460" s="1"/>
      <c r="EK460" s="1"/>
      <c r="EL460" s="1"/>
      <c r="EM460" s="1"/>
      <c r="EN460" s="1"/>
      <c r="EO460" s="1"/>
      <c r="EP460" s="1"/>
      <c r="EQ460" s="1"/>
      <c r="ER460" s="1"/>
      <c r="FM460" s="1"/>
      <c r="FN460" s="1"/>
      <c r="FO460" s="1"/>
      <c r="FP460" s="1"/>
      <c r="FQ460" s="1"/>
      <c r="FR460" s="1"/>
      <c r="FS460" s="1"/>
      <c r="FT460" s="1"/>
      <c r="FU460" s="1"/>
      <c r="FV460" s="1"/>
      <c r="FW460" s="1"/>
      <c r="FX460" s="1"/>
      <c r="FY460" s="1"/>
      <c r="FZ460" s="1"/>
      <c r="GA460" s="1"/>
      <c r="GB460" s="1"/>
      <c r="GC460" s="1"/>
      <c r="GD460" s="1"/>
      <c r="GE460" s="1"/>
      <c r="GF460" s="1"/>
      <c r="JF460" s="1"/>
      <c r="JG460" s="1"/>
      <c r="JH460" s="1"/>
      <c r="JI460" s="1"/>
      <c r="JJ460" s="1"/>
      <c r="JK460" s="1"/>
      <c r="JL460" s="1"/>
      <c r="JM460" s="1"/>
      <c r="JN460" s="1"/>
      <c r="KN460" s="1"/>
      <c r="KO460" s="1"/>
      <c r="KP460" s="1"/>
      <c r="KQ460" s="1"/>
      <c r="KR460" s="4"/>
      <c r="KS460" s="4"/>
      <c r="KT460" s="4"/>
      <c r="KU460" s="1"/>
      <c r="KV460" s="1"/>
      <c r="KW460" s="1"/>
      <c r="KX460" s="1"/>
      <c r="KY460" s="1"/>
      <c r="KZ460" s="1"/>
      <c r="LA460" s="1"/>
      <c r="LB460" s="1"/>
      <c r="LC460" s="1"/>
      <c r="LD460" s="4"/>
      <c r="LE460" s="4"/>
      <c r="LF460" s="4"/>
      <c r="LG460" s="4"/>
      <c r="LH460" s="4"/>
      <c r="SK460" s="1"/>
      <c r="SL460" s="1"/>
      <c r="SM460" s="1"/>
      <c r="SN460" s="1"/>
      <c r="SO460" s="1"/>
      <c r="SP460" s="1"/>
      <c r="SQ460" s="1"/>
      <c r="SR460" s="1"/>
      <c r="SS460" s="1"/>
      <c r="ST460" s="1"/>
      <c r="SU460" s="1"/>
      <c r="SV460" s="1"/>
      <c r="SW460" s="1"/>
      <c r="SX460" s="1"/>
      <c r="SY460" s="1"/>
      <c r="SZ460" s="1"/>
      <c r="TA460" s="1"/>
      <c r="TB460" s="1"/>
      <c r="TC460" s="1"/>
      <c r="TD460" s="1"/>
      <c r="TE460" s="1"/>
    </row>
    <row r="461">
      <c r="K461" s="1"/>
      <c r="L461" s="1"/>
      <c r="M461" s="1"/>
      <c r="N461" s="1"/>
      <c r="O461" s="1"/>
      <c r="P461" s="1"/>
      <c r="Q461" s="1"/>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1"/>
      <c r="AU461" s="1"/>
      <c r="AV461" s="1"/>
      <c r="AW461" s="1"/>
      <c r="AX461" s="1"/>
      <c r="AY461" s="1"/>
      <c r="AZ461" s="3"/>
      <c r="BA461" s="3"/>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X461" s="1"/>
      <c r="DY461" s="1"/>
      <c r="DZ461" s="1"/>
      <c r="EA461" s="1"/>
      <c r="EB461" s="1"/>
      <c r="EC461" s="1"/>
      <c r="ED461" s="1"/>
      <c r="EE461" s="1"/>
      <c r="EF461" s="1"/>
      <c r="EG461" s="1"/>
      <c r="EH461" s="1"/>
      <c r="EI461" s="1"/>
      <c r="EJ461" s="1"/>
      <c r="EK461" s="1"/>
      <c r="EL461" s="1"/>
      <c r="EM461" s="1"/>
      <c r="EN461" s="1"/>
      <c r="EO461" s="1"/>
      <c r="EP461" s="1"/>
      <c r="EQ461" s="1"/>
      <c r="ER461" s="1"/>
      <c r="FM461" s="1"/>
      <c r="FN461" s="1"/>
      <c r="FO461" s="1"/>
      <c r="FP461" s="1"/>
      <c r="FQ461" s="1"/>
      <c r="FR461" s="1"/>
      <c r="FS461" s="1"/>
      <c r="FT461" s="1"/>
      <c r="FU461" s="1"/>
      <c r="FV461" s="1"/>
      <c r="FW461" s="1"/>
      <c r="FX461" s="1"/>
      <c r="FY461" s="1"/>
      <c r="FZ461" s="1"/>
      <c r="GA461" s="1"/>
      <c r="GB461" s="1"/>
      <c r="GC461" s="1"/>
      <c r="GD461" s="1"/>
      <c r="GE461" s="1"/>
      <c r="GF461" s="1"/>
      <c r="JF461" s="1"/>
      <c r="JG461" s="1"/>
      <c r="JH461" s="1"/>
      <c r="JI461" s="1"/>
      <c r="JJ461" s="1"/>
      <c r="JK461" s="1"/>
      <c r="JL461" s="1"/>
      <c r="JM461" s="1"/>
      <c r="JN461" s="1"/>
      <c r="KN461" s="1"/>
      <c r="KO461" s="1"/>
      <c r="KP461" s="1"/>
      <c r="KQ461" s="1"/>
      <c r="KR461" s="4"/>
      <c r="KS461" s="4"/>
      <c r="KT461" s="4"/>
      <c r="KU461" s="1"/>
      <c r="KV461" s="1"/>
      <c r="KW461" s="1"/>
      <c r="KX461" s="1"/>
      <c r="KY461" s="1"/>
      <c r="KZ461" s="1"/>
      <c r="LA461" s="1"/>
      <c r="LB461" s="1"/>
      <c r="LC461" s="1"/>
      <c r="LD461" s="4"/>
      <c r="LE461" s="4"/>
      <c r="LF461" s="4"/>
      <c r="LG461" s="4"/>
      <c r="LH461" s="4"/>
      <c r="SK461" s="1"/>
      <c r="SL461" s="1"/>
      <c r="SM461" s="1"/>
      <c r="SN461" s="1"/>
      <c r="SO461" s="1"/>
      <c r="SP461" s="1"/>
      <c r="SQ461" s="1"/>
      <c r="SR461" s="1"/>
      <c r="SS461" s="1"/>
      <c r="ST461" s="1"/>
      <c r="SU461" s="1"/>
      <c r="SV461" s="1"/>
      <c r="SW461" s="1"/>
      <c r="SX461" s="1"/>
      <c r="SY461" s="1"/>
      <c r="SZ461" s="1"/>
      <c r="TA461" s="1"/>
      <c r="TB461" s="1"/>
      <c r="TC461" s="1"/>
      <c r="TD461" s="1"/>
      <c r="TE461" s="1"/>
    </row>
    <row r="462">
      <c r="K462" s="1"/>
      <c r="L462" s="1"/>
      <c r="M462" s="1"/>
      <c r="N462" s="1"/>
      <c r="O462" s="1"/>
      <c r="P462" s="1"/>
      <c r="Q462" s="1"/>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1"/>
      <c r="AU462" s="1"/>
      <c r="AV462" s="1"/>
      <c r="AW462" s="1"/>
      <c r="AX462" s="1"/>
      <c r="AY462" s="1"/>
      <c r="AZ462" s="3"/>
      <c r="BA462" s="3"/>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X462" s="1"/>
      <c r="DY462" s="1"/>
      <c r="DZ462" s="1"/>
      <c r="EA462" s="1"/>
      <c r="EB462" s="1"/>
      <c r="EC462" s="1"/>
      <c r="ED462" s="1"/>
      <c r="EE462" s="1"/>
      <c r="EF462" s="1"/>
      <c r="EG462" s="1"/>
      <c r="EH462" s="1"/>
      <c r="EI462" s="1"/>
      <c r="EJ462" s="1"/>
      <c r="EK462" s="1"/>
      <c r="EL462" s="1"/>
      <c r="EM462" s="1"/>
      <c r="EN462" s="1"/>
      <c r="EO462" s="1"/>
      <c r="EP462" s="1"/>
      <c r="EQ462" s="1"/>
      <c r="ER462" s="1"/>
      <c r="FM462" s="1"/>
      <c r="FN462" s="1"/>
      <c r="FO462" s="1"/>
      <c r="FP462" s="1"/>
      <c r="FQ462" s="1"/>
      <c r="FR462" s="1"/>
      <c r="FS462" s="1"/>
      <c r="FT462" s="1"/>
      <c r="FU462" s="1"/>
      <c r="FV462" s="1"/>
      <c r="FW462" s="1"/>
      <c r="FX462" s="1"/>
      <c r="FY462" s="1"/>
      <c r="FZ462" s="1"/>
      <c r="GA462" s="1"/>
      <c r="GB462" s="1"/>
      <c r="GC462" s="1"/>
      <c r="GD462" s="1"/>
      <c r="GE462" s="1"/>
      <c r="GF462" s="1"/>
      <c r="JF462" s="1"/>
      <c r="JG462" s="1"/>
      <c r="JH462" s="1"/>
      <c r="JI462" s="1"/>
      <c r="JJ462" s="1"/>
      <c r="JK462" s="1"/>
      <c r="JL462" s="1"/>
      <c r="JM462" s="1"/>
      <c r="JN462" s="1"/>
      <c r="KN462" s="1"/>
      <c r="KO462" s="1"/>
      <c r="KP462" s="1"/>
      <c r="KQ462" s="1"/>
      <c r="KR462" s="4"/>
      <c r="KS462" s="4"/>
      <c r="KT462" s="4"/>
      <c r="KU462" s="1"/>
      <c r="KV462" s="1"/>
      <c r="KW462" s="1"/>
      <c r="KX462" s="1"/>
      <c r="KY462" s="1"/>
      <c r="KZ462" s="1"/>
      <c r="LA462" s="1"/>
      <c r="LB462" s="1"/>
      <c r="LC462" s="1"/>
      <c r="LD462" s="4"/>
      <c r="LE462" s="4"/>
      <c r="LF462" s="4"/>
      <c r="LG462" s="4"/>
      <c r="LH462" s="4"/>
      <c r="SK462" s="1"/>
      <c r="SL462" s="1"/>
      <c r="SM462" s="1"/>
      <c r="SN462" s="1"/>
      <c r="SO462" s="1"/>
      <c r="SP462" s="1"/>
      <c r="SQ462" s="1"/>
      <c r="SR462" s="1"/>
      <c r="SS462" s="1"/>
      <c r="ST462" s="1"/>
      <c r="SU462" s="1"/>
      <c r="SV462" s="1"/>
      <c r="SW462" s="1"/>
      <c r="SX462" s="1"/>
      <c r="SY462" s="1"/>
      <c r="SZ462" s="1"/>
      <c r="TA462" s="1"/>
      <c r="TB462" s="1"/>
      <c r="TC462" s="1"/>
      <c r="TD462" s="1"/>
      <c r="TE462" s="1"/>
    </row>
    <row r="463">
      <c r="K463" s="1"/>
      <c r="L463" s="1"/>
      <c r="M463" s="1"/>
      <c r="N463" s="1"/>
      <c r="O463" s="1"/>
      <c r="P463" s="1"/>
      <c r="Q463" s="1"/>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1"/>
      <c r="AU463" s="1"/>
      <c r="AV463" s="1"/>
      <c r="AW463" s="1"/>
      <c r="AX463" s="1"/>
      <c r="AY463" s="1"/>
      <c r="AZ463" s="3"/>
      <c r="BA463" s="3"/>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X463" s="1"/>
      <c r="DY463" s="1"/>
      <c r="DZ463" s="1"/>
      <c r="EA463" s="1"/>
      <c r="EB463" s="1"/>
      <c r="EC463" s="1"/>
      <c r="ED463" s="1"/>
      <c r="EE463" s="1"/>
      <c r="EF463" s="1"/>
      <c r="EG463" s="1"/>
      <c r="EH463" s="1"/>
      <c r="EI463" s="1"/>
      <c r="EJ463" s="1"/>
      <c r="EK463" s="1"/>
      <c r="EL463" s="1"/>
      <c r="EM463" s="1"/>
      <c r="EN463" s="1"/>
      <c r="EO463" s="1"/>
      <c r="EP463" s="1"/>
      <c r="EQ463" s="1"/>
      <c r="ER463" s="1"/>
      <c r="FM463" s="1"/>
      <c r="FN463" s="1"/>
      <c r="FO463" s="1"/>
      <c r="FP463" s="1"/>
      <c r="FQ463" s="1"/>
      <c r="FR463" s="1"/>
      <c r="FS463" s="1"/>
      <c r="FT463" s="1"/>
      <c r="FU463" s="1"/>
      <c r="FV463" s="1"/>
      <c r="FW463" s="1"/>
      <c r="FX463" s="1"/>
      <c r="FY463" s="1"/>
      <c r="FZ463" s="1"/>
      <c r="GA463" s="1"/>
      <c r="GB463" s="1"/>
      <c r="GC463" s="1"/>
      <c r="GD463" s="1"/>
      <c r="GE463" s="1"/>
      <c r="GF463" s="1"/>
      <c r="JF463" s="1"/>
      <c r="JG463" s="1"/>
      <c r="JH463" s="1"/>
      <c r="JI463" s="1"/>
      <c r="JJ463" s="1"/>
      <c r="JK463" s="1"/>
      <c r="JL463" s="1"/>
      <c r="JM463" s="1"/>
      <c r="JN463" s="1"/>
      <c r="KN463" s="1"/>
      <c r="KO463" s="1"/>
      <c r="KP463" s="1"/>
      <c r="KQ463" s="1"/>
      <c r="KR463" s="4"/>
      <c r="KS463" s="4"/>
      <c r="KT463" s="4"/>
      <c r="KU463" s="1"/>
      <c r="KV463" s="1"/>
      <c r="KW463" s="1"/>
      <c r="KX463" s="1"/>
      <c r="KY463" s="1"/>
      <c r="KZ463" s="1"/>
      <c r="LA463" s="1"/>
      <c r="LB463" s="1"/>
      <c r="LC463" s="1"/>
      <c r="LD463" s="4"/>
      <c r="LE463" s="4"/>
      <c r="LF463" s="4"/>
      <c r="LG463" s="4"/>
      <c r="LH463" s="4"/>
      <c r="SK463" s="1"/>
      <c r="SL463" s="1"/>
      <c r="SM463" s="1"/>
      <c r="SN463" s="1"/>
      <c r="SO463" s="1"/>
      <c r="SP463" s="1"/>
      <c r="SQ463" s="1"/>
      <c r="SR463" s="1"/>
      <c r="SS463" s="1"/>
      <c r="ST463" s="1"/>
      <c r="SU463" s="1"/>
      <c r="SV463" s="1"/>
      <c r="SW463" s="1"/>
      <c r="SX463" s="1"/>
      <c r="SY463" s="1"/>
      <c r="SZ463" s="1"/>
      <c r="TA463" s="1"/>
      <c r="TB463" s="1"/>
      <c r="TC463" s="1"/>
      <c r="TD463" s="1"/>
      <c r="TE463" s="1"/>
    </row>
    <row r="464">
      <c r="K464" s="1"/>
      <c r="L464" s="1"/>
      <c r="M464" s="1"/>
      <c r="N464" s="1"/>
      <c r="O464" s="1"/>
      <c r="P464" s="1"/>
      <c r="Q464" s="1"/>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1"/>
      <c r="AU464" s="1"/>
      <c r="AV464" s="1"/>
      <c r="AW464" s="1"/>
      <c r="AX464" s="1"/>
      <c r="AY464" s="1"/>
      <c r="AZ464" s="3"/>
      <c r="BA464" s="3"/>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X464" s="1"/>
      <c r="DY464" s="1"/>
      <c r="DZ464" s="1"/>
      <c r="EA464" s="1"/>
      <c r="EB464" s="1"/>
      <c r="EC464" s="1"/>
      <c r="ED464" s="1"/>
      <c r="EE464" s="1"/>
      <c r="EF464" s="1"/>
      <c r="EG464" s="1"/>
      <c r="EH464" s="1"/>
      <c r="EI464" s="1"/>
      <c r="EJ464" s="1"/>
      <c r="EK464" s="1"/>
      <c r="EL464" s="1"/>
      <c r="EM464" s="1"/>
      <c r="EN464" s="1"/>
      <c r="EO464" s="1"/>
      <c r="EP464" s="1"/>
      <c r="EQ464" s="1"/>
      <c r="ER464" s="1"/>
      <c r="FM464" s="1"/>
      <c r="FN464" s="1"/>
      <c r="FO464" s="1"/>
      <c r="FP464" s="1"/>
      <c r="FQ464" s="1"/>
      <c r="FR464" s="1"/>
      <c r="FS464" s="1"/>
      <c r="FT464" s="1"/>
      <c r="FU464" s="1"/>
      <c r="FV464" s="1"/>
      <c r="FW464" s="1"/>
      <c r="FX464" s="1"/>
      <c r="FY464" s="1"/>
      <c r="FZ464" s="1"/>
      <c r="GA464" s="1"/>
      <c r="GB464" s="1"/>
      <c r="GC464" s="1"/>
      <c r="GD464" s="1"/>
      <c r="GE464" s="1"/>
      <c r="GF464" s="1"/>
      <c r="JF464" s="1"/>
      <c r="JG464" s="1"/>
      <c r="JH464" s="1"/>
      <c r="JI464" s="1"/>
      <c r="JJ464" s="1"/>
      <c r="JK464" s="1"/>
      <c r="JL464" s="1"/>
      <c r="JM464" s="1"/>
      <c r="JN464" s="1"/>
      <c r="KN464" s="1"/>
      <c r="KO464" s="1"/>
      <c r="KP464" s="1"/>
      <c r="KQ464" s="1"/>
      <c r="KR464" s="4"/>
      <c r="KS464" s="4"/>
      <c r="KT464" s="4"/>
      <c r="KU464" s="1"/>
      <c r="KV464" s="1"/>
      <c r="KW464" s="1"/>
      <c r="KX464" s="1"/>
      <c r="KY464" s="1"/>
      <c r="KZ464" s="1"/>
      <c r="LA464" s="1"/>
      <c r="LB464" s="1"/>
      <c r="LC464" s="1"/>
      <c r="LD464" s="4"/>
      <c r="LE464" s="4"/>
      <c r="LF464" s="4"/>
      <c r="LG464" s="4"/>
      <c r="LH464" s="4"/>
      <c r="SK464" s="1"/>
      <c r="SL464" s="1"/>
      <c r="SM464" s="1"/>
      <c r="SN464" s="1"/>
      <c r="SO464" s="1"/>
      <c r="SP464" s="1"/>
      <c r="SQ464" s="1"/>
      <c r="SR464" s="1"/>
      <c r="SS464" s="1"/>
      <c r="ST464" s="1"/>
      <c r="SU464" s="1"/>
      <c r="SV464" s="1"/>
      <c r="SW464" s="1"/>
      <c r="SX464" s="1"/>
      <c r="SY464" s="1"/>
      <c r="SZ464" s="1"/>
      <c r="TA464" s="1"/>
      <c r="TB464" s="1"/>
      <c r="TC464" s="1"/>
      <c r="TD464" s="1"/>
      <c r="TE464" s="1"/>
    </row>
    <row r="465">
      <c r="K465" s="1"/>
      <c r="L465" s="1"/>
      <c r="M465" s="1"/>
      <c r="N465" s="1"/>
      <c r="O465" s="1"/>
      <c r="P465" s="1"/>
      <c r="Q465" s="1"/>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1"/>
      <c r="AU465" s="1"/>
      <c r="AV465" s="1"/>
      <c r="AW465" s="1"/>
      <c r="AX465" s="1"/>
      <c r="AY465" s="1"/>
      <c r="AZ465" s="3"/>
      <c r="BA465" s="3"/>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X465" s="1"/>
      <c r="DY465" s="1"/>
      <c r="DZ465" s="1"/>
      <c r="EA465" s="1"/>
      <c r="EB465" s="1"/>
      <c r="EC465" s="1"/>
      <c r="ED465" s="1"/>
      <c r="EE465" s="1"/>
      <c r="EF465" s="1"/>
      <c r="EG465" s="1"/>
      <c r="EH465" s="1"/>
      <c r="EI465" s="1"/>
      <c r="EJ465" s="1"/>
      <c r="EK465" s="1"/>
      <c r="EL465" s="1"/>
      <c r="EM465" s="1"/>
      <c r="EN465" s="1"/>
      <c r="EO465" s="1"/>
      <c r="EP465" s="1"/>
      <c r="EQ465" s="1"/>
      <c r="ER465" s="1"/>
      <c r="FM465" s="1"/>
      <c r="FN465" s="1"/>
      <c r="FO465" s="1"/>
      <c r="FP465" s="1"/>
      <c r="FQ465" s="1"/>
      <c r="FR465" s="1"/>
      <c r="FS465" s="1"/>
      <c r="FT465" s="1"/>
      <c r="FU465" s="1"/>
      <c r="FV465" s="1"/>
      <c r="FW465" s="1"/>
      <c r="FX465" s="1"/>
      <c r="FY465" s="1"/>
      <c r="FZ465" s="1"/>
      <c r="GA465" s="1"/>
      <c r="GB465" s="1"/>
      <c r="GC465" s="1"/>
      <c r="GD465" s="1"/>
      <c r="GE465" s="1"/>
      <c r="GF465" s="1"/>
      <c r="JF465" s="1"/>
      <c r="JG465" s="1"/>
      <c r="JH465" s="1"/>
      <c r="JI465" s="1"/>
      <c r="JJ465" s="1"/>
      <c r="JK465" s="1"/>
      <c r="JL465" s="1"/>
      <c r="JM465" s="1"/>
      <c r="JN465" s="1"/>
      <c r="KN465" s="1"/>
      <c r="KO465" s="1"/>
      <c r="KP465" s="1"/>
      <c r="KQ465" s="1"/>
      <c r="KR465" s="4"/>
      <c r="KS465" s="4"/>
      <c r="KT465" s="4"/>
      <c r="KU465" s="1"/>
      <c r="KV465" s="1"/>
      <c r="KW465" s="1"/>
      <c r="KX465" s="1"/>
      <c r="KY465" s="1"/>
      <c r="KZ465" s="1"/>
      <c r="LA465" s="1"/>
      <c r="LB465" s="1"/>
      <c r="LC465" s="1"/>
      <c r="LD465" s="4"/>
      <c r="LE465" s="4"/>
      <c r="LF465" s="4"/>
      <c r="LG465" s="4"/>
      <c r="LH465" s="4"/>
      <c r="SK465" s="1"/>
      <c r="SL465" s="1"/>
      <c r="SM465" s="1"/>
      <c r="SN465" s="1"/>
      <c r="SO465" s="1"/>
      <c r="SP465" s="1"/>
      <c r="SQ465" s="1"/>
      <c r="SR465" s="1"/>
      <c r="SS465" s="1"/>
      <c r="ST465" s="1"/>
      <c r="SU465" s="1"/>
      <c r="SV465" s="1"/>
      <c r="SW465" s="1"/>
      <c r="SX465" s="1"/>
      <c r="SY465" s="1"/>
      <c r="SZ465" s="1"/>
      <c r="TA465" s="1"/>
      <c r="TB465" s="1"/>
      <c r="TC465" s="1"/>
      <c r="TD465" s="1"/>
      <c r="TE465" s="1"/>
    </row>
    <row r="466">
      <c r="K466" s="1"/>
      <c r="L466" s="1"/>
      <c r="M466" s="1"/>
      <c r="N466" s="1"/>
      <c r="O466" s="1"/>
      <c r="P466" s="1"/>
      <c r="Q466" s="1"/>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1"/>
      <c r="AU466" s="1"/>
      <c r="AV466" s="1"/>
      <c r="AW466" s="1"/>
      <c r="AX466" s="1"/>
      <c r="AY466" s="1"/>
      <c r="AZ466" s="3"/>
      <c r="BA466" s="3"/>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X466" s="1"/>
      <c r="DY466" s="1"/>
      <c r="DZ466" s="1"/>
      <c r="EA466" s="1"/>
      <c r="EB466" s="1"/>
      <c r="EC466" s="1"/>
      <c r="ED466" s="1"/>
      <c r="EE466" s="1"/>
      <c r="EF466" s="1"/>
      <c r="EG466" s="1"/>
      <c r="EH466" s="1"/>
      <c r="EI466" s="1"/>
      <c r="EJ466" s="1"/>
      <c r="EK466" s="1"/>
      <c r="EL466" s="1"/>
      <c r="EM466" s="1"/>
      <c r="EN466" s="1"/>
      <c r="EO466" s="1"/>
      <c r="EP466" s="1"/>
      <c r="EQ466" s="1"/>
      <c r="ER466" s="1"/>
      <c r="FM466" s="1"/>
      <c r="FN466" s="1"/>
      <c r="FO466" s="1"/>
      <c r="FP466" s="1"/>
      <c r="FQ466" s="1"/>
      <c r="FR466" s="1"/>
      <c r="FS466" s="1"/>
      <c r="FT466" s="1"/>
      <c r="FU466" s="1"/>
      <c r="FV466" s="1"/>
      <c r="FW466" s="1"/>
      <c r="FX466" s="1"/>
      <c r="FY466" s="1"/>
      <c r="FZ466" s="1"/>
      <c r="GA466" s="1"/>
      <c r="GB466" s="1"/>
      <c r="GC466" s="1"/>
      <c r="GD466" s="1"/>
      <c r="GE466" s="1"/>
      <c r="GF466" s="1"/>
      <c r="JF466" s="1"/>
      <c r="JG466" s="1"/>
      <c r="JH466" s="1"/>
      <c r="JI466" s="1"/>
      <c r="JJ466" s="1"/>
      <c r="JK466" s="1"/>
      <c r="JL466" s="1"/>
      <c r="JM466" s="1"/>
      <c r="JN466" s="1"/>
      <c r="KN466" s="1"/>
      <c r="KO466" s="1"/>
      <c r="KP466" s="1"/>
      <c r="KQ466" s="1"/>
      <c r="KR466" s="4"/>
      <c r="KS466" s="4"/>
      <c r="KT466" s="4"/>
      <c r="KU466" s="1"/>
      <c r="KV466" s="1"/>
      <c r="KW466" s="1"/>
      <c r="KX466" s="1"/>
      <c r="KY466" s="1"/>
      <c r="KZ466" s="1"/>
      <c r="LA466" s="1"/>
      <c r="LB466" s="1"/>
      <c r="LC466" s="1"/>
      <c r="LD466" s="4"/>
      <c r="LE466" s="4"/>
      <c r="LF466" s="4"/>
      <c r="LG466" s="4"/>
      <c r="LH466" s="4"/>
      <c r="SK466" s="1"/>
      <c r="SL466" s="1"/>
      <c r="SM466" s="1"/>
      <c r="SN466" s="1"/>
      <c r="SO466" s="1"/>
      <c r="SP466" s="1"/>
      <c r="SQ466" s="1"/>
      <c r="SR466" s="1"/>
      <c r="SS466" s="1"/>
      <c r="ST466" s="1"/>
      <c r="SU466" s="1"/>
      <c r="SV466" s="1"/>
      <c r="SW466" s="1"/>
      <c r="SX466" s="1"/>
      <c r="SY466" s="1"/>
      <c r="SZ466" s="1"/>
      <c r="TA466" s="1"/>
      <c r="TB466" s="1"/>
      <c r="TC466" s="1"/>
      <c r="TD466" s="1"/>
      <c r="TE466" s="1"/>
    </row>
    <row r="467">
      <c r="K467" s="1"/>
      <c r="L467" s="1"/>
      <c r="M467" s="1"/>
      <c r="N467" s="1"/>
      <c r="O467" s="1"/>
      <c r="P467" s="1"/>
      <c r="Q467" s="1"/>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1"/>
      <c r="AU467" s="1"/>
      <c r="AV467" s="1"/>
      <c r="AW467" s="1"/>
      <c r="AX467" s="1"/>
      <c r="AY467" s="1"/>
      <c r="AZ467" s="3"/>
      <c r="BA467" s="3"/>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X467" s="1"/>
      <c r="DY467" s="1"/>
      <c r="DZ467" s="1"/>
      <c r="EA467" s="1"/>
      <c r="EB467" s="1"/>
      <c r="EC467" s="1"/>
      <c r="ED467" s="1"/>
      <c r="EE467" s="1"/>
      <c r="EF467" s="1"/>
      <c r="EG467" s="1"/>
      <c r="EH467" s="1"/>
      <c r="EI467" s="1"/>
      <c r="EJ467" s="1"/>
      <c r="EK467" s="1"/>
      <c r="EL467" s="1"/>
      <c r="EM467" s="1"/>
      <c r="EN467" s="1"/>
      <c r="EO467" s="1"/>
      <c r="EP467" s="1"/>
      <c r="EQ467" s="1"/>
      <c r="ER467" s="1"/>
      <c r="FM467" s="1"/>
      <c r="FN467" s="1"/>
      <c r="FO467" s="1"/>
      <c r="FP467" s="1"/>
      <c r="FQ467" s="1"/>
      <c r="FR467" s="1"/>
      <c r="FS467" s="1"/>
      <c r="FT467" s="1"/>
      <c r="FU467" s="1"/>
      <c r="FV467" s="1"/>
      <c r="FW467" s="1"/>
      <c r="FX467" s="1"/>
      <c r="FY467" s="1"/>
      <c r="FZ467" s="1"/>
      <c r="GA467" s="1"/>
      <c r="GB467" s="1"/>
      <c r="GC467" s="1"/>
      <c r="GD467" s="1"/>
      <c r="GE467" s="1"/>
      <c r="GF467" s="1"/>
      <c r="JF467" s="1"/>
      <c r="JG467" s="1"/>
      <c r="JH467" s="1"/>
      <c r="JI467" s="1"/>
      <c r="JJ467" s="1"/>
      <c r="JK467" s="1"/>
      <c r="JL467" s="1"/>
      <c r="JM467" s="1"/>
      <c r="JN467" s="1"/>
      <c r="KN467" s="1"/>
      <c r="KO467" s="1"/>
      <c r="KP467" s="1"/>
      <c r="KQ467" s="1"/>
      <c r="KR467" s="4"/>
      <c r="KS467" s="4"/>
      <c r="KT467" s="4"/>
      <c r="KU467" s="1"/>
      <c r="KV467" s="1"/>
      <c r="KW467" s="1"/>
      <c r="KX467" s="1"/>
      <c r="KY467" s="1"/>
      <c r="KZ467" s="1"/>
      <c r="LA467" s="1"/>
      <c r="LB467" s="1"/>
      <c r="LC467" s="1"/>
      <c r="LD467" s="4"/>
      <c r="LE467" s="4"/>
      <c r="LF467" s="4"/>
      <c r="LG467" s="4"/>
      <c r="LH467" s="4"/>
      <c r="SK467" s="1"/>
      <c r="SL467" s="1"/>
      <c r="SM467" s="1"/>
      <c r="SN467" s="1"/>
      <c r="SO467" s="1"/>
      <c r="SP467" s="1"/>
      <c r="SQ467" s="1"/>
      <c r="SR467" s="1"/>
      <c r="SS467" s="1"/>
      <c r="ST467" s="1"/>
      <c r="SU467" s="1"/>
      <c r="SV467" s="1"/>
      <c r="SW467" s="1"/>
      <c r="SX467" s="1"/>
      <c r="SY467" s="1"/>
      <c r="SZ467" s="1"/>
      <c r="TA467" s="1"/>
      <c r="TB467" s="1"/>
      <c r="TC467" s="1"/>
      <c r="TD467" s="1"/>
      <c r="TE467" s="1"/>
    </row>
    <row r="468">
      <c r="K468" s="1"/>
      <c r="L468" s="1"/>
      <c r="M468" s="1"/>
      <c r="N468" s="1"/>
      <c r="O468" s="1"/>
      <c r="P468" s="1"/>
      <c r="Q468" s="1"/>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1"/>
      <c r="AU468" s="1"/>
      <c r="AV468" s="1"/>
      <c r="AW468" s="1"/>
      <c r="AX468" s="1"/>
      <c r="AY468" s="1"/>
      <c r="AZ468" s="3"/>
      <c r="BA468" s="3"/>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X468" s="1"/>
      <c r="DY468" s="1"/>
      <c r="DZ468" s="1"/>
      <c r="EA468" s="1"/>
      <c r="EB468" s="1"/>
      <c r="EC468" s="1"/>
      <c r="ED468" s="1"/>
      <c r="EE468" s="1"/>
      <c r="EF468" s="1"/>
      <c r="EG468" s="1"/>
      <c r="EH468" s="1"/>
      <c r="EI468" s="1"/>
      <c r="EJ468" s="1"/>
      <c r="EK468" s="1"/>
      <c r="EL468" s="1"/>
      <c r="EM468" s="1"/>
      <c r="EN468" s="1"/>
      <c r="EO468" s="1"/>
      <c r="EP468" s="1"/>
      <c r="EQ468" s="1"/>
      <c r="ER468" s="1"/>
      <c r="FM468" s="1"/>
      <c r="FN468" s="1"/>
      <c r="FO468" s="1"/>
      <c r="FP468" s="1"/>
      <c r="FQ468" s="1"/>
      <c r="FR468" s="1"/>
      <c r="FS468" s="1"/>
      <c r="FT468" s="1"/>
      <c r="FU468" s="1"/>
      <c r="FV468" s="1"/>
      <c r="FW468" s="1"/>
      <c r="FX468" s="1"/>
      <c r="FY468" s="1"/>
      <c r="FZ468" s="1"/>
      <c r="GA468" s="1"/>
      <c r="GB468" s="1"/>
      <c r="GC468" s="1"/>
      <c r="GD468" s="1"/>
      <c r="GE468" s="1"/>
      <c r="GF468" s="1"/>
      <c r="JF468" s="1"/>
      <c r="JG468" s="1"/>
      <c r="JH468" s="1"/>
      <c r="JI468" s="1"/>
      <c r="JJ468" s="1"/>
      <c r="JK468" s="1"/>
      <c r="JL468" s="1"/>
      <c r="JM468" s="1"/>
      <c r="JN468" s="1"/>
      <c r="KN468" s="1"/>
      <c r="KO468" s="1"/>
      <c r="KP468" s="1"/>
      <c r="KQ468" s="1"/>
      <c r="KR468" s="4"/>
      <c r="KS468" s="4"/>
      <c r="KT468" s="4"/>
      <c r="KU468" s="1"/>
      <c r="KV468" s="1"/>
      <c r="KW468" s="1"/>
      <c r="KX468" s="1"/>
      <c r="KY468" s="1"/>
      <c r="KZ468" s="1"/>
      <c r="LA468" s="1"/>
      <c r="LB468" s="1"/>
      <c r="LC468" s="1"/>
      <c r="LD468" s="4"/>
      <c r="LE468" s="4"/>
      <c r="LF468" s="4"/>
      <c r="LG468" s="4"/>
      <c r="LH468" s="4"/>
      <c r="SK468" s="1"/>
      <c r="SL468" s="1"/>
      <c r="SM468" s="1"/>
      <c r="SN468" s="1"/>
      <c r="SO468" s="1"/>
      <c r="SP468" s="1"/>
      <c r="SQ468" s="1"/>
      <c r="SR468" s="1"/>
      <c r="SS468" s="1"/>
      <c r="ST468" s="1"/>
      <c r="SU468" s="1"/>
      <c r="SV468" s="1"/>
      <c r="SW468" s="1"/>
      <c r="SX468" s="1"/>
      <c r="SY468" s="1"/>
      <c r="SZ468" s="1"/>
      <c r="TA468" s="1"/>
      <c r="TB468" s="1"/>
      <c r="TC468" s="1"/>
      <c r="TD468" s="1"/>
      <c r="TE468" s="1"/>
    </row>
    <row r="469">
      <c r="K469" s="1"/>
      <c r="L469" s="1"/>
      <c r="M469" s="1"/>
      <c r="N469" s="1"/>
      <c r="O469" s="1"/>
      <c r="P469" s="1"/>
      <c r="Q469" s="1"/>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1"/>
      <c r="AU469" s="1"/>
      <c r="AV469" s="1"/>
      <c r="AW469" s="1"/>
      <c r="AX469" s="1"/>
      <c r="AY469" s="1"/>
      <c r="AZ469" s="3"/>
      <c r="BA469" s="3"/>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X469" s="1"/>
      <c r="DY469" s="1"/>
      <c r="DZ469" s="1"/>
      <c r="EA469" s="1"/>
      <c r="EB469" s="1"/>
      <c r="EC469" s="1"/>
      <c r="ED469" s="1"/>
      <c r="EE469" s="1"/>
      <c r="EF469" s="1"/>
      <c r="EG469" s="1"/>
      <c r="EH469" s="1"/>
      <c r="EI469" s="1"/>
      <c r="EJ469" s="1"/>
      <c r="EK469" s="1"/>
      <c r="EL469" s="1"/>
      <c r="EM469" s="1"/>
      <c r="EN469" s="1"/>
      <c r="EO469" s="1"/>
      <c r="EP469" s="1"/>
      <c r="EQ469" s="1"/>
      <c r="ER469" s="1"/>
      <c r="FM469" s="1"/>
      <c r="FN469" s="1"/>
      <c r="FO469" s="1"/>
      <c r="FP469" s="1"/>
      <c r="FQ469" s="1"/>
      <c r="FR469" s="1"/>
      <c r="FS469" s="1"/>
      <c r="FT469" s="1"/>
      <c r="FU469" s="1"/>
      <c r="FV469" s="1"/>
      <c r="FW469" s="1"/>
      <c r="FX469" s="1"/>
      <c r="FY469" s="1"/>
      <c r="FZ469" s="1"/>
      <c r="GA469" s="1"/>
      <c r="GB469" s="1"/>
      <c r="GC469" s="1"/>
      <c r="GD469" s="1"/>
      <c r="GE469" s="1"/>
      <c r="GF469" s="1"/>
      <c r="JF469" s="1"/>
      <c r="JG469" s="1"/>
      <c r="JH469" s="1"/>
      <c r="JI469" s="1"/>
      <c r="JJ469" s="1"/>
      <c r="JK469" s="1"/>
      <c r="JL469" s="1"/>
      <c r="JM469" s="1"/>
      <c r="JN469" s="1"/>
      <c r="KN469" s="1"/>
      <c r="KO469" s="1"/>
      <c r="KP469" s="1"/>
      <c r="KQ469" s="1"/>
      <c r="KR469" s="4"/>
      <c r="KS469" s="4"/>
      <c r="KT469" s="4"/>
      <c r="KU469" s="1"/>
      <c r="KV469" s="1"/>
      <c r="KW469" s="1"/>
      <c r="KX469" s="1"/>
      <c r="KY469" s="1"/>
      <c r="KZ469" s="1"/>
      <c r="LA469" s="1"/>
      <c r="LB469" s="1"/>
      <c r="LC469" s="1"/>
      <c r="LD469" s="4"/>
      <c r="LE469" s="4"/>
      <c r="LF469" s="4"/>
      <c r="LG469" s="4"/>
      <c r="LH469" s="4"/>
      <c r="SK469" s="1"/>
      <c r="SL469" s="1"/>
      <c r="SM469" s="1"/>
      <c r="SN469" s="1"/>
      <c r="SO469" s="1"/>
      <c r="SP469" s="1"/>
      <c r="SQ469" s="1"/>
      <c r="SR469" s="1"/>
      <c r="SS469" s="1"/>
      <c r="ST469" s="1"/>
      <c r="SU469" s="1"/>
      <c r="SV469" s="1"/>
      <c r="SW469" s="1"/>
      <c r="SX469" s="1"/>
      <c r="SY469" s="1"/>
      <c r="SZ469" s="1"/>
      <c r="TA469" s="1"/>
      <c r="TB469" s="1"/>
      <c r="TC469" s="1"/>
      <c r="TD469" s="1"/>
      <c r="TE469" s="1"/>
    </row>
    <row r="470">
      <c r="K470" s="1"/>
      <c r="L470" s="1"/>
      <c r="M470" s="1"/>
      <c r="N470" s="1"/>
      <c r="O470" s="1"/>
      <c r="P470" s="1"/>
      <c r="Q470" s="1"/>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1"/>
      <c r="AU470" s="1"/>
      <c r="AV470" s="1"/>
      <c r="AW470" s="1"/>
      <c r="AX470" s="1"/>
      <c r="AY470" s="1"/>
      <c r="AZ470" s="3"/>
      <c r="BA470" s="3"/>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X470" s="1"/>
      <c r="DY470" s="1"/>
      <c r="DZ470" s="1"/>
      <c r="EA470" s="1"/>
      <c r="EB470" s="1"/>
      <c r="EC470" s="1"/>
      <c r="ED470" s="1"/>
      <c r="EE470" s="1"/>
      <c r="EF470" s="1"/>
      <c r="EG470" s="1"/>
      <c r="EH470" s="1"/>
      <c r="EI470" s="1"/>
      <c r="EJ470" s="1"/>
      <c r="EK470" s="1"/>
      <c r="EL470" s="1"/>
      <c r="EM470" s="1"/>
      <c r="EN470" s="1"/>
      <c r="EO470" s="1"/>
      <c r="EP470" s="1"/>
      <c r="EQ470" s="1"/>
      <c r="ER470" s="1"/>
      <c r="FM470" s="1"/>
      <c r="FN470" s="1"/>
      <c r="FO470" s="1"/>
      <c r="FP470" s="1"/>
      <c r="FQ470" s="1"/>
      <c r="FR470" s="1"/>
      <c r="FS470" s="1"/>
      <c r="FT470" s="1"/>
      <c r="FU470" s="1"/>
      <c r="FV470" s="1"/>
      <c r="FW470" s="1"/>
      <c r="FX470" s="1"/>
      <c r="FY470" s="1"/>
      <c r="FZ470" s="1"/>
      <c r="GA470" s="1"/>
      <c r="GB470" s="1"/>
      <c r="GC470" s="1"/>
      <c r="GD470" s="1"/>
      <c r="GE470" s="1"/>
      <c r="GF470" s="1"/>
      <c r="JF470" s="1"/>
      <c r="JG470" s="1"/>
      <c r="JH470" s="1"/>
      <c r="JI470" s="1"/>
      <c r="JJ470" s="1"/>
      <c r="JK470" s="1"/>
      <c r="JL470" s="1"/>
      <c r="JM470" s="1"/>
      <c r="JN470" s="1"/>
      <c r="KN470" s="1"/>
      <c r="KO470" s="1"/>
      <c r="KP470" s="1"/>
      <c r="KQ470" s="1"/>
      <c r="KR470" s="4"/>
      <c r="KS470" s="4"/>
      <c r="KT470" s="4"/>
      <c r="KU470" s="1"/>
      <c r="KV470" s="1"/>
      <c r="KW470" s="1"/>
      <c r="KX470" s="1"/>
      <c r="KY470" s="1"/>
      <c r="KZ470" s="1"/>
      <c r="LA470" s="1"/>
      <c r="LB470" s="1"/>
      <c r="LC470" s="1"/>
      <c r="LD470" s="4"/>
      <c r="LE470" s="4"/>
      <c r="LF470" s="4"/>
      <c r="LG470" s="4"/>
      <c r="LH470" s="4"/>
      <c r="SK470" s="1"/>
      <c r="SL470" s="1"/>
      <c r="SM470" s="1"/>
      <c r="SN470" s="1"/>
      <c r="SO470" s="1"/>
      <c r="SP470" s="1"/>
      <c r="SQ470" s="1"/>
      <c r="SR470" s="1"/>
      <c r="SS470" s="1"/>
      <c r="ST470" s="1"/>
      <c r="SU470" s="1"/>
      <c r="SV470" s="1"/>
      <c r="SW470" s="1"/>
      <c r="SX470" s="1"/>
      <c r="SY470" s="1"/>
      <c r="SZ470" s="1"/>
      <c r="TA470" s="1"/>
      <c r="TB470" s="1"/>
      <c r="TC470" s="1"/>
      <c r="TD470" s="1"/>
      <c r="TE470" s="1"/>
    </row>
    <row r="471">
      <c r="K471" s="1"/>
      <c r="L471" s="1"/>
      <c r="M471" s="1"/>
      <c r="N471" s="1"/>
      <c r="O471" s="1"/>
      <c r="P471" s="1"/>
      <c r="Q471" s="1"/>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1"/>
      <c r="AU471" s="1"/>
      <c r="AV471" s="1"/>
      <c r="AW471" s="1"/>
      <c r="AX471" s="1"/>
      <c r="AY471" s="1"/>
      <c r="AZ471" s="3"/>
      <c r="BA471" s="3"/>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X471" s="1"/>
      <c r="DY471" s="1"/>
      <c r="DZ471" s="1"/>
      <c r="EA471" s="1"/>
      <c r="EB471" s="1"/>
      <c r="EC471" s="1"/>
      <c r="ED471" s="1"/>
      <c r="EE471" s="1"/>
      <c r="EF471" s="1"/>
      <c r="EG471" s="1"/>
      <c r="EH471" s="1"/>
      <c r="EI471" s="1"/>
      <c r="EJ471" s="1"/>
      <c r="EK471" s="1"/>
      <c r="EL471" s="1"/>
      <c r="EM471" s="1"/>
      <c r="EN471" s="1"/>
      <c r="EO471" s="1"/>
      <c r="EP471" s="1"/>
      <c r="EQ471" s="1"/>
      <c r="ER471" s="1"/>
      <c r="FM471" s="1"/>
      <c r="FN471" s="1"/>
      <c r="FO471" s="1"/>
      <c r="FP471" s="1"/>
      <c r="FQ471" s="1"/>
      <c r="FR471" s="1"/>
      <c r="FS471" s="1"/>
      <c r="FT471" s="1"/>
      <c r="FU471" s="1"/>
      <c r="FV471" s="1"/>
      <c r="FW471" s="1"/>
      <c r="FX471" s="1"/>
      <c r="FY471" s="1"/>
      <c r="FZ471" s="1"/>
      <c r="GA471" s="1"/>
      <c r="GB471" s="1"/>
      <c r="GC471" s="1"/>
      <c r="GD471" s="1"/>
      <c r="GE471" s="1"/>
      <c r="GF471" s="1"/>
      <c r="JF471" s="1"/>
      <c r="JG471" s="1"/>
      <c r="JH471" s="1"/>
      <c r="JI471" s="1"/>
      <c r="JJ471" s="1"/>
      <c r="JK471" s="1"/>
      <c r="JL471" s="1"/>
      <c r="JM471" s="1"/>
      <c r="JN471" s="1"/>
      <c r="KN471" s="1"/>
      <c r="KO471" s="1"/>
      <c r="KP471" s="1"/>
      <c r="KQ471" s="1"/>
      <c r="KR471" s="4"/>
      <c r="KS471" s="4"/>
      <c r="KT471" s="4"/>
      <c r="KU471" s="1"/>
      <c r="KV471" s="1"/>
      <c r="KW471" s="1"/>
      <c r="KX471" s="1"/>
      <c r="KY471" s="1"/>
      <c r="KZ471" s="1"/>
      <c r="LA471" s="1"/>
      <c r="LB471" s="1"/>
      <c r="LC471" s="1"/>
      <c r="LD471" s="4"/>
      <c r="LE471" s="4"/>
      <c r="LF471" s="4"/>
      <c r="LG471" s="4"/>
      <c r="LH471" s="4"/>
      <c r="SK471" s="1"/>
      <c r="SL471" s="1"/>
      <c r="SM471" s="1"/>
      <c r="SN471" s="1"/>
      <c r="SO471" s="1"/>
      <c r="SP471" s="1"/>
      <c r="SQ471" s="1"/>
      <c r="SR471" s="1"/>
      <c r="SS471" s="1"/>
      <c r="ST471" s="1"/>
      <c r="SU471" s="1"/>
      <c r="SV471" s="1"/>
      <c r="SW471" s="1"/>
      <c r="SX471" s="1"/>
      <c r="SY471" s="1"/>
      <c r="SZ471" s="1"/>
      <c r="TA471" s="1"/>
      <c r="TB471" s="1"/>
      <c r="TC471" s="1"/>
      <c r="TD471" s="1"/>
      <c r="TE471" s="1"/>
    </row>
    <row r="472">
      <c r="K472" s="1"/>
      <c r="L472" s="1"/>
      <c r="M472" s="1"/>
      <c r="N472" s="1"/>
      <c r="O472" s="1"/>
      <c r="P472" s="1"/>
      <c r="Q472" s="1"/>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1"/>
      <c r="AU472" s="1"/>
      <c r="AV472" s="1"/>
      <c r="AW472" s="1"/>
      <c r="AX472" s="1"/>
      <c r="AY472" s="1"/>
      <c r="AZ472" s="3"/>
      <c r="BA472" s="3"/>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X472" s="1"/>
      <c r="DY472" s="1"/>
      <c r="DZ472" s="1"/>
      <c r="EA472" s="1"/>
      <c r="EB472" s="1"/>
      <c r="EC472" s="1"/>
      <c r="ED472" s="1"/>
      <c r="EE472" s="1"/>
      <c r="EF472" s="1"/>
      <c r="EG472" s="1"/>
      <c r="EH472" s="1"/>
      <c r="EI472" s="1"/>
      <c r="EJ472" s="1"/>
      <c r="EK472" s="1"/>
      <c r="EL472" s="1"/>
      <c r="EM472" s="1"/>
      <c r="EN472" s="1"/>
      <c r="EO472" s="1"/>
      <c r="EP472" s="1"/>
      <c r="EQ472" s="1"/>
      <c r="ER472" s="1"/>
      <c r="FM472" s="1"/>
      <c r="FN472" s="1"/>
      <c r="FO472" s="1"/>
      <c r="FP472" s="1"/>
      <c r="FQ472" s="1"/>
      <c r="FR472" s="1"/>
      <c r="FS472" s="1"/>
      <c r="FT472" s="1"/>
      <c r="FU472" s="1"/>
      <c r="FV472" s="1"/>
      <c r="FW472" s="1"/>
      <c r="FX472" s="1"/>
      <c r="FY472" s="1"/>
      <c r="FZ472" s="1"/>
      <c r="GA472" s="1"/>
      <c r="GB472" s="1"/>
      <c r="GC472" s="1"/>
      <c r="GD472" s="1"/>
      <c r="GE472" s="1"/>
      <c r="GF472" s="1"/>
      <c r="JF472" s="1"/>
      <c r="JG472" s="1"/>
      <c r="JH472" s="1"/>
      <c r="JI472" s="1"/>
      <c r="JJ472" s="1"/>
      <c r="JK472" s="1"/>
      <c r="JL472" s="1"/>
      <c r="JM472" s="1"/>
      <c r="JN472" s="1"/>
      <c r="KN472" s="1"/>
      <c r="KO472" s="1"/>
      <c r="KP472" s="1"/>
      <c r="KQ472" s="1"/>
      <c r="KR472" s="4"/>
      <c r="KS472" s="4"/>
      <c r="KT472" s="4"/>
      <c r="KU472" s="1"/>
      <c r="KV472" s="1"/>
      <c r="KW472" s="1"/>
      <c r="KX472" s="1"/>
      <c r="KY472" s="1"/>
      <c r="KZ472" s="1"/>
      <c r="LA472" s="1"/>
      <c r="LB472" s="1"/>
      <c r="LC472" s="1"/>
      <c r="LD472" s="4"/>
      <c r="LE472" s="4"/>
      <c r="LF472" s="4"/>
      <c r="LG472" s="4"/>
      <c r="LH472" s="4"/>
      <c r="SK472" s="1"/>
      <c r="SL472" s="1"/>
      <c r="SM472" s="1"/>
      <c r="SN472" s="1"/>
      <c r="SO472" s="1"/>
      <c r="SP472" s="1"/>
      <c r="SQ472" s="1"/>
      <c r="SR472" s="1"/>
      <c r="SS472" s="1"/>
      <c r="ST472" s="1"/>
      <c r="SU472" s="1"/>
      <c r="SV472" s="1"/>
      <c r="SW472" s="1"/>
      <c r="SX472" s="1"/>
      <c r="SY472" s="1"/>
      <c r="SZ472" s="1"/>
      <c r="TA472" s="1"/>
      <c r="TB472" s="1"/>
      <c r="TC472" s="1"/>
      <c r="TD472" s="1"/>
      <c r="TE472" s="1"/>
    </row>
    <row r="473">
      <c r="K473" s="1"/>
      <c r="L473" s="1"/>
      <c r="M473" s="1"/>
      <c r="N473" s="1"/>
      <c r="O473" s="1"/>
      <c r="P473" s="1"/>
      <c r="Q473" s="1"/>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1"/>
      <c r="AU473" s="1"/>
      <c r="AV473" s="1"/>
      <c r="AW473" s="1"/>
      <c r="AX473" s="1"/>
      <c r="AY473" s="1"/>
      <c r="AZ473" s="3"/>
      <c r="BA473" s="3"/>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X473" s="1"/>
      <c r="DY473" s="1"/>
      <c r="DZ473" s="1"/>
      <c r="EA473" s="1"/>
      <c r="EB473" s="1"/>
      <c r="EC473" s="1"/>
      <c r="ED473" s="1"/>
      <c r="EE473" s="1"/>
      <c r="EF473" s="1"/>
      <c r="EG473" s="1"/>
      <c r="EH473" s="1"/>
      <c r="EI473" s="1"/>
      <c r="EJ473" s="1"/>
      <c r="EK473" s="1"/>
      <c r="EL473" s="1"/>
      <c r="EM473" s="1"/>
      <c r="EN473" s="1"/>
      <c r="EO473" s="1"/>
      <c r="EP473" s="1"/>
      <c r="EQ473" s="1"/>
      <c r="ER473" s="1"/>
      <c r="FM473" s="1"/>
      <c r="FN473" s="1"/>
      <c r="FO473" s="1"/>
      <c r="FP473" s="1"/>
      <c r="FQ473" s="1"/>
      <c r="FR473" s="1"/>
      <c r="FS473" s="1"/>
      <c r="FT473" s="1"/>
      <c r="FU473" s="1"/>
      <c r="FV473" s="1"/>
      <c r="FW473" s="1"/>
      <c r="FX473" s="1"/>
      <c r="FY473" s="1"/>
      <c r="FZ473" s="1"/>
      <c r="GA473" s="1"/>
      <c r="GB473" s="1"/>
      <c r="GC473" s="1"/>
      <c r="GD473" s="1"/>
      <c r="GE473" s="1"/>
      <c r="GF473" s="1"/>
      <c r="JF473" s="1"/>
      <c r="JG473" s="1"/>
      <c r="JH473" s="1"/>
      <c r="JI473" s="1"/>
      <c r="JJ473" s="1"/>
      <c r="JK473" s="1"/>
      <c r="JL473" s="1"/>
      <c r="JM473" s="1"/>
      <c r="JN473" s="1"/>
      <c r="KN473" s="1"/>
      <c r="KO473" s="1"/>
      <c r="KP473" s="1"/>
      <c r="KQ473" s="1"/>
      <c r="KR473" s="4"/>
      <c r="KS473" s="4"/>
      <c r="KT473" s="4"/>
      <c r="KU473" s="1"/>
      <c r="KV473" s="1"/>
      <c r="KW473" s="1"/>
      <c r="KX473" s="1"/>
      <c r="KY473" s="1"/>
      <c r="KZ473" s="1"/>
      <c r="LA473" s="1"/>
      <c r="LB473" s="1"/>
      <c r="LC473" s="1"/>
      <c r="LD473" s="4"/>
      <c r="LE473" s="4"/>
      <c r="LF473" s="4"/>
      <c r="LG473" s="4"/>
      <c r="LH473" s="4"/>
      <c r="SK473" s="1"/>
      <c r="SL473" s="1"/>
      <c r="SM473" s="1"/>
      <c r="SN473" s="1"/>
      <c r="SO473" s="1"/>
      <c r="SP473" s="1"/>
      <c r="SQ473" s="1"/>
      <c r="SR473" s="1"/>
      <c r="SS473" s="1"/>
      <c r="ST473" s="1"/>
      <c r="SU473" s="1"/>
      <c r="SV473" s="1"/>
      <c r="SW473" s="1"/>
      <c r="SX473" s="1"/>
      <c r="SY473" s="1"/>
      <c r="SZ473" s="1"/>
      <c r="TA473" s="1"/>
      <c r="TB473" s="1"/>
      <c r="TC473" s="1"/>
      <c r="TD473" s="1"/>
      <c r="TE473" s="1"/>
    </row>
    <row r="474">
      <c r="K474" s="1"/>
      <c r="L474" s="1"/>
      <c r="M474" s="1"/>
      <c r="N474" s="1"/>
      <c r="O474" s="1"/>
      <c r="P474" s="1"/>
      <c r="Q474" s="1"/>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1"/>
      <c r="AU474" s="1"/>
      <c r="AV474" s="1"/>
      <c r="AW474" s="1"/>
      <c r="AX474" s="1"/>
      <c r="AY474" s="1"/>
      <c r="AZ474" s="3"/>
      <c r="BA474" s="3"/>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X474" s="1"/>
      <c r="DY474" s="1"/>
      <c r="DZ474" s="1"/>
      <c r="EA474" s="1"/>
      <c r="EB474" s="1"/>
      <c r="EC474" s="1"/>
      <c r="ED474" s="1"/>
      <c r="EE474" s="1"/>
      <c r="EF474" s="1"/>
      <c r="EG474" s="1"/>
      <c r="EH474" s="1"/>
      <c r="EI474" s="1"/>
      <c r="EJ474" s="1"/>
      <c r="EK474" s="1"/>
      <c r="EL474" s="1"/>
      <c r="EM474" s="1"/>
      <c r="EN474" s="1"/>
      <c r="EO474" s="1"/>
      <c r="EP474" s="1"/>
      <c r="EQ474" s="1"/>
      <c r="ER474" s="1"/>
      <c r="FM474" s="1"/>
      <c r="FN474" s="1"/>
      <c r="FO474" s="1"/>
      <c r="FP474" s="1"/>
      <c r="FQ474" s="1"/>
      <c r="FR474" s="1"/>
      <c r="FS474" s="1"/>
      <c r="FT474" s="1"/>
      <c r="FU474" s="1"/>
      <c r="FV474" s="1"/>
      <c r="FW474" s="1"/>
      <c r="FX474" s="1"/>
      <c r="FY474" s="1"/>
      <c r="FZ474" s="1"/>
      <c r="GA474" s="1"/>
      <c r="GB474" s="1"/>
      <c r="GC474" s="1"/>
      <c r="GD474" s="1"/>
      <c r="GE474" s="1"/>
      <c r="GF474" s="1"/>
      <c r="JF474" s="1"/>
      <c r="JG474" s="1"/>
      <c r="JH474" s="1"/>
      <c r="JI474" s="1"/>
      <c r="JJ474" s="1"/>
      <c r="JK474" s="1"/>
      <c r="JL474" s="1"/>
      <c r="JM474" s="1"/>
      <c r="JN474" s="1"/>
      <c r="KN474" s="1"/>
      <c r="KO474" s="1"/>
      <c r="KP474" s="1"/>
      <c r="KQ474" s="1"/>
      <c r="KR474" s="4"/>
      <c r="KS474" s="4"/>
      <c r="KT474" s="4"/>
      <c r="KU474" s="1"/>
      <c r="KV474" s="1"/>
      <c r="KW474" s="1"/>
      <c r="KX474" s="1"/>
      <c r="KY474" s="1"/>
      <c r="KZ474" s="1"/>
      <c r="LA474" s="1"/>
      <c r="LB474" s="1"/>
      <c r="LC474" s="1"/>
      <c r="LD474" s="4"/>
      <c r="LE474" s="4"/>
      <c r="LF474" s="4"/>
      <c r="LG474" s="4"/>
      <c r="LH474" s="4"/>
      <c r="SK474" s="1"/>
      <c r="SL474" s="1"/>
      <c r="SM474" s="1"/>
      <c r="SN474" s="1"/>
      <c r="SO474" s="1"/>
      <c r="SP474" s="1"/>
      <c r="SQ474" s="1"/>
      <c r="SR474" s="1"/>
      <c r="SS474" s="1"/>
      <c r="ST474" s="1"/>
      <c r="SU474" s="1"/>
      <c r="SV474" s="1"/>
      <c r="SW474" s="1"/>
      <c r="SX474" s="1"/>
      <c r="SY474" s="1"/>
      <c r="SZ474" s="1"/>
      <c r="TA474" s="1"/>
      <c r="TB474" s="1"/>
      <c r="TC474" s="1"/>
      <c r="TD474" s="1"/>
      <c r="TE474" s="1"/>
    </row>
    <row r="475">
      <c r="K475" s="1"/>
      <c r="L475" s="1"/>
      <c r="M475" s="1"/>
      <c r="N475" s="1"/>
      <c r="O475" s="1"/>
      <c r="P475" s="1"/>
      <c r="Q475" s="1"/>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1"/>
      <c r="AU475" s="1"/>
      <c r="AV475" s="1"/>
      <c r="AW475" s="1"/>
      <c r="AX475" s="1"/>
      <c r="AY475" s="1"/>
      <c r="AZ475" s="3"/>
      <c r="BA475" s="3"/>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X475" s="1"/>
      <c r="DY475" s="1"/>
      <c r="DZ475" s="1"/>
      <c r="EA475" s="1"/>
      <c r="EB475" s="1"/>
      <c r="EC475" s="1"/>
      <c r="ED475" s="1"/>
      <c r="EE475" s="1"/>
      <c r="EF475" s="1"/>
      <c r="EG475" s="1"/>
      <c r="EH475" s="1"/>
      <c r="EI475" s="1"/>
      <c r="EJ475" s="1"/>
      <c r="EK475" s="1"/>
      <c r="EL475" s="1"/>
      <c r="EM475" s="1"/>
      <c r="EN475" s="1"/>
      <c r="EO475" s="1"/>
      <c r="EP475" s="1"/>
      <c r="EQ475" s="1"/>
      <c r="ER475" s="1"/>
      <c r="FM475" s="1"/>
      <c r="FN475" s="1"/>
      <c r="FO475" s="1"/>
      <c r="FP475" s="1"/>
      <c r="FQ475" s="1"/>
      <c r="FR475" s="1"/>
      <c r="FS475" s="1"/>
      <c r="FT475" s="1"/>
      <c r="FU475" s="1"/>
      <c r="FV475" s="1"/>
      <c r="FW475" s="1"/>
      <c r="FX475" s="1"/>
      <c r="FY475" s="1"/>
      <c r="FZ475" s="1"/>
      <c r="GA475" s="1"/>
      <c r="GB475" s="1"/>
      <c r="GC475" s="1"/>
      <c r="GD475" s="1"/>
      <c r="GE475" s="1"/>
      <c r="GF475" s="1"/>
      <c r="JF475" s="1"/>
      <c r="JG475" s="1"/>
      <c r="JH475" s="1"/>
      <c r="JI475" s="1"/>
      <c r="JJ475" s="1"/>
      <c r="JK475" s="1"/>
      <c r="JL475" s="1"/>
      <c r="JM475" s="1"/>
      <c r="JN475" s="1"/>
      <c r="KN475" s="1"/>
      <c r="KO475" s="1"/>
      <c r="KP475" s="1"/>
      <c r="KQ475" s="1"/>
      <c r="KR475" s="4"/>
      <c r="KS475" s="4"/>
      <c r="KT475" s="4"/>
      <c r="KU475" s="1"/>
      <c r="KV475" s="1"/>
      <c r="KW475" s="1"/>
      <c r="KX475" s="1"/>
      <c r="KY475" s="1"/>
      <c r="KZ475" s="1"/>
      <c r="LA475" s="1"/>
      <c r="LB475" s="1"/>
      <c r="LC475" s="1"/>
      <c r="LD475" s="4"/>
      <c r="LE475" s="4"/>
      <c r="LF475" s="4"/>
      <c r="LG475" s="4"/>
      <c r="LH475" s="4"/>
      <c r="SK475" s="1"/>
      <c r="SL475" s="1"/>
      <c r="SM475" s="1"/>
      <c r="SN475" s="1"/>
      <c r="SO475" s="1"/>
      <c r="SP475" s="1"/>
      <c r="SQ475" s="1"/>
      <c r="SR475" s="1"/>
      <c r="SS475" s="1"/>
      <c r="ST475" s="1"/>
      <c r="SU475" s="1"/>
      <c r="SV475" s="1"/>
      <c r="SW475" s="1"/>
      <c r="SX475" s="1"/>
      <c r="SY475" s="1"/>
      <c r="SZ475" s="1"/>
      <c r="TA475" s="1"/>
      <c r="TB475" s="1"/>
      <c r="TC475" s="1"/>
      <c r="TD475" s="1"/>
      <c r="TE475" s="1"/>
    </row>
    <row r="476">
      <c r="K476" s="1"/>
      <c r="L476" s="1"/>
      <c r="M476" s="1"/>
      <c r="N476" s="1"/>
      <c r="O476" s="1"/>
      <c r="P476" s="1"/>
      <c r="Q476" s="1"/>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1"/>
      <c r="AU476" s="1"/>
      <c r="AV476" s="1"/>
      <c r="AW476" s="1"/>
      <c r="AX476" s="1"/>
      <c r="AY476" s="1"/>
      <c r="AZ476" s="3"/>
      <c r="BA476" s="3"/>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X476" s="1"/>
      <c r="DY476" s="1"/>
      <c r="DZ476" s="1"/>
      <c r="EA476" s="1"/>
      <c r="EB476" s="1"/>
      <c r="EC476" s="1"/>
      <c r="ED476" s="1"/>
      <c r="EE476" s="1"/>
      <c r="EF476" s="1"/>
      <c r="EG476" s="1"/>
      <c r="EH476" s="1"/>
      <c r="EI476" s="1"/>
      <c r="EJ476" s="1"/>
      <c r="EK476" s="1"/>
      <c r="EL476" s="1"/>
      <c r="EM476" s="1"/>
      <c r="EN476" s="1"/>
      <c r="EO476" s="1"/>
      <c r="EP476" s="1"/>
      <c r="EQ476" s="1"/>
      <c r="ER476" s="1"/>
      <c r="FM476" s="1"/>
      <c r="FN476" s="1"/>
      <c r="FO476" s="1"/>
      <c r="FP476" s="1"/>
      <c r="FQ476" s="1"/>
      <c r="FR476" s="1"/>
      <c r="FS476" s="1"/>
      <c r="FT476" s="1"/>
      <c r="FU476" s="1"/>
      <c r="FV476" s="1"/>
      <c r="FW476" s="1"/>
      <c r="FX476" s="1"/>
      <c r="FY476" s="1"/>
      <c r="FZ476" s="1"/>
      <c r="GA476" s="1"/>
      <c r="GB476" s="1"/>
      <c r="GC476" s="1"/>
      <c r="GD476" s="1"/>
      <c r="GE476" s="1"/>
      <c r="GF476" s="1"/>
      <c r="JF476" s="1"/>
      <c r="JG476" s="1"/>
      <c r="JH476" s="1"/>
      <c r="JI476" s="1"/>
      <c r="JJ476" s="1"/>
      <c r="JK476" s="1"/>
      <c r="JL476" s="1"/>
      <c r="JM476" s="1"/>
      <c r="JN476" s="1"/>
      <c r="KN476" s="1"/>
      <c r="KO476" s="1"/>
      <c r="KP476" s="1"/>
      <c r="KQ476" s="1"/>
      <c r="KR476" s="4"/>
      <c r="KS476" s="4"/>
      <c r="KT476" s="4"/>
      <c r="KU476" s="1"/>
      <c r="KV476" s="1"/>
      <c r="KW476" s="1"/>
      <c r="KX476" s="1"/>
      <c r="KY476" s="1"/>
      <c r="KZ476" s="1"/>
      <c r="LA476" s="1"/>
      <c r="LB476" s="1"/>
      <c r="LC476" s="1"/>
      <c r="LD476" s="4"/>
      <c r="LE476" s="4"/>
      <c r="LF476" s="4"/>
      <c r="LG476" s="4"/>
      <c r="LH476" s="4"/>
      <c r="SK476" s="1"/>
      <c r="SL476" s="1"/>
      <c r="SM476" s="1"/>
      <c r="SN476" s="1"/>
      <c r="SO476" s="1"/>
      <c r="SP476" s="1"/>
      <c r="SQ476" s="1"/>
      <c r="SR476" s="1"/>
      <c r="SS476" s="1"/>
      <c r="ST476" s="1"/>
      <c r="SU476" s="1"/>
      <c r="SV476" s="1"/>
      <c r="SW476" s="1"/>
      <c r="SX476" s="1"/>
      <c r="SY476" s="1"/>
      <c r="SZ476" s="1"/>
      <c r="TA476" s="1"/>
      <c r="TB476" s="1"/>
      <c r="TC476" s="1"/>
      <c r="TD476" s="1"/>
      <c r="TE476" s="1"/>
    </row>
    <row r="477">
      <c r="K477" s="1"/>
      <c r="L477" s="1"/>
      <c r="M477" s="1"/>
      <c r="N477" s="1"/>
      <c r="O477" s="1"/>
      <c r="P477" s="1"/>
      <c r="Q477" s="1"/>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1"/>
      <c r="AU477" s="1"/>
      <c r="AV477" s="1"/>
      <c r="AW477" s="1"/>
      <c r="AX477" s="1"/>
      <c r="AY477" s="1"/>
      <c r="AZ477" s="3"/>
      <c r="BA477" s="3"/>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X477" s="1"/>
      <c r="DY477" s="1"/>
      <c r="DZ477" s="1"/>
      <c r="EA477" s="1"/>
      <c r="EB477" s="1"/>
      <c r="EC477" s="1"/>
      <c r="ED477" s="1"/>
      <c r="EE477" s="1"/>
      <c r="EF477" s="1"/>
      <c r="EG477" s="1"/>
      <c r="EH477" s="1"/>
      <c r="EI477" s="1"/>
      <c r="EJ477" s="1"/>
      <c r="EK477" s="1"/>
      <c r="EL477" s="1"/>
      <c r="EM477" s="1"/>
      <c r="EN477" s="1"/>
      <c r="EO477" s="1"/>
      <c r="EP477" s="1"/>
      <c r="EQ477" s="1"/>
      <c r="ER477" s="1"/>
      <c r="FM477" s="1"/>
      <c r="FN477" s="1"/>
      <c r="FO477" s="1"/>
      <c r="FP477" s="1"/>
      <c r="FQ477" s="1"/>
      <c r="FR477" s="1"/>
      <c r="FS477" s="1"/>
      <c r="FT477" s="1"/>
      <c r="FU477" s="1"/>
      <c r="FV477" s="1"/>
      <c r="FW477" s="1"/>
      <c r="FX477" s="1"/>
      <c r="FY477" s="1"/>
      <c r="FZ477" s="1"/>
      <c r="GA477" s="1"/>
      <c r="GB477" s="1"/>
      <c r="GC477" s="1"/>
      <c r="GD477" s="1"/>
      <c r="GE477" s="1"/>
      <c r="GF477" s="1"/>
      <c r="JF477" s="1"/>
      <c r="JG477" s="1"/>
      <c r="JH477" s="1"/>
      <c r="JI477" s="1"/>
      <c r="JJ477" s="1"/>
      <c r="JK477" s="1"/>
      <c r="JL477" s="1"/>
      <c r="JM477" s="1"/>
      <c r="JN477" s="1"/>
      <c r="KN477" s="1"/>
      <c r="KO477" s="1"/>
      <c r="KP477" s="1"/>
      <c r="KQ477" s="1"/>
      <c r="KR477" s="4"/>
      <c r="KS477" s="4"/>
      <c r="KT477" s="4"/>
      <c r="KU477" s="1"/>
      <c r="KV477" s="1"/>
      <c r="KW477" s="1"/>
      <c r="KX477" s="1"/>
      <c r="KY477" s="1"/>
      <c r="KZ477" s="1"/>
      <c r="LA477" s="1"/>
      <c r="LB477" s="1"/>
      <c r="LC477" s="1"/>
      <c r="LD477" s="4"/>
      <c r="LE477" s="4"/>
      <c r="LF477" s="4"/>
      <c r="LG477" s="4"/>
      <c r="LH477" s="4"/>
      <c r="SK477" s="1"/>
      <c r="SL477" s="1"/>
      <c r="SM477" s="1"/>
      <c r="SN477" s="1"/>
      <c r="SO477" s="1"/>
      <c r="SP477" s="1"/>
      <c r="SQ477" s="1"/>
      <c r="SR477" s="1"/>
      <c r="SS477" s="1"/>
      <c r="ST477" s="1"/>
      <c r="SU477" s="1"/>
      <c r="SV477" s="1"/>
      <c r="SW477" s="1"/>
      <c r="SX477" s="1"/>
      <c r="SY477" s="1"/>
      <c r="SZ477" s="1"/>
      <c r="TA477" s="1"/>
      <c r="TB477" s="1"/>
      <c r="TC477" s="1"/>
      <c r="TD477" s="1"/>
      <c r="TE477" s="1"/>
    </row>
    <row r="478">
      <c r="K478" s="1"/>
      <c r="L478" s="1"/>
      <c r="M478" s="1"/>
      <c r="N478" s="1"/>
      <c r="O478" s="1"/>
      <c r="P478" s="1"/>
      <c r="Q478" s="1"/>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1"/>
      <c r="AU478" s="1"/>
      <c r="AV478" s="1"/>
      <c r="AW478" s="1"/>
      <c r="AX478" s="1"/>
      <c r="AY478" s="1"/>
      <c r="AZ478" s="3"/>
      <c r="BA478" s="3"/>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X478" s="1"/>
      <c r="DY478" s="1"/>
      <c r="DZ478" s="1"/>
      <c r="EA478" s="1"/>
      <c r="EB478" s="1"/>
      <c r="EC478" s="1"/>
      <c r="ED478" s="1"/>
      <c r="EE478" s="1"/>
      <c r="EF478" s="1"/>
      <c r="EG478" s="1"/>
      <c r="EH478" s="1"/>
      <c r="EI478" s="1"/>
      <c r="EJ478" s="1"/>
      <c r="EK478" s="1"/>
      <c r="EL478" s="1"/>
      <c r="EM478" s="1"/>
      <c r="EN478" s="1"/>
      <c r="EO478" s="1"/>
      <c r="EP478" s="1"/>
      <c r="EQ478" s="1"/>
      <c r="ER478" s="1"/>
      <c r="FM478" s="1"/>
      <c r="FN478" s="1"/>
      <c r="FO478" s="1"/>
      <c r="FP478" s="1"/>
      <c r="FQ478" s="1"/>
      <c r="FR478" s="1"/>
      <c r="FS478" s="1"/>
      <c r="FT478" s="1"/>
      <c r="FU478" s="1"/>
      <c r="FV478" s="1"/>
      <c r="FW478" s="1"/>
      <c r="FX478" s="1"/>
      <c r="FY478" s="1"/>
      <c r="FZ478" s="1"/>
      <c r="GA478" s="1"/>
      <c r="GB478" s="1"/>
      <c r="GC478" s="1"/>
      <c r="GD478" s="1"/>
      <c r="GE478" s="1"/>
      <c r="GF478" s="1"/>
      <c r="JF478" s="1"/>
      <c r="JG478" s="1"/>
      <c r="JH478" s="1"/>
      <c r="JI478" s="1"/>
      <c r="JJ478" s="1"/>
      <c r="JK478" s="1"/>
      <c r="JL478" s="1"/>
      <c r="JM478" s="1"/>
      <c r="JN478" s="1"/>
      <c r="KN478" s="1"/>
      <c r="KO478" s="1"/>
      <c r="KP478" s="1"/>
      <c r="KQ478" s="1"/>
      <c r="KR478" s="4"/>
      <c r="KS478" s="4"/>
      <c r="KT478" s="4"/>
      <c r="KU478" s="1"/>
      <c r="KV478" s="1"/>
      <c r="KW478" s="1"/>
      <c r="KX478" s="1"/>
      <c r="KY478" s="1"/>
      <c r="KZ478" s="1"/>
      <c r="LA478" s="1"/>
      <c r="LB478" s="1"/>
      <c r="LC478" s="1"/>
      <c r="LD478" s="4"/>
      <c r="LE478" s="4"/>
      <c r="LF478" s="4"/>
      <c r="LG478" s="4"/>
      <c r="LH478" s="4"/>
      <c r="SK478" s="1"/>
      <c r="SL478" s="1"/>
      <c r="SM478" s="1"/>
      <c r="SN478" s="1"/>
      <c r="SO478" s="1"/>
      <c r="SP478" s="1"/>
      <c r="SQ478" s="1"/>
      <c r="SR478" s="1"/>
      <c r="SS478" s="1"/>
      <c r="ST478" s="1"/>
      <c r="SU478" s="1"/>
      <c r="SV478" s="1"/>
      <c r="SW478" s="1"/>
      <c r="SX478" s="1"/>
      <c r="SY478" s="1"/>
      <c r="SZ478" s="1"/>
      <c r="TA478" s="1"/>
      <c r="TB478" s="1"/>
      <c r="TC478" s="1"/>
      <c r="TD478" s="1"/>
      <c r="TE478" s="1"/>
    </row>
    <row r="479">
      <c r="K479" s="1"/>
      <c r="L479" s="1"/>
      <c r="M479" s="1"/>
      <c r="N479" s="1"/>
      <c r="O479" s="1"/>
      <c r="P479" s="1"/>
      <c r="Q479" s="1"/>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1"/>
      <c r="AU479" s="1"/>
      <c r="AV479" s="1"/>
      <c r="AW479" s="1"/>
      <c r="AX479" s="1"/>
      <c r="AY479" s="1"/>
      <c r="AZ479" s="3"/>
      <c r="BA479" s="3"/>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X479" s="1"/>
      <c r="DY479" s="1"/>
      <c r="DZ479" s="1"/>
      <c r="EA479" s="1"/>
      <c r="EB479" s="1"/>
      <c r="EC479" s="1"/>
      <c r="ED479" s="1"/>
      <c r="EE479" s="1"/>
      <c r="EF479" s="1"/>
      <c r="EG479" s="1"/>
      <c r="EH479" s="1"/>
      <c r="EI479" s="1"/>
      <c r="EJ479" s="1"/>
      <c r="EK479" s="1"/>
      <c r="EL479" s="1"/>
      <c r="EM479" s="1"/>
      <c r="EN479" s="1"/>
      <c r="EO479" s="1"/>
      <c r="EP479" s="1"/>
      <c r="EQ479" s="1"/>
      <c r="ER479" s="1"/>
      <c r="FM479" s="1"/>
      <c r="FN479" s="1"/>
      <c r="FO479" s="1"/>
      <c r="FP479" s="1"/>
      <c r="FQ479" s="1"/>
      <c r="FR479" s="1"/>
      <c r="FS479" s="1"/>
      <c r="FT479" s="1"/>
      <c r="FU479" s="1"/>
      <c r="FV479" s="1"/>
      <c r="FW479" s="1"/>
      <c r="FX479" s="1"/>
      <c r="FY479" s="1"/>
      <c r="FZ479" s="1"/>
      <c r="GA479" s="1"/>
      <c r="GB479" s="1"/>
      <c r="GC479" s="1"/>
      <c r="GD479" s="1"/>
      <c r="GE479" s="1"/>
      <c r="GF479" s="1"/>
      <c r="JF479" s="1"/>
      <c r="JG479" s="1"/>
      <c r="JH479" s="1"/>
      <c r="JI479" s="1"/>
      <c r="JJ479" s="1"/>
      <c r="JK479" s="1"/>
      <c r="JL479" s="1"/>
      <c r="JM479" s="1"/>
      <c r="JN479" s="1"/>
      <c r="KN479" s="1"/>
      <c r="KO479" s="1"/>
      <c r="KP479" s="1"/>
      <c r="KQ479" s="1"/>
      <c r="KR479" s="4"/>
      <c r="KS479" s="4"/>
      <c r="KT479" s="4"/>
      <c r="KU479" s="1"/>
      <c r="KV479" s="1"/>
      <c r="KW479" s="1"/>
      <c r="KX479" s="1"/>
      <c r="KY479" s="1"/>
      <c r="KZ479" s="1"/>
      <c r="LA479" s="1"/>
      <c r="LB479" s="1"/>
      <c r="LC479" s="1"/>
      <c r="LD479" s="4"/>
      <c r="LE479" s="4"/>
      <c r="LF479" s="4"/>
      <c r="LG479" s="4"/>
      <c r="LH479" s="4"/>
      <c r="SK479" s="1"/>
      <c r="SL479" s="1"/>
      <c r="SM479" s="1"/>
      <c r="SN479" s="1"/>
      <c r="SO479" s="1"/>
      <c r="SP479" s="1"/>
      <c r="SQ479" s="1"/>
      <c r="SR479" s="1"/>
      <c r="SS479" s="1"/>
      <c r="ST479" s="1"/>
      <c r="SU479" s="1"/>
      <c r="SV479" s="1"/>
      <c r="SW479" s="1"/>
      <c r="SX479" s="1"/>
      <c r="SY479" s="1"/>
      <c r="SZ479" s="1"/>
      <c r="TA479" s="1"/>
      <c r="TB479" s="1"/>
      <c r="TC479" s="1"/>
      <c r="TD479" s="1"/>
      <c r="TE479" s="1"/>
    </row>
    <row r="480">
      <c r="K480" s="1"/>
      <c r="L480" s="1"/>
      <c r="M480" s="1"/>
      <c r="N480" s="1"/>
      <c r="O480" s="1"/>
      <c r="P480" s="1"/>
      <c r="Q480" s="1"/>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1"/>
      <c r="AU480" s="1"/>
      <c r="AV480" s="1"/>
      <c r="AW480" s="1"/>
      <c r="AX480" s="1"/>
      <c r="AY480" s="1"/>
      <c r="AZ480" s="3"/>
      <c r="BA480" s="3"/>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X480" s="1"/>
      <c r="DY480" s="1"/>
      <c r="DZ480" s="1"/>
      <c r="EA480" s="1"/>
      <c r="EB480" s="1"/>
      <c r="EC480" s="1"/>
      <c r="ED480" s="1"/>
      <c r="EE480" s="1"/>
      <c r="EF480" s="1"/>
      <c r="EG480" s="1"/>
      <c r="EH480" s="1"/>
      <c r="EI480" s="1"/>
      <c r="EJ480" s="1"/>
      <c r="EK480" s="1"/>
      <c r="EL480" s="1"/>
      <c r="EM480" s="1"/>
      <c r="EN480" s="1"/>
      <c r="EO480" s="1"/>
      <c r="EP480" s="1"/>
      <c r="EQ480" s="1"/>
      <c r="ER480" s="1"/>
      <c r="FM480" s="1"/>
      <c r="FN480" s="1"/>
      <c r="FO480" s="1"/>
      <c r="FP480" s="1"/>
      <c r="FQ480" s="1"/>
      <c r="FR480" s="1"/>
      <c r="FS480" s="1"/>
      <c r="FT480" s="1"/>
      <c r="FU480" s="1"/>
      <c r="FV480" s="1"/>
      <c r="FW480" s="1"/>
      <c r="FX480" s="1"/>
      <c r="FY480" s="1"/>
      <c r="FZ480" s="1"/>
      <c r="GA480" s="1"/>
      <c r="GB480" s="1"/>
      <c r="GC480" s="1"/>
      <c r="GD480" s="1"/>
      <c r="GE480" s="1"/>
      <c r="GF480" s="1"/>
      <c r="JF480" s="1"/>
      <c r="JG480" s="1"/>
      <c r="JH480" s="1"/>
      <c r="JI480" s="1"/>
      <c r="JJ480" s="1"/>
      <c r="JK480" s="1"/>
      <c r="JL480" s="1"/>
      <c r="JM480" s="1"/>
      <c r="JN480" s="1"/>
      <c r="KN480" s="1"/>
      <c r="KO480" s="1"/>
      <c r="KP480" s="1"/>
      <c r="KQ480" s="1"/>
      <c r="KR480" s="4"/>
      <c r="KS480" s="4"/>
      <c r="KT480" s="4"/>
      <c r="KU480" s="1"/>
      <c r="KV480" s="1"/>
      <c r="KW480" s="1"/>
      <c r="KX480" s="1"/>
      <c r="KY480" s="1"/>
      <c r="KZ480" s="1"/>
      <c r="LA480" s="1"/>
      <c r="LB480" s="1"/>
      <c r="LC480" s="1"/>
      <c r="LD480" s="4"/>
      <c r="LE480" s="4"/>
      <c r="LF480" s="4"/>
      <c r="LG480" s="4"/>
      <c r="LH480" s="4"/>
      <c r="SK480" s="1"/>
      <c r="SL480" s="1"/>
      <c r="SM480" s="1"/>
      <c r="SN480" s="1"/>
      <c r="SO480" s="1"/>
      <c r="SP480" s="1"/>
      <c r="SQ480" s="1"/>
      <c r="SR480" s="1"/>
      <c r="SS480" s="1"/>
      <c r="ST480" s="1"/>
      <c r="SU480" s="1"/>
      <c r="SV480" s="1"/>
      <c r="SW480" s="1"/>
      <c r="SX480" s="1"/>
      <c r="SY480" s="1"/>
      <c r="SZ480" s="1"/>
      <c r="TA480" s="1"/>
      <c r="TB480" s="1"/>
      <c r="TC480" s="1"/>
      <c r="TD480" s="1"/>
      <c r="TE480" s="1"/>
    </row>
    <row r="481">
      <c r="K481" s="1"/>
      <c r="L481" s="1"/>
      <c r="M481" s="1"/>
      <c r="N481" s="1"/>
      <c r="O481" s="1"/>
      <c r="P481" s="1"/>
      <c r="Q481" s="1"/>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1"/>
      <c r="AU481" s="1"/>
      <c r="AV481" s="1"/>
      <c r="AW481" s="1"/>
      <c r="AX481" s="1"/>
      <c r="AY481" s="1"/>
      <c r="AZ481" s="3"/>
      <c r="BA481" s="3"/>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X481" s="1"/>
      <c r="DY481" s="1"/>
      <c r="DZ481" s="1"/>
      <c r="EA481" s="1"/>
      <c r="EB481" s="1"/>
      <c r="EC481" s="1"/>
      <c r="ED481" s="1"/>
      <c r="EE481" s="1"/>
      <c r="EF481" s="1"/>
      <c r="EG481" s="1"/>
      <c r="EH481" s="1"/>
      <c r="EI481" s="1"/>
      <c r="EJ481" s="1"/>
      <c r="EK481" s="1"/>
      <c r="EL481" s="1"/>
      <c r="EM481" s="1"/>
      <c r="EN481" s="1"/>
      <c r="EO481" s="1"/>
      <c r="EP481" s="1"/>
      <c r="EQ481" s="1"/>
      <c r="ER481" s="1"/>
      <c r="FM481" s="1"/>
      <c r="FN481" s="1"/>
      <c r="FO481" s="1"/>
      <c r="FP481" s="1"/>
      <c r="FQ481" s="1"/>
      <c r="FR481" s="1"/>
      <c r="FS481" s="1"/>
      <c r="FT481" s="1"/>
      <c r="FU481" s="1"/>
      <c r="FV481" s="1"/>
      <c r="FW481" s="1"/>
      <c r="FX481" s="1"/>
      <c r="FY481" s="1"/>
      <c r="FZ481" s="1"/>
      <c r="GA481" s="1"/>
      <c r="GB481" s="1"/>
      <c r="GC481" s="1"/>
      <c r="GD481" s="1"/>
      <c r="GE481" s="1"/>
      <c r="GF481" s="1"/>
      <c r="JF481" s="1"/>
      <c r="JG481" s="1"/>
      <c r="JH481" s="1"/>
      <c r="JI481" s="1"/>
      <c r="JJ481" s="1"/>
      <c r="JK481" s="1"/>
      <c r="JL481" s="1"/>
      <c r="JM481" s="1"/>
      <c r="JN481" s="1"/>
      <c r="KN481" s="1"/>
      <c r="KO481" s="1"/>
      <c r="KP481" s="1"/>
      <c r="KQ481" s="1"/>
      <c r="KR481" s="4"/>
      <c r="KS481" s="4"/>
      <c r="KT481" s="4"/>
      <c r="KU481" s="1"/>
      <c r="KV481" s="1"/>
      <c r="KW481" s="1"/>
      <c r="KX481" s="1"/>
      <c r="KY481" s="1"/>
      <c r="KZ481" s="1"/>
      <c r="LA481" s="1"/>
      <c r="LB481" s="1"/>
      <c r="LC481" s="1"/>
      <c r="LD481" s="4"/>
      <c r="LE481" s="4"/>
      <c r="LF481" s="4"/>
      <c r="LG481" s="4"/>
      <c r="LH481" s="4"/>
      <c r="SK481" s="1"/>
      <c r="SL481" s="1"/>
      <c r="SM481" s="1"/>
      <c r="SN481" s="1"/>
      <c r="SO481" s="1"/>
      <c r="SP481" s="1"/>
      <c r="SQ481" s="1"/>
      <c r="SR481" s="1"/>
      <c r="SS481" s="1"/>
      <c r="ST481" s="1"/>
      <c r="SU481" s="1"/>
      <c r="SV481" s="1"/>
      <c r="SW481" s="1"/>
      <c r="SX481" s="1"/>
      <c r="SY481" s="1"/>
      <c r="SZ481" s="1"/>
      <c r="TA481" s="1"/>
      <c r="TB481" s="1"/>
      <c r="TC481" s="1"/>
      <c r="TD481" s="1"/>
      <c r="TE481" s="1"/>
    </row>
    <row r="482">
      <c r="K482" s="1"/>
      <c r="L482" s="1"/>
      <c r="M482" s="1"/>
      <c r="N482" s="1"/>
      <c r="O482" s="1"/>
      <c r="P482" s="1"/>
      <c r="Q482" s="1"/>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1"/>
      <c r="AU482" s="1"/>
      <c r="AV482" s="1"/>
      <c r="AW482" s="1"/>
      <c r="AX482" s="1"/>
      <c r="AY482" s="1"/>
      <c r="AZ482" s="3"/>
      <c r="BA482" s="3"/>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X482" s="1"/>
      <c r="DY482" s="1"/>
      <c r="DZ482" s="1"/>
      <c r="EA482" s="1"/>
      <c r="EB482" s="1"/>
      <c r="EC482" s="1"/>
      <c r="ED482" s="1"/>
      <c r="EE482" s="1"/>
      <c r="EF482" s="1"/>
      <c r="EG482" s="1"/>
      <c r="EH482" s="1"/>
      <c r="EI482" s="1"/>
      <c r="EJ482" s="1"/>
      <c r="EK482" s="1"/>
      <c r="EL482" s="1"/>
      <c r="EM482" s="1"/>
      <c r="EN482" s="1"/>
      <c r="EO482" s="1"/>
      <c r="EP482" s="1"/>
      <c r="EQ482" s="1"/>
      <c r="ER482" s="1"/>
      <c r="FM482" s="1"/>
      <c r="FN482" s="1"/>
      <c r="FO482" s="1"/>
      <c r="FP482" s="1"/>
      <c r="FQ482" s="1"/>
      <c r="FR482" s="1"/>
      <c r="FS482" s="1"/>
      <c r="FT482" s="1"/>
      <c r="FU482" s="1"/>
      <c r="FV482" s="1"/>
      <c r="FW482" s="1"/>
      <c r="FX482" s="1"/>
      <c r="FY482" s="1"/>
      <c r="FZ482" s="1"/>
      <c r="GA482" s="1"/>
      <c r="GB482" s="1"/>
      <c r="GC482" s="1"/>
      <c r="GD482" s="1"/>
      <c r="GE482" s="1"/>
      <c r="GF482" s="1"/>
      <c r="JF482" s="1"/>
      <c r="JG482" s="1"/>
      <c r="JH482" s="1"/>
      <c r="JI482" s="1"/>
      <c r="JJ482" s="1"/>
      <c r="JK482" s="1"/>
      <c r="JL482" s="1"/>
      <c r="JM482" s="1"/>
      <c r="JN482" s="1"/>
      <c r="KN482" s="1"/>
      <c r="KO482" s="1"/>
      <c r="KP482" s="1"/>
      <c r="KQ482" s="1"/>
      <c r="KR482" s="4"/>
      <c r="KS482" s="4"/>
      <c r="KT482" s="4"/>
      <c r="KU482" s="1"/>
      <c r="KV482" s="1"/>
      <c r="KW482" s="1"/>
      <c r="KX482" s="1"/>
      <c r="KY482" s="1"/>
      <c r="KZ482" s="1"/>
      <c r="LA482" s="1"/>
      <c r="LB482" s="1"/>
      <c r="LC482" s="1"/>
      <c r="LD482" s="4"/>
      <c r="LE482" s="4"/>
      <c r="LF482" s="4"/>
      <c r="LG482" s="4"/>
      <c r="LH482" s="4"/>
      <c r="SK482" s="1"/>
      <c r="SL482" s="1"/>
      <c r="SM482" s="1"/>
      <c r="SN482" s="1"/>
      <c r="SO482" s="1"/>
      <c r="SP482" s="1"/>
      <c r="SQ482" s="1"/>
      <c r="SR482" s="1"/>
      <c r="SS482" s="1"/>
      <c r="ST482" s="1"/>
      <c r="SU482" s="1"/>
      <c r="SV482" s="1"/>
      <c r="SW482" s="1"/>
      <c r="SX482" s="1"/>
      <c r="SY482" s="1"/>
      <c r="SZ482" s="1"/>
      <c r="TA482" s="1"/>
      <c r="TB482" s="1"/>
      <c r="TC482" s="1"/>
      <c r="TD482" s="1"/>
      <c r="TE482" s="1"/>
    </row>
    <row r="483">
      <c r="K483" s="1"/>
      <c r="L483" s="1"/>
      <c r="M483" s="1"/>
      <c r="N483" s="1"/>
      <c r="O483" s="1"/>
      <c r="P483" s="1"/>
      <c r="Q483" s="1"/>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1"/>
      <c r="AU483" s="1"/>
      <c r="AV483" s="1"/>
      <c r="AW483" s="1"/>
      <c r="AX483" s="1"/>
      <c r="AY483" s="1"/>
      <c r="AZ483" s="3"/>
      <c r="BA483" s="3"/>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X483" s="1"/>
      <c r="DY483" s="1"/>
      <c r="DZ483" s="1"/>
      <c r="EA483" s="1"/>
      <c r="EB483" s="1"/>
      <c r="EC483" s="1"/>
      <c r="ED483" s="1"/>
      <c r="EE483" s="1"/>
      <c r="EF483" s="1"/>
      <c r="EG483" s="1"/>
      <c r="EH483" s="1"/>
      <c r="EI483" s="1"/>
      <c r="EJ483" s="1"/>
      <c r="EK483" s="1"/>
      <c r="EL483" s="1"/>
      <c r="EM483" s="1"/>
      <c r="EN483" s="1"/>
      <c r="EO483" s="1"/>
      <c r="EP483" s="1"/>
      <c r="EQ483" s="1"/>
      <c r="ER483" s="1"/>
      <c r="FM483" s="1"/>
      <c r="FN483" s="1"/>
      <c r="FO483" s="1"/>
      <c r="FP483" s="1"/>
      <c r="FQ483" s="1"/>
      <c r="FR483" s="1"/>
      <c r="FS483" s="1"/>
      <c r="FT483" s="1"/>
      <c r="FU483" s="1"/>
      <c r="FV483" s="1"/>
      <c r="FW483" s="1"/>
      <c r="FX483" s="1"/>
      <c r="FY483" s="1"/>
      <c r="FZ483" s="1"/>
      <c r="GA483" s="1"/>
      <c r="GB483" s="1"/>
      <c r="GC483" s="1"/>
      <c r="GD483" s="1"/>
      <c r="GE483" s="1"/>
      <c r="GF483" s="1"/>
      <c r="JF483" s="1"/>
      <c r="JG483" s="1"/>
      <c r="JH483" s="1"/>
      <c r="JI483" s="1"/>
      <c r="JJ483" s="1"/>
      <c r="JK483" s="1"/>
      <c r="JL483" s="1"/>
      <c r="JM483" s="1"/>
      <c r="JN483" s="1"/>
      <c r="KN483" s="1"/>
      <c r="KO483" s="1"/>
      <c r="KP483" s="1"/>
      <c r="KQ483" s="1"/>
      <c r="KR483" s="4"/>
      <c r="KS483" s="4"/>
      <c r="KT483" s="4"/>
      <c r="KU483" s="1"/>
      <c r="KV483" s="1"/>
      <c r="KW483" s="1"/>
      <c r="KX483" s="1"/>
      <c r="KY483" s="1"/>
      <c r="KZ483" s="1"/>
      <c r="LA483" s="1"/>
      <c r="LB483" s="1"/>
      <c r="LC483" s="1"/>
      <c r="LD483" s="4"/>
      <c r="LE483" s="4"/>
      <c r="LF483" s="4"/>
      <c r="LG483" s="4"/>
      <c r="LH483" s="4"/>
      <c r="SK483" s="1"/>
      <c r="SL483" s="1"/>
      <c r="SM483" s="1"/>
      <c r="SN483" s="1"/>
      <c r="SO483" s="1"/>
      <c r="SP483" s="1"/>
      <c r="SQ483" s="1"/>
      <c r="SR483" s="1"/>
      <c r="SS483" s="1"/>
      <c r="ST483" s="1"/>
      <c r="SU483" s="1"/>
      <c r="SV483" s="1"/>
      <c r="SW483" s="1"/>
      <c r="SX483" s="1"/>
      <c r="SY483" s="1"/>
      <c r="SZ483" s="1"/>
      <c r="TA483" s="1"/>
      <c r="TB483" s="1"/>
      <c r="TC483" s="1"/>
      <c r="TD483" s="1"/>
      <c r="TE483" s="1"/>
    </row>
    <row r="484">
      <c r="K484" s="1"/>
      <c r="L484" s="1"/>
      <c r="M484" s="1"/>
      <c r="N484" s="1"/>
      <c r="O484" s="1"/>
      <c r="P484" s="1"/>
      <c r="Q484" s="1"/>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1"/>
      <c r="AU484" s="1"/>
      <c r="AV484" s="1"/>
      <c r="AW484" s="1"/>
      <c r="AX484" s="1"/>
      <c r="AY484" s="1"/>
      <c r="AZ484" s="3"/>
      <c r="BA484" s="3"/>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X484" s="1"/>
      <c r="DY484" s="1"/>
      <c r="DZ484" s="1"/>
      <c r="EA484" s="1"/>
      <c r="EB484" s="1"/>
      <c r="EC484" s="1"/>
      <c r="ED484" s="1"/>
      <c r="EE484" s="1"/>
      <c r="EF484" s="1"/>
      <c r="EG484" s="1"/>
      <c r="EH484" s="1"/>
      <c r="EI484" s="1"/>
      <c r="EJ484" s="1"/>
      <c r="EK484" s="1"/>
      <c r="EL484" s="1"/>
      <c r="EM484" s="1"/>
      <c r="EN484" s="1"/>
      <c r="EO484" s="1"/>
      <c r="EP484" s="1"/>
      <c r="EQ484" s="1"/>
      <c r="ER484" s="1"/>
      <c r="FM484" s="1"/>
      <c r="FN484" s="1"/>
      <c r="FO484" s="1"/>
      <c r="FP484" s="1"/>
      <c r="FQ484" s="1"/>
      <c r="FR484" s="1"/>
      <c r="FS484" s="1"/>
      <c r="FT484" s="1"/>
      <c r="FU484" s="1"/>
      <c r="FV484" s="1"/>
      <c r="FW484" s="1"/>
      <c r="FX484" s="1"/>
      <c r="FY484" s="1"/>
      <c r="FZ484" s="1"/>
      <c r="GA484" s="1"/>
      <c r="GB484" s="1"/>
      <c r="GC484" s="1"/>
      <c r="GD484" s="1"/>
      <c r="GE484" s="1"/>
      <c r="GF484" s="1"/>
      <c r="JF484" s="1"/>
      <c r="JG484" s="1"/>
      <c r="JH484" s="1"/>
      <c r="JI484" s="1"/>
      <c r="JJ484" s="1"/>
      <c r="JK484" s="1"/>
      <c r="JL484" s="1"/>
      <c r="JM484" s="1"/>
      <c r="JN484" s="1"/>
      <c r="KN484" s="1"/>
      <c r="KO484" s="1"/>
      <c r="KP484" s="1"/>
      <c r="KQ484" s="1"/>
      <c r="KR484" s="4"/>
      <c r="KS484" s="4"/>
      <c r="KT484" s="4"/>
      <c r="KU484" s="1"/>
      <c r="KV484" s="1"/>
      <c r="KW484" s="1"/>
      <c r="KX484" s="1"/>
      <c r="KY484" s="1"/>
      <c r="KZ484" s="1"/>
      <c r="LA484" s="1"/>
      <c r="LB484" s="1"/>
      <c r="LC484" s="1"/>
      <c r="LD484" s="4"/>
      <c r="LE484" s="4"/>
      <c r="LF484" s="4"/>
      <c r="LG484" s="4"/>
      <c r="LH484" s="4"/>
      <c r="SK484" s="1"/>
      <c r="SL484" s="1"/>
      <c r="SM484" s="1"/>
      <c r="SN484" s="1"/>
      <c r="SO484" s="1"/>
      <c r="SP484" s="1"/>
      <c r="SQ484" s="1"/>
      <c r="SR484" s="1"/>
      <c r="SS484" s="1"/>
      <c r="ST484" s="1"/>
      <c r="SU484" s="1"/>
      <c r="SV484" s="1"/>
      <c r="SW484" s="1"/>
      <c r="SX484" s="1"/>
      <c r="SY484" s="1"/>
      <c r="SZ484" s="1"/>
      <c r="TA484" s="1"/>
      <c r="TB484" s="1"/>
      <c r="TC484" s="1"/>
      <c r="TD484" s="1"/>
      <c r="TE484" s="1"/>
    </row>
    <row r="485">
      <c r="K485" s="1"/>
      <c r="L485" s="1"/>
      <c r="M485" s="1"/>
      <c r="N485" s="1"/>
      <c r="O485" s="1"/>
      <c r="P485" s="1"/>
      <c r="Q485" s="1"/>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1"/>
      <c r="AU485" s="1"/>
      <c r="AV485" s="1"/>
      <c r="AW485" s="1"/>
      <c r="AX485" s="1"/>
      <c r="AY485" s="1"/>
      <c r="AZ485" s="3"/>
      <c r="BA485" s="3"/>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X485" s="1"/>
      <c r="DY485" s="1"/>
      <c r="DZ485" s="1"/>
      <c r="EA485" s="1"/>
      <c r="EB485" s="1"/>
      <c r="EC485" s="1"/>
      <c r="ED485" s="1"/>
      <c r="EE485" s="1"/>
      <c r="EF485" s="1"/>
      <c r="EG485" s="1"/>
      <c r="EH485" s="1"/>
      <c r="EI485" s="1"/>
      <c r="EJ485" s="1"/>
      <c r="EK485" s="1"/>
      <c r="EL485" s="1"/>
      <c r="EM485" s="1"/>
      <c r="EN485" s="1"/>
      <c r="EO485" s="1"/>
      <c r="EP485" s="1"/>
      <c r="EQ485" s="1"/>
      <c r="ER485" s="1"/>
      <c r="FM485" s="1"/>
      <c r="FN485" s="1"/>
      <c r="FO485" s="1"/>
      <c r="FP485" s="1"/>
      <c r="FQ485" s="1"/>
      <c r="FR485" s="1"/>
      <c r="FS485" s="1"/>
      <c r="FT485" s="1"/>
      <c r="FU485" s="1"/>
      <c r="FV485" s="1"/>
      <c r="FW485" s="1"/>
      <c r="FX485" s="1"/>
      <c r="FY485" s="1"/>
      <c r="FZ485" s="1"/>
      <c r="GA485" s="1"/>
      <c r="GB485" s="1"/>
      <c r="GC485" s="1"/>
      <c r="GD485" s="1"/>
      <c r="GE485" s="1"/>
      <c r="GF485" s="1"/>
      <c r="JF485" s="1"/>
      <c r="JG485" s="1"/>
      <c r="JH485" s="1"/>
      <c r="JI485" s="1"/>
      <c r="JJ485" s="1"/>
      <c r="JK485" s="1"/>
      <c r="JL485" s="1"/>
      <c r="JM485" s="1"/>
      <c r="JN485" s="1"/>
      <c r="KN485" s="1"/>
      <c r="KO485" s="1"/>
      <c r="KP485" s="1"/>
      <c r="KQ485" s="1"/>
      <c r="KR485" s="4"/>
      <c r="KS485" s="4"/>
      <c r="KT485" s="4"/>
      <c r="KU485" s="1"/>
      <c r="KV485" s="1"/>
      <c r="KW485" s="1"/>
      <c r="KX485" s="1"/>
      <c r="KY485" s="1"/>
      <c r="KZ485" s="1"/>
      <c r="LA485" s="1"/>
      <c r="LB485" s="1"/>
      <c r="LC485" s="1"/>
      <c r="LD485" s="4"/>
      <c r="LE485" s="4"/>
      <c r="LF485" s="4"/>
      <c r="LG485" s="4"/>
      <c r="LH485" s="4"/>
      <c r="SK485" s="1"/>
      <c r="SL485" s="1"/>
      <c r="SM485" s="1"/>
      <c r="SN485" s="1"/>
      <c r="SO485" s="1"/>
      <c r="SP485" s="1"/>
      <c r="SQ485" s="1"/>
      <c r="SR485" s="1"/>
      <c r="SS485" s="1"/>
      <c r="ST485" s="1"/>
      <c r="SU485" s="1"/>
      <c r="SV485" s="1"/>
      <c r="SW485" s="1"/>
      <c r="SX485" s="1"/>
      <c r="SY485" s="1"/>
      <c r="SZ485" s="1"/>
      <c r="TA485" s="1"/>
      <c r="TB485" s="1"/>
      <c r="TC485" s="1"/>
      <c r="TD485" s="1"/>
      <c r="TE485" s="1"/>
    </row>
    <row r="486">
      <c r="K486" s="1"/>
      <c r="L486" s="1"/>
      <c r="M486" s="1"/>
      <c r="N486" s="1"/>
      <c r="O486" s="1"/>
      <c r="P486" s="1"/>
      <c r="Q486" s="1"/>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1"/>
      <c r="AU486" s="1"/>
      <c r="AV486" s="1"/>
      <c r="AW486" s="1"/>
      <c r="AX486" s="1"/>
      <c r="AY486" s="1"/>
      <c r="AZ486" s="3"/>
      <c r="BA486" s="3"/>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X486" s="1"/>
      <c r="DY486" s="1"/>
      <c r="DZ486" s="1"/>
      <c r="EA486" s="1"/>
      <c r="EB486" s="1"/>
      <c r="EC486" s="1"/>
      <c r="ED486" s="1"/>
      <c r="EE486" s="1"/>
      <c r="EF486" s="1"/>
      <c r="EG486" s="1"/>
      <c r="EH486" s="1"/>
      <c r="EI486" s="1"/>
      <c r="EJ486" s="1"/>
      <c r="EK486" s="1"/>
      <c r="EL486" s="1"/>
      <c r="EM486" s="1"/>
      <c r="EN486" s="1"/>
      <c r="EO486" s="1"/>
      <c r="EP486" s="1"/>
      <c r="EQ486" s="1"/>
      <c r="ER486" s="1"/>
      <c r="FM486" s="1"/>
      <c r="FN486" s="1"/>
      <c r="FO486" s="1"/>
      <c r="FP486" s="1"/>
      <c r="FQ486" s="1"/>
      <c r="FR486" s="1"/>
      <c r="FS486" s="1"/>
      <c r="FT486" s="1"/>
      <c r="FU486" s="1"/>
      <c r="FV486" s="1"/>
      <c r="FW486" s="1"/>
      <c r="FX486" s="1"/>
      <c r="FY486" s="1"/>
      <c r="FZ486" s="1"/>
      <c r="GA486" s="1"/>
      <c r="GB486" s="1"/>
      <c r="GC486" s="1"/>
      <c r="GD486" s="1"/>
      <c r="GE486" s="1"/>
      <c r="GF486" s="1"/>
      <c r="JF486" s="1"/>
      <c r="JG486" s="1"/>
      <c r="JH486" s="1"/>
      <c r="JI486" s="1"/>
      <c r="JJ486" s="1"/>
      <c r="JK486" s="1"/>
      <c r="JL486" s="1"/>
      <c r="JM486" s="1"/>
      <c r="JN486" s="1"/>
      <c r="KN486" s="1"/>
      <c r="KO486" s="1"/>
      <c r="KP486" s="1"/>
      <c r="KQ486" s="1"/>
      <c r="KR486" s="4"/>
      <c r="KS486" s="4"/>
      <c r="KT486" s="4"/>
      <c r="KU486" s="1"/>
      <c r="KV486" s="1"/>
      <c r="KW486" s="1"/>
      <c r="KX486" s="1"/>
      <c r="KY486" s="1"/>
      <c r="KZ486" s="1"/>
      <c r="LA486" s="1"/>
      <c r="LB486" s="1"/>
      <c r="LC486" s="1"/>
      <c r="LD486" s="4"/>
      <c r="LE486" s="4"/>
      <c r="LF486" s="4"/>
      <c r="LG486" s="4"/>
      <c r="LH486" s="4"/>
      <c r="SK486" s="1"/>
      <c r="SL486" s="1"/>
      <c r="SM486" s="1"/>
      <c r="SN486" s="1"/>
      <c r="SO486" s="1"/>
      <c r="SP486" s="1"/>
      <c r="SQ486" s="1"/>
      <c r="SR486" s="1"/>
      <c r="SS486" s="1"/>
      <c r="ST486" s="1"/>
      <c r="SU486" s="1"/>
      <c r="SV486" s="1"/>
      <c r="SW486" s="1"/>
      <c r="SX486" s="1"/>
      <c r="SY486" s="1"/>
      <c r="SZ486" s="1"/>
      <c r="TA486" s="1"/>
      <c r="TB486" s="1"/>
      <c r="TC486" s="1"/>
      <c r="TD486" s="1"/>
      <c r="TE486" s="1"/>
    </row>
    <row r="487">
      <c r="K487" s="1"/>
      <c r="L487" s="1"/>
      <c r="M487" s="1"/>
      <c r="N487" s="1"/>
      <c r="O487" s="1"/>
      <c r="P487" s="1"/>
      <c r="Q487" s="1"/>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1"/>
      <c r="AU487" s="1"/>
      <c r="AV487" s="1"/>
      <c r="AW487" s="1"/>
      <c r="AX487" s="1"/>
      <c r="AY487" s="1"/>
      <c r="AZ487" s="3"/>
      <c r="BA487" s="3"/>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X487" s="1"/>
      <c r="DY487" s="1"/>
      <c r="DZ487" s="1"/>
      <c r="EA487" s="1"/>
      <c r="EB487" s="1"/>
      <c r="EC487" s="1"/>
      <c r="ED487" s="1"/>
      <c r="EE487" s="1"/>
      <c r="EF487" s="1"/>
      <c r="EG487" s="1"/>
      <c r="EH487" s="1"/>
      <c r="EI487" s="1"/>
      <c r="EJ487" s="1"/>
      <c r="EK487" s="1"/>
      <c r="EL487" s="1"/>
      <c r="EM487" s="1"/>
      <c r="EN487" s="1"/>
      <c r="EO487" s="1"/>
      <c r="EP487" s="1"/>
      <c r="EQ487" s="1"/>
      <c r="ER487" s="1"/>
      <c r="FM487" s="1"/>
      <c r="FN487" s="1"/>
      <c r="FO487" s="1"/>
      <c r="FP487" s="1"/>
      <c r="FQ487" s="1"/>
      <c r="FR487" s="1"/>
      <c r="FS487" s="1"/>
      <c r="FT487" s="1"/>
      <c r="FU487" s="1"/>
      <c r="FV487" s="1"/>
      <c r="FW487" s="1"/>
      <c r="FX487" s="1"/>
      <c r="FY487" s="1"/>
      <c r="FZ487" s="1"/>
      <c r="GA487" s="1"/>
      <c r="GB487" s="1"/>
      <c r="GC487" s="1"/>
      <c r="GD487" s="1"/>
      <c r="GE487" s="1"/>
      <c r="GF487" s="1"/>
      <c r="JF487" s="1"/>
      <c r="JG487" s="1"/>
      <c r="JH487" s="1"/>
      <c r="JI487" s="1"/>
      <c r="JJ487" s="1"/>
      <c r="JK487" s="1"/>
      <c r="JL487" s="1"/>
      <c r="JM487" s="1"/>
      <c r="JN487" s="1"/>
      <c r="KN487" s="1"/>
      <c r="KO487" s="1"/>
      <c r="KP487" s="1"/>
      <c r="KQ487" s="1"/>
      <c r="KR487" s="4"/>
      <c r="KS487" s="4"/>
      <c r="KT487" s="4"/>
      <c r="KU487" s="1"/>
      <c r="KV487" s="1"/>
      <c r="KW487" s="1"/>
      <c r="KX487" s="1"/>
      <c r="KY487" s="1"/>
      <c r="KZ487" s="1"/>
      <c r="LA487" s="1"/>
      <c r="LB487" s="1"/>
      <c r="LC487" s="1"/>
      <c r="LD487" s="4"/>
      <c r="LE487" s="4"/>
      <c r="LF487" s="4"/>
      <c r="LG487" s="4"/>
      <c r="LH487" s="4"/>
      <c r="SK487" s="1"/>
      <c r="SL487" s="1"/>
      <c r="SM487" s="1"/>
      <c r="SN487" s="1"/>
      <c r="SO487" s="1"/>
      <c r="SP487" s="1"/>
      <c r="SQ487" s="1"/>
      <c r="SR487" s="1"/>
      <c r="SS487" s="1"/>
      <c r="ST487" s="1"/>
      <c r="SU487" s="1"/>
      <c r="SV487" s="1"/>
      <c r="SW487" s="1"/>
      <c r="SX487" s="1"/>
      <c r="SY487" s="1"/>
      <c r="SZ487" s="1"/>
      <c r="TA487" s="1"/>
      <c r="TB487" s="1"/>
      <c r="TC487" s="1"/>
      <c r="TD487" s="1"/>
      <c r="TE487" s="1"/>
    </row>
    <row r="488">
      <c r="K488" s="1"/>
      <c r="L488" s="1"/>
      <c r="M488" s="1"/>
      <c r="N488" s="1"/>
      <c r="O488" s="1"/>
      <c r="P488" s="1"/>
      <c r="Q488" s="1"/>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1"/>
      <c r="AU488" s="1"/>
      <c r="AV488" s="1"/>
      <c r="AW488" s="1"/>
      <c r="AX488" s="1"/>
      <c r="AY488" s="1"/>
      <c r="AZ488" s="3"/>
      <c r="BA488" s="3"/>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X488" s="1"/>
      <c r="DY488" s="1"/>
      <c r="DZ488" s="1"/>
      <c r="EA488" s="1"/>
      <c r="EB488" s="1"/>
      <c r="EC488" s="1"/>
      <c r="ED488" s="1"/>
      <c r="EE488" s="1"/>
      <c r="EF488" s="1"/>
      <c r="EG488" s="1"/>
      <c r="EH488" s="1"/>
      <c r="EI488" s="1"/>
      <c r="EJ488" s="1"/>
      <c r="EK488" s="1"/>
      <c r="EL488" s="1"/>
      <c r="EM488" s="1"/>
      <c r="EN488" s="1"/>
      <c r="EO488" s="1"/>
      <c r="EP488" s="1"/>
      <c r="EQ488" s="1"/>
      <c r="ER488" s="1"/>
      <c r="FM488" s="1"/>
      <c r="FN488" s="1"/>
      <c r="FO488" s="1"/>
      <c r="FP488" s="1"/>
      <c r="FQ488" s="1"/>
      <c r="FR488" s="1"/>
      <c r="FS488" s="1"/>
      <c r="FT488" s="1"/>
      <c r="FU488" s="1"/>
      <c r="FV488" s="1"/>
      <c r="FW488" s="1"/>
      <c r="FX488" s="1"/>
      <c r="FY488" s="1"/>
      <c r="FZ488" s="1"/>
      <c r="GA488" s="1"/>
      <c r="GB488" s="1"/>
      <c r="GC488" s="1"/>
      <c r="GD488" s="1"/>
      <c r="GE488" s="1"/>
      <c r="GF488" s="1"/>
      <c r="JF488" s="1"/>
      <c r="JG488" s="1"/>
      <c r="JH488" s="1"/>
      <c r="JI488" s="1"/>
      <c r="JJ488" s="1"/>
      <c r="JK488" s="1"/>
      <c r="JL488" s="1"/>
      <c r="JM488" s="1"/>
      <c r="JN488" s="1"/>
      <c r="KN488" s="1"/>
      <c r="KO488" s="1"/>
      <c r="KP488" s="1"/>
      <c r="KQ488" s="1"/>
      <c r="KR488" s="4"/>
      <c r="KS488" s="4"/>
      <c r="KT488" s="4"/>
      <c r="KU488" s="1"/>
      <c r="KV488" s="1"/>
      <c r="KW488" s="1"/>
      <c r="KX488" s="1"/>
      <c r="KY488" s="1"/>
      <c r="KZ488" s="1"/>
      <c r="LA488" s="1"/>
      <c r="LB488" s="1"/>
      <c r="LC488" s="1"/>
      <c r="LD488" s="4"/>
      <c r="LE488" s="4"/>
      <c r="LF488" s="4"/>
      <c r="LG488" s="4"/>
      <c r="LH488" s="4"/>
      <c r="SK488" s="1"/>
      <c r="SL488" s="1"/>
      <c r="SM488" s="1"/>
      <c r="SN488" s="1"/>
      <c r="SO488" s="1"/>
      <c r="SP488" s="1"/>
      <c r="SQ488" s="1"/>
      <c r="SR488" s="1"/>
      <c r="SS488" s="1"/>
      <c r="ST488" s="1"/>
      <c r="SU488" s="1"/>
      <c r="SV488" s="1"/>
      <c r="SW488" s="1"/>
      <c r="SX488" s="1"/>
      <c r="SY488" s="1"/>
      <c r="SZ488" s="1"/>
      <c r="TA488" s="1"/>
      <c r="TB488" s="1"/>
      <c r="TC488" s="1"/>
      <c r="TD488" s="1"/>
      <c r="TE488" s="1"/>
    </row>
    <row r="489">
      <c r="K489" s="1"/>
      <c r="L489" s="1"/>
      <c r="M489" s="1"/>
      <c r="N489" s="1"/>
      <c r="O489" s="1"/>
      <c r="P489" s="1"/>
      <c r="Q489" s="1"/>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1"/>
      <c r="AU489" s="1"/>
      <c r="AV489" s="1"/>
      <c r="AW489" s="1"/>
      <c r="AX489" s="1"/>
      <c r="AY489" s="1"/>
      <c r="AZ489" s="3"/>
      <c r="BA489" s="3"/>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X489" s="1"/>
      <c r="DY489" s="1"/>
      <c r="DZ489" s="1"/>
      <c r="EA489" s="1"/>
      <c r="EB489" s="1"/>
      <c r="EC489" s="1"/>
      <c r="ED489" s="1"/>
      <c r="EE489" s="1"/>
      <c r="EF489" s="1"/>
      <c r="EG489" s="1"/>
      <c r="EH489" s="1"/>
      <c r="EI489" s="1"/>
      <c r="EJ489" s="1"/>
      <c r="EK489" s="1"/>
      <c r="EL489" s="1"/>
      <c r="EM489" s="1"/>
      <c r="EN489" s="1"/>
      <c r="EO489" s="1"/>
      <c r="EP489" s="1"/>
      <c r="EQ489" s="1"/>
      <c r="ER489" s="1"/>
      <c r="FM489" s="1"/>
      <c r="FN489" s="1"/>
      <c r="FO489" s="1"/>
      <c r="FP489" s="1"/>
      <c r="FQ489" s="1"/>
      <c r="FR489" s="1"/>
      <c r="FS489" s="1"/>
      <c r="FT489" s="1"/>
      <c r="FU489" s="1"/>
      <c r="FV489" s="1"/>
      <c r="FW489" s="1"/>
      <c r="FX489" s="1"/>
      <c r="FY489" s="1"/>
      <c r="FZ489" s="1"/>
      <c r="GA489" s="1"/>
      <c r="GB489" s="1"/>
      <c r="GC489" s="1"/>
      <c r="GD489" s="1"/>
      <c r="GE489" s="1"/>
      <c r="GF489" s="1"/>
      <c r="JF489" s="1"/>
      <c r="JG489" s="1"/>
      <c r="JH489" s="1"/>
      <c r="JI489" s="1"/>
      <c r="JJ489" s="1"/>
      <c r="JK489" s="1"/>
      <c r="JL489" s="1"/>
      <c r="JM489" s="1"/>
      <c r="JN489" s="1"/>
      <c r="KN489" s="1"/>
      <c r="KO489" s="1"/>
      <c r="KP489" s="1"/>
      <c r="KQ489" s="1"/>
      <c r="KR489" s="4"/>
      <c r="KS489" s="4"/>
      <c r="KT489" s="4"/>
      <c r="KU489" s="1"/>
      <c r="KV489" s="1"/>
      <c r="KW489" s="1"/>
      <c r="KX489" s="1"/>
      <c r="KY489" s="1"/>
      <c r="KZ489" s="1"/>
      <c r="LA489" s="1"/>
      <c r="LB489" s="1"/>
      <c r="LC489" s="1"/>
      <c r="LD489" s="4"/>
      <c r="LE489" s="4"/>
      <c r="LF489" s="4"/>
      <c r="LG489" s="4"/>
      <c r="LH489" s="4"/>
      <c r="SK489" s="1"/>
      <c r="SL489" s="1"/>
      <c r="SM489" s="1"/>
      <c r="SN489" s="1"/>
      <c r="SO489" s="1"/>
      <c r="SP489" s="1"/>
      <c r="SQ489" s="1"/>
      <c r="SR489" s="1"/>
      <c r="SS489" s="1"/>
      <c r="ST489" s="1"/>
      <c r="SU489" s="1"/>
      <c r="SV489" s="1"/>
      <c r="SW489" s="1"/>
      <c r="SX489" s="1"/>
      <c r="SY489" s="1"/>
      <c r="SZ489" s="1"/>
      <c r="TA489" s="1"/>
      <c r="TB489" s="1"/>
      <c r="TC489" s="1"/>
      <c r="TD489" s="1"/>
      <c r="TE489" s="1"/>
    </row>
    <row r="490">
      <c r="K490" s="1"/>
      <c r="L490" s="1"/>
      <c r="M490" s="1"/>
      <c r="N490" s="1"/>
      <c r="O490" s="1"/>
      <c r="P490" s="1"/>
      <c r="Q490" s="1"/>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1"/>
      <c r="AU490" s="1"/>
      <c r="AV490" s="1"/>
      <c r="AW490" s="1"/>
      <c r="AX490" s="1"/>
      <c r="AY490" s="1"/>
      <c r="AZ490" s="3"/>
      <c r="BA490" s="3"/>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X490" s="1"/>
      <c r="DY490" s="1"/>
      <c r="DZ490" s="1"/>
      <c r="EA490" s="1"/>
      <c r="EB490" s="1"/>
      <c r="EC490" s="1"/>
      <c r="ED490" s="1"/>
      <c r="EE490" s="1"/>
      <c r="EF490" s="1"/>
      <c r="EG490" s="1"/>
      <c r="EH490" s="1"/>
      <c r="EI490" s="1"/>
      <c r="EJ490" s="1"/>
      <c r="EK490" s="1"/>
      <c r="EL490" s="1"/>
      <c r="EM490" s="1"/>
      <c r="EN490" s="1"/>
      <c r="EO490" s="1"/>
      <c r="EP490" s="1"/>
      <c r="EQ490" s="1"/>
      <c r="ER490" s="1"/>
      <c r="FM490" s="1"/>
      <c r="FN490" s="1"/>
      <c r="FO490" s="1"/>
      <c r="FP490" s="1"/>
      <c r="FQ490" s="1"/>
      <c r="FR490" s="1"/>
      <c r="FS490" s="1"/>
      <c r="FT490" s="1"/>
      <c r="FU490" s="1"/>
      <c r="FV490" s="1"/>
      <c r="FW490" s="1"/>
      <c r="FX490" s="1"/>
      <c r="FY490" s="1"/>
      <c r="FZ490" s="1"/>
      <c r="GA490" s="1"/>
      <c r="GB490" s="1"/>
      <c r="GC490" s="1"/>
      <c r="GD490" s="1"/>
      <c r="GE490" s="1"/>
      <c r="GF490" s="1"/>
      <c r="JF490" s="1"/>
      <c r="JG490" s="1"/>
      <c r="JH490" s="1"/>
      <c r="JI490" s="1"/>
      <c r="JJ490" s="1"/>
      <c r="JK490" s="1"/>
      <c r="JL490" s="1"/>
      <c r="JM490" s="1"/>
      <c r="JN490" s="1"/>
      <c r="KN490" s="1"/>
      <c r="KO490" s="1"/>
      <c r="KP490" s="1"/>
      <c r="KQ490" s="1"/>
      <c r="KR490" s="4"/>
      <c r="KS490" s="4"/>
      <c r="KT490" s="4"/>
      <c r="KU490" s="1"/>
      <c r="KV490" s="1"/>
      <c r="KW490" s="1"/>
      <c r="KX490" s="1"/>
      <c r="KY490" s="1"/>
      <c r="KZ490" s="1"/>
      <c r="LA490" s="1"/>
      <c r="LB490" s="1"/>
      <c r="LC490" s="1"/>
      <c r="LD490" s="4"/>
      <c r="LE490" s="4"/>
      <c r="LF490" s="4"/>
      <c r="LG490" s="4"/>
      <c r="LH490" s="4"/>
      <c r="SK490" s="1"/>
      <c r="SL490" s="1"/>
      <c r="SM490" s="1"/>
      <c r="SN490" s="1"/>
      <c r="SO490" s="1"/>
      <c r="SP490" s="1"/>
      <c r="SQ490" s="1"/>
      <c r="SR490" s="1"/>
      <c r="SS490" s="1"/>
      <c r="ST490" s="1"/>
      <c r="SU490" s="1"/>
      <c r="SV490" s="1"/>
      <c r="SW490" s="1"/>
      <c r="SX490" s="1"/>
      <c r="SY490" s="1"/>
      <c r="SZ490" s="1"/>
      <c r="TA490" s="1"/>
      <c r="TB490" s="1"/>
      <c r="TC490" s="1"/>
      <c r="TD490" s="1"/>
      <c r="TE490" s="1"/>
    </row>
    <row r="491">
      <c r="K491" s="1"/>
      <c r="L491" s="1"/>
      <c r="M491" s="1"/>
      <c r="N491" s="1"/>
      <c r="O491" s="1"/>
      <c r="P491" s="1"/>
      <c r="Q491" s="1"/>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1"/>
      <c r="AU491" s="1"/>
      <c r="AV491" s="1"/>
      <c r="AW491" s="1"/>
      <c r="AX491" s="1"/>
      <c r="AY491" s="1"/>
      <c r="AZ491" s="3"/>
      <c r="BA491" s="3"/>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X491" s="1"/>
      <c r="DY491" s="1"/>
      <c r="DZ491" s="1"/>
      <c r="EA491" s="1"/>
      <c r="EB491" s="1"/>
      <c r="EC491" s="1"/>
      <c r="ED491" s="1"/>
      <c r="EE491" s="1"/>
      <c r="EF491" s="1"/>
      <c r="EG491" s="1"/>
      <c r="EH491" s="1"/>
      <c r="EI491" s="1"/>
      <c r="EJ491" s="1"/>
      <c r="EK491" s="1"/>
      <c r="EL491" s="1"/>
      <c r="EM491" s="1"/>
      <c r="EN491" s="1"/>
      <c r="EO491" s="1"/>
      <c r="EP491" s="1"/>
      <c r="EQ491" s="1"/>
      <c r="ER491" s="1"/>
      <c r="FM491" s="1"/>
      <c r="FN491" s="1"/>
      <c r="FO491" s="1"/>
      <c r="FP491" s="1"/>
      <c r="FQ491" s="1"/>
      <c r="FR491" s="1"/>
      <c r="FS491" s="1"/>
      <c r="FT491" s="1"/>
      <c r="FU491" s="1"/>
      <c r="FV491" s="1"/>
      <c r="FW491" s="1"/>
      <c r="FX491" s="1"/>
      <c r="FY491" s="1"/>
      <c r="FZ491" s="1"/>
      <c r="GA491" s="1"/>
      <c r="GB491" s="1"/>
      <c r="GC491" s="1"/>
      <c r="GD491" s="1"/>
      <c r="GE491" s="1"/>
      <c r="GF491" s="1"/>
      <c r="JF491" s="1"/>
      <c r="JG491" s="1"/>
      <c r="JH491" s="1"/>
      <c r="JI491" s="1"/>
      <c r="JJ491" s="1"/>
      <c r="JK491" s="1"/>
      <c r="JL491" s="1"/>
      <c r="JM491" s="1"/>
      <c r="JN491" s="1"/>
      <c r="KN491" s="1"/>
      <c r="KO491" s="1"/>
      <c r="KP491" s="1"/>
      <c r="KQ491" s="1"/>
      <c r="KR491" s="4"/>
      <c r="KS491" s="4"/>
      <c r="KT491" s="4"/>
      <c r="KU491" s="1"/>
      <c r="KV491" s="1"/>
      <c r="KW491" s="1"/>
      <c r="KX491" s="1"/>
      <c r="KY491" s="1"/>
      <c r="KZ491" s="1"/>
      <c r="LA491" s="1"/>
      <c r="LB491" s="1"/>
      <c r="LC491" s="1"/>
      <c r="LD491" s="4"/>
      <c r="LE491" s="4"/>
      <c r="LF491" s="4"/>
      <c r="LG491" s="4"/>
      <c r="LH491" s="4"/>
      <c r="SK491" s="1"/>
      <c r="SL491" s="1"/>
      <c r="SM491" s="1"/>
      <c r="SN491" s="1"/>
      <c r="SO491" s="1"/>
      <c r="SP491" s="1"/>
      <c r="SQ491" s="1"/>
      <c r="SR491" s="1"/>
      <c r="SS491" s="1"/>
      <c r="ST491" s="1"/>
      <c r="SU491" s="1"/>
      <c r="SV491" s="1"/>
      <c r="SW491" s="1"/>
      <c r="SX491" s="1"/>
      <c r="SY491" s="1"/>
      <c r="SZ491" s="1"/>
      <c r="TA491" s="1"/>
      <c r="TB491" s="1"/>
      <c r="TC491" s="1"/>
      <c r="TD491" s="1"/>
      <c r="TE491" s="1"/>
    </row>
    <row r="492">
      <c r="K492" s="1"/>
      <c r="L492" s="1"/>
      <c r="M492" s="1"/>
      <c r="N492" s="1"/>
      <c r="O492" s="1"/>
      <c r="P492" s="1"/>
      <c r="Q492" s="1"/>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1"/>
      <c r="AU492" s="1"/>
      <c r="AV492" s="1"/>
      <c r="AW492" s="1"/>
      <c r="AX492" s="1"/>
      <c r="AY492" s="1"/>
      <c r="AZ492" s="3"/>
      <c r="BA492" s="3"/>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X492" s="1"/>
      <c r="DY492" s="1"/>
      <c r="DZ492" s="1"/>
      <c r="EA492" s="1"/>
      <c r="EB492" s="1"/>
      <c r="EC492" s="1"/>
      <c r="ED492" s="1"/>
      <c r="EE492" s="1"/>
      <c r="EF492" s="1"/>
      <c r="EG492" s="1"/>
      <c r="EH492" s="1"/>
      <c r="EI492" s="1"/>
      <c r="EJ492" s="1"/>
      <c r="EK492" s="1"/>
      <c r="EL492" s="1"/>
      <c r="EM492" s="1"/>
      <c r="EN492" s="1"/>
      <c r="EO492" s="1"/>
      <c r="EP492" s="1"/>
      <c r="EQ492" s="1"/>
      <c r="ER492" s="1"/>
      <c r="FM492" s="1"/>
      <c r="FN492" s="1"/>
      <c r="FO492" s="1"/>
      <c r="FP492" s="1"/>
      <c r="FQ492" s="1"/>
      <c r="FR492" s="1"/>
      <c r="FS492" s="1"/>
      <c r="FT492" s="1"/>
      <c r="FU492" s="1"/>
      <c r="FV492" s="1"/>
      <c r="FW492" s="1"/>
      <c r="FX492" s="1"/>
      <c r="FY492" s="1"/>
      <c r="FZ492" s="1"/>
      <c r="GA492" s="1"/>
      <c r="GB492" s="1"/>
      <c r="GC492" s="1"/>
      <c r="GD492" s="1"/>
      <c r="GE492" s="1"/>
      <c r="GF492" s="1"/>
      <c r="JF492" s="1"/>
      <c r="JG492" s="1"/>
      <c r="JH492" s="1"/>
      <c r="JI492" s="1"/>
      <c r="JJ492" s="1"/>
      <c r="JK492" s="1"/>
      <c r="JL492" s="1"/>
      <c r="JM492" s="1"/>
      <c r="JN492" s="1"/>
      <c r="KN492" s="1"/>
      <c r="KO492" s="1"/>
      <c r="KP492" s="1"/>
      <c r="KQ492" s="1"/>
      <c r="KR492" s="4"/>
      <c r="KS492" s="4"/>
      <c r="KT492" s="4"/>
      <c r="KU492" s="1"/>
      <c r="KV492" s="1"/>
      <c r="KW492" s="1"/>
      <c r="KX492" s="1"/>
      <c r="KY492" s="1"/>
      <c r="KZ492" s="1"/>
      <c r="LA492" s="1"/>
      <c r="LB492" s="1"/>
      <c r="LC492" s="1"/>
      <c r="LD492" s="4"/>
      <c r="LE492" s="4"/>
      <c r="LF492" s="4"/>
      <c r="LG492" s="4"/>
      <c r="LH492" s="4"/>
      <c r="SK492" s="1"/>
      <c r="SL492" s="1"/>
      <c r="SM492" s="1"/>
      <c r="SN492" s="1"/>
      <c r="SO492" s="1"/>
      <c r="SP492" s="1"/>
      <c r="SQ492" s="1"/>
      <c r="SR492" s="1"/>
      <c r="SS492" s="1"/>
      <c r="ST492" s="1"/>
      <c r="SU492" s="1"/>
      <c r="SV492" s="1"/>
      <c r="SW492" s="1"/>
      <c r="SX492" s="1"/>
      <c r="SY492" s="1"/>
      <c r="SZ492" s="1"/>
      <c r="TA492" s="1"/>
      <c r="TB492" s="1"/>
      <c r="TC492" s="1"/>
      <c r="TD492" s="1"/>
      <c r="TE492" s="1"/>
    </row>
    <row r="493">
      <c r="K493" s="1"/>
      <c r="L493" s="1"/>
      <c r="M493" s="1"/>
      <c r="N493" s="1"/>
      <c r="O493" s="1"/>
      <c r="P493" s="1"/>
      <c r="Q493" s="1"/>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1"/>
      <c r="AU493" s="1"/>
      <c r="AV493" s="1"/>
      <c r="AW493" s="1"/>
      <c r="AX493" s="1"/>
      <c r="AY493" s="1"/>
      <c r="AZ493" s="3"/>
      <c r="BA493" s="3"/>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X493" s="1"/>
      <c r="DY493" s="1"/>
      <c r="DZ493" s="1"/>
      <c r="EA493" s="1"/>
      <c r="EB493" s="1"/>
      <c r="EC493" s="1"/>
      <c r="ED493" s="1"/>
      <c r="EE493" s="1"/>
      <c r="EF493" s="1"/>
      <c r="EG493" s="1"/>
      <c r="EH493" s="1"/>
      <c r="EI493" s="1"/>
      <c r="EJ493" s="1"/>
      <c r="EK493" s="1"/>
      <c r="EL493" s="1"/>
      <c r="EM493" s="1"/>
      <c r="EN493" s="1"/>
      <c r="EO493" s="1"/>
      <c r="EP493" s="1"/>
      <c r="EQ493" s="1"/>
      <c r="ER493" s="1"/>
      <c r="FM493" s="1"/>
      <c r="FN493" s="1"/>
      <c r="FO493" s="1"/>
      <c r="FP493" s="1"/>
      <c r="FQ493" s="1"/>
      <c r="FR493" s="1"/>
      <c r="FS493" s="1"/>
      <c r="FT493" s="1"/>
      <c r="FU493" s="1"/>
      <c r="FV493" s="1"/>
      <c r="FW493" s="1"/>
      <c r="FX493" s="1"/>
      <c r="FY493" s="1"/>
      <c r="FZ493" s="1"/>
      <c r="GA493" s="1"/>
      <c r="GB493" s="1"/>
      <c r="GC493" s="1"/>
      <c r="GD493" s="1"/>
      <c r="GE493" s="1"/>
      <c r="GF493" s="1"/>
      <c r="JF493" s="1"/>
      <c r="JG493" s="1"/>
      <c r="JH493" s="1"/>
      <c r="JI493" s="1"/>
      <c r="JJ493" s="1"/>
      <c r="JK493" s="1"/>
      <c r="JL493" s="1"/>
      <c r="JM493" s="1"/>
      <c r="JN493" s="1"/>
      <c r="KN493" s="1"/>
      <c r="KO493" s="1"/>
      <c r="KP493" s="1"/>
      <c r="KQ493" s="1"/>
      <c r="KR493" s="4"/>
      <c r="KS493" s="4"/>
      <c r="KT493" s="4"/>
      <c r="KU493" s="1"/>
      <c r="KV493" s="1"/>
      <c r="KW493" s="1"/>
      <c r="KX493" s="1"/>
      <c r="KY493" s="1"/>
      <c r="KZ493" s="1"/>
      <c r="LA493" s="1"/>
      <c r="LB493" s="1"/>
      <c r="LC493" s="1"/>
      <c r="LD493" s="4"/>
      <c r="LE493" s="4"/>
      <c r="LF493" s="4"/>
      <c r="LG493" s="4"/>
      <c r="LH493" s="4"/>
      <c r="SK493" s="1"/>
      <c r="SL493" s="1"/>
      <c r="SM493" s="1"/>
      <c r="SN493" s="1"/>
      <c r="SO493" s="1"/>
      <c r="SP493" s="1"/>
      <c r="SQ493" s="1"/>
      <c r="SR493" s="1"/>
      <c r="SS493" s="1"/>
      <c r="ST493" s="1"/>
      <c r="SU493" s="1"/>
      <c r="SV493" s="1"/>
      <c r="SW493" s="1"/>
      <c r="SX493" s="1"/>
      <c r="SY493" s="1"/>
      <c r="SZ493" s="1"/>
      <c r="TA493" s="1"/>
      <c r="TB493" s="1"/>
      <c r="TC493" s="1"/>
      <c r="TD493" s="1"/>
      <c r="TE493" s="1"/>
    </row>
    <row r="494">
      <c r="K494" s="1"/>
      <c r="L494" s="1"/>
      <c r="M494" s="1"/>
      <c r="N494" s="1"/>
      <c r="O494" s="1"/>
      <c r="P494" s="1"/>
      <c r="Q494" s="1"/>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1"/>
      <c r="AU494" s="1"/>
      <c r="AV494" s="1"/>
      <c r="AW494" s="1"/>
      <c r="AX494" s="1"/>
      <c r="AY494" s="1"/>
      <c r="AZ494" s="3"/>
      <c r="BA494" s="3"/>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X494" s="1"/>
      <c r="DY494" s="1"/>
      <c r="DZ494" s="1"/>
      <c r="EA494" s="1"/>
      <c r="EB494" s="1"/>
      <c r="EC494" s="1"/>
      <c r="ED494" s="1"/>
      <c r="EE494" s="1"/>
      <c r="EF494" s="1"/>
      <c r="EG494" s="1"/>
      <c r="EH494" s="1"/>
      <c r="EI494" s="1"/>
      <c r="EJ494" s="1"/>
      <c r="EK494" s="1"/>
      <c r="EL494" s="1"/>
      <c r="EM494" s="1"/>
      <c r="EN494" s="1"/>
      <c r="EO494" s="1"/>
      <c r="EP494" s="1"/>
      <c r="EQ494" s="1"/>
      <c r="ER494" s="1"/>
      <c r="FM494" s="1"/>
      <c r="FN494" s="1"/>
      <c r="FO494" s="1"/>
      <c r="FP494" s="1"/>
      <c r="FQ494" s="1"/>
      <c r="FR494" s="1"/>
      <c r="FS494" s="1"/>
      <c r="FT494" s="1"/>
      <c r="FU494" s="1"/>
      <c r="FV494" s="1"/>
      <c r="FW494" s="1"/>
      <c r="FX494" s="1"/>
      <c r="FY494" s="1"/>
      <c r="FZ494" s="1"/>
      <c r="GA494" s="1"/>
      <c r="GB494" s="1"/>
      <c r="GC494" s="1"/>
      <c r="GD494" s="1"/>
      <c r="GE494" s="1"/>
      <c r="GF494" s="1"/>
      <c r="JF494" s="1"/>
      <c r="JG494" s="1"/>
      <c r="JH494" s="1"/>
      <c r="JI494" s="1"/>
      <c r="JJ494" s="1"/>
      <c r="JK494" s="1"/>
      <c r="JL494" s="1"/>
      <c r="JM494" s="1"/>
      <c r="JN494" s="1"/>
      <c r="KN494" s="1"/>
      <c r="KO494" s="1"/>
      <c r="KP494" s="1"/>
      <c r="KQ494" s="1"/>
      <c r="KR494" s="4"/>
      <c r="KS494" s="4"/>
      <c r="KT494" s="4"/>
      <c r="KU494" s="1"/>
      <c r="KV494" s="1"/>
      <c r="KW494" s="1"/>
      <c r="KX494" s="1"/>
      <c r="KY494" s="1"/>
      <c r="KZ494" s="1"/>
      <c r="LA494" s="1"/>
      <c r="LB494" s="1"/>
      <c r="LC494" s="1"/>
      <c r="LD494" s="4"/>
      <c r="LE494" s="4"/>
      <c r="LF494" s="4"/>
      <c r="LG494" s="4"/>
      <c r="LH494" s="4"/>
      <c r="SK494" s="1"/>
      <c r="SL494" s="1"/>
      <c r="SM494" s="1"/>
      <c r="SN494" s="1"/>
      <c r="SO494" s="1"/>
      <c r="SP494" s="1"/>
      <c r="SQ494" s="1"/>
      <c r="SR494" s="1"/>
      <c r="SS494" s="1"/>
      <c r="ST494" s="1"/>
      <c r="SU494" s="1"/>
      <c r="SV494" s="1"/>
      <c r="SW494" s="1"/>
      <c r="SX494" s="1"/>
      <c r="SY494" s="1"/>
      <c r="SZ494" s="1"/>
      <c r="TA494" s="1"/>
      <c r="TB494" s="1"/>
      <c r="TC494" s="1"/>
      <c r="TD494" s="1"/>
      <c r="TE494" s="1"/>
    </row>
    <row r="495">
      <c r="K495" s="1"/>
      <c r="L495" s="1"/>
      <c r="M495" s="1"/>
      <c r="N495" s="1"/>
      <c r="O495" s="1"/>
      <c r="P495" s="1"/>
      <c r="Q495" s="1"/>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1"/>
      <c r="AU495" s="1"/>
      <c r="AV495" s="1"/>
      <c r="AW495" s="1"/>
      <c r="AX495" s="1"/>
      <c r="AY495" s="1"/>
      <c r="AZ495" s="3"/>
      <c r="BA495" s="3"/>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X495" s="1"/>
      <c r="DY495" s="1"/>
      <c r="DZ495" s="1"/>
      <c r="EA495" s="1"/>
      <c r="EB495" s="1"/>
      <c r="EC495" s="1"/>
      <c r="ED495" s="1"/>
      <c r="EE495" s="1"/>
      <c r="EF495" s="1"/>
      <c r="EG495" s="1"/>
      <c r="EH495" s="1"/>
      <c r="EI495" s="1"/>
      <c r="EJ495" s="1"/>
      <c r="EK495" s="1"/>
      <c r="EL495" s="1"/>
      <c r="EM495" s="1"/>
      <c r="EN495" s="1"/>
      <c r="EO495" s="1"/>
      <c r="EP495" s="1"/>
      <c r="EQ495" s="1"/>
      <c r="ER495" s="1"/>
      <c r="FM495" s="1"/>
      <c r="FN495" s="1"/>
      <c r="FO495" s="1"/>
      <c r="FP495" s="1"/>
      <c r="FQ495" s="1"/>
      <c r="FR495" s="1"/>
      <c r="FS495" s="1"/>
      <c r="FT495" s="1"/>
      <c r="FU495" s="1"/>
      <c r="FV495" s="1"/>
      <c r="FW495" s="1"/>
      <c r="FX495" s="1"/>
      <c r="FY495" s="1"/>
      <c r="FZ495" s="1"/>
      <c r="GA495" s="1"/>
      <c r="GB495" s="1"/>
      <c r="GC495" s="1"/>
      <c r="GD495" s="1"/>
      <c r="GE495" s="1"/>
      <c r="GF495" s="1"/>
      <c r="JF495" s="1"/>
      <c r="JG495" s="1"/>
      <c r="JH495" s="1"/>
      <c r="JI495" s="1"/>
      <c r="JJ495" s="1"/>
      <c r="JK495" s="1"/>
      <c r="JL495" s="1"/>
      <c r="JM495" s="1"/>
      <c r="JN495" s="1"/>
      <c r="KN495" s="1"/>
      <c r="KO495" s="1"/>
      <c r="KP495" s="1"/>
      <c r="KQ495" s="1"/>
      <c r="KR495" s="4"/>
      <c r="KS495" s="4"/>
      <c r="KT495" s="4"/>
      <c r="KU495" s="1"/>
      <c r="KV495" s="1"/>
      <c r="KW495" s="1"/>
      <c r="KX495" s="1"/>
      <c r="KY495" s="1"/>
      <c r="KZ495" s="1"/>
      <c r="LA495" s="1"/>
      <c r="LB495" s="1"/>
      <c r="LC495" s="1"/>
      <c r="LD495" s="4"/>
      <c r="LE495" s="4"/>
      <c r="LF495" s="4"/>
      <c r="LG495" s="4"/>
      <c r="LH495" s="4"/>
      <c r="SK495" s="1"/>
      <c r="SL495" s="1"/>
      <c r="SM495" s="1"/>
      <c r="SN495" s="1"/>
      <c r="SO495" s="1"/>
      <c r="SP495" s="1"/>
      <c r="SQ495" s="1"/>
      <c r="SR495" s="1"/>
      <c r="SS495" s="1"/>
      <c r="ST495" s="1"/>
      <c r="SU495" s="1"/>
      <c r="SV495" s="1"/>
      <c r="SW495" s="1"/>
      <c r="SX495" s="1"/>
      <c r="SY495" s="1"/>
      <c r="SZ495" s="1"/>
      <c r="TA495" s="1"/>
      <c r="TB495" s="1"/>
      <c r="TC495" s="1"/>
      <c r="TD495" s="1"/>
      <c r="TE495" s="1"/>
    </row>
    <row r="496">
      <c r="K496" s="1"/>
      <c r="L496" s="1"/>
      <c r="M496" s="1"/>
      <c r="N496" s="1"/>
      <c r="O496" s="1"/>
      <c r="P496" s="1"/>
      <c r="Q496" s="1"/>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1"/>
      <c r="AU496" s="1"/>
      <c r="AV496" s="1"/>
      <c r="AW496" s="1"/>
      <c r="AX496" s="1"/>
      <c r="AY496" s="1"/>
      <c r="AZ496" s="3"/>
      <c r="BA496" s="3"/>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X496" s="1"/>
      <c r="DY496" s="1"/>
      <c r="DZ496" s="1"/>
      <c r="EA496" s="1"/>
      <c r="EB496" s="1"/>
      <c r="EC496" s="1"/>
      <c r="ED496" s="1"/>
      <c r="EE496" s="1"/>
      <c r="EF496" s="1"/>
      <c r="EG496" s="1"/>
      <c r="EH496" s="1"/>
      <c r="EI496" s="1"/>
      <c r="EJ496" s="1"/>
      <c r="EK496" s="1"/>
      <c r="EL496" s="1"/>
      <c r="EM496" s="1"/>
      <c r="EN496" s="1"/>
      <c r="EO496" s="1"/>
      <c r="EP496" s="1"/>
      <c r="EQ496" s="1"/>
      <c r="ER496" s="1"/>
      <c r="FM496" s="1"/>
      <c r="FN496" s="1"/>
      <c r="FO496" s="1"/>
      <c r="FP496" s="1"/>
      <c r="FQ496" s="1"/>
      <c r="FR496" s="1"/>
      <c r="FS496" s="1"/>
      <c r="FT496" s="1"/>
      <c r="FU496" s="1"/>
      <c r="FV496" s="1"/>
      <c r="FW496" s="1"/>
      <c r="FX496" s="1"/>
      <c r="FY496" s="1"/>
      <c r="FZ496" s="1"/>
      <c r="GA496" s="1"/>
      <c r="GB496" s="1"/>
      <c r="GC496" s="1"/>
      <c r="GD496" s="1"/>
      <c r="GE496" s="1"/>
      <c r="GF496" s="1"/>
      <c r="JF496" s="1"/>
      <c r="JG496" s="1"/>
      <c r="JH496" s="1"/>
      <c r="JI496" s="1"/>
      <c r="JJ496" s="1"/>
      <c r="JK496" s="1"/>
      <c r="JL496" s="1"/>
      <c r="JM496" s="1"/>
      <c r="JN496" s="1"/>
      <c r="KN496" s="1"/>
      <c r="KO496" s="1"/>
      <c r="KP496" s="1"/>
      <c r="KQ496" s="1"/>
      <c r="KR496" s="4"/>
      <c r="KS496" s="4"/>
      <c r="KT496" s="4"/>
      <c r="KU496" s="1"/>
      <c r="KV496" s="1"/>
      <c r="KW496" s="1"/>
      <c r="KX496" s="1"/>
      <c r="KY496" s="1"/>
      <c r="KZ496" s="1"/>
      <c r="LA496" s="1"/>
      <c r="LB496" s="1"/>
      <c r="LC496" s="1"/>
      <c r="LD496" s="4"/>
      <c r="LE496" s="4"/>
      <c r="LF496" s="4"/>
      <c r="LG496" s="4"/>
      <c r="LH496" s="4"/>
      <c r="SK496" s="1"/>
      <c r="SL496" s="1"/>
      <c r="SM496" s="1"/>
      <c r="SN496" s="1"/>
      <c r="SO496" s="1"/>
      <c r="SP496" s="1"/>
      <c r="SQ496" s="1"/>
      <c r="SR496" s="1"/>
      <c r="SS496" s="1"/>
      <c r="ST496" s="1"/>
      <c r="SU496" s="1"/>
      <c r="SV496" s="1"/>
      <c r="SW496" s="1"/>
      <c r="SX496" s="1"/>
      <c r="SY496" s="1"/>
      <c r="SZ496" s="1"/>
      <c r="TA496" s="1"/>
      <c r="TB496" s="1"/>
      <c r="TC496" s="1"/>
      <c r="TD496" s="1"/>
      <c r="TE496" s="1"/>
    </row>
    <row r="497">
      <c r="K497" s="1"/>
      <c r="L497" s="1"/>
      <c r="M497" s="1"/>
      <c r="N497" s="1"/>
      <c r="O497" s="1"/>
      <c r="P497" s="1"/>
      <c r="Q497" s="1"/>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1"/>
      <c r="AU497" s="1"/>
      <c r="AV497" s="1"/>
      <c r="AW497" s="1"/>
      <c r="AX497" s="1"/>
      <c r="AY497" s="1"/>
      <c r="AZ497" s="3"/>
      <c r="BA497" s="3"/>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X497" s="1"/>
      <c r="DY497" s="1"/>
      <c r="DZ497" s="1"/>
      <c r="EA497" s="1"/>
      <c r="EB497" s="1"/>
      <c r="EC497" s="1"/>
      <c r="ED497" s="1"/>
      <c r="EE497" s="1"/>
      <c r="EF497" s="1"/>
      <c r="EG497" s="1"/>
      <c r="EH497" s="1"/>
      <c r="EI497" s="1"/>
      <c r="EJ497" s="1"/>
      <c r="EK497" s="1"/>
      <c r="EL497" s="1"/>
      <c r="EM497" s="1"/>
      <c r="EN497" s="1"/>
      <c r="EO497" s="1"/>
      <c r="EP497" s="1"/>
      <c r="EQ497" s="1"/>
      <c r="ER497" s="1"/>
      <c r="FM497" s="1"/>
      <c r="FN497" s="1"/>
      <c r="FO497" s="1"/>
      <c r="FP497" s="1"/>
      <c r="FQ497" s="1"/>
      <c r="FR497" s="1"/>
      <c r="FS497" s="1"/>
      <c r="FT497" s="1"/>
      <c r="FU497" s="1"/>
      <c r="FV497" s="1"/>
      <c r="FW497" s="1"/>
      <c r="FX497" s="1"/>
      <c r="FY497" s="1"/>
      <c r="FZ497" s="1"/>
      <c r="GA497" s="1"/>
      <c r="GB497" s="1"/>
      <c r="GC497" s="1"/>
      <c r="GD497" s="1"/>
      <c r="GE497" s="1"/>
      <c r="GF497" s="1"/>
      <c r="JF497" s="1"/>
      <c r="JG497" s="1"/>
      <c r="JH497" s="1"/>
      <c r="JI497" s="1"/>
      <c r="JJ497" s="1"/>
      <c r="JK497" s="1"/>
      <c r="JL497" s="1"/>
      <c r="JM497" s="1"/>
      <c r="JN497" s="1"/>
      <c r="KN497" s="1"/>
      <c r="KO497" s="1"/>
      <c r="KP497" s="1"/>
      <c r="KQ497" s="1"/>
      <c r="KR497" s="4"/>
      <c r="KS497" s="4"/>
      <c r="KT497" s="4"/>
      <c r="KU497" s="1"/>
      <c r="KV497" s="1"/>
      <c r="KW497" s="1"/>
      <c r="KX497" s="1"/>
      <c r="KY497" s="1"/>
      <c r="KZ497" s="1"/>
      <c r="LA497" s="1"/>
      <c r="LB497" s="1"/>
      <c r="LC497" s="1"/>
      <c r="LD497" s="4"/>
      <c r="LE497" s="4"/>
      <c r="LF497" s="4"/>
      <c r="LG497" s="4"/>
      <c r="LH497" s="4"/>
      <c r="SK497" s="1"/>
      <c r="SL497" s="1"/>
      <c r="SM497" s="1"/>
      <c r="SN497" s="1"/>
      <c r="SO497" s="1"/>
      <c r="SP497" s="1"/>
      <c r="SQ497" s="1"/>
      <c r="SR497" s="1"/>
      <c r="SS497" s="1"/>
      <c r="ST497" s="1"/>
      <c r="SU497" s="1"/>
      <c r="SV497" s="1"/>
      <c r="SW497" s="1"/>
      <c r="SX497" s="1"/>
      <c r="SY497" s="1"/>
      <c r="SZ497" s="1"/>
      <c r="TA497" s="1"/>
      <c r="TB497" s="1"/>
      <c r="TC497" s="1"/>
      <c r="TD497" s="1"/>
      <c r="TE497" s="1"/>
    </row>
    <row r="498">
      <c r="K498" s="1"/>
      <c r="L498" s="1"/>
      <c r="M498" s="1"/>
      <c r="N498" s="1"/>
      <c r="O498" s="1"/>
      <c r="P498" s="1"/>
      <c r="Q498" s="1"/>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1"/>
      <c r="AU498" s="1"/>
      <c r="AV498" s="1"/>
      <c r="AW498" s="1"/>
      <c r="AX498" s="1"/>
      <c r="AY498" s="1"/>
      <c r="AZ498" s="3"/>
      <c r="BA498" s="3"/>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X498" s="1"/>
      <c r="DY498" s="1"/>
      <c r="DZ498" s="1"/>
      <c r="EA498" s="1"/>
      <c r="EB498" s="1"/>
      <c r="EC498" s="1"/>
      <c r="ED498" s="1"/>
      <c r="EE498" s="1"/>
      <c r="EF498" s="1"/>
      <c r="EG498" s="1"/>
      <c r="EH498" s="1"/>
      <c r="EI498" s="1"/>
      <c r="EJ498" s="1"/>
      <c r="EK498" s="1"/>
      <c r="EL498" s="1"/>
      <c r="EM498" s="1"/>
      <c r="EN498" s="1"/>
      <c r="EO498" s="1"/>
      <c r="EP498" s="1"/>
      <c r="EQ498" s="1"/>
      <c r="ER498" s="1"/>
      <c r="FM498" s="1"/>
      <c r="FN498" s="1"/>
      <c r="FO498" s="1"/>
      <c r="FP498" s="1"/>
      <c r="FQ498" s="1"/>
      <c r="FR498" s="1"/>
      <c r="FS498" s="1"/>
      <c r="FT498" s="1"/>
      <c r="FU498" s="1"/>
      <c r="FV498" s="1"/>
      <c r="FW498" s="1"/>
      <c r="FX498" s="1"/>
      <c r="FY498" s="1"/>
      <c r="FZ498" s="1"/>
      <c r="GA498" s="1"/>
      <c r="GB498" s="1"/>
      <c r="GC498" s="1"/>
      <c r="GD498" s="1"/>
      <c r="GE498" s="1"/>
      <c r="GF498" s="1"/>
      <c r="JF498" s="1"/>
      <c r="JG498" s="1"/>
      <c r="JH498" s="1"/>
      <c r="JI498" s="1"/>
      <c r="JJ498" s="1"/>
      <c r="JK498" s="1"/>
      <c r="JL498" s="1"/>
      <c r="JM498" s="1"/>
      <c r="JN498" s="1"/>
      <c r="KN498" s="1"/>
      <c r="KO498" s="1"/>
      <c r="KP498" s="1"/>
      <c r="KQ498" s="1"/>
      <c r="KR498" s="4"/>
      <c r="KS498" s="4"/>
      <c r="KT498" s="4"/>
      <c r="KU498" s="1"/>
      <c r="KV498" s="1"/>
      <c r="KW498" s="1"/>
      <c r="KX498" s="1"/>
      <c r="KY498" s="1"/>
      <c r="KZ498" s="1"/>
      <c r="LA498" s="1"/>
      <c r="LB498" s="1"/>
      <c r="LC498" s="1"/>
      <c r="LD498" s="4"/>
      <c r="LE498" s="4"/>
      <c r="LF498" s="4"/>
      <c r="LG498" s="4"/>
      <c r="LH498" s="4"/>
      <c r="SK498" s="1"/>
      <c r="SL498" s="1"/>
      <c r="SM498" s="1"/>
      <c r="SN498" s="1"/>
      <c r="SO498" s="1"/>
      <c r="SP498" s="1"/>
      <c r="SQ498" s="1"/>
      <c r="SR498" s="1"/>
      <c r="SS498" s="1"/>
      <c r="ST498" s="1"/>
      <c r="SU498" s="1"/>
      <c r="SV498" s="1"/>
      <c r="SW498" s="1"/>
      <c r="SX498" s="1"/>
      <c r="SY498" s="1"/>
      <c r="SZ498" s="1"/>
      <c r="TA498" s="1"/>
      <c r="TB498" s="1"/>
      <c r="TC498" s="1"/>
      <c r="TD498" s="1"/>
      <c r="TE498" s="1"/>
    </row>
    <row r="499">
      <c r="K499" s="1"/>
      <c r="L499" s="1"/>
      <c r="M499" s="1"/>
      <c r="N499" s="1"/>
      <c r="O499" s="1"/>
      <c r="P499" s="1"/>
      <c r="Q499" s="1"/>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1"/>
      <c r="AU499" s="1"/>
      <c r="AV499" s="1"/>
      <c r="AW499" s="1"/>
      <c r="AX499" s="1"/>
      <c r="AY499" s="1"/>
      <c r="AZ499" s="3"/>
      <c r="BA499" s="3"/>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X499" s="1"/>
      <c r="DY499" s="1"/>
      <c r="DZ499" s="1"/>
      <c r="EA499" s="1"/>
      <c r="EB499" s="1"/>
      <c r="EC499" s="1"/>
      <c r="ED499" s="1"/>
      <c r="EE499" s="1"/>
      <c r="EF499" s="1"/>
      <c r="EG499" s="1"/>
      <c r="EH499" s="1"/>
      <c r="EI499" s="1"/>
      <c r="EJ499" s="1"/>
      <c r="EK499" s="1"/>
      <c r="EL499" s="1"/>
      <c r="EM499" s="1"/>
      <c r="EN499" s="1"/>
      <c r="EO499" s="1"/>
      <c r="EP499" s="1"/>
      <c r="EQ499" s="1"/>
      <c r="ER499" s="1"/>
      <c r="FM499" s="1"/>
      <c r="FN499" s="1"/>
      <c r="FO499" s="1"/>
      <c r="FP499" s="1"/>
      <c r="FQ499" s="1"/>
      <c r="FR499" s="1"/>
      <c r="FS499" s="1"/>
      <c r="FT499" s="1"/>
      <c r="FU499" s="1"/>
      <c r="FV499" s="1"/>
      <c r="FW499" s="1"/>
      <c r="FX499" s="1"/>
      <c r="FY499" s="1"/>
      <c r="FZ499" s="1"/>
      <c r="GA499" s="1"/>
      <c r="GB499" s="1"/>
      <c r="GC499" s="1"/>
      <c r="GD499" s="1"/>
      <c r="GE499" s="1"/>
      <c r="GF499" s="1"/>
      <c r="JF499" s="1"/>
      <c r="JG499" s="1"/>
      <c r="JH499" s="1"/>
      <c r="JI499" s="1"/>
      <c r="JJ499" s="1"/>
      <c r="JK499" s="1"/>
      <c r="JL499" s="1"/>
      <c r="JM499" s="1"/>
      <c r="JN499" s="1"/>
      <c r="KN499" s="1"/>
      <c r="KO499" s="1"/>
      <c r="KP499" s="1"/>
      <c r="KQ499" s="1"/>
      <c r="KR499" s="4"/>
      <c r="KS499" s="4"/>
      <c r="KT499" s="4"/>
      <c r="KU499" s="1"/>
      <c r="KV499" s="1"/>
      <c r="KW499" s="1"/>
      <c r="KX499" s="1"/>
      <c r="KY499" s="1"/>
      <c r="KZ499" s="1"/>
      <c r="LA499" s="1"/>
      <c r="LB499" s="1"/>
      <c r="LC499" s="1"/>
      <c r="LD499" s="4"/>
      <c r="LE499" s="4"/>
      <c r="LF499" s="4"/>
      <c r="LG499" s="4"/>
      <c r="LH499" s="4"/>
      <c r="SK499" s="1"/>
      <c r="SL499" s="1"/>
      <c r="SM499" s="1"/>
      <c r="SN499" s="1"/>
      <c r="SO499" s="1"/>
      <c r="SP499" s="1"/>
      <c r="SQ499" s="1"/>
      <c r="SR499" s="1"/>
      <c r="SS499" s="1"/>
      <c r="ST499" s="1"/>
      <c r="SU499" s="1"/>
      <c r="SV499" s="1"/>
      <c r="SW499" s="1"/>
      <c r="SX499" s="1"/>
      <c r="SY499" s="1"/>
      <c r="SZ499" s="1"/>
      <c r="TA499" s="1"/>
      <c r="TB499" s="1"/>
      <c r="TC499" s="1"/>
      <c r="TD499" s="1"/>
      <c r="TE499" s="1"/>
    </row>
    <row r="500">
      <c r="K500" s="1"/>
      <c r="L500" s="1"/>
      <c r="M500" s="1"/>
      <c r="N500" s="1"/>
      <c r="O500" s="1"/>
      <c r="P500" s="1"/>
      <c r="Q500" s="1"/>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1"/>
      <c r="AU500" s="1"/>
      <c r="AV500" s="1"/>
      <c r="AW500" s="1"/>
      <c r="AX500" s="1"/>
      <c r="AY500" s="1"/>
      <c r="AZ500" s="3"/>
      <c r="BA500" s="3"/>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X500" s="1"/>
      <c r="DY500" s="1"/>
      <c r="DZ500" s="1"/>
      <c r="EA500" s="1"/>
      <c r="EB500" s="1"/>
      <c r="EC500" s="1"/>
      <c r="ED500" s="1"/>
      <c r="EE500" s="1"/>
      <c r="EF500" s="1"/>
      <c r="EG500" s="1"/>
      <c r="EH500" s="1"/>
      <c r="EI500" s="1"/>
      <c r="EJ500" s="1"/>
      <c r="EK500" s="1"/>
      <c r="EL500" s="1"/>
      <c r="EM500" s="1"/>
      <c r="EN500" s="1"/>
      <c r="EO500" s="1"/>
      <c r="EP500" s="1"/>
      <c r="EQ500" s="1"/>
      <c r="ER500" s="1"/>
      <c r="FM500" s="1"/>
      <c r="FN500" s="1"/>
      <c r="FO500" s="1"/>
      <c r="FP500" s="1"/>
      <c r="FQ500" s="1"/>
      <c r="FR500" s="1"/>
      <c r="FS500" s="1"/>
      <c r="FT500" s="1"/>
      <c r="FU500" s="1"/>
      <c r="FV500" s="1"/>
      <c r="FW500" s="1"/>
      <c r="FX500" s="1"/>
      <c r="FY500" s="1"/>
      <c r="FZ500" s="1"/>
      <c r="GA500" s="1"/>
      <c r="GB500" s="1"/>
      <c r="GC500" s="1"/>
      <c r="GD500" s="1"/>
      <c r="GE500" s="1"/>
      <c r="GF500" s="1"/>
      <c r="JF500" s="1"/>
      <c r="JG500" s="1"/>
      <c r="JH500" s="1"/>
      <c r="JI500" s="1"/>
      <c r="JJ500" s="1"/>
      <c r="JK500" s="1"/>
      <c r="JL500" s="1"/>
      <c r="JM500" s="1"/>
      <c r="JN500" s="1"/>
      <c r="KN500" s="1"/>
      <c r="KO500" s="1"/>
      <c r="KP500" s="1"/>
      <c r="KQ500" s="1"/>
      <c r="KR500" s="4"/>
      <c r="KS500" s="4"/>
      <c r="KT500" s="4"/>
      <c r="KU500" s="1"/>
      <c r="KV500" s="1"/>
      <c r="KW500" s="1"/>
      <c r="KX500" s="1"/>
      <c r="KY500" s="1"/>
      <c r="KZ500" s="1"/>
      <c r="LA500" s="1"/>
      <c r="LB500" s="1"/>
      <c r="LC500" s="1"/>
      <c r="LD500" s="4"/>
      <c r="LE500" s="4"/>
      <c r="LF500" s="4"/>
      <c r="LG500" s="4"/>
      <c r="LH500" s="4"/>
      <c r="SK500" s="1"/>
      <c r="SL500" s="1"/>
      <c r="SM500" s="1"/>
      <c r="SN500" s="1"/>
      <c r="SO500" s="1"/>
      <c r="SP500" s="1"/>
      <c r="SQ500" s="1"/>
      <c r="SR500" s="1"/>
      <c r="SS500" s="1"/>
      <c r="ST500" s="1"/>
      <c r="SU500" s="1"/>
      <c r="SV500" s="1"/>
      <c r="SW500" s="1"/>
      <c r="SX500" s="1"/>
      <c r="SY500" s="1"/>
      <c r="SZ500" s="1"/>
      <c r="TA500" s="1"/>
      <c r="TB500" s="1"/>
      <c r="TC500" s="1"/>
      <c r="TD500" s="1"/>
      <c r="TE500" s="1"/>
    </row>
    <row r="501">
      <c r="K501" s="1"/>
      <c r="L501" s="1"/>
      <c r="M501" s="1"/>
      <c r="N501" s="1"/>
      <c r="O501" s="1"/>
      <c r="P501" s="1"/>
      <c r="Q501" s="1"/>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1"/>
      <c r="AU501" s="1"/>
      <c r="AV501" s="1"/>
      <c r="AW501" s="1"/>
      <c r="AX501" s="1"/>
      <c r="AY501" s="1"/>
      <c r="AZ501" s="3"/>
      <c r="BA501" s="3"/>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X501" s="1"/>
      <c r="DY501" s="1"/>
      <c r="DZ501" s="1"/>
      <c r="EA501" s="1"/>
      <c r="EB501" s="1"/>
      <c r="EC501" s="1"/>
      <c r="ED501" s="1"/>
      <c r="EE501" s="1"/>
      <c r="EF501" s="1"/>
      <c r="EG501" s="1"/>
      <c r="EH501" s="1"/>
      <c r="EI501" s="1"/>
      <c r="EJ501" s="1"/>
      <c r="EK501" s="1"/>
      <c r="EL501" s="1"/>
      <c r="EM501" s="1"/>
      <c r="EN501" s="1"/>
      <c r="EO501" s="1"/>
      <c r="EP501" s="1"/>
      <c r="EQ501" s="1"/>
      <c r="ER501" s="1"/>
      <c r="FM501" s="1"/>
      <c r="FN501" s="1"/>
      <c r="FO501" s="1"/>
      <c r="FP501" s="1"/>
      <c r="FQ501" s="1"/>
      <c r="FR501" s="1"/>
      <c r="FS501" s="1"/>
      <c r="FT501" s="1"/>
      <c r="FU501" s="1"/>
      <c r="FV501" s="1"/>
      <c r="FW501" s="1"/>
      <c r="FX501" s="1"/>
      <c r="FY501" s="1"/>
      <c r="FZ501" s="1"/>
      <c r="GA501" s="1"/>
      <c r="GB501" s="1"/>
      <c r="GC501" s="1"/>
      <c r="GD501" s="1"/>
      <c r="GE501" s="1"/>
      <c r="GF501" s="1"/>
      <c r="JF501" s="1"/>
      <c r="JG501" s="1"/>
      <c r="JH501" s="1"/>
      <c r="JI501" s="1"/>
      <c r="JJ501" s="1"/>
      <c r="JK501" s="1"/>
      <c r="JL501" s="1"/>
      <c r="JM501" s="1"/>
      <c r="JN501" s="1"/>
      <c r="KN501" s="1"/>
      <c r="KO501" s="1"/>
      <c r="KP501" s="1"/>
      <c r="KQ501" s="1"/>
      <c r="KR501" s="4"/>
      <c r="KS501" s="4"/>
      <c r="KT501" s="4"/>
      <c r="KU501" s="1"/>
      <c r="KV501" s="1"/>
      <c r="KW501" s="1"/>
      <c r="KX501" s="1"/>
      <c r="KY501" s="1"/>
      <c r="KZ501" s="1"/>
      <c r="LA501" s="1"/>
      <c r="LB501" s="1"/>
      <c r="LC501" s="1"/>
      <c r="LD501" s="4"/>
      <c r="LE501" s="4"/>
      <c r="LF501" s="4"/>
      <c r="LG501" s="4"/>
      <c r="LH501" s="4"/>
      <c r="SK501" s="1"/>
      <c r="SL501" s="1"/>
      <c r="SM501" s="1"/>
      <c r="SN501" s="1"/>
      <c r="SO501" s="1"/>
      <c r="SP501" s="1"/>
      <c r="SQ501" s="1"/>
      <c r="SR501" s="1"/>
      <c r="SS501" s="1"/>
      <c r="ST501" s="1"/>
      <c r="SU501" s="1"/>
      <c r="SV501" s="1"/>
      <c r="SW501" s="1"/>
      <c r="SX501" s="1"/>
      <c r="SY501" s="1"/>
      <c r="SZ501" s="1"/>
      <c r="TA501" s="1"/>
      <c r="TB501" s="1"/>
      <c r="TC501" s="1"/>
      <c r="TD501" s="1"/>
      <c r="TE501" s="1"/>
    </row>
    <row r="502">
      <c r="K502" s="1"/>
      <c r="L502" s="1"/>
      <c r="M502" s="1"/>
      <c r="N502" s="1"/>
      <c r="O502" s="1"/>
      <c r="P502" s="1"/>
      <c r="Q502" s="1"/>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1"/>
      <c r="AU502" s="1"/>
      <c r="AV502" s="1"/>
      <c r="AW502" s="1"/>
      <c r="AX502" s="1"/>
      <c r="AY502" s="1"/>
      <c r="AZ502" s="3"/>
      <c r="BA502" s="3"/>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X502" s="1"/>
      <c r="DY502" s="1"/>
      <c r="DZ502" s="1"/>
      <c r="EA502" s="1"/>
      <c r="EB502" s="1"/>
      <c r="EC502" s="1"/>
      <c r="ED502" s="1"/>
      <c r="EE502" s="1"/>
      <c r="EF502" s="1"/>
      <c r="EG502" s="1"/>
      <c r="EH502" s="1"/>
      <c r="EI502" s="1"/>
      <c r="EJ502" s="1"/>
      <c r="EK502" s="1"/>
      <c r="EL502" s="1"/>
      <c r="EM502" s="1"/>
      <c r="EN502" s="1"/>
      <c r="EO502" s="1"/>
      <c r="EP502" s="1"/>
      <c r="EQ502" s="1"/>
      <c r="ER502" s="1"/>
      <c r="FM502" s="1"/>
      <c r="FN502" s="1"/>
      <c r="FO502" s="1"/>
      <c r="FP502" s="1"/>
      <c r="FQ502" s="1"/>
      <c r="FR502" s="1"/>
      <c r="FS502" s="1"/>
      <c r="FT502" s="1"/>
      <c r="FU502" s="1"/>
      <c r="FV502" s="1"/>
      <c r="FW502" s="1"/>
      <c r="FX502" s="1"/>
      <c r="FY502" s="1"/>
      <c r="FZ502" s="1"/>
      <c r="GA502" s="1"/>
      <c r="GB502" s="1"/>
      <c r="GC502" s="1"/>
      <c r="GD502" s="1"/>
      <c r="GE502" s="1"/>
      <c r="GF502" s="1"/>
      <c r="JF502" s="1"/>
      <c r="JG502" s="1"/>
      <c r="JH502" s="1"/>
      <c r="JI502" s="1"/>
      <c r="JJ502" s="1"/>
      <c r="JK502" s="1"/>
      <c r="JL502" s="1"/>
      <c r="JM502" s="1"/>
      <c r="JN502" s="1"/>
      <c r="KN502" s="1"/>
      <c r="KO502" s="1"/>
      <c r="KP502" s="1"/>
      <c r="KQ502" s="1"/>
      <c r="KR502" s="4"/>
      <c r="KS502" s="4"/>
      <c r="KT502" s="4"/>
      <c r="KU502" s="1"/>
      <c r="KV502" s="1"/>
      <c r="KW502" s="1"/>
      <c r="KX502" s="1"/>
      <c r="KY502" s="1"/>
      <c r="KZ502" s="1"/>
      <c r="LA502" s="1"/>
      <c r="LB502" s="1"/>
      <c r="LC502" s="1"/>
      <c r="LD502" s="4"/>
      <c r="LE502" s="4"/>
      <c r="LF502" s="4"/>
      <c r="LG502" s="4"/>
      <c r="LH502" s="4"/>
      <c r="SK502" s="1"/>
      <c r="SL502" s="1"/>
      <c r="SM502" s="1"/>
      <c r="SN502" s="1"/>
      <c r="SO502" s="1"/>
      <c r="SP502" s="1"/>
      <c r="SQ502" s="1"/>
      <c r="SR502" s="1"/>
      <c r="SS502" s="1"/>
      <c r="ST502" s="1"/>
      <c r="SU502" s="1"/>
      <c r="SV502" s="1"/>
      <c r="SW502" s="1"/>
      <c r="SX502" s="1"/>
      <c r="SY502" s="1"/>
      <c r="SZ502" s="1"/>
      <c r="TA502" s="1"/>
      <c r="TB502" s="1"/>
      <c r="TC502" s="1"/>
      <c r="TD502" s="1"/>
      <c r="TE502" s="1"/>
    </row>
    <row r="503">
      <c r="K503" s="1"/>
      <c r="L503" s="1"/>
      <c r="M503" s="1"/>
      <c r="N503" s="1"/>
      <c r="O503" s="1"/>
      <c r="P503" s="1"/>
      <c r="Q503" s="1"/>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1"/>
      <c r="AU503" s="1"/>
      <c r="AV503" s="1"/>
      <c r="AW503" s="1"/>
      <c r="AX503" s="1"/>
      <c r="AY503" s="1"/>
      <c r="AZ503" s="3"/>
      <c r="BA503" s="3"/>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X503" s="1"/>
      <c r="DY503" s="1"/>
      <c r="DZ503" s="1"/>
      <c r="EA503" s="1"/>
      <c r="EB503" s="1"/>
      <c r="EC503" s="1"/>
      <c r="ED503" s="1"/>
      <c r="EE503" s="1"/>
      <c r="EF503" s="1"/>
      <c r="EG503" s="1"/>
      <c r="EH503" s="1"/>
      <c r="EI503" s="1"/>
      <c r="EJ503" s="1"/>
      <c r="EK503" s="1"/>
      <c r="EL503" s="1"/>
      <c r="EM503" s="1"/>
      <c r="EN503" s="1"/>
      <c r="EO503" s="1"/>
      <c r="EP503" s="1"/>
      <c r="EQ503" s="1"/>
      <c r="ER503" s="1"/>
      <c r="FM503" s="1"/>
      <c r="FN503" s="1"/>
      <c r="FO503" s="1"/>
      <c r="FP503" s="1"/>
      <c r="FQ503" s="1"/>
      <c r="FR503" s="1"/>
      <c r="FS503" s="1"/>
      <c r="FT503" s="1"/>
      <c r="FU503" s="1"/>
      <c r="FV503" s="1"/>
      <c r="FW503" s="1"/>
      <c r="FX503" s="1"/>
      <c r="FY503" s="1"/>
      <c r="FZ503" s="1"/>
      <c r="GA503" s="1"/>
      <c r="GB503" s="1"/>
      <c r="GC503" s="1"/>
      <c r="GD503" s="1"/>
      <c r="GE503" s="1"/>
      <c r="GF503" s="1"/>
      <c r="JF503" s="1"/>
      <c r="JG503" s="1"/>
      <c r="JH503" s="1"/>
      <c r="JI503" s="1"/>
      <c r="JJ503" s="1"/>
      <c r="JK503" s="1"/>
      <c r="JL503" s="1"/>
      <c r="JM503" s="1"/>
      <c r="JN503" s="1"/>
      <c r="KN503" s="1"/>
      <c r="KO503" s="1"/>
      <c r="KP503" s="1"/>
      <c r="KQ503" s="1"/>
      <c r="KR503" s="4"/>
      <c r="KS503" s="4"/>
      <c r="KT503" s="4"/>
      <c r="KU503" s="1"/>
      <c r="KV503" s="1"/>
      <c r="KW503" s="1"/>
      <c r="KX503" s="1"/>
      <c r="KY503" s="1"/>
      <c r="KZ503" s="1"/>
      <c r="LA503" s="1"/>
      <c r="LB503" s="1"/>
      <c r="LC503" s="1"/>
      <c r="LD503" s="4"/>
      <c r="LE503" s="4"/>
      <c r="LF503" s="4"/>
      <c r="LG503" s="4"/>
      <c r="LH503" s="4"/>
      <c r="SK503" s="1"/>
      <c r="SL503" s="1"/>
      <c r="SM503" s="1"/>
      <c r="SN503" s="1"/>
      <c r="SO503" s="1"/>
      <c r="SP503" s="1"/>
      <c r="SQ503" s="1"/>
      <c r="SR503" s="1"/>
      <c r="SS503" s="1"/>
      <c r="ST503" s="1"/>
      <c r="SU503" s="1"/>
      <c r="SV503" s="1"/>
      <c r="SW503" s="1"/>
      <c r="SX503" s="1"/>
      <c r="SY503" s="1"/>
      <c r="SZ503" s="1"/>
      <c r="TA503" s="1"/>
      <c r="TB503" s="1"/>
      <c r="TC503" s="1"/>
      <c r="TD503" s="1"/>
      <c r="TE503" s="1"/>
    </row>
    <row r="504">
      <c r="K504" s="1"/>
      <c r="L504" s="1"/>
      <c r="M504" s="1"/>
      <c r="N504" s="1"/>
      <c r="O504" s="1"/>
      <c r="P504" s="1"/>
      <c r="Q504" s="1"/>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1"/>
      <c r="AU504" s="1"/>
      <c r="AV504" s="1"/>
      <c r="AW504" s="1"/>
      <c r="AX504" s="1"/>
      <c r="AY504" s="1"/>
      <c r="AZ504" s="3"/>
      <c r="BA504" s="3"/>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X504" s="1"/>
      <c r="DY504" s="1"/>
      <c r="DZ504" s="1"/>
      <c r="EA504" s="1"/>
      <c r="EB504" s="1"/>
      <c r="EC504" s="1"/>
      <c r="ED504" s="1"/>
      <c r="EE504" s="1"/>
      <c r="EF504" s="1"/>
      <c r="EG504" s="1"/>
      <c r="EH504" s="1"/>
      <c r="EI504" s="1"/>
      <c r="EJ504" s="1"/>
      <c r="EK504" s="1"/>
      <c r="EL504" s="1"/>
      <c r="EM504" s="1"/>
      <c r="EN504" s="1"/>
      <c r="EO504" s="1"/>
      <c r="EP504" s="1"/>
      <c r="EQ504" s="1"/>
      <c r="ER504" s="1"/>
      <c r="FM504" s="1"/>
      <c r="FN504" s="1"/>
      <c r="FO504" s="1"/>
      <c r="FP504" s="1"/>
      <c r="FQ504" s="1"/>
      <c r="FR504" s="1"/>
      <c r="FS504" s="1"/>
      <c r="FT504" s="1"/>
      <c r="FU504" s="1"/>
      <c r="FV504" s="1"/>
      <c r="FW504" s="1"/>
      <c r="FX504" s="1"/>
      <c r="FY504" s="1"/>
      <c r="FZ504" s="1"/>
      <c r="GA504" s="1"/>
      <c r="GB504" s="1"/>
      <c r="GC504" s="1"/>
      <c r="GD504" s="1"/>
      <c r="GE504" s="1"/>
      <c r="GF504" s="1"/>
      <c r="JF504" s="1"/>
      <c r="JG504" s="1"/>
      <c r="JH504" s="1"/>
      <c r="JI504" s="1"/>
      <c r="JJ504" s="1"/>
      <c r="JK504" s="1"/>
      <c r="JL504" s="1"/>
      <c r="JM504" s="1"/>
      <c r="JN504" s="1"/>
      <c r="KN504" s="1"/>
      <c r="KO504" s="1"/>
      <c r="KP504" s="1"/>
      <c r="KQ504" s="1"/>
      <c r="KR504" s="4"/>
      <c r="KS504" s="4"/>
      <c r="KT504" s="4"/>
      <c r="KU504" s="1"/>
      <c r="KV504" s="1"/>
      <c r="KW504" s="1"/>
      <c r="KX504" s="1"/>
      <c r="KY504" s="1"/>
      <c r="KZ504" s="1"/>
      <c r="LA504" s="1"/>
      <c r="LB504" s="1"/>
      <c r="LC504" s="1"/>
      <c r="LD504" s="4"/>
      <c r="LE504" s="4"/>
      <c r="LF504" s="4"/>
      <c r="LG504" s="4"/>
      <c r="LH504" s="4"/>
      <c r="SK504" s="1"/>
      <c r="SL504" s="1"/>
      <c r="SM504" s="1"/>
      <c r="SN504" s="1"/>
      <c r="SO504" s="1"/>
      <c r="SP504" s="1"/>
      <c r="SQ504" s="1"/>
      <c r="SR504" s="1"/>
      <c r="SS504" s="1"/>
      <c r="ST504" s="1"/>
      <c r="SU504" s="1"/>
      <c r="SV504" s="1"/>
      <c r="SW504" s="1"/>
      <c r="SX504" s="1"/>
      <c r="SY504" s="1"/>
      <c r="SZ504" s="1"/>
      <c r="TA504" s="1"/>
      <c r="TB504" s="1"/>
      <c r="TC504" s="1"/>
      <c r="TD504" s="1"/>
      <c r="TE504" s="1"/>
    </row>
    <row r="505">
      <c r="K505" s="1"/>
      <c r="L505" s="1"/>
      <c r="M505" s="1"/>
      <c r="N505" s="1"/>
      <c r="O505" s="1"/>
      <c r="P505" s="1"/>
      <c r="Q505" s="1"/>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1"/>
      <c r="AU505" s="1"/>
      <c r="AV505" s="1"/>
      <c r="AW505" s="1"/>
      <c r="AX505" s="1"/>
      <c r="AY505" s="1"/>
      <c r="AZ505" s="3"/>
      <c r="BA505" s="3"/>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X505" s="1"/>
      <c r="DY505" s="1"/>
      <c r="DZ505" s="1"/>
      <c r="EA505" s="1"/>
      <c r="EB505" s="1"/>
      <c r="EC505" s="1"/>
      <c r="ED505" s="1"/>
      <c r="EE505" s="1"/>
      <c r="EF505" s="1"/>
      <c r="EG505" s="1"/>
      <c r="EH505" s="1"/>
      <c r="EI505" s="1"/>
      <c r="EJ505" s="1"/>
      <c r="EK505" s="1"/>
      <c r="EL505" s="1"/>
      <c r="EM505" s="1"/>
      <c r="EN505" s="1"/>
      <c r="EO505" s="1"/>
      <c r="EP505" s="1"/>
      <c r="EQ505" s="1"/>
      <c r="ER505" s="1"/>
      <c r="FM505" s="1"/>
      <c r="FN505" s="1"/>
      <c r="FO505" s="1"/>
      <c r="FP505" s="1"/>
      <c r="FQ505" s="1"/>
      <c r="FR505" s="1"/>
      <c r="FS505" s="1"/>
      <c r="FT505" s="1"/>
      <c r="FU505" s="1"/>
      <c r="FV505" s="1"/>
      <c r="FW505" s="1"/>
      <c r="FX505" s="1"/>
      <c r="FY505" s="1"/>
      <c r="FZ505" s="1"/>
      <c r="GA505" s="1"/>
      <c r="GB505" s="1"/>
      <c r="GC505" s="1"/>
      <c r="GD505" s="1"/>
      <c r="GE505" s="1"/>
      <c r="GF505" s="1"/>
      <c r="JF505" s="1"/>
      <c r="JG505" s="1"/>
      <c r="JH505" s="1"/>
      <c r="JI505" s="1"/>
      <c r="JJ505" s="1"/>
      <c r="JK505" s="1"/>
      <c r="JL505" s="1"/>
      <c r="JM505" s="1"/>
      <c r="JN505" s="1"/>
      <c r="KN505" s="1"/>
      <c r="KO505" s="1"/>
      <c r="KP505" s="1"/>
      <c r="KQ505" s="1"/>
      <c r="KR505" s="4"/>
      <c r="KS505" s="4"/>
      <c r="KT505" s="4"/>
      <c r="KU505" s="1"/>
      <c r="KV505" s="1"/>
      <c r="KW505" s="1"/>
      <c r="KX505" s="1"/>
      <c r="KY505" s="1"/>
      <c r="KZ505" s="1"/>
      <c r="LA505" s="1"/>
      <c r="LB505" s="1"/>
      <c r="LC505" s="1"/>
      <c r="LD505" s="4"/>
      <c r="LE505" s="4"/>
      <c r="LF505" s="4"/>
      <c r="LG505" s="4"/>
      <c r="LH505" s="4"/>
      <c r="SK505" s="1"/>
      <c r="SL505" s="1"/>
      <c r="SM505" s="1"/>
      <c r="SN505" s="1"/>
      <c r="SO505" s="1"/>
      <c r="SP505" s="1"/>
      <c r="SQ505" s="1"/>
      <c r="SR505" s="1"/>
      <c r="SS505" s="1"/>
      <c r="ST505" s="1"/>
      <c r="SU505" s="1"/>
      <c r="SV505" s="1"/>
      <c r="SW505" s="1"/>
      <c r="SX505" s="1"/>
      <c r="SY505" s="1"/>
      <c r="SZ505" s="1"/>
      <c r="TA505" s="1"/>
      <c r="TB505" s="1"/>
      <c r="TC505" s="1"/>
      <c r="TD505" s="1"/>
      <c r="TE505" s="1"/>
    </row>
    <row r="506">
      <c r="K506" s="1"/>
      <c r="L506" s="1"/>
      <c r="M506" s="1"/>
      <c r="N506" s="1"/>
      <c r="O506" s="1"/>
      <c r="P506" s="1"/>
      <c r="Q506" s="1"/>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1"/>
      <c r="AU506" s="1"/>
      <c r="AV506" s="1"/>
      <c r="AW506" s="1"/>
      <c r="AX506" s="1"/>
      <c r="AY506" s="1"/>
      <c r="AZ506" s="3"/>
      <c r="BA506" s="3"/>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X506" s="1"/>
      <c r="DY506" s="1"/>
      <c r="DZ506" s="1"/>
      <c r="EA506" s="1"/>
      <c r="EB506" s="1"/>
      <c r="EC506" s="1"/>
      <c r="ED506" s="1"/>
      <c r="EE506" s="1"/>
      <c r="EF506" s="1"/>
      <c r="EG506" s="1"/>
      <c r="EH506" s="1"/>
      <c r="EI506" s="1"/>
      <c r="EJ506" s="1"/>
      <c r="EK506" s="1"/>
      <c r="EL506" s="1"/>
      <c r="EM506" s="1"/>
      <c r="EN506" s="1"/>
      <c r="EO506" s="1"/>
      <c r="EP506" s="1"/>
      <c r="EQ506" s="1"/>
      <c r="ER506" s="1"/>
      <c r="FM506" s="1"/>
      <c r="FN506" s="1"/>
      <c r="FO506" s="1"/>
      <c r="FP506" s="1"/>
      <c r="FQ506" s="1"/>
      <c r="FR506" s="1"/>
      <c r="FS506" s="1"/>
      <c r="FT506" s="1"/>
      <c r="FU506" s="1"/>
      <c r="FV506" s="1"/>
      <c r="FW506" s="1"/>
      <c r="FX506" s="1"/>
      <c r="FY506" s="1"/>
      <c r="FZ506" s="1"/>
      <c r="GA506" s="1"/>
      <c r="GB506" s="1"/>
      <c r="GC506" s="1"/>
      <c r="GD506" s="1"/>
      <c r="GE506" s="1"/>
      <c r="GF506" s="1"/>
      <c r="JF506" s="1"/>
      <c r="JG506" s="1"/>
      <c r="JH506" s="1"/>
      <c r="JI506" s="1"/>
      <c r="JJ506" s="1"/>
      <c r="JK506" s="1"/>
      <c r="JL506" s="1"/>
      <c r="JM506" s="1"/>
      <c r="JN506" s="1"/>
      <c r="KN506" s="1"/>
      <c r="KO506" s="1"/>
      <c r="KP506" s="1"/>
      <c r="KQ506" s="1"/>
      <c r="KR506" s="4"/>
      <c r="KS506" s="4"/>
      <c r="KT506" s="4"/>
      <c r="KU506" s="1"/>
      <c r="KV506" s="1"/>
      <c r="KW506" s="1"/>
      <c r="KX506" s="1"/>
      <c r="KY506" s="1"/>
      <c r="KZ506" s="1"/>
      <c r="LA506" s="1"/>
      <c r="LB506" s="1"/>
      <c r="LC506" s="1"/>
      <c r="LD506" s="4"/>
      <c r="LE506" s="4"/>
      <c r="LF506" s="4"/>
      <c r="LG506" s="4"/>
      <c r="LH506" s="4"/>
      <c r="SK506" s="1"/>
      <c r="SL506" s="1"/>
      <c r="SM506" s="1"/>
      <c r="SN506" s="1"/>
      <c r="SO506" s="1"/>
      <c r="SP506" s="1"/>
      <c r="SQ506" s="1"/>
      <c r="SR506" s="1"/>
      <c r="SS506" s="1"/>
      <c r="ST506" s="1"/>
      <c r="SU506" s="1"/>
      <c r="SV506" s="1"/>
      <c r="SW506" s="1"/>
      <c r="SX506" s="1"/>
      <c r="SY506" s="1"/>
      <c r="SZ506" s="1"/>
      <c r="TA506" s="1"/>
      <c r="TB506" s="1"/>
      <c r="TC506" s="1"/>
      <c r="TD506" s="1"/>
      <c r="TE506" s="1"/>
    </row>
    <row r="507">
      <c r="K507" s="1"/>
      <c r="L507" s="1"/>
      <c r="M507" s="1"/>
      <c r="N507" s="1"/>
      <c r="O507" s="1"/>
      <c r="P507" s="1"/>
      <c r="Q507" s="1"/>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1"/>
      <c r="AU507" s="1"/>
      <c r="AV507" s="1"/>
      <c r="AW507" s="1"/>
      <c r="AX507" s="1"/>
      <c r="AY507" s="1"/>
      <c r="AZ507" s="3"/>
      <c r="BA507" s="3"/>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X507" s="1"/>
      <c r="DY507" s="1"/>
      <c r="DZ507" s="1"/>
      <c r="EA507" s="1"/>
      <c r="EB507" s="1"/>
      <c r="EC507" s="1"/>
      <c r="ED507" s="1"/>
      <c r="EE507" s="1"/>
      <c r="EF507" s="1"/>
      <c r="EG507" s="1"/>
      <c r="EH507" s="1"/>
      <c r="EI507" s="1"/>
      <c r="EJ507" s="1"/>
      <c r="EK507" s="1"/>
      <c r="EL507" s="1"/>
      <c r="EM507" s="1"/>
      <c r="EN507" s="1"/>
      <c r="EO507" s="1"/>
      <c r="EP507" s="1"/>
      <c r="EQ507" s="1"/>
      <c r="ER507" s="1"/>
      <c r="FM507" s="1"/>
      <c r="FN507" s="1"/>
      <c r="FO507" s="1"/>
      <c r="FP507" s="1"/>
      <c r="FQ507" s="1"/>
      <c r="FR507" s="1"/>
      <c r="FS507" s="1"/>
      <c r="FT507" s="1"/>
      <c r="FU507" s="1"/>
      <c r="FV507" s="1"/>
      <c r="FW507" s="1"/>
      <c r="FX507" s="1"/>
      <c r="FY507" s="1"/>
      <c r="FZ507" s="1"/>
      <c r="GA507" s="1"/>
      <c r="GB507" s="1"/>
      <c r="GC507" s="1"/>
      <c r="GD507" s="1"/>
      <c r="GE507" s="1"/>
      <c r="GF507" s="1"/>
      <c r="JF507" s="1"/>
      <c r="JG507" s="1"/>
      <c r="JH507" s="1"/>
      <c r="JI507" s="1"/>
      <c r="JJ507" s="1"/>
      <c r="JK507" s="1"/>
      <c r="JL507" s="1"/>
      <c r="JM507" s="1"/>
      <c r="JN507" s="1"/>
      <c r="KN507" s="1"/>
      <c r="KO507" s="1"/>
      <c r="KP507" s="1"/>
      <c r="KQ507" s="1"/>
      <c r="KR507" s="4"/>
      <c r="KS507" s="4"/>
      <c r="KT507" s="4"/>
      <c r="KU507" s="1"/>
      <c r="KV507" s="1"/>
      <c r="KW507" s="1"/>
      <c r="KX507" s="1"/>
      <c r="KY507" s="1"/>
      <c r="KZ507" s="1"/>
      <c r="LA507" s="1"/>
      <c r="LB507" s="1"/>
      <c r="LC507" s="1"/>
      <c r="LD507" s="4"/>
      <c r="LE507" s="4"/>
      <c r="LF507" s="4"/>
      <c r="LG507" s="4"/>
      <c r="LH507" s="4"/>
      <c r="SK507" s="1"/>
      <c r="SL507" s="1"/>
      <c r="SM507" s="1"/>
      <c r="SN507" s="1"/>
      <c r="SO507" s="1"/>
      <c r="SP507" s="1"/>
      <c r="SQ507" s="1"/>
      <c r="SR507" s="1"/>
      <c r="SS507" s="1"/>
      <c r="ST507" s="1"/>
      <c r="SU507" s="1"/>
      <c r="SV507" s="1"/>
      <c r="SW507" s="1"/>
      <c r="SX507" s="1"/>
      <c r="SY507" s="1"/>
      <c r="SZ507" s="1"/>
      <c r="TA507" s="1"/>
      <c r="TB507" s="1"/>
      <c r="TC507" s="1"/>
      <c r="TD507" s="1"/>
      <c r="TE507" s="1"/>
    </row>
    <row r="508">
      <c r="K508" s="1"/>
      <c r="L508" s="1"/>
      <c r="M508" s="1"/>
      <c r="N508" s="1"/>
      <c r="O508" s="1"/>
      <c r="P508" s="1"/>
      <c r="Q508" s="1"/>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1"/>
      <c r="AU508" s="1"/>
      <c r="AV508" s="1"/>
      <c r="AW508" s="1"/>
      <c r="AX508" s="1"/>
      <c r="AY508" s="1"/>
      <c r="AZ508" s="3"/>
      <c r="BA508" s="3"/>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X508" s="1"/>
      <c r="DY508" s="1"/>
      <c r="DZ508" s="1"/>
      <c r="EA508" s="1"/>
      <c r="EB508" s="1"/>
      <c r="EC508" s="1"/>
      <c r="ED508" s="1"/>
      <c r="EE508" s="1"/>
      <c r="EF508" s="1"/>
      <c r="EG508" s="1"/>
      <c r="EH508" s="1"/>
      <c r="EI508" s="1"/>
      <c r="EJ508" s="1"/>
      <c r="EK508" s="1"/>
      <c r="EL508" s="1"/>
      <c r="EM508" s="1"/>
      <c r="EN508" s="1"/>
      <c r="EO508" s="1"/>
      <c r="EP508" s="1"/>
      <c r="EQ508" s="1"/>
      <c r="ER508" s="1"/>
      <c r="FM508" s="1"/>
      <c r="FN508" s="1"/>
      <c r="FO508" s="1"/>
      <c r="FP508" s="1"/>
      <c r="FQ508" s="1"/>
      <c r="FR508" s="1"/>
      <c r="FS508" s="1"/>
      <c r="FT508" s="1"/>
      <c r="FU508" s="1"/>
      <c r="FV508" s="1"/>
      <c r="FW508" s="1"/>
      <c r="FX508" s="1"/>
      <c r="FY508" s="1"/>
      <c r="FZ508" s="1"/>
      <c r="GA508" s="1"/>
      <c r="GB508" s="1"/>
      <c r="GC508" s="1"/>
      <c r="GD508" s="1"/>
      <c r="GE508" s="1"/>
      <c r="GF508" s="1"/>
      <c r="JF508" s="1"/>
      <c r="JG508" s="1"/>
      <c r="JH508" s="1"/>
      <c r="JI508" s="1"/>
      <c r="JJ508" s="1"/>
      <c r="JK508" s="1"/>
      <c r="JL508" s="1"/>
      <c r="JM508" s="1"/>
      <c r="JN508" s="1"/>
      <c r="KN508" s="1"/>
      <c r="KO508" s="1"/>
      <c r="KP508" s="1"/>
      <c r="KQ508" s="1"/>
      <c r="KR508" s="4"/>
      <c r="KS508" s="4"/>
      <c r="KT508" s="4"/>
      <c r="KU508" s="1"/>
      <c r="KV508" s="1"/>
      <c r="KW508" s="1"/>
      <c r="KX508" s="1"/>
      <c r="KY508" s="1"/>
      <c r="KZ508" s="1"/>
      <c r="LA508" s="1"/>
      <c r="LB508" s="1"/>
      <c r="LC508" s="1"/>
      <c r="LD508" s="4"/>
      <c r="LE508" s="4"/>
      <c r="LF508" s="4"/>
      <c r="LG508" s="4"/>
      <c r="LH508" s="4"/>
      <c r="SK508" s="1"/>
      <c r="SL508" s="1"/>
      <c r="SM508" s="1"/>
      <c r="SN508" s="1"/>
      <c r="SO508" s="1"/>
      <c r="SP508" s="1"/>
      <c r="SQ508" s="1"/>
      <c r="SR508" s="1"/>
      <c r="SS508" s="1"/>
      <c r="ST508" s="1"/>
      <c r="SU508" s="1"/>
      <c r="SV508" s="1"/>
      <c r="SW508" s="1"/>
      <c r="SX508" s="1"/>
      <c r="SY508" s="1"/>
      <c r="SZ508" s="1"/>
      <c r="TA508" s="1"/>
      <c r="TB508" s="1"/>
      <c r="TC508" s="1"/>
      <c r="TD508" s="1"/>
      <c r="TE508" s="1"/>
    </row>
    <row r="509">
      <c r="K509" s="1"/>
      <c r="L509" s="1"/>
      <c r="M509" s="1"/>
      <c r="N509" s="1"/>
      <c r="O509" s="1"/>
      <c r="P509" s="1"/>
      <c r="Q509" s="1"/>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1"/>
      <c r="AU509" s="1"/>
      <c r="AV509" s="1"/>
      <c r="AW509" s="1"/>
      <c r="AX509" s="1"/>
      <c r="AY509" s="1"/>
      <c r="AZ509" s="3"/>
      <c r="BA509" s="3"/>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X509" s="1"/>
      <c r="DY509" s="1"/>
      <c r="DZ509" s="1"/>
      <c r="EA509" s="1"/>
      <c r="EB509" s="1"/>
      <c r="EC509" s="1"/>
      <c r="ED509" s="1"/>
      <c r="EE509" s="1"/>
      <c r="EF509" s="1"/>
      <c r="EG509" s="1"/>
      <c r="EH509" s="1"/>
      <c r="EI509" s="1"/>
      <c r="EJ509" s="1"/>
      <c r="EK509" s="1"/>
      <c r="EL509" s="1"/>
      <c r="EM509" s="1"/>
      <c r="EN509" s="1"/>
      <c r="EO509" s="1"/>
      <c r="EP509" s="1"/>
      <c r="EQ509" s="1"/>
      <c r="ER509" s="1"/>
      <c r="FM509" s="1"/>
      <c r="FN509" s="1"/>
      <c r="FO509" s="1"/>
      <c r="FP509" s="1"/>
      <c r="FQ509" s="1"/>
      <c r="FR509" s="1"/>
      <c r="FS509" s="1"/>
      <c r="FT509" s="1"/>
      <c r="FU509" s="1"/>
      <c r="FV509" s="1"/>
      <c r="FW509" s="1"/>
      <c r="FX509" s="1"/>
      <c r="FY509" s="1"/>
      <c r="FZ509" s="1"/>
      <c r="GA509" s="1"/>
      <c r="GB509" s="1"/>
      <c r="GC509" s="1"/>
      <c r="GD509" s="1"/>
      <c r="GE509" s="1"/>
      <c r="GF509" s="1"/>
      <c r="JF509" s="1"/>
      <c r="JG509" s="1"/>
      <c r="JH509" s="1"/>
      <c r="JI509" s="1"/>
      <c r="JJ509" s="1"/>
      <c r="JK509" s="1"/>
      <c r="JL509" s="1"/>
      <c r="JM509" s="1"/>
      <c r="JN509" s="1"/>
      <c r="KN509" s="1"/>
      <c r="KO509" s="1"/>
      <c r="KP509" s="1"/>
      <c r="KQ509" s="1"/>
      <c r="KR509" s="4"/>
      <c r="KS509" s="4"/>
      <c r="KT509" s="4"/>
      <c r="KU509" s="1"/>
      <c r="KV509" s="1"/>
      <c r="KW509" s="1"/>
      <c r="KX509" s="1"/>
      <c r="KY509" s="1"/>
      <c r="KZ509" s="1"/>
      <c r="LA509" s="1"/>
      <c r="LB509" s="1"/>
      <c r="LC509" s="1"/>
      <c r="LD509" s="4"/>
      <c r="LE509" s="4"/>
      <c r="LF509" s="4"/>
      <c r="LG509" s="4"/>
      <c r="LH509" s="4"/>
      <c r="SK509" s="1"/>
      <c r="SL509" s="1"/>
      <c r="SM509" s="1"/>
      <c r="SN509" s="1"/>
      <c r="SO509" s="1"/>
      <c r="SP509" s="1"/>
      <c r="SQ509" s="1"/>
      <c r="SR509" s="1"/>
      <c r="SS509" s="1"/>
      <c r="ST509" s="1"/>
      <c r="SU509" s="1"/>
      <c r="SV509" s="1"/>
      <c r="SW509" s="1"/>
      <c r="SX509" s="1"/>
      <c r="SY509" s="1"/>
      <c r="SZ509" s="1"/>
      <c r="TA509" s="1"/>
      <c r="TB509" s="1"/>
      <c r="TC509" s="1"/>
      <c r="TD509" s="1"/>
      <c r="TE509" s="1"/>
    </row>
    <row r="510">
      <c r="K510" s="1"/>
      <c r="L510" s="1"/>
      <c r="M510" s="1"/>
      <c r="N510" s="1"/>
      <c r="O510" s="1"/>
      <c r="P510" s="1"/>
      <c r="Q510" s="1"/>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1"/>
      <c r="AU510" s="1"/>
      <c r="AV510" s="1"/>
      <c r="AW510" s="1"/>
      <c r="AX510" s="1"/>
      <c r="AY510" s="1"/>
      <c r="AZ510" s="3"/>
      <c r="BA510" s="3"/>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X510" s="1"/>
      <c r="DY510" s="1"/>
      <c r="DZ510" s="1"/>
      <c r="EA510" s="1"/>
      <c r="EB510" s="1"/>
      <c r="EC510" s="1"/>
      <c r="ED510" s="1"/>
      <c r="EE510" s="1"/>
      <c r="EF510" s="1"/>
      <c r="EG510" s="1"/>
      <c r="EH510" s="1"/>
      <c r="EI510" s="1"/>
      <c r="EJ510" s="1"/>
      <c r="EK510" s="1"/>
      <c r="EL510" s="1"/>
      <c r="EM510" s="1"/>
      <c r="EN510" s="1"/>
      <c r="EO510" s="1"/>
      <c r="EP510" s="1"/>
      <c r="EQ510" s="1"/>
      <c r="ER510" s="1"/>
      <c r="FM510" s="1"/>
      <c r="FN510" s="1"/>
      <c r="FO510" s="1"/>
      <c r="FP510" s="1"/>
      <c r="FQ510" s="1"/>
      <c r="FR510" s="1"/>
      <c r="FS510" s="1"/>
      <c r="FT510" s="1"/>
      <c r="FU510" s="1"/>
      <c r="FV510" s="1"/>
      <c r="FW510" s="1"/>
      <c r="FX510" s="1"/>
      <c r="FY510" s="1"/>
      <c r="FZ510" s="1"/>
      <c r="GA510" s="1"/>
      <c r="GB510" s="1"/>
      <c r="GC510" s="1"/>
      <c r="GD510" s="1"/>
      <c r="GE510" s="1"/>
      <c r="GF510" s="1"/>
      <c r="JF510" s="1"/>
      <c r="JG510" s="1"/>
      <c r="JH510" s="1"/>
      <c r="JI510" s="1"/>
      <c r="JJ510" s="1"/>
      <c r="JK510" s="1"/>
      <c r="JL510" s="1"/>
      <c r="JM510" s="1"/>
      <c r="JN510" s="1"/>
      <c r="KN510" s="1"/>
      <c r="KO510" s="1"/>
      <c r="KP510" s="1"/>
      <c r="KQ510" s="1"/>
      <c r="KR510" s="4"/>
      <c r="KS510" s="4"/>
      <c r="KT510" s="4"/>
      <c r="KU510" s="1"/>
      <c r="KV510" s="1"/>
      <c r="KW510" s="1"/>
      <c r="KX510" s="1"/>
      <c r="KY510" s="1"/>
      <c r="KZ510" s="1"/>
      <c r="LA510" s="1"/>
      <c r="LB510" s="1"/>
      <c r="LC510" s="1"/>
      <c r="LD510" s="4"/>
      <c r="LE510" s="4"/>
      <c r="LF510" s="4"/>
      <c r="LG510" s="4"/>
      <c r="LH510" s="4"/>
      <c r="SK510" s="1"/>
      <c r="SL510" s="1"/>
      <c r="SM510" s="1"/>
      <c r="SN510" s="1"/>
      <c r="SO510" s="1"/>
      <c r="SP510" s="1"/>
      <c r="SQ510" s="1"/>
      <c r="SR510" s="1"/>
      <c r="SS510" s="1"/>
      <c r="ST510" s="1"/>
      <c r="SU510" s="1"/>
      <c r="SV510" s="1"/>
      <c r="SW510" s="1"/>
      <c r="SX510" s="1"/>
      <c r="SY510" s="1"/>
      <c r="SZ510" s="1"/>
      <c r="TA510" s="1"/>
      <c r="TB510" s="1"/>
      <c r="TC510" s="1"/>
      <c r="TD510" s="1"/>
      <c r="TE510" s="1"/>
    </row>
    <row r="511">
      <c r="K511" s="1"/>
      <c r="L511" s="1"/>
      <c r="M511" s="1"/>
      <c r="N511" s="1"/>
      <c r="O511" s="1"/>
      <c r="P511" s="1"/>
      <c r="Q511" s="1"/>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1"/>
      <c r="AU511" s="1"/>
      <c r="AV511" s="1"/>
      <c r="AW511" s="1"/>
      <c r="AX511" s="1"/>
      <c r="AY511" s="1"/>
      <c r="AZ511" s="3"/>
      <c r="BA511" s="3"/>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X511" s="1"/>
      <c r="DY511" s="1"/>
      <c r="DZ511" s="1"/>
      <c r="EA511" s="1"/>
      <c r="EB511" s="1"/>
      <c r="EC511" s="1"/>
      <c r="ED511" s="1"/>
      <c r="EE511" s="1"/>
      <c r="EF511" s="1"/>
      <c r="EG511" s="1"/>
      <c r="EH511" s="1"/>
      <c r="EI511" s="1"/>
      <c r="EJ511" s="1"/>
      <c r="EK511" s="1"/>
      <c r="EL511" s="1"/>
      <c r="EM511" s="1"/>
      <c r="EN511" s="1"/>
      <c r="EO511" s="1"/>
      <c r="EP511" s="1"/>
      <c r="EQ511" s="1"/>
      <c r="ER511" s="1"/>
      <c r="FM511" s="1"/>
      <c r="FN511" s="1"/>
      <c r="FO511" s="1"/>
      <c r="FP511" s="1"/>
      <c r="FQ511" s="1"/>
      <c r="FR511" s="1"/>
      <c r="FS511" s="1"/>
      <c r="FT511" s="1"/>
      <c r="FU511" s="1"/>
      <c r="FV511" s="1"/>
      <c r="FW511" s="1"/>
      <c r="FX511" s="1"/>
      <c r="FY511" s="1"/>
      <c r="FZ511" s="1"/>
      <c r="GA511" s="1"/>
      <c r="GB511" s="1"/>
      <c r="GC511" s="1"/>
      <c r="GD511" s="1"/>
      <c r="GE511" s="1"/>
      <c r="GF511" s="1"/>
      <c r="JF511" s="1"/>
      <c r="JG511" s="1"/>
      <c r="JH511" s="1"/>
      <c r="JI511" s="1"/>
      <c r="JJ511" s="1"/>
      <c r="JK511" s="1"/>
      <c r="JL511" s="1"/>
      <c r="JM511" s="1"/>
      <c r="JN511" s="1"/>
      <c r="KN511" s="1"/>
      <c r="KO511" s="1"/>
      <c r="KP511" s="1"/>
      <c r="KQ511" s="1"/>
      <c r="KR511" s="4"/>
      <c r="KS511" s="4"/>
      <c r="KT511" s="4"/>
      <c r="KU511" s="1"/>
      <c r="KV511" s="1"/>
      <c r="KW511" s="1"/>
      <c r="KX511" s="1"/>
      <c r="KY511" s="1"/>
      <c r="KZ511" s="1"/>
      <c r="LA511" s="1"/>
      <c r="LB511" s="1"/>
      <c r="LC511" s="1"/>
      <c r="LD511" s="4"/>
      <c r="LE511" s="4"/>
      <c r="LF511" s="4"/>
      <c r="LG511" s="4"/>
      <c r="LH511" s="4"/>
      <c r="SK511" s="1"/>
      <c r="SL511" s="1"/>
      <c r="SM511" s="1"/>
      <c r="SN511" s="1"/>
      <c r="SO511" s="1"/>
      <c r="SP511" s="1"/>
      <c r="SQ511" s="1"/>
      <c r="SR511" s="1"/>
      <c r="SS511" s="1"/>
      <c r="ST511" s="1"/>
      <c r="SU511" s="1"/>
      <c r="SV511" s="1"/>
      <c r="SW511" s="1"/>
      <c r="SX511" s="1"/>
      <c r="SY511" s="1"/>
      <c r="SZ511" s="1"/>
      <c r="TA511" s="1"/>
      <c r="TB511" s="1"/>
      <c r="TC511" s="1"/>
      <c r="TD511" s="1"/>
      <c r="TE511" s="1"/>
    </row>
    <row r="512">
      <c r="K512" s="1"/>
      <c r="L512" s="1"/>
      <c r="M512" s="1"/>
      <c r="N512" s="1"/>
      <c r="O512" s="1"/>
      <c r="P512" s="1"/>
      <c r="Q512" s="1"/>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1"/>
      <c r="AU512" s="1"/>
      <c r="AV512" s="1"/>
      <c r="AW512" s="1"/>
      <c r="AX512" s="1"/>
      <c r="AY512" s="1"/>
      <c r="AZ512" s="3"/>
      <c r="BA512" s="3"/>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X512" s="1"/>
      <c r="DY512" s="1"/>
      <c r="DZ512" s="1"/>
      <c r="EA512" s="1"/>
      <c r="EB512" s="1"/>
      <c r="EC512" s="1"/>
      <c r="ED512" s="1"/>
      <c r="EE512" s="1"/>
      <c r="EF512" s="1"/>
      <c r="EG512" s="1"/>
      <c r="EH512" s="1"/>
      <c r="EI512" s="1"/>
      <c r="EJ512" s="1"/>
      <c r="EK512" s="1"/>
      <c r="EL512" s="1"/>
      <c r="EM512" s="1"/>
      <c r="EN512" s="1"/>
      <c r="EO512" s="1"/>
      <c r="EP512" s="1"/>
      <c r="EQ512" s="1"/>
      <c r="ER512" s="1"/>
      <c r="FM512" s="1"/>
      <c r="FN512" s="1"/>
      <c r="FO512" s="1"/>
      <c r="FP512" s="1"/>
      <c r="FQ512" s="1"/>
      <c r="FR512" s="1"/>
      <c r="FS512" s="1"/>
      <c r="FT512" s="1"/>
      <c r="FU512" s="1"/>
      <c r="FV512" s="1"/>
      <c r="FW512" s="1"/>
      <c r="FX512" s="1"/>
      <c r="FY512" s="1"/>
      <c r="FZ512" s="1"/>
      <c r="GA512" s="1"/>
      <c r="GB512" s="1"/>
      <c r="GC512" s="1"/>
      <c r="GD512" s="1"/>
      <c r="GE512" s="1"/>
      <c r="GF512" s="1"/>
      <c r="JF512" s="1"/>
      <c r="JG512" s="1"/>
      <c r="JH512" s="1"/>
      <c r="JI512" s="1"/>
      <c r="JJ512" s="1"/>
      <c r="JK512" s="1"/>
      <c r="JL512" s="1"/>
      <c r="JM512" s="1"/>
      <c r="JN512" s="1"/>
      <c r="KN512" s="1"/>
      <c r="KO512" s="1"/>
      <c r="KP512" s="1"/>
      <c r="KQ512" s="1"/>
      <c r="KR512" s="4"/>
      <c r="KS512" s="4"/>
      <c r="KT512" s="4"/>
      <c r="KU512" s="1"/>
      <c r="KV512" s="1"/>
      <c r="KW512" s="1"/>
      <c r="KX512" s="1"/>
      <c r="KY512" s="1"/>
      <c r="KZ512" s="1"/>
      <c r="LA512" s="1"/>
      <c r="LB512" s="1"/>
      <c r="LC512" s="1"/>
      <c r="LD512" s="4"/>
      <c r="LE512" s="4"/>
      <c r="LF512" s="4"/>
      <c r="LG512" s="4"/>
      <c r="LH512" s="4"/>
      <c r="SK512" s="1"/>
      <c r="SL512" s="1"/>
      <c r="SM512" s="1"/>
      <c r="SN512" s="1"/>
      <c r="SO512" s="1"/>
      <c r="SP512" s="1"/>
      <c r="SQ512" s="1"/>
      <c r="SR512" s="1"/>
      <c r="SS512" s="1"/>
      <c r="ST512" s="1"/>
      <c r="SU512" s="1"/>
      <c r="SV512" s="1"/>
      <c r="SW512" s="1"/>
      <c r="SX512" s="1"/>
      <c r="SY512" s="1"/>
      <c r="SZ512" s="1"/>
      <c r="TA512" s="1"/>
      <c r="TB512" s="1"/>
      <c r="TC512" s="1"/>
      <c r="TD512" s="1"/>
      <c r="TE512" s="1"/>
    </row>
    <row r="513">
      <c r="K513" s="1"/>
      <c r="L513" s="1"/>
      <c r="M513" s="1"/>
      <c r="N513" s="1"/>
      <c r="O513" s="1"/>
      <c r="P513" s="1"/>
      <c r="Q513" s="1"/>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1"/>
      <c r="AU513" s="1"/>
      <c r="AV513" s="1"/>
      <c r="AW513" s="1"/>
      <c r="AX513" s="1"/>
      <c r="AY513" s="1"/>
      <c r="AZ513" s="3"/>
      <c r="BA513" s="3"/>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X513" s="1"/>
      <c r="DY513" s="1"/>
      <c r="DZ513" s="1"/>
      <c r="EA513" s="1"/>
      <c r="EB513" s="1"/>
      <c r="EC513" s="1"/>
      <c r="ED513" s="1"/>
      <c r="EE513" s="1"/>
      <c r="EF513" s="1"/>
      <c r="EG513" s="1"/>
      <c r="EH513" s="1"/>
      <c r="EI513" s="1"/>
      <c r="EJ513" s="1"/>
      <c r="EK513" s="1"/>
      <c r="EL513" s="1"/>
      <c r="EM513" s="1"/>
      <c r="EN513" s="1"/>
      <c r="EO513" s="1"/>
      <c r="EP513" s="1"/>
      <c r="EQ513" s="1"/>
      <c r="ER513" s="1"/>
      <c r="FM513" s="1"/>
      <c r="FN513" s="1"/>
      <c r="FO513" s="1"/>
      <c r="FP513" s="1"/>
      <c r="FQ513" s="1"/>
      <c r="FR513" s="1"/>
      <c r="FS513" s="1"/>
      <c r="FT513" s="1"/>
      <c r="FU513" s="1"/>
      <c r="FV513" s="1"/>
      <c r="FW513" s="1"/>
      <c r="FX513" s="1"/>
      <c r="FY513" s="1"/>
      <c r="FZ513" s="1"/>
      <c r="GA513" s="1"/>
      <c r="GB513" s="1"/>
      <c r="GC513" s="1"/>
      <c r="GD513" s="1"/>
      <c r="GE513" s="1"/>
      <c r="GF513" s="1"/>
      <c r="JF513" s="1"/>
      <c r="JG513" s="1"/>
      <c r="JH513" s="1"/>
      <c r="JI513" s="1"/>
      <c r="JJ513" s="1"/>
      <c r="JK513" s="1"/>
      <c r="JL513" s="1"/>
      <c r="JM513" s="1"/>
      <c r="JN513" s="1"/>
      <c r="KN513" s="1"/>
      <c r="KO513" s="1"/>
      <c r="KP513" s="1"/>
      <c r="KQ513" s="1"/>
      <c r="KR513" s="4"/>
      <c r="KS513" s="4"/>
      <c r="KT513" s="4"/>
      <c r="KU513" s="1"/>
      <c r="KV513" s="1"/>
      <c r="KW513" s="1"/>
      <c r="KX513" s="1"/>
      <c r="KY513" s="1"/>
      <c r="KZ513" s="1"/>
      <c r="LA513" s="1"/>
      <c r="LB513" s="1"/>
      <c r="LC513" s="1"/>
      <c r="LD513" s="4"/>
      <c r="LE513" s="4"/>
      <c r="LF513" s="4"/>
      <c r="LG513" s="4"/>
      <c r="LH513" s="4"/>
      <c r="SK513" s="1"/>
      <c r="SL513" s="1"/>
      <c r="SM513" s="1"/>
      <c r="SN513" s="1"/>
      <c r="SO513" s="1"/>
      <c r="SP513" s="1"/>
      <c r="SQ513" s="1"/>
      <c r="SR513" s="1"/>
      <c r="SS513" s="1"/>
      <c r="ST513" s="1"/>
      <c r="SU513" s="1"/>
      <c r="SV513" s="1"/>
      <c r="SW513" s="1"/>
      <c r="SX513" s="1"/>
      <c r="SY513" s="1"/>
      <c r="SZ513" s="1"/>
      <c r="TA513" s="1"/>
      <c r="TB513" s="1"/>
      <c r="TC513" s="1"/>
      <c r="TD513" s="1"/>
      <c r="TE513" s="1"/>
    </row>
    <row r="514">
      <c r="K514" s="1"/>
      <c r="L514" s="1"/>
      <c r="M514" s="1"/>
      <c r="N514" s="1"/>
      <c r="O514" s="1"/>
      <c r="P514" s="1"/>
      <c r="Q514" s="1"/>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1"/>
      <c r="AU514" s="1"/>
      <c r="AV514" s="1"/>
      <c r="AW514" s="1"/>
      <c r="AX514" s="1"/>
      <c r="AY514" s="1"/>
      <c r="AZ514" s="3"/>
      <c r="BA514" s="3"/>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X514" s="1"/>
      <c r="DY514" s="1"/>
      <c r="DZ514" s="1"/>
      <c r="EA514" s="1"/>
      <c r="EB514" s="1"/>
      <c r="EC514" s="1"/>
      <c r="ED514" s="1"/>
      <c r="EE514" s="1"/>
      <c r="EF514" s="1"/>
      <c r="EG514" s="1"/>
      <c r="EH514" s="1"/>
      <c r="EI514" s="1"/>
      <c r="EJ514" s="1"/>
      <c r="EK514" s="1"/>
      <c r="EL514" s="1"/>
      <c r="EM514" s="1"/>
      <c r="EN514" s="1"/>
      <c r="EO514" s="1"/>
      <c r="EP514" s="1"/>
      <c r="EQ514" s="1"/>
      <c r="ER514" s="1"/>
      <c r="FM514" s="1"/>
      <c r="FN514" s="1"/>
      <c r="FO514" s="1"/>
      <c r="FP514" s="1"/>
      <c r="FQ514" s="1"/>
      <c r="FR514" s="1"/>
      <c r="FS514" s="1"/>
      <c r="FT514" s="1"/>
      <c r="FU514" s="1"/>
      <c r="FV514" s="1"/>
      <c r="FW514" s="1"/>
      <c r="FX514" s="1"/>
      <c r="FY514" s="1"/>
      <c r="FZ514" s="1"/>
      <c r="GA514" s="1"/>
      <c r="GB514" s="1"/>
      <c r="GC514" s="1"/>
      <c r="GD514" s="1"/>
      <c r="GE514" s="1"/>
      <c r="GF514" s="1"/>
      <c r="JF514" s="1"/>
      <c r="JG514" s="1"/>
      <c r="JH514" s="1"/>
      <c r="JI514" s="1"/>
      <c r="JJ514" s="1"/>
      <c r="JK514" s="1"/>
      <c r="JL514" s="1"/>
      <c r="JM514" s="1"/>
      <c r="JN514" s="1"/>
      <c r="KN514" s="1"/>
      <c r="KO514" s="1"/>
      <c r="KP514" s="1"/>
      <c r="KQ514" s="1"/>
      <c r="KR514" s="4"/>
      <c r="KS514" s="4"/>
      <c r="KT514" s="4"/>
      <c r="KU514" s="1"/>
      <c r="KV514" s="1"/>
      <c r="KW514" s="1"/>
      <c r="KX514" s="1"/>
      <c r="KY514" s="1"/>
      <c r="KZ514" s="1"/>
      <c r="LA514" s="1"/>
      <c r="LB514" s="1"/>
      <c r="LC514" s="1"/>
      <c r="LD514" s="4"/>
      <c r="LE514" s="4"/>
      <c r="LF514" s="4"/>
      <c r="LG514" s="4"/>
      <c r="LH514" s="4"/>
      <c r="SK514" s="1"/>
      <c r="SL514" s="1"/>
      <c r="SM514" s="1"/>
      <c r="SN514" s="1"/>
      <c r="SO514" s="1"/>
      <c r="SP514" s="1"/>
      <c r="SQ514" s="1"/>
      <c r="SR514" s="1"/>
      <c r="SS514" s="1"/>
      <c r="ST514" s="1"/>
      <c r="SU514" s="1"/>
      <c r="SV514" s="1"/>
      <c r="SW514" s="1"/>
      <c r="SX514" s="1"/>
      <c r="SY514" s="1"/>
      <c r="SZ514" s="1"/>
      <c r="TA514" s="1"/>
      <c r="TB514" s="1"/>
      <c r="TC514" s="1"/>
      <c r="TD514" s="1"/>
      <c r="TE514" s="1"/>
    </row>
    <row r="515">
      <c r="K515" s="1"/>
      <c r="L515" s="1"/>
      <c r="M515" s="1"/>
      <c r="N515" s="1"/>
      <c r="O515" s="1"/>
      <c r="P515" s="1"/>
      <c r="Q515" s="1"/>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1"/>
      <c r="AU515" s="1"/>
      <c r="AV515" s="1"/>
      <c r="AW515" s="1"/>
      <c r="AX515" s="1"/>
      <c r="AY515" s="1"/>
      <c r="AZ515" s="3"/>
      <c r="BA515" s="3"/>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X515" s="1"/>
      <c r="DY515" s="1"/>
      <c r="DZ515" s="1"/>
      <c r="EA515" s="1"/>
      <c r="EB515" s="1"/>
      <c r="EC515" s="1"/>
      <c r="ED515" s="1"/>
      <c r="EE515" s="1"/>
      <c r="EF515" s="1"/>
      <c r="EG515" s="1"/>
      <c r="EH515" s="1"/>
      <c r="EI515" s="1"/>
      <c r="EJ515" s="1"/>
      <c r="EK515" s="1"/>
      <c r="EL515" s="1"/>
      <c r="EM515" s="1"/>
      <c r="EN515" s="1"/>
      <c r="EO515" s="1"/>
      <c r="EP515" s="1"/>
      <c r="EQ515" s="1"/>
      <c r="ER515" s="1"/>
      <c r="FM515" s="1"/>
      <c r="FN515" s="1"/>
      <c r="FO515" s="1"/>
      <c r="FP515" s="1"/>
      <c r="FQ515" s="1"/>
      <c r="FR515" s="1"/>
      <c r="FS515" s="1"/>
      <c r="FT515" s="1"/>
      <c r="FU515" s="1"/>
      <c r="FV515" s="1"/>
      <c r="FW515" s="1"/>
      <c r="FX515" s="1"/>
      <c r="FY515" s="1"/>
      <c r="FZ515" s="1"/>
      <c r="GA515" s="1"/>
      <c r="GB515" s="1"/>
      <c r="GC515" s="1"/>
      <c r="GD515" s="1"/>
      <c r="GE515" s="1"/>
      <c r="GF515" s="1"/>
      <c r="JF515" s="1"/>
      <c r="JG515" s="1"/>
      <c r="JH515" s="1"/>
      <c r="JI515" s="1"/>
      <c r="JJ515" s="1"/>
      <c r="JK515" s="1"/>
      <c r="JL515" s="1"/>
      <c r="JM515" s="1"/>
      <c r="JN515" s="1"/>
      <c r="KN515" s="1"/>
      <c r="KO515" s="1"/>
      <c r="KP515" s="1"/>
      <c r="KQ515" s="1"/>
      <c r="KR515" s="4"/>
      <c r="KS515" s="4"/>
      <c r="KT515" s="4"/>
      <c r="KU515" s="1"/>
      <c r="KV515" s="1"/>
      <c r="KW515" s="1"/>
      <c r="KX515" s="1"/>
      <c r="KY515" s="1"/>
      <c r="KZ515" s="1"/>
      <c r="LA515" s="1"/>
      <c r="LB515" s="1"/>
      <c r="LC515" s="1"/>
      <c r="LD515" s="4"/>
      <c r="LE515" s="4"/>
      <c r="LF515" s="4"/>
      <c r="LG515" s="4"/>
      <c r="LH515" s="4"/>
      <c r="SK515" s="1"/>
      <c r="SL515" s="1"/>
      <c r="SM515" s="1"/>
      <c r="SN515" s="1"/>
      <c r="SO515" s="1"/>
      <c r="SP515" s="1"/>
      <c r="SQ515" s="1"/>
      <c r="SR515" s="1"/>
      <c r="SS515" s="1"/>
      <c r="ST515" s="1"/>
      <c r="SU515" s="1"/>
      <c r="SV515" s="1"/>
      <c r="SW515" s="1"/>
      <c r="SX515" s="1"/>
      <c r="SY515" s="1"/>
      <c r="SZ515" s="1"/>
      <c r="TA515" s="1"/>
      <c r="TB515" s="1"/>
      <c r="TC515" s="1"/>
      <c r="TD515" s="1"/>
      <c r="TE515" s="1"/>
    </row>
    <row r="516">
      <c r="K516" s="1"/>
      <c r="L516" s="1"/>
      <c r="M516" s="1"/>
      <c r="N516" s="1"/>
      <c r="O516" s="1"/>
      <c r="P516" s="1"/>
      <c r="Q516" s="1"/>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1"/>
      <c r="AU516" s="1"/>
      <c r="AV516" s="1"/>
      <c r="AW516" s="1"/>
      <c r="AX516" s="1"/>
      <c r="AY516" s="1"/>
      <c r="AZ516" s="3"/>
      <c r="BA516" s="3"/>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X516" s="1"/>
      <c r="DY516" s="1"/>
      <c r="DZ516" s="1"/>
      <c r="EA516" s="1"/>
      <c r="EB516" s="1"/>
      <c r="EC516" s="1"/>
      <c r="ED516" s="1"/>
      <c r="EE516" s="1"/>
      <c r="EF516" s="1"/>
      <c r="EG516" s="1"/>
      <c r="EH516" s="1"/>
      <c r="EI516" s="1"/>
      <c r="EJ516" s="1"/>
      <c r="EK516" s="1"/>
      <c r="EL516" s="1"/>
      <c r="EM516" s="1"/>
      <c r="EN516" s="1"/>
      <c r="EO516" s="1"/>
      <c r="EP516" s="1"/>
      <c r="EQ516" s="1"/>
      <c r="ER516" s="1"/>
      <c r="FM516" s="1"/>
      <c r="FN516" s="1"/>
      <c r="FO516" s="1"/>
      <c r="FP516" s="1"/>
      <c r="FQ516" s="1"/>
      <c r="FR516" s="1"/>
      <c r="FS516" s="1"/>
      <c r="FT516" s="1"/>
      <c r="FU516" s="1"/>
      <c r="FV516" s="1"/>
      <c r="FW516" s="1"/>
      <c r="FX516" s="1"/>
      <c r="FY516" s="1"/>
      <c r="FZ516" s="1"/>
      <c r="GA516" s="1"/>
      <c r="GB516" s="1"/>
      <c r="GC516" s="1"/>
      <c r="GD516" s="1"/>
      <c r="GE516" s="1"/>
      <c r="GF516" s="1"/>
      <c r="JF516" s="1"/>
      <c r="JG516" s="1"/>
      <c r="JH516" s="1"/>
      <c r="JI516" s="1"/>
      <c r="JJ516" s="1"/>
      <c r="JK516" s="1"/>
      <c r="JL516" s="1"/>
      <c r="JM516" s="1"/>
      <c r="JN516" s="1"/>
      <c r="KN516" s="1"/>
      <c r="KO516" s="1"/>
      <c r="KP516" s="1"/>
      <c r="KQ516" s="1"/>
      <c r="KR516" s="4"/>
      <c r="KS516" s="4"/>
      <c r="KT516" s="4"/>
      <c r="KU516" s="1"/>
      <c r="KV516" s="1"/>
      <c r="KW516" s="1"/>
      <c r="KX516" s="1"/>
      <c r="KY516" s="1"/>
      <c r="KZ516" s="1"/>
      <c r="LA516" s="1"/>
      <c r="LB516" s="1"/>
      <c r="LC516" s="1"/>
      <c r="LD516" s="4"/>
      <c r="LE516" s="4"/>
      <c r="LF516" s="4"/>
      <c r="LG516" s="4"/>
      <c r="LH516" s="4"/>
      <c r="SK516" s="1"/>
      <c r="SL516" s="1"/>
      <c r="SM516" s="1"/>
      <c r="SN516" s="1"/>
      <c r="SO516" s="1"/>
      <c r="SP516" s="1"/>
      <c r="SQ516" s="1"/>
      <c r="SR516" s="1"/>
      <c r="SS516" s="1"/>
      <c r="ST516" s="1"/>
      <c r="SU516" s="1"/>
      <c r="SV516" s="1"/>
      <c r="SW516" s="1"/>
      <c r="SX516" s="1"/>
      <c r="SY516" s="1"/>
      <c r="SZ516" s="1"/>
      <c r="TA516" s="1"/>
      <c r="TB516" s="1"/>
      <c r="TC516" s="1"/>
      <c r="TD516" s="1"/>
      <c r="TE516" s="1"/>
    </row>
    <row r="517">
      <c r="K517" s="1"/>
      <c r="L517" s="1"/>
      <c r="M517" s="1"/>
      <c r="N517" s="1"/>
      <c r="O517" s="1"/>
      <c r="P517" s="1"/>
      <c r="Q517" s="1"/>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1"/>
      <c r="AU517" s="1"/>
      <c r="AV517" s="1"/>
      <c r="AW517" s="1"/>
      <c r="AX517" s="1"/>
      <c r="AY517" s="1"/>
      <c r="AZ517" s="3"/>
      <c r="BA517" s="3"/>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X517" s="1"/>
      <c r="DY517" s="1"/>
      <c r="DZ517" s="1"/>
      <c r="EA517" s="1"/>
      <c r="EB517" s="1"/>
      <c r="EC517" s="1"/>
      <c r="ED517" s="1"/>
      <c r="EE517" s="1"/>
      <c r="EF517" s="1"/>
      <c r="EG517" s="1"/>
      <c r="EH517" s="1"/>
      <c r="EI517" s="1"/>
      <c r="EJ517" s="1"/>
      <c r="EK517" s="1"/>
      <c r="EL517" s="1"/>
      <c r="EM517" s="1"/>
      <c r="EN517" s="1"/>
      <c r="EO517" s="1"/>
      <c r="EP517" s="1"/>
      <c r="EQ517" s="1"/>
      <c r="ER517" s="1"/>
      <c r="FM517" s="1"/>
      <c r="FN517" s="1"/>
      <c r="FO517" s="1"/>
      <c r="FP517" s="1"/>
      <c r="FQ517" s="1"/>
      <c r="FR517" s="1"/>
      <c r="FS517" s="1"/>
      <c r="FT517" s="1"/>
      <c r="FU517" s="1"/>
      <c r="FV517" s="1"/>
      <c r="FW517" s="1"/>
      <c r="FX517" s="1"/>
      <c r="FY517" s="1"/>
      <c r="FZ517" s="1"/>
      <c r="GA517" s="1"/>
      <c r="GB517" s="1"/>
      <c r="GC517" s="1"/>
      <c r="GD517" s="1"/>
      <c r="GE517" s="1"/>
      <c r="GF517" s="1"/>
      <c r="JF517" s="1"/>
      <c r="JG517" s="1"/>
      <c r="JH517" s="1"/>
      <c r="JI517" s="1"/>
      <c r="JJ517" s="1"/>
      <c r="JK517" s="1"/>
      <c r="JL517" s="1"/>
      <c r="JM517" s="1"/>
      <c r="JN517" s="1"/>
      <c r="KN517" s="1"/>
      <c r="KO517" s="1"/>
      <c r="KP517" s="1"/>
      <c r="KQ517" s="1"/>
      <c r="KR517" s="4"/>
      <c r="KS517" s="4"/>
      <c r="KT517" s="4"/>
      <c r="KU517" s="1"/>
      <c r="KV517" s="1"/>
      <c r="KW517" s="1"/>
      <c r="KX517" s="1"/>
      <c r="KY517" s="1"/>
      <c r="KZ517" s="1"/>
      <c r="LA517" s="1"/>
      <c r="LB517" s="1"/>
      <c r="LC517" s="1"/>
      <c r="LD517" s="4"/>
      <c r="LE517" s="4"/>
      <c r="LF517" s="4"/>
      <c r="LG517" s="4"/>
      <c r="LH517" s="4"/>
      <c r="SK517" s="1"/>
      <c r="SL517" s="1"/>
      <c r="SM517" s="1"/>
      <c r="SN517" s="1"/>
      <c r="SO517" s="1"/>
      <c r="SP517" s="1"/>
      <c r="SQ517" s="1"/>
      <c r="SR517" s="1"/>
      <c r="SS517" s="1"/>
      <c r="ST517" s="1"/>
      <c r="SU517" s="1"/>
      <c r="SV517" s="1"/>
      <c r="SW517" s="1"/>
      <c r="SX517" s="1"/>
      <c r="SY517" s="1"/>
      <c r="SZ517" s="1"/>
      <c r="TA517" s="1"/>
      <c r="TB517" s="1"/>
      <c r="TC517" s="1"/>
      <c r="TD517" s="1"/>
      <c r="TE517" s="1"/>
    </row>
    <row r="518">
      <c r="K518" s="1"/>
      <c r="L518" s="1"/>
      <c r="M518" s="1"/>
      <c r="N518" s="1"/>
      <c r="O518" s="1"/>
      <c r="P518" s="1"/>
      <c r="Q518" s="1"/>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1"/>
      <c r="AU518" s="1"/>
      <c r="AV518" s="1"/>
      <c r="AW518" s="1"/>
      <c r="AX518" s="1"/>
      <c r="AY518" s="1"/>
      <c r="AZ518" s="3"/>
      <c r="BA518" s="3"/>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X518" s="1"/>
      <c r="DY518" s="1"/>
      <c r="DZ518" s="1"/>
      <c r="EA518" s="1"/>
      <c r="EB518" s="1"/>
      <c r="EC518" s="1"/>
      <c r="ED518" s="1"/>
      <c r="EE518" s="1"/>
      <c r="EF518" s="1"/>
      <c r="EG518" s="1"/>
      <c r="EH518" s="1"/>
      <c r="EI518" s="1"/>
      <c r="EJ518" s="1"/>
      <c r="EK518" s="1"/>
      <c r="EL518" s="1"/>
      <c r="EM518" s="1"/>
      <c r="EN518" s="1"/>
      <c r="EO518" s="1"/>
      <c r="EP518" s="1"/>
      <c r="EQ518" s="1"/>
      <c r="ER518" s="1"/>
      <c r="FM518" s="1"/>
      <c r="FN518" s="1"/>
      <c r="FO518" s="1"/>
      <c r="FP518" s="1"/>
      <c r="FQ518" s="1"/>
      <c r="FR518" s="1"/>
      <c r="FS518" s="1"/>
      <c r="FT518" s="1"/>
      <c r="FU518" s="1"/>
      <c r="FV518" s="1"/>
      <c r="FW518" s="1"/>
      <c r="FX518" s="1"/>
      <c r="FY518" s="1"/>
      <c r="FZ518" s="1"/>
      <c r="GA518" s="1"/>
      <c r="GB518" s="1"/>
      <c r="GC518" s="1"/>
      <c r="GD518" s="1"/>
      <c r="GE518" s="1"/>
      <c r="GF518" s="1"/>
      <c r="JF518" s="1"/>
      <c r="JG518" s="1"/>
      <c r="JH518" s="1"/>
      <c r="JI518" s="1"/>
      <c r="JJ518" s="1"/>
      <c r="JK518" s="1"/>
      <c r="JL518" s="1"/>
      <c r="JM518" s="1"/>
      <c r="JN518" s="1"/>
      <c r="KN518" s="1"/>
      <c r="KO518" s="1"/>
      <c r="KP518" s="1"/>
      <c r="KQ518" s="1"/>
      <c r="KR518" s="4"/>
      <c r="KS518" s="4"/>
      <c r="KT518" s="4"/>
      <c r="KU518" s="1"/>
      <c r="KV518" s="1"/>
      <c r="KW518" s="1"/>
      <c r="KX518" s="1"/>
      <c r="KY518" s="1"/>
      <c r="KZ518" s="1"/>
      <c r="LA518" s="1"/>
      <c r="LB518" s="1"/>
      <c r="LC518" s="1"/>
      <c r="LD518" s="4"/>
      <c r="LE518" s="4"/>
      <c r="LF518" s="4"/>
      <c r="LG518" s="4"/>
      <c r="LH518" s="4"/>
      <c r="SK518" s="1"/>
      <c r="SL518" s="1"/>
      <c r="SM518" s="1"/>
      <c r="SN518" s="1"/>
      <c r="SO518" s="1"/>
      <c r="SP518" s="1"/>
      <c r="SQ518" s="1"/>
      <c r="SR518" s="1"/>
      <c r="SS518" s="1"/>
      <c r="ST518" s="1"/>
      <c r="SU518" s="1"/>
      <c r="SV518" s="1"/>
      <c r="SW518" s="1"/>
      <c r="SX518" s="1"/>
      <c r="SY518" s="1"/>
      <c r="SZ518" s="1"/>
      <c r="TA518" s="1"/>
      <c r="TB518" s="1"/>
      <c r="TC518" s="1"/>
      <c r="TD518" s="1"/>
      <c r="TE518" s="1"/>
    </row>
    <row r="519">
      <c r="K519" s="1"/>
      <c r="L519" s="1"/>
      <c r="M519" s="1"/>
      <c r="N519" s="1"/>
      <c r="O519" s="1"/>
      <c r="P519" s="1"/>
      <c r="Q519" s="1"/>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1"/>
      <c r="AU519" s="1"/>
      <c r="AV519" s="1"/>
      <c r="AW519" s="1"/>
      <c r="AX519" s="1"/>
      <c r="AY519" s="1"/>
      <c r="AZ519" s="3"/>
      <c r="BA519" s="3"/>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X519" s="1"/>
      <c r="DY519" s="1"/>
      <c r="DZ519" s="1"/>
      <c r="EA519" s="1"/>
      <c r="EB519" s="1"/>
      <c r="EC519" s="1"/>
      <c r="ED519" s="1"/>
      <c r="EE519" s="1"/>
      <c r="EF519" s="1"/>
      <c r="EG519" s="1"/>
      <c r="EH519" s="1"/>
      <c r="EI519" s="1"/>
      <c r="EJ519" s="1"/>
      <c r="EK519" s="1"/>
      <c r="EL519" s="1"/>
      <c r="EM519" s="1"/>
      <c r="EN519" s="1"/>
      <c r="EO519" s="1"/>
      <c r="EP519" s="1"/>
      <c r="EQ519" s="1"/>
      <c r="ER519" s="1"/>
      <c r="FM519" s="1"/>
      <c r="FN519" s="1"/>
      <c r="FO519" s="1"/>
      <c r="FP519" s="1"/>
      <c r="FQ519" s="1"/>
      <c r="FR519" s="1"/>
      <c r="FS519" s="1"/>
      <c r="FT519" s="1"/>
      <c r="FU519" s="1"/>
      <c r="FV519" s="1"/>
      <c r="FW519" s="1"/>
      <c r="FX519" s="1"/>
      <c r="FY519" s="1"/>
      <c r="FZ519" s="1"/>
      <c r="GA519" s="1"/>
      <c r="GB519" s="1"/>
      <c r="GC519" s="1"/>
      <c r="GD519" s="1"/>
      <c r="GE519" s="1"/>
      <c r="GF519" s="1"/>
      <c r="JF519" s="1"/>
      <c r="JG519" s="1"/>
      <c r="JH519" s="1"/>
      <c r="JI519" s="1"/>
      <c r="JJ519" s="1"/>
      <c r="JK519" s="1"/>
      <c r="JL519" s="1"/>
      <c r="JM519" s="1"/>
      <c r="JN519" s="1"/>
      <c r="KN519" s="1"/>
      <c r="KO519" s="1"/>
      <c r="KP519" s="1"/>
      <c r="KQ519" s="1"/>
      <c r="KR519" s="4"/>
      <c r="KS519" s="4"/>
      <c r="KT519" s="4"/>
      <c r="KU519" s="1"/>
      <c r="KV519" s="1"/>
      <c r="KW519" s="1"/>
      <c r="KX519" s="1"/>
      <c r="KY519" s="1"/>
      <c r="KZ519" s="1"/>
      <c r="LA519" s="1"/>
      <c r="LB519" s="1"/>
      <c r="LC519" s="1"/>
      <c r="LD519" s="4"/>
      <c r="LE519" s="4"/>
      <c r="LF519" s="4"/>
      <c r="LG519" s="4"/>
      <c r="LH519" s="4"/>
      <c r="SK519" s="1"/>
      <c r="SL519" s="1"/>
      <c r="SM519" s="1"/>
      <c r="SN519" s="1"/>
      <c r="SO519" s="1"/>
      <c r="SP519" s="1"/>
      <c r="SQ519" s="1"/>
      <c r="SR519" s="1"/>
      <c r="SS519" s="1"/>
      <c r="ST519" s="1"/>
      <c r="SU519" s="1"/>
      <c r="SV519" s="1"/>
      <c r="SW519" s="1"/>
      <c r="SX519" s="1"/>
      <c r="SY519" s="1"/>
      <c r="SZ519" s="1"/>
      <c r="TA519" s="1"/>
      <c r="TB519" s="1"/>
      <c r="TC519" s="1"/>
      <c r="TD519" s="1"/>
      <c r="TE519" s="1"/>
    </row>
    <row r="520">
      <c r="K520" s="1"/>
      <c r="L520" s="1"/>
      <c r="M520" s="1"/>
      <c r="N520" s="1"/>
      <c r="O520" s="1"/>
      <c r="P520" s="1"/>
      <c r="Q520" s="1"/>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1"/>
      <c r="AU520" s="1"/>
      <c r="AV520" s="1"/>
      <c r="AW520" s="1"/>
      <c r="AX520" s="1"/>
      <c r="AY520" s="1"/>
      <c r="AZ520" s="3"/>
      <c r="BA520" s="3"/>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X520" s="1"/>
      <c r="DY520" s="1"/>
      <c r="DZ520" s="1"/>
      <c r="EA520" s="1"/>
      <c r="EB520" s="1"/>
      <c r="EC520" s="1"/>
      <c r="ED520" s="1"/>
      <c r="EE520" s="1"/>
      <c r="EF520" s="1"/>
      <c r="EG520" s="1"/>
      <c r="EH520" s="1"/>
      <c r="EI520" s="1"/>
      <c r="EJ520" s="1"/>
      <c r="EK520" s="1"/>
      <c r="EL520" s="1"/>
      <c r="EM520" s="1"/>
      <c r="EN520" s="1"/>
      <c r="EO520" s="1"/>
      <c r="EP520" s="1"/>
      <c r="EQ520" s="1"/>
      <c r="ER520" s="1"/>
      <c r="FM520" s="1"/>
      <c r="FN520" s="1"/>
      <c r="FO520" s="1"/>
      <c r="FP520" s="1"/>
      <c r="FQ520" s="1"/>
      <c r="FR520" s="1"/>
      <c r="FS520" s="1"/>
      <c r="FT520" s="1"/>
      <c r="FU520" s="1"/>
      <c r="FV520" s="1"/>
      <c r="FW520" s="1"/>
      <c r="FX520" s="1"/>
      <c r="FY520" s="1"/>
      <c r="FZ520" s="1"/>
      <c r="GA520" s="1"/>
      <c r="GB520" s="1"/>
      <c r="GC520" s="1"/>
      <c r="GD520" s="1"/>
      <c r="GE520" s="1"/>
      <c r="GF520" s="1"/>
      <c r="JF520" s="1"/>
      <c r="JG520" s="1"/>
      <c r="JH520" s="1"/>
      <c r="JI520" s="1"/>
      <c r="JJ520" s="1"/>
      <c r="JK520" s="1"/>
      <c r="JL520" s="1"/>
      <c r="JM520" s="1"/>
      <c r="JN520" s="1"/>
      <c r="KN520" s="1"/>
      <c r="KO520" s="1"/>
      <c r="KP520" s="1"/>
      <c r="KQ520" s="1"/>
      <c r="KR520" s="4"/>
      <c r="KS520" s="4"/>
      <c r="KT520" s="4"/>
      <c r="KU520" s="1"/>
      <c r="KV520" s="1"/>
      <c r="KW520" s="1"/>
      <c r="KX520" s="1"/>
      <c r="KY520" s="1"/>
      <c r="KZ520" s="1"/>
      <c r="LA520" s="1"/>
      <c r="LB520" s="1"/>
      <c r="LC520" s="1"/>
      <c r="LD520" s="4"/>
      <c r="LE520" s="4"/>
      <c r="LF520" s="4"/>
      <c r="LG520" s="4"/>
      <c r="LH520" s="4"/>
      <c r="SK520" s="1"/>
      <c r="SL520" s="1"/>
      <c r="SM520" s="1"/>
      <c r="SN520" s="1"/>
      <c r="SO520" s="1"/>
      <c r="SP520" s="1"/>
      <c r="SQ520" s="1"/>
      <c r="SR520" s="1"/>
      <c r="SS520" s="1"/>
      <c r="ST520" s="1"/>
      <c r="SU520" s="1"/>
      <c r="SV520" s="1"/>
      <c r="SW520" s="1"/>
      <c r="SX520" s="1"/>
      <c r="SY520" s="1"/>
      <c r="SZ520" s="1"/>
      <c r="TA520" s="1"/>
      <c r="TB520" s="1"/>
      <c r="TC520" s="1"/>
      <c r="TD520" s="1"/>
      <c r="TE520" s="1"/>
    </row>
    <row r="521">
      <c r="K521" s="1"/>
      <c r="L521" s="1"/>
      <c r="M521" s="1"/>
      <c r="N521" s="1"/>
      <c r="O521" s="1"/>
      <c r="P521" s="1"/>
      <c r="Q521" s="1"/>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1"/>
      <c r="AU521" s="1"/>
      <c r="AV521" s="1"/>
      <c r="AW521" s="1"/>
      <c r="AX521" s="1"/>
      <c r="AY521" s="1"/>
      <c r="AZ521" s="3"/>
      <c r="BA521" s="3"/>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X521" s="1"/>
      <c r="DY521" s="1"/>
      <c r="DZ521" s="1"/>
      <c r="EA521" s="1"/>
      <c r="EB521" s="1"/>
      <c r="EC521" s="1"/>
      <c r="ED521" s="1"/>
      <c r="EE521" s="1"/>
      <c r="EF521" s="1"/>
      <c r="EG521" s="1"/>
      <c r="EH521" s="1"/>
      <c r="EI521" s="1"/>
      <c r="EJ521" s="1"/>
      <c r="EK521" s="1"/>
      <c r="EL521" s="1"/>
      <c r="EM521" s="1"/>
      <c r="EN521" s="1"/>
      <c r="EO521" s="1"/>
      <c r="EP521" s="1"/>
      <c r="EQ521" s="1"/>
      <c r="ER521" s="1"/>
      <c r="FM521" s="1"/>
      <c r="FN521" s="1"/>
      <c r="FO521" s="1"/>
      <c r="FP521" s="1"/>
      <c r="FQ521" s="1"/>
      <c r="FR521" s="1"/>
      <c r="FS521" s="1"/>
      <c r="FT521" s="1"/>
      <c r="FU521" s="1"/>
      <c r="FV521" s="1"/>
      <c r="FW521" s="1"/>
      <c r="FX521" s="1"/>
      <c r="FY521" s="1"/>
      <c r="FZ521" s="1"/>
      <c r="GA521" s="1"/>
      <c r="GB521" s="1"/>
      <c r="GC521" s="1"/>
      <c r="GD521" s="1"/>
      <c r="GE521" s="1"/>
      <c r="GF521" s="1"/>
      <c r="JF521" s="1"/>
      <c r="JG521" s="1"/>
      <c r="JH521" s="1"/>
      <c r="JI521" s="1"/>
      <c r="JJ521" s="1"/>
      <c r="JK521" s="1"/>
      <c r="JL521" s="1"/>
      <c r="JM521" s="1"/>
      <c r="JN521" s="1"/>
      <c r="KN521" s="1"/>
      <c r="KO521" s="1"/>
      <c r="KP521" s="1"/>
      <c r="KQ521" s="1"/>
      <c r="KR521" s="4"/>
      <c r="KS521" s="4"/>
      <c r="KT521" s="4"/>
      <c r="KU521" s="1"/>
      <c r="KV521" s="1"/>
      <c r="KW521" s="1"/>
      <c r="KX521" s="1"/>
      <c r="KY521" s="1"/>
      <c r="KZ521" s="1"/>
      <c r="LA521" s="1"/>
      <c r="LB521" s="1"/>
      <c r="LC521" s="1"/>
      <c r="LD521" s="4"/>
      <c r="LE521" s="4"/>
      <c r="LF521" s="4"/>
      <c r="LG521" s="4"/>
      <c r="LH521" s="4"/>
      <c r="SK521" s="1"/>
      <c r="SL521" s="1"/>
      <c r="SM521" s="1"/>
      <c r="SN521" s="1"/>
      <c r="SO521" s="1"/>
      <c r="SP521" s="1"/>
      <c r="SQ521" s="1"/>
      <c r="SR521" s="1"/>
      <c r="SS521" s="1"/>
      <c r="ST521" s="1"/>
      <c r="SU521" s="1"/>
      <c r="SV521" s="1"/>
      <c r="SW521" s="1"/>
      <c r="SX521" s="1"/>
      <c r="SY521" s="1"/>
      <c r="SZ521" s="1"/>
      <c r="TA521" s="1"/>
      <c r="TB521" s="1"/>
      <c r="TC521" s="1"/>
      <c r="TD521" s="1"/>
      <c r="TE521" s="1"/>
    </row>
    <row r="522">
      <c r="K522" s="1"/>
      <c r="L522" s="1"/>
      <c r="M522" s="1"/>
      <c r="N522" s="1"/>
      <c r="O522" s="1"/>
      <c r="P522" s="1"/>
      <c r="Q522" s="1"/>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1"/>
      <c r="AU522" s="1"/>
      <c r="AV522" s="1"/>
      <c r="AW522" s="1"/>
      <c r="AX522" s="1"/>
      <c r="AY522" s="1"/>
      <c r="AZ522" s="3"/>
      <c r="BA522" s="3"/>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X522" s="1"/>
      <c r="DY522" s="1"/>
      <c r="DZ522" s="1"/>
      <c r="EA522" s="1"/>
      <c r="EB522" s="1"/>
      <c r="EC522" s="1"/>
      <c r="ED522" s="1"/>
      <c r="EE522" s="1"/>
      <c r="EF522" s="1"/>
      <c r="EG522" s="1"/>
      <c r="EH522" s="1"/>
      <c r="EI522" s="1"/>
      <c r="EJ522" s="1"/>
      <c r="EK522" s="1"/>
      <c r="EL522" s="1"/>
      <c r="EM522" s="1"/>
      <c r="EN522" s="1"/>
      <c r="EO522" s="1"/>
      <c r="EP522" s="1"/>
      <c r="EQ522" s="1"/>
      <c r="ER522" s="1"/>
      <c r="FM522" s="1"/>
      <c r="FN522" s="1"/>
      <c r="FO522" s="1"/>
      <c r="FP522" s="1"/>
      <c r="FQ522" s="1"/>
      <c r="FR522" s="1"/>
      <c r="FS522" s="1"/>
      <c r="FT522" s="1"/>
      <c r="FU522" s="1"/>
      <c r="FV522" s="1"/>
      <c r="FW522" s="1"/>
      <c r="FX522" s="1"/>
      <c r="FY522" s="1"/>
      <c r="FZ522" s="1"/>
      <c r="GA522" s="1"/>
      <c r="GB522" s="1"/>
      <c r="GC522" s="1"/>
      <c r="GD522" s="1"/>
      <c r="GE522" s="1"/>
      <c r="GF522" s="1"/>
      <c r="JF522" s="1"/>
      <c r="JG522" s="1"/>
      <c r="JH522" s="1"/>
      <c r="JI522" s="1"/>
      <c r="JJ522" s="1"/>
      <c r="JK522" s="1"/>
      <c r="JL522" s="1"/>
      <c r="JM522" s="1"/>
      <c r="JN522" s="1"/>
      <c r="KN522" s="1"/>
      <c r="KO522" s="1"/>
      <c r="KP522" s="1"/>
      <c r="KQ522" s="1"/>
      <c r="KR522" s="4"/>
      <c r="KS522" s="4"/>
      <c r="KT522" s="4"/>
      <c r="KU522" s="1"/>
      <c r="KV522" s="1"/>
      <c r="KW522" s="1"/>
      <c r="KX522" s="1"/>
      <c r="KY522" s="1"/>
      <c r="KZ522" s="1"/>
      <c r="LA522" s="1"/>
      <c r="LB522" s="1"/>
      <c r="LC522" s="1"/>
      <c r="LD522" s="4"/>
      <c r="LE522" s="4"/>
      <c r="LF522" s="4"/>
      <c r="LG522" s="4"/>
      <c r="LH522" s="4"/>
      <c r="SK522" s="1"/>
      <c r="SL522" s="1"/>
      <c r="SM522" s="1"/>
      <c r="SN522" s="1"/>
      <c r="SO522" s="1"/>
      <c r="SP522" s="1"/>
      <c r="SQ522" s="1"/>
      <c r="SR522" s="1"/>
      <c r="SS522" s="1"/>
      <c r="ST522" s="1"/>
      <c r="SU522" s="1"/>
      <c r="SV522" s="1"/>
      <c r="SW522" s="1"/>
      <c r="SX522" s="1"/>
      <c r="SY522" s="1"/>
      <c r="SZ522" s="1"/>
      <c r="TA522" s="1"/>
      <c r="TB522" s="1"/>
      <c r="TC522" s="1"/>
      <c r="TD522" s="1"/>
      <c r="TE522" s="1"/>
    </row>
    <row r="523">
      <c r="K523" s="1"/>
      <c r="L523" s="1"/>
      <c r="M523" s="1"/>
      <c r="N523" s="1"/>
      <c r="O523" s="1"/>
      <c r="P523" s="1"/>
      <c r="Q523" s="1"/>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1"/>
      <c r="AU523" s="1"/>
      <c r="AV523" s="1"/>
      <c r="AW523" s="1"/>
      <c r="AX523" s="1"/>
      <c r="AY523" s="1"/>
      <c r="AZ523" s="3"/>
      <c r="BA523" s="3"/>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X523" s="1"/>
      <c r="DY523" s="1"/>
      <c r="DZ523" s="1"/>
      <c r="EA523" s="1"/>
      <c r="EB523" s="1"/>
      <c r="EC523" s="1"/>
      <c r="ED523" s="1"/>
      <c r="EE523" s="1"/>
      <c r="EF523" s="1"/>
      <c r="EG523" s="1"/>
      <c r="EH523" s="1"/>
      <c r="EI523" s="1"/>
      <c r="EJ523" s="1"/>
      <c r="EK523" s="1"/>
      <c r="EL523" s="1"/>
      <c r="EM523" s="1"/>
      <c r="EN523" s="1"/>
      <c r="EO523" s="1"/>
      <c r="EP523" s="1"/>
      <c r="EQ523" s="1"/>
      <c r="ER523" s="1"/>
      <c r="FM523" s="1"/>
      <c r="FN523" s="1"/>
      <c r="FO523" s="1"/>
      <c r="FP523" s="1"/>
      <c r="FQ523" s="1"/>
      <c r="FR523" s="1"/>
      <c r="FS523" s="1"/>
      <c r="FT523" s="1"/>
      <c r="FU523" s="1"/>
      <c r="FV523" s="1"/>
      <c r="FW523" s="1"/>
      <c r="FX523" s="1"/>
      <c r="FY523" s="1"/>
      <c r="FZ523" s="1"/>
      <c r="GA523" s="1"/>
      <c r="GB523" s="1"/>
      <c r="GC523" s="1"/>
      <c r="GD523" s="1"/>
      <c r="GE523" s="1"/>
      <c r="GF523" s="1"/>
      <c r="JF523" s="1"/>
      <c r="JG523" s="1"/>
      <c r="JH523" s="1"/>
      <c r="JI523" s="1"/>
      <c r="JJ523" s="1"/>
      <c r="JK523" s="1"/>
      <c r="JL523" s="1"/>
      <c r="JM523" s="1"/>
      <c r="JN523" s="1"/>
      <c r="KN523" s="1"/>
      <c r="KO523" s="1"/>
      <c r="KP523" s="1"/>
      <c r="KQ523" s="1"/>
      <c r="KR523" s="4"/>
      <c r="KS523" s="4"/>
      <c r="KT523" s="4"/>
      <c r="KU523" s="1"/>
      <c r="KV523" s="1"/>
      <c r="KW523" s="1"/>
      <c r="KX523" s="1"/>
      <c r="KY523" s="1"/>
      <c r="KZ523" s="1"/>
      <c r="LA523" s="1"/>
      <c r="LB523" s="1"/>
      <c r="LC523" s="1"/>
      <c r="LD523" s="4"/>
      <c r="LE523" s="4"/>
      <c r="LF523" s="4"/>
      <c r="LG523" s="4"/>
      <c r="LH523" s="4"/>
      <c r="SK523" s="1"/>
      <c r="SL523" s="1"/>
      <c r="SM523" s="1"/>
      <c r="SN523" s="1"/>
      <c r="SO523" s="1"/>
      <c r="SP523" s="1"/>
      <c r="SQ523" s="1"/>
      <c r="SR523" s="1"/>
      <c r="SS523" s="1"/>
      <c r="ST523" s="1"/>
      <c r="SU523" s="1"/>
      <c r="SV523" s="1"/>
      <c r="SW523" s="1"/>
      <c r="SX523" s="1"/>
      <c r="SY523" s="1"/>
      <c r="SZ523" s="1"/>
      <c r="TA523" s="1"/>
      <c r="TB523" s="1"/>
      <c r="TC523" s="1"/>
      <c r="TD523" s="1"/>
      <c r="TE523" s="1"/>
    </row>
    <row r="524">
      <c r="K524" s="1"/>
      <c r="L524" s="1"/>
      <c r="M524" s="1"/>
      <c r="N524" s="1"/>
      <c r="O524" s="1"/>
      <c r="P524" s="1"/>
      <c r="Q524" s="1"/>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1"/>
      <c r="AU524" s="1"/>
      <c r="AV524" s="1"/>
      <c r="AW524" s="1"/>
      <c r="AX524" s="1"/>
      <c r="AY524" s="1"/>
      <c r="AZ524" s="3"/>
      <c r="BA524" s="3"/>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X524" s="1"/>
      <c r="DY524" s="1"/>
      <c r="DZ524" s="1"/>
      <c r="EA524" s="1"/>
      <c r="EB524" s="1"/>
      <c r="EC524" s="1"/>
      <c r="ED524" s="1"/>
      <c r="EE524" s="1"/>
      <c r="EF524" s="1"/>
      <c r="EG524" s="1"/>
      <c r="EH524" s="1"/>
      <c r="EI524" s="1"/>
      <c r="EJ524" s="1"/>
      <c r="EK524" s="1"/>
      <c r="EL524" s="1"/>
      <c r="EM524" s="1"/>
      <c r="EN524" s="1"/>
      <c r="EO524" s="1"/>
      <c r="EP524" s="1"/>
      <c r="EQ524" s="1"/>
      <c r="ER524" s="1"/>
      <c r="FM524" s="1"/>
      <c r="FN524" s="1"/>
      <c r="FO524" s="1"/>
      <c r="FP524" s="1"/>
      <c r="FQ524" s="1"/>
      <c r="FR524" s="1"/>
      <c r="FS524" s="1"/>
      <c r="FT524" s="1"/>
      <c r="FU524" s="1"/>
      <c r="FV524" s="1"/>
      <c r="FW524" s="1"/>
      <c r="FX524" s="1"/>
      <c r="FY524" s="1"/>
      <c r="FZ524" s="1"/>
      <c r="GA524" s="1"/>
      <c r="GB524" s="1"/>
      <c r="GC524" s="1"/>
      <c r="GD524" s="1"/>
      <c r="GE524" s="1"/>
      <c r="GF524" s="1"/>
      <c r="JF524" s="1"/>
      <c r="JG524" s="1"/>
      <c r="JH524" s="1"/>
      <c r="JI524" s="1"/>
      <c r="JJ524" s="1"/>
      <c r="JK524" s="1"/>
      <c r="JL524" s="1"/>
      <c r="JM524" s="1"/>
      <c r="JN524" s="1"/>
      <c r="KN524" s="1"/>
      <c r="KO524" s="1"/>
      <c r="KP524" s="1"/>
      <c r="KQ524" s="1"/>
      <c r="KR524" s="4"/>
      <c r="KS524" s="4"/>
      <c r="KT524" s="4"/>
      <c r="KU524" s="1"/>
      <c r="KV524" s="1"/>
      <c r="KW524" s="1"/>
      <c r="KX524" s="1"/>
      <c r="KY524" s="1"/>
      <c r="KZ524" s="1"/>
      <c r="LA524" s="1"/>
      <c r="LB524" s="1"/>
      <c r="LC524" s="1"/>
      <c r="LD524" s="4"/>
      <c r="LE524" s="4"/>
      <c r="LF524" s="4"/>
      <c r="LG524" s="4"/>
      <c r="LH524" s="4"/>
      <c r="SK524" s="1"/>
      <c r="SL524" s="1"/>
      <c r="SM524" s="1"/>
      <c r="SN524" s="1"/>
      <c r="SO524" s="1"/>
      <c r="SP524" s="1"/>
      <c r="SQ524" s="1"/>
      <c r="SR524" s="1"/>
      <c r="SS524" s="1"/>
      <c r="ST524" s="1"/>
      <c r="SU524" s="1"/>
      <c r="SV524" s="1"/>
      <c r="SW524" s="1"/>
      <c r="SX524" s="1"/>
      <c r="SY524" s="1"/>
      <c r="SZ524" s="1"/>
      <c r="TA524" s="1"/>
      <c r="TB524" s="1"/>
      <c r="TC524" s="1"/>
      <c r="TD524" s="1"/>
      <c r="TE524" s="1"/>
    </row>
    <row r="525">
      <c r="K525" s="1"/>
      <c r="L525" s="1"/>
      <c r="M525" s="1"/>
      <c r="N525" s="1"/>
      <c r="O525" s="1"/>
      <c r="P525" s="1"/>
      <c r="Q525" s="1"/>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1"/>
      <c r="AU525" s="1"/>
      <c r="AV525" s="1"/>
      <c r="AW525" s="1"/>
      <c r="AX525" s="1"/>
      <c r="AY525" s="1"/>
      <c r="AZ525" s="3"/>
      <c r="BA525" s="3"/>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X525" s="1"/>
      <c r="DY525" s="1"/>
      <c r="DZ525" s="1"/>
      <c r="EA525" s="1"/>
      <c r="EB525" s="1"/>
      <c r="EC525" s="1"/>
      <c r="ED525" s="1"/>
      <c r="EE525" s="1"/>
      <c r="EF525" s="1"/>
      <c r="EG525" s="1"/>
      <c r="EH525" s="1"/>
      <c r="EI525" s="1"/>
      <c r="EJ525" s="1"/>
      <c r="EK525" s="1"/>
      <c r="EL525" s="1"/>
      <c r="EM525" s="1"/>
      <c r="EN525" s="1"/>
      <c r="EO525" s="1"/>
      <c r="EP525" s="1"/>
      <c r="EQ525" s="1"/>
      <c r="ER525" s="1"/>
      <c r="FM525" s="1"/>
      <c r="FN525" s="1"/>
      <c r="FO525" s="1"/>
      <c r="FP525" s="1"/>
      <c r="FQ525" s="1"/>
      <c r="FR525" s="1"/>
      <c r="FS525" s="1"/>
      <c r="FT525" s="1"/>
      <c r="FU525" s="1"/>
      <c r="FV525" s="1"/>
      <c r="FW525" s="1"/>
      <c r="FX525" s="1"/>
      <c r="FY525" s="1"/>
      <c r="FZ525" s="1"/>
      <c r="GA525" s="1"/>
      <c r="GB525" s="1"/>
      <c r="GC525" s="1"/>
      <c r="GD525" s="1"/>
      <c r="GE525" s="1"/>
      <c r="GF525" s="1"/>
      <c r="JF525" s="1"/>
      <c r="JG525" s="1"/>
      <c r="JH525" s="1"/>
      <c r="JI525" s="1"/>
      <c r="JJ525" s="1"/>
      <c r="JK525" s="1"/>
      <c r="JL525" s="1"/>
      <c r="JM525" s="1"/>
      <c r="JN525" s="1"/>
      <c r="KN525" s="1"/>
      <c r="KO525" s="1"/>
      <c r="KP525" s="1"/>
      <c r="KQ525" s="1"/>
      <c r="KR525" s="4"/>
      <c r="KS525" s="4"/>
      <c r="KT525" s="4"/>
      <c r="KU525" s="1"/>
      <c r="KV525" s="1"/>
      <c r="KW525" s="1"/>
      <c r="KX525" s="1"/>
      <c r="KY525" s="1"/>
      <c r="KZ525" s="1"/>
      <c r="LA525" s="1"/>
      <c r="LB525" s="1"/>
      <c r="LC525" s="1"/>
      <c r="LD525" s="4"/>
      <c r="LE525" s="4"/>
      <c r="LF525" s="4"/>
      <c r="LG525" s="4"/>
      <c r="LH525" s="4"/>
      <c r="SK525" s="1"/>
      <c r="SL525" s="1"/>
      <c r="SM525" s="1"/>
      <c r="SN525" s="1"/>
      <c r="SO525" s="1"/>
      <c r="SP525" s="1"/>
      <c r="SQ525" s="1"/>
      <c r="SR525" s="1"/>
      <c r="SS525" s="1"/>
      <c r="ST525" s="1"/>
      <c r="SU525" s="1"/>
      <c r="SV525" s="1"/>
      <c r="SW525" s="1"/>
      <c r="SX525" s="1"/>
      <c r="SY525" s="1"/>
      <c r="SZ525" s="1"/>
      <c r="TA525" s="1"/>
      <c r="TB525" s="1"/>
      <c r="TC525" s="1"/>
      <c r="TD525" s="1"/>
      <c r="TE525" s="1"/>
    </row>
    <row r="526">
      <c r="K526" s="1"/>
      <c r="L526" s="1"/>
      <c r="M526" s="1"/>
      <c r="N526" s="1"/>
      <c r="O526" s="1"/>
      <c r="P526" s="1"/>
      <c r="Q526" s="1"/>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1"/>
      <c r="AU526" s="1"/>
      <c r="AV526" s="1"/>
      <c r="AW526" s="1"/>
      <c r="AX526" s="1"/>
      <c r="AY526" s="1"/>
      <c r="AZ526" s="3"/>
      <c r="BA526" s="3"/>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X526" s="1"/>
      <c r="DY526" s="1"/>
      <c r="DZ526" s="1"/>
      <c r="EA526" s="1"/>
      <c r="EB526" s="1"/>
      <c r="EC526" s="1"/>
      <c r="ED526" s="1"/>
      <c r="EE526" s="1"/>
      <c r="EF526" s="1"/>
      <c r="EG526" s="1"/>
      <c r="EH526" s="1"/>
      <c r="EI526" s="1"/>
      <c r="EJ526" s="1"/>
      <c r="EK526" s="1"/>
      <c r="EL526" s="1"/>
      <c r="EM526" s="1"/>
      <c r="EN526" s="1"/>
      <c r="EO526" s="1"/>
      <c r="EP526" s="1"/>
      <c r="EQ526" s="1"/>
      <c r="ER526" s="1"/>
      <c r="FM526" s="1"/>
      <c r="FN526" s="1"/>
      <c r="FO526" s="1"/>
      <c r="FP526" s="1"/>
      <c r="FQ526" s="1"/>
      <c r="FR526" s="1"/>
      <c r="FS526" s="1"/>
      <c r="FT526" s="1"/>
      <c r="FU526" s="1"/>
      <c r="FV526" s="1"/>
      <c r="FW526" s="1"/>
      <c r="FX526" s="1"/>
      <c r="FY526" s="1"/>
      <c r="FZ526" s="1"/>
      <c r="GA526" s="1"/>
      <c r="GB526" s="1"/>
      <c r="GC526" s="1"/>
      <c r="GD526" s="1"/>
      <c r="GE526" s="1"/>
      <c r="GF526" s="1"/>
      <c r="JF526" s="1"/>
      <c r="JG526" s="1"/>
      <c r="JH526" s="1"/>
      <c r="JI526" s="1"/>
      <c r="JJ526" s="1"/>
      <c r="JK526" s="1"/>
      <c r="JL526" s="1"/>
      <c r="JM526" s="1"/>
      <c r="JN526" s="1"/>
      <c r="KN526" s="1"/>
      <c r="KO526" s="1"/>
      <c r="KP526" s="1"/>
      <c r="KQ526" s="1"/>
      <c r="KR526" s="4"/>
      <c r="KS526" s="4"/>
      <c r="KT526" s="4"/>
      <c r="KU526" s="1"/>
      <c r="KV526" s="1"/>
      <c r="KW526" s="1"/>
      <c r="KX526" s="1"/>
      <c r="KY526" s="1"/>
      <c r="KZ526" s="1"/>
      <c r="LA526" s="1"/>
      <c r="LB526" s="1"/>
      <c r="LC526" s="1"/>
      <c r="LD526" s="4"/>
      <c r="LE526" s="4"/>
      <c r="LF526" s="4"/>
      <c r="LG526" s="4"/>
      <c r="LH526" s="4"/>
      <c r="SK526" s="1"/>
      <c r="SL526" s="1"/>
      <c r="SM526" s="1"/>
      <c r="SN526" s="1"/>
      <c r="SO526" s="1"/>
      <c r="SP526" s="1"/>
      <c r="SQ526" s="1"/>
      <c r="SR526" s="1"/>
      <c r="SS526" s="1"/>
      <c r="ST526" s="1"/>
      <c r="SU526" s="1"/>
      <c r="SV526" s="1"/>
      <c r="SW526" s="1"/>
      <c r="SX526" s="1"/>
      <c r="SY526" s="1"/>
      <c r="SZ526" s="1"/>
      <c r="TA526" s="1"/>
      <c r="TB526" s="1"/>
      <c r="TC526" s="1"/>
      <c r="TD526" s="1"/>
      <c r="TE526" s="1"/>
    </row>
    <row r="527">
      <c r="K527" s="1"/>
      <c r="L527" s="1"/>
      <c r="M527" s="1"/>
      <c r="N527" s="1"/>
      <c r="O527" s="1"/>
      <c r="P527" s="1"/>
      <c r="Q527" s="1"/>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1"/>
      <c r="AU527" s="1"/>
      <c r="AV527" s="1"/>
      <c r="AW527" s="1"/>
      <c r="AX527" s="1"/>
      <c r="AY527" s="1"/>
      <c r="AZ527" s="3"/>
      <c r="BA527" s="3"/>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X527" s="1"/>
      <c r="DY527" s="1"/>
      <c r="DZ527" s="1"/>
      <c r="EA527" s="1"/>
      <c r="EB527" s="1"/>
      <c r="EC527" s="1"/>
      <c r="ED527" s="1"/>
      <c r="EE527" s="1"/>
      <c r="EF527" s="1"/>
      <c r="EG527" s="1"/>
      <c r="EH527" s="1"/>
      <c r="EI527" s="1"/>
      <c r="EJ527" s="1"/>
      <c r="EK527" s="1"/>
      <c r="EL527" s="1"/>
      <c r="EM527" s="1"/>
      <c r="EN527" s="1"/>
      <c r="EO527" s="1"/>
      <c r="EP527" s="1"/>
      <c r="EQ527" s="1"/>
      <c r="ER527" s="1"/>
      <c r="FM527" s="1"/>
      <c r="FN527" s="1"/>
      <c r="FO527" s="1"/>
      <c r="FP527" s="1"/>
      <c r="FQ527" s="1"/>
      <c r="FR527" s="1"/>
      <c r="FS527" s="1"/>
      <c r="FT527" s="1"/>
      <c r="FU527" s="1"/>
      <c r="FV527" s="1"/>
      <c r="FW527" s="1"/>
      <c r="FX527" s="1"/>
      <c r="FY527" s="1"/>
      <c r="FZ527" s="1"/>
      <c r="GA527" s="1"/>
      <c r="GB527" s="1"/>
      <c r="GC527" s="1"/>
      <c r="GD527" s="1"/>
      <c r="GE527" s="1"/>
      <c r="GF527" s="1"/>
      <c r="JF527" s="1"/>
      <c r="JG527" s="1"/>
      <c r="JH527" s="1"/>
      <c r="JI527" s="1"/>
      <c r="JJ527" s="1"/>
      <c r="JK527" s="1"/>
      <c r="JL527" s="1"/>
      <c r="JM527" s="1"/>
      <c r="JN527" s="1"/>
      <c r="KN527" s="1"/>
      <c r="KO527" s="1"/>
      <c r="KP527" s="1"/>
      <c r="KQ527" s="1"/>
      <c r="KR527" s="4"/>
      <c r="KS527" s="4"/>
      <c r="KT527" s="4"/>
      <c r="KU527" s="1"/>
      <c r="KV527" s="1"/>
      <c r="KW527" s="1"/>
      <c r="KX527" s="1"/>
      <c r="KY527" s="1"/>
      <c r="KZ527" s="1"/>
      <c r="LA527" s="1"/>
      <c r="LB527" s="1"/>
      <c r="LC527" s="1"/>
      <c r="LD527" s="4"/>
      <c r="LE527" s="4"/>
      <c r="LF527" s="4"/>
      <c r="LG527" s="4"/>
      <c r="LH527" s="4"/>
      <c r="SK527" s="1"/>
      <c r="SL527" s="1"/>
      <c r="SM527" s="1"/>
      <c r="SN527" s="1"/>
      <c r="SO527" s="1"/>
      <c r="SP527" s="1"/>
      <c r="SQ527" s="1"/>
      <c r="SR527" s="1"/>
      <c r="SS527" s="1"/>
      <c r="ST527" s="1"/>
      <c r="SU527" s="1"/>
      <c r="SV527" s="1"/>
      <c r="SW527" s="1"/>
      <c r="SX527" s="1"/>
      <c r="SY527" s="1"/>
      <c r="SZ527" s="1"/>
      <c r="TA527" s="1"/>
      <c r="TB527" s="1"/>
      <c r="TC527" s="1"/>
      <c r="TD527" s="1"/>
      <c r="TE527" s="1"/>
    </row>
    <row r="528">
      <c r="K528" s="1"/>
      <c r="L528" s="1"/>
      <c r="M528" s="1"/>
      <c r="N528" s="1"/>
      <c r="O528" s="1"/>
      <c r="P528" s="1"/>
      <c r="Q528" s="1"/>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1"/>
      <c r="AU528" s="1"/>
      <c r="AV528" s="1"/>
      <c r="AW528" s="1"/>
      <c r="AX528" s="1"/>
      <c r="AY528" s="1"/>
      <c r="AZ528" s="3"/>
      <c r="BA528" s="3"/>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X528" s="1"/>
      <c r="DY528" s="1"/>
      <c r="DZ528" s="1"/>
      <c r="EA528" s="1"/>
      <c r="EB528" s="1"/>
      <c r="EC528" s="1"/>
      <c r="ED528" s="1"/>
      <c r="EE528" s="1"/>
      <c r="EF528" s="1"/>
      <c r="EG528" s="1"/>
      <c r="EH528" s="1"/>
      <c r="EI528" s="1"/>
      <c r="EJ528" s="1"/>
      <c r="EK528" s="1"/>
      <c r="EL528" s="1"/>
      <c r="EM528" s="1"/>
      <c r="EN528" s="1"/>
      <c r="EO528" s="1"/>
      <c r="EP528" s="1"/>
      <c r="EQ528" s="1"/>
      <c r="ER528" s="1"/>
      <c r="FM528" s="1"/>
      <c r="FN528" s="1"/>
      <c r="FO528" s="1"/>
      <c r="FP528" s="1"/>
      <c r="FQ528" s="1"/>
      <c r="FR528" s="1"/>
      <c r="FS528" s="1"/>
      <c r="FT528" s="1"/>
      <c r="FU528" s="1"/>
      <c r="FV528" s="1"/>
      <c r="FW528" s="1"/>
      <c r="FX528" s="1"/>
      <c r="FY528" s="1"/>
      <c r="FZ528" s="1"/>
      <c r="GA528" s="1"/>
      <c r="GB528" s="1"/>
      <c r="GC528" s="1"/>
      <c r="GD528" s="1"/>
      <c r="GE528" s="1"/>
      <c r="GF528" s="1"/>
      <c r="JF528" s="1"/>
      <c r="JG528" s="1"/>
      <c r="JH528" s="1"/>
      <c r="JI528" s="1"/>
      <c r="JJ528" s="1"/>
      <c r="JK528" s="1"/>
      <c r="JL528" s="1"/>
      <c r="JM528" s="1"/>
      <c r="JN528" s="1"/>
      <c r="KN528" s="1"/>
      <c r="KO528" s="1"/>
      <c r="KP528" s="1"/>
      <c r="KQ528" s="1"/>
      <c r="KR528" s="4"/>
      <c r="KS528" s="4"/>
      <c r="KT528" s="4"/>
      <c r="KU528" s="1"/>
      <c r="KV528" s="1"/>
      <c r="KW528" s="1"/>
      <c r="KX528" s="1"/>
      <c r="KY528" s="1"/>
      <c r="KZ528" s="1"/>
      <c r="LA528" s="1"/>
      <c r="LB528" s="1"/>
      <c r="LC528" s="1"/>
      <c r="LD528" s="4"/>
      <c r="LE528" s="4"/>
      <c r="LF528" s="4"/>
      <c r="LG528" s="4"/>
      <c r="LH528" s="4"/>
      <c r="SK528" s="1"/>
      <c r="SL528" s="1"/>
      <c r="SM528" s="1"/>
      <c r="SN528" s="1"/>
      <c r="SO528" s="1"/>
      <c r="SP528" s="1"/>
      <c r="SQ528" s="1"/>
      <c r="SR528" s="1"/>
      <c r="SS528" s="1"/>
      <c r="ST528" s="1"/>
      <c r="SU528" s="1"/>
      <c r="SV528" s="1"/>
      <c r="SW528" s="1"/>
      <c r="SX528" s="1"/>
      <c r="SY528" s="1"/>
      <c r="SZ528" s="1"/>
      <c r="TA528" s="1"/>
      <c r="TB528" s="1"/>
      <c r="TC528" s="1"/>
      <c r="TD528" s="1"/>
      <c r="TE528" s="1"/>
    </row>
    <row r="529">
      <c r="K529" s="1"/>
      <c r="L529" s="1"/>
      <c r="M529" s="1"/>
      <c r="N529" s="1"/>
      <c r="O529" s="1"/>
      <c r="P529" s="1"/>
      <c r="Q529" s="1"/>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1"/>
      <c r="AU529" s="1"/>
      <c r="AV529" s="1"/>
      <c r="AW529" s="1"/>
      <c r="AX529" s="1"/>
      <c r="AY529" s="1"/>
      <c r="AZ529" s="3"/>
      <c r="BA529" s="3"/>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X529" s="1"/>
      <c r="DY529" s="1"/>
      <c r="DZ529" s="1"/>
      <c r="EA529" s="1"/>
      <c r="EB529" s="1"/>
      <c r="EC529" s="1"/>
      <c r="ED529" s="1"/>
      <c r="EE529" s="1"/>
      <c r="EF529" s="1"/>
      <c r="EG529" s="1"/>
      <c r="EH529" s="1"/>
      <c r="EI529" s="1"/>
      <c r="EJ529" s="1"/>
      <c r="EK529" s="1"/>
      <c r="EL529" s="1"/>
      <c r="EM529" s="1"/>
      <c r="EN529" s="1"/>
      <c r="EO529" s="1"/>
      <c r="EP529" s="1"/>
      <c r="EQ529" s="1"/>
      <c r="ER529" s="1"/>
      <c r="FM529" s="1"/>
      <c r="FN529" s="1"/>
      <c r="FO529" s="1"/>
      <c r="FP529" s="1"/>
      <c r="FQ529" s="1"/>
      <c r="FR529" s="1"/>
      <c r="FS529" s="1"/>
      <c r="FT529" s="1"/>
      <c r="FU529" s="1"/>
      <c r="FV529" s="1"/>
      <c r="FW529" s="1"/>
      <c r="FX529" s="1"/>
      <c r="FY529" s="1"/>
      <c r="FZ529" s="1"/>
      <c r="GA529" s="1"/>
      <c r="GB529" s="1"/>
      <c r="GC529" s="1"/>
      <c r="GD529" s="1"/>
      <c r="GE529" s="1"/>
      <c r="GF529" s="1"/>
      <c r="JF529" s="1"/>
      <c r="JG529" s="1"/>
      <c r="JH529" s="1"/>
      <c r="JI529" s="1"/>
      <c r="JJ529" s="1"/>
      <c r="JK529" s="1"/>
      <c r="JL529" s="1"/>
      <c r="JM529" s="1"/>
      <c r="JN529" s="1"/>
      <c r="KN529" s="1"/>
      <c r="KO529" s="1"/>
      <c r="KP529" s="1"/>
      <c r="KQ529" s="1"/>
      <c r="KR529" s="4"/>
      <c r="KS529" s="4"/>
      <c r="KT529" s="4"/>
      <c r="KU529" s="1"/>
      <c r="KV529" s="1"/>
      <c r="KW529" s="1"/>
      <c r="KX529" s="1"/>
      <c r="KY529" s="1"/>
      <c r="KZ529" s="1"/>
      <c r="LA529" s="1"/>
      <c r="LB529" s="1"/>
      <c r="LC529" s="1"/>
      <c r="LD529" s="4"/>
      <c r="LE529" s="4"/>
      <c r="LF529" s="4"/>
      <c r="LG529" s="4"/>
      <c r="LH529" s="4"/>
      <c r="SK529" s="1"/>
      <c r="SL529" s="1"/>
      <c r="SM529" s="1"/>
      <c r="SN529" s="1"/>
      <c r="SO529" s="1"/>
      <c r="SP529" s="1"/>
      <c r="SQ529" s="1"/>
      <c r="SR529" s="1"/>
      <c r="SS529" s="1"/>
      <c r="ST529" s="1"/>
      <c r="SU529" s="1"/>
      <c r="SV529" s="1"/>
      <c r="SW529" s="1"/>
      <c r="SX529" s="1"/>
      <c r="SY529" s="1"/>
      <c r="SZ529" s="1"/>
      <c r="TA529" s="1"/>
      <c r="TB529" s="1"/>
      <c r="TC529" s="1"/>
      <c r="TD529" s="1"/>
      <c r="TE529" s="1"/>
    </row>
    <row r="530">
      <c r="K530" s="1"/>
      <c r="L530" s="1"/>
      <c r="M530" s="1"/>
      <c r="N530" s="1"/>
      <c r="O530" s="1"/>
      <c r="P530" s="1"/>
      <c r="Q530" s="1"/>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1"/>
      <c r="AU530" s="1"/>
      <c r="AV530" s="1"/>
      <c r="AW530" s="1"/>
      <c r="AX530" s="1"/>
      <c r="AY530" s="1"/>
      <c r="AZ530" s="3"/>
      <c r="BA530" s="3"/>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X530" s="1"/>
      <c r="DY530" s="1"/>
      <c r="DZ530" s="1"/>
      <c r="EA530" s="1"/>
      <c r="EB530" s="1"/>
      <c r="EC530" s="1"/>
      <c r="ED530" s="1"/>
      <c r="EE530" s="1"/>
      <c r="EF530" s="1"/>
      <c r="EG530" s="1"/>
      <c r="EH530" s="1"/>
      <c r="EI530" s="1"/>
      <c r="EJ530" s="1"/>
      <c r="EK530" s="1"/>
      <c r="EL530" s="1"/>
      <c r="EM530" s="1"/>
      <c r="EN530" s="1"/>
      <c r="EO530" s="1"/>
      <c r="EP530" s="1"/>
      <c r="EQ530" s="1"/>
      <c r="ER530" s="1"/>
      <c r="FM530" s="1"/>
      <c r="FN530" s="1"/>
      <c r="FO530" s="1"/>
      <c r="FP530" s="1"/>
      <c r="FQ530" s="1"/>
      <c r="FR530" s="1"/>
      <c r="FS530" s="1"/>
      <c r="FT530" s="1"/>
      <c r="FU530" s="1"/>
      <c r="FV530" s="1"/>
      <c r="FW530" s="1"/>
      <c r="FX530" s="1"/>
      <c r="FY530" s="1"/>
      <c r="FZ530" s="1"/>
      <c r="GA530" s="1"/>
      <c r="GB530" s="1"/>
      <c r="GC530" s="1"/>
      <c r="GD530" s="1"/>
      <c r="GE530" s="1"/>
      <c r="GF530" s="1"/>
      <c r="JF530" s="1"/>
      <c r="JG530" s="1"/>
      <c r="JH530" s="1"/>
      <c r="JI530" s="1"/>
      <c r="JJ530" s="1"/>
      <c r="JK530" s="1"/>
      <c r="JL530" s="1"/>
      <c r="JM530" s="1"/>
      <c r="JN530" s="1"/>
      <c r="KN530" s="1"/>
      <c r="KO530" s="1"/>
      <c r="KP530" s="1"/>
      <c r="KQ530" s="1"/>
      <c r="KR530" s="4"/>
      <c r="KS530" s="4"/>
      <c r="KT530" s="4"/>
      <c r="KU530" s="1"/>
      <c r="KV530" s="1"/>
      <c r="KW530" s="1"/>
      <c r="KX530" s="1"/>
      <c r="KY530" s="1"/>
      <c r="KZ530" s="1"/>
      <c r="LA530" s="1"/>
      <c r="LB530" s="1"/>
      <c r="LC530" s="1"/>
      <c r="LD530" s="4"/>
      <c r="LE530" s="4"/>
      <c r="LF530" s="4"/>
      <c r="LG530" s="4"/>
      <c r="LH530" s="4"/>
      <c r="SK530" s="1"/>
      <c r="SL530" s="1"/>
      <c r="SM530" s="1"/>
      <c r="SN530" s="1"/>
      <c r="SO530" s="1"/>
      <c r="SP530" s="1"/>
      <c r="SQ530" s="1"/>
      <c r="SR530" s="1"/>
      <c r="SS530" s="1"/>
      <c r="ST530" s="1"/>
      <c r="SU530" s="1"/>
      <c r="SV530" s="1"/>
      <c r="SW530" s="1"/>
      <c r="SX530" s="1"/>
      <c r="SY530" s="1"/>
      <c r="SZ530" s="1"/>
      <c r="TA530" s="1"/>
      <c r="TB530" s="1"/>
      <c r="TC530" s="1"/>
      <c r="TD530" s="1"/>
      <c r="TE530" s="1"/>
    </row>
    <row r="531">
      <c r="K531" s="1"/>
      <c r="L531" s="1"/>
      <c r="M531" s="1"/>
      <c r="N531" s="1"/>
      <c r="O531" s="1"/>
      <c r="P531" s="1"/>
      <c r="Q531" s="1"/>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1"/>
      <c r="AU531" s="1"/>
      <c r="AV531" s="1"/>
      <c r="AW531" s="1"/>
      <c r="AX531" s="1"/>
      <c r="AY531" s="1"/>
      <c r="AZ531" s="3"/>
      <c r="BA531" s="3"/>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X531" s="1"/>
      <c r="DY531" s="1"/>
      <c r="DZ531" s="1"/>
      <c r="EA531" s="1"/>
      <c r="EB531" s="1"/>
      <c r="EC531" s="1"/>
      <c r="ED531" s="1"/>
      <c r="EE531" s="1"/>
      <c r="EF531" s="1"/>
      <c r="EG531" s="1"/>
      <c r="EH531" s="1"/>
      <c r="EI531" s="1"/>
      <c r="EJ531" s="1"/>
      <c r="EK531" s="1"/>
      <c r="EL531" s="1"/>
      <c r="EM531" s="1"/>
      <c r="EN531" s="1"/>
      <c r="EO531" s="1"/>
      <c r="EP531" s="1"/>
      <c r="EQ531" s="1"/>
      <c r="ER531" s="1"/>
      <c r="FM531" s="1"/>
      <c r="FN531" s="1"/>
      <c r="FO531" s="1"/>
      <c r="FP531" s="1"/>
      <c r="FQ531" s="1"/>
      <c r="FR531" s="1"/>
      <c r="FS531" s="1"/>
      <c r="FT531" s="1"/>
      <c r="FU531" s="1"/>
      <c r="FV531" s="1"/>
      <c r="FW531" s="1"/>
      <c r="FX531" s="1"/>
      <c r="FY531" s="1"/>
      <c r="FZ531" s="1"/>
      <c r="GA531" s="1"/>
      <c r="GB531" s="1"/>
      <c r="GC531" s="1"/>
      <c r="GD531" s="1"/>
      <c r="GE531" s="1"/>
      <c r="GF531" s="1"/>
      <c r="JF531" s="1"/>
      <c r="JG531" s="1"/>
      <c r="JH531" s="1"/>
      <c r="JI531" s="1"/>
      <c r="JJ531" s="1"/>
      <c r="JK531" s="1"/>
      <c r="JL531" s="1"/>
      <c r="JM531" s="1"/>
      <c r="JN531" s="1"/>
      <c r="KN531" s="1"/>
      <c r="KO531" s="1"/>
      <c r="KP531" s="1"/>
      <c r="KQ531" s="1"/>
      <c r="KR531" s="4"/>
      <c r="KS531" s="4"/>
      <c r="KT531" s="4"/>
      <c r="KU531" s="1"/>
      <c r="KV531" s="1"/>
      <c r="KW531" s="1"/>
      <c r="KX531" s="1"/>
      <c r="KY531" s="1"/>
      <c r="KZ531" s="1"/>
      <c r="LA531" s="1"/>
      <c r="LB531" s="1"/>
      <c r="LC531" s="1"/>
      <c r="LD531" s="4"/>
      <c r="LE531" s="4"/>
      <c r="LF531" s="4"/>
      <c r="LG531" s="4"/>
      <c r="LH531" s="4"/>
      <c r="SK531" s="1"/>
      <c r="SL531" s="1"/>
      <c r="SM531" s="1"/>
      <c r="SN531" s="1"/>
      <c r="SO531" s="1"/>
      <c r="SP531" s="1"/>
      <c r="SQ531" s="1"/>
      <c r="SR531" s="1"/>
      <c r="SS531" s="1"/>
      <c r="ST531" s="1"/>
      <c r="SU531" s="1"/>
      <c r="SV531" s="1"/>
      <c r="SW531" s="1"/>
      <c r="SX531" s="1"/>
      <c r="SY531" s="1"/>
      <c r="SZ531" s="1"/>
      <c r="TA531" s="1"/>
      <c r="TB531" s="1"/>
      <c r="TC531" s="1"/>
      <c r="TD531" s="1"/>
      <c r="TE531" s="1"/>
    </row>
    <row r="532">
      <c r="K532" s="1"/>
      <c r="L532" s="1"/>
      <c r="M532" s="1"/>
      <c r="N532" s="1"/>
      <c r="O532" s="1"/>
      <c r="P532" s="1"/>
      <c r="Q532" s="1"/>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1"/>
      <c r="AU532" s="1"/>
      <c r="AV532" s="1"/>
      <c r="AW532" s="1"/>
      <c r="AX532" s="1"/>
      <c r="AY532" s="1"/>
      <c r="AZ532" s="3"/>
      <c r="BA532" s="3"/>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X532" s="1"/>
      <c r="DY532" s="1"/>
      <c r="DZ532" s="1"/>
      <c r="EA532" s="1"/>
      <c r="EB532" s="1"/>
      <c r="EC532" s="1"/>
      <c r="ED532" s="1"/>
      <c r="EE532" s="1"/>
      <c r="EF532" s="1"/>
      <c r="EG532" s="1"/>
      <c r="EH532" s="1"/>
      <c r="EI532" s="1"/>
      <c r="EJ532" s="1"/>
      <c r="EK532" s="1"/>
      <c r="EL532" s="1"/>
      <c r="EM532" s="1"/>
      <c r="EN532" s="1"/>
      <c r="EO532" s="1"/>
      <c r="EP532" s="1"/>
      <c r="EQ532" s="1"/>
      <c r="ER532" s="1"/>
      <c r="FM532" s="1"/>
      <c r="FN532" s="1"/>
      <c r="FO532" s="1"/>
      <c r="FP532" s="1"/>
      <c r="FQ532" s="1"/>
      <c r="FR532" s="1"/>
      <c r="FS532" s="1"/>
      <c r="FT532" s="1"/>
      <c r="FU532" s="1"/>
      <c r="FV532" s="1"/>
      <c r="FW532" s="1"/>
      <c r="FX532" s="1"/>
      <c r="FY532" s="1"/>
      <c r="FZ532" s="1"/>
      <c r="GA532" s="1"/>
      <c r="GB532" s="1"/>
      <c r="GC532" s="1"/>
      <c r="GD532" s="1"/>
      <c r="GE532" s="1"/>
      <c r="GF532" s="1"/>
      <c r="JF532" s="1"/>
      <c r="JG532" s="1"/>
      <c r="JH532" s="1"/>
      <c r="JI532" s="1"/>
      <c r="JJ532" s="1"/>
      <c r="JK532" s="1"/>
      <c r="JL532" s="1"/>
      <c r="JM532" s="1"/>
      <c r="JN532" s="1"/>
      <c r="KN532" s="1"/>
      <c r="KO532" s="1"/>
      <c r="KP532" s="1"/>
      <c r="KQ532" s="1"/>
      <c r="KR532" s="4"/>
      <c r="KS532" s="4"/>
      <c r="KT532" s="4"/>
      <c r="KU532" s="1"/>
      <c r="KV532" s="1"/>
      <c r="KW532" s="1"/>
      <c r="KX532" s="1"/>
      <c r="KY532" s="1"/>
      <c r="KZ532" s="1"/>
      <c r="LA532" s="1"/>
      <c r="LB532" s="1"/>
      <c r="LC532" s="1"/>
      <c r="LD532" s="4"/>
      <c r="LE532" s="4"/>
      <c r="LF532" s="4"/>
      <c r="LG532" s="4"/>
      <c r="LH532" s="4"/>
      <c r="SK532" s="1"/>
      <c r="SL532" s="1"/>
      <c r="SM532" s="1"/>
      <c r="SN532" s="1"/>
      <c r="SO532" s="1"/>
      <c r="SP532" s="1"/>
      <c r="SQ532" s="1"/>
      <c r="SR532" s="1"/>
      <c r="SS532" s="1"/>
      <c r="ST532" s="1"/>
      <c r="SU532" s="1"/>
      <c r="SV532" s="1"/>
      <c r="SW532" s="1"/>
      <c r="SX532" s="1"/>
      <c r="SY532" s="1"/>
      <c r="SZ532" s="1"/>
      <c r="TA532" s="1"/>
      <c r="TB532" s="1"/>
      <c r="TC532" s="1"/>
      <c r="TD532" s="1"/>
      <c r="TE532" s="1"/>
    </row>
    <row r="533">
      <c r="K533" s="1"/>
      <c r="L533" s="1"/>
      <c r="M533" s="1"/>
      <c r="N533" s="1"/>
      <c r="O533" s="1"/>
      <c r="P533" s="1"/>
      <c r="Q533" s="1"/>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1"/>
      <c r="AU533" s="1"/>
      <c r="AV533" s="1"/>
      <c r="AW533" s="1"/>
      <c r="AX533" s="1"/>
      <c r="AY533" s="1"/>
      <c r="AZ533" s="3"/>
      <c r="BA533" s="3"/>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X533" s="1"/>
      <c r="DY533" s="1"/>
      <c r="DZ533" s="1"/>
      <c r="EA533" s="1"/>
      <c r="EB533" s="1"/>
      <c r="EC533" s="1"/>
      <c r="ED533" s="1"/>
      <c r="EE533" s="1"/>
      <c r="EF533" s="1"/>
      <c r="EG533" s="1"/>
      <c r="EH533" s="1"/>
      <c r="EI533" s="1"/>
      <c r="EJ533" s="1"/>
      <c r="EK533" s="1"/>
      <c r="EL533" s="1"/>
      <c r="EM533" s="1"/>
      <c r="EN533" s="1"/>
      <c r="EO533" s="1"/>
      <c r="EP533" s="1"/>
      <c r="EQ533" s="1"/>
      <c r="ER533" s="1"/>
      <c r="FM533" s="1"/>
      <c r="FN533" s="1"/>
      <c r="FO533" s="1"/>
      <c r="FP533" s="1"/>
      <c r="FQ533" s="1"/>
      <c r="FR533" s="1"/>
      <c r="FS533" s="1"/>
      <c r="FT533" s="1"/>
      <c r="FU533" s="1"/>
      <c r="FV533" s="1"/>
      <c r="FW533" s="1"/>
      <c r="FX533" s="1"/>
      <c r="FY533" s="1"/>
      <c r="FZ533" s="1"/>
      <c r="GA533" s="1"/>
      <c r="GB533" s="1"/>
      <c r="GC533" s="1"/>
      <c r="GD533" s="1"/>
      <c r="GE533" s="1"/>
      <c r="GF533" s="1"/>
      <c r="JF533" s="1"/>
      <c r="JG533" s="1"/>
      <c r="JH533" s="1"/>
      <c r="JI533" s="1"/>
      <c r="JJ533" s="1"/>
      <c r="JK533" s="1"/>
      <c r="JL533" s="1"/>
      <c r="JM533" s="1"/>
      <c r="JN533" s="1"/>
      <c r="KN533" s="1"/>
      <c r="KO533" s="1"/>
      <c r="KP533" s="1"/>
      <c r="KQ533" s="1"/>
      <c r="KR533" s="4"/>
      <c r="KS533" s="4"/>
      <c r="KT533" s="4"/>
      <c r="KU533" s="1"/>
      <c r="KV533" s="1"/>
      <c r="KW533" s="1"/>
      <c r="KX533" s="1"/>
      <c r="KY533" s="1"/>
      <c r="KZ533" s="1"/>
      <c r="LA533" s="1"/>
      <c r="LB533" s="1"/>
      <c r="LC533" s="1"/>
      <c r="LD533" s="4"/>
      <c r="LE533" s="4"/>
      <c r="LF533" s="4"/>
      <c r="LG533" s="4"/>
      <c r="LH533" s="4"/>
      <c r="SK533" s="1"/>
      <c r="SL533" s="1"/>
      <c r="SM533" s="1"/>
      <c r="SN533" s="1"/>
      <c r="SO533" s="1"/>
      <c r="SP533" s="1"/>
      <c r="SQ533" s="1"/>
      <c r="SR533" s="1"/>
      <c r="SS533" s="1"/>
      <c r="ST533" s="1"/>
      <c r="SU533" s="1"/>
      <c r="SV533" s="1"/>
      <c r="SW533" s="1"/>
      <c r="SX533" s="1"/>
      <c r="SY533" s="1"/>
      <c r="SZ533" s="1"/>
      <c r="TA533" s="1"/>
      <c r="TB533" s="1"/>
      <c r="TC533" s="1"/>
      <c r="TD533" s="1"/>
      <c r="TE533" s="1"/>
    </row>
    <row r="534">
      <c r="K534" s="1"/>
      <c r="L534" s="1"/>
      <c r="M534" s="1"/>
      <c r="N534" s="1"/>
      <c r="O534" s="1"/>
      <c r="P534" s="1"/>
      <c r="Q534" s="1"/>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1"/>
      <c r="AU534" s="1"/>
      <c r="AV534" s="1"/>
      <c r="AW534" s="1"/>
      <c r="AX534" s="1"/>
      <c r="AY534" s="1"/>
      <c r="AZ534" s="3"/>
      <c r="BA534" s="3"/>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X534" s="1"/>
      <c r="DY534" s="1"/>
      <c r="DZ534" s="1"/>
      <c r="EA534" s="1"/>
      <c r="EB534" s="1"/>
      <c r="EC534" s="1"/>
      <c r="ED534" s="1"/>
      <c r="EE534" s="1"/>
      <c r="EF534" s="1"/>
      <c r="EG534" s="1"/>
      <c r="EH534" s="1"/>
      <c r="EI534" s="1"/>
      <c r="EJ534" s="1"/>
      <c r="EK534" s="1"/>
      <c r="EL534" s="1"/>
      <c r="EM534" s="1"/>
      <c r="EN534" s="1"/>
      <c r="EO534" s="1"/>
      <c r="EP534" s="1"/>
      <c r="EQ534" s="1"/>
      <c r="ER534" s="1"/>
      <c r="FM534" s="1"/>
      <c r="FN534" s="1"/>
      <c r="FO534" s="1"/>
      <c r="FP534" s="1"/>
      <c r="FQ534" s="1"/>
      <c r="FR534" s="1"/>
      <c r="FS534" s="1"/>
      <c r="FT534" s="1"/>
      <c r="FU534" s="1"/>
      <c r="FV534" s="1"/>
      <c r="FW534" s="1"/>
      <c r="FX534" s="1"/>
      <c r="FY534" s="1"/>
      <c r="FZ534" s="1"/>
      <c r="GA534" s="1"/>
      <c r="GB534" s="1"/>
      <c r="GC534" s="1"/>
      <c r="GD534" s="1"/>
      <c r="GE534" s="1"/>
      <c r="GF534" s="1"/>
      <c r="JF534" s="1"/>
      <c r="JG534" s="1"/>
      <c r="JH534" s="1"/>
      <c r="JI534" s="1"/>
      <c r="JJ534" s="1"/>
      <c r="JK534" s="1"/>
      <c r="JL534" s="1"/>
      <c r="JM534" s="1"/>
      <c r="JN534" s="1"/>
      <c r="KN534" s="1"/>
      <c r="KO534" s="1"/>
      <c r="KP534" s="1"/>
      <c r="KQ534" s="1"/>
      <c r="KR534" s="4"/>
      <c r="KS534" s="4"/>
      <c r="KT534" s="4"/>
      <c r="KU534" s="1"/>
      <c r="KV534" s="1"/>
      <c r="KW534" s="1"/>
      <c r="KX534" s="1"/>
      <c r="KY534" s="1"/>
      <c r="KZ534" s="1"/>
      <c r="LA534" s="1"/>
      <c r="LB534" s="1"/>
      <c r="LC534" s="1"/>
      <c r="LD534" s="4"/>
      <c r="LE534" s="4"/>
      <c r="LF534" s="4"/>
      <c r="LG534" s="4"/>
      <c r="LH534" s="4"/>
      <c r="SK534" s="1"/>
      <c r="SL534" s="1"/>
      <c r="SM534" s="1"/>
      <c r="SN534" s="1"/>
      <c r="SO534" s="1"/>
      <c r="SP534" s="1"/>
      <c r="SQ534" s="1"/>
      <c r="SR534" s="1"/>
      <c r="SS534" s="1"/>
      <c r="ST534" s="1"/>
      <c r="SU534" s="1"/>
      <c r="SV534" s="1"/>
      <c r="SW534" s="1"/>
      <c r="SX534" s="1"/>
      <c r="SY534" s="1"/>
      <c r="SZ534" s="1"/>
      <c r="TA534" s="1"/>
      <c r="TB534" s="1"/>
      <c r="TC534" s="1"/>
      <c r="TD534" s="1"/>
      <c r="TE534" s="1"/>
    </row>
    <row r="535">
      <c r="K535" s="1"/>
      <c r="L535" s="1"/>
      <c r="M535" s="1"/>
      <c r="N535" s="1"/>
      <c r="O535" s="1"/>
      <c r="P535" s="1"/>
      <c r="Q535" s="1"/>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1"/>
      <c r="AU535" s="1"/>
      <c r="AV535" s="1"/>
      <c r="AW535" s="1"/>
      <c r="AX535" s="1"/>
      <c r="AY535" s="1"/>
      <c r="AZ535" s="3"/>
      <c r="BA535" s="3"/>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X535" s="1"/>
      <c r="DY535" s="1"/>
      <c r="DZ535" s="1"/>
      <c r="EA535" s="1"/>
      <c r="EB535" s="1"/>
      <c r="EC535" s="1"/>
      <c r="ED535" s="1"/>
      <c r="EE535" s="1"/>
      <c r="EF535" s="1"/>
      <c r="EG535" s="1"/>
      <c r="EH535" s="1"/>
      <c r="EI535" s="1"/>
      <c r="EJ535" s="1"/>
      <c r="EK535" s="1"/>
      <c r="EL535" s="1"/>
      <c r="EM535" s="1"/>
      <c r="EN535" s="1"/>
      <c r="EO535" s="1"/>
      <c r="EP535" s="1"/>
      <c r="EQ535" s="1"/>
      <c r="ER535" s="1"/>
      <c r="FM535" s="1"/>
      <c r="FN535" s="1"/>
      <c r="FO535" s="1"/>
      <c r="FP535" s="1"/>
      <c r="FQ535" s="1"/>
      <c r="FR535" s="1"/>
      <c r="FS535" s="1"/>
      <c r="FT535" s="1"/>
      <c r="FU535" s="1"/>
      <c r="FV535" s="1"/>
      <c r="FW535" s="1"/>
      <c r="FX535" s="1"/>
      <c r="FY535" s="1"/>
      <c r="FZ535" s="1"/>
      <c r="GA535" s="1"/>
      <c r="GB535" s="1"/>
      <c r="GC535" s="1"/>
      <c r="GD535" s="1"/>
      <c r="GE535" s="1"/>
      <c r="GF535" s="1"/>
      <c r="JF535" s="1"/>
      <c r="JG535" s="1"/>
      <c r="JH535" s="1"/>
      <c r="JI535" s="1"/>
      <c r="JJ535" s="1"/>
      <c r="JK535" s="1"/>
      <c r="JL535" s="1"/>
      <c r="JM535" s="1"/>
      <c r="JN535" s="1"/>
      <c r="KN535" s="1"/>
      <c r="KO535" s="1"/>
      <c r="KP535" s="1"/>
      <c r="KQ535" s="1"/>
      <c r="KR535" s="4"/>
      <c r="KS535" s="4"/>
      <c r="KT535" s="4"/>
      <c r="KU535" s="1"/>
      <c r="KV535" s="1"/>
      <c r="KW535" s="1"/>
      <c r="KX535" s="1"/>
      <c r="KY535" s="1"/>
      <c r="KZ535" s="1"/>
      <c r="LA535" s="1"/>
      <c r="LB535" s="1"/>
      <c r="LC535" s="1"/>
      <c r="LD535" s="4"/>
      <c r="LE535" s="4"/>
      <c r="LF535" s="4"/>
      <c r="LG535" s="4"/>
      <c r="LH535" s="4"/>
      <c r="SK535" s="1"/>
      <c r="SL535" s="1"/>
      <c r="SM535" s="1"/>
      <c r="SN535" s="1"/>
      <c r="SO535" s="1"/>
      <c r="SP535" s="1"/>
      <c r="SQ535" s="1"/>
      <c r="SR535" s="1"/>
      <c r="SS535" s="1"/>
      <c r="ST535" s="1"/>
      <c r="SU535" s="1"/>
      <c r="SV535" s="1"/>
      <c r="SW535" s="1"/>
      <c r="SX535" s="1"/>
      <c r="SY535" s="1"/>
      <c r="SZ535" s="1"/>
      <c r="TA535" s="1"/>
      <c r="TB535" s="1"/>
      <c r="TC535" s="1"/>
      <c r="TD535" s="1"/>
      <c r="TE535" s="1"/>
    </row>
    <row r="536">
      <c r="K536" s="1"/>
      <c r="L536" s="1"/>
      <c r="M536" s="1"/>
      <c r="N536" s="1"/>
      <c r="O536" s="1"/>
      <c r="P536" s="1"/>
      <c r="Q536" s="1"/>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1"/>
      <c r="AU536" s="1"/>
      <c r="AV536" s="1"/>
      <c r="AW536" s="1"/>
      <c r="AX536" s="1"/>
      <c r="AY536" s="1"/>
      <c r="AZ536" s="3"/>
      <c r="BA536" s="3"/>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X536" s="1"/>
      <c r="DY536" s="1"/>
      <c r="DZ536" s="1"/>
      <c r="EA536" s="1"/>
      <c r="EB536" s="1"/>
      <c r="EC536" s="1"/>
      <c r="ED536" s="1"/>
      <c r="EE536" s="1"/>
      <c r="EF536" s="1"/>
      <c r="EG536" s="1"/>
      <c r="EH536" s="1"/>
      <c r="EI536" s="1"/>
      <c r="EJ536" s="1"/>
      <c r="EK536" s="1"/>
      <c r="EL536" s="1"/>
      <c r="EM536" s="1"/>
      <c r="EN536" s="1"/>
      <c r="EO536" s="1"/>
      <c r="EP536" s="1"/>
      <c r="EQ536" s="1"/>
      <c r="ER536" s="1"/>
      <c r="FM536" s="1"/>
      <c r="FN536" s="1"/>
      <c r="FO536" s="1"/>
      <c r="FP536" s="1"/>
      <c r="FQ536" s="1"/>
      <c r="FR536" s="1"/>
      <c r="FS536" s="1"/>
      <c r="FT536" s="1"/>
      <c r="FU536" s="1"/>
      <c r="FV536" s="1"/>
      <c r="FW536" s="1"/>
      <c r="FX536" s="1"/>
      <c r="FY536" s="1"/>
      <c r="FZ536" s="1"/>
      <c r="GA536" s="1"/>
      <c r="GB536" s="1"/>
      <c r="GC536" s="1"/>
      <c r="GD536" s="1"/>
      <c r="GE536" s="1"/>
      <c r="GF536" s="1"/>
      <c r="JF536" s="1"/>
      <c r="JG536" s="1"/>
      <c r="JH536" s="1"/>
      <c r="JI536" s="1"/>
      <c r="JJ536" s="1"/>
      <c r="JK536" s="1"/>
      <c r="JL536" s="1"/>
      <c r="JM536" s="1"/>
      <c r="JN536" s="1"/>
      <c r="KN536" s="1"/>
      <c r="KO536" s="1"/>
      <c r="KP536" s="1"/>
      <c r="KQ536" s="1"/>
      <c r="KR536" s="4"/>
      <c r="KS536" s="4"/>
      <c r="KT536" s="4"/>
      <c r="KU536" s="1"/>
      <c r="KV536" s="1"/>
      <c r="KW536" s="1"/>
      <c r="KX536" s="1"/>
      <c r="KY536" s="1"/>
      <c r="KZ536" s="1"/>
      <c r="LA536" s="1"/>
      <c r="LB536" s="1"/>
      <c r="LC536" s="1"/>
      <c r="LD536" s="4"/>
      <c r="LE536" s="4"/>
      <c r="LF536" s="4"/>
      <c r="LG536" s="4"/>
      <c r="LH536" s="4"/>
      <c r="SK536" s="1"/>
      <c r="SL536" s="1"/>
      <c r="SM536" s="1"/>
      <c r="SN536" s="1"/>
      <c r="SO536" s="1"/>
      <c r="SP536" s="1"/>
      <c r="SQ536" s="1"/>
      <c r="SR536" s="1"/>
      <c r="SS536" s="1"/>
      <c r="ST536" s="1"/>
      <c r="SU536" s="1"/>
      <c r="SV536" s="1"/>
      <c r="SW536" s="1"/>
      <c r="SX536" s="1"/>
      <c r="SY536" s="1"/>
      <c r="SZ536" s="1"/>
      <c r="TA536" s="1"/>
      <c r="TB536" s="1"/>
      <c r="TC536" s="1"/>
      <c r="TD536" s="1"/>
      <c r="TE536" s="1"/>
    </row>
    <row r="537">
      <c r="K537" s="1"/>
      <c r="L537" s="1"/>
      <c r="M537" s="1"/>
      <c r="N537" s="1"/>
      <c r="O537" s="1"/>
      <c r="P537" s="1"/>
      <c r="Q537" s="1"/>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1"/>
      <c r="AU537" s="1"/>
      <c r="AV537" s="1"/>
      <c r="AW537" s="1"/>
      <c r="AX537" s="1"/>
      <c r="AY537" s="1"/>
      <c r="AZ537" s="3"/>
      <c r="BA537" s="3"/>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X537" s="1"/>
      <c r="DY537" s="1"/>
      <c r="DZ537" s="1"/>
      <c r="EA537" s="1"/>
      <c r="EB537" s="1"/>
      <c r="EC537" s="1"/>
      <c r="ED537" s="1"/>
      <c r="EE537" s="1"/>
      <c r="EF537" s="1"/>
      <c r="EG537" s="1"/>
      <c r="EH537" s="1"/>
      <c r="EI537" s="1"/>
      <c r="EJ537" s="1"/>
      <c r="EK537" s="1"/>
      <c r="EL537" s="1"/>
      <c r="EM537" s="1"/>
      <c r="EN537" s="1"/>
      <c r="EO537" s="1"/>
      <c r="EP537" s="1"/>
      <c r="EQ537" s="1"/>
      <c r="ER537" s="1"/>
      <c r="FM537" s="1"/>
      <c r="FN537" s="1"/>
      <c r="FO537" s="1"/>
      <c r="FP537" s="1"/>
      <c r="FQ537" s="1"/>
      <c r="FR537" s="1"/>
      <c r="FS537" s="1"/>
      <c r="FT537" s="1"/>
      <c r="FU537" s="1"/>
      <c r="FV537" s="1"/>
      <c r="FW537" s="1"/>
      <c r="FX537" s="1"/>
      <c r="FY537" s="1"/>
      <c r="FZ537" s="1"/>
      <c r="GA537" s="1"/>
      <c r="GB537" s="1"/>
      <c r="GC537" s="1"/>
      <c r="GD537" s="1"/>
      <c r="GE537" s="1"/>
      <c r="GF537" s="1"/>
      <c r="JF537" s="1"/>
      <c r="JG537" s="1"/>
      <c r="JH537" s="1"/>
      <c r="JI537" s="1"/>
      <c r="JJ537" s="1"/>
      <c r="JK537" s="1"/>
      <c r="JL537" s="1"/>
      <c r="JM537" s="1"/>
      <c r="JN537" s="1"/>
      <c r="KN537" s="1"/>
      <c r="KO537" s="1"/>
      <c r="KP537" s="1"/>
      <c r="KQ537" s="1"/>
      <c r="KR537" s="4"/>
      <c r="KS537" s="4"/>
      <c r="KT537" s="4"/>
      <c r="KU537" s="1"/>
      <c r="KV537" s="1"/>
      <c r="KW537" s="1"/>
      <c r="KX537" s="1"/>
      <c r="KY537" s="1"/>
      <c r="KZ537" s="1"/>
      <c r="LA537" s="1"/>
      <c r="LB537" s="1"/>
      <c r="LC537" s="1"/>
      <c r="LD537" s="4"/>
      <c r="LE537" s="4"/>
      <c r="LF537" s="4"/>
      <c r="LG537" s="4"/>
      <c r="LH537" s="4"/>
      <c r="SK537" s="1"/>
      <c r="SL537" s="1"/>
      <c r="SM537" s="1"/>
      <c r="SN537" s="1"/>
      <c r="SO537" s="1"/>
      <c r="SP537" s="1"/>
      <c r="SQ537" s="1"/>
      <c r="SR537" s="1"/>
      <c r="SS537" s="1"/>
      <c r="ST537" s="1"/>
      <c r="SU537" s="1"/>
      <c r="SV537" s="1"/>
      <c r="SW537" s="1"/>
      <c r="SX537" s="1"/>
      <c r="SY537" s="1"/>
      <c r="SZ537" s="1"/>
      <c r="TA537" s="1"/>
      <c r="TB537" s="1"/>
      <c r="TC537" s="1"/>
      <c r="TD537" s="1"/>
      <c r="TE537" s="1"/>
    </row>
    <row r="538">
      <c r="K538" s="1"/>
      <c r="L538" s="1"/>
      <c r="M538" s="1"/>
      <c r="N538" s="1"/>
      <c r="O538" s="1"/>
      <c r="P538" s="1"/>
      <c r="Q538" s="1"/>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1"/>
      <c r="AU538" s="1"/>
      <c r="AV538" s="1"/>
      <c r="AW538" s="1"/>
      <c r="AX538" s="1"/>
      <c r="AY538" s="1"/>
      <c r="AZ538" s="3"/>
      <c r="BA538" s="3"/>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X538" s="1"/>
      <c r="DY538" s="1"/>
      <c r="DZ538" s="1"/>
      <c r="EA538" s="1"/>
      <c r="EB538" s="1"/>
      <c r="EC538" s="1"/>
      <c r="ED538" s="1"/>
      <c r="EE538" s="1"/>
      <c r="EF538" s="1"/>
      <c r="EG538" s="1"/>
      <c r="EH538" s="1"/>
      <c r="EI538" s="1"/>
      <c r="EJ538" s="1"/>
      <c r="EK538" s="1"/>
      <c r="EL538" s="1"/>
      <c r="EM538" s="1"/>
      <c r="EN538" s="1"/>
      <c r="EO538" s="1"/>
      <c r="EP538" s="1"/>
      <c r="EQ538" s="1"/>
      <c r="ER538" s="1"/>
      <c r="FM538" s="1"/>
      <c r="FN538" s="1"/>
      <c r="FO538" s="1"/>
      <c r="FP538" s="1"/>
      <c r="FQ538" s="1"/>
      <c r="FR538" s="1"/>
      <c r="FS538" s="1"/>
      <c r="FT538" s="1"/>
      <c r="FU538" s="1"/>
      <c r="FV538" s="1"/>
      <c r="FW538" s="1"/>
      <c r="FX538" s="1"/>
      <c r="FY538" s="1"/>
      <c r="FZ538" s="1"/>
      <c r="GA538" s="1"/>
      <c r="GB538" s="1"/>
      <c r="GC538" s="1"/>
      <c r="GD538" s="1"/>
      <c r="GE538" s="1"/>
      <c r="GF538" s="1"/>
      <c r="JF538" s="1"/>
      <c r="JG538" s="1"/>
      <c r="JH538" s="1"/>
      <c r="JI538" s="1"/>
      <c r="JJ538" s="1"/>
      <c r="JK538" s="1"/>
      <c r="JL538" s="1"/>
      <c r="JM538" s="1"/>
      <c r="JN538" s="1"/>
      <c r="KN538" s="1"/>
      <c r="KO538" s="1"/>
      <c r="KP538" s="1"/>
      <c r="KQ538" s="1"/>
      <c r="KR538" s="4"/>
      <c r="KS538" s="4"/>
      <c r="KT538" s="4"/>
      <c r="KU538" s="1"/>
      <c r="KV538" s="1"/>
      <c r="KW538" s="1"/>
      <c r="KX538" s="1"/>
      <c r="KY538" s="1"/>
      <c r="KZ538" s="1"/>
      <c r="LA538" s="1"/>
      <c r="LB538" s="1"/>
      <c r="LC538" s="1"/>
      <c r="LD538" s="4"/>
      <c r="LE538" s="4"/>
      <c r="LF538" s="4"/>
      <c r="LG538" s="4"/>
      <c r="LH538" s="4"/>
      <c r="SK538" s="1"/>
      <c r="SL538" s="1"/>
      <c r="SM538" s="1"/>
      <c r="SN538" s="1"/>
      <c r="SO538" s="1"/>
      <c r="SP538" s="1"/>
      <c r="SQ538" s="1"/>
      <c r="SR538" s="1"/>
      <c r="SS538" s="1"/>
      <c r="ST538" s="1"/>
      <c r="SU538" s="1"/>
      <c r="SV538" s="1"/>
      <c r="SW538" s="1"/>
      <c r="SX538" s="1"/>
      <c r="SY538" s="1"/>
      <c r="SZ538" s="1"/>
      <c r="TA538" s="1"/>
      <c r="TB538" s="1"/>
      <c r="TC538" s="1"/>
      <c r="TD538" s="1"/>
      <c r="TE538" s="1"/>
    </row>
    <row r="539">
      <c r="K539" s="1"/>
      <c r="L539" s="1"/>
      <c r="M539" s="1"/>
      <c r="N539" s="1"/>
      <c r="O539" s="1"/>
      <c r="P539" s="1"/>
      <c r="Q539" s="1"/>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1"/>
      <c r="AU539" s="1"/>
      <c r="AV539" s="1"/>
      <c r="AW539" s="1"/>
      <c r="AX539" s="1"/>
      <c r="AY539" s="1"/>
      <c r="AZ539" s="3"/>
      <c r="BA539" s="3"/>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X539" s="1"/>
      <c r="DY539" s="1"/>
      <c r="DZ539" s="1"/>
      <c r="EA539" s="1"/>
      <c r="EB539" s="1"/>
      <c r="EC539" s="1"/>
      <c r="ED539" s="1"/>
      <c r="EE539" s="1"/>
      <c r="EF539" s="1"/>
      <c r="EG539" s="1"/>
      <c r="EH539" s="1"/>
      <c r="EI539" s="1"/>
      <c r="EJ539" s="1"/>
      <c r="EK539" s="1"/>
      <c r="EL539" s="1"/>
      <c r="EM539" s="1"/>
      <c r="EN539" s="1"/>
      <c r="EO539" s="1"/>
      <c r="EP539" s="1"/>
      <c r="EQ539" s="1"/>
      <c r="ER539" s="1"/>
      <c r="FM539" s="1"/>
      <c r="FN539" s="1"/>
      <c r="FO539" s="1"/>
      <c r="FP539" s="1"/>
      <c r="FQ539" s="1"/>
      <c r="FR539" s="1"/>
      <c r="FS539" s="1"/>
      <c r="FT539" s="1"/>
      <c r="FU539" s="1"/>
      <c r="FV539" s="1"/>
      <c r="FW539" s="1"/>
      <c r="FX539" s="1"/>
      <c r="FY539" s="1"/>
      <c r="FZ539" s="1"/>
      <c r="GA539" s="1"/>
      <c r="GB539" s="1"/>
      <c r="GC539" s="1"/>
      <c r="GD539" s="1"/>
      <c r="GE539" s="1"/>
      <c r="GF539" s="1"/>
      <c r="JF539" s="1"/>
      <c r="JG539" s="1"/>
      <c r="JH539" s="1"/>
      <c r="JI539" s="1"/>
      <c r="JJ539" s="1"/>
      <c r="JK539" s="1"/>
      <c r="JL539" s="1"/>
      <c r="JM539" s="1"/>
      <c r="JN539" s="1"/>
      <c r="KN539" s="1"/>
      <c r="KO539" s="1"/>
      <c r="KP539" s="1"/>
      <c r="KQ539" s="1"/>
      <c r="KR539" s="4"/>
      <c r="KS539" s="4"/>
      <c r="KT539" s="4"/>
      <c r="KU539" s="1"/>
      <c r="KV539" s="1"/>
      <c r="KW539" s="1"/>
      <c r="KX539" s="1"/>
      <c r="KY539" s="1"/>
      <c r="KZ539" s="1"/>
      <c r="LA539" s="1"/>
      <c r="LB539" s="1"/>
      <c r="LC539" s="1"/>
      <c r="LD539" s="4"/>
      <c r="LE539" s="4"/>
      <c r="LF539" s="4"/>
      <c r="LG539" s="4"/>
      <c r="LH539" s="4"/>
      <c r="SK539" s="1"/>
      <c r="SL539" s="1"/>
      <c r="SM539" s="1"/>
      <c r="SN539" s="1"/>
      <c r="SO539" s="1"/>
      <c r="SP539" s="1"/>
      <c r="SQ539" s="1"/>
      <c r="SR539" s="1"/>
      <c r="SS539" s="1"/>
      <c r="ST539" s="1"/>
      <c r="SU539" s="1"/>
      <c r="SV539" s="1"/>
      <c r="SW539" s="1"/>
      <c r="SX539" s="1"/>
      <c r="SY539" s="1"/>
      <c r="SZ539" s="1"/>
      <c r="TA539" s="1"/>
      <c r="TB539" s="1"/>
      <c r="TC539" s="1"/>
      <c r="TD539" s="1"/>
      <c r="TE539" s="1"/>
    </row>
    <row r="540">
      <c r="K540" s="1"/>
      <c r="L540" s="1"/>
      <c r="M540" s="1"/>
      <c r="N540" s="1"/>
      <c r="O540" s="1"/>
      <c r="P540" s="1"/>
      <c r="Q540" s="1"/>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1"/>
      <c r="AU540" s="1"/>
      <c r="AV540" s="1"/>
      <c r="AW540" s="1"/>
      <c r="AX540" s="1"/>
      <c r="AY540" s="1"/>
      <c r="AZ540" s="3"/>
      <c r="BA540" s="3"/>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X540" s="1"/>
      <c r="DY540" s="1"/>
      <c r="DZ540" s="1"/>
      <c r="EA540" s="1"/>
      <c r="EB540" s="1"/>
      <c r="EC540" s="1"/>
      <c r="ED540" s="1"/>
      <c r="EE540" s="1"/>
      <c r="EF540" s="1"/>
      <c r="EG540" s="1"/>
      <c r="EH540" s="1"/>
      <c r="EI540" s="1"/>
      <c r="EJ540" s="1"/>
      <c r="EK540" s="1"/>
      <c r="EL540" s="1"/>
      <c r="EM540" s="1"/>
      <c r="EN540" s="1"/>
      <c r="EO540" s="1"/>
      <c r="EP540" s="1"/>
      <c r="EQ540" s="1"/>
      <c r="ER540" s="1"/>
      <c r="FM540" s="1"/>
      <c r="FN540" s="1"/>
      <c r="FO540" s="1"/>
      <c r="FP540" s="1"/>
      <c r="FQ540" s="1"/>
      <c r="FR540" s="1"/>
      <c r="FS540" s="1"/>
      <c r="FT540" s="1"/>
      <c r="FU540" s="1"/>
      <c r="FV540" s="1"/>
      <c r="FW540" s="1"/>
      <c r="FX540" s="1"/>
      <c r="FY540" s="1"/>
      <c r="FZ540" s="1"/>
      <c r="GA540" s="1"/>
      <c r="GB540" s="1"/>
      <c r="GC540" s="1"/>
      <c r="GD540" s="1"/>
      <c r="GE540" s="1"/>
      <c r="GF540" s="1"/>
      <c r="JF540" s="1"/>
      <c r="JG540" s="1"/>
      <c r="JH540" s="1"/>
      <c r="JI540" s="1"/>
      <c r="JJ540" s="1"/>
      <c r="JK540" s="1"/>
      <c r="JL540" s="1"/>
      <c r="JM540" s="1"/>
      <c r="JN540" s="1"/>
      <c r="KN540" s="1"/>
      <c r="KO540" s="1"/>
      <c r="KP540" s="1"/>
      <c r="KQ540" s="1"/>
      <c r="KR540" s="4"/>
      <c r="KS540" s="4"/>
      <c r="KT540" s="4"/>
      <c r="KU540" s="1"/>
      <c r="KV540" s="1"/>
      <c r="KW540" s="1"/>
      <c r="KX540" s="1"/>
      <c r="KY540" s="1"/>
      <c r="KZ540" s="1"/>
      <c r="LA540" s="1"/>
      <c r="LB540" s="1"/>
      <c r="LC540" s="1"/>
      <c r="LD540" s="4"/>
      <c r="LE540" s="4"/>
      <c r="LF540" s="4"/>
      <c r="LG540" s="4"/>
      <c r="LH540" s="4"/>
      <c r="SK540" s="1"/>
      <c r="SL540" s="1"/>
      <c r="SM540" s="1"/>
      <c r="SN540" s="1"/>
      <c r="SO540" s="1"/>
      <c r="SP540" s="1"/>
      <c r="SQ540" s="1"/>
      <c r="SR540" s="1"/>
      <c r="SS540" s="1"/>
      <c r="ST540" s="1"/>
      <c r="SU540" s="1"/>
      <c r="SV540" s="1"/>
      <c r="SW540" s="1"/>
      <c r="SX540" s="1"/>
      <c r="SY540" s="1"/>
      <c r="SZ540" s="1"/>
      <c r="TA540" s="1"/>
      <c r="TB540" s="1"/>
      <c r="TC540" s="1"/>
      <c r="TD540" s="1"/>
      <c r="TE540" s="1"/>
    </row>
    <row r="541">
      <c r="K541" s="1"/>
      <c r="L541" s="1"/>
      <c r="M541" s="1"/>
      <c r="N541" s="1"/>
      <c r="O541" s="1"/>
      <c r="P541" s="1"/>
      <c r="Q541" s="1"/>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1"/>
      <c r="AU541" s="1"/>
      <c r="AV541" s="1"/>
      <c r="AW541" s="1"/>
      <c r="AX541" s="1"/>
      <c r="AY541" s="1"/>
      <c r="AZ541" s="3"/>
      <c r="BA541" s="3"/>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X541" s="1"/>
      <c r="DY541" s="1"/>
      <c r="DZ541" s="1"/>
      <c r="EA541" s="1"/>
      <c r="EB541" s="1"/>
      <c r="EC541" s="1"/>
      <c r="ED541" s="1"/>
      <c r="EE541" s="1"/>
      <c r="EF541" s="1"/>
      <c r="EG541" s="1"/>
      <c r="EH541" s="1"/>
      <c r="EI541" s="1"/>
      <c r="EJ541" s="1"/>
      <c r="EK541" s="1"/>
      <c r="EL541" s="1"/>
      <c r="EM541" s="1"/>
      <c r="EN541" s="1"/>
      <c r="EO541" s="1"/>
      <c r="EP541" s="1"/>
      <c r="EQ541" s="1"/>
      <c r="ER541" s="1"/>
      <c r="FM541" s="1"/>
      <c r="FN541" s="1"/>
      <c r="FO541" s="1"/>
      <c r="FP541" s="1"/>
      <c r="FQ541" s="1"/>
      <c r="FR541" s="1"/>
      <c r="FS541" s="1"/>
      <c r="FT541" s="1"/>
      <c r="FU541" s="1"/>
      <c r="FV541" s="1"/>
      <c r="FW541" s="1"/>
      <c r="FX541" s="1"/>
      <c r="FY541" s="1"/>
      <c r="FZ541" s="1"/>
      <c r="GA541" s="1"/>
      <c r="GB541" s="1"/>
      <c r="GC541" s="1"/>
      <c r="GD541" s="1"/>
      <c r="GE541" s="1"/>
      <c r="GF541" s="1"/>
      <c r="JF541" s="1"/>
      <c r="JG541" s="1"/>
      <c r="JH541" s="1"/>
      <c r="JI541" s="1"/>
      <c r="JJ541" s="1"/>
      <c r="JK541" s="1"/>
      <c r="JL541" s="1"/>
      <c r="JM541" s="1"/>
      <c r="JN541" s="1"/>
      <c r="KN541" s="1"/>
      <c r="KO541" s="1"/>
      <c r="KP541" s="1"/>
      <c r="KQ541" s="1"/>
      <c r="KR541" s="4"/>
      <c r="KS541" s="4"/>
      <c r="KT541" s="4"/>
      <c r="KU541" s="1"/>
      <c r="KV541" s="1"/>
      <c r="KW541" s="1"/>
      <c r="KX541" s="1"/>
      <c r="KY541" s="1"/>
      <c r="KZ541" s="1"/>
      <c r="LA541" s="1"/>
      <c r="LB541" s="1"/>
      <c r="LC541" s="1"/>
      <c r="LD541" s="4"/>
      <c r="LE541" s="4"/>
      <c r="LF541" s="4"/>
      <c r="LG541" s="4"/>
      <c r="LH541" s="4"/>
      <c r="SK541" s="1"/>
      <c r="SL541" s="1"/>
      <c r="SM541" s="1"/>
      <c r="SN541" s="1"/>
      <c r="SO541" s="1"/>
      <c r="SP541" s="1"/>
      <c r="SQ541" s="1"/>
      <c r="SR541" s="1"/>
      <c r="SS541" s="1"/>
      <c r="ST541" s="1"/>
      <c r="SU541" s="1"/>
      <c r="SV541" s="1"/>
      <c r="SW541" s="1"/>
      <c r="SX541" s="1"/>
      <c r="SY541" s="1"/>
      <c r="SZ541" s="1"/>
      <c r="TA541" s="1"/>
      <c r="TB541" s="1"/>
      <c r="TC541" s="1"/>
      <c r="TD541" s="1"/>
      <c r="TE541" s="1"/>
    </row>
    <row r="542">
      <c r="K542" s="1"/>
      <c r="L542" s="1"/>
      <c r="M542" s="1"/>
      <c r="N542" s="1"/>
      <c r="O542" s="1"/>
      <c r="P542" s="1"/>
      <c r="Q542" s="1"/>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1"/>
      <c r="AU542" s="1"/>
      <c r="AV542" s="1"/>
      <c r="AW542" s="1"/>
      <c r="AX542" s="1"/>
      <c r="AY542" s="1"/>
      <c r="AZ542" s="3"/>
      <c r="BA542" s="3"/>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X542" s="1"/>
      <c r="DY542" s="1"/>
      <c r="DZ542" s="1"/>
      <c r="EA542" s="1"/>
      <c r="EB542" s="1"/>
      <c r="EC542" s="1"/>
      <c r="ED542" s="1"/>
      <c r="EE542" s="1"/>
      <c r="EF542" s="1"/>
      <c r="EG542" s="1"/>
      <c r="EH542" s="1"/>
      <c r="EI542" s="1"/>
      <c r="EJ542" s="1"/>
      <c r="EK542" s="1"/>
      <c r="EL542" s="1"/>
      <c r="EM542" s="1"/>
      <c r="EN542" s="1"/>
      <c r="EO542" s="1"/>
      <c r="EP542" s="1"/>
      <c r="EQ542" s="1"/>
      <c r="ER542" s="1"/>
      <c r="FM542" s="1"/>
      <c r="FN542" s="1"/>
      <c r="FO542" s="1"/>
      <c r="FP542" s="1"/>
      <c r="FQ542" s="1"/>
      <c r="FR542" s="1"/>
      <c r="FS542" s="1"/>
      <c r="FT542" s="1"/>
      <c r="FU542" s="1"/>
      <c r="FV542" s="1"/>
      <c r="FW542" s="1"/>
      <c r="FX542" s="1"/>
      <c r="FY542" s="1"/>
      <c r="FZ542" s="1"/>
      <c r="GA542" s="1"/>
      <c r="GB542" s="1"/>
      <c r="GC542" s="1"/>
      <c r="GD542" s="1"/>
      <c r="GE542" s="1"/>
      <c r="GF542" s="1"/>
      <c r="JF542" s="1"/>
      <c r="JG542" s="1"/>
      <c r="JH542" s="1"/>
      <c r="JI542" s="1"/>
      <c r="JJ542" s="1"/>
      <c r="JK542" s="1"/>
      <c r="JL542" s="1"/>
      <c r="JM542" s="1"/>
      <c r="JN542" s="1"/>
      <c r="KN542" s="1"/>
      <c r="KO542" s="1"/>
      <c r="KP542" s="1"/>
      <c r="KQ542" s="1"/>
      <c r="KR542" s="4"/>
      <c r="KS542" s="4"/>
      <c r="KT542" s="4"/>
      <c r="LD542" s="4"/>
      <c r="LE542" s="4"/>
      <c r="LF542" s="4"/>
      <c r="LG542" s="4"/>
      <c r="LH542" s="4"/>
      <c r="SK542" s="1"/>
      <c r="SL542" s="1"/>
      <c r="SM542" s="1"/>
      <c r="SN542" s="1"/>
      <c r="SO542" s="1"/>
      <c r="SP542" s="1"/>
      <c r="SQ542" s="1"/>
      <c r="SR542" s="1"/>
      <c r="SS542" s="1"/>
      <c r="ST542" s="1"/>
      <c r="SU542" s="1"/>
      <c r="SV542" s="1"/>
      <c r="SW542" s="1"/>
      <c r="SX542" s="1"/>
      <c r="SY542" s="1"/>
      <c r="SZ542" s="1"/>
      <c r="TA542" s="1"/>
      <c r="TB542" s="1"/>
      <c r="TC542" s="1"/>
      <c r="TD542" s="1"/>
      <c r="TE542" s="1"/>
    </row>
    <row r="543">
      <c r="K543" s="1"/>
      <c r="L543" s="1"/>
      <c r="M543" s="1"/>
      <c r="N543" s="1"/>
      <c r="O543" s="1"/>
      <c r="P543" s="1"/>
      <c r="Q543" s="1"/>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1"/>
      <c r="AU543" s="1"/>
      <c r="AV543" s="1"/>
      <c r="AW543" s="1"/>
      <c r="AX543" s="1"/>
      <c r="AY543" s="1"/>
      <c r="AZ543" s="3"/>
      <c r="BA543" s="3"/>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X543" s="1"/>
      <c r="DY543" s="1"/>
      <c r="DZ543" s="1"/>
      <c r="EA543" s="1"/>
      <c r="EB543" s="1"/>
      <c r="EC543" s="1"/>
      <c r="ED543" s="1"/>
      <c r="EE543" s="1"/>
      <c r="EF543" s="1"/>
      <c r="EG543" s="1"/>
      <c r="EH543" s="1"/>
      <c r="EI543" s="1"/>
      <c r="EJ543" s="1"/>
      <c r="EK543" s="1"/>
      <c r="EL543" s="1"/>
      <c r="EM543" s="1"/>
      <c r="EN543" s="1"/>
      <c r="EO543" s="1"/>
      <c r="EP543" s="1"/>
      <c r="EQ543" s="1"/>
      <c r="ER543" s="1"/>
      <c r="FM543" s="1"/>
      <c r="FN543" s="1"/>
      <c r="FO543" s="1"/>
      <c r="FP543" s="1"/>
      <c r="FQ543" s="1"/>
      <c r="FR543" s="1"/>
      <c r="FS543" s="1"/>
      <c r="FT543" s="1"/>
      <c r="FU543" s="1"/>
      <c r="FV543" s="1"/>
      <c r="FW543" s="1"/>
      <c r="FX543" s="1"/>
      <c r="FY543" s="1"/>
      <c r="FZ543" s="1"/>
      <c r="GA543" s="1"/>
      <c r="GB543" s="1"/>
      <c r="GC543" s="1"/>
      <c r="GD543" s="1"/>
      <c r="GE543" s="1"/>
      <c r="GF543" s="1"/>
      <c r="JF543" s="1"/>
      <c r="JG543" s="1"/>
      <c r="JH543" s="1"/>
      <c r="JI543" s="1"/>
      <c r="JJ543" s="1"/>
      <c r="JK543" s="1"/>
      <c r="JL543" s="1"/>
      <c r="JM543" s="1"/>
      <c r="JN543" s="1"/>
      <c r="KN543" s="1"/>
      <c r="KO543" s="1"/>
      <c r="KP543" s="1"/>
      <c r="KQ543" s="1"/>
      <c r="KR543" s="4"/>
      <c r="KS543" s="4"/>
      <c r="KT543" s="4"/>
      <c r="LD543" s="4"/>
      <c r="LE543" s="4"/>
      <c r="LF543" s="4"/>
      <c r="LG543" s="4"/>
      <c r="LH543" s="4"/>
      <c r="SK543" s="1"/>
      <c r="SL543" s="1"/>
      <c r="SM543" s="1"/>
      <c r="SN543" s="1"/>
      <c r="SO543" s="1"/>
      <c r="SP543" s="1"/>
      <c r="SQ543" s="1"/>
      <c r="SR543" s="1"/>
      <c r="SS543" s="1"/>
      <c r="ST543" s="1"/>
      <c r="SU543" s="1"/>
      <c r="SV543" s="1"/>
      <c r="SW543" s="1"/>
      <c r="SX543" s="1"/>
      <c r="SY543" s="1"/>
      <c r="SZ543" s="1"/>
      <c r="TA543" s="1"/>
      <c r="TB543" s="1"/>
      <c r="TC543" s="1"/>
      <c r="TD543" s="1"/>
      <c r="TE543" s="1"/>
    </row>
    <row r="544">
      <c r="K544" s="1"/>
      <c r="L544" s="1"/>
      <c r="M544" s="1"/>
      <c r="N544" s="1"/>
      <c r="O544" s="1"/>
      <c r="P544" s="1"/>
      <c r="Q544" s="1"/>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1"/>
      <c r="AU544" s="1"/>
      <c r="AV544" s="1"/>
      <c r="AW544" s="1"/>
      <c r="AX544" s="1"/>
      <c r="AY544" s="1"/>
      <c r="AZ544" s="3"/>
      <c r="BA544" s="3"/>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X544" s="1"/>
      <c r="DY544" s="1"/>
      <c r="DZ544" s="1"/>
      <c r="EA544" s="1"/>
      <c r="EB544" s="1"/>
      <c r="EC544" s="1"/>
      <c r="ED544" s="1"/>
      <c r="EE544" s="1"/>
      <c r="EF544" s="1"/>
      <c r="EG544" s="1"/>
      <c r="EH544" s="1"/>
      <c r="EI544" s="1"/>
      <c r="EJ544" s="1"/>
      <c r="EK544" s="1"/>
      <c r="EL544" s="1"/>
      <c r="EM544" s="1"/>
      <c r="EN544" s="1"/>
      <c r="EO544" s="1"/>
      <c r="EP544" s="1"/>
      <c r="EQ544" s="1"/>
      <c r="ER544" s="1"/>
      <c r="FM544" s="1"/>
      <c r="FN544" s="1"/>
      <c r="FO544" s="1"/>
      <c r="FP544" s="1"/>
      <c r="FQ544" s="1"/>
      <c r="FR544" s="1"/>
      <c r="FS544" s="1"/>
      <c r="FT544" s="1"/>
      <c r="FU544" s="1"/>
      <c r="FV544" s="1"/>
      <c r="FW544" s="1"/>
      <c r="FX544" s="1"/>
      <c r="FY544" s="1"/>
      <c r="FZ544" s="1"/>
      <c r="GA544" s="1"/>
      <c r="GB544" s="1"/>
      <c r="GC544" s="1"/>
      <c r="GD544" s="1"/>
      <c r="GE544" s="1"/>
      <c r="GF544" s="1"/>
      <c r="JF544" s="1"/>
      <c r="JG544" s="1"/>
      <c r="JH544" s="1"/>
      <c r="JI544" s="1"/>
      <c r="JJ544" s="1"/>
      <c r="JK544" s="1"/>
      <c r="JL544" s="1"/>
      <c r="JM544" s="1"/>
      <c r="JN544" s="1"/>
      <c r="KN544" s="1"/>
      <c r="KO544" s="1"/>
      <c r="KP544" s="1"/>
      <c r="KQ544" s="1"/>
      <c r="KR544" s="4"/>
      <c r="KS544" s="4"/>
      <c r="KT544" s="4"/>
      <c r="LD544" s="4"/>
      <c r="LE544" s="4"/>
      <c r="LF544" s="4"/>
      <c r="LG544" s="4"/>
      <c r="LH544" s="4"/>
      <c r="SK544" s="1"/>
      <c r="SL544" s="1"/>
      <c r="SM544" s="1"/>
      <c r="SN544" s="1"/>
      <c r="SO544" s="1"/>
      <c r="SP544" s="1"/>
      <c r="SQ544" s="1"/>
      <c r="SR544" s="1"/>
      <c r="SS544" s="1"/>
      <c r="ST544" s="1"/>
      <c r="SU544" s="1"/>
      <c r="SV544" s="1"/>
      <c r="SW544" s="1"/>
      <c r="SX544" s="1"/>
      <c r="SY544" s="1"/>
      <c r="SZ544" s="1"/>
      <c r="TA544" s="1"/>
      <c r="TB544" s="1"/>
      <c r="TC544" s="1"/>
      <c r="TD544" s="1"/>
      <c r="TE544" s="1"/>
    </row>
    <row r="545">
      <c r="K545" s="1"/>
      <c r="L545" s="1"/>
      <c r="M545" s="1"/>
      <c r="N545" s="1"/>
      <c r="O545" s="1"/>
      <c r="P545" s="1"/>
      <c r="Q545" s="1"/>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X545" s="1"/>
      <c r="DY545" s="1"/>
      <c r="DZ545" s="1"/>
      <c r="EA545" s="1"/>
      <c r="EB545" s="1"/>
      <c r="EC545" s="1"/>
      <c r="ED545" s="1"/>
      <c r="EE545" s="1"/>
      <c r="EF545" s="1"/>
      <c r="EG545" s="1"/>
      <c r="EH545" s="1"/>
      <c r="EI545" s="1"/>
      <c r="EJ545" s="1"/>
      <c r="EK545" s="1"/>
      <c r="EL545" s="1"/>
      <c r="EM545" s="1"/>
      <c r="EN545" s="1"/>
      <c r="EO545" s="1"/>
      <c r="EP545" s="1"/>
      <c r="EQ545" s="1"/>
      <c r="ER545" s="1"/>
      <c r="FM545" s="1"/>
      <c r="FN545" s="1"/>
      <c r="FO545" s="1"/>
      <c r="FP545" s="1"/>
      <c r="FQ545" s="1"/>
      <c r="FR545" s="1"/>
      <c r="FS545" s="1"/>
      <c r="FT545" s="1"/>
      <c r="FU545" s="1"/>
      <c r="FV545" s="1"/>
      <c r="FW545" s="1"/>
      <c r="FX545" s="1"/>
      <c r="FY545" s="1"/>
      <c r="FZ545" s="1"/>
      <c r="GA545" s="1"/>
      <c r="GB545" s="1"/>
      <c r="GC545" s="1"/>
      <c r="GD545" s="1"/>
      <c r="GE545" s="1"/>
      <c r="GF545" s="1"/>
      <c r="JF545" s="1"/>
      <c r="JG545" s="1"/>
      <c r="JH545" s="1"/>
      <c r="JI545" s="1"/>
      <c r="JJ545" s="1"/>
      <c r="JK545" s="1"/>
      <c r="JL545" s="1"/>
      <c r="JM545" s="1"/>
      <c r="JN545" s="1"/>
      <c r="KN545" s="1"/>
      <c r="KO545" s="1"/>
      <c r="KP545" s="1"/>
      <c r="KQ545" s="1"/>
      <c r="KR545" s="4"/>
      <c r="KS545" s="4"/>
      <c r="KT545" s="4"/>
      <c r="LD545" s="4"/>
      <c r="LE545" s="4"/>
      <c r="LF545" s="4"/>
      <c r="LG545" s="4"/>
      <c r="LH545" s="4"/>
      <c r="SK545" s="1"/>
      <c r="SL545" s="1"/>
      <c r="SM545" s="1"/>
      <c r="SN545" s="1"/>
      <c r="SO545" s="1"/>
      <c r="SP545" s="1"/>
      <c r="SQ545" s="1"/>
      <c r="SR545" s="1"/>
      <c r="SS545" s="1"/>
      <c r="ST545" s="1"/>
      <c r="SU545" s="1"/>
      <c r="SV545" s="1"/>
      <c r="SW545" s="1"/>
      <c r="SX545" s="1"/>
      <c r="SY545" s="1"/>
      <c r="SZ545" s="1"/>
      <c r="TA545" s="1"/>
      <c r="TB545" s="1"/>
      <c r="TC545" s="1"/>
      <c r="TD545" s="1"/>
      <c r="TE545" s="1"/>
    </row>
    <row r="546">
      <c r="K546" s="1"/>
      <c r="L546" s="1"/>
      <c r="M546" s="1"/>
      <c r="N546" s="1"/>
      <c r="O546" s="1"/>
      <c r="P546" s="1"/>
      <c r="Q546" s="1"/>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X546" s="1"/>
      <c r="DY546" s="1"/>
      <c r="DZ546" s="1"/>
      <c r="EA546" s="1"/>
      <c r="EB546" s="1"/>
      <c r="EC546" s="1"/>
      <c r="ED546" s="1"/>
      <c r="EE546" s="1"/>
      <c r="EF546" s="1"/>
      <c r="EG546" s="1"/>
      <c r="EH546" s="1"/>
      <c r="EI546" s="1"/>
      <c r="EJ546" s="1"/>
      <c r="EK546" s="1"/>
      <c r="EL546" s="1"/>
      <c r="FM546" s="1"/>
      <c r="FN546" s="1"/>
      <c r="FO546" s="1"/>
      <c r="FP546" s="1"/>
      <c r="FQ546" s="1"/>
      <c r="FR546" s="1"/>
      <c r="FS546" s="1"/>
      <c r="FT546" s="1"/>
      <c r="FU546" s="1"/>
      <c r="FV546" s="1"/>
      <c r="FW546" s="1"/>
      <c r="FX546" s="1"/>
      <c r="FY546" s="1"/>
      <c r="FZ546" s="1"/>
      <c r="GA546" s="1"/>
      <c r="GB546" s="1"/>
      <c r="GC546" s="1"/>
      <c r="GD546" s="1"/>
      <c r="GE546" s="1"/>
      <c r="GF546" s="1"/>
      <c r="JF546" s="1"/>
      <c r="JG546" s="1"/>
      <c r="JH546" s="1"/>
      <c r="JI546" s="1"/>
      <c r="JJ546" s="1"/>
      <c r="JK546" s="1"/>
      <c r="JL546" s="1"/>
      <c r="JM546" s="1"/>
      <c r="JN546" s="1"/>
      <c r="KN546" s="1"/>
      <c r="KO546" s="1"/>
      <c r="KP546" s="1"/>
      <c r="KQ546" s="1"/>
      <c r="KR546" s="4"/>
      <c r="KS546" s="4"/>
      <c r="KT546" s="4"/>
      <c r="LD546" s="4"/>
      <c r="LE546" s="4"/>
      <c r="LF546" s="4"/>
      <c r="LG546" s="4"/>
      <c r="LH546" s="4"/>
      <c r="SK546" s="1"/>
      <c r="SL546" s="1"/>
      <c r="SM546" s="1"/>
      <c r="SN546" s="1"/>
      <c r="SO546" s="1"/>
      <c r="SP546" s="1"/>
      <c r="SQ546" s="1"/>
      <c r="SR546" s="1"/>
      <c r="SS546" s="1"/>
      <c r="ST546" s="1"/>
      <c r="SU546" s="1"/>
      <c r="SV546" s="1"/>
      <c r="SW546" s="1"/>
      <c r="SX546" s="1"/>
      <c r="SY546" s="1"/>
      <c r="SZ546" s="1"/>
      <c r="TA546" s="1"/>
      <c r="TB546" s="1"/>
      <c r="TC546" s="1"/>
      <c r="TD546" s="1"/>
      <c r="TE546" s="1"/>
    </row>
    <row r="547">
      <c r="K547" s="1"/>
      <c r="L547" s="1"/>
      <c r="M547" s="1"/>
      <c r="N547" s="1"/>
      <c r="O547" s="1"/>
      <c r="P547" s="1"/>
      <c r="Q547" s="1"/>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1"/>
      <c r="BV547" s="1"/>
      <c r="BW547" s="1"/>
      <c r="BX547" s="1"/>
      <c r="BY547" s="1"/>
      <c r="BZ547" s="1"/>
      <c r="CA547" s="1"/>
      <c r="CB547" s="1"/>
      <c r="CC547" s="1"/>
      <c r="CD547" s="1"/>
      <c r="CE547" s="1"/>
      <c r="CF547" s="1"/>
      <c r="DB547" s="1"/>
      <c r="DC547" s="1"/>
      <c r="DD547" s="1"/>
      <c r="DE547" s="1"/>
      <c r="DF547" s="1"/>
      <c r="DG547" s="1"/>
      <c r="DH547" s="1"/>
      <c r="DI547" s="1"/>
      <c r="DJ547" s="1"/>
      <c r="DK547" s="1"/>
      <c r="DX547" s="1"/>
      <c r="JF547" s="1"/>
      <c r="JG547" s="1"/>
      <c r="JH547" s="1"/>
      <c r="JI547" s="1"/>
      <c r="JJ547" s="1"/>
      <c r="JK547" s="1"/>
      <c r="JL547" s="1"/>
      <c r="JM547" s="1"/>
      <c r="JN547" s="1"/>
      <c r="KN547" s="1"/>
      <c r="KO547" s="1"/>
      <c r="KP547" s="1"/>
      <c r="KQ547" s="1"/>
      <c r="KR547" s="4"/>
      <c r="KS547" s="4"/>
      <c r="KT547" s="4"/>
      <c r="LD547" s="4"/>
      <c r="LE547" s="4"/>
      <c r="LF547" s="4"/>
      <c r="LG547" s="4"/>
      <c r="LH547" s="4"/>
      <c r="SK547" s="1"/>
    </row>
    <row r="548">
      <c r="K548" s="1"/>
      <c r="L548" s="1"/>
      <c r="M548" s="1"/>
      <c r="N548" s="1"/>
      <c r="O548" s="1"/>
      <c r="P548" s="1"/>
      <c r="Q548" s="1"/>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1"/>
      <c r="DB548" s="1"/>
      <c r="DC548" s="1"/>
      <c r="DD548" s="1"/>
      <c r="DE548" s="1"/>
      <c r="DF548" s="1"/>
      <c r="DG548" s="1"/>
      <c r="DH548" s="1"/>
      <c r="DI548" s="1"/>
      <c r="DJ548" s="1"/>
      <c r="DK548" s="1"/>
    </row>
    <row r="549">
      <c r="K549" s="1"/>
      <c r="L549" s="1"/>
      <c r="M549" s="1"/>
      <c r="N549" s="1"/>
      <c r="O549" s="1"/>
      <c r="P549" s="1"/>
      <c r="Q549" s="1"/>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1"/>
      <c r="DB549" s="1"/>
      <c r="DC549" s="1"/>
      <c r="DD549" s="1"/>
      <c r="DE549" s="1"/>
      <c r="DF549" s="1"/>
      <c r="DG549" s="1"/>
      <c r="DH549" s="1"/>
      <c r="DI549" s="1"/>
      <c r="DJ549" s="1"/>
      <c r="DK549" s="1"/>
    </row>
    <row r="550">
      <c r="K550" s="1"/>
      <c r="L550" s="1"/>
      <c r="M550" s="1"/>
      <c r="N550" s="1"/>
      <c r="O550" s="1"/>
      <c r="P550" s="1"/>
      <c r="Q550" s="1"/>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1"/>
      <c r="DB550" s="1"/>
      <c r="DC550" s="1"/>
      <c r="DD550" s="1"/>
      <c r="DE550" s="1"/>
      <c r="DF550" s="1"/>
      <c r="DG550" s="1"/>
      <c r="DH550" s="1"/>
      <c r="DI550" s="1"/>
      <c r="DJ550" s="1"/>
      <c r="DK550" s="1"/>
    </row>
    <row r="551">
      <c r="K551" s="1"/>
      <c r="L551" s="1"/>
      <c r="M551" s="1"/>
      <c r="N551" s="1"/>
      <c r="O551" s="1"/>
      <c r="P551" s="1"/>
      <c r="Q551" s="1"/>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1"/>
      <c r="DB551" s="1"/>
      <c r="DC551" s="1"/>
      <c r="DD551" s="1"/>
      <c r="DE551" s="1"/>
      <c r="DF551" s="1"/>
      <c r="DG551" s="1"/>
      <c r="DH551" s="1"/>
      <c r="DI551" s="1"/>
      <c r="DJ551" s="1"/>
    </row>
    <row r="552">
      <c r="K552" s="1"/>
      <c r="L552" s="1"/>
      <c r="M552" s="1"/>
      <c r="N552" s="1"/>
      <c r="O552" s="1"/>
      <c r="P552" s="1"/>
      <c r="Q552" s="1"/>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c r="K553" s="1"/>
      <c r="L553" s="1"/>
      <c r="M553" s="1"/>
      <c r="N553" s="1"/>
      <c r="O553" s="1"/>
      <c r="P553" s="1"/>
      <c r="Q553" s="1"/>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c r="K554" s="1"/>
      <c r="L554" s="1"/>
      <c r="M554" s="1"/>
      <c r="N554" s="1"/>
      <c r="O554" s="1"/>
      <c r="P554" s="1"/>
      <c r="Q554" s="1"/>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c r="K555" s="1"/>
      <c r="L555" s="1"/>
      <c r="M555" s="1"/>
      <c r="N555" s="1"/>
      <c r="O555" s="1"/>
      <c r="P555" s="1"/>
      <c r="Q555" s="1"/>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c r="K556" s="1"/>
      <c r="L556" s="1"/>
      <c r="M556" s="1"/>
      <c r="N556" s="1"/>
      <c r="O556" s="1"/>
      <c r="P556" s="1"/>
      <c r="Q556" s="1"/>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c r="AK558" s="3"/>
      <c r="AL558" s="3"/>
      <c r="AM558" s="3"/>
      <c r="AN558" s="3"/>
      <c r="AO558" s="3"/>
      <c r="AP558" s="3"/>
      <c r="AQ558" s="3"/>
      <c r="AR558" s="3"/>
      <c r="AS558" s="3"/>
    </row>
  </sheetData>
  <mergeCells count="155">
    <mergeCell ref="AU43:BA48"/>
    <mergeCell ref="DM43:DV48"/>
    <mergeCell ref="XE43:XK47"/>
    <mergeCell ref="WM44:WS48"/>
    <mergeCell ref="BM45:BT48"/>
    <mergeCell ref="UB65:UH66"/>
    <mergeCell ref="J73:N75"/>
    <mergeCell ref="IX65:JD66"/>
    <mergeCell ref="MO65:MU66"/>
    <mergeCell ref="NY65:OE66"/>
    <mergeCell ref="OQ65:OW66"/>
    <mergeCell ref="QJ65:QP66"/>
    <mergeCell ref="RB65:RH66"/>
    <mergeCell ref="QA49:QG50"/>
    <mergeCell ref="VC51:VI52"/>
    <mergeCell ref="HM52:HS53"/>
    <mergeCell ref="IO52:IU53"/>
    <mergeCell ref="MF52:ML53"/>
    <mergeCell ref="NP52:NV53"/>
    <mergeCell ref="OH52:ON53"/>
    <mergeCell ref="QS52:QY53"/>
    <mergeCell ref="NY39:OF39"/>
    <mergeCell ref="OQ39:OX39"/>
    <mergeCell ref="QJ39:QQ39"/>
    <mergeCell ref="RB39:RI39"/>
    <mergeCell ref="UB39:UI39"/>
    <mergeCell ref="WM39:WS42"/>
    <mergeCell ref="ZR41:ZX42"/>
    <mergeCell ref="BM42:BT44"/>
    <mergeCell ref="BW42:CC44"/>
    <mergeCell ref="VU42:WA46"/>
    <mergeCell ref="WV42:XB47"/>
    <mergeCell ref="ZH47:ZN48"/>
    <mergeCell ref="HD31:HJ34"/>
    <mergeCell ref="IF31:IL34"/>
    <mergeCell ref="B32:D33"/>
    <mergeCell ref="WM33:WS37"/>
    <mergeCell ref="ZR33:ZX40"/>
    <mergeCell ref="B34:H39"/>
    <mergeCell ref="WI34:WJ34"/>
    <mergeCell ref="AC35:AI41"/>
    <mergeCell ref="WV35:XB40"/>
    <mergeCell ref="RT36:RZ42"/>
    <mergeCell ref="B40:H43"/>
    <mergeCell ref="AL40:AR48"/>
    <mergeCell ref="LW41:MC47"/>
    <mergeCell ref="NG41:NM47"/>
    <mergeCell ref="PR41:PX44"/>
    <mergeCell ref="YF41:YL47"/>
    <mergeCell ref="B44:H46"/>
    <mergeCell ref="BW45:CC48"/>
    <mergeCell ref="PR45:PX48"/>
    <mergeCell ref="QA45:QG48"/>
    <mergeCell ref="T37:Z47"/>
    <mergeCell ref="SC37:SI43"/>
    <mergeCell ref="XE37:XK41"/>
    <mergeCell ref="MO39:MV39"/>
    <mergeCell ref="TG28:TN28"/>
    <mergeCell ref="WM28:WS31"/>
    <mergeCell ref="ZH28:ZO28"/>
    <mergeCell ref="ZR28:ZX32"/>
    <mergeCell ref="SC29:SI35"/>
    <mergeCell ref="WV29:XB33"/>
    <mergeCell ref="XE29:XK35"/>
    <mergeCell ref="KN28:KT29"/>
    <mergeCell ref="LE28:LK34"/>
    <mergeCell ref="LN28:LU28"/>
    <mergeCell ref="MX28:NE28"/>
    <mergeCell ref="PI28:PP28"/>
    <mergeCell ref="B28:H28"/>
    <mergeCell ref="FA28:FH28"/>
    <mergeCell ref="GH28:GO28"/>
    <mergeCell ref="GU28:HB28"/>
    <mergeCell ref="HW28:ID28"/>
    <mergeCell ref="ZR25:ZX27"/>
    <mergeCell ref="B26:H26"/>
    <mergeCell ref="HM26:HT26"/>
    <mergeCell ref="IO26:IV26"/>
    <mergeCell ref="MF26:MM26"/>
    <mergeCell ref="NP26:NW26"/>
    <mergeCell ref="OH26:OO26"/>
    <mergeCell ref="QS26:QZ26"/>
    <mergeCell ref="B27:H27"/>
    <mergeCell ref="GU27:GX27"/>
    <mergeCell ref="WM23:WS26"/>
    <mergeCell ref="WV23:XB23"/>
    <mergeCell ref="WV24:XB27"/>
    <mergeCell ref="B25:H25"/>
    <mergeCell ref="DM25:DT25"/>
    <mergeCell ref="VC25:VJ25"/>
    <mergeCell ref="HW27:HZ27"/>
    <mergeCell ref="LN27:LQ27"/>
    <mergeCell ref="MX27:NA27"/>
    <mergeCell ref="WM12:WS13"/>
    <mergeCell ref="WV12:XB14"/>
    <mergeCell ref="AL15:AR15"/>
    <mergeCell ref="WM15:WS16"/>
    <mergeCell ref="AC16:AI22"/>
    <mergeCell ref="WV16:XB17"/>
    <mergeCell ref="XE16:XK26"/>
    <mergeCell ref="PI27:PL27"/>
    <mergeCell ref="XZ17:YC17"/>
    <mergeCell ref="SC18:SJ18"/>
    <mergeCell ref="WM18:WS21"/>
    <mergeCell ref="WV18:XB18"/>
    <mergeCell ref="AL19:AR19"/>
    <mergeCell ref="TS19:TZ19"/>
    <mergeCell ref="WV19:XB22"/>
    <mergeCell ref="BD21:BJ27"/>
    <mergeCell ref="XZ21:YC21"/>
    <mergeCell ref="QA23:QH23"/>
    <mergeCell ref="TH5:TN7"/>
    <mergeCell ref="VU5:WA12"/>
    <mergeCell ref="ZH5:ZN7"/>
    <mergeCell ref="XE6:XK9"/>
    <mergeCell ref="TG8:TJ8"/>
    <mergeCell ref="ZH8:ZK8"/>
    <mergeCell ref="ZH9:ZO9"/>
    <mergeCell ref="FA9:FH9"/>
    <mergeCell ref="GH9:GO9"/>
    <mergeCell ref="TG9:TN9"/>
    <mergeCell ref="UX9:UZ21"/>
    <mergeCell ref="WM9:WS10"/>
    <mergeCell ref="WV9:XB10"/>
    <mergeCell ref="RT6:RZ12"/>
    <mergeCell ref="WM6:WS7"/>
    <mergeCell ref="WV6:XB8"/>
    <mergeCell ref="FA8:FD8"/>
    <mergeCell ref="GH8:GK8"/>
    <mergeCell ref="FA5:FG7"/>
    <mergeCell ref="GH5:GN7"/>
    <mergeCell ref="HD5:HK5"/>
    <mergeCell ref="IF5:IM5"/>
    <mergeCell ref="KN5:KT5"/>
    <mergeCell ref="XE11:XK14"/>
    <mergeCell ref="B4:H4"/>
    <mergeCell ref="K4:Q5"/>
    <mergeCell ref="LW4:LZ4"/>
    <mergeCell ref="NG4:NJ4"/>
    <mergeCell ref="PR4:PU4"/>
    <mergeCell ref="B5:H5"/>
    <mergeCell ref="T5:Z11"/>
    <mergeCell ref="AL5:AR7"/>
    <mergeCell ref="DC5:DI11"/>
    <mergeCell ref="DM5:DP5"/>
    <mergeCell ref="LW5:MD5"/>
    <mergeCell ref="NG5:NN5"/>
    <mergeCell ref="PR5:PY5"/>
    <mergeCell ref="B6:H6"/>
    <mergeCell ref="K6:Q11"/>
    <mergeCell ref="DM6:DT6"/>
    <mergeCell ref="B7:H10"/>
    <mergeCell ref="AL8:AR11"/>
    <mergeCell ref="B11:H24"/>
    <mergeCell ref="AL12:AR14"/>
  </mergeCells>
  <conditionalFormatting sqref="N79:N83">
    <cfRule type="colorScale" priority="20">
      <colorScale>
        <cfvo type="min"/>
        <cfvo type="percentile" val="50"/>
        <cfvo type="max"/>
        <color indexed="17"/>
        <color indexed="5"/>
        <color indexed="2"/>
      </colorScale>
    </cfRule>
  </conditionalFormatting>
  <conditionalFormatting sqref="N101:N105">
    <cfRule type="colorScale" priority="19">
      <colorScale>
        <cfvo type="min"/>
        <cfvo type="percentile" val="50"/>
        <cfvo type="max"/>
        <color indexed="17"/>
        <color indexed="5"/>
        <color indexed="2"/>
      </colorScale>
    </cfRule>
  </conditionalFormatting>
  <conditionalFormatting sqref="KO7:KO26">
    <cfRule type="colorScale" priority="15">
      <colorScale>
        <cfvo type="min"/>
        <cfvo type="max"/>
        <color rgb="FFFFEF9C"/>
        <color rgb="FFFF7128"/>
      </colorScale>
    </cfRule>
  </conditionalFormatting>
  <conditionalFormatting sqref="KP7:KP26">
    <cfRule type="colorScale" priority="14">
      <colorScale>
        <cfvo type="min"/>
        <cfvo type="max"/>
        <color rgb="FFFFEF9C"/>
        <color rgb="FFFF7128"/>
      </colorScale>
    </cfRule>
  </conditionalFormatting>
  <conditionalFormatting sqref="KS7:KS16">
    <cfRule type="colorScale" priority="13">
      <colorScale>
        <cfvo type="min"/>
        <cfvo type="max"/>
        <color rgb="FFFFEF9C"/>
        <color rgb="FFFF7128"/>
      </colorScale>
    </cfRule>
  </conditionalFormatting>
  <conditionalFormatting sqref="KT7:KT17">
    <cfRule type="colorScale" priority="12">
      <colorScale>
        <cfvo type="min"/>
        <cfvo type="max"/>
        <color rgb="FFFFEF9C"/>
        <color rgb="FFFF7128"/>
      </colorScale>
    </cfRule>
  </conditionalFormatting>
  <conditionalFormatting sqref="LH5:LH14">
    <cfRule type="colorScale" priority="10">
      <colorScale>
        <cfvo type="min"/>
        <cfvo type="percentile" val="50"/>
        <cfvo type="max"/>
        <color rgb="FF5A8AC6"/>
        <color rgb="FFFFEB84"/>
        <color rgb="FFF8696B"/>
      </colorScale>
    </cfRule>
  </conditionalFormatting>
  <conditionalFormatting sqref="LH17:LH26">
    <cfRule type="colorScale" priority="9">
      <colorScale>
        <cfvo type="min"/>
        <cfvo type="percentile" val="50"/>
        <cfvo type="max"/>
        <color rgb="FF5A8AC6"/>
        <color rgb="FFFFEB84"/>
        <color rgb="FFF8696B"/>
      </colorScale>
    </cfRule>
  </conditionalFormatting>
  <conditionalFormatting sqref="KY5:KY46">
    <cfRule type="colorScale" priority="8">
      <colorScale>
        <cfvo type="min"/>
        <cfvo type="percentile" val="50"/>
        <cfvo type="max"/>
        <color rgb="FF5A8AC6"/>
        <color rgb="FFFFEB84"/>
        <color rgb="FFF8696B"/>
      </colorScale>
    </cfRule>
  </conditionalFormatting>
  <printOptions headings="0" gridLines="0" horizontalCentered="1" verticalCentered="1"/>
  <pageMargins left="0.70866141732283472" right="0.70866141732283472" top="0.74803149606299213" bottom="0.74803149606299213" header="0.31496062992125984" footer="0.31496062992125984"/>
  <pageSetup paperSize="9" scale="100" fitToWidth="1" fitToHeight="1" pageOrder="overThenDown" orientation="portrait" usePrinterDefaults="1" blackAndWhite="0" draft="0" cellComments="none" useFirstPageNumber="0" errors="displayed" horizontalDpi="300" verticalDpi="300" copies="1"/>
  <headerFooter>
    <oddHeader>&amp;L&amp;G&amp;C&amp;20Ing. Arnoldo Coronado T.&amp;R&amp;D&amp;G</oddHeader>
    <oddFooter>&amp;L&amp;A&amp;CFirma:________________&amp;R&amp;P de &amp;N</oddFooter>
  </headerFooter>
  <rowBreaks count="3" manualBreakCount="3">
    <brk id="63" man="1" max="16383"/>
    <brk id="132" man="1" max="16383"/>
    <brk id="198" man="1" max="16383"/>
  </rowBreaks>
  <colBreaks count="7" manualBreakCount="7">
    <brk id="9" man="1" max="47"/>
    <brk id="73" man="1" max="47"/>
    <brk id="115" man="1" max="47"/>
    <brk id="155" man="1" max="47"/>
    <brk id="188" man="1" max="47"/>
    <brk id="495" man="1" max="47"/>
    <brk id="702" man="1" max="1048575"/>
  </colBreaks>
  <drawing r:id="rId1"/>
  <legacyDrawingHF r:id="rId2"/>
  <extLst>
    <ext xmlns:x14="http://schemas.microsoft.com/office/spreadsheetml/2009/9/main" uri="{78C0D931-6437-407d-A8EE-F0AAD7539E65}">
      <x14:conditionalFormattings>
        <x14:conditionalFormatting xmlns:xm="http://schemas.microsoft.com/office/excel/2006/main">
          <x14:cfRule type="expression" priority="18" id="{00610099-00DB-40ED-81A1-00A800CA00FA}">
            <xm:f>$AAC$160=0</xm:f>
            <x14:dxf>
              <font>
                <color theme="0"/>
              </font>
              <border>
                <left style="none"/>
                <right style="thin">
                  <color theme="0"/>
                </right>
                <top style="thin">
                  <color theme="0"/>
                </top>
                <bottom style="thin">
                  <color theme="0"/>
                </bottom>
                <diagonal/>
                <vertical style="none"/>
                <horizontal style="none"/>
              </border>
            </x14:dxf>
          </x14:cfRule>
          <xm:sqref>AAA138:AAA162 JF131:JN155 AZ128:BA152 FM130:GF154 KU125:LC149 AAB135:AAD159 BB129:BU153 SK131:SK155 SL130:TE154 BV131:DA155 CG130:DA130 DB135:DJ160 EM129:ER154 ES130:EU154 EV131:EZ155 FL131:FL155 LD131:LL155 DY130:EL155 DL131:DX155 DK134:DK159 KN131:KT155</xm:sqref>
        </x14:conditionalFormatting>
        <x14:conditionalFormatting xmlns:xm="http://schemas.microsoft.com/office/excel/2006/main">
          <x14:cfRule type="expression" priority="17" id="{0040006C-0024-4118-B984-00380026009B}">
            <xm:f>#REF!=0</xm:f>
            <x14:dxf>
              <font>
                <color theme="0"/>
              </font>
            </x14:dxf>
          </x14:cfRule>
          <xm:sqref>AAB163:AAD178 AW156:AY171</xm:sqref>
        </x14:conditionalFormatting>
        <x14:conditionalFormatting xmlns:xm="http://schemas.microsoft.com/office/excel/2006/main">
          <x14:cfRule type="expression" priority="16" id="{009D00FC-00E9-4B85-B430-00C0001C0073}">
            <xm:f>$AX$153=0</xm:f>
            <x14:dxf>
              <font>
                <color theme="0"/>
              </font>
              <border>
                <left/>
                <right style="thin">
                  <color theme="0"/>
                </right>
                <top style="thin">
                  <color theme="0"/>
                </top>
                <bottom style="thin">
                  <color theme="0"/>
                </bottom>
                <diagonal/>
                <vertical style="none"/>
                <horizontal style="none"/>
              </border>
            </x14:dxf>
          </x14:cfRule>
          <xm:sqref>AU128:AY152 AT135:AT159</xm:sqref>
        </x14:conditionalFormatting>
        <x14:conditionalFormatting xmlns:xm="http://schemas.microsoft.com/office/excel/2006/main">
          <x14:cfRule type="containsText" priority="11" operator="containsText" text="no pasa" id="{00380065-004C-4B3E-A8DF-006D00D20035}">
            <xm:f>NOT(ISERROR(SEARCH("no pasa",LB5)))</xm:f>
            <x14:dxf>
              <fill>
                <patternFill patternType="solid">
                  <fgColor indexed="2"/>
                  <bgColor indexed="2"/>
                </patternFill>
              </fill>
            </x14:dxf>
          </x14:cfRule>
          <xm:sqref>LB5:LB24 LB27:LB46 LK5:LK14 LK17:LK26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15">
    <outlinePr applyStyles="0" summaryBelow="1" summaryRight="1" showOutlineSymbols="1"/>
    <pageSetUpPr autoPageBreaks="1" fitToPage="0"/>
  </sheetPr>
  <sheetViews>
    <sheetView view="pageBreakPreview" topLeftCell="A359" zoomScale="75" workbookViewId="0">
      <selection activeCell="C383" activeCellId="0" sqref="C383"/>
    </sheetView>
  </sheetViews>
  <sheetFormatPr defaultColWidth="9.109375" defaultRowHeight="15.6"/>
  <cols>
    <col customWidth="1" min="1" max="1" style="235" width="27.44140625"/>
    <col customWidth="1" min="2"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21.88671875"/>
    <col customWidth="1" min="12" max="12" style="235" width="13"/>
    <col customWidth="1" min="13" max="13" style="235" width="17.109375"/>
    <col customWidth="1" min="14" max="14" style="235" width="11.109375"/>
    <col customWidth="1" min="15" max="15" style="235" width="18.109375"/>
    <col customWidth="1" min="16" max="16" style="235" width="16.33203125"/>
    <col customWidth="1" min="17" max="21" style="235" width="11.109375"/>
    <col customWidth="1" min="22" max="22" style="235" width="16.5546875"/>
    <col customWidth="1" min="23" max="27" style="235" width="11.109375"/>
    <col customWidth="1" min="28" max="28" style="235" width="16.33203125"/>
    <col customWidth="1" min="29" max="33" style="235" width="11.109375"/>
    <col customWidth="1" min="34" max="34" style="235" width="17.6640625"/>
    <col customWidth="1" min="35"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c r="A1" s="406"/>
      <c r="B1" s="407"/>
      <c r="C1" s="407"/>
      <c r="D1" s="407"/>
      <c r="E1" s="407"/>
      <c r="F1" s="407"/>
      <c r="G1" s="407"/>
      <c r="H1" s="408"/>
    </row>
    <row r="2" hidden="1">
      <c r="A2" s="409"/>
    </row>
    <row r="3" hidden="1">
      <c r="A3" s="409"/>
    </row>
    <row r="4" ht="16.199999999999999" hidden="1">
      <c r="A4" s="409"/>
    </row>
    <row r="5" ht="16.199999999999999"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idden="1">
      <c r="A24" s="410" t="e">
        <f t="shared" ref="A24:A38" si="640">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idden="1">
      <c r="A25" s="410" t="e">
        <f t="shared" si="640"/>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idden="1">
      <c r="A26" s="410" t="e">
        <f t="shared" si="640"/>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idden="1">
      <c r="A27" s="410" t="e">
        <f t="shared" si="640"/>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idden="1">
      <c r="A28" s="410" t="e">
        <f t="shared" si="640"/>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idden="1">
      <c r="A29" s="445" t="e">
        <f t="shared" si="640"/>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idden="1">
      <c r="A30" s="445" t="e">
        <f t="shared" si="640"/>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idden="1">
      <c r="A31" s="445" t="e">
        <f t="shared" si="640"/>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idden="1">
      <c r="A32" s="445" t="e">
        <f t="shared" si="640"/>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idden="1">
      <c r="A33" s="445" t="e">
        <f t="shared" si="640"/>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idden="1">
      <c r="A34" s="445" t="e">
        <f t="shared" si="640"/>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idden="1">
      <c r="A35" s="445" t="e">
        <f t="shared" si="640"/>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idden="1">
      <c r="A36" s="445" t="e">
        <f t="shared" si="640"/>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idden="1">
      <c r="A37" s="445" t="e">
        <f t="shared" si="640"/>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640"/>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t="16.19999999999999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idden="1">
      <c r="A42" s="445" t="s">
        <v>800</v>
      </c>
      <c r="B42" s="417"/>
      <c r="C42" s="417"/>
      <c r="D42" s="451">
        <f t="shared" ref="D42:D43" si="641">D314</f>
        <v>0</v>
      </c>
      <c r="E42" s="235" t="s">
        <v>415</v>
      </c>
      <c r="J42" s="451">
        <f t="shared" ref="J42:J43" si="642">J314</f>
        <v>0</v>
      </c>
      <c r="P42" s="451">
        <f t="shared" ref="P42:P43" si="643">P314</f>
        <v>0</v>
      </c>
      <c r="V42" s="451">
        <f t="shared" ref="V42:V43" si="644">V314</f>
        <v>0</v>
      </c>
      <c r="AB42" s="451">
        <f t="shared" ref="AB42:AB43" si="645">AB314</f>
        <v>0</v>
      </c>
      <c r="AH42" s="451">
        <f t="shared" ref="AH42:AH43" si="646">AH314</f>
        <v>0</v>
      </c>
      <c r="AN42" s="451">
        <f t="shared" ref="AN42:AN43" si="647">AN314</f>
        <v>0</v>
      </c>
      <c r="AT42" s="451">
        <f t="shared" ref="AT42:AT43" si="648">AT314</f>
        <v>0</v>
      </c>
      <c r="AZ42" s="451">
        <f t="shared" ref="AZ42:AZ43" si="649">AZ314</f>
        <v>0</v>
      </c>
      <c r="BF42" s="451">
        <f t="shared" ref="BF42:BF43" si="650">BF314</f>
        <v>0</v>
      </c>
      <c r="BL42" s="451">
        <f t="shared" ref="BL42:BL43" si="651">BL314</f>
        <v>0</v>
      </c>
      <c r="BR42" s="451">
        <f t="shared" ref="BR42:BR43" si="652">BR314</f>
        <v>0</v>
      </c>
      <c r="BX42" s="451">
        <f t="shared" ref="BX42:BX43" si="653">BX314</f>
        <v>0</v>
      </c>
      <c r="BZ42" s="433"/>
      <c r="CD42" s="451">
        <f t="shared" ref="CD42:CD43" si="654">CD314</f>
        <v>0</v>
      </c>
      <c r="CJ42" s="451">
        <f t="shared" ref="CJ42:CJ43" si="655">CJ314</f>
        <v>0</v>
      </c>
      <c r="CL42" s="433"/>
    </row>
    <row r="43" hidden="1">
      <c r="A43" s="445">
        <f>SUM(D44:CY44)</f>
        <v>0</v>
      </c>
      <c r="B43" s="433"/>
      <c r="C43" s="417"/>
      <c r="D43" s="451">
        <f t="shared" si="641"/>
        <v>0</v>
      </c>
      <c r="E43" s="235" t="s">
        <v>801</v>
      </c>
      <c r="G43" s="445">
        <f>A43</f>
        <v>0</v>
      </c>
      <c r="J43" s="451">
        <f t="shared" si="642"/>
        <v>0</v>
      </c>
      <c r="M43" s="445">
        <f>G43</f>
        <v>0</v>
      </c>
      <c r="P43" s="451">
        <f t="shared" si="643"/>
        <v>0</v>
      </c>
      <c r="S43" s="445">
        <f>M43</f>
        <v>0</v>
      </c>
      <c r="V43" s="451">
        <f t="shared" si="644"/>
        <v>0</v>
      </c>
      <c r="Y43" s="445">
        <f>S43</f>
        <v>0</v>
      </c>
      <c r="AB43" s="451">
        <f t="shared" si="645"/>
        <v>0</v>
      </c>
      <c r="AE43" s="445">
        <f>Y43</f>
        <v>0</v>
      </c>
      <c r="AH43" s="451">
        <f t="shared" si="646"/>
        <v>0</v>
      </c>
      <c r="AK43" s="445">
        <f>AE43</f>
        <v>0</v>
      </c>
      <c r="AN43" s="451">
        <f t="shared" si="647"/>
        <v>0</v>
      </c>
      <c r="AQ43" s="445">
        <f>AK43</f>
        <v>0</v>
      </c>
      <c r="AT43" s="451">
        <f t="shared" si="648"/>
        <v>0</v>
      </c>
      <c r="AW43" s="445">
        <f>AQ43</f>
        <v>0</v>
      </c>
      <c r="AZ43" s="451">
        <f t="shared" si="649"/>
        <v>0</v>
      </c>
      <c r="BC43" s="445">
        <f>AW43</f>
        <v>0</v>
      </c>
      <c r="BF43" s="451">
        <f t="shared" si="650"/>
        <v>0</v>
      </c>
      <c r="BI43" s="445">
        <f>BC43</f>
        <v>0</v>
      </c>
      <c r="BL43" s="451">
        <f t="shared" si="651"/>
        <v>0</v>
      </c>
      <c r="BO43" s="445">
        <f>BI43</f>
        <v>0</v>
      </c>
      <c r="BR43" s="451">
        <f t="shared" si="652"/>
        <v>0</v>
      </c>
      <c r="BU43" s="445">
        <f>BO43</f>
        <v>0</v>
      </c>
      <c r="BX43" s="451">
        <f t="shared" si="653"/>
        <v>0</v>
      </c>
      <c r="BZ43" s="433"/>
      <c r="CA43" s="445">
        <f>BU43</f>
        <v>0</v>
      </c>
      <c r="CD43" s="451">
        <f t="shared" si="654"/>
        <v>0</v>
      </c>
      <c r="CG43" s="445">
        <f>CA43</f>
        <v>0</v>
      </c>
      <c r="CJ43" s="451">
        <f t="shared" si="655"/>
        <v>0</v>
      </c>
      <c r="CL43" s="433"/>
    </row>
    <row r="44"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idden="1">
      <c r="A47" s="410" t="e">
        <f>A77+A24</f>
        <v>#REF!</v>
      </c>
      <c r="B47" s="417"/>
      <c r="C47" s="417"/>
      <c r="D47" s="451">
        <f>IF(D46=0,0,D46*D45)</f>
        <v>0</v>
      </c>
      <c r="E47" s="235" t="s">
        <v>806</v>
      </c>
      <c r="G47" s="445" t="e">
        <f t="shared" ref="G47:G61" si="656">A47</f>
        <v>#REF!</v>
      </c>
      <c r="H47" s="433"/>
      <c r="J47" s="451">
        <f>IF(J46=0,0,J46*J45)</f>
        <v>0</v>
      </c>
      <c r="M47" s="445" t="e">
        <f t="shared" ref="M47:M61" si="657">G47</f>
        <v>#REF!</v>
      </c>
      <c r="N47" s="433"/>
      <c r="P47" s="451">
        <f>IF(P46=0,0,P46*P45)</f>
        <v>0</v>
      </c>
      <c r="S47" s="445" t="e">
        <f t="shared" ref="S47:S61" si="658">M47</f>
        <v>#REF!</v>
      </c>
      <c r="T47" s="433"/>
      <c r="V47" s="451">
        <f>IF(V46=0,0,V46*V45)</f>
        <v>0</v>
      </c>
      <c r="Y47" s="445" t="e">
        <f t="shared" ref="Y47:Y61" si="659">S47</f>
        <v>#REF!</v>
      </c>
      <c r="Z47" s="433"/>
      <c r="AB47" s="451">
        <f>IF(AB46=0,0,AB46*AB45)</f>
        <v>0</v>
      </c>
      <c r="AE47" s="445" t="e">
        <f t="shared" ref="AE47:AE61" si="660">Y47</f>
        <v>#REF!</v>
      </c>
      <c r="AF47" s="433"/>
      <c r="AH47" s="451">
        <f>IF(AH46=0,0,AH46*AH45)</f>
        <v>0</v>
      </c>
      <c r="AK47" s="445" t="e">
        <f t="shared" ref="AK47:AK61" si="661">AE47</f>
        <v>#REF!</v>
      </c>
      <c r="AL47" s="433"/>
      <c r="AN47" s="451">
        <f>IF(AN46=0,0,AN46*AN45)</f>
        <v>0</v>
      </c>
      <c r="AQ47" s="445" t="e">
        <f t="shared" ref="AQ47:AQ61" si="662">AK47</f>
        <v>#REF!</v>
      </c>
      <c r="AR47" s="433"/>
      <c r="AT47" s="451">
        <f>IF(AT46=0,0,AT46*AT45)</f>
        <v>0</v>
      </c>
      <c r="AW47" s="445" t="e">
        <f t="shared" ref="AW47:AW61" si="663">AQ47</f>
        <v>#REF!</v>
      </c>
      <c r="AX47" s="433"/>
      <c r="AZ47" s="451">
        <f>IF(AZ46=0,0,AZ46*AZ45)</f>
        <v>0</v>
      </c>
      <c r="BC47" s="445" t="e">
        <f t="shared" ref="BC47:BC61" si="664">AW47</f>
        <v>#REF!</v>
      </c>
      <c r="BD47" s="433"/>
      <c r="BF47" s="451">
        <f>IF(BF46=0,0,BF46*BF45)</f>
        <v>0</v>
      </c>
      <c r="BI47" s="445" t="e">
        <f t="shared" ref="BI47:BI61" si="665">BC47</f>
        <v>#REF!</v>
      </c>
      <c r="BJ47" s="433"/>
      <c r="BL47" s="451">
        <f>IF(BL46=0,0,BL46*BL45)</f>
        <v>0</v>
      </c>
      <c r="BO47" s="445" t="e">
        <f t="shared" ref="BO47:BO61" si="666">BI47</f>
        <v>#REF!</v>
      </c>
      <c r="BP47" s="433"/>
      <c r="BR47" s="451">
        <f>IF(BR46=0,0,BR46*BR45)</f>
        <v>0</v>
      </c>
      <c r="BU47" s="445" t="e">
        <f t="shared" ref="BU47:BU61" si="667">BO47</f>
        <v>#REF!</v>
      </c>
      <c r="BV47" s="433"/>
      <c r="BX47" s="451">
        <f>IF(BX46=0,0,BX46*BX45)</f>
        <v>0</v>
      </c>
      <c r="BZ47" s="433"/>
      <c r="CA47" s="445" t="e">
        <f t="shared" ref="CA47:CA61" si="668">BU47</f>
        <v>#REF!</v>
      </c>
      <c r="CB47" s="433"/>
      <c r="CD47" s="451">
        <f>IF(CD46=0,0,CD46*CD45)</f>
        <v>0</v>
      </c>
      <c r="CG47" s="445" t="e">
        <f t="shared" ref="CG47:CG61" si="669">CA47</f>
        <v>#REF!</v>
      </c>
      <c r="CH47" s="433"/>
      <c r="CJ47" s="451">
        <f>IF(CJ46=0,0,CJ46*CJ45)</f>
        <v>0</v>
      </c>
      <c r="CL47" s="433"/>
    </row>
    <row r="48" hidden="1">
      <c r="A48" s="410" t="e">
        <f>A25+A76</f>
        <v>#REF!</v>
      </c>
      <c r="B48" s="417"/>
      <c r="D48" s="451" t="e">
        <f>(A47+D46)*D45</f>
        <v>#REF!</v>
      </c>
      <c r="G48" s="445" t="e">
        <f t="shared" si="656"/>
        <v>#REF!</v>
      </c>
      <c r="H48" s="433"/>
      <c r="J48" s="451" t="e">
        <f>(G47+J46)*J45</f>
        <v>#REF!</v>
      </c>
      <c r="M48" s="445" t="e">
        <f t="shared" si="657"/>
        <v>#REF!</v>
      </c>
      <c r="N48" s="433"/>
      <c r="P48" s="451" t="e">
        <f>(M47+P46)*P45</f>
        <v>#REF!</v>
      </c>
      <c r="S48" s="445" t="e">
        <f t="shared" si="658"/>
        <v>#REF!</v>
      </c>
      <c r="T48" s="433"/>
      <c r="V48" s="451" t="e">
        <f>(S47+V46)*V45</f>
        <v>#REF!</v>
      </c>
      <c r="Y48" s="445" t="e">
        <f t="shared" si="659"/>
        <v>#REF!</v>
      </c>
      <c r="Z48" s="433"/>
      <c r="AB48" s="451" t="e">
        <f>(Y47+AB46)*AB45</f>
        <v>#REF!</v>
      </c>
      <c r="AE48" s="445" t="e">
        <f t="shared" si="660"/>
        <v>#REF!</v>
      </c>
      <c r="AF48" s="433"/>
      <c r="AH48" s="451" t="e">
        <f>(AE47+AH46)*AH45</f>
        <v>#REF!</v>
      </c>
      <c r="AK48" s="445" t="e">
        <f t="shared" si="661"/>
        <v>#REF!</v>
      </c>
      <c r="AL48" s="433"/>
      <c r="AN48" s="451" t="e">
        <f>(AK47+AN46)*AN45</f>
        <v>#REF!</v>
      </c>
      <c r="AQ48" s="445" t="e">
        <f t="shared" si="662"/>
        <v>#REF!</v>
      </c>
      <c r="AR48" s="433"/>
      <c r="AT48" s="451" t="e">
        <f>(AQ47+AT46)*AT45</f>
        <v>#REF!</v>
      </c>
      <c r="AW48" s="445" t="e">
        <f t="shared" si="663"/>
        <v>#REF!</v>
      </c>
      <c r="AX48" s="433"/>
      <c r="AZ48" s="451" t="e">
        <f>(AW47+AZ46)*AZ45</f>
        <v>#REF!</v>
      </c>
      <c r="BC48" s="445" t="e">
        <f t="shared" si="664"/>
        <v>#REF!</v>
      </c>
      <c r="BD48" s="433"/>
      <c r="BF48" s="451" t="e">
        <f>(BC47+BF46)*BF45</f>
        <v>#REF!</v>
      </c>
      <c r="BI48" s="445" t="e">
        <f t="shared" si="665"/>
        <v>#REF!</v>
      </c>
      <c r="BJ48" s="433"/>
      <c r="BL48" s="451" t="e">
        <f>(BI47+BL46)*BL45</f>
        <v>#REF!</v>
      </c>
      <c r="BO48" s="445" t="e">
        <f t="shared" si="666"/>
        <v>#REF!</v>
      </c>
      <c r="BP48" s="433"/>
      <c r="BR48" s="451" t="e">
        <f>(BO47+BR46)*BR45</f>
        <v>#REF!</v>
      </c>
      <c r="BU48" s="445" t="e">
        <f t="shared" si="667"/>
        <v>#REF!</v>
      </c>
      <c r="BV48" s="433"/>
      <c r="BX48" s="451" t="e">
        <f>(BU47+BX46)*BX45</f>
        <v>#REF!</v>
      </c>
      <c r="BZ48" s="433"/>
      <c r="CA48" s="445" t="e">
        <f t="shared" si="668"/>
        <v>#REF!</v>
      </c>
      <c r="CB48" s="433"/>
      <c r="CD48" s="451" t="e">
        <f>(CA47+CD46)*CD45</f>
        <v>#REF!</v>
      </c>
      <c r="CG48" s="445" t="e">
        <f t="shared" si="669"/>
        <v>#REF!</v>
      </c>
      <c r="CH48" s="433"/>
      <c r="CJ48" s="451" t="e">
        <f>(CG47+CJ46)*CJ45</f>
        <v>#REF!</v>
      </c>
      <c r="CL48" s="433"/>
    </row>
    <row r="49" hidden="1">
      <c r="A49" s="410" t="e">
        <f>A26+A75</f>
        <v>#REF!</v>
      </c>
      <c r="B49" s="417"/>
      <c r="D49" s="451" t="e">
        <f>(A48+D46)*D45</f>
        <v>#REF!</v>
      </c>
      <c r="G49" s="445" t="e">
        <f t="shared" si="656"/>
        <v>#REF!</v>
      </c>
      <c r="H49" s="433"/>
      <c r="J49" s="451" t="e">
        <f>(G48+J46)*J45</f>
        <v>#REF!</v>
      </c>
      <c r="M49" s="445" t="e">
        <f t="shared" si="657"/>
        <v>#REF!</v>
      </c>
      <c r="N49" s="433"/>
      <c r="P49" s="451" t="e">
        <f>(M48+P46)*P45</f>
        <v>#REF!</v>
      </c>
      <c r="S49" s="445" t="e">
        <f t="shared" si="658"/>
        <v>#REF!</v>
      </c>
      <c r="T49" s="433"/>
      <c r="V49" s="451" t="e">
        <f>(S48+V46)*V45</f>
        <v>#REF!</v>
      </c>
      <c r="Y49" s="445" t="e">
        <f t="shared" si="659"/>
        <v>#REF!</v>
      </c>
      <c r="Z49" s="433"/>
      <c r="AB49" s="451" t="e">
        <f>(Y48+AB46)*AB45</f>
        <v>#REF!</v>
      </c>
      <c r="AE49" s="445" t="e">
        <f t="shared" si="660"/>
        <v>#REF!</v>
      </c>
      <c r="AF49" s="433"/>
      <c r="AH49" s="451" t="e">
        <f>(AE48+AH46)*AH45</f>
        <v>#REF!</v>
      </c>
      <c r="AK49" s="445" t="e">
        <f t="shared" si="661"/>
        <v>#REF!</v>
      </c>
      <c r="AL49" s="433"/>
      <c r="AN49" s="451" t="e">
        <f>(AK48+AN46)*AN45</f>
        <v>#REF!</v>
      </c>
      <c r="AQ49" s="445" t="e">
        <f t="shared" si="662"/>
        <v>#REF!</v>
      </c>
      <c r="AR49" s="433"/>
      <c r="AT49" s="451" t="e">
        <f>(AQ48+AT46)*AT45</f>
        <v>#REF!</v>
      </c>
      <c r="AW49" s="445" t="e">
        <f t="shared" si="663"/>
        <v>#REF!</v>
      </c>
      <c r="AX49" s="433"/>
      <c r="AZ49" s="451" t="e">
        <f>(AW48+AZ46)*AZ45</f>
        <v>#REF!</v>
      </c>
      <c r="BC49" s="445" t="e">
        <f t="shared" si="664"/>
        <v>#REF!</v>
      </c>
      <c r="BD49" s="433"/>
      <c r="BF49" s="451" t="e">
        <f>(BC48+BF46)*BF45</f>
        <v>#REF!</v>
      </c>
      <c r="BI49" s="445" t="e">
        <f t="shared" si="665"/>
        <v>#REF!</v>
      </c>
      <c r="BJ49" s="433"/>
      <c r="BL49" s="451" t="e">
        <f>(BI48+BL46)*BL45</f>
        <v>#REF!</v>
      </c>
      <c r="BO49" s="445" t="e">
        <f t="shared" si="666"/>
        <v>#REF!</v>
      </c>
      <c r="BP49" s="433"/>
      <c r="BR49" s="451" t="e">
        <f>(BO48+BR46)*BR45</f>
        <v>#REF!</v>
      </c>
      <c r="BU49" s="445" t="e">
        <f t="shared" si="667"/>
        <v>#REF!</v>
      </c>
      <c r="BV49" s="433"/>
      <c r="BX49" s="451" t="e">
        <f>(BU48+BX46)*BX45</f>
        <v>#REF!</v>
      </c>
      <c r="BZ49" s="433"/>
      <c r="CA49" s="445" t="e">
        <f t="shared" si="668"/>
        <v>#REF!</v>
      </c>
      <c r="CB49" s="433"/>
      <c r="CD49" s="451" t="e">
        <f>(CA48+CD46)*CD45</f>
        <v>#REF!</v>
      </c>
      <c r="CG49" s="445" t="e">
        <f t="shared" si="669"/>
        <v>#REF!</v>
      </c>
      <c r="CH49" s="433"/>
      <c r="CJ49" s="451" t="e">
        <f>(CG48+CJ46)*CJ45</f>
        <v>#REF!</v>
      </c>
      <c r="CL49" s="433"/>
    </row>
    <row r="50" hidden="1">
      <c r="A50" s="410" t="e">
        <f>A27+A74</f>
        <v>#REF!</v>
      </c>
      <c r="B50" s="417"/>
      <c r="D50" s="451" t="e">
        <f>(A49+D46)*D45</f>
        <v>#REF!</v>
      </c>
      <c r="G50" s="445" t="e">
        <f t="shared" si="656"/>
        <v>#REF!</v>
      </c>
      <c r="J50" s="451" t="e">
        <f>(G49+J46)*J45</f>
        <v>#REF!</v>
      </c>
      <c r="M50" s="445" t="e">
        <f t="shared" si="657"/>
        <v>#REF!</v>
      </c>
      <c r="N50" s="433"/>
      <c r="P50" s="451" t="e">
        <f>(M49+P46)*P45</f>
        <v>#REF!</v>
      </c>
      <c r="S50" s="445" t="e">
        <f t="shared" si="658"/>
        <v>#REF!</v>
      </c>
      <c r="T50" s="433"/>
      <c r="V50" s="451" t="e">
        <f>(S49+V46)*V45</f>
        <v>#REF!</v>
      </c>
      <c r="Y50" s="445" t="e">
        <f t="shared" si="659"/>
        <v>#REF!</v>
      </c>
      <c r="Z50" s="433"/>
      <c r="AB50" s="451" t="e">
        <f>(Y49+AB46)*AB45</f>
        <v>#REF!</v>
      </c>
      <c r="AE50" s="445" t="e">
        <f t="shared" si="660"/>
        <v>#REF!</v>
      </c>
      <c r="AF50" s="433"/>
      <c r="AH50" s="451" t="e">
        <f>(AE49+AH46)*AH45</f>
        <v>#REF!</v>
      </c>
      <c r="AK50" s="445" t="e">
        <f t="shared" si="661"/>
        <v>#REF!</v>
      </c>
      <c r="AL50" s="433"/>
      <c r="AN50" s="451" t="e">
        <f>(AK49+AN46)*AN45</f>
        <v>#REF!</v>
      </c>
      <c r="AQ50" s="445" t="e">
        <f t="shared" si="662"/>
        <v>#REF!</v>
      </c>
      <c r="AR50" s="433"/>
      <c r="AT50" s="451" t="e">
        <f>(AQ49+AT46)*AT45</f>
        <v>#REF!</v>
      </c>
      <c r="AW50" s="445" t="e">
        <f t="shared" si="663"/>
        <v>#REF!</v>
      </c>
      <c r="AX50" s="433"/>
      <c r="AZ50" s="451" t="e">
        <f>(AW49+AZ46)*AZ45</f>
        <v>#REF!</v>
      </c>
      <c r="BC50" s="445" t="e">
        <f t="shared" si="664"/>
        <v>#REF!</v>
      </c>
      <c r="BD50" s="433"/>
      <c r="BF50" s="451" t="e">
        <f>(BC49+BF46)*BF45</f>
        <v>#REF!</v>
      </c>
      <c r="BI50" s="445" t="e">
        <f t="shared" si="665"/>
        <v>#REF!</v>
      </c>
      <c r="BJ50" s="433"/>
      <c r="BL50" s="451" t="e">
        <f>(BI49+BL46)*BL45</f>
        <v>#REF!</v>
      </c>
      <c r="BO50" s="445" t="e">
        <f t="shared" si="666"/>
        <v>#REF!</v>
      </c>
      <c r="BP50" s="433"/>
      <c r="BR50" s="451" t="e">
        <f>(BO49+BR46)*BR45</f>
        <v>#REF!</v>
      </c>
      <c r="BU50" s="445" t="e">
        <f t="shared" si="667"/>
        <v>#REF!</v>
      </c>
      <c r="BV50" s="433"/>
      <c r="BX50" s="451" t="e">
        <f>(BU49+BX46)*BX45</f>
        <v>#REF!</v>
      </c>
      <c r="BZ50" s="433"/>
      <c r="CA50" s="445" t="e">
        <f t="shared" si="668"/>
        <v>#REF!</v>
      </c>
      <c r="CB50" s="433"/>
      <c r="CD50" s="451" t="e">
        <f>(CA49+CD46)*CD45</f>
        <v>#REF!</v>
      </c>
      <c r="CG50" s="445" t="e">
        <f t="shared" si="669"/>
        <v>#REF!</v>
      </c>
      <c r="CH50" s="433"/>
      <c r="CJ50" s="451" t="e">
        <f>(CG49+CJ46)*CJ45</f>
        <v>#REF!</v>
      </c>
      <c r="CL50" s="433"/>
    </row>
    <row r="51" hidden="1">
      <c r="A51" s="410" t="e">
        <f>A28+A73</f>
        <v>#REF!</v>
      </c>
      <c r="B51" s="417"/>
      <c r="D51" s="451" t="e">
        <f>(A50+D46)*D45</f>
        <v>#REF!</v>
      </c>
      <c r="G51" s="445" t="e">
        <f t="shared" si="656"/>
        <v>#REF!</v>
      </c>
      <c r="J51" s="451" t="e">
        <f>(G50+J46)*J45</f>
        <v>#REF!</v>
      </c>
      <c r="M51" s="445" t="e">
        <f t="shared" si="657"/>
        <v>#REF!</v>
      </c>
      <c r="N51" s="433"/>
      <c r="P51" s="451" t="e">
        <f>(M50+P46)*P45</f>
        <v>#REF!</v>
      </c>
      <c r="S51" s="445" t="e">
        <f t="shared" si="658"/>
        <v>#REF!</v>
      </c>
      <c r="T51" s="433"/>
      <c r="V51" s="451" t="e">
        <f>(S50+V46)*V45</f>
        <v>#REF!</v>
      </c>
      <c r="Y51" s="445" t="e">
        <f t="shared" si="659"/>
        <v>#REF!</v>
      </c>
      <c r="Z51" s="433"/>
      <c r="AB51" s="451" t="e">
        <f>(Y50+AB46)*AB45</f>
        <v>#REF!</v>
      </c>
      <c r="AE51" s="445" t="e">
        <f t="shared" si="660"/>
        <v>#REF!</v>
      </c>
      <c r="AF51" s="433"/>
      <c r="AH51" s="451" t="e">
        <f>(AE50+AH46)*AH45</f>
        <v>#REF!</v>
      </c>
      <c r="AK51" s="445" t="e">
        <f t="shared" si="661"/>
        <v>#REF!</v>
      </c>
      <c r="AL51" s="433"/>
      <c r="AN51" s="451" t="e">
        <f>(AK50+AN46)*AN45</f>
        <v>#REF!</v>
      </c>
      <c r="AQ51" s="445" t="e">
        <f t="shared" si="662"/>
        <v>#REF!</v>
      </c>
      <c r="AR51" s="433"/>
      <c r="AT51" s="451" t="e">
        <f>(AQ50+AT46)*AT45</f>
        <v>#REF!</v>
      </c>
      <c r="AW51" s="445" t="e">
        <f t="shared" si="663"/>
        <v>#REF!</v>
      </c>
      <c r="AX51" s="433"/>
      <c r="AZ51" s="451" t="e">
        <f>(AW50+AZ46)*AZ45</f>
        <v>#REF!</v>
      </c>
      <c r="BC51" s="445" t="e">
        <f t="shared" si="664"/>
        <v>#REF!</v>
      </c>
      <c r="BD51" s="433"/>
      <c r="BF51" s="451" t="e">
        <f>(BC50+BF46)*BF45</f>
        <v>#REF!</v>
      </c>
      <c r="BI51" s="445" t="e">
        <f t="shared" si="665"/>
        <v>#REF!</v>
      </c>
      <c r="BJ51" s="433"/>
      <c r="BL51" s="451" t="e">
        <f>(BI50+BL46)*BL45</f>
        <v>#REF!</v>
      </c>
      <c r="BO51" s="445" t="e">
        <f t="shared" si="666"/>
        <v>#REF!</v>
      </c>
      <c r="BP51" s="433"/>
      <c r="BR51" s="451" t="e">
        <f>(BO50+BR46)*BR45</f>
        <v>#REF!</v>
      </c>
      <c r="BU51" s="445" t="e">
        <f t="shared" si="667"/>
        <v>#REF!</v>
      </c>
      <c r="BV51" s="433"/>
      <c r="BX51" s="451" t="e">
        <f>(BU50+BX46)*BX45</f>
        <v>#REF!</v>
      </c>
      <c r="BZ51" s="433"/>
      <c r="CA51" s="445" t="e">
        <f t="shared" si="668"/>
        <v>#REF!</v>
      </c>
      <c r="CB51" s="433"/>
      <c r="CD51" s="451" t="e">
        <f>(CA50+CD46)*CD45</f>
        <v>#REF!</v>
      </c>
      <c r="CG51" s="445" t="e">
        <f t="shared" si="669"/>
        <v>#REF!</v>
      </c>
      <c r="CH51" s="433"/>
      <c r="CJ51" s="451" t="e">
        <f>(CG50+CJ46)*CJ45</f>
        <v>#REF!</v>
      </c>
      <c r="CL51" s="433"/>
    </row>
    <row r="52" hidden="1">
      <c r="A52" s="410" t="e">
        <f>A29+A72</f>
        <v>#REF!</v>
      </c>
      <c r="B52" s="417"/>
      <c r="D52" s="451" t="e">
        <f>(A51+D46)*D45</f>
        <v>#REF!</v>
      </c>
      <c r="G52" s="445" t="e">
        <f t="shared" si="656"/>
        <v>#REF!</v>
      </c>
      <c r="J52" s="451" t="e">
        <f>(G51+J46)*J45</f>
        <v>#REF!</v>
      </c>
      <c r="M52" s="445" t="e">
        <f t="shared" si="657"/>
        <v>#REF!</v>
      </c>
      <c r="N52" s="433"/>
      <c r="P52" s="451" t="e">
        <f>(M51+P46)*P45</f>
        <v>#REF!</v>
      </c>
      <c r="S52" s="445" t="e">
        <f t="shared" si="658"/>
        <v>#REF!</v>
      </c>
      <c r="T52" s="433"/>
      <c r="V52" s="451" t="e">
        <f>(S51+V46)*V45</f>
        <v>#REF!</v>
      </c>
      <c r="Y52" s="445" t="e">
        <f t="shared" si="659"/>
        <v>#REF!</v>
      </c>
      <c r="Z52" s="433"/>
      <c r="AB52" s="451" t="e">
        <f>(Y51+AB46)*AB45</f>
        <v>#REF!</v>
      </c>
      <c r="AE52" s="445" t="e">
        <f t="shared" si="660"/>
        <v>#REF!</v>
      </c>
      <c r="AF52" s="433"/>
      <c r="AH52" s="451" t="e">
        <f>(AE51+AH46)*AH45</f>
        <v>#REF!</v>
      </c>
      <c r="AK52" s="445" t="e">
        <f t="shared" si="661"/>
        <v>#REF!</v>
      </c>
      <c r="AL52" s="433"/>
      <c r="AN52" s="451" t="e">
        <f>(AK51+AN46)*AN45</f>
        <v>#REF!</v>
      </c>
      <c r="AQ52" s="445" t="e">
        <f t="shared" si="662"/>
        <v>#REF!</v>
      </c>
      <c r="AR52" s="433"/>
      <c r="AT52" s="451" t="e">
        <f>(AQ51+AT46)*AT45</f>
        <v>#REF!</v>
      </c>
      <c r="AW52" s="445" t="e">
        <f t="shared" si="663"/>
        <v>#REF!</v>
      </c>
      <c r="AX52" s="433"/>
      <c r="AZ52" s="451" t="e">
        <f>(AW51+AZ46)*AZ45</f>
        <v>#REF!</v>
      </c>
      <c r="BC52" s="445" t="e">
        <f t="shared" si="664"/>
        <v>#REF!</v>
      </c>
      <c r="BD52" s="433"/>
      <c r="BF52" s="451" t="e">
        <f>(BC51+BF46)*BF45</f>
        <v>#REF!</v>
      </c>
      <c r="BI52" s="445" t="e">
        <f t="shared" si="665"/>
        <v>#REF!</v>
      </c>
      <c r="BJ52" s="433"/>
      <c r="BL52" s="451" t="e">
        <f>(BI51+BL46)*BL45</f>
        <v>#REF!</v>
      </c>
      <c r="BO52" s="445" t="e">
        <f t="shared" si="666"/>
        <v>#REF!</v>
      </c>
      <c r="BP52" s="433"/>
      <c r="BR52" s="451" t="e">
        <f>(BO51+BR46)*BR45</f>
        <v>#REF!</v>
      </c>
      <c r="BU52" s="445" t="e">
        <f t="shared" si="667"/>
        <v>#REF!</v>
      </c>
      <c r="BV52" s="433"/>
      <c r="BX52" s="451" t="e">
        <f>(BU51+BX46)*BX45</f>
        <v>#REF!</v>
      </c>
      <c r="BZ52" s="433"/>
      <c r="CA52" s="445" t="e">
        <f t="shared" si="668"/>
        <v>#REF!</v>
      </c>
      <c r="CB52" s="433"/>
      <c r="CD52" s="451" t="e">
        <f>(CA51+CD46)*CD45</f>
        <v>#REF!</v>
      </c>
      <c r="CG52" s="445" t="e">
        <f t="shared" si="669"/>
        <v>#REF!</v>
      </c>
      <c r="CH52" s="433"/>
      <c r="CJ52" s="451" t="e">
        <f>(CG51+CJ46)*CJ45</f>
        <v>#REF!</v>
      </c>
      <c r="CL52" s="433"/>
    </row>
    <row r="53" hidden="1">
      <c r="A53" s="410" t="e">
        <f>A30+A71</f>
        <v>#REF!</v>
      </c>
      <c r="B53" s="417"/>
      <c r="D53" s="451" t="e">
        <f>(A52+D46)*D45</f>
        <v>#REF!</v>
      </c>
      <c r="G53" s="445" t="e">
        <f t="shared" si="656"/>
        <v>#REF!</v>
      </c>
      <c r="J53" s="451" t="e">
        <f>(G52+J46)*J45</f>
        <v>#REF!</v>
      </c>
      <c r="M53" s="445" t="e">
        <f t="shared" si="657"/>
        <v>#REF!</v>
      </c>
      <c r="N53" s="433"/>
      <c r="P53" s="451" t="e">
        <f>(M52+P46)*P45</f>
        <v>#REF!</v>
      </c>
      <c r="S53" s="445" t="e">
        <f t="shared" si="658"/>
        <v>#REF!</v>
      </c>
      <c r="T53" s="433"/>
      <c r="V53" s="451" t="e">
        <f>(S52+V46)*V45</f>
        <v>#REF!</v>
      </c>
      <c r="Y53" s="445" t="e">
        <f t="shared" si="659"/>
        <v>#REF!</v>
      </c>
      <c r="Z53" s="433"/>
      <c r="AB53" s="451" t="e">
        <f>(Y52+AB46)*AB45</f>
        <v>#REF!</v>
      </c>
      <c r="AE53" s="445" t="e">
        <f t="shared" si="660"/>
        <v>#REF!</v>
      </c>
      <c r="AF53" s="433"/>
      <c r="AH53" s="451" t="e">
        <f>(AE52+AH46)*AH45</f>
        <v>#REF!</v>
      </c>
      <c r="AK53" s="445" t="e">
        <f t="shared" si="661"/>
        <v>#REF!</v>
      </c>
      <c r="AL53" s="433"/>
      <c r="AN53" s="451" t="e">
        <f>(AK52+AN46)*AN45</f>
        <v>#REF!</v>
      </c>
      <c r="AQ53" s="445" t="e">
        <f t="shared" si="662"/>
        <v>#REF!</v>
      </c>
      <c r="AR53" s="433"/>
      <c r="AT53" s="451" t="e">
        <f>(AQ52+AT46)*AT45</f>
        <v>#REF!</v>
      </c>
      <c r="AW53" s="445" t="e">
        <f t="shared" si="663"/>
        <v>#REF!</v>
      </c>
      <c r="AX53" s="433"/>
      <c r="AZ53" s="451" t="e">
        <f>(AW52+AZ46)*AZ45</f>
        <v>#REF!</v>
      </c>
      <c r="BC53" s="445" t="e">
        <f t="shared" si="664"/>
        <v>#REF!</v>
      </c>
      <c r="BD53" s="433"/>
      <c r="BF53" s="451" t="e">
        <f>(BC52+BF46)*BF45</f>
        <v>#REF!</v>
      </c>
      <c r="BI53" s="445" t="e">
        <f t="shared" si="665"/>
        <v>#REF!</v>
      </c>
      <c r="BJ53" s="433"/>
      <c r="BL53" s="451" t="e">
        <f>(BI52+BL46)*BL45</f>
        <v>#REF!</v>
      </c>
      <c r="BO53" s="445" t="e">
        <f t="shared" si="666"/>
        <v>#REF!</v>
      </c>
      <c r="BP53" s="433"/>
      <c r="BR53" s="451" t="e">
        <f>(BO52+BR46)*BR45</f>
        <v>#REF!</v>
      </c>
      <c r="BU53" s="445" t="e">
        <f t="shared" si="667"/>
        <v>#REF!</v>
      </c>
      <c r="BV53" s="433"/>
      <c r="BX53" s="451" t="e">
        <f>(BU52+BX46)*BX45</f>
        <v>#REF!</v>
      </c>
      <c r="BZ53" s="433"/>
      <c r="CA53" s="445" t="e">
        <f t="shared" si="668"/>
        <v>#REF!</v>
      </c>
      <c r="CB53" s="433"/>
      <c r="CD53" s="451" t="e">
        <f>(CA52+CD46)*CD45</f>
        <v>#REF!</v>
      </c>
      <c r="CG53" s="445" t="e">
        <f t="shared" si="669"/>
        <v>#REF!</v>
      </c>
      <c r="CH53" s="433"/>
      <c r="CJ53" s="451" t="e">
        <f>(CG52+CJ46)*CJ45</f>
        <v>#REF!</v>
      </c>
      <c r="CL53" s="433"/>
    </row>
    <row r="54" hidden="1">
      <c r="A54" s="410" t="e">
        <f>A31+A70</f>
        <v>#REF!</v>
      </c>
      <c r="B54" s="417"/>
      <c r="D54" s="451" t="e">
        <f>(A53+D46)*D45</f>
        <v>#REF!</v>
      </c>
      <c r="G54" s="445" t="e">
        <f t="shared" si="656"/>
        <v>#REF!</v>
      </c>
      <c r="J54" s="451" t="e">
        <f>(G53+J46)*J45</f>
        <v>#REF!</v>
      </c>
      <c r="M54" s="445" t="e">
        <f t="shared" si="657"/>
        <v>#REF!</v>
      </c>
      <c r="N54" s="433"/>
      <c r="P54" s="451" t="e">
        <f>(M53+P46)*P45</f>
        <v>#REF!</v>
      </c>
      <c r="S54" s="445" t="e">
        <f t="shared" si="658"/>
        <v>#REF!</v>
      </c>
      <c r="T54" s="433"/>
      <c r="V54" s="451" t="e">
        <f>(S53+V46)*V45</f>
        <v>#REF!</v>
      </c>
      <c r="Y54" s="445" t="e">
        <f t="shared" si="659"/>
        <v>#REF!</v>
      </c>
      <c r="Z54" s="433"/>
      <c r="AB54" s="451" t="e">
        <f>(Y53+AB46)*AB45</f>
        <v>#REF!</v>
      </c>
      <c r="AE54" s="445" t="e">
        <f t="shared" si="660"/>
        <v>#REF!</v>
      </c>
      <c r="AF54" s="433"/>
      <c r="AH54" s="451" t="e">
        <f>(AE53+AH46)*AH45</f>
        <v>#REF!</v>
      </c>
      <c r="AK54" s="445" t="e">
        <f t="shared" si="661"/>
        <v>#REF!</v>
      </c>
      <c r="AL54" s="433"/>
      <c r="AN54" s="451" t="e">
        <f>(AK53+AN46)*AN45</f>
        <v>#REF!</v>
      </c>
      <c r="AQ54" s="445" t="e">
        <f t="shared" si="662"/>
        <v>#REF!</v>
      </c>
      <c r="AR54" s="433"/>
      <c r="AT54" s="451" t="e">
        <f>(AQ53+AT46)*AT45</f>
        <v>#REF!</v>
      </c>
      <c r="AW54" s="445" t="e">
        <f t="shared" si="663"/>
        <v>#REF!</v>
      </c>
      <c r="AX54" s="433"/>
      <c r="AZ54" s="451" t="e">
        <f>(AW53+AZ46)*AZ45</f>
        <v>#REF!</v>
      </c>
      <c r="BC54" s="445" t="e">
        <f t="shared" si="664"/>
        <v>#REF!</v>
      </c>
      <c r="BD54" s="433"/>
      <c r="BF54" s="451" t="e">
        <f>(BC53+BF46)*BF45</f>
        <v>#REF!</v>
      </c>
      <c r="BI54" s="445" t="e">
        <f t="shared" si="665"/>
        <v>#REF!</v>
      </c>
      <c r="BJ54" s="433"/>
      <c r="BL54" s="451" t="e">
        <f>(BI53+BL46)*BL45</f>
        <v>#REF!</v>
      </c>
      <c r="BO54" s="445" t="e">
        <f t="shared" si="666"/>
        <v>#REF!</v>
      </c>
      <c r="BP54" s="433"/>
      <c r="BR54" s="451" t="e">
        <f>(BO53+BR46)*BR45</f>
        <v>#REF!</v>
      </c>
      <c r="BU54" s="445" t="e">
        <f t="shared" si="667"/>
        <v>#REF!</v>
      </c>
      <c r="BV54" s="433"/>
      <c r="BX54" s="451" t="e">
        <f>(BU53+BX46)*BX45</f>
        <v>#REF!</v>
      </c>
      <c r="BZ54" s="433"/>
      <c r="CA54" s="445" t="e">
        <f t="shared" si="668"/>
        <v>#REF!</v>
      </c>
      <c r="CB54" s="433"/>
      <c r="CD54" s="451" t="e">
        <f>(CA53+CD46)*CD45</f>
        <v>#REF!</v>
      </c>
      <c r="CG54" s="445" t="e">
        <f t="shared" si="669"/>
        <v>#REF!</v>
      </c>
      <c r="CH54" s="433"/>
      <c r="CJ54" s="451" t="e">
        <f>(CG53+CJ46)*CJ45</f>
        <v>#REF!</v>
      </c>
      <c r="CL54" s="433"/>
    </row>
    <row r="55" hidden="1">
      <c r="A55" s="410" t="e">
        <f>A32+A69</f>
        <v>#REF!</v>
      </c>
      <c r="B55" s="417"/>
      <c r="D55" s="451" t="e">
        <f>(A54+D46)*D45</f>
        <v>#REF!</v>
      </c>
      <c r="G55" s="445" t="e">
        <f t="shared" si="656"/>
        <v>#REF!</v>
      </c>
      <c r="J55" s="451" t="e">
        <f>(G54+J46)*J45</f>
        <v>#REF!</v>
      </c>
      <c r="M55" s="445" t="e">
        <f t="shared" si="657"/>
        <v>#REF!</v>
      </c>
      <c r="N55" s="417"/>
      <c r="P55" s="451" t="e">
        <f>(M54+P46)*P45</f>
        <v>#REF!</v>
      </c>
      <c r="S55" s="445" t="e">
        <f t="shared" si="658"/>
        <v>#REF!</v>
      </c>
      <c r="T55" s="417"/>
      <c r="V55" s="451" t="e">
        <f>(S54+V46)*V45</f>
        <v>#REF!</v>
      </c>
      <c r="Y55" s="445" t="e">
        <f t="shared" si="659"/>
        <v>#REF!</v>
      </c>
      <c r="Z55" s="417"/>
      <c r="AB55" s="451" t="e">
        <f>(Y54+AB46)*AB45</f>
        <v>#REF!</v>
      </c>
      <c r="AE55" s="445" t="e">
        <f t="shared" si="660"/>
        <v>#REF!</v>
      </c>
      <c r="AF55" s="417"/>
      <c r="AH55" s="451" t="e">
        <f>(AE54+AH46)*AH45</f>
        <v>#REF!</v>
      </c>
      <c r="AK55" s="445" t="e">
        <f t="shared" si="661"/>
        <v>#REF!</v>
      </c>
      <c r="AL55" s="417"/>
      <c r="AN55" s="451" t="e">
        <f>(AK54+AN46)*AN45</f>
        <v>#REF!</v>
      </c>
      <c r="AQ55" s="445" t="e">
        <f t="shared" si="662"/>
        <v>#REF!</v>
      </c>
      <c r="AR55" s="417"/>
      <c r="AT55" s="451" t="e">
        <f>(AQ54+AT46)*AT45</f>
        <v>#REF!</v>
      </c>
      <c r="AW55" s="445" t="e">
        <f t="shared" si="663"/>
        <v>#REF!</v>
      </c>
      <c r="AX55" s="417"/>
      <c r="AZ55" s="451" t="e">
        <f>(AW54+AZ46)*AZ45</f>
        <v>#REF!</v>
      </c>
      <c r="BC55" s="445" t="e">
        <f t="shared" si="664"/>
        <v>#REF!</v>
      </c>
      <c r="BD55" s="417"/>
      <c r="BF55" s="451" t="e">
        <f>(BC54+BF46)*BF45</f>
        <v>#REF!</v>
      </c>
      <c r="BI55" s="445" t="e">
        <f t="shared" si="665"/>
        <v>#REF!</v>
      </c>
      <c r="BJ55" s="417"/>
      <c r="BL55" s="451" t="e">
        <f>(BI54+BL46)*BL45</f>
        <v>#REF!</v>
      </c>
      <c r="BO55" s="445" t="e">
        <f t="shared" si="666"/>
        <v>#REF!</v>
      </c>
      <c r="BP55" s="417"/>
      <c r="BR55" s="451" t="e">
        <f>(BO54+BR46)*BR45</f>
        <v>#REF!</v>
      </c>
      <c r="BU55" s="445" t="e">
        <f t="shared" si="667"/>
        <v>#REF!</v>
      </c>
      <c r="BV55" s="417"/>
      <c r="BX55" s="451" t="e">
        <f>(BU54+BX46)*BX45</f>
        <v>#REF!</v>
      </c>
      <c r="BZ55" s="433"/>
      <c r="CA55" s="445" t="e">
        <f t="shared" si="668"/>
        <v>#REF!</v>
      </c>
      <c r="CB55" s="417"/>
      <c r="CD55" s="451" t="e">
        <f>(CA54+CD46)*CD45</f>
        <v>#REF!</v>
      </c>
      <c r="CG55" s="445" t="e">
        <f t="shared" si="669"/>
        <v>#REF!</v>
      </c>
      <c r="CH55" s="417"/>
      <c r="CJ55" s="451" t="e">
        <f>(CG54+CJ46)*CJ45</f>
        <v>#REF!</v>
      </c>
      <c r="CL55" s="433"/>
    </row>
    <row r="56" hidden="1">
      <c r="A56" s="410" t="e">
        <f>A33+A68</f>
        <v>#REF!</v>
      </c>
      <c r="B56" s="417"/>
      <c r="D56" s="451" t="e">
        <f>(A55+D46)*D45</f>
        <v>#REF!</v>
      </c>
      <c r="F56" s="417"/>
      <c r="G56" s="445" t="e">
        <f t="shared" si="656"/>
        <v>#REF!</v>
      </c>
      <c r="J56" s="451" t="e">
        <f>(G55+J46)*J45</f>
        <v>#REF!</v>
      </c>
      <c r="L56" s="417"/>
      <c r="M56" s="445" t="e">
        <f t="shared" si="657"/>
        <v>#REF!</v>
      </c>
      <c r="N56" s="417"/>
      <c r="P56" s="451" t="e">
        <f>(M55+P46)*P45</f>
        <v>#REF!</v>
      </c>
      <c r="R56" s="417"/>
      <c r="S56" s="445" t="e">
        <f t="shared" si="658"/>
        <v>#REF!</v>
      </c>
      <c r="T56" s="417"/>
      <c r="V56" s="451" t="e">
        <f>(S55+V46)*V45</f>
        <v>#REF!</v>
      </c>
      <c r="X56" s="417"/>
      <c r="Y56" s="445" t="e">
        <f t="shared" si="659"/>
        <v>#REF!</v>
      </c>
      <c r="Z56" s="417"/>
      <c r="AB56" s="451" t="e">
        <f>(Y55+AB46)*AB45</f>
        <v>#REF!</v>
      </c>
      <c r="AD56" s="417"/>
      <c r="AE56" s="445" t="e">
        <f t="shared" si="660"/>
        <v>#REF!</v>
      </c>
      <c r="AF56" s="417"/>
      <c r="AH56" s="451" t="e">
        <f>(AE55+AH46)*AH45</f>
        <v>#REF!</v>
      </c>
      <c r="AJ56" s="417"/>
      <c r="AK56" s="445" t="e">
        <f t="shared" si="661"/>
        <v>#REF!</v>
      </c>
      <c r="AL56" s="417"/>
      <c r="AN56" s="451" t="e">
        <f>(AK55+AN46)*AN45</f>
        <v>#REF!</v>
      </c>
      <c r="AP56" s="417"/>
      <c r="AQ56" s="445" t="e">
        <f t="shared" si="662"/>
        <v>#REF!</v>
      </c>
      <c r="AR56" s="417"/>
      <c r="AT56" s="451" t="e">
        <f>(AQ55+AT46)*AT45</f>
        <v>#REF!</v>
      </c>
      <c r="AV56" s="417"/>
      <c r="AW56" s="445" t="e">
        <f t="shared" si="663"/>
        <v>#REF!</v>
      </c>
      <c r="AX56" s="417"/>
      <c r="AZ56" s="451" t="e">
        <f>(AW55+AZ46)*AZ45</f>
        <v>#REF!</v>
      </c>
      <c r="BB56" s="417"/>
      <c r="BC56" s="445" t="e">
        <f t="shared" si="664"/>
        <v>#REF!</v>
      </c>
      <c r="BD56" s="417"/>
      <c r="BF56" s="451" t="e">
        <f>(BC55+BF46)*BF45</f>
        <v>#REF!</v>
      </c>
      <c r="BH56" s="417"/>
      <c r="BI56" s="445" t="e">
        <f t="shared" si="665"/>
        <v>#REF!</v>
      </c>
      <c r="BJ56" s="417"/>
      <c r="BL56" s="451" t="e">
        <f>(BI55+BL46)*BL45</f>
        <v>#REF!</v>
      </c>
      <c r="BN56" s="417"/>
      <c r="BO56" s="445" t="e">
        <f t="shared" si="666"/>
        <v>#REF!</v>
      </c>
      <c r="BP56" s="417"/>
      <c r="BR56" s="451" t="e">
        <f>(BO55+BR46)*BR45</f>
        <v>#REF!</v>
      </c>
      <c r="BT56" s="417"/>
      <c r="BU56" s="445" t="e">
        <f t="shared" si="667"/>
        <v>#REF!</v>
      </c>
      <c r="BV56" s="417"/>
      <c r="BX56" s="451" t="e">
        <f>(BU55+BX46)*BX45</f>
        <v>#REF!</v>
      </c>
      <c r="BZ56" s="417"/>
      <c r="CA56" s="445" t="e">
        <f t="shared" si="668"/>
        <v>#REF!</v>
      </c>
      <c r="CB56" s="417"/>
      <c r="CD56" s="451" t="e">
        <f>(CA55+CD46)*CD45</f>
        <v>#REF!</v>
      </c>
      <c r="CF56" s="417"/>
      <c r="CG56" s="445" t="e">
        <f t="shared" si="669"/>
        <v>#REF!</v>
      </c>
      <c r="CH56" s="417"/>
      <c r="CJ56" s="451" t="e">
        <f>(CG55+CJ46)*CJ45</f>
        <v>#REF!</v>
      </c>
      <c r="CL56" s="417"/>
    </row>
    <row r="57" hidden="1">
      <c r="A57" s="410" t="e">
        <f>A34+A67</f>
        <v>#REF!</v>
      </c>
      <c r="B57" s="417"/>
      <c r="D57" s="451" t="e">
        <f>(A56+D46)*D45</f>
        <v>#REF!</v>
      </c>
      <c r="F57" s="417"/>
      <c r="G57" s="445" t="e">
        <f t="shared" si="656"/>
        <v>#REF!</v>
      </c>
      <c r="J57" s="451" t="e">
        <f>(G56+J46)*J45</f>
        <v>#REF!</v>
      </c>
      <c r="L57" s="417"/>
      <c r="M57" s="445" t="e">
        <f t="shared" si="657"/>
        <v>#REF!</v>
      </c>
      <c r="N57" s="417"/>
      <c r="P57" s="451" t="e">
        <f>(M56+P46)*P45</f>
        <v>#REF!</v>
      </c>
      <c r="R57" s="417"/>
      <c r="S57" s="445" t="e">
        <f t="shared" si="658"/>
        <v>#REF!</v>
      </c>
      <c r="T57" s="433"/>
      <c r="V57" s="451" t="e">
        <f>(S56+V46)*V45</f>
        <v>#REF!</v>
      </c>
      <c r="X57" s="417"/>
      <c r="Y57" s="445" t="e">
        <f t="shared" si="659"/>
        <v>#REF!</v>
      </c>
      <c r="Z57" s="433"/>
      <c r="AB57" s="451" t="e">
        <f>(Y56+AB46)*AB45</f>
        <v>#REF!</v>
      </c>
      <c r="AD57" s="417"/>
      <c r="AE57" s="445" t="e">
        <f t="shared" si="660"/>
        <v>#REF!</v>
      </c>
      <c r="AF57" s="433"/>
      <c r="AH57" s="451" t="e">
        <f>(AE56+AH46)*AH45</f>
        <v>#REF!</v>
      </c>
      <c r="AJ57" s="417"/>
      <c r="AK57" s="445" t="e">
        <f t="shared" si="661"/>
        <v>#REF!</v>
      </c>
      <c r="AL57" s="433"/>
      <c r="AN57" s="451" t="e">
        <f>(AK56+AN46)*AN45</f>
        <v>#REF!</v>
      </c>
      <c r="AP57" s="417"/>
      <c r="AQ57" s="445" t="e">
        <f t="shared" si="662"/>
        <v>#REF!</v>
      </c>
      <c r="AR57" s="433"/>
      <c r="AT57" s="451" t="e">
        <f>(AQ56+AT46)*AT45</f>
        <v>#REF!</v>
      </c>
      <c r="AV57" s="417"/>
      <c r="AW57" s="445" t="e">
        <f t="shared" si="663"/>
        <v>#REF!</v>
      </c>
      <c r="AX57" s="433"/>
      <c r="AZ57" s="451" t="e">
        <f>(AW56+AZ46)*AZ45</f>
        <v>#REF!</v>
      </c>
      <c r="BB57" s="417"/>
      <c r="BC57" s="445" t="e">
        <f t="shared" si="664"/>
        <v>#REF!</v>
      </c>
      <c r="BD57" s="433"/>
      <c r="BF57" s="451" t="e">
        <f>(BC56+BF46)*BF45</f>
        <v>#REF!</v>
      </c>
      <c r="BH57" s="417"/>
      <c r="BI57" s="445" t="e">
        <f t="shared" si="665"/>
        <v>#REF!</v>
      </c>
      <c r="BJ57" s="433"/>
      <c r="BL57" s="451" t="e">
        <f>(BI56+BL46)*BL45</f>
        <v>#REF!</v>
      </c>
      <c r="BN57" s="417"/>
      <c r="BO57" s="445" t="e">
        <f t="shared" si="666"/>
        <v>#REF!</v>
      </c>
      <c r="BP57" s="433"/>
      <c r="BR57" s="451" t="e">
        <f>(BO56+BR46)*BR45</f>
        <v>#REF!</v>
      </c>
      <c r="BT57" s="417"/>
      <c r="BU57" s="445" t="e">
        <f t="shared" si="667"/>
        <v>#REF!</v>
      </c>
      <c r="BV57" s="433"/>
      <c r="BX57" s="451" t="e">
        <f>(BU56+BX46)*BX45</f>
        <v>#REF!</v>
      </c>
      <c r="BZ57" s="417"/>
      <c r="CA57" s="445" t="e">
        <f t="shared" si="668"/>
        <v>#REF!</v>
      </c>
      <c r="CB57" s="433"/>
      <c r="CD57" s="451" t="e">
        <f>(CA56+CD46)*CD45</f>
        <v>#REF!</v>
      </c>
      <c r="CF57" s="417"/>
      <c r="CG57" s="445" t="e">
        <f t="shared" si="669"/>
        <v>#REF!</v>
      </c>
      <c r="CH57" s="433"/>
      <c r="CJ57" s="451" t="e">
        <f>(CG56+CJ46)*CJ45</f>
        <v>#REF!</v>
      </c>
      <c r="CL57" s="417"/>
    </row>
    <row r="58" hidden="1">
      <c r="A58" s="410" t="e">
        <f>A35+A66</f>
        <v>#REF!</v>
      </c>
      <c r="B58" s="417"/>
      <c r="D58" s="451" t="e">
        <f>(A57+D46)*D45</f>
        <v>#REF!</v>
      </c>
      <c r="F58" s="417"/>
      <c r="G58" s="445" t="e">
        <f t="shared" si="656"/>
        <v>#REF!</v>
      </c>
      <c r="J58" s="451" t="e">
        <f>(G57+J46)*J45</f>
        <v>#REF!</v>
      </c>
      <c r="L58" s="417"/>
      <c r="M58" s="445" t="e">
        <f t="shared" si="657"/>
        <v>#REF!</v>
      </c>
      <c r="N58" s="417"/>
      <c r="P58" s="451" t="e">
        <f>(M57+P46)*P45</f>
        <v>#REF!</v>
      </c>
      <c r="R58" s="417"/>
      <c r="S58" s="445" t="e">
        <f t="shared" si="658"/>
        <v>#REF!</v>
      </c>
      <c r="T58" s="433"/>
      <c r="V58" s="451" t="e">
        <f>(S57+V46)*V45</f>
        <v>#REF!</v>
      </c>
      <c r="X58" s="417"/>
      <c r="Y58" s="445" t="e">
        <f t="shared" si="659"/>
        <v>#REF!</v>
      </c>
      <c r="Z58" s="433"/>
      <c r="AB58" s="451" t="e">
        <f>(Y57+AB46)*AB45</f>
        <v>#REF!</v>
      </c>
      <c r="AD58" s="417"/>
      <c r="AE58" s="445" t="e">
        <f t="shared" si="660"/>
        <v>#REF!</v>
      </c>
      <c r="AF58" s="433"/>
      <c r="AH58" s="451" t="e">
        <f>(AE57+AH46)*AH45</f>
        <v>#REF!</v>
      </c>
      <c r="AJ58" s="417"/>
      <c r="AK58" s="445" t="e">
        <f t="shared" si="661"/>
        <v>#REF!</v>
      </c>
      <c r="AL58" s="433"/>
      <c r="AN58" s="451" t="e">
        <f>(AK57+AN46)*AN45</f>
        <v>#REF!</v>
      </c>
      <c r="AP58" s="417"/>
      <c r="AQ58" s="445" t="e">
        <f t="shared" si="662"/>
        <v>#REF!</v>
      </c>
      <c r="AR58" s="433"/>
      <c r="AT58" s="451" t="e">
        <f>(AQ57+AT46)*AT45</f>
        <v>#REF!</v>
      </c>
      <c r="AV58" s="417"/>
      <c r="AW58" s="445" t="e">
        <f t="shared" si="663"/>
        <v>#REF!</v>
      </c>
      <c r="AX58" s="433"/>
      <c r="AZ58" s="451" t="e">
        <f>(AW57+AZ46)*AZ45</f>
        <v>#REF!</v>
      </c>
      <c r="BB58" s="417"/>
      <c r="BC58" s="445" t="e">
        <f t="shared" si="664"/>
        <v>#REF!</v>
      </c>
      <c r="BD58" s="433"/>
      <c r="BF58" s="451" t="e">
        <f>(BC57+BF46)*BF45</f>
        <v>#REF!</v>
      </c>
      <c r="BH58" s="417"/>
      <c r="BI58" s="445" t="e">
        <f t="shared" si="665"/>
        <v>#REF!</v>
      </c>
      <c r="BJ58" s="433"/>
      <c r="BL58" s="451" t="e">
        <f>(BI57+BL46)*BL45</f>
        <v>#REF!</v>
      </c>
      <c r="BN58" s="417"/>
      <c r="BO58" s="445" t="e">
        <f t="shared" si="666"/>
        <v>#REF!</v>
      </c>
      <c r="BP58" s="433"/>
      <c r="BR58" s="451" t="e">
        <f>(BO57+BR46)*BR45</f>
        <v>#REF!</v>
      </c>
      <c r="BT58" s="417"/>
      <c r="BU58" s="445" t="e">
        <f t="shared" si="667"/>
        <v>#REF!</v>
      </c>
      <c r="BV58" s="433"/>
      <c r="BX58" s="451" t="e">
        <f>(BU57+BX46)*BX45</f>
        <v>#REF!</v>
      </c>
      <c r="BZ58" s="417"/>
      <c r="CA58" s="445" t="e">
        <f t="shared" si="668"/>
        <v>#REF!</v>
      </c>
      <c r="CB58" s="433"/>
      <c r="CD58" s="451" t="e">
        <f>(CA57+CD46)*CD45</f>
        <v>#REF!</v>
      </c>
      <c r="CF58" s="417"/>
      <c r="CG58" s="445" t="e">
        <f t="shared" si="669"/>
        <v>#REF!</v>
      </c>
      <c r="CH58" s="433"/>
      <c r="CJ58" s="451" t="e">
        <f>(CG57+CJ46)*CJ45</f>
        <v>#REF!</v>
      </c>
      <c r="CL58" s="417"/>
    </row>
    <row r="59" hidden="1">
      <c r="A59" s="410" t="e">
        <f>A36+A65</f>
        <v>#REF!</v>
      </c>
      <c r="B59" s="417"/>
      <c r="D59" s="451" t="e">
        <f>(A58+D46)*D45</f>
        <v>#REF!</v>
      </c>
      <c r="F59" s="417"/>
      <c r="G59" s="445" t="e">
        <f t="shared" si="656"/>
        <v>#REF!</v>
      </c>
      <c r="H59" s="417"/>
      <c r="J59" s="451" t="e">
        <f>(G58+J46)*J45</f>
        <v>#REF!</v>
      </c>
      <c r="L59" s="417"/>
      <c r="M59" s="445" t="e">
        <f t="shared" si="657"/>
        <v>#REF!</v>
      </c>
      <c r="N59" s="417"/>
      <c r="P59" s="451" t="e">
        <f>(M58+P46)*P45</f>
        <v>#REF!</v>
      </c>
      <c r="R59" s="417"/>
      <c r="S59" s="445" t="e">
        <f t="shared" si="658"/>
        <v>#REF!</v>
      </c>
      <c r="T59" s="433"/>
      <c r="V59" s="451" t="e">
        <f>(S58+V46)*V45</f>
        <v>#REF!</v>
      </c>
      <c r="X59" s="417"/>
      <c r="Y59" s="445" t="e">
        <f t="shared" si="659"/>
        <v>#REF!</v>
      </c>
      <c r="Z59" s="433"/>
      <c r="AB59" s="451" t="e">
        <f>(Y58+AB46)*AB45</f>
        <v>#REF!</v>
      </c>
      <c r="AD59" s="417"/>
      <c r="AE59" s="445" t="e">
        <f t="shared" si="660"/>
        <v>#REF!</v>
      </c>
      <c r="AF59" s="433"/>
      <c r="AH59" s="451" t="e">
        <f>(AE58+AH46)*AH45</f>
        <v>#REF!</v>
      </c>
      <c r="AJ59" s="417"/>
      <c r="AK59" s="445" t="e">
        <f t="shared" si="661"/>
        <v>#REF!</v>
      </c>
      <c r="AL59" s="433"/>
      <c r="AN59" s="451" t="e">
        <f>(AK58+AN46)*AN45</f>
        <v>#REF!</v>
      </c>
      <c r="AP59" s="417"/>
      <c r="AQ59" s="445" t="e">
        <f t="shared" si="662"/>
        <v>#REF!</v>
      </c>
      <c r="AR59" s="433"/>
      <c r="AT59" s="451" t="e">
        <f>(AQ58+AT46)*AT45</f>
        <v>#REF!</v>
      </c>
      <c r="AV59" s="417"/>
      <c r="AW59" s="445" t="e">
        <f t="shared" si="663"/>
        <v>#REF!</v>
      </c>
      <c r="AX59" s="433"/>
      <c r="AZ59" s="451" t="e">
        <f>(AW58+AZ46)*AZ45</f>
        <v>#REF!</v>
      </c>
      <c r="BB59" s="417"/>
      <c r="BC59" s="445" t="e">
        <f t="shared" si="664"/>
        <v>#REF!</v>
      </c>
      <c r="BD59" s="433"/>
      <c r="BF59" s="451" t="e">
        <f>(BC58+BF46)*BF45</f>
        <v>#REF!</v>
      </c>
      <c r="BH59" s="417"/>
      <c r="BI59" s="445" t="e">
        <f t="shared" si="665"/>
        <v>#REF!</v>
      </c>
      <c r="BJ59" s="433"/>
      <c r="BL59" s="451" t="e">
        <f>(BI58+BL46)*BL45</f>
        <v>#REF!</v>
      </c>
      <c r="BN59" s="417"/>
      <c r="BO59" s="445" t="e">
        <f t="shared" si="666"/>
        <v>#REF!</v>
      </c>
      <c r="BP59" s="433"/>
      <c r="BR59" s="451" t="e">
        <f>(BO58+BR46)*BR45</f>
        <v>#REF!</v>
      </c>
      <c r="BT59" s="417"/>
      <c r="BU59" s="445" t="e">
        <f t="shared" si="667"/>
        <v>#REF!</v>
      </c>
      <c r="BV59" s="433"/>
      <c r="BX59" s="451" t="e">
        <f>(BU58+BX46)*BX45</f>
        <v>#REF!</v>
      </c>
      <c r="BZ59" s="417"/>
      <c r="CA59" s="445" t="e">
        <f t="shared" si="668"/>
        <v>#REF!</v>
      </c>
      <c r="CB59" s="433"/>
      <c r="CD59" s="451" t="e">
        <f>(CA58+CD46)*CD45</f>
        <v>#REF!</v>
      </c>
      <c r="CF59" s="417"/>
      <c r="CG59" s="445" t="e">
        <f t="shared" si="669"/>
        <v>#REF!</v>
      </c>
      <c r="CH59" s="433"/>
      <c r="CJ59" s="451" t="e">
        <f>(CG58+CJ46)*CJ45</f>
        <v>#REF!</v>
      </c>
      <c r="CL59" s="417"/>
    </row>
    <row r="60" hidden="1">
      <c r="A60" s="410" t="e">
        <f>A37+A64</f>
        <v>#REF!</v>
      </c>
      <c r="B60" s="417"/>
      <c r="D60" s="451" t="e">
        <f>(A59+D46)*D45</f>
        <v>#REF!</v>
      </c>
      <c r="F60" s="417"/>
      <c r="G60" s="445" t="e">
        <f t="shared" si="656"/>
        <v>#REF!</v>
      </c>
      <c r="H60" s="417"/>
      <c r="J60" s="451" t="e">
        <f>(G59+J46)*J45</f>
        <v>#REF!</v>
      </c>
      <c r="L60" s="417"/>
      <c r="M60" s="445" t="e">
        <f t="shared" si="657"/>
        <v>#REF!</v>
      </c>
      <c r="N60" s="417"/>
      <c r="P60" s="451" t="e">
        <f>(M59+P46)*P45</f>
        <v>#REF!</v>
      </c>
      <c r="R60" s="417"/>
      <c r="S60" s="445" t="e">
        <f t="shared" si="658"/>
        <v>#REF!</v>
      </c>
      <c r="T60" s="433"/>
      <c r="V60" s="451" t="e">
        <f>(S59+V46)*V45</f>
        <v>#REF!</v>
      </c>
      <c r="X60" s="417"/>
      <c r="Y60" s="445" t="e">
        <f t="shared" si="659"/>
        <v>#REF!</v>
      </c>
      <c r="Z60" s="433"/>
      <c r="AB60" s="451" t="e">
        <f>(Y59+AB46)*AB45</f>
        <v>#REF!</v>
      </c>
      <c r="AD60" s="417"/>
      <c r="AE60" s="445" t="e">
        <f t="shared" si="660"/>
        <v>#REF!</v>
      </c>
      <c r="AF60" s="433"/>
      <c r="AH60" s="451" t="e">
        <f>(AE59+AH46)*AH45</f>
        <v>#REF!</v>
      </c>
      <c r="AJ60" s="417"/>
      <c r="AK60" s="445" t="e">
        <f t="shared" si="661"/>
        <v>#REF!</v>
      </c>
      <c r="AL60" s="433"/>
      <c r="AN60" s="451" t="e">
        <f>(AK59+AN46)*AN45</f>
        <v>#REF!</v>
      </c>
      <c r="AP60" s="417"/>
      <c r="AQ60" s="445" t="e">
        <f t="shared" si="662"/>
        <v>#REF!</v>
      </c>
      <c r="AR60" s="433"/>
      <c r="AT60" s="451" t="e">
        <f>(AQ59+AT46)*AT45</f>
        <v>#REF!</v>
      </c>
      <c r="AV60" s="417"/>
      <c r="AW60" s="445" t="e">
        <f t="shared" si="663"/>
        <v>#REF!</v>
      </c>
      <c r="AX60" s="433"/>
      <c r="AZ60" s="451" t="e">
        <f>(AW59+AZ46)*AZ45</f>
        <v>#REF!</v>
      </c>
      <c r="BB60" s="417"/>
      <c r="BC60" s="445" t="e">
        <f t="shared" si="664"/>
        <v>#REF!</v>
      </c>
      <c r="BD60" s="433"/>
      <c r="BF60" s="451" t="e">
        <f>(BC59+BF46)*BF45</f>
        <v>#REF!</v>
      </c>
      <c r="BH60" s="417"/>
      <c r="BI60" s="445" t="e">
        <f t="shared" si="665"/>
        <v>#REF!</v>
      </c>
      <c r="BJ60" s="433"/>
      <c r="BL60" s="451" t="e">
        <f>(BI59+BL46)*BL45</f>
        <v>#REF!</v>
      </c>
      <c r="BN60" s="417"/>
      <c r="BO60" s="445" t="e">
        <f t="shared" si="666"/>
        <v>#REF!</v>
      </c>
      <c r="BP60" s="433"/>
      <c r="BR60" s="451" t="e">
        <f>(BO59+BR46)*BR45</f>
        <v>#REF!</v>
      </c>
      <c r="BT60" s="417"/>
      <c r="BU60" s="445" t="e">
        <f t="shared" si="667"/>
        <v>#REF!</v>
      </c>
      <c r="BV60" s="433"/>
      <c r="BX60" s="451" t="e">
        <f>(BU59+BX46)*BX45</f>
        <v>#REF!</v>
      </c>
      <c r="BZ60" s="417"/>
      <c r="CA60" s="445" t="e">
        <f t="shared" si="668"/>
        <v>#REF!</v>
      </c>
      <c r="CB60" s="433"/>
      <c r="CD60" s="451" t="e">
        <f>(CA59+CD46)*CD45</f>
        <v>#REF!</v>
      </c>
      <c r="CF60" s="417"/>
      <c r="CG60" s="445" t="e">
        <f t="shared" si="669"/>
        <v>#REF!</v>
      </c>
      <c r="CH60" s="433"/>
      <c r="CJ60" s="451" t="e">
        <f>(CG59+CJ46)*CJ45</f>
        <v>#REF!</v>
      </c>
      <c r="CL60" s="417"/>
    </row>
    <row r="61" ht="16.199999999999999" hidden="1">
      <c r="A61" s="410" t="e">
        <f>A38+A63</f>
        <v>#REF!</v>
      </c>
      <c r="B61" s="417"/>
      <c r="D61" s="452" t="e">
        <f>(A60+D46)*D45</f>
        <v>#REF!</v>
      </c>
      <c r="F61" s="417"/>
      <c r="G61" s="445" t="e">
        <f t="shared" si="656"/>
        <v>#REF!</v>
      </c>
      <c r="H61" s="417"/>
      <c r="J61" s="452" t="e">
        <f>(G60+J46)*J45</f>
        <v>#REF!</v>
      </c>
      <c r="L61" s="417"/>
      <c r="M61" s="445" t="e">
        <f t="shared" si="657"/>
        <v>#REF!</v>
      </c>
      <c r="N61" s="417"/>
      <c r="P61" s="452" t="e">
        <f>(M60+P46)*P45</f>
        <v>#REF!</v>
      </c>
      <c r="R61" s="417"/>
      <c r="S61" s="445" t="e">
        <f t="shared" si="658"/>
        <v>#REF!</v>
      </c>
      <c r="T61" s="433"/>
      <c r="V61" s="452" t="e">
        <f>(S60+V46)*V45</f>
        <v>#REF!</v>
      </c>
      <c r="X61" s="417"/>
      <c r="Y61" s="445" t="e">
        <f t="shared" si="659"/>
        <v>#REF!</v>
      </c>
      <c r="Z61" s="433"/>
      <c r="AB61" s="452" t="e">
        <f>(Y60+AB46)*AB45</f>
        <v>#REF!</v>
      </c>
      <c r="AD61" s="417"/>
      <c r="AE61" s="445" t="e">
        <f t="shared" si="660"/>
        <v>#REF!</v>
      </c>
      <c r="AF61" s="433"/>
      <c r="AH61" s="452" t="e">
        <f>(AE60+AH46)*AH45</f>
        <v>#REF!</v>
      </c>
      <c r="AJ61" s="417"/>
      <c r="AK61" s="445" t="e">
        <f t="shared" si="661"/>
        <v>#REF!</v>
      </c>
      <c r="AL61" s="433"/>
      <c r="AN61" s="452" t="e">
        <f>(AK60+AN46)*AN45</f>
        <v>#REF!</v>
      </c>
      <c r="AP61" s="417"/>
      <c r="AQ61" s="445" t="e">
        <f t="shared" si="662"/>
        <v>#REF!</v>
      </c>
      <c r="AR61" s="433"/>
      <c r="AT61" s="452" t="e">
        <f>(AQ60+AT46)*AT45</f>
        <v>#REF!</v>
      </c>
      <c r="AV61" s="417"/>
      <c r="AW61" s="445" t="e">
        <f t="shared" si="663"/>
        <v>#REF!</v>
      </c>
      <c r="AX61" s="433"/>
      <c r="AZ61" s="452" t="e">
        <f>(AW60+AZ46)*AZ45</f>
        <v>#REF!</v>
      </c>
      <c r="BB61" s="417"/>
      <c r="BC61" s="445" t="e">
        <f t="shared" si="664"/>
        <v>#REF!</v>
      </c>
      <c r="BD61" s="433"/>
      <c r="BF61" s="452" t="e">
        <f>(BC60+BF46)*BF45</f>
        <v>#REF!</v>
      </c>
      <c r="BH61" s="417"/>
      <c r="BI61" s="445" t="e">
        <f t="shared" si="665"/>
        <v>#REF!</v>
      </c>
      <c r="BJ61" s="433"/>
      <c r="BL61" s="452" t="e">
        <f>(BI60+BL46)*BL45</f>
        <v>#REF!</v>
      </c>
      <c r="BN61" s="417"/>
      <c r="BO61" s="445" t="e">
        <f t="shared" si="666"/>
        <v>#REF!</v>
      </c>
      <c r="BP61" s="433"/>
      <c r="BR61" s="452" t="e">
        <f>(BO60+BR46)*BR45</f>
        <v>#REF!</v>
      </c>
      <c r="BT61" s="417"/>
      <c r="BU61" s="445" t="e">
        <f t="shared" si="667"/>
        <v>#REF!</v>
      </c>
      <c r="BV61" s="433"/>
      <c r="BX61" s="452" t="e">
        <f>(BU60+BX46)*BX45</f>
        <v>#REF!</v>
      </c>
      <c r="BZ61" s="417"/>
      <c r="CA61" s="445" t="e">
        <f t="shared" si="668"/>
        <v>#REF!</v>
      </c>
      <c r="CB61" s="433"/>
      <c r="CD61" s="452" t="e">
        <f>(CA60+CD46)*CD45</f>
        <v>#REF!</v>
      </c>
      <c r="CF61" s="417"/>
      <c r="CG61" s="445" t="e">
        <f t="shared" si="669"/>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idden="1">
      <c r="A63" s="410" t="e">
        <f t="shared" ref="A63:A112" si="670">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idden="1">
      <c r="A64" s="410" t="e">
        <f t="shared" si="670"/>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idden="1">
      <c r="A65" s="410" t="e">
        <f t="shared" si="670"/>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idden="1">
      <c r="A66" s="410" t="e">
        <f t="shared" si="670"/>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idden="1">
      <c r="A67" s="410" t="e">
        <f t="shared" si="670"/>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idden="1">
      <c r="A68" s="410" t="e">
        <f t="shared" si="670"/>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idden="1">
      <c r="A69" s="410" t="e">
        <f t="shared" si="670"/>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idden="1">
      <c r="A70" s="410" t="e">
        <f t="shared" si="670"/>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idden="1">
      <c r="A71" s="410" t="e">
        <f t="shared" si="670"/>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idden="1">
      <c r="A72" s="410" t="e">
        <f t="shared" si="670"/>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idden="1">
      <c r="A73" s="410" t="e">
        <f t="shared" si="670"/>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idden="1">
      <c r="A74" s="410" t="e">
        <f t="shared" si="670"/>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idden="1">
      <c r="A75" s="410" t="e">
        <f t="shared" si="670"/>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idden="1">
      <c r="A76" s="410" t="e">
        <f t="shared" si="670"/>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670"/>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199999999999999"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idden="1">
      <c r="A98" s="410" t="e">
        <f t="shared" si="670"/>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idden="1">
      <c r="A99" s="410" t="e">
        <f t="shared" si="670"/>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idden="1">
      <c r="A100" s="410" t="e">
        <f t="shared" si="670"/>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idden="1">
      <c r="A101" s="410" t="e">
        <f t="shared" si="670"/>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idden="1">
      <c r="A102" s="410" t="e">
        <f t="shared" si="670"/>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idden="1">
      <c r="A103" s="410" t="e">
        <f t="shared" si="670"/>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idden="1">
      <c r="A104" s="410" t="e">
        <f t="shared" si="670"/>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idden="1">
      <c r="A105" s="410" t="e">
        <f t="shared" si="670"/>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idden="1">
      <c r="A106" s="410" t="e">
        <f t="shared" si="670"/>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idden="1">
      <c r="A107" s="410" t="e">
        <f t="shared" si="670"/>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idden="1">
      <c r="A108" s="410" t="e">
        <f t="shared" si="670"/>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idden="1">
      <c r="A109" s="410" t="e">
        <f t="shared" si="670"/>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idden="1">
      <c r="A110" s="410" t="e">
        <f t="shared" si="670"/>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idden="1">
      <c r="A111" s="410" t="e">
        <f t="shared" si="670"/>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670"/>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idden="1">
      <c r="A116" s="445" t="s">
        <v>800</v>
      </c>
      <c r="B116" s="433"/>
      <c r="C116" s="417"/>
      <c r="D116" s="451">
        <f t="shared" ref="D116:D117" si="671">D337</f>
        <v>0</v>
      </c>
      <c r="E116" s="235" t="s">
        <v>415</v>
      </c>
      <c r="I116" s="235"/>
      <c r="J116" s="451">
        <f t="shared" ref="J116:J117" si="672">J337</f>
        <v>0</v>
      </c>
      <c r="K116" s="235"/>
      <c r="L116" s="235"/>
      <c r="M116" s="235"/>
      <c r="N116" s="235"/>
      <c r="O116" s="235"/>
      <c r="P116" s="451">
        <f t="shared" ref="P116:P117" si="673">P337</f>
        <v>0</v>
      </c>
      <c r="Q116" s="235"/>
      <c r="R116" s="235"/>
      <c r="S116" s="235"/>
      <c r="T116" s="235"/>
      <c r="U116" s="235"/>
      <c r="V116" s="451">
        <f t="shared" ref="V116:V117" si="674">V337</f>
        <v>0</v>
      </c>
      <c r="AA116" s="235"/>
      <c r="AB116" s="451">
        <f t="shared" ref="AB116:AB117" si="675">AB337</f>
        <v>0</v>
      </c>
      <c r="AC116" s="235"/>
      <c r="AD116" s="235"/>
      <c r="AE116" s="235"/>
      <c r="AF116" s="235"/>
      <c r="AG116" s="235"/>
      <c r="AH116" s="451">
        <f t="shared" ref="AH116:AH117" si="676">AH337</f>
        <v>0</v>
      </c>
      <c r="AM116" s="235"/>
      <c r="AN116" s="451">
        <f t="shared" ref="AN116:AN117" si="677">AN337</f>
        <v>0</v>
      </c>
      <c r="AS116" s="235"/>
      <c r="AT116" s="451">
        <f t="shared" ref="AT116:AT117" si="678">AT337</f>
        <v>0</v>
      </c>
      <c r="AY116" s="235"/>
      <c r="AZ116" s="451">
        <f t="shared" ref="AZ116:AZ117" si="679">AZ337</f>
        <v>0</v>
      </c>
      <c r="BA116" s="235"/>
      <c r="BB116" s="235"/>
      <c r="BC116" s="235"/>
      <c r="BD116" s="235"/>
      <c r="BE116" s="235"/>
      <c r="BF116" s="451">
        <f t="shared" ref="BF116:BF117" si="680">BF337</f>
        <v>0</v>
      </c>
      <c r="BK116" s="235"/>
      <c r="BL116" s="451">
        <f t="shared" ref="BL116:BL117" si="681">BL337</f>
        <v>0</v>
      </c>
      <c r="BQ116" s="235"/>
      <c r="BR116" s="451">
        <f t="shared" ref="BR116:BR117" si="682">BR337</f>
        <v>0</v>
      </c>
      <c r="BW116" s="235"/>
      <c r="BX116" s="451">
        <f t="shared" ref="BX116:BX117" si="683">BX337</f>
        <v>0</v>
      </c>
      <c r="BZ116" s="433"/>
      <c r="CC116" s="235"/>
      <c r="CD116" s="451">
        <f t="shared" ref="CD116:CD117" si="684">CD337</f>
        <v>0</v>
      </c>
      <c r="CJ116" s="451">
        <f t="shared" ref="CJ116:CJ117" si="685">CJ337</f>
        <v>0</v>
      </c>
      <c r="CL116" s="433"/>
    </row>
    <row r="117" hidden="1">
      <c r="A117" s="445">
        <f>SUM(D118:CY118)</f>
        <v>0</v>
      </c>
      <c r="B117" s="433"/>
      <c r="C117" s="417"/>
      <c r="D117" s="451">
        <f t="shared" si="671"/>
        <v>0</v>
      </c>
      <c r="E117" s="235" t="s">
        <v>801</v>
      </c>
      <c r="G117" s="445">
        <f>A117</f>
        <v>0</v>
      </c>
      <c r="I117" s="235"/>
      <c r="J117" s="451">
        <f t="shared" si="672"/>
        <v>0</v>
      </c>
      <c r="K117" s="235"/>
      <c r="L117" s="235"/>
      <c r="M117" s="445">
        <f>G117</f>
        <v>0</v>
      </c>
      <c r="N117" s="235"/>
      <c r="O117" s="235"/>
      <c r="P117" s="451">
        <f t="shared" si="673"/>
        <v>0</v>
      </c>
      <c r="Q117" s="235"/>
      <c r="R117" s="235"/>
      <c r="S117" s="445">
        <f>M117</f>
        <v>0</v>
      </c>
      <c r="T117" s="235"/>
      <c r="U117" s="235"/>
      <c r="V117" s="451">
        <f t="shared" si="674"/>
        <v>0</v>
      </c>
      <c r="Y117" s="445">
        <f>S117</f>
        <v>0</v>
      </c>
      <c r="AA117" s="235"/>
      <c r="AB117" s="451">
        <f t="shared" si="675"/>
        <v>0</v>
      </c>
      <c r="AC117" s="235"/>
      <c r="AD117" s="235"/>
      <c r="AE117" s="445">
        <f>Y117</f>
        <v>0</v>
      </c>
      <c r="AF117" s="235"/>
      <c r="AG117" s="235"/>
      <c r="AH117" s="451">
        <f t="shared" si="676"/>
        <v>0</v>
      </c>
      <c r="AK117" s="445">
        <f>AE117</f>
        <v>0</v>
      </c>
      <c r="AM117" s="235"/>
      <c r="AN117" s="451">
        <f t="shared" si="677"/>
        <v>0</v>
      </c>
      <c r="AQ117" s="445">
        <f>AK117</f>
        <v>0</v>
      </c>
      <c r="AS117" s="235"/>
      <c r="AT117" s="451">
        <f t="shared" si="678"/>
        <v>0</v>
      </c>
      <c r="AW117" s="445">
        <f>AQ117</f>
        <v>0</v>
      </c>
      <c r="AY117" s="235"/>
      <c r="AZ117" s="451">
        <f t="shared" si="679"/>
        <v>0</v>
      </c>
      <c r="BA117" s="235"/>
      <c r="BB117" s="235"/>
      <c r="BC117" s="445">
        <f>AW117</f>
        <v>0</v>
      </c>
      <c r="BD117" s="235"/>
      <c r="BE117" s="235"/>
      <c r="BF117" s="451">
        <f t="shared" si="680"/>
        <v>0</v>
      </c>
      <c r="BI117" s="445">
        <f>BC117</f>
        <v>0</v>
      </c>
      <c r="BK117" s="235"/>
      <c r="BL117" s="451">
        <f t="shared" si="681"/>
        <v>0</v>
      </c>
      <c r="BO117" s="445">
        <f>BI117</f>
        <v>0</v>
      </c>
      <c r="BQ117" s="235"/>
      <c r="BR117" s="451">
        <f t="shared" si="682"/>
        <v>0</v>
      </c>
      <c r="BU117" s="445">
        <f>BO117</f>
        <v>0</v>
      </c>
      <c r="BW117" s="235"/>
      <c r="BX117" s="451">
        <f t="shared" si="683"/>
        <v>0</v>
      </c>
      <c r="BZ117" s="433"/>
      <c r="CA117" s="445">
        <f>BU117</f>
        <v>0</v>
      </c>
      <c r="CC117" s="235"/>
      <c r="CD117" s="451">
        <f t="shared" si="684"/>
        <v>0</v>
      </c>
      <c r="CG117" s="445">
        <f>CA117</f>
        <v>0</v>
      </c>
      <c r="CJ117" s="451">
        <f t="shared" si="685"/>
        <v>0</v>
      </c>
      <c r="CL117" s="433"/>
    </row>
    <row r="118"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idden="1">
      <c r="A121" s="410" t="e">
        <f>A151+A98</f>
        <v>#REF!</v>
      </c>
      <c r="B121" s="433"/>
      <c r="C121" s="417"/>
      <c r="D121" s="451">
        <f>IF(D120=0,0,D120*D119)</f>
        <v>0</v>
      </c>
      <c r="E121" s="235" t="s">
        <v>806</v>
      </c>
      <c r="G121" s="445" t="e">
        <f t="shared" ref="G121:G135" si="686">A121</f>
        <v>#REF!</v>
      </c>
      <c r="H121" s="433"/>
      <c r="I121" s="235"/>
      <c r="J121" s="451">
        <f>IF(J120=0,0,J120*J119)</f>
        <v>0</v>
      </c>
      <c r="K121" s="235"/>
      <c r="L121" s="235"/>
      <c r="M121" s="445" t="e">
        <f t="shared" ref="M121:M135" si="687">G121</f>
        <v>#REF!</v>
      </c>
      <c r="N121" s="433"/>
      <c r="O121" s="235"/>
      <c r="P121" s="451">
        <f>IF(P120=0,0,P120*P119)</f>
        <v>0</v>
      </c>
      <c r="Q121" s="235"/>
      <c r="R121" s="235"/>
      <c r="S121" s="445" t="e">
        <f t="shared" ref="S121:S135" si="688">M121</f>
        <v>#REF!</v>
      </c>
      <c r="T121" s="433"/>
      <c r="U121" s="235"/>
      <c r="V121" s="451">
        <f>IF(V120=0,0,V120*V119)</f>
        <v>0</v>
      </c>
      <c r="Y121" s="445" t="e">
        <f t="shared" ref="Y121:Y135" si="689">S121</f>
        <v>#REF!</v>
      </c>
      <c r="Z121" s="433"/>
      <c r="AA121" s="235"/>
      <c r="AB121" s="451">
        <f>IF(AB120=0,0,AB120*AB119)</f>
        <v>0</v>
      </c>
      <c r="AC121" s="235"/>
      <c r="AD121" s="235"/>
      <c r="AE121" s="445" t="e">
        <f t="shared" ref="AE121:AE135" si="690">Y121</f>
        <v>#REF!</v>
      </c>
      <c r="AF121" s="433"/>
      <c r="AG121" s="235"/>
      <c r="AH121" s="451">
        <f>IF(AH120=0,0,AH120*AH119)</f>
        <v>0</v>
      </c>
      <c r="AK121" s="445" t="e">
        <f t="shared" ref="AK121:AK135" si="691">AE121</f>
        <v>#REF!</v>
      </c>
      <c r="AL121" s="433"/>
      <c r="AM121" s="235"/>
      <c r="AN121" s="451">
        <f>IF(AN120=0,0,AN120*AN119)</f>
        <v>0</v>
      </c>
      <c r="AQ121" s="445" t="e">
        <f t="shared" ref="AQ121:AQ135" si="692">AK121</f>
        <v>#REF!</v>
      </c>
      <c r="AR121" s="433"/>
      <c r="AS121" s="235"/>
      <c r="AT121" s="451">
        <f>IF(AT120=0,0,AT120*AT119)</f>
        <v>0</v>
      </c>
      <c r="AW121" s="445" t="e">
        <f t="shared" ref="AW121:AW135" si="693">AQ121</f>
        <v>#REF!</v>
      </c>
      <c r="AX121" s="433"/>
      <c r="AY121" s="235"/>
      <c r="AZ121" s="451">
        <f>IF(AZ120=0,0,AZ120*AZ119)</f>
        <v>0</v>
      </c>
      <c r="BA121" s="235"/>
      <c r="BB121" s="235"/>
      <c r="BC121" s="445" t="e">
        <f t="shared" ref="BC121:BC135" si="694">AW121</f>
        <v>#REF!</v>
      </c>
      <c r="BD121" s="433"/>
      <c r="BE121" s="235"/>
      <c r="BF121" s="451">
        <f>IF(BF120=0,0,BF120*BF119)</f>
        <v>0</v>
      </c>
      <c r="BI121" s="445" t="e">
        <f t="shared" ref="BI121:BI135" si="695">BC121</f>
        <v>#REF!</v>
      </c>
      <c r="BJ121" s="433"/>
      <c r="BK121" s="235"/>
      <c r="BL121" s="451">
        <f>IF(BL120=0,0,BL120*BL119)</f>
        <v>0</v>
      </c>
      <c r="BO121" s="445" t="e">
        <f t="shared" ref="BO121:BO135" si="696">BI121</f>
        <v>#REF!</v>
      </c>
      <c r="BP121" s="433"/>
      <c r="BQ121" s="235"/>
      <c r="BR121" s="451">
        <f>IF(BR120=0,0,BR120*BR119)</f>
        <v>0</v>
      </c>
      <c r="BU121" s="445" t="e">
        <f t="shared" ref="BU121:BU135" si="697">BO121</f>
        <v>#REF!</v>
      </c>
      <c r="BV121" s="433"/>
      <c r="BW121" s="235"/>
      <c r="BX121" s="451">
        <f>IF(BX120=0,0,BX120*BX119)</f>
        <v>0</v>
      </c>
      <c r="BZ121" s="433"/>
      <c r="CA121" s="445" t="e">
        <f t="shared" ref="CA121:CA135" si="698">BU121</f>
        <v>#REF!</v>
      </c>
      <c r="CB121" s="433"/>
      <c r="CC121" s="235"/>
      <c r="CD121" s="451">
        <f>IF(CD120=0,0,CD120*CD119)</f>
        <v>0</v>
      </c>
      <c r="CG121" s="445" t="e">
        <f t="shared" ref="CG121:CG135" si="699">CA121</f>
        <v>#REF!</v>
      </c>
      <c r="CH121" s="433"/>
      <c r="CJ121" s="451">
        <f>IF(CJ120=0,0,CJ120*CJ119)</f>
        <v>0</v>
      </c>
      <c r="CL121" s="433"/>
    </row>
    <row r="122" hidden="1">
      <c r="A122" s="410" t="e">
        <f>A99+A150</f>
        <v>#REF!</v>
      </c>
      <c r="B122" s="433"/>
      <c r="D122" s="451" t="e">
        <f>(A121+D120)*D119</f>
        <v>#REF!</v>
      </c>
      <c r="G122" s="445" t="e">
        <f t="shared" si="686"/>
        <v>#REF!</v>
      </c>
      <c r="H122" s="433"/>
      <c r="I122" s="235"/>
      <c r="J122" s="451" t="e">
        <f>(G121+J120)*J119</f>
        <v>#REF!</v>
      </c>
      <c r="K122" s="235"/>
      <c r="L122" s="235"/>
      <c r="M122" s="445" t="e">
        <f t="shared" si="687"/>
        <v>#REF!</v>
      </c>
      <c r="N122" s="433"/>
      <c r="O122" s="235"/>
      <c r="P122" s="451" t="e">
        <f>(M121+P120)*P119</f>
        <v>#REF!</v>
      </c>
      <c r="Q122" s="235"/>
      <c r="R122" s="235"/>
      <c r="S122" s="445" t="e">
        <f t="shared" si="688"/>
        <v>#REF!</v>
      </c>
      <c r="T122" s="433"/>
      <c r="U122" s="235"/>
      <c r="V122" s="451" t="e">
        <f>(S121+V120)*V119</f>
        <v>#REF!</v>
      </c>
      <c r="Y122" s="445" t="e">
        <f t="shared" si="689"/>
        <v>#REF!</v>
      </c>
      <c r="Z122" s="433"/>
      <c r="AA122" s="235"/>
      <c r="AB122" s="451" t="e">
        <f>(Y121+AB120)*AB119</f>
        <v>#REF!</v>
      </c>
      <c r="AC122" s="235"/>
      <c r="AD122" s="235"/>
      <c r="AE122" s="445" t="e">
        <f t="shared" si="690"/>
        <v>#REF!</v>
      </c>
      <c r="AF122" s="433"/>
      <c r="AG122" s="235"/>
      <c r="AH122" s="451" t="e">
        <f>(AE121+AH120)*AH119</f>
        <v>#REF!</v>
      </c>
      <c r="AK122" s="445" t="e">
        <f t="shared" si="691"/>
        <v>#REF!</v>
      </c>
      <c r="AL122" s="433"/>
      <c r="AM122" s="235"/>
      <c r="AN122" s="451" t="e">
        <f>(AK121+AN120)*AN119</f>
        <v>#REF!</v>
      </c>
      <c r="AQ122" s="445" t="e">
        <f t="shared" si="692"/>
        <v>#REF!</v>
      </c>
      <c r="AR122" s="433"/>
      <c r="AS122" s="235"/>
      <c r="AT122" s="451" t="e">
        <f>(AQ121+AT120)*AT119</f>
        <v>#REF!</v>
      </c>
      <c r="AW122" s="445" t="e">
        <f t="shared" si="693"/>
        <v>#REF!</v>
      </c>
      <c r="AX122" s="433"/>
      <c r="AY122" s="235"/>
      <c r="AZ122" s="451" t="e">
        <f>(AW121+AZ120)*AZ119</f>
        <v>#REF!</v>
      </c>
      <c r="BA122" s="235"/>
      <c r="BB122" s="235"/>
      <c r="BC122" s="445" t="e">
        <f t="shared" si="694"/>
        <v>#REF!</v>
      </c>
      <c r="BD122" s="433"/>
      <c r="BE122" s="235"/>
      <c r="BF122" s="451" t="e">
        <f>(BC121+BF120)*BF119</f>
        <v>#REF!</v>
      </c>
      <c r="BI122" s="445" t="e">
        <f t="shared" si="695"/>
        <v>#REF!</v>
      </c>
      <c r="BJ122" s="433"/>
      <c r="BK122" s="235"/>
      <c r="BL122" s="451" t="e">
        <f>(BI121+BL120)*BL119</f>
        <v>#REF!</v>
      </c>
      <c r="BO122" s="445" t="e">
        <f t="shared" si="696"/>
        <v>#REF!</v>
      </c>
      <c r="BP122" s="433"/>
      <c r="BQ122" s="235"/>
      <c r="BR122" s="451" t="e">
        <f>(BO121+BR120)*BR119</f>
        <v>#REF!</v>
      </c>
      <c r="BU122" s="445" t="e">
        <f t="shared" si="697"/>
        <v>#REF!</v>
      </c>
      <c r="BV122" s="433"/>
      <c r="BW122" s="235"/>
      <c r="BX122" s="451" t="e">
        <f>(BU121+BX120)*BX119</f>
        <v>#REF!</v>
      </c>
      <c r="BZ122" s="433"/>
      <c r="CA122" s="445" t="e">
        <f t="shared" si="698"/>
        <v>#REF!</v>
      </c>
      <c r="CB122" s="433"/>
      <c r="CC122" s="235"/>
      <c r="CD122" s="451" t="e">
        <f>(CA121+CD120)*CD119</f>
        <v>#REF!</v>
      </c>
      <c r="CG122" s="445" t="e">
        <f t="shared" si="699"/>
        <v>#REF!</v>
      </c>
      <c r="CH122" s="433"/>
      <c r="CJ122" s="451" t="e">
        <f>(CG121+CJ120)*CJ119</f>
        <v>#REF!</v>
      </c>
      <c r="CL122" s="433"/>
    </row>
    <row r="123" hidden="1">
      <c r="A123" s="410" t="e">
        <f>A100+A149</f>
        <v>#REF!</v>
      </c>
      <c r="B123" s="433"/>
      <c r="D123" s="451" t="e">
        <f>(A122+D120)*D119</f>
        <v>#REF!</v>
      </c>
      <c r="G123" s="445" t="e">
        <f t="shared" si="686"/>
        <v>#REF!</v>
      </c>
      <c r="H123" s="433"/>
      <c r="I123" s="235"/>
      <c r="J123" s="451" t="e">
        <f>(G122+J120)*J119</f>
        <v>#REF!</v>
      </c>
      <c r="K123" s="235"/>
      <c r="L123" s="235"/>
      <c r="M123" s="445" t="e">
        <f t="shared" si="687"/>
        <v>#REF!</v>
      </c>
      <c r="N123" s="433"/>
      <c r="O123" s="235"/>
      <c r="P123" s="451" t="e">
        <f>(M122+P120)*P119</f>
        <v>#REF!</v>
      </c>
      <c r="Q123" s="235"/>
      <c r="R123" s="235"/>
      <c r="S123" s="445" t="e">
        <f t="shared" si="688"/>
        <v>#REF!</v>
      </c>
      <c r="T123" s="433"/>
      <c r="U123" s="235"/>
      <c r="V123" s="451" t="e">
        <f>(S122+V120)*V119</f>
        <v>#REF!</v>
      </c>
      <c r="Y123" s="445" t="e">
        <f t="shared" si="689"/>
        <v>#REF!</v>
      </c>
      <c r="Z123" s="433"/>
      <c r="AA123" s="235"/>
      <c r="AB123" s="451" t="e">
        <f>(Y122+AB120)*AB119</f>
        <v>#REF!</v>
      </c>
      <c r="AC123" s="235"/>
      <c r="AD123" s="235"/>
      <c r="AE123" s="445" t="e">
        <f t="shared" si="690"/>
        <v>#REF!</v>
      </c>
      <c r="AF123" s="433"/>
      <c r="AG123" s="235"/>
      <c r="AH123" s="451" t="e">
        <f>(AE122+AH120)*AH119</f>
        <v>#REF!</v>
      </c>
      <c r="AK123" s="445" t="e">
        <f t="shared" si="691"/>
        <v>#REF!</v>
      </c>
      <c r="AL123" s="433"/>
      <c r="AM123" s="235"/>
      <c r="AN123" s="451" t="e">
        <f>(AK122+AN120)*AN119</f>
        <v>#REF!</v>
      </c>
      <c r="AQ123" s="445" t="e">
        <f t="shared" si="692"/>
        <v>#REF!</v>
      </c>
      <c r="AR123" s="433"/>
      <c r="AS123" s="235"/>
      <c r="AT123" s="451" t="e">
        <f>(AQ122+AT120)*AT119</f>
        <v>#REF!</v>
      </c>
      <c r="AW123" s="445" t="e">
        <f t="shared" si="693"/>
        <v>#REF!</v>
      </c>
      <c r="AX123" s="433"/>
      <c r="AY123" s="235"/>
      <c r="AZ123" s="451" t="e">
        <f>(AW122+AZ120)*AZ119</f>
        <v>#REF!</v>
      </c>
      <c r="BA123" s="235"/>
      <c r="BB123" s="235"/>
      <c r="BC123" s="445" t="e">
        <f t="shared" si="694"/>
        <v>#REF!</v>
      </c>
      <c r="BD123" s="433"/>
      <c r="BE123" s="235"/>
      <c r="BF123" s="451" t="e">
        <f>(BC122+BF120)*BF119</f>
        <v>#REF!</v>
      </c>
      <c r="BI123" s="445" t="e">
        <f t="shared" si="695"/>
        <v>#REF!</v>
      </c>
      <c r="BJ123" s="433"/>
      <c r="BK123" s="235"/>
      <c r="BL123" s="451" t="e">
        <f>(BI122+BL120)*BL119</f>
        <v>#REF!</v>
      </c>
      <c r="BO123" s="445" t="e">
        <f t="shared" si="696"/>
        <v>#REF!</v>
      </c>
      <c r="BP123" s="433"/>
      <c r="BQ123" s="235"/>
      <c r="BR123" s="451" t="e">
        <f>(BO122+BR120)*BR119</f>
        <v>#REF!</v>
      </c>
      <c r="BU123" s="445" t="e">
        <f t="shared" si="697"/>
        <v>#REF!</v>
      </c>
      <c r="BV123" s="433"/>
      <c r="BW123" s="235"/>
      <c r="BX123" s="451" t="e">
        <f>(BU122+BX120)*BX119</f>
        <v>#REF!</v>
      </c>
      <c r="BZ123" s="433"/>
      <c r="CA123" s="445" t="e">
        <f t="shared" si="698"/>
        <v>#REF!</v>
      </c>
      <c r="CB123" s="433"/>
      <c r="CC123" s="235"/>
      <c r="CD123" s="451" t="e">
        <f>(CA122+CD120)*CD119</f>
        <v>#REF!</v>
      </c>
      <c r="CG123" s="445" t="e">
        <f t="shared" si="699"/>
        <v>#REF!</v>
      </c>
      <c r="CH123" s="433"/>
      <c r="CJ123" s="451" t="e">
        <f>(CG122+CJ120)*CJ119</f>
        <v>#REF!</v>
      </c>
      <c r="CL123" s="433"/>
    </row>
    <row r="124" hidden="1">
      <c r="A124" s="410" t="e">
        <f>A101+A148</f>
        <v>#REF!</v>
      </c>
      <c r="B124" s="433"/>
      <c r="D124" s="451" t="e">
        <f>(A123+D120)*D119</f>
        <v>#REF!</v>
      </c>
      <c r="G124" s="445" t="e">
        <f t="shared" si="686"/>
        <v>#REF!</v>
      </c>
      <c r="I124" s="235"/>
      <c r="J124" s="451" t="e">
        <f>(G123+J120)*J119</f>
        <v>#REF!</v>
      </c>
      <c r="K124" s="235"/>
      <c r="L124" s="235"/>
      <c r="M124" s="445" t="e">
        <f t="shared" si="687"/>
        <v>#REF!</v>
      </c>
      <c r="N124" s="433"/>
      <c r="O124" s="235"/>
      <c r="P124" s="451" t="e">
        <f>(M123+P120)*P119</f>
        <v>#REF!</v>
      </c>
      <c r="Q124" s="235"/>
      <c r="R124" s="235"/>
      <c r="S124" s="445" t="e">
        <f t="shared" si="688"/>
        <v>#REF!</v>
      </c>
      <c r="T124" s="433"/>
      <c r="U124" s="235"/>
      <c r="V124" s="451" t="e">
        <f>(S123+V120)*V119</f>
        <v>#REF!</v>
      </c>
      <c r="Y124" s="445" t="e">
        <f t="shared" si="689"/>
        <v>#REF!</v>
      </c>
      <c r="Z124" s="433"/>
      <c r="AA124" s="235"/>
      <c r="AB124" s="451" t="e">
        <f>(Y123+AB120)*AB119</f>
        <v>#REF!</v>
      </c>
      <c r="AC124" s="235"/>
      <c r="AD124" s="235"/>
      <c r="AE124" s="445" t="e">
        <f t="shared" si="690"/>
        <v>#REF!</v>
      </c>
      <c r="AF124" s="433"/>
      <c r="AG124" s="235"/>
      <c r="AH124" s="451" t="e">
        <f>(AE123+AH120)*AH119</f>
        <v>#REF!</v>
      </c>
      <c r="AK124" s="445" t="e">
        <f t="shared" si="691"/>
        <v>#REF!</v>
      </c>
      <c r="AL124" s="433"/>
      <c r="AM124" s="235"/>
      <c r="AN124" s="451" t="e">
        <f>(AK123+AN120)*AN119</f>
        <v>#REF!</v>
      </c>
      <c r="AQ124" s="445" t="e">
        <f t="shared" si="692"/>
        <v>#REF!</v>
      </c>
      <c r="AR124" s="433"/>
      <c r="AS124" s="235"/>
      <c r="AT124" s="451" t="e">
        <f>(AQ123+AT120)*AT119</f>
        <v>#REF!</v>
      </c>
      <c r="AW124" s="445" t="e">
        <f t="shared" si="693"/>
        <v>#REF!</v>
      </c>
      <c r="AX124" s="433"/>
      <c r="AY124" s="235"/>
      <c r="AZ124" s="451" t="e">
        <f>(AW123+AZ120)*AZ119</f>
        <v>#REF!</v>
      </c>
      <c r="BA124" s="235"/>
      <c r="BB124" s="235"/>
      <c r="BC124" s="445" t="e">
        <f t="shared" si="694"/>
        <v>#REF!</v>
      </c>
      <c r="BD124" s="433"/>
      <c r="BE124" s="235"/>
      <c r="BF124" s="451" t="e">
        <f>(BC123+BF120)*BF119</f>
        <v>#REF!</v>
      </c>
      <c r="BI124" s="445" t="e">
        <f t="shared" si="695"/>
        <v>#REF!</v>
      </c>
      <c r="BJ124" s="433"/>
      <c r="BK124" s="235"/>
      <c r="BL124" s="451" t="e">
        <f>(BI123+BL120)*BL119</f>
        <v>#REF!</v>
      </c>
      <c r="BO124" s="445" t="e">
        <f t="shared" si="696"/>
        <v>#REF!</v>
      </c>
      <c r="BP124" s="433"/>
      <c r="BQ124" s="235"/>
      <c r="BR124" s="451" t="e">
        <f>(BO123+BR120)*BR119</f>
        <v>#REF!</v>
      </c>
      <c r="BU124" s="445" t="e">
        <f t="shared" si="697"/>
        <v>#REF!</v>
      </c>
      <c r="BV124" s="433"/>
      <c r="BW124" s="235"/>
      <c r="BX124" s="451" t="e">
        <f>(BU123+BX120)*BX119</f>
        <v>#REF!</v>
      </c>
      <c r="BZ124" s="433"/>
      <c r="CA124" s="445" t="e">
        <f t="shared" si="698"/>
        <v>#REF!</v>
      </c>
      <c r="CB124" s="433"/>
      <c r="CC124" s="235"/>
      <c r="CD124" s="451" t="e">
        <f>(CA123+CD120)*CD119</f>
        <v>#REF!</v>
      </c>
      <c r="CG124" s="445" t="e">
        <f t="shared" si="699"/>
        <v>#REF!</v>
      </c>
      <c r="CH124" s="433"/>
      <c r="CJ124" s="451" t="e">
        <f>(CG123+CJ120)*CJ119</f>
        <v>#REF!</v>
      </c>
      <c r="CL124" s="433"/>
    </row>
    <row r="125" hidden="1">
      <c r="A125" s="410" t="e">
        <f>A102+A147</f>
        <v>#REF!</v>
      </c>
      <c r="B125" s="433"/>
      <c r="D125" s="451" t="e">
        <f>(A124+D120)*D119</f>
        <v>#REF!</v>
      </c>
      <c r="G125" s="445" t="e">
        <f t="shared" si="686"/>
        <v>#REF!</v>
      </c>
      <c r="I125" s="235"/>
      <c r="J125" s="451" t="e">
        <f>(G124+J120)*J119</f>
        <v>#REF!</v>
      </c>
      <c r="K125" s="235"/>
      <c r="L125" s="235"/>
      <c r="M125" s="445" t="e">
        <f t="shared" si="687"/>
        <v>#REF!</v>
      </c>
      <c r="N125" s="433"/>
      <c r="O125" s="235"/>
      <c r="P125" s="451" t="e">
        <f>(M124+P120)*P119</f>
        <v>#REF!</v>
      </c>
      <c r="Q125" s="235"/>
      <c r="R125" s="235"/>
      <c r="S125" s="445" t="e">
        <f t="shared" si="688"/>
        <v>#REF!</v>
      </c>
      <c r="T125" s="433"/>
      <c r="U125" s="235"/>
      <c r="V125" s="451" t="e">
        <f>(S124+V120)*V119</f>
        <v>#REF!</v>
      </c>
      <c r="Y125" s="445" t="e">
        <f t="shared" si="689"/>
        <v>#REF!</v>
      </c>
      <c r="Z125" s="433"/>
      <c r="AA125" s="235"/>
      <c r="AB125" s="451" t="e">
        <f>(Y124+AB120)*AB119</f>
        <v>#REF!</v>
      </c>
      <c r="AC125" s="235"/>
      <c r="AD125" s="235"/>
      <c r="AE125" s="445" t="e">
        <f t="shared" si="690"/>
        <v>#REF!</v>
      </c>
      <c r="AF125" s="433"/>
      <c r="AG125" s="235"/>
      <c r="AH125" s="451" t="e">
        <f>(AE124+AH120)*AH119</f>
        <v>#REF!</v>
      </c>
      <c r="AK125" s="445" t="e">
        <f t="shared" si="691"/>
        <v>#REF!</v>
      </c>
      <c r="AL125" s="433"/>
      <c r="AM125" s="235"/>
      <c r="AN125" s="451" t="e">
        <f>(AK124+AN120)*AN119</f>
        <v>#REF!</v>
      </c>
      <c r="AQ125" s="445" t="e">
        <f t="shared" si="692"/>
        <v>#REF!</v>
      </c>
      <c r="AR125" s="433"/>
      <c r="AS125" s="235"/>
      <c r="AT125" s="451" t="e">
        <f>(AQ124+AT120)*AT119</f>
        <v>#REF!</v>
      </c>
      <c r="AW125" s="445" t="e">
        <f t="shared" si="693"/>
        <v>#REF!</v>
      </c>
      <c r="AX125" s="433"/>
      <c r="AY125" s="235"/>
      <c r="AZ125" s="451" t="e">
        <f>(AW124+AZ120)*AZ119</f>
        <v>#REF!</v>
      </c>
      <c r="BA125" s="235"/>
      <c r="BB125" s="235"/>
      <c r="BC125" s="445" t="e">
        <f t="shared" si="694"/>
        <v>#REF!</v>
      </c>
      <c r="BD125" s="433"/>
      <c r="BE125" s="235"/>
      <c r="BF125" s="451" t="e">
        <f>(BC124+BF120)*BF119</f>
        <v>#REF!</v>
      </c>
      <c r="BI125" s="445" t="e">
        <f t="shared" si="695"/>
        <v>#REF!</v>
      </c>
      <c r="BJ125" s="433"/>
      <c r="BK125" s="235"/>
      <c r="BL125" s="451" t="e">
        <f>(BI124+BL120)*BL119</f>
        <v>#REF!</v>
      </c>
      <c r="BO125" s="445" t="e">
        <f t="shared" si="696"/>
        <v>#REF!</v>
      </c>
      <c r="BP125" s="433"/>
      <c r="BQ125" s="235"/>
      <c r="BR125" s="451" t="e">
        <f>(BO124+BR120)*BR119</f>
        <v>#REF!</v>
      </c>
      <c r="BU125" s="445" t="e">
        <f t="shared" si="697"/>
        <v>#REF!</v>
      </c>
      <c r="BV125" s="433"/>
      <c r="BW125" s="235"/>
      <c r="BX125" s="451" t="e">
        <f>(BU124+BX120)*BX119</f>
        <v>#REF!</v>
      </c>
      <c r="BZ125" s="433"/>
      <c r="CA125" s="445" t="e">
        <f t="shared" si="698"/>
        <v>#REF!</v>
      </c>
      <c r="CB125" s="433"/>
      <c r="CC125" s="235"/>
      <c r="CD125" s="451" t="e">
        <f>(CA124+CD120)*CD119</f>
        <v>#REF!</v>
      </c>
      <c r="CG125" s="445" t="e">
        <f t="shared" si="699"/>
        <v>#REF!</v>
      </c>
      <c r="CH125" s="433"/>
      <c r="CJ125" s="451" t="e">
        <f>(CG124+CJ120)*CJ119</f>
        <v>#REF!</v>
      </c>
      <c r="CL125" s="433"/>
    </row>
    <row r="126" hidden="1">
      <c r="A126" s="410" t="e">
        <f>A103+A146</f>
        <v>#REF!</v>
      </c>
      <c r="B126" s="433"/>
      <c r="D126" s="451" t="e">
        <f>(A125+D120)*D119</f>
        <v>#REF!</v>
      </c>
      <c r="G126" s="445" t="e">
        <f t="shared" si="686"/>
        <v>#REF!</v>
      </c>
      <c r="I126" s="235"/>
      <c r="J126" s="451" t="e">
        <f>(G125+J120)*J119</f>
        <v>#REF!</v>
      </c>
      <c r="K126" s="235"/>
      <c r="L126" s="235"/>
      <c r="M126" s="445" t="e">
        <f t="shared" si="687"/>
        <v>#REF!</v>
      </c>
      <c r="N126" s="433"/>
      <c r="O126" s="235"/>
      <c r="P126" s="451" t="e">
        <f>(M125+P120)*P119</f>
        <v>#REF!</v>
      </c>
      <c r="Q126" s="235"/>
      <c r="R126" s="235"/>
      <c r="S126" s="445" t="e">
        <f t="shared" si="688"/>
        <v>#REF!</v>
      </c>
      <c r="T126" s="433"/>
      <c r="U126" s="235"/>
      <c r="V126" s="451" t="e">
        <f>(S125+V120)*V119</f>
        <v>#REF!</v>
      </c>
      <c r="Y126" s="445" t="e">
        <f t="shared" si="689"/>
        <v>#REF!</v>
      </c>
      <c r="Z126" s="433"/>
      <c r="AA126" s="235"/>
      <c r="AB126" s="451" t="e">
        <f>(Y125+AB120)*AB119</f>
        <v>#REF!</v>
      </c>
      <c r="AC126" s="235"/>
      <c r="AD126" s="235"/>
      <c r="AE126" s="445" t="e">
        <f t="shared" si="690"/>
        <v>#REF!</v>
      </c>
      <c r="AF126" s="433"/>
      <c r="AG126" s="235"/>
      <c r="AH126" s="451" t="e">
        <f>(AE125+AH120)*AH119</f>
        <v>#REF!</v>
      </c>
      <c r="AK126" s="445" t="e">
        <f t="shared" si="691"/>
        <v>#REF!</v>
      </c>
      <c r="AL126" s="433"/>
      <c r="AM126" s="235"/>
      <c r="AN126" s="451" t="e">
        <f>(AK125+AN120)*AN119</f>
        <v>#REF!</v>
      </c>
      <c r="AQ126" s="445" t="e">
        <f t="shared" si="692"/>
        <v>#REF!</v>
      </c>
      <c r="AR126" s="433"/>
      <c r="AS126" s="235"/>
      <c r="AT126" s="451" t="e">
        <f>(AQ125+AT120)*AT119</f>
        <v>#REF!</v>
      </c>
      <c r="AW126" s="445" t="e">
        <f t="shared" si="693"/>
        <v>#REF!</v>
      </c>
      <c r="AX126" s="433"/>
      <c r="AY126" s="235"/>
      <c r="AZ126" s="451" t="e">
        <f>(AW125+AZ120)*AZ119</f>
        <v>#REF!</v>
      </c>
      <c r="BA126" s="235"/>
      <c r="BB126" s="235"/>
      <c r="BC126" s="445" t="e">
        <f t="shared" si="694"/>
        <v>#REF!</v>
      </c>
      <c r="BD126" s="433"/>
      <c r="BE126" s="235"/>
      <c r="BF126" s="451" t="e">
        <f>(BC125+BF120)*BF119</f>
        <v>#REF!</v>
      </c>
      <c r="BI126" s="445" t="e">
        <f t="shared" si="695"/>
        <v>#REF!</v>
      </c>
      <c r="BJ126" s="433"/>
      <c r="BK126" s="235"/>
      <c r="BL126" s="451" t="e">
        <f>(BI125+BL120)*BL119</f>
        <v>#REF!</v>
      </c>
      <c r="BO126" s="445" t="e">
        <f t="shared" si="696"/>
        <v>#REF!</v>
      </c>
      <c r="BP126" s="433"/>
      <c r="BQ126" s="235"/>
      <c r="BR126" s="451" t="e">
        <f>(BO125+BR120)*BR119</f>
        <v>#REF!</v>
      </c>
      <c r="BU126" s="445" t="e">
        <f t="shared" si="697"/>
        <v>#REF!</v>
      </c>
      <c r="BV126" s="433"/>
      <c r="BW126" s="235"/>
      <c r="BX126" s="451" t="e">
        <f>(BU125+BX120)*BX119</f>
        <v>#REF!</v>
      </c>
      <c r="BZ126" s="433"/>
      <c r="CA126" s="445" t="e">
        <f t="shared" si="698"/>
        <v>#REF!</v>
      </c>
      <c r="CB126" s="433"/>
      <c r="CC126" s="235"/>
      <c r="CD126" s="451" t="e">
        <f>(CA125+CD120)*CD119</f>
        <v>#REF!</v>
      </c>
      <c r="CG126" s="445" t="e">
        <f t="shared" si="699"/>
        <v>#REF!</v>
      </c>
      <c r="CH126" s="433"/>
      <c r="CJ126" s="451" t="e">
        <f>(CG125+CJ120)*CJ119</f>
        <v>#REF!</v>
      </c>
      <c r="CL126" s="433"/>
    </row>
    <row r="127" hidden="1">
      <c r="A127" s="410" t="e">
        <f>A104+A145</f>
        <v>#REF!</v>
      </c>
      <c r="B127" s="433"/>
      <c r="D127" s="451" t="e">
        <f>(A126+D120)*D119</f>
        <v>#REF!</v>
      </c>
      <c r="G127" s="445" t="e">
        <f t="shared" si="686"/>
        <v>#REF!</v>
      </c>
      <c r="I127" s="235"/>
      <c r="J127" s="451" t="e">
        <f>(G126+J120)*J119</f>
        <v>#REF!</v>
      </c>
      <c r="K127" s="235"/>
      <c r="L127" s="235"/>
      <c r="M127" s="445" t="e">
        <f t="shared" si="687"/>
        <v>#REF!</v>
      </c>
      <c r="N127" s="433"/>
      <c r="O127" s="235"/>
      <c r="P127" s="451" t="e">
        <f>(M126+P120)*P119</f>
        <v>#REF!</v>
      </c>
      <c r="Q127" s="235"/>
      <c r="R127" s="235"/>
      <c r="S127" s="445" t="e">
        <f t="shared" si="688"/>
        <v>#REF!</v>
      </c>
      <c r="T127" s="433"/>
      <c r="U127" s="235"/>
      <c r="V127" s="451" t="e">
        <f>(S126+V120)*V119</f>
        <v>#REF!</v>
      </c>
      <c r="Y127" s="445" t="e">
        <f t="shared" si="689"/>
        <v>#REF!</v>
      </c>
      <c r="Z127" s="433"/>
      <c r="AA127" s="235"/>
      <c r="AB127" s="451" t="e">
        <f>(Y126+AB120)*AB119</f>
        <v>#REF!</v>
      </c>
      <c r="AC127" s="235"/>
      <c r="AD127" s="235"/>
      <c r="AE127" s="445" t="e">
        <f t="shared" si="690"/>
        <v>#REF!</v>
      </c>
      <c r="AF127" s="433"/>
      <c r="AG127" s="235"/>
      <c r="AH127" s="451" t="e">
        <f>(AE126+AH120)*AH119</f>
        <v>#REF!</v>
      </c>
      <c r="AK127" s="445" t="e">
        <f t="shared" si="691"/>
        <v>#REF!</v>
      </c>
      <c r="AL127" s="433"/>
      <c r="AM127" s="235"/>
      <c r="AN127" s="451" t="e">
        <f>(AK126+AN120)*AN119</f>
        <v>#REF!</v>
      </c>
      <c r="AQ127" s="445" t="e">
        <f t="shared" si="692"/>
        <v>#REF!</v>
      </c>
      <c r="AR127" s="433"/>
      <c r="AS127" s="235"/>
      <c r="AT127" s="451" t="e">
        <f>(AQ126+AT120)*AT119</f>
        <v>#REF!</v>
      </c>
      <c r="AW127" s="445" t="e">
        <f t="shared" si="693"/>
        <v>#REF!</v>
      </c>
      <c r="AX127" s="433"/>
      <c r="AY127" s="235"/>
      <c r="AZ127" s="451" t="e">
        <f>(AW126+AZ120)*AZ119</f>
        <v>#REF!</v>
      </c>
      <c r="BA127" s="235"/>
      <c r="BB127" s="235"/>
      <c r="BC127" s="445" t="e">
        <f t="shared" si="694"/>
        <v>#REF!</v>
      </c>
      <c r="BD127" s="433"/>
      <c r="BE127" s="235"/>
      <c r="BF127" s="451" t="e">
        <f>(BC126+BF120)*BF119</f>
        <v>#REF!</v>
      </c>
      <c r="BI127" s="445" t="e">
        <f t="shared" si="695"/>
        <v>#REF!</v>
      </c>
      <c r="BJ127" s="433"/>
      <c r="BK127" s="235"/>
      <c r="BL127" s="451" t="e">
        <f>(BI126+BL120)*BL119</f>
        <v>#REF!</v>
      </c>
      <c r="BO127" s="445" t="e">
        <f t="shared" si="696"/>
        <v>#REF!</v>
      </c>
      <c r="BP127" s="433"/>
      <c r="BQ127" s="235"/>
      <c r="BR127" s="451" t="e">
        <f>(BO126+BR120)*BR119</f>
        <v>#REF!</v>
      </c>
      <c r="BU127" s="445" t="e">
        <f t="shared" si="697"/>
        <v>#REF!</v>
      </c>
      <c r="BV127" s="433"/>
      <c r="BW127" s="235"/>
      <c r="BX127" s="451" t="e">
        <f>(BU126+BX120)*BX119</f>
        <v>#REF!</v>
      </c>
      <c r="BZ127" s="433"/>
      <c r="CA127" s="445" t="e">
        <f t="shared" si="698"/>
        <v>#REF!</v>
      </c>
      <c r="CB127" s="433"/>
      <c r="CC127" s="235"/>
      <c r="CD127" s="451" t="e">
        <f>(CA126+CD120)*CD119</f>
        <v>#REF!</v>
      </c>
      <c r="CG127" s="445" t="e">
        <f t="shared" si="699"/>
        <v>#REF!</v>
      </c>
      <c r="CH127" s="433"/>
      <c r="CJ127" s="451" t="e">
        <f>(CG126+CJ120)*CJ119</f>
        <v>#REF!</v>
      </c>
      <c r="CL127" s="433"/>
    </row>
    <row r="128" hidden="1">
      <c r="A128" s="410" t="e">
        <f>A105+A144</f>
        <v>#REF!</v>
      </c>
      <c r="B128" s="433"/>
      <c r="D128" s="451" t="e">
        <f>(A127+D120)*D119</f>
        <v>#REF!</v>
      </c>
      <c r="G128" s="445" t="e">
        <f t="shared" si="686"/>
        <v>#REF!</v>
      </c>
      <c r="I128" s="235"/>
      <c r="J128" s="451" t="e">
        <f>(G127+J120)*J119</f>
        <v>#REF!</v>
      </c>
      <c r="K128" s="235"/>
      <c r="L128" s="235"/>
      <c r="M128" s="445" t="e">
        <f t="shared" si="687"/>
        <v>#REF!</v>
      </c>
      <c r="N128" s="433"/>
      <c r="O128" s="235"/>
      <c r="P128" s="451" t="e">
        <f>(M127+P120)*P119</f>
        <v>#REF!</v>
      </c>
      <c r="Q128" s="235"/>
      <c r="R128" s="235"/>
      <c r="S128" s="445" t="e">
        <f t="shared" si="688"/>
        <v>#REF!</v>
      </c>
      <c r="T128" s="433"/>
      <c r="U128" s="235"/>
      <c r="V128" s="451" t="e">
        <f>(S127+V120)*V119</f>
        <v>#REF!</v>
      </c>
      <c r="Y128" s="445" t="e">
        <f t="shared" si="689"/>
        <v>#REF!</v>
      </c>
      <c r="Z128" s="433"/>
      <c r="AA128" s="235"/>
      <c r="AB128" s="451" t="e">
        <f>(Y127+AB120)*AB119</f>
        <v>#REF!</v>
      </c>
      <c r="AC128" s="235"/>
      <c r="AD128" s="235"/>
      <c r="AE128" s="445" t="e">
        <f t="shared" si="690"/>
        <v>#REF!</v>
      </c>
      <c r="AF128" s="433"/>
      <c r="AG128" s="235"/>
      <c r="AH128" s="451" t="e">
        <f>(AE127+AH120)*AH119</f>
        <v>#REF!</v>
      </c>
      <c r="AK128" s="445" t="e">
        <f t="shared" si="691"/>
        <v>#REF!</v>
      </c>
      <c r="AL128" s="433"/>
      <c r="AM128" s="235"/>
      <c r="AN128" s="451" t="e">
        <f>(AK127+AN120)*AN119</f>
        <v>#REF!</v>
      </c>
      <c r="AQ128" s="445" t="e">
        <f t="shared" si="692"/>
        <v>#REF!</v>
      </c>
      <c r="AR128" s="433"/>
      <c r="AS128" s="235"/>
      <c r="AT128" s="451" t="e">
        <f>(AQ127+AT120)*AT119</f>
        <v>#REF!</v>
      </c>
      <c r="AW128" s="445" t="e">
        <f t="shared" si="693"/>
        <v>#REF!</v>
      </c>
      <c r="AX128" s="433"/>
      <c r="AY128" s="235"/>
      <c r="AZ128" s="451" t="e">
        <f>(AW127+AZ120)*AZ119</f>
        <v>#REF!</v>
      </c>
      <c r="BA128" s="235"/>
      <c r="BB128" s="235"/>
      <c r="BC128" s="445" t="e">
        <f t="shared" si="694"/>
        <v>#REF!</v>
      </c>
      <c r="BD128" s="433"/>
      <c r="BE128" s="235"/>
      <c r="BF128" s="451" t="e">
        <f>(BC127+BF120)*BF119</f>
        <v>#REF!</v>
      </c>
      <c r="BI128" s="445" t="e">
        <f t="shared" si="695"/>
        <v>#REF!</v>
      </c>
      <c r="BJ128" s="433"/>
      <c r="BK128" s="235"/>
      <c r="BL128" s="451" t="e">
        <f>(BI127+BL120)*BL119</f>
        <v>#REF!</v>
      </c>
      <c r="BO128" s="445" t="e">
        <f t="shared" si="696"/>
        <v>#REF!</v>
      </c>
      <c r="BP128" s="433"/>
      <c r="BQ128" s="235"/>
      <c r="BR128" s="451" t="e">
        <f>(BO127+BR120)*BR119</f>
        <v>#REF!</v>
      </c>
      <c r="BU128" s="445" t="e">
        <f t="shared" si="697"/>
        <v>#REF!</v>
      </c>
      <c r="BV128" s="433"/>
      <c r="BW128" s="235"/>
      <c r="BX128" s="451" t="e">
        <f>(BU127+BX120)*BX119</f>
        <v>#REF!</v>
      </c>
      <c r="BZ128" s="433"/>
      <c r="CA128" s="445" t="e">
        <f t="shared" si="698"/>
        <v>#REF!</v>
      </c>
      <c r="CB128" s="433"/>
      <c r="CC128" s="235"/>
      <c r="CD128" s="451" t="e">
        <f>(CA127+CD120)*CD119</f>
        <v>#REF!</v>
      </c>
      <c r="CG128" s="445" t="e">
        <f t="shared" si="699"/>
        <v>#REF!</v>
      </c>
      <c r="CH128" s="433"/>
      <c r="CJ128" s="451" t="e">
        <f>(CG127+CJ120)*CJ119</f>
        <v>#REF!</v>
      </c>
      <c r="CL128" s="433"/>
    </row>
    <row r="129" hidden="1">
      <c r="A129" s="410" t="e">
        <f>A106+A143</f>
        <v>#REF!</v>
      </c>
      <c r="B129" s="433"/>
      <c r="D129" s="451" t="e">
        <f>(A128+D120)*D119</f>
        <v>#REF!</v>
      </c>
      <c r="G129" s="445" t="e">
        <f t="shared" si="686"/>
        <v>#REF!</v>
      </c>
      <c r="I129" s="235"/>
      <c r="J129" s="451" t="e">
        <f>(G128+J120)*J119</f>
        <v>#REF!</v>
      </c>
      <c r="K129" s="235"/>
      <c r="L129" s="235"/>
      <c r="M129" s="445" t="e">
        <f t="shared" si="687"/>
        <v>#REF!</v>
      </c>
      <c r="N129" s="417"/>
      <c r="O129" s="235"/>
      <c r="P129" s="451" t="e">
        <f>(M128+P120)*P119</f>
        <v>#REF!</v>
      </c>
      <c r="Q129" s="235"/>
      <c r="R129" s="235"/>
      <c r="S129" s="445" t="e">
        <f t="shared" si="688"/>
        <v>#REF!</v>
      </c>
      <c r="T129" s="417"/>
      <c r="U129" s="235"/>
      <c r="V129" s="451" t="e">
        <f>(S128+V120)*V119</f>
        <v>#REF!</v>
      </c>
      <c r="Y129" s="445" t="e">
        <f t="shared" si="689"/>
        <v>#REF!</v>
      </c>
      <c r="Z129" s="417"/>
      <c r="AA129" s="235"/>
      <c r="AB129" s="451" t="e">
        <f>(Y128+AB120)*AB119</f>
        <v>#REF!</v>
      </c>
      <c r="AC129" s="235"/>
      <c r="AD129" s="235"/>
      <c r="AE129" s="445" t="e">
        <f t="shared" si="690"/>
        <v>#REF!</v>
      </c>
      <c r="AF129" s="417"/>
      <c r="AG129" s="235"/>
      <c r="AH129" s="451" t="e">
        <f>(AE128+AH120)*AH119</f>
        <v>#REF!</v>
      </c>
      <c r="AK129" s="445" t="e">
        <f t="shared" si="691"/>
        <v>#REF!</v>
      </c>
      <c r="AL129" s="417"/>
      <c r="AM129" s="235"/>
      <c r="AN129" s="451" t="e">
        <f>(AK128+AN120)*AN119</f>
        <v>#REF!</v>
      </c>
      <c r="AQ129" s="445" t="e">
        <f t="shared" si="692"/>
        <v>#REF!</v>
      </c>
      <c r="AR129" s="417"/>
      <c r="AS129" s="235"/>
      <c r="AT129" s="451" t="e">
        <f>(AQ128+AT120)*AT119</f>
        <v>#REF!</v>
      </c>
      <c r="AW129" s="445" t="e">
        <f t="shared" si="693"/>
        <v>#REF!</v>
      </c>
      <c r="AX129" s="417"/>
      <c r="AY129" s="235"/>
      <c r="AZ129" s="451" t="e">
        <f>(AW128+AZ120)*AZ119</f>
        <v>#REF!</v>
      </c>
      <c r="BA129" s="235"/>
      <c r="BB129" s="235"/>
      <c r="BC129" s="445" t="e">
        <f t="shared" si="694"/>
        <v>#REF!</v>
      </c>
      <c r="BD129" s="417"/>
      <c r="BE129" s="235"/>
      <c r="BF129" s="451" t="e">
        <f>(BC128+BF120)*BF119</f>
        <v>#REF!</v>
      </c>
      <c r="BI129" s="445" t="e">
        <f t="shared" si="695"/>
        <v>#REF!</v>
      </c>
      <c r="BJ129" s="417"/>
      <c r="BK129" s="235"/>
      <c r="BL129" s="451" t="e">
        <f>(BI128+BL120)*BL119</f>
        <v>#REF!</v>
      </c>
      <c r="BO129" s="445" t="e">
        <f t="shared" si="696"/>
        <v>#REF!</v>
      </c>
      <c r="BP129" s="417"/>
      <c r="BQ129" s="235"/>
      <c r="BR129" s="451" t="e">
        <f>(BO128+BR120)*BR119</f>
        <v>#REF!</v>
      </c>
      <c r="BU129" s="445" t="e">
        <f t="shared" si="697"/>
        <v>#REF!</v>
      </c>
      <c r="BV129" s="417"/>
      <c r="BW129" s="235"/>
      <c r="BX129" s="451" t="e">
        <f>(BU128+BX120)*BX119</f>
        <v>#REF!</v>
      </c>
      <c r="BZ129" s="433"/>
      <c r="CA129" s="445" t="e">
        <f t="shared" si="698"/>
        <v>#REF!</v>
      </c>
      <c r="CB129" s="417"/>
      <c r="CC129" s="235"/>
      <c r="CD129" s="451" t="e">
        <f>(CA128+CD120)*CD119</f>
        <v>#REF!</v>
      </c>
      <c r="CG129" s="445" t="e">
        <f t="shared" si="699"/>
        <v>#REF!</v>
      </c>
      <c r="CH129" s="417"/>
      <c r="CJ129" s="451" t="e">
        <f>(CG128+CJ120)*CJ119</f>
        <v>#REF!</v>
      </c>
      <c r="CL129" s="433"/>
    </row>
    <row r="130" hidden="1">
      <c r="A130" s="410" t="e">
        <f>A107+A142</f>
        <v>#REF!</v>
      </c>
      <c r="B130" s="433"/>
      <c r="D130" s="451" t="e">
        <f>(A129+D120)*D119</f>
        <v>#REF!</v>
      </c>
      <c r="F130" s="417"/>
      <c r="G130" s="445" t="e">
        <f t="shared" si="686"/>
        <v>#REF!</v>
      </c>
      <c r="I130" s="235"/>
      <c r="J130" s="451" t="e">
        <f>(G129+J120)*J119</f>
        <v>#REF!</v>
      </c>
      <c r="K130" s="235"/>
      <c r="L130" s="417"/>
      <c r="M130" s="445" t="e">
        <f t="shared" si="687"/>
        <v>#REF!</v>
      </c>
      <c r="N130" s="417"/>
      <c r="O130" s="235"/>
      <c r="P130" s="451" t="e">
        <f>(M129+P120)*P119</f>
        <v>#REF!</v>
      </c>
      <c r="Q130" s="235"/>
      <c r="R130" s="417"/>
      <c r="S130" s="445" t="e">
        <f t="shared" si="688"/>
        <v>#REF!</v>
      </c>
      <c r="T130" s="417"/>
      <c r="U130" s="235"/>
      <c r="V130" s="451" t="e">
        <f>(S129+V120)*V119</f>
        <v>#REF!</v>
      </c>
      <c r="X130" s="417"/>
      <c r="Y130" s="445" t="e">
        <f t="shared" si="689"/>
        <v>#REF!</v>
      </c>
      <c r="Z130" s="417"/>
      <c r="AA130" s="235"/>
      <c r="AB130" s="451" t="e">
        <f>(Y129+AB120)*AB119</f>
        <v>#REF!</v>
      </c>
      <c r="AC130" s="235"/>
      <c r="AD130" s="417"/>
      <c r="AE130" s="445" t="e">
        <f t="shared" si="690"/>
        <v>#REF!</v>
      </c>
      <c r="AF130" s="417"/>
      <c r="AG130" s="235"/>
      <c r="AH130" s="451" t="e">
        <f>(AE129+AH120)*AH119</f>
        <v>#REF!</v>
      </c>
      <c r="AJ130" s="417"/>
      <c r="AK130" s="445" t="e">
        <f t="shared" si="691"/>
        <v>#REF!</v>
      </c>
      <c r="AL130" s="417"/>
      <c r="AM130" s="235"/>
      <c r="AN130" s="451" t="e">
        <f>(AK129+AN120)*AN119</f>
        <v>#REF!</v>
      </c>
      <c r="AP130" s="417"/>
      <c r="AQ130" s="445" t="e">
        <f t="shared" si="692"/>
        <v>#REF!</v>
      </c>
      <c r="AR130" s="417"/>
      <c r="AS130" s="235"/>
      <c r="AT130" s="451" t="e">
        <f>(AQ129+AT120)*AT119</f>
        <v>#REF!</v>
      </c>
      <c r="AV130" s="417"/>
      <c r="AW130" s="445" t="e">
        <f t="shared" si="693"/>
        <v>#REF!</v>
      </c>
      <c r="AX130" s="417"/>
      <c r="AY130" s="235"/>
      <c r="AZ130" s="451" t="e">
        <f>(AW129+AZ120)*AZ119</f>
        <v>#REF!</v>
      </c>
      <c r="BA130" s="235"/>
      <c r="BB130" s="417"/>
      <c r="BC130" s="445" t="e">
        <f t="shared" si="694"/>
        <v>#REF!</v>
      </c>
      <c r="BD130" s="417"/>
      <c r="BE130" s="235"/>
      <c r="BF130" s="451" t="e">
        <f>(BC129+BF120)*BF119</f>
        <v>#REF!</v>
      </c>
      <c r="BH130" s="417"/>
      <c r="BI130" s="445" t="e">
        <f t="shared" si="695"/>
        <v>#REF!</v>
      </c>
      <c r="BJ130" s="417"/>
      <c r="BK130" s="235"/>
      <c r="BL130" s="451" t="e">
        <f>(BI129+BL120)*BL119</f>
        <v>#REF!</v>
      </c>
      <c r="BN130" s="417"/>
      <c r="BO130" s="445" t="e">
        <f t="shared" si="696"/>
        <v>#REF!</v>
      </c>
      <c r="BP130" s="417"/>
      <c r="BQ130" s="235"/>
      <c r="BR130" s="451" t="e">
        <f>(BO129+BR120)*BR119</f>
        <v>#REF!</v>
      </c>
      <c r="BT130" s="417"/>
      <c r="BU130" s="445" t="e">
        <f t="shared" si="697"/>
        <v>#REF!</v>
      </c>
      <c r="BV130" s="417"/>
      <c r="BW130" s="235"/>
      <c r="BX130" s="451" t="e">
        <f>(BU129+BX120)*BX119</f>
        <v>#REF!</v>
      </c>
      <c r="BZ130" s="433"/>
      <c r="CA130" s="445" t="e">
        <f t="shared" si="698"/>
        <v>#REF!</v>
      </c>
      <c r="CB130" s="417"/>
      <c r="CC130" s="235"/>
      <c r="CD130" s="451" t="e">
        <f>(CA129+CD120)*CD119</f>
        <v>#REF!</v>
      </c>
      <c r="CF130" s="417"/>
      <c r="CG130" s="445" t="e">
        <f t="shared" si="699"/>
        <v>#REF!</v>
      </c>
      <c r="CH130" s="417"/>
      <c r="CJ130" s="451" t="e">
        <f>(CG129+CJ120)*CJ119</f>
        <v>#REF!</v>
      </c>
      <c r="CL130" s="433"/>
    </row>
    <row r="131" hidden="1">
      <c r="A131" s="410" t="e">
        <f>A108+A141</f>
        <v>#REF!</v>
      </c>
      <c r="B131" s="433"/>
      <c r="D131" s="451" t="e">
        <f>(A130+D120)*D119</f>
        <v>#REF!</v>
      </c>
      <c r="F131" s="417"/>
      <c r="G131" s="445" t="e">
        <f t="shared" si="686"/>
        <v>#REF!</v>
      </c>
      <c r="I131" s="235"/>
      <c r="J131" s="451" t="e">
        <f>(G130+J120)*J119</f>
        <v>#REF!</v>
      </c>
      <c r="K131" s="235"/>
      <c r="L131" s="417"/>
      <c r="M131" s="445" t="e">
        <f t="shared" si="687"/>
        <v>#REF!</v>
      </c>
      <c r="N131" s="417"/>
      <c r="O131" s="235"/>
      <c r="P131" s="451" t="e">
        <f>(M130+P120)*P119</f>
        <v>#REF!</v>
      </c>
      <c r="Q131" s="235"/>
      <c r="R131" s="417"/>
      <c r="S131" s="445" t="e">
        <f t="shared" si="688"/>
        <v>#REF!</v>
      </c>
      <c r="T131" s="433"/>
      <c r="U131" s="235"/>
      <c r="V131" s="451" t="e">
        <f>(S130+V120)*V119</f>
        <v>#REF!</v>
      </c>
      <c r="X131" s="417"/>
      <c r="Y131" s="445" t="e">
        <f t="shared" si="689"/>
        <v>#REF!</v>
      </c>
      <c r="Z131" s="433"/>
      <c r="AA131" s="235"/>
      <c r="AB131" s="451" t="e">
        <f>(Y130+AB120)*AB119</f>
        <v>#REF!</v>
      </c>
      <c r="AC131" s="235"/>
      <c r="AD131" s="417"/>
      <c r="AE131" s="445" t="e">
        <f t="shared" si="690"/>
        <v>#REF!</v>
      </c>
      <c r="AF131" s="433"/>
      <c r="AG131" s="235"/>
      <c r="AH131" s="451" t="e">
        <f>(AE130+AH120)*AH119</f>
        <v>#REF!</v>
      </c>
      <c r="AJ131" s="417"/>
      <c r="AK131" s="445" t="e">
        <f t="shared" si="691"/>
        <v>#REF!</v>
      </c>
      <c r="AL131" s="433"/>
      <c r="AM131" s="235"/>
      <c r="AN131" s="451" t="e">
        <f>(AK130+AN120)*AN119</f>
        <v>#REF!</v>
      </c>
      <c r="AP131" s="417"/>
      <c r="AQ131" s="445" t="e">
        <f t="shared" si="692"/>
        <v>#REF!</v>
      </c>
      <c r="AR131" s="433"/>
      <c r="AS131" s="235"/>
      <c r="AT131" s="451" t="e">
        <f>(AQ130+AT120)*AT119</f>
        <v>#REF!</v>
      </c>
      <c r="AV131" s="417"/>
      <c r="AW131" s="445" t="e">
        <f t="shared" si="693"/>
        <v>#REF!</v>
      </c>
      <c r="AX131" s="433"/>
      <c r="AY131" s="235"/>
      <c r="AZ131" s="451" t="e">
        <f>(AW130+AZ120)*AZ119</f>
        <v>#REF!</v>
      </c>
      <c r="BA131" s="235"/>
      <c r="BB131" s="417"/>
      <c r="BC131" s="445" t="e">
        <f t="shared" si="694"/>
        <v>#REF!</v>
      </c>
      <c r="BD131" s="433"/>
      <c r="BE131" s="235"/>
      <c r="BF131" s="451" t="e">
        <f>(BC130+BF120)*BF119</f>
        <v>#REF!</v>
      </c>
      <c r="BH131" s="417"/>
      <c r="BI131" s="445" t="e">
        <f t="shared" si="695"/>
        <v>#REF!</v>
      </c>
      <c r="BJ131" s="433"/>
      <c r="BK131" s="235"/>
      <c r="BL131" s="451" t="e">
        <f>(BI130+BL120)*BL119</f>
        <v>#REF!</v>
      </c>
      <c r="BN131" s="417"/>
      <c r="BO131" s="445" t="e">
        <f t="shared" si="696"/>
        <v>#REF!</v>
      </c>
      <c r="BP131" s="433"/>
      <c r="BQ131" s="235"/>
      <c r="BR131" s="451" t="e">
        <f>(BO130+BR120)*BR119</f>
        <v>#REF!</v>
      </c>
      <c r="BT131" s="417"/>
      <c r="BU131" s="445" t="e">
        <f t="shared" si="697"/>
        <v>#REF!</v>
      </c>
      <c r="BV131" s="433"/>
      <c r="BW131" s="235"/>
      <c r="BX131" s="451" t="e">
        <f>(BU130+BX120)*BX119</f>
        <v>#REF!</v>
      </c>
      <c r="BZ131" s="433"/>
      <c r="CA131" s="445" t="e">
        <f t="shared" si="698"/>
        <v>#REF!</v>
      </c>
      <c r="CB131" s="433"/>
      <c r="CC131" s="235"/>
      <c r="CD131" s="451" t="e">
        <f>(CA130+CD120)*CD119</f>
        <v>#REF!</v>
      </c>
      <c r="CF131" s="417"/>
      <c r="CG131" s="445" t="e">
        <f t="shared" si="699"/>
        <v>#REF!</v>
      </c>
      <c r="CH131" s="433"/>
      <c r="CJ131" s="451" t="e">
        <f>(CG130+CJ120)*CJ119</f>
        <v>#REF!</v>
      </c>
      <c r="CL131" s="433"/>
    </row>
    <row r="132" hidden="1">
      <c r="A132" s="410" t="e">
        <f>A109+A140</f>
        <v>#REF!</v>
      </c>
      <c r="B132" s="433"/>
      <c r="D132" s="451" t="e">
        <f>(A131+D120)*D119</f>
        <v>#REF!</v>
      </c>
      <c r="F132" s="417"/>
      <c r="G132" s="445" t="e">
        <f t="shared" si="686"/>
        <v>#REF!</v>
      </c>
      <c r="I132" s="235"/>
      <c r="J132" s="451" t="e">
        <f>(G131+J120)*J119</f>
        <v>#REF!</v>
      </c>
      <c r="K132" s="235"/>
      <c r="L132" s="417"/>
      <c r="M132" s="445" t="e">
        <f t="shared" si="687"/>
        <v>#REF!</v>
      </c>
      <c r="N132" s="417"/>
      <c r="O132" s="235"/>
      <c r="P132" s="451" t="e">
        <f>(M131+P120)*P119</f>
        <v>#REF!</v>
      </c>
      <c r="Q132" s="235"/>
      <c r="R132" s="417"/>
      <c r="S132" s="445" t="e">
        <f t="shared" si="688"/>
        <v>#REF!</v>
      </c>
      <c r="T132" s="433"/>
      <c r="U132" s="235"/>
      <c r="V132" s="451" t="e">
        <f>(S131+V120)*V119</f>
        <v>#REF!</v>
      </c>
      <c r="X132" s="417"/>
      <c r="Y132" s="445" t="e">
        <f t="shared" si="689"/>
        <v>#REF!</v>
      </c>
      <c r="Z132" s="433"/>
      <c r="AA132" s="235"/>
      <c r="AB132" s="451" t="e">
        <f>(Y131+AB120)*AB119</f>
        <v>#REF!</v>
      </c>
      <c r="AC132" s="235"/>
      <c r="AD132" s="417"/>
      <c r="AE132" s="445" t="e">
        <f t="shared" si="690"/>
        <v>#REF!</v>
      </c>
      <c r="AF132" s="433"/>
      <c r="AG132" s="235"/>
      <c r="AH132" s="451" t="e">
        <f>(AE131+AH120)*AH119</f>
        <v>#REF!</v>
      </c>
      <c r="AJ132" s="417"/>
      <c r="AK132" s="445" t="e">
        <f t="shared" si="691"/>
        <v>#REF!</v>
      </c>
      <c r="AL132" s="433"/>
      <c r="AM132" s="235"/>
      <c r="AN132" s="451" t="e">
        <f>(AK131+AN120)*AN119</f>
        <v>#REF!</v>
      </c>
      <c r="AP132" s="417"/>
      <c r="AQ132" s="445" t="e">
        <f t="shared" si="692"/>
        <v>#REF!</v>
      </c>
      <c r="AR132" s="433"/>
      <c r="AS132" s="235"/>
      <c r="AT132" s="451" t="e">
        <f>(AQ131+AT120)*AT119</f>
        <v>#REF!</v>
      </c>
      <c r="AV132" s="417"/>
      <c r="AW132" s="445" t="e">
        <f t="shared" si="693"/>
        <v>#REF!</v>
      </c>
      <c r="AX132" s="433"/>
      <c r="AY132" s="235"/>
      <c r="AZ132" s="451" t="e">
        <f>(AW131+AZ120)*AZ119</f>
        <v>#REF!</v>
      </c>
      <c r="BA132" s="235"/>
      <c r="BB132" s="417"/>
      <c r="BC132" s="445" t="e">
        <f t="shared" si="694"/>
        <v>#REF!</v>
      </c>
      <c r="BD132" s="433"/>
      <c r="BE132" s="235"/>
      <c r="BF132" s="451" t="e">
        <f>(BC131+BF120)*BF119</f>
        <v>#REF!</v>
      </c>
      <c r="BH132" s="417"/>
      <c r="BI132" s="445" t="e">
        <f t="shared" si="695"/>
        <v>#REF!</v>
      </c>
      <c r="BJ132" s="433"/>
      <c r="BK132" s="235"/>
      <c r="BL132" s="451" t="e">
        <f>(BI131+BL120)*BL119</f>
        <v>#REF!</v>
      </c>
      <c r="BN132" s="417"/>
      <c r="BO132" s="445" t="e">
        <f t="shared" si="696"/>
        <v>#REF!</v>
      </c>
      <c r="BP132" s="433"/>
      <c r="BQ132" s="235"/>
      <c r="BR132" s="451" t="e">
        <f>(BO131+BR120)*BR119</f>
        <v>#REF!</v>
      </c>
      <c r="BT132" s="417"/>
      <c r="BU132" s="445" t="e">
        <f t="shared" si="697"/>
        <v>#REF!</v>
      </c>
      <c r="BV132" s="433"/>
      <c r="BW132" s="235"/>
      <c r="BX132" s="451" t="e">
        <f>(BU131+BX120)*BX119</f>
        <v>#REF!</v>
      </c>
      <c r="BZ132" s="433"/>
      <c r="CA132" s="445" t="e">
        <f t="shared" si="698"/>
        <v>#REF!</v>
      </c>
      <c r="CB132" s="433"/>
      <c r="CC132" s="235"/>
      <c r="CD132" s="451" t="e">
        <f>(CA131+CD120)*CD119</f>
        <v>#REF!</v>
      </c>
      <c r="CF132" s="417"/>
      <c r="CG132" s="445" t="e">
        <f t="shared" si="699"/>
        <v>#REF!</v>
      </c>
      <c r="CH132" s="433"/>
      <c r="CJ132" s="451" t="e">
        <f>(CG131+CJ120)*CJ119</f>
        <v>#REF!</v>
      </c>
      <c r="CL132" s="433"/>
    </row>
    <row r="133" hidden="1">
      <c r="A133" s="410" t="e">
        <f>A110+A139</f>
        <v>#REF!</v>
      </c>
      <c r="B133" s="433"/>
      <c r="D133" s="451" t="e">
        <f>(A132+D120)*D119</f>
        <v>#REF!</v>
      </c>
      <c r="F133" s="417"/>
      <c r="G133" s="445" t="e">
        <f t="shared" si="686"/>
        <v>#REF!</v>
      </c>
      <c r="H133" s="417"/>
      <c r="I133" s="235"/>
      <c r="J133" s="451" t="e">
        <f>(G132+J120)*J119</f>
        <v>#REF!</v>
      </c>
      <c r="K133" s="235"/>
      <c r="L133" s="417"/>
      <c r="M133" s="445" t="e">
        <f t="shared" si="687"/>
        <v>#REF!</v>
      </c>
      <c r="N133" s="417"/>
      <c r="O133" s="235"/>
      <c r="P133" s="451" t="e">
        <f>(M132+P120)*P119</f>
        <v>#REF!</v>
      </c>
      <c r="Q133" s="235"/>
      <c r="R133" s="417"/>
      <c r="S133" s="445" t="e">
        <f t="shared" si="688"/>
        <v>#REF!</v>
      </c>
      <c r="T133" s="433"/>
      <c r="U133" s="235"/>
      <c r="V133" s="451" t="e">
        <f>(S132+V120)*V119</f>
        <v>#REF!</v>
      </c>
      <c r="X133" s="417"/>
      <c r="Y133" s="445" t="e">
        <f t="shared" si="689"/>
        <v>#REF!</v>
      </c>
      <c r="Z133" s="433"/>
      <c r="AA133" s="235"/>
      <c r="AB133" s="451" t="e">
        <f>(Y132+AB120)*AB119</f>
        <v>#REF!</v>
      </c>
      <c r="AC133" s="235"/>
      <c r="AD133" s="417"/>
      <c r="AE133" s="445" t="e">
        <f t="shared" si="690"/>
        <v>#REF!</v>
      </c>
      <c r="AF133" s="433"/>
      <c r="AG133" s="235"/>
      <c r="AH133" s="451" t="e">
        <f>(AE132+AH120)*AH119</f>
        <v>#REF!</v>
      </c>
      <c r="AJ133" s="417"/>
      <c r="AK133" s="445" t="e">
        <f t="shared" si="691"/>
        <v>#REF!</v>
      </c>
      <c r="AL133" s="433"/>
      <c r="AM133" s="235"/>
      <c r="AN133" s="451" t="e">
        <f>(AK132+AN120)*AN119</f>
        <v>#REF!</v>
      </c>
      <c r="AP133" s="417"/>
      <c r="AQ133" s="445" t="e">
        <f t="shared" si="692"/>
        <v>#REF!</v>
      </c>
      <c r="AR133" s="433"/>
      <c r="AS133" s="235"/>
      <c r="AT133" s="451" t="e">
        <f>(AQ132+AT120)*AT119</f>
        <v>#REF!</v>
      </c>
      <c r="AV133" s="417"/>
      <c r="AW133" s="445" t="e">
        <f t="shared" si="693"/>
        <v>#REF!</v>
      </c>
      <c r="AX133" s="433"/>
      <c r="AY133" s="235"/>
      <c r="AZ133" s="451" t="e">
        <f>(AW132+AZ120)*AZ119</f>
        <v>#REF!</v>
      </c>
      <c r="BA133" s="235"/>
      <c r="BB133" s="417"/>
      <c r="BC133" s="445" t="e">
        <f t="shared" si="694"/>
        <v>#REF!</v>
      </c>
      <c r="BD133" s="433"/>
      <c r="BE133" s="235"/>
      <c r="BF133" s="451" t="e">
        <f>(BC132+BF120)*BF119</f>
        <v>#REF!</v>
      </c>
      <c r="BH133" s="417"/>
      <c r="BI133" s="445" t="e">
        <f t="shared" si="695"/>
        <v>#REF!</v>
      </c>
      <c r="BJ133" s="433"/>
      <c r="BK133" s="235"/>
      <c r="BL133" s="451" t="e">
        <f>(BI132+BL120)*BL119</f>
        <v>#REF!</v>
      </c>
      <c r="BN133" s="417"/>
      <c r="BO133" s="445" t="e">
        <f t="shared" si="696"/>
        <v>#REF!</v>
      </c>
      <c r="BP133" s="433"/>
      <c r="BQ133" s="235"/>
      <c r="BR133" s="451" t="e">
        <f>(BO132+BR120)*BR119</f>
        <v>#REF!</v>
      </c>
      <c r="BT133" s="417"/>
      <c r="BU133" s="445" t="e">
        <f t="shared" si="697"/>
        <v>#REF!</v>
      </c>
      <c r="BV133" s="433"/>
      <c r="BW133" s="235"/>
      <c r="BX133" s="451" t="e">
        <f>(BU132+BX120)*BX119</f>
        <v>#REF!</v>
      </c>
      <c r="BZ133" s="433"/>
      <c r="CA133" s="445" t="e">
        <f t="shared" si="698"/>
        <v>#REF!</v>
      </c>
      <c r="CB133" s="433"/>
      <c r="CC133" s="235"/>
      <c r="CD133" s="451" t="e">
        <f>(CA132+CD120)*CD119</f>
        <v>#REF!</v>
      </c>
      <c r="CF133" s="417"/>
      <c r="CG133" s="445" t="e">
        <f t="shared" si="699"/>
        <v>#REF!</v>
      </c>
      <c r="CH133" s="433"/>
      <c r="CJ133" s="451" t="e">
        <f>(CG132+CJ120)*CJ119</f>
        <v>#REF!</v>
      </c>
      <c r="CL133" s="433"/>
    </row>
    <row r="134" hidden="1">
      <c r="A134" s="410" t="e">
        <f>A111+A138</f>
        <v>#REF!</v>
      </c>
      <c r="B134" s="433"/>
      <c r="D134" s="451" t="e">
        <f>(A133+D120)*D119</f>
        <v>#REF!</v>
      </c>
      <c r="F134" s="417"/>
      <c r="G134" s="445" t="e">
        <f t="shared" si="686"/>
        <v>#REF!</v>
      </c>
      <c r="H134" s="417"/>
      <c r="I134" s="235"/>
      <c r="J134" s="451" t="e">
        <f>(G133+J120)*J119</f>
        <v>#REF!</v>
      </c>
      <c r="K134" s="235"/>
      <c r="L134" s="417"/>
      <c r="M134" s="445" t="e">
        <f t="shared" si="687"/>
        <v>#REF!</v>
      </c>
      <c r="N134" s="417"/>
      <c r="O134" s="235"/>
      <c r="P134" s="451" t="e">
        <f>(M133+P120)*P119</f>
        <v>#REF!</v>
      </c>
      <c r="Q134" s="235"/>
      <c r="R134" s="417"/>
      <c r="S134" s="445" t="e">
        <f t="shared" si="688"/>
        <v>#REF!</v>
      </c>
      <c r="T134" s="433"/>
      <c r="U134" s="235"/>
      <c r="V134" s="451" t="e">
        <f>(S133+V120)*V119</f>
        <v>#REF!</v>
      </c>
      <c r="X134" s="417"/>
      <c r="Y134" s="445" t="e">
        <f t="shared" si="689"/>
        <v>#REF!</v>
      </c>
      <c r="Z134" s="433"/>
      <c r="AA134" s="235"/>
      <c r="AB134" s="451" t="e">
        <f>(Y133+AB120)*AB119</f>
        <v>#REF!</v>
      </c>
      <c r="AC134" s="235"/>
      <c r="AD134" s="417"/>
      <c r="AE134" s="445" t="e">
        <f t="shared" si="690"/>
        <v>#REF!</v>
      </c>
      <c r="AF134" s="433"/>
      <c r="AG134" s="235"/>
      <c r="AH134" s="451" t="e">
        <f>(AE133+AH120)*AH119</f>
        <v>#REF!</v>
      </c>
      <c r="AJ134" s="417"/>
      <c r="AK134" s="445" t="e">
        <f t="shared" si="691"/>
        <v>#REF!</v>
      </c>
      <c r="AL134" s="433"/>
      <c r="AM134" s="235"/>
      <c r="AN134" s="451" t="e">
        <f>(AK133+AN120)*AN119</f>
        <v>#REF!</v>
      </c>
      <c r="AP134" s="417"/>
      <c r="AQ134" s="445" t="e">
        <f t="shared" si="692"/>
        <v>#REF!</v>
      </c>
      <c r="AR134" s="433"/>
      <c r="AS134" s="235"/>
      <c r="AT134" s="451" t="e">
        <f>(AQ133+AT120)*AT119</f>
        <v>#REF!</v>
      </c>
      <c r="AV134" s="417"/>
      <c r="AW134" s="445" t="e">
        <f t="shared" si="693"/>
        <v>#REF!</v>
      </c>
      <c r="AX134" s="433"/>
      <c r="AY134" s="235"/>
      <c r="AZ134" s="451" t="e">
        <f>(AW133+AZ120)*AZ119</f>
        <v>#REF!</v>
      </c>
      <c r="BA134" s="235"/>
      <c r="BB134" s="417"/>
      <c r="BC134" s="445" t="e">
        <f t="shared" si="694"/>
        <v>#REF!</v>
      </c>
      <c r="BD134" s="433"/>
      <c r="BE134" s="235"/>
      <c r="BF134" s="451" t="e">
        <f>(BC133+BF120)*BF119</f>
        <v>#REF!</v>
      </c>
      <c r="BH134" s="417"/>
      <c r="BI134" s="445" t="e">
        <f t="shared" si="695"/>
        <v>#REF!</v>
      </c>
      <c r="BJ134" s="433"/>
      <c r="BK134" s="235"/>
      <c r="BL134" s="451" t="e">
        <f>(BI133+BL120)*BL119</f>
        <v>#REF!</v>
      </c>
      <c r="BN134" s="417"/>
      <c r="BO134" s="445" t="e">
        <f t="shared" si="696"/>
        <v>#REF!</v>
      </c>
      <c r="BP134" s="433"/>
      <c r="BQ134" s="235"/>
      <c r="BR134" s="451" t="e">
        <f>(BO133+BR120)*BR119</f>
        <v>#REF!</v>
      </c>
      <c r="BT134" s="417"/>
      <c r="BU134" s="445" t="e">
        <f t="shared" si="697"/>
        <v>#REF!</v>
      </c>
      <c r="BV134" s="433"/>
      <c r="BW134" s="235"/>
      <c r="BX134" s="451" t="e">
        <f>(BU133+BX120)*BX119</f>
        <v>#REF!</v>
      </c>
      <c r="BZ134" s="433"/>
      <c r="CA134" s="445" t="e">
        <f t="shared" si="698"/>
        <v>#REF!</v>
      </c>
      <c r="CB134" s="433"/>
      <c r="CC134" s="235"/>
      <c r="CD134" s="451" t="e">
        <f>(CA133+CD120)*CD119</f>
        <v>#REF!</v>
      </c>
      <c r="CF134" s="417"/>
      <c r="CG134" s="445" t="e">
        <f t="shared" si="699"/>
        <v>#REF!</v>
      </c>
      <c r="CH134" s="433"/>
      <c r="CJ134" s="451" t="e">
        <f>(CG133+CJ120)*CJ119</f>
        <v>#REF!</v>
      </c>
      <c r="CL134" s="433"/>
    </row>
    <row r="135" ht="16.199999999999999" hidden="1">
      <c r="A135" s="410" t="e">
        <f>A112+A137</f>
        <v>#REF!</v>
      </c>
      <c r="B135" s="433"/>
      <c r="D135" s="451" t="e">
        <f>(A134+D120)*D119</f>
        <v>#REF!</v>
      </c>
      <c r="F135" s="417"/>
      <c r="G135" s="445" t="e">
        <f t="shared" si="686"/>
        <v>#REF!</v>
      </c>
      <c r="H135" s="417"/>
      <c r="I135" s="235"/>
      <c r="J135" s="451" t="e">
        <f>(G134+J120)*J119</f>
        <v>#REF!</v>
      </c>
      <c r="K135" s="235"/>
      <c r="L135" s="417"/>
      <c r="M135" s="445" t="e">
        <f t="shared" si="687"/>
        <v>#REF!</v>
      </c>
      <c r="N135" s="417"/>
      <c r="O135" s="235"/>
      <c r="P135" s="452" t="e">
        <f>(M134+P120)*P119</f>
        <v>#REF!</v>
      </c>
      <c r="Q135" s="235"/>
      <c r="R135" s="417"/>
      <c r="S135" s="445" t="e">
        <f t="shared" si="688"/>
        <v>#REF!</v>
      </c>
      <c r="T135" s="433"/>
      <c r="U135" s="235"/>
      <c r="V135" s="452" t="e">
        <f>(S134+V120)*V119</f>
        <v>#REF!</v>
      </c>
      <c r="X135" s="417"/>
      <c r="Y135" s="445" t="e">
        <f t="shared" si="689"/>
        <v>#REF!</v>
      </c>
      <c r="Z135" s="433"/>
      <c r="AA135" s="235"/>
      <c r="AB135" s="452" t="e">
        <f>(Y134+AB120)*AB119</f>
        <v>#REF!</v>
      </c>
      <c r="AC135" s="235"/>
      <c r="AD135" s="417"/>
      <c r="AE135" s="445" t="e">
        <f t="shared" si="690"/>
        <v>#REF!</v>
      </c>
      <c r="AF135" s="433"/>
      <c r="AG135" s="235"/>
      <c r="AH135" s="452" t="e">
        <f>(AE134+AH120)*AH119</f>
        <v>#REF!</v>
      </c>
      <c r="AJ135" s="417"/>
      <c r="AK135" s="445" t="e">
        <f t="shared" si="691"/>
        <v>#REF!</v>
      </c>
      <c r="AL135" s="433"/>
      <c r="AM135" s="235"/>
      <c r="AN135" s="452" t="e">
        <f>(AK134+AN120)*AN119</f>
        <v>#REF!</v>
      </c>
      <c r="AP135" s="417"/>
      <c r="AQ135" s="445" t="e">
        <f t="shared" si="692"/>
        <v>#REF!</v>
      </c>
      <c r="AR135" s="433"/>
      <c r="AS135" s="235"/>
      <c r="AT135" s="452" t="e">
        <f>(AQ134+AT120)*AT119</f>
        <v>#REF!</v>
      </c>
      <c r="AV135" s="417"/>
      <c r="AW135" s="445" t="e">
        <f t="shared" si="693"/>
        <v>#REF!</v>
      </c>
      <c r="AX135" s="433"/>
      <c r="AY135" s="235"/>
      <c r="AZ135" s="452" t="e">
        <f>(AW134+AZ120)*AZ119</f>
        <v>#REF!</v>
      </c>
      <c r="BA135" s="235"/>
      <c r="BB135" s="417"/>
      <c r="BC135" s="445" t="e">
        <f t="shared" si="694"/>
        <v>#REF!</v>
      </c>
      <c r="BD135" s="433"/>
      <c r="BE135" s="235"/>
      <c r="BF135" s="452" t="e">
        <f>(BC134+BF120)*BF119</f>
        <v>#REF!</v>
      </c>
      <c r="BH135" s="417"/>
      <c r="BI135" s="445" t="e">
        <f t="shared" si="695"/>
        <v>#REF!</v>
      </c>
      <c r="BJ135" s="433"/>
      <c r="BK135" s="235"/>
      <c r="BL135" s="452" t="e">
        <f>(BI134+BL120)*BL119</f>
        <v>#REF!</v>
      </c>
      <c r="BN135" s="417"/>
      <c r="BO135" s="445" t="e">
        <f t="shared" si="696"/>
        <v>#REF!</v>
      </c>
      <c r="BP135" s="433"/>
      <c r="BQ135" s="235"/>
      <c r="BR135" s="452" t="e">
        <f>(BO134+BR120)*BR119</f>
        <v>#REF!</v>
      </c>
      <c r="BT135" s="417"/>
      <c r="BU135" s="445" t="e">
        <f t="shared" si="697"/>
        <v>#REF!</v>
      </c>
      <c r="BV135" s="433"/>
      <c r="BW135" s="235"/>
      <c r="BX135" s="452" t="e">
        <f>(BU134+BX120)*BX119</f>
        <v>#REF!</v>
      </c>
      <c r="BZ135" s="433"/>
      <c r="CA135" s="445" t="e">
        <f t="shared" si="698"/>
        <v>#REF!</v>
      </c>
      <c r="CB135" s="433"/>
      <c r="CC135" s="235"/>
      <c r="CD135" s="452" t="e">
        <f>(CA134+CD120)*CD119</f>
        <v>#REF!</v>
      </c>
      <c r="CF135" s="417"/>
      <c r="CG135" s="445" t="e">
        <f t="shared" si="699"/>
        <v>#REF!</v>
      </c>
      <c r="CH135" s="433"/>
      <c r="CJ135" s="452" t="e">
        <f>(CG134+CJ120)*CJ119</f>
        <v>#REF!</v>
      </c>
      <c r="CL135" s="433"/>
    </row>
    <row r="136" ht="16.199999999999999"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idden="1">
      <c r="A137" s="410" t="e">
        <f t="shared" ref="A137:A186" si="700">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idden="1">
      <c r="A138" s="410" t="e">
        <f t="shared" si="700"/>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idden="1">
      <c r="A139" s="410" t="e">
        <f t="shared" si="700"/>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idden="1">
      <c r="A140" s="410" t="e">
        <f t="shared" si="700"/>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idden="1">
      <c r="A141" s="410" t="e">
        <f t="shared" si="700"/>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idden="1">
      <c r="A142" s="410" t="e">
        <f t="shared" si="700"/>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idden="1">
      <c r="A143" s="410" t="e">
        <f t="shared" si="700"/>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t="16.199999999999999" hidden="1">
      <c r="A144" s="410" t="e">
        <f t="shared" si="700"/>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idden="1">
      <c r="A145" s="410" t="e">
        <f t="shared" si="700"/>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idden="1">
      <c r="A146" s="445" t="e">
        <f t="shared" si="700"/>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idden="1">
      <c r="A147" s="445" t="e">
        <f t="shared" si="700"/>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idden="1">
      <c r="A148" s="445" t="e">
        <f t="shared" si="700"/>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idden="1">
      <c r="A149" s="445" t="e">
        <f t="shared" si="700"/>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idden="1">
      <c r="A150" s="445" t="e">
        <f t="shared" si="700"/>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idden="1">
      <c r="A151" s="445" t="e">
        <f t="shared" si="700"/>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199999999999999">
      <c r="A153" s="445"/>
      <c r="B153" s="411"/>
      <c r="C153" s="412">
        <v>0</v>
      </c>
      <c r="D153" s="413">
        <f>IF(D118=0,0,IF(C153=3,0,IF(E81=3,0,IF(E81=2,-0.5,IF(E81=1,0,(D118/(D118+A155+G155+D192))*(-0.5))))))</f>
        <v>0</v>
      </c>
      <c r="E153" s="414">
        <f>D153+C154+D155+E154</f>
        <v>0</v>
      </c>
      <c r="F153" s="459"/>
      <c r="G153" s="415">
        <f>G352</f>
        <v>0</v>
      </c>
      <c r="H153" s="459"/>
      <c r="I153" s="412">
        <v>0</v>
      </c>
      <c r="J153" s="413">
        <f>IF(J118=0,0,IF(I153=3,0,IF(K81=3,0,IF(K81=2,-0.5,IF(K81=1,0,(J118/(J118+G155+M155+J192))*(-0.5))))))</f>
        <v>0</v>
      </c>
      <c r="K153" s="414">
        <f>J153+I154+J155+K154</f>
        <v>0</v>
      </c>
      <c r="L153" s="459">
        <f>L356</f>
        <v>0</v>
      </c>
      <c r="M153" s="415">
        <f>IF(L153=3,0,IF(N153=3,0,M352))</f>
        <v>0</v>
      </c>
      <c r="N153" s="459">
        <f>N356</f>
        <v>0</v>
      </c>
      <c r="O153" s="412">
        <v>0</v>
      </c>
      <c r="P153" s="413">
        <f>IF(P118=0,0,IF(O153=3,0,IF(Q81=3,0,IF(Q81=2,-0.5,IF(Q81=1,0,(P118/(P118+M155+S155+P192))*(-0.5))))))</f>
        <v>0</v>
      </c>
      <c r="Q153" s="414">
        <f>P153+O154+P155+Q154</f>
        <v>0</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c r="B154" s="417">
        <f>B354</f>
        <v>0</v>
      </c>
      <c r="C154" s="418"/>
      <c r="D154" s="417">
        <f>B154+D152+F154+D188+B155+F155</f>
        <v>0</v>
      </c>
      <c r="E154" s="419">
        <f>IF(G155=0,0,IF(F153=3,0,IF(H153=3,0,IF(H153=2,-0.5,IF(H153=1,0,(G155/(G155+D192+A155+D118))*(-0.5))))))</f>
        <v>0</v>
      </c>
      <c r="F154" s="420">
        <f>-H154</f>
        <v>0</v>
      </c>
      <c r="G154" s="417">
        <f>G349</f>
        <v>45000</v>
      </c>
      <c r="H154" s="421">
        <f>G352*G353*G352/12</f>
        <v>0</v>
      </c>
      <c r="I154" s="418">
        <f>IF(G155=0,0,IF(H153=3,0,IF(F153=3,0,IF(F153=2,-0.5,IF(F153=1,0,(G155/(G155+J118+M155+J192))*(-0.5))))))</f>
        <v>0</v>
      </c>
      <c r="J154" s="417">
        <f>H154+J152+L154+J188+H155+L155</f>
        <v>0</v>
      </c>
      <c r="K154" s="419">
        <f>IF(M155=0,0,IF(L153=3,0,IF(N153=3,0,IF(N153=2,-0.5,IF(N153=1,0,(M155/(M155+J192+G155+J118))*(-0.5))))))</f>
        <v>0</v>
      </c>
      <c r="L154" s="420">
        <f>-N154</f>
        <v>0</v>
      </c>
      <c r="M154" s="417">
        <f>M349</f>
        <v>45000</v>
      </c>
      <c r="N154" s="421">
        <f>M352*M353*M352/12</f>
        <v>0</v>
      </c>
      <c r="O154" s="418">
        <f>IF(M155=0,0,IF(N153=3,0,IF(L153=3,0,IF(L153=2,-0.5,IF(L153=1,0,(M155/(M155+P118+S155+P192))*(-0.5))))))</f>
        <v>0</v>
      </c>
      <c r="P154" s="417">
        <f>N154+P152+R154+P188+N155+R155</f>
        <v>0</v>
      </c>
      <c r="Q154" s="419">
        <f>IF(S155=0,0,IF(R153=3,0,IF(T153=3,0,IF(T153=2,-0.5,IF(T153=1,0,(S155/(S155+P192+M155+P118))*(-0.5))))))</f>
        <v>0</v>
      </c>
      <c r="R154" s="420"/>
      <c r="S154" s="417">
        <f>S349</f>
        <v>45000</v>
      </c>
      <c r="T154" s="421"/>
      <c r="U154" s="418">
        <f>IF(S155=0,0,IF(T153=3,0,IF(R153=3,0,IF(R153=2,-0.5,IF(R153=1,0,(S155/(S155+V118+Y155+V192))*(-0.5))))))</f>
        <v>0</v>
      </c>
      <c r="V154" s="417">
        <f>T154+V152+X154+V188+T155+X155</f>
        <v>0</v>
      </c>
      <c r="W154" s="419">
        <f>IF(Y155=0,0,IF(X153=3,0,IF(Z153=3,0,IF(Z153=2,-0.5,IF(Z153=1,0,(Y155/(Y155+V192+S155+V118))*(-0.5))))))</f>
        <v>0</v>
      </c>
      <c r="X154" s="420"/>
      <c r="Y154" s="417">
        <f>Y349</f>
        <v>45000</v>
      </c>
      <c r="Z154" s="421"/>
      <c r="AA154" s="418">
        <f>IF(Y155=0,0,IF(Z153=3,0,IF(X153=3,0,IF(X153=2,-0.5,IF(X153=1,0,(Y155/(Y155+AB118+AE155+AB192))*(-0.5))))))</f>
        <v>0</v>
      </c>
      <c r="AB154" s="417">
        <f>Z154+AB152+AD154+AB188+Z155+AD155</f>
        <v>0</v>
      </c>
      <c r="AC154" s="419">
        <f>IF(AE155=0,0,IF(AD153=3,0,IF(AF153=3,0,IF(AF153=2,-0.5,IF(AF153=1,0,(AE155/(AE155+AB192+Y155+AB118))*(-0.5))))))</f>
        <v>0</v>
      </c>
      <c r="AD154" s="420"/>
      <c r="AE154" s="417">
        <f>AE349</f>
        <v>45000</v>
      </c>
      <c r="AF154" s="421"/>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45000</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45000</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45000</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45000</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45000</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45000</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45000</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45000</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45000</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c r="A155" s="445"/>
      <c r="B155" s="423"/>
      <c r="C155" s="424" t="s">
        <v>812</v>
      </c>
      <c r="D155" s="485">
        <f>IF(D192=0,0,IF(E155=3,0,IF(C227=3,0,IF(C227=2,-0.5,IF(C227=1,0,(D192/(D192+G155+A155+D118))*(-0.5))))))</f>
        <v>0</v>
      </c>
      <c r="E155" s="428">
        <v>0</v>
      </c>
      <c r="F155" s="426">
        <f>-1*IF(H153=3,0,IF(F153=3,(G352*G352*G353/2)+(G354*F355),0))</f>
        <v>0</v>
      </c>
      <c r="G155" s="423">
        <f>IF(G153=0,0,IF(H153=2,3*G350*G154/(G153),4*G350*G154/(G153)))</f>
        <v>0</v>
      </c>
      <c r="H155" s="427">
        <f>IF(F153=3,0,IF(H153=3,(G352*G352*G353/2)+(G354*H355),0))</f>
        <v>0</v>
      </c>
      <c r="I155" s="424" t="s">
        <v>813</v>
      </c>
      <c r="J155" s="485">
        <f>IF(J192=0,0,IF(K155=3,0,IF(I227=3,0,IF(I227=2,-0.5,IF(I227=1,0,(J192/(J192+M155+G155+J118))*(-0.5))))))</f>
        <v>0</v>
      </c>
      <c r="K155" s="428">
        <v>0</v>
      </c>
      <c r="L155" s="426">
        <f>-1*IF(N153=3,0,IF(L153=3,(M352*M352*M353/2)+(M354*L355),0))</f>
        <v>0</v>
      </c>
      <c r="M155" s="423">
        <f>IF(M153=0,0,IF(N153=2,3*M350*M154/(M153),4*M350*M154/(M153)))</f>
        <v>0</v>
      </c>
      <c r="N155" s="427">
        <f>IF(L153=3,0,IF(N153=3,(M352*M352*M353/2)+(M354*N355),0))</f>
        <v>0</v>
      </c>
      <c r="O155" s="424" t="s">
        <v>814</v>
      </c>
      <c r="P155" s="485">
        <f>IF(P192=0,0,IF(Q155=3,0,IF(O227=3,0,IF(O227=2,-0.5,IF(O227=1,0,(P192/(P192+S155+M155+P118))*(-0.5))))))</f>
        <v>0</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c r="A156" s="486"/>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c r="A172" s="445" t="e">
        <f t="shared" si="700"/>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c r="A173" s="445" t="e">
        <f t="shared" si="700"/>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c r="A174" s="445" t="e">
        <f t="shared" si="700"/>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c r="A175" s="445" t="e">
        <f t="shared" si="700"/>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c r="A176" s="445" t="e">
        <f t="shared" si="700"/>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c r="A177" s="445" t="e">
        <f t="shared" si="700"/>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c r="A178" s="445" t="e">
        <f t="shared" si="700"/>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c r="A179" s="445" t="e">
        <f t="shared" si="700"/>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c r="A180" s="445" t="e">
        <f t="shared" si="700"/>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c r="A181" s="445" t="e">
        <f t="shared" si="700"/>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c r="A182" s="445" t="e">
        <f t="shared" si="700"/>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c r="A183" s="445" t="e">
        <f t="shared" si="700"/>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c r="A184" s="445" t="e">
        <f t="shared" si="700"/>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c r="A185" s="445" t="e">
        <f t="shared" si="700"/>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c r="A186" s="445" t="e">
        <f t="shared" si="700"/>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c r="A189" s="445">
        <f>G155+M155+S155+Y155+AE155+AK155</f>
        <v>0</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c r="A190" s="445" t="s">
        <v>800</v>
      </c>
      <c r="B190" s="433"/>
      <c r="C190" s="417"/>
      <c r="D190" s="451">
        <f t="shared" ref="D190:D191" si="701">D360</f>
        <v>0</v>
      </c>
      <c r="E190" s="235" t="s">
        <v>415</v>
      </c>
      <c r="I190" s="235"/>
      <c r="J190" s="451">
        <f t="shared" ref="J190:J191" si="702">J360</f>
        <v>0</v>
      </c>
      <c r="K190" s="235"/>
      <c r="L190" s="235"/>
      <c r="M190" s="235"/>
      <c r="N190" s="235"/>
      <c r="O190" s="235"/>
      <c r="P190" s="451">
        <f t="shared" ref="P190:P191" si="703">P360</f>
        <v>0</v>
      </c>
      <c r="Q190" s="235"/>
      <c r="R190" s="235"/>
      <c r="S190" s="235"/>
      <c r="T190" s="235"/>
      <c r="U190" s="235"/>
      <c r="V190" s="451">
        <f t="shared" ref="V190:V191" si="704">V360</f>
        <v>0</v>
      </c>
      <c r="AA190" s="235"/>
      <c r="AB190" s="451">
        <f t="shared" ref="AB190:AB191" si="705">AB360</f>
        <v>0</v>
      </c>
      <c r="AC190" s="235"/>
      <c r="AD190" s="235"/>
      <c r="AE190" s="235"/>
      <c r="AF190" s="235"/>
      <c r="AG190" s="235"/>
      <c r="AH190" s="451">
        <f t="shared" ref="AH190:AH191" si="706">AH360</f>
        <v>0</v>
      </c>
      <c r="AM190" s="235"/>
      <c r="AN190" s="451">
        <f t="shared" ref="AN190:AN191" si="707">AN360</f>
        <v>0</v>
      </c>
      <c r="AS190" s="235"/>
      <c r="AT190" s="451">
        <f t="shared" ref="AT190:AT191" si="708">AT360</f>
        <v>0</v>
      </c>
      <c r="AY190" s="235"/>
      <c r="AZ190" s="451">
        <f t="shared" ref="AZ190:AZ191" si="709">AZ360</f>
        <v>0</v>
      </c>
      <c r="BA190" s="235"/>
      <c r="BB190" s="235"/>
      <c r="BC190" s="235"/>
      <c r="BD190" s="235"/>
      <c r="BE190" s="235"/>
      <c r="BF190" s="451">
        <f t="shared" ref="BF190:BF191" si="710">BF360</f>
        <v>0</v>
      </c>
      <c r="BK190" s="235"/>
      <c r="BL190" s="451">
        <f t="shared" ref="BL190:BL191" si="711">BL360</f>
        <v>0</v>
      </c>
      <c r="BQ190" s="235"/>
      <c r="BR190" s="451">
        <f t="shared" ref="BR190:BR191" si="712">BR360</f>
        <v>0</v>
      </c>
      <c r="BW190" s="235"/>
      <c r="BX190" s="451">
        <f t="shared" ref="BX190:BX191" si="713">BX360</f>
        <v>0</v>
      </c>
      <c r="BZ190" s="433"/>
      <c r="CC190" s="235"/>
      <c r="CD190" s="451">
        <f t="shared" ref="CD190:CD191" si="714">CD360</f>
        <v>0</v>
      </c>
      <c r="CJ190" s="451">
        <f t="shared" ref="CJ190:CJ191" si="715">CJ360</f>
        <v>0</v>
      </c>
      <c r="CL190" s="433"/>
    </row>
    <row r="191">
      <c r="A191" s="445">
        <f>SUM(D192:CY192)</f>
        <v>0</v>
      </c>
      <c r="B191" s="433"/>
      <c r="C191" s="417"/>
      <c r="D191" s="451">
        <f t="shared" si="701"/>
        <v>67500</v>
      </c>
      <c r="E191" s="235" t="s">
        <v>801</v>
      </c>
      <c r="G191" s="445">
        <f>A191</f>
        <v>0</v>
      </c>
      <c r="I191" s="235"/>
      <c r="J191" s="451">
        <f t="shared" si="702"/>
        <v>67500</v>
      </c>
      <c r="K191" s="235"/>
      <c r="L191" s="235"/>
      <c r="M191" s="445">
        <f>G191</f>
        <v>0</v>
      </c>
      <c r="N191" s="235"/>
      <c r="O191" s="235"/>
      <c r="P191" s="451">
        <f t="shared" si="703"/>
        <v>67500</v>
      </c>
      <c r="Q191" s="235"/>
      <c r="R191" s="235"/>
      <c r="S191" s="445">
        <f>M191</f>
        <v>0</v>
      </c>
      <c r="T191" s="235"/>
      <c r="U191" s="235"/>
      <c r="V191" s="451">
        <f t="shared" si="704"/>
        <v>2</v>
      </c>
      <c r="Y191" s="445">
        <f>S191</f>
        <v>0</v>
      </c>
      <c r="AA191" s="235"/>
      <c r="AB191" s="451">
        <f t="shared" si="705"/>
        <v>2</v>
      </c>
      <c r="AC191" s="235"/>
      <c r="AD191" s="235"/>
      <c r="AE191" s="445">
        <f>Y191</f>
        <v>0</v>
      </c>
      <c r="AF191" s="235"/>
      <c r="AG191" s="235"/>
      <c r="AH191" s="451">
        <f t="shared" si="706"/>
        <v>2</v>
      </c>
      <c r="AK191" s="445">
        <f>AE191</f>
        <v>0</v>
      </c>
      <c r="AM191" s="235"/>
      <c r="AN191" s="451">
        <f t="shared" si="707"/>
        <v>2</v>
      </c>
      <c r="AQ191" s="445">
        <f>AK191</f>
        <v>0</v>
      </c>
      <c r="AS191" s="235"/>
      <c r="AT191" s="451">
        <f t="shared" si="708"/>
        <v>2</v>
      </c>
      <c r="AW191" s="445">
        <f>AQ191</f>
        <v>0</v>
      </c>
      <c r="AY191" s="235"/>
      <c r="AZ191" s="451">
        <f t="shared" si="709"/>
        <v>2</v>
      </c>
      <c r="BA191" s="235"/>
      <c r="BB191" s="235"/>
      <c r="BC191" s="445">
        <f>AW191</f>
        <v>0</v>
      </c>
      <c r="BD191" s="235"/>
      <c r="BE191" s="235"/>
      <c r="BF191" s="451">
        <f t="shared" si="710"/>
        <v>2</v>
      </c>
      <c r="BI191" s="445">
        <f>BC191</f>
        <v>0</v>
      </c>
      <c r="BK191" s="235"/>
      <c r="BL191" s="451">
        <f t="shared" si="711"/>
        <v>68</v>
      </c>
      <c r="BO191" s="445">
        <f>BI191</f>
        <v>0</v>
      </c>
      <c r="BQ191" s="235"/>
      <c r="BR191" s="451">
        <f t="shared" si="712"/>
        <v>68</v>
      </c>
      <c r="BU191" s="445">
        <f>BO191</f>
        <v>0</v>
      </c>
      <c r="BW191" s="235"/>
      <c r="BX191" s="451">
        <f t="shared" si="713"/>
        <v>68</v>
      </c>
      <c r="BZ191" s="433"/>
      <c r="CA191" s="445">
        <f>BU191</f>
        <v>0</v>
      </c>
      <c r="CC191" s="235"/>
      <c r="CD191" s="451">
        <f t="shared" si="714"/>
        <v>68</v>
      </c>
      <c r="CG191" s="445">
        <f>CA191</f>
        <v>0</v>
      </c>
      <c r="CJ191" s="451">
        <f t="shared" si="715"/>
        <v>68</v>
      </c>
      <c r="CL191" s="433"/>
    </row>
    <row r="192">
      <c r="A192" s="235" t="s">
        <v>802</v>
      </c>
      <c r="B192" s="433"/>
      <c r="C192" s="417"/>
      <c r="D192" s="451">
        <f>IF(D190=0,0,4*D362*D191/(D190))</f>
        <v>0</v>
      </c>
      <c r="E192" s="235" t="s">
        <v>803</v>
      </c>
      <c r="I192" s="235"/>
      <c r="J192" s="451">
        <f>IF(J190=0,0,4*J362*J191/(J190))</f>
        <v>0</v>
      </c>
      <c r="K192" s="235"/>
      <c r="L192" s="235"/>
      <c r="M192" s="235"/>
      <c r="N192" s="235"/>
      <c r="O192" s="235"/>
      <c r="P192" s="451">
        <f>IF(P190=0,0,4*P362*P191/(P190))</f>
        <v>0</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c r="A193" s="493">
        <f>IF(A189=0,0,IF(A191=0,0,A389/(D190*100*((D190*100/(A191*12))+(((D190*100)+(D264*100))/((48*A263)+(4*A265)))+(((D190*100)+(D116))/(48*A189))))))</f>
        <v>0</v>
      </c>
      <c r="B193" s="433"/>
      <c r="C193" s="417"/>
      <c r="D193" s="451">
        <f>IF(D192=0,0,(D192/A191)*(-1.5))</f>
        <v>0</v>
      </c>
      <c r="E193" s="235" t="s">
        <v>804</v>
      </c>
      <c r="I193" s="235"/>
      <c r="J193" s="451">
        <f>IF(J192=0,0,(J192/G191)*(-1.5))</f>
        <v>0</v>
      </c>
      <c r="K193" s="235"/>
      <c r="L193" s="235"/>
      <c r="M193" s="235"/>
      <c r="N193" s="235"/>
      <c r="O193" s="235"/>
      <c r="P193" s="451">
        <f>IF(P192=0,0,(P192/M191)*(-1.5))</f>
        <v>0</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c r="A195" s="445" t="e">
        <f>A225+A172</f>
        <v>#REF!</v>
      </c>
      <c r="B195" s="433"/>
      <c r="C195" s="417"/>
      <c r="D195" s="451">
        <f>IF(D194=0,0,D194*D193)</f>
        <v>0</v>
      </c>
      <c r="E195" s="235" t="s">
        <v>806</v>
      </c>
      <c r="G195" s="445" t="e">
        <f t="shared" ref="G195:G209" si="716">A195</f>
        <v>#REF!</v>
      </c>
      <c r="H195" s="433"/>
      <c r="I195" s="235"/>
      <c r="J195" s="451">
        <f>IF(J194=0,0,J194*J193)</f>
        <v>0</v>
      </c>
      <c r="K195" s="235"/>
      <c r="L195" s="235"/>
      <c r="M195" s="445" t="e">
        <f t="shared" ref="M195:M209" si="717">G195</f>
        <v>#REF!</v>
      </c>
      <c r="N195" s="433"/>
      <c r="O195" s="235"/>
      <c r="P195" s="451">
        <f>IF(P194=0,0,P194*P193)</f>
        <v>0</v>
      </c>
      <c r="Q195" s="235"/>
      <c r="R195" s="235"/>
      <c r="S195" s="445" t="e">
        <f t="shared" ref="S195:S209" si="718">M195</f>
        <v>#REF!</v>
      </c>
      <c r="T195" s="433"/>
      <c r="U195" s="235"/>
      <c r="V195" s="451">
        <f>IF(V194=0,0,V194*V193)</f>
        <v>0</v>
      </c>
      <c r="Y195" s="445" t="e">
        <f t="shared" ref="Y195:Y209" si="719">S195</f>
        <v>#REF!</v>
      </c>
      <c r="Z195" s="433"/>
      <c r="AA195" s="235"/>
      <c r="AB195" s="451">
        <f>IF(AB194=0,0,AB194*AB193)</f>
        <v>0</v>
      </c>
      <c r="AC195" s="235"/>
      <c r="AD195" s="235"/>
      <c r="AE195" s="445" t="e">
        <f t="shared" ref="AE195:AE209" si="720">Y195</f>
        <v>#REF!</v>
      </c>
      <c r="AF195" s="433"/>
      <c r="AG195" s="235"/>
      <c r="AH195" s="451">
        <f>IF(AH194=0,0,AH194*AH193)</f>
        <v>0</v>
      </c>
      <c r="AK195" s="445" t="e">
        <f t="shared" ref="AK195:AK209" si="721">AE195</f>
        <v>#REF!</v>
      </c>
      <c r="AL195" s="433"/>
      <c r="AM195" s="235"/>
      <c r="AN195" s="451">
        <f>IF(AN194=0,0,AN194*AN193)</f>
        <v>0</v>
      </c>
      <c r="AQ195" s="445" t="e">
        <f t="shared" ref="AQ195:AQ209" si="722">AK195</f>
        <v>#REF!</v>
      </c>
      <c r="AR195" s="433"/>
      <c r="AS195" s="235"/>
      <c r="AT195" s="451">
        <f>IF(AT194=0,0,AT194*AT193)</f>
        <v>0</v>
      </c>
      <c r="AW195" s="445" t="e">
        <f t="shared" ref="AW195:AW209" si="723">AQ195</f>
        <v>#REF!</v>
      </c>
      <c r="AX195" s="433"/>
      <c r="AY195" s="235"/>
      <c r="AZ195" s="451">
        <f>IF(AZ194=0,0,AZ194*AZ193)</f>
        <v>0</v>
      </c>
      <c r="BA195" s="235"/>
      <c r="BB195" s="235"/>
      <c r="BC195" s="445" t="e">
        <f t="shared" ref="BC195:BC209" si="724">AW195</f>
        <v>#REF!</v>
      </c>
      <c r="BD195" s="433"/>
      <c r="BE195" s="235"/>
      <c r="BF195" s="451">
        <f>IF(BF194=0,0,BF194*BF193)</f>
        <v>0</v>
      </c>
      <c r="BI195" s="445" t="e">
        <f t="shared" ref="BI195:BI209" si="725">BC195</f>
        <v>#REF!</v>
      </c>
      <c r="BJ195" s="433"/>
      <c r="BK195" s="235"/>
      <c r="BL195" s="451">
        <f>IF(BL194=0,0,BL194*BL193)</f>
        <v>0</v>
      </c>
      <c r="BO195" s="445" t="e">
        <f t="shared" ref="BO195:BO209" si="726">BI195</f>
        <v>#REF!</v>
      </c>
      <c r="BP195" s="433"/>
      <c r="BQ195" s="235"/>
      <c r="BR195" s="451">
        <f>IF(BR194=0,0,BR194*BR193)</f>
        <v>0</v>
      </c>
      <c r="BU195" s="445" t="e">
        <f t="shared" ref="BU195:BU209" si="727">BO195</f>
        <v>#REF!</v>
      </c>
      <c r="BV195" s="433"/>
      <c r="BW195" s="235"/>
      <c r="BX195" s="451">
        <f>IF(BX194=0,0,BX194*BX193)</f>
        <v>0</v>
      </c>
      <c r="BZ195" s="433"/>
      <c r="CA195" s="445" t="e">
        <f t="shared" ref="CA195:CA209" si="728">BU195</f>
        <v>#REF!</v>
      </c>
      <c r="CB195" s="433"/>
      <c r="CC195" s="235"/>
      <c r="CD195" s="451">
        <f>IF(CD194=0,0,CD194*CD193)</f>
        <v>0</v>
      </c>
      <c r="CG195" s="445" t="e">
        <f t="shared" ref="CG195:CG209" si="729">CA195</f>
        <v>#REF!</v>
      </c>
      <c r="CH195" s="433"/>
      <c r="CJ195" s="451">
        <f>IF(CJ194=0,0,CJ194*CJ193)</f>
        <v>0</v>
      </c>
      <c r="CL195" s="433"/>
    </row>
    <row r="196">
      <c r="A196" s="445" t="e">
        <f>A173+A224</f>
        <v>#REF!</v>
      </c>
      <c r="B196" s="433"/>
      <c r="D196" s="451" t="e">
        <f>(A195+D194)*D193</f>
        <v>#REF!</v>
      </c>
      <c r="G196" s="445" t="e">
        <f t="shared" si="716"/>
        <v>#REF!</v>
      </c>
      <c r="H196" s="433"/>
      <c r="I196" s="235"/>
      <c r="J196" s="451" t="e">
        <f>(G195+J194)*J193</f>
        <v>#REF!</v>
      </c>
      <c r="K196" s="235"/>
      <c r="L196" s="235"/>
      <c r="M196" s="445" t="e">
        <f t="shared" si="717"/>
        <v>#REF!</v>
      </c>
      <c r="N196" s="433"/>
      <c r="O196" s="235"/>
      <c r="P196" s="451" t="e">
        <f>(M195+P194)*P193</f>
        <v>#REF!</v>
      </c>
      <c r="Q196" s="235"/>
      <c r="R196" s="235"/>
      <c r="S196" s="445" t="e">
        <f t="shared" si="718"/>
        <v>#REF!</v>
      </c>
      <c r="T196" s="433"/>
      <c r="U196" s="235"/>
      <c r="V196" s="451" t="e">
        <f>(S195+V194)*V193</f>
        <v>#REF!</v>
      </c>
      <c r="Y196" s="445" t="e">
        <f t="shared" si="719"/>
        <v>#REF!</v>
      </c>
      <c r="Z196" s="433"/>
      <c r="AA196" s="235"/>
      <c r="AB196" s="451" t="e">
        <f>(Y195+AB194)*AB193</f>
        <v>#REF!</v>
      </c>
      <c r="AC196" s="235"/>
      <c r="AD196" s="235"/>
      <c r="AE196" s="445" t="e">
        <f t="shared" si="720"/>
        <v>#REF!</v>
      </c>
      <c r="AF196" s="433"/>
      <c r="AG196" s="235"/>
      <c r="AH196" s="451" t="e">
        <f>(AE195+AH194)*AH193</f>
        <v>#REF!</v>
      </c>
      <c r="AK196" s="445" t="e">
        <f t="shared" si="721"/>
        <v>#REF!</v>
      </c>
      <c r="AL196" s="433"/>
      <c r="AM196" s="235"/>
      <c r="AN196" s="451" t="e">
        <f>(AK195+AN194)*AN193</f>
        <v>#REF!</v>
      </c>
      <c r="AQ196" s="445" t="e">
        <f t="shared" si="722"/>
        <v>#REF!</v>
      </c>
      <c r="AR196" s="433"/>
      <c r="AS196" s="235"/>
      <c r="AT196" s="451" t="e">
        <f>(AQ195+AT194)*AT193</f>
        <v>#REF!</v>
      </c>
      <c r="AW196" s="445" t="e">
        <f t="shared" si="723"/>
        <v>#REF!</v>
      </c>
      <c r="AX196" s="433"/>
      <c r="AY196" s="235"/>
      <c r="AZ196" s="451" t="e">
        <f>(AW195+AZ194)*AZ193</f>
        <v>#REF!</v>
      </c>
      <c r="BA196" s="235"/>
      <c r="BB196" s="235"/>
      <c r="BC196" s="445" t="e">
        <f t="shared" si="724"/>
        <v>#REF!</v>
      </c>
      <c r="BD196" s="433"/>
      <c r="BE196" s="235"/>
      <c r="BF196" s="451" t="e">
        <f>(BC195+BF194)*BF193</f>
        <v>#REF!</v>
      </c>
      <c r="BI196" s="445" t="e">
        <f t="shared" si="725"/>
        <v>#REF!</v>
      </c>
      <c r="BJ196" s="433"/>
      <c r="BK196" s="235"/>
      <c r="BL196" s="451" t="e">
        <f>(BI195+BL194)*BL193</f>
        <v>#REF!</v>
      </c>
      <c r="BO196" s="445" t="e">
        <f t="shared" si="726"/>
        <v>#REF!</v>
      </c>
      <c r="BP196" s="433"/>
      <c r="BQ196" s="235"/>
      <c r="BR196" s="451" t="e">
        <f>(BO195+BR194)*BR193</f>
        <v>#REF!</v>
      </c>
      <c r="BU196" s="445" t="e">
        <f t="shared" si="727"/>
        <v>#REF!</v>
      </c>
      <c r="BV196" s="433"/>
      <c r="BW196" s="235"/>
      <c r="BX196" s="451" t="e">
        <f>(BU195+BX194)*BX193</f>
        <v>#REF!</v>
      </c>
      <c r="BZ196" s="433"/>
      <c r="CA196" s="445" t="e">
        <f t="shared" si="728"/>
        <v>#REF!</v>
      </c>
      <c r="CB196" s="433"/>
      <c r="CC196" s="235"/>
      <c r="CD196" s="451" t="e">
        <f>(CA195+CD194)*CD193</f>
        <v>#REF!</v>
      </c>
      <c r="CG196" s="445" t="e">
        <f t="shared" si="729"/>
        <v>#REF!</v>
      </c>
      <c r="CH196" s="433"/>
      <c r="CJ196" s="451" t="e">
        <f>(CG195+CJ194)*CJ193</f>
        <v>#REF!</v>
      </c>
      <c r="CL196" s="433"/>
    </row>
    <row r="197">
      <c r="A197" s="445" t="e">
        <f>A174+A223</f>
        <v>#REF!</v>
      </c>
      <c r="B197" s="433"/>
      <c r="D197" s="451" t="e">
        <f>(A196+D194)*D193</f>
        <v>#REF!</v>
      </c>
      <c r="G197" s="445" t="e">
        <f t="shared" si="716"/>
        <v>#REF!</v>
      </c>
      <c r="H197" s="433"/>
      <c r="I197" s="235"/>
      <c r="J197" s="451" t="e">
        <f>(G196+J194)*J193</f>
        <v>#REF!</v>
      </c>
      <c r="K197" s="235"/>
      <c r="L197" s="235"/>
      <c r="M197" s="445" t="e">
        <f t="shared" si="717"/>
        <v>#REF!</v>
      </c>
      <c r="N197" s="433"/>
      <c r="O197" s="235"/>
      <c r="P197" s="451" t="e">
        <f>(M196+P194)*P193</f>
        <v>#REF!</v>
      </c>
      <c r="Q197" s="235"/>
      <c r="R197" s="235"/>
      <c r="S197" s="445" t="e">
        <f t="shared" si="718"/>
        <v>#REF!</v>
      </c>
      <c r="T197" s="433"/>
      <c r="U197" s="235"/>
      <c r="V197" s="451" t="e">
        <f>(S196+V194)*V193</f>
        <v>#REF!</v>
      </c>
      <c r="Y197" s="445" t="e">
        <f t="shared" si="719"/>
        <v>#REF!</v>
      </c>
      <c r="Z197" s="433"/>
      <c r="AA197" s="235"/>
      <c r="AB197" s="451" t="e">
        <f>(Y196+AB194)*AB193</f>
        <v>#REF!</v>
      </c>
      <c r="AC197" s="235"/>
      <c r="AD197" s="235"/>
      <c r="AE197" s="445" t="e">
        <f t="shared" si="720"/>
        <v>#REF!</v>
      </c>
      <c r="AF197" s="433"/>
      <c r="AG197" s="235"/>
      <c r="AH197" s="451" t="e">
        <f>(AE196+AH194)*AH193</f>
        <v>#REF!</v>
      </c>
      <c r="AK197" s="445" t="e">
        <f t="shared" si="721"/>
        <v>#REF!</v>
      </c>
      <c r="AL197" s="433"/>
      <c r="AM197" s="235"/>
      <c r="AN197" s="451" t="e">
        <f>(AK196+AN194)*AN193</f>
        <v>#REF!</v>
      </c>
      <c r="AQ197" s="445" t="e">
        <f t="shared" si="722"/>
        <v>#REF!</v>
      </c>
      <c r="AR197" s="433"/>
      <c r="AS197" s="235"/>
      <c r="AT197" s="451" t="e">
        <f>(AQ196+AT194)*AT193</f>
        <v>#REF!</v>
      </c>
      <c r="AW197" s="445" t="e">
        <f t="shared" si="723"/>
        <v>#REF!</v>
      </c>
      <c r="AX197" s="433"/>
      <c r="AY197" s="235"/>
      <c r="AZ197" s="451" t="e">
        <f>(AW196+AZ194)*AZ193</f>
        <v>#REF!</v>
      </c>
      <c r="BA197" s="235"/>
      <c r="BB197" s="235"/>
      <c r="BC197" s="445" t="e">
        <f t="shared" si="724"/>
        <v>#REF!</v>
      </c>
      <c r="BD197" s="433"/>
      <c r="BE197" s="235"/>
      <c r="BF197" s="451" t="e">
        <f>(BC196+BF194)*BF193</f>
        <v>#REF!</v>
      </c>
      <c r="BI197" s="445" t="e">
        <f t="shared" si="725"/>
        <v>#REF!</v>
      </c>
      <c r="BJ197" s="433"/>
      <c r="BK197" s="235"/>
      <c r="BL197" s="451" t="e">
        <f>(BI196+BL194)*BL193</f>
        <v>#REF!</v>
      </c>
      <c r="BO197" s="445" t="e">
        <f t="shared" si="726"/>
        <v>#REF!</v>
      </c>
      <c r="BP197" s="433"/>
      <c r="BQ197" s="235"/>
      <c r="BR197" s="451" t="e">
        <f>(BO196+BR194)*BR193</f>
        <v>#REF!</v>
      </c>
      <c r="BU197" s="445" t="e">
        <f t="shared" si="727"/>
        <v>#REF!</v>
      </c>
      <c r="BV197" s="433"/>
      <c r="BW197" s="235"/>
      <c r="BX197" s="451" t="e">
        <f>(BU196+BX194)*BX193</f>
        <v>#REF!</v>
      </c>
      <c r="BZ197" s="433"/>
      <c r="CA197" s="445" t="e">
        <f t="shared" si="728"/>
        <v>#REF!</v>
      </c>
      <c r="CB197" s="433"/>
      <c r="CC197" s="235"/>
      <c r="CD197" s="451" t="e">
        <f>(CA196+CD194)*CD193</f>
        <v>#REF!</v>
      </c>
      <c r="CG197" s="445" t="e">
        <f t="shared" si="729"/>
        <v>#REF!</v>
      </c>
      <c r="CH197" s="433"/>
      <c r="CJ197" s="451" t="e">
        <f>(CG196+CJ194)*CJ193</f>
        <v>#REF!</v>
      </c>
      <c r="CL197" s="433"/>
    </row>
    <row r="198">
      <c r="A198" s="445" t="e">
        <f>A175+A222</f>
        <v>#REF!</v>
      </c>
      <c r="B198" s="433"/>
      <c r="D198" s="451" t="e">
        <f>(A197+D194)*D193</f>
        <v>#REF!</v>
      </c>
      <c r="G198" s="445" t="e">
        <f t="shared" si="716"/>
        <v>#REF!</v>
      </c>
      <c r="I198" s="235"/>
      <c r="J198" s="451" t="e">
        <f>(G197+J194)*J193</f>
        <v>#REF!</v>
      </c>
      <c r="K198" s="235"/>
      <c r="L198" s="235"/>
      <c r="M198" s="445" t="e">
        <f t="shared" si="717"/>
        <v>#REF!</v>
      </c>
      <c r="N198" s="433"/>
      <c r="O198" s="235"/>
      <c r="P198" s="451" t="e">
        <f>(M197+P194)*P193</f>
        <v>#REF!</v>
      </c>
      <c r="Q198" s="235"/>
      <c r="R198" s="235"/>
      <c r="S198" s="445" t="e">
        <f t="shared" si="718"/>
        <v>#REF!</v>
      </c>
      <c r="T198" s="433"/>
      <c r="U198" s="235"/>
      <c r="V198" s="451" t="e">
        <f>(S197+V194)*V193</f>
        <v>#REF!</v>
      </c>
      <c r="Y198" s="445" t="e">
        <f t="shared" si="719"/>
        <v>#REF!</v>
      </c>
      <c r="Z198" s="433"/>
      <c r="AA198" s="235"/>
      <c r="AB198" s="451" t="e">
        <f>(Y197+AB194)*AB193</f>
        <v>#REF!</v>
      </c>
      <c r="AC198" s="235"/>
      <c r="AD198" s="235"/>
      <c r="AE198" s="445" t="e">
        <f t="shared" si="720"/>
        <v>#REF!</v>
      </c>
      <c r="AF198" s="433"/>
      <c r="AG198" s="235"/>
      <c r="AH198" s="451" t="e">
        <f>(AE197+AH194)*AH193</f>
        <v>#REF!</v>
      </c>
      <c r="AK198" s="445" t="e">
        <f t="shared" si="721"/>
        <v>#REF!</v>
      </c>
      <c r="AL198" s="433"/>
      <c r="AM198" s="235"/>
      <c r="AN198" s="451" t="e">
        <f>(AK197+AN194)*AN193</f>
        <v>#REF!</v>
      </c>
      <c r="AQ198" s="445" t="e">
        <f t="shared" si="722"/>
        <v>#REF!</v>
      </c>
      <c r="AR198" s="433"/>
      <c r="AS198" s="235"/>
      <c r="AT198" s="451" t="e">
        <f>(AQ197+AT194)*AT193</f>
        <v>#REF!</v>
      </c>
      <c r="AW198" s="445" t="e">
        <f t="shared" si="723"/>
        <v>#REF!</v>
      </c>
      <c r="AX198" s="433"/>
      <c r="AY198" s="235"/>
      <c r="AZ198" s="451" t="e">
        <f>(AW197+AZ194)*AZ193</f>
        <v>#REF!</v>
      </c>
      <c r="BA198" s="235"/>
      <c r="BB198" s="235"/>
      <c r="BC198" s="445" t="e">
        <f t="shared" si="724"/>
        <v>#REF!</v>
      </c>
      <c r="BD198" s="433"/>
      <c r="BE198" s="235"/>
      <c r="BF198" s="451" t="e">
        <f>(BC197+BF194)*BF193</f>
        <v>#REF!</v>
      </c>
      <c r="BI198" s="445" t="e">
        <f t="shared" si="725"/>
        <v>#REF!</v>
      </c>
      <c r="BJ198" s="433"/>
      <c r="BK198" s="235"/>
      <c r="BL198" s="451" t="e">
        <f>(BI197+BL194)*BL193</f>
        <v>#REF!</v>
      </c>
      <c r="BO198" s="445" t="e">
        <f t="shared" si="726"/>
        <v>#REF!</v>
      </c>
      <c r="BP198" s="433"/>
      <c r="BQ198" s="235"/>
      <c r="BR198" s="451" t="e">
        <f>(BO197+BR194)*BR193</f>
        <v>#REF!</v>
      </c>
      <c r="BU198" s="445" t="e">
        <f t="shared" si="727"/>
        <v>#REF!</v>
      </c>
      <c r="BV198" s="433"/>
      <c r="BW198" s="235"/>
      <c r="BX198" s="451" t="e">
        <f>(BU197+BX194)*BX193</f>
        <v>#REF!</v>
      </c>
      <c r="BZ198" s="433"/>
      <c r="CA198" s="445" t="e">
        <f t="shared" si="728"/>
        <v>#REF!</v>
      </c>
      <c r="CB198" s="433"/>
      <c r="CC198" s="235"/>
      <c r="CD198" s="451" t="e">
        <f>(CA197+CD194)*CD193</f>
        <v>#REF!</v>
      </c>
      <c r="CG198" s="445" t="e">
        <f t="shared" si="729"/>
        <v>#REF!</v>
      </c>
      <c r="CH198" s="433"/>
      <c r="CJ198" s="451" t="e">
        <f>(CG197+CJ194)*CJ193</f>
        <v>#REF!</v>
      </c>
      <c r="CL198" s="433"/>
    </row>
    <row r="199">
      <c r="A199" s="445" t="e">
        <f>A176+A221</f>
        <v>#REF!</v>
      </c>
      <c r="B199" s="433"/>
      <c r="D199" s="451" t="e">
        <f>(A198+D194)*D193</f>
        <v>#REF!</v>
      </c>
      <c r="G199" s="445" t="e">
        <f t="shared" si="716"/>
        <v>#REF!</v>
      </c>
      <c r="I199" s="235"/>
      <c r="J199" s="451" t="e">
        <f>(G198+J194)*J193</f>
        <v>#REF!</v>
      </c>
      <c r="K199" s="235"/>
      <c r="L199" s="235"/>
      <c r="M199" s="445" t="e">
        <f t="shared" si="717"/>
        <v>#REF!</v>
      </c>
      <c r="N199" s="433"/>
      <c r="O199" s="235"/>
      <c r="P199" s="451" t="e">
        <f>(M198+P194)*P193</f>
        <v>#REF!</v>
      </c>
      <c r="Q199" s="235"/>
      <c r="R199" s="235"/>
      <c r="S199" s="445" t="e">
        <f t="shared" si="718"/>
        <v>#REF!</v>
      </c>
      <c r="T199" s="433"/>
      <c r="U199" s="235"/>
      <c r="V199" s="451" t="e">
        <f>(S198+V194)*V193</f>
        <v>#REF!</v>
      </c>
      <c r="Y199" s="445" t="e">
        <f t="shared" si="719"/>
        <v>#REF!</v>
      </c>
      <c r="Z199" s="433"/>
      <c r="AA199" s="235"/>
      <c r="AB199" s="451" t="e">
        <f>(Y198+AB194)*AB193</f>
        <v>#REF!</v>
      </c>
      <c r="AC199" s="235"/>
      <c r="AD199" s="235"/>
      <c r="AE199" s="445" t="e">
        <f t="shared" si="720"/>
        <v>#REF!</v>
      </c>
      <c r="AF199" s="433"/>
      <c r="AG199" s="235"/>
      <c r="AH199" s="451" t="e">
        <f>(AE198+AH194)*AH193</f>
        <v>#REF!</v>
      </c>
      <c r="AK199" s="445" t="e">
        <f t="shared" si="721"/>
        <v>#REF!</v>
      </c>
      <c r="AL199" s="433"/>
      <c r="AM199" s="235"/>
      <c r="AN199" s="451" t="e">
        <f>(AK198+AN194)*AN193</f>
        <v>#REF!</v>
      </c>
      <c r="AQ199" s="445" t="e">
        <f t="shared" si="722"/>
        <v>#REF!</v>
      </c>
      <c r="AR199" s="433"/>
      <c r="AS199" s="235"/>
      <c r="AT199" s="451" t="e">
        <f>(AQ198+AT194)*AT193</f>
        <v>#REF!</v>
      </c>
      <c r="AW199" s="445" t="e">
        <f t="shared" si="723"/>
        <v>#REF!</v>
      </c>
      <c r="AX199" s="433"/>
      <c r="AY199" s="235"/>
      <c r="AZ199" s="451" t="e">
        <f>(AW198+AZ194)*AZ193</f>
        <v>#REF!</v>
      </c>
      <c r="BA199" s="235"/>
      <c r="BB199" s="235"/>
      <c r="BC199" s="445" t="e">
        <f t="shared" si="724"/>
        <v>#REF!</v>
      </c>
      <c r="BD199" s="433"/>
      <c r="BE199" s="235"/>
      <c r="BF199" s="451" t="e">
        <f>(BC198+BF194)*BF193</f>
        <v>#REF!</v>
      </c>
      <c r="BI199" s="445" t="e">
        <f t="shared" si="725"/>
        <v>#REF!</v>
      </c>
      <c r="BJ199" s="433"/>
      <c r="BK199" s="235"/>
      <c r="BL199" s="451" t="e">
        <f>(BI198+BL194)*BL193</f>
        <v>#REF!</v>
      </c>
      <c r="BO199" s="445" t="e">
        <f t="shared" si="726"/>
        <v>#REF!</v>
      </c>
      <c r="BP199" s="433"/>
      <c r="BQ199" s="235"/>
      <c r="BR199" s="451" t="e">
        <f>(BO198+BR194)*BR193</f>
        <v>#REF!</v>
      </c>
      <c r="BU199" s="445" t="e">
        <f t="shared" si="727"/>
        <v>#REF!</v>
      </c>
      <c r="BV199" s="433"/>
      <c r="BW199" s="235"/>
      <c r="BX199" s="451" t="e">
        <f>(BU198+BX194)*BX193</f>
        <v>#REF!</v>
      </c>
      <c r="BZ199" s="433"/>
      <c r="CA199" s="445" t="e">
        <f t="shared" si="728"/>
        <v>#REF!</v>
      </c>
      <c r="CB199" s="433"/>
      <c r="CC199" s="235"/>
      <c r="CD199" s="451" t="e">
        <f>(CA198+CD194)*CD193</f>
        <v>#REF!</v>
      </c>
      <c r="CG199" s="445" t="e">
        <f t="shared" si="729"/>
        <v>#REF!</v>
      </c>
      <c r="CH199" s="433"/>
      <c r="CJ199" s="451" t="e">
        <f>(CG198+CJ194)*CJ193</f>
        <v>#REF!</v>
      </c>
      <c r="CL199" s="433"/>
    </row>
    <row r="200">
      <c r="A200" s="445" t="e">
        <f>A177+A220</f>
        <v>#REF!</v>
      </c>
      <c r="B200" s="433"/>
      <c r="D200" s="451" t="e">
        <f>(A199+D194)*D193</f>
        <v>#REF!</v>
      </c>
      <c r="G200" s="445" t="e">
        <f t="shared" si="716"/>
        <v>#REF!</v>
      </c>
      <c r="I200" s="235"/>
      <c r="J200" s="451" t="e">
        <f>(G199+J194)*J193</f>
        <v>#REF!</v>
      </c>
      <c r="K200" s="235"/>
      <c r="L200" s="235"/>
      <c r="M200" s="445" t="e">
        <f t="shared" si="717"/>
        <v>#REF!</v>
      </c>
      <c r="N200" s="433"/>
      <c r="O200" s="235"/>
      <c r="P200" s="451" t="e">
        <f>(M199+P194)*P193</f>
        <v>#REF!</v>
      </c>
      <c r="Q200" s="235"/>
      <c r="R200" s="235"/>
      <c r="S200" s="445" t="e">
        <f t="shared" si="718"/>
        <v>#REF!</v>
      </c>
      <c r="T200" s="433"/>
      <c r="U200" s="235"/>
      <c r="V200" s="451" t="e">
        <f>(S199+V194)*V193</f>
        <v>#REF!</v>
      </c>
      <c r="Y200" s="445" t="e">
        <f t="shared" si="719"/>
        <v>#REF!</v>
      </c>
      <c r="Z200" s="433"/>
      <c r="AA200" s="235"/>
      <c r="AB200" s="451" t="e">
        <f>(Y199+AB194)*AB193</f>
        <v>#REF!</v>
      </c>
      <c r="AC200" s="235"/>
      <c r="AD200" s="235"/>
      <c r="AE200" s="445" t="e">
        <f t="shared" si="720"/>
        <v>#REF!</v>
      </c>
      <c r="AF200" s="433"/>
      <c r="AG200" s="235"/>
      <c r="AH200" s="451" t="e">
        <f>(AE199+AH194)*AH193</f>
        <v>#REF!</v>
      </c>
      <c r="AK200" s="445" t="e">
        <f t="shared" si="721"/>
        <v>#REF!</v>
      </c>
      <c r="AL200" s="433"/>
      <c r="AM200" s="235"/>
      <c r="AN200" s="451" t="e">
        <f>(AK199+AN194)*AN193</f>
        <v>#REF!</v>
      </c>
      <c r="AQ200" s="445" t="e">
        <f t="shared" si="722"/>
        <v>#REF!</v>
      </c>
      <c r="AR200" s="433"/>
      <c r="AS200" s="235"/>
      <c r="AT200" s="451" t="e">
        <f>(AQ199+AT194)*AT193</f>
        <v>#REF!</v>
      </c>
      <c r="AW200" s="445" t="e">
        <f t="shared" si="723"/>
        <v>#REF!</v>
      </c>
      <c r="AX200" s="433"/>
      <c r="AY200" s="235"/>
      <c r="AZ200" s="451" t="e">
        <f>(AW199+AZ194)*AZ193</f>
        <v>#REF!</v>
      </c>
      <c r="BA200" s="235"/>
      <c r="BB200" s="235"/>
      <c r="BC200" s="445" t="e">
        <f t="shared" si="724"/>
        <v>#REF!</v>
      </c>
      <c r="BD200" s="433"/>
      <c r="BE200" s="235"/>
      <c r="BF200" s="451" t="e">
        <f>(BC199+BF194)*BF193</f>
        <v>#REF!</v>
      </c>
      <c r="BI200" s="445" t="e">
        <f t="shared" si="725"/>
        <v>#REF!</v>
      </c>
      <c r="BJ200" s="433"/>
      <c r="BK200" s="235"/>
      <c r="BL200" s="451" t="e">
        <f>(BI199+BL194)*BL193</f>
        <v>#REF!</v>
      </c>
      <c r="BO200" s="445" t="e">
        <f t="shared" si="726"/>
        <v>#REF!</v>
      </c>
      <c r="BP200" s="433"/>
      <c r="BQ200" s="235"/>
      <c r="BR200" s="451" t="e">
        <f>(BO199+BR194)*BR193</f>
        <v>#REF!</v>
      </c>
      <c r="BU200" s="445" t="e">
        <f t="shared" si="727"/>
        <v>#REF!</v>
      </c>
      <c r="BV200" s="433"/>
      <c r="BW200" s="235"/>
      <c r="BX200" s="451" t="e">
        <f>(BU199+BX194)*BX193</f>
        <v>#REF!</v>
      </c>
      <c r="BZ200" s="433"/>
      <c r="CA200" s="445" t="e">
        <f t="shared" si="728"/>
        <v>#REF!</v>
      </c>
      <c r="CB200" s="433"/>
      <c r="CC200" s="235"/>
      <c r="CD200" s="451" t="e">
        <f>(CA199+CD194)*CD193</f>
        <v>#REF!</v>
      </c>
      <c r="CG200" s="445" t="e">
        <f t="shared" si="729"/>
        <v>#REF!</v>
      </c>
      <c r="CH200" s="433"/>
      <c r="CJ200" s="451" t="e">
        <f>(CG199+CJ194)*CJ193</f>
        <v>#REF!</v>
      </c>
      <c r="CL200" s="433"/>
    </row>
    <row r="201">
      <c r="A201" s="445" t="e">
        <f>A178+A219</f>
        <v>#REF!</v>
      </c>
      <c r="B201" s="433"/>
      <c r="D201" s="451" t="e">
        <f>(A200+D194)*D193</f>
        <v>#REF!</v>
      </c>
      <c r="G201" s="445" t="e">
        <f t="shared" si="716"/>
        <v>#REF!</v>
      </c>
      <c r="I201" s="235"/>
      <c r="J201" s="451" t="e">
        <f>(G200+J194)*J193</f>
        <v>#REF!</v>
      </c>
      <c r="K201" s="235"/>
      <c r="L201" s="235"/>
      <c r="M201" s="445" t="e">
        <f t="shared" si="717"/>
        <v>#REF!</v>
      </c>
      <c r="N201" s="433"/>
      <c r="O201" s="235"/>
      <c r="P201" s="451" t="e">
        <f>(M200+P194)*P193</f>
        <v>#REF!</v>
      </c>
      <c r="Q201" s="235"/>
      <c r="R201" s="235"/>
      <c r="S201" s="445" t="e">
        <f t="shared" si="718"/>
        <v>#REF!</v>
      </c>
      <c r="T201" s="433"/>
      <c r="U201" s="235"/>
      <c r="V201" s="451" t="e">
        <f>(S200+V194)*V193</f>
        <v>#REF!</v>
      </c>
      <c r="Y201" s="445" t="e">
        <f t="shared" si="719"/>
        <v>#REF!</v>
      </c>
      <c r="Z201" s="433"/>
      <c r="AA201" s="235"/>
      <c r="AB201" s="451" t="e">
        <f>(Y200+AB194)*AB193</f>
        <v>#REF!</v>
      </c>
      <c r="AC201" s="235"/>
      <c r="AD201" s="235"/>
      <c r="AE201" s="445" t="e">
        <f t="shared" si="720"/>
        <v>#REF!</v>
      </c>
      <c r="AF201" s="433"/>
      <c r="AG201" s="235"/>
      <c r="AH201" s="451" t="e">
        <f>(AE200+AH194)*AH193</f>
        <v>#REF!</v>
      </c>
      <c r="AK201" s="445" t="e">
        <f t="shared" si="721"/>
        <v>#REF!</v>
      </c>
      <c r="AL201" s="433"/>
      <c r="AM201" s="235"/>
      <c r="AN201" s="451" t="e">
        <f>(AK200+AN194)*AN193</f>
        <v>#REF!</v>
      </c>
      <c r="AQ201" s="445" t="e">
        <f t="shared" si="722"/>
        <v>#REF!</v>
      </c>
      <c r="AR201" s="433"/>
      <c r="AS201" s="235"/>
      <c r="AT201" s="451" t="e">
        <f>(AQ200+AT194)*AT193</f>
        <v>#REF!</v>
      </c>
      <c r="AW201" s="445" t="e">
        <f t="shared" si="723"/>
        <v>#REF!</v>
      </c>
      <c r="AX201" s="433"/>
      <c r="AY201" s="235"/>
      <c r="AZ201" s="451" t="e">
        <f>(AW200+AZ194)*AZ193</f>
        <v>#REF!</v>
      </c>
      <c r="BA201" s="235"/>
      <c r="BB201" s="235"/>
      <c r="BC201" s="445" t="e">
        <f t="shared" si="724"/>
        <v>#REF!</v>
      </c>
      <c r="BD201" s="433"/>
      <c r="BE201" s="235"/>
      <c r="BF201" s="451" t="e">
        <f>(BC200+BF194)*BF193</f>
        <v>#REF!</v>
      </c>
      <c r="BI201" s="445" t="e">
        <f t="shared" si="725"/>
        <v>#REF!</v>
      </c>
      <c r="BJ201" s="433"/>
      <c r="BK201" s="235"/>
      <c r="BL201" s="451" t="e">
        <f>(BI200+BL194)*BL193</f>
        <v>#REF!</v>
      </c>
      <c r="BO201" s="445" t="e">
        <f t="shared" si="726"/>
        <v>#REF!</v>
      </c>
      <c r="BP201" s="433"/>
      <c r="BQ201" s="235"/>
      <c r="BR201" s="451" t="e">
        <f>(BO200+BR194)*BR193</f>
        <v>#REF!</v>
      </c>
      <c r="BU201" s="445" t="e">
        <f t="shared" si="727"/>
        <v>#REF!</v>
      </c>
      <c r="BV201" s="433"/>
      <c r="BW201" s="235"/>
      <c r="BX201" s="451" t="e">
        <f>(BU200+BX194)*BX193</f>
        <v>#REF!</v>
      </c>
      <c r="BZ201" s="433"/>
      <c r="CA201" s="445" t="e">
        <f t="shared" si="728"/>
        <v>#REF!</v>
      </c>
      <c r="CB201" s="433"/>
      <c r="CC201" s="235"/>
      <c r="CD201" s="451" t="e">
        <f>(CA200+CD194)*CD193</f>
        <v>#REF!</v>
      </c>
      <c r="CG201" s="445" t="e">
        <f t="shared" si="729"/>
        <v>#REF!</v>
      </c>
      <c r="CH201" s="433"/>
      <c r="CJ201" s="451" t="e">
        <f>(CG200+CJ194)*CJ193</f>
        <v>#REF!</v>
      </c>
      <c r="CL201" s="433"/>
    </row>
    <row r="202">
      <c r="A202" s="445" t="e">
        <f>A179+A218</f>
        <v>#REF!</v>
      </c>
      <c r="B202" s="433"/>
      <c r="D202" s="451" t="e">
        <f>(A201+D194)*D193</f>
        <v>#REF!</v>
      </c>
      <c r="G202" s="445" t="e">
        <f t="shared" si="716"/>
        <v>#REF!</v>
      </c>
      <c r="I202" s="235"/>
      <c r="J202" s="451" t="e">
        <f>(G201+J194)*J193</f>
        <v>#REF!</v>
      </c>
      <c r="K202" s="235"/>
      <c r="L202" s="235"/>
      <c r="M202" s="445" t="e">
        <f t="shared" si="717"/>
        <v>#REF!</v>
      </c>
      <c r="N202" s="433"/>
      <c r="O202" s="235"/>
      <c r="P202" s="451" t="e">
        <f>(M201+P194)*P193</f>
        <v>#REF!</v>
      </c>
      <c r="Q202" s="235"/>
      <c r="R202" s="235"/>
      <c r="S202" s="445" t="e">
        <f t="shared" si="718"/>
        <v>#REF!</v>
      </c>
      <c r="T202" s="433"/>
      <c r="U202" s="235"/>
      <c r="V202" s="451" t="e">
        <f>(S201+V194)*V193</f>
        <v>#REF!</v>
      </c>
      <c r="Y202" s="445" t="e">
        <f t="shared" si="719"/>
        <v>#REF!</v>
      </c>
      <c r="Z202" s="433"/>
      <c r="AA202" s="235"/>
      <c r="AB202" s="451" t="e">
        <f>(Y201+AB194)*AB193</f>
        <v>#REF!</v>
      </c>
      <c r="AC202" s="235"/>
      <c r="AD202" s="235"/>
      <c r="AE202" s="445" t="e">
        <f t="shared" si="720"/>
        <v>#REF!</v>
      </c>
      <c r="AF202" s="433"/>
      <c r="AG202" s="235"/>
      <c r="AH202" s="451" t="e">
        <f>(AE201+AH194)*AH193</f>
        <v>#REF!</v>
      </c>
      <c r="AK202" s="445" t="e">
        <f t="shared" si="721"/>
        <v>#REF!</v>
      </c>
      <c r="AL202" s="433"/>
      <c r="AM202" s="235"/>
      <c r="AN202" s="451" t="e">
        <f>(AK201+AN194)*AN193</f>
        <v>#REF!</v>
      </c>
      <c r="AQ202" s="445" t="e">
        <f t="shared" si="722"/>
        <v>#REF!</v>
      </c>
      <c r="AR202" s="433"/>
      <c r="AS202" s="235"/>
      <c r="AT202" s="451" t="e">
        <f>(AQ201+AT194)*AT193</f>
        <v>#REF!</v>
      </c>
      <c r="AW202" s="445" t="e">
        <f t="shared" si="723"/>
        <v>#REF!</v>
      </c>
      <c r="AX202" s="433"/>
      <c r="AY202" s="235"/>
      <c r="AZ202" s="451" t="e">
        <f>(AW201+AZ194)*AZ193</f>
        <v>#REF!</v>
      </c>
      <c r="BA202" s="235"/>
      <c r="BB202" s="235"/>
      <c r="BC202" s="445" t="e">
        <f t="shared" si="724"/>
        <v>#REF!</v>
      </c>
      <c r="BD202" s="433"/>
      <c r="BE202" s="235"/>
      <c r="BF202" s="451" t="e">
        <f>(BC201+BF194)*BF193</f>
        <v>#REF!</v>
      </c>
      <c r="BI202" s="445" t="e">
        <f t="shared" si="725"/>
        <v>#REF!</v>
      </c>
      <c r="BJ202" s="433"/>
      <c r="BK202" s="235"/>
      <c r="BL202" s="451" t="e">
        <f>(BI201+BL194)*BL193</f>
        <v>#REF!</v>
      </c>
      <c r="BO202" s="445" t="e">
        <f t="shared" si="726"/>
        <v>#REF!</v>
      </c>
      <c r="BP202" s="433"/>
      <c r="BQ202" s="235"/>
      <c r="BR202" s="451" t="e">
        <f>(BO201+BR194)*BR193</f>
        <v>#REF!</v>
      </c>
      <c r="BU202" s="445" t="e">
        <f t="shared" si="727"/>
        <v>#REF!</v>
      </c>
      <c r="BV202" s="433"/>
      <c r="BW202" s="235"/>
      <c r="BX202" s="451" t="e">
        <f>(BU201+BX194)*BX193</f>
        <v>#REF!</v>
      </c>
      <c r="BZ202" s="433"/>
      <c r="CA202" s="445" t="e">
        <f t="shared" si="728"/>
        <v>#REF!</v>
      </c>
      <c r="CB202" s="433"/>
      <c r="CC202" s="235"/>
      <c r="CD202" s="451" t="e">
        <f>(CA201+CD194)*CD193</f>
        <v>#REF!</v>
      </c>
      <c r="CG202" s="445" t="e">
        <f t="shared" si="729"/>
        <v>#REF!</v>
      </c>
      <c r="CH202" s="433"/>
      <c r="CJ202" s="451" t="e">
        <f>(CG201+CJ194)*CJ193</f>
        <v>#REF!</v>
      </c>
      <c r="CL202" s="433"/>
    </row>
    <row r="203">
      <c r="A203" s="445" t="e">
        <f>A180+A217</f>
        <v>#REF!</v>
      </c>
      <c r="B203" s="433"/>
      <c r="D203" s="451" t="e">
        <f>(A202+D194)*D193</f>
        <v>#REF!</v>
      </c>
      <c r="G203" s="445" t="e">
        <f t="shared" si="716"/>
        <v>#REF!</v>
      </c>
      <c r="I203" s="235"/>
      <c r="J203" s="451" t="e">
        <f>(G202+J194)*J193</f>
        <v>#REF!</v>
      </c>
      <c r="K203" s="235"/>
      <c r="L203" s="235"/>
      <c r="M203" s="445" t="e">
        <f t="shared" si="717"/>
        <v>#REF!</v>
      </c>
      <c r="N203" s="417"/>
      <c r="O203" s="235"/>
      <c r="P203" s="451" t="e">
        <f>(M202+P194)*P193</f>
        <v>#REF!</v>
      </c>
      <c r="Q203" s="235"/>
      <c r="R203" s="235"/>
      <c r="S203" s="445" t="e">
        <f t="shared" si="718"/>
        <v>#REF!</v>
      </c>
      <c r="T203" s="417"/>
      <c r="U203" s="235"/>
      <c r="V203" s="451" t="e">
        <f>(S202+V194)*V193</f>
        <v>#REF!</v>
      </c>
      <c r="Y203" s="445" t="e">
        <f t="shared" si="719"/>
        <v>#REF!</v>
      </c>
      <c r="Z203" s="417"/>
      <c r="AA203" s="235"/>
      <c r="AB203" s="451" t="e">
        <f>(Y202+AB194)*AB193</f>
        <v>#REF!</v>
      </c>
      <c r="AC203" s="235"/>
      <c r="AD203" s="235"/>
      <c r="AE203" s="445" t="e">
        <f t="shared" si="720"/>
        <v>#REF!</v>
      </c>
      <c r="AF203" s="417"/>
      <c r="AG203" s="235"/>
      <c r="AH203" s="451" t="e">
        <f>(AE202+AH194)*AH193</f>
        <v>#REF!</v>
      </c>
      <c r="AK203" s="445" t="e">
        <f t="shared" si="721"/>
        <v>#REF!</v>
      </c>
      <c r="AL203" s="417"/>
      <c r="AM203" s="235"/>
      <c r="AN203" s="451" t="e">
        <f>(AK202+AN194)*AN193</f>
        <v>#REF!</v>
      </c>
      <c r="AQ203" s="445" t="e">
        <f t="shared" si="722"/>
        <v>#REF!</v>
      </c>
      <c r="AR203" s="417"/>
      <c r="AS203" s="235"/>
      <c r="AT203" s="451" t="e">
        <f>(AQ202+AT194)*AT193</f>
        <v>#REF!</v>
      </c>
      <c r="AW203" s="445" t="e">
        <f t="shared" si="723"/>
        <v>#REF!</v>
      </c>
      <c r="AX203" s="417"/>
      <c r="AY203" s="235"/>
      <c r="AZ203" s="451" t="e">
        <f>(AW202+AZ194)*AZ193</f>
        <v>#REF!</v>
      </c>
      <c r="BA203" s="235"/>
      <c r="BB203" s="235"/>
      <c r="BC203" s="445" t="e">
        <f t="shared" si="724"/>
        <v>#REF!</v>
      </c>
      <c r="BD203" s="417"/>
      <c r="BE203" s="235"/>
      <c r="BF203" s="451" t="e">
        <f>(BC202+BF194)*BF193</f>
        <v>#REF!</v>
      </c>
      <c r="BI203" s="445" t="e">
        <f t="shared" si="725"/>
        <v>#REF!</v>
      </c>
      <c r="BJ203" s="417"/>
      <c r="BK203" s="235"/>
      <c r="BL203" s="451" t="e">
        <f>(BI202+BL194)*BL193</f>
        <v>#REF!</v>
      </c>
      <c r="BO203" s="445" t="e">
        <f t="shared" si="726"/>
        <v>#REF!</v>
      </c>
      <c r="BP203" s="417"/>
      <c r="BQ203" s="235"/>
      <c r="BR203" s="451" t="e">
        <f>(BO202+BR194)*BR193</f>
        <v>#REF!</v>
      </c>
      <c r="BU203" s="445" t="e">
        <f t="shared" si="727"/>
        <v>#REF!</v>
      </c>
      <c r="BV203" s="417"/>
      <c r="BW203" s="235"/>
      <c r="BX203" s="451" t="e">
        <f>(BU202+BX194)*BX193</f>
        <v>#REF!</v>
      </c>
      <c r="BZ203" s="433" t="e">
        <f>BW171+BX187+BX136</f>
        <v>#REF!</v>
      </c>
      <c r="CA203" s="445" t="e">
        <f t="shared" si="728"/>
        <v>#REF!</v>
      </c>
      <c r="CB203" s="417"/>
      <c r="CC203" s="235"/>
      <c r="CD203" s="451" t="e">
        <f>(CA202+CD194)*CD193</f>
        <v>#REF!</v>
      </c>
      <c r="CG203" s="445" t="e">
        <f t="shared" si="729"/>
        <v>#REF!</v>
      </c>
      <c r="CH203" s="417"/>
      <c r="CJ203" s="451" t="e">
        <f>(CG202+CJ194)*CJ193</f>
        <v>#REF!</v>
      </c>
      <c r="CL203" s="433" t="e">
        <f>CI171+CJ187+CJ136</f>
        <v>#REF!</v>
      </c>
    </row>
    <row r="204">
      <c r="A204" s="445" t="e">
        <f>A181+A216</f>
        <v>#REF!</v>
      </c>
      <c r="B204" s="433"/>
      <c r="D204" s="451" t="e">
        <f>(A203+D194)*D193</f>
        <v>#REF!</v>
      </c>
      <c r="F204" s="417"/>
      <c r="G204" s="445" t="e">
        <f t="shared" si="716"/>
        <v>#REF!</v>
      </c>
      <c r="I204" s="235"/>
      <c r="J204" s="451" t="e">
        <f>(G203+J194)*J193</f>
        <v>#REF!</v>
      </c>
      <c r="K204" s="235"/>
      <c r="L204" s="417"/>
      <c r="M204" s="445" t="e">
        <f t="shared" si="717"/>
        <v>#REF!</v>
      </c>
      <c r="N204" s="417"/>
      <c r="O204" s="235"/>
      <c r="P204" s="451" t="e">
        <f>(M203+P194)*P193</f>
        <v>#REF!</v>
      </c>
      <c r="Q204" s="235"/>
      <c r="R204" s="417"/>
      <c r="S204" s="445" t="e">
        <f t="shared" si="718"/>
        <v>#REF!</v>
      </c>
      <c r="T204" s="417"/>
      <c r="U204" s="235"/>
      <c r="V204" s="451" t="e">
        <f>(S203+V194)*V193</f>
        <v>#REF!</v>
      </c>
      <c r="X204" s="417"/>
      <c r="Y204" s="445" t="e">
        <f t="shared" si="719"/>
        <v>#REF!</v>
      </c>
      <c r="Z204" s="417"/>
      <c r="AA204" s="235"/>
      <c r="AB204" s="451" t="e">
        <f>(Y203+AB194)*AB193</f>
        <v>#REF!</v>
      </c>
      <c r="AC204" s="235"/>
      <c r="AD204" s="417"/>
      <c r="AE204" s="445" t="e">
        <f t="shared" si="720"/>
        <v>#REF!</v>
      </c>
      <c r="AF204" s="417"/>
      <c r="AG204" s="235"/>
      <c r="AH204" s="451" t="e">
        <f>(AE203+AH194)*AH193</f>
        <v>#REF!</v>
      </c>
      <c r="AJ204" s="417"/>
      <c r="AK204" s="445" t="e">
        <f t="shared" si="721"/>
        <v>#REF!</v>
      </c>
      <c r="AL204" s="417"/>
      <c r="AM204" s="235"/>
      <c r="AN204" s="451" t="e">
        <f>(AK203+AN194)*AN193</f>
        <v>#REF!</v>
      </c>
      <c r="AP204" s="417"/>
      <c r="AQ204" s="445" t="e">
        <f t="shared" si="722"/>
        <v>#REF!</v>
      </c>
      <c r="AR204" s="417"/>
      <c r="AS204" s="235"/>
      <c r="AT204" s="451" t="e">
        <f>(AQ203+AT194)*AT193</f>
        <v>#REF!</v>
      </c>
      <c r="AV204" s="417"/>
      <c r="AW204" s="445" t="e">
        <f t="shared" si="723"/>
        <v>#REF!</v>
      </c>
      <c r="AX204" s="417"/>
      <c r="AY204" s="235"/>
      <c r="AZ204" s="451" t="e">
        <f>(AW203+AZ194)*AZ193</f>
        <v>#REF!</v>
      </c>
      <c r="BA204" s="235"/>
      <c r="BB204" s="417"/>
      <c r="BC204" s="445" t="e">
        <f t="shared" si="724"/>
        <v>#REF!</v>
      </c>
      <c r="BD204" s="417"/>
      <c r="BE204" s="235"/>
      <c r="BF204" s="451" t="e">
        <f>(BC203+BF194)*BF193</f>
        <v>#REF!</v>
      </c>
      <c r="BH204" s="417"/>
      <c r="BI204" s="445" t="e">
        <f t="shared" si="725"/>
        <v>#REF!</v>
      </c>
      <c r="BJ204" s="417"/>
      <c r="BK204" s="235"/>
      <c r="BL204" s="451" t="e">
        <f>(BI203+BL194)*BL193</f>
        <v>#REF!</v>
      </c>
      <c r="BN204" s="417"/>
      <c r="BO204" s="445" t="e">
        <f t="shared" si="726"/>
        <v>#REF!</v>
      </c>
      <c r="BP204" s="417"/>
      <c r="BQ204" s="235"/>
      <c r="BR204" s="451" t="e">
        <f>(BO203+BR194)*BR193</f>
        <v>#REF!</v>
      </c>
      <c r="BT204" s="417"/>
      <c r="BU204" s="445" t="e">
        <f t="shared" si="727"/>
        <v>#REF!</v>
      </c>
      <c r="BV204" s="417"/>
      <c r="BW204" s="235"/>
      <c r="BX204" s="451" t="e">
        <f>(BU203+BX194)*BX193</f>
        <v>#REF!</v>
      </c>
      <c r="BZ204" s="433"/>
      <c r="CA204" s="445" t="e">
        <f t="shared" si="728"/>
        <v>#REF!</v>
      </c>
      <c r="CB204" s="417"/>
      <c r="CC204" s="235"/>
      <c r="CD204" s="451" t="e">
        <f>(CA203+CD194)*CD193</f>
        <v>#REF!</v>
      </c>
      <c r="CF204" s="417"/>
      <c r="CG204" s="445" t="e">
        <f t="shared" si="729"/>
        <v>#REF!</v>
      </c>
      <c r="CH204" s="417"/>
      <c r="CJ204" s="451" t="e">
        <f>(CG203+CJ194)*CJ193</f>
        <v>#REF!</v>
      </c>
      <c r="CL204" s="433"/>
    </row>
    <row r="205">
      <c r="A205" s="445" t="e">
        <f>A182+A215</f>
        <v>#REF!</v>
      </c>
      <c r="B205" s="433"/>
      <c r="D205" s="451" t="e">
        <f>(A204+D194)*D193</f>
        <v>#REF!</v>
      </c>
      <c r="F205" s="417"/>
      <c r="G205" s="445" t="e">
        <f t="shared" si="716"/>
        <v>#REF!</v>
      </c>
      <c r="I205" s="235"/>
      <c r="J205" s="451" t="e">
        <f>(G204+J194)*J193</f>
        <v>#REF!</v>
      </c>
      <c r="K205" s="235"/>
      <c r="L205" s="417"/>
      <c r="M205" s="445" t="e">
        <f t="shared" si="717"/>
        <v>#REF!</v>
      </c>
      <c r="N205" s="417"/>
      <c r="O205" s="235"/>
      <c r="P205" s="451" t="e">
        <f>(M204+P194)*P193</f>
        <v>#REF!</v>
      </c>
      <c r="Q205" s="235"/>
      <c r="R205" s="417"/>
      <c r="S205" s="445" t="e">
        <f t="shared" si="718"/>
        <v>#REF!</v>
      </c>
      <c r="T205" s="433"/>
      <c r="U205" s="235"/>
      <c r="V205" s="451" t="e">
        <f>(S204+V194)*V193</f>
        <v>#REF!</v>
      </c>
      <c r="X205" s="417"/>
      <c r="Y205" s="445" t="e">
        <f t="shared" si="719"/>
        <v>#REF!</v>
      </c>
      <c r="Z205" s="433"/>
      <c r="AA205" s="235"/>
      <c r="AB205" s="451" t="e">
        <f>(Y204+AB194)*AB193</f>
        <v>#REF!</v>
      </c>
      <c r="AC205" s="235"/>
      <c r="AD205" s="417"/>
      <c r="AE205" s="445" t="e">
        <f t="shared" si="720"/>
        <v>#REF!</v>
      </c>
      <c r="AF205" s="433"/>
      <c r="AG205" s="235"/>
      <c r="AH205" s="451" t="e">
        <f>(AE204+AH194)*AH193</f>
        <v>#REF!</v>
      </c>
      <c r="AJ205" s="417"/>
      <c r="AK205" s="445" t="e">
        <f t="shared" si="721"/>
        <v>#REF!</v>
      </c>
      <c r="AL205" s="433"/>
      <c r="AM205" s="235"/>
      <c r="AN205" s="451" t="e">
        <f>(AK204+AN194)*AN193</f>
        <v>#REF!</v>
      </c>
      <c r="AP205" s="417"/>
      <c r="AQ205" s="445" t="e">
        <f t="shared" si="722"/>
        <v>#REF!</v>
      </c>
      <c r="AR205" s="433"/>
      <c r="AS205" s="235"/>
      <c r="AT205" s="451" t="e">
        <f>(AQ204+AT194)*AT193</f>
        <v>#REF!</v>
      </c>
      <c r="AV205" s="417"/>
      <c r="AW205" s="445" t="e">
        <f t="shared" si="723"/>
        <v>#REF!</v>
      </c>
      <c r="AX205" s="433"/>
      <c r="AY205" s="235"/>
      <c r="AZ205" s="451" t="e">
        <f>(AW204+AZ194)*AZ193</f>
        <v>#REF!</v>
      </c>
      <c r="BA205" s="235"/>
      <c r="BB205" s="417"/>
      <c r="BC205" s="445" t="e">
        <f t="shared" si="724"/>
        <v>#REF!</v>
      </c>
      <c r="BD205" s="433"/>
      <c r="BE205" s="235"/>
      <c r="BF205" s="451" t="e">
        <f>(BC204+BF194)*BF193</f>
        <v>#REF!</v>
      </c>
      <c r="BH205" s="417"/>
      <c r="BI205" s="445" t="e">
        <f t="shared" si="725"/>
        <v>#REF!</v>
      </c>
      <c r="BJ205" s="433"/>
      <c r="BK205" s="235"/>
      <c r="BL205" s="451" t="e">
        <f>(BI204+BL194)*BL193</f>
        <v>#REF!</v>
      </c>
      <c r="BN205" s="417"/>
      <c r="BO205" s="445" t="e">
        <f t="shared" si="726"/>
        <v>#REF!</v>
      </c>
      <c r="BP205" s="433"/>
      <c r="BQ205" s="235"/>
      <c r="BR205" s="451" t="e">
        <f>(BO204+BR194)*BR193</f>
        <v>#REF!</v>
      </c>
      <c r="BT205" s="417"/>
      <c r="BU205" s="445" t="e">
        <f t="shared" si="727"/>
        <v>#REF!</v>
      </c>
      <c r="BV205" s="433"/>
      <c r="BW205" s="235"/>
      <c r="BX205" s="451" t="e">
        <f>(BU204+BX194)*BX193</f>
        <v>#REF!</v>
      </c>
      <c r="BZ205" s="433"/>
      <c r="CA205" s="445" t="e">
        <f t="shared" si="728"/>
        <v>#REF!</v>
      </c>
      <c r="CB205" s="433"/>
      <c r="CC205" s="235"/>
      <c r="CD205" s="451" t="e">
        <f>(CA204+CD194)*CD193</f>
        <v>#REF!</v>
      </c>
      <c r="CF205" s="417"/>
      <c r="CG205" s="445" t="e">
        <f t="shared" si="729"/>
        <v>#REF!</v>
      </c>
      <c r="CH205" s="433"/>
      <c r="CJ205" s="451" t="e">
        <f>(CG204+CJ194)*CJ193</f>
        <v>#REF!</v>
      </c>
      <c r="CL205" s="433"/>
    </row>
    <row r="206">
      <c r="A206" s="445" t="e">
        <f>A183+A214</f>
        <v>#REF!</v>
      </c>
      <c r="B206" s="433"/>
      <c r="D206" s="451" t="e">
        <f>(A205+D194)*D193</f>
        <v>#REF!</v>
      </c>
      <c r="F206" s="417"/>
      <c r="G206" s="445" t="e">
        <f t="shared" si="716"/>
        <v>#REF!</v>
      </c>
      <c r="I206" s="235"/>
      <c r="J206" s="451" t="e">
        <f>(G205+J194)*J193</f>
        <v>#REF!</v>
      </c>
      <c r="K206" s="235"/>
      <c r="L206" s="417"/>
      <c r="M206" s="445" t="e">
        <f t="shared" si="717"/>
        <v>#REF!</v>
      </c>
      <c r="N206" s="417"/>
      <c r="O206" s="235"/>
      <c r="P206" s="451" t="e">
        <f>(M205+P194)*P193</f>
        <v>#REF!</v>
      </c>
      <c r="Q206" s="235"/>
      <c r="R206" s="417"/>
      <c r="S206" s="445" t="e">
        <f t="shared" si="718"/>
        <v>#REF!</v>
      </c>
      <c r="T206" s="433"/>
      <c r="U206" s="235"/>
      <c r="V206" s="451" t="e">
        <f>(S205+V194)*V193</f>
        <v>#REF!</v>
      </c>
      <c r="X206" s="417"/>
      <c r="Y206" s="445" t="e">
        <f t="shared" si="719"/>
        <v>#REF!</v>
      </c>
      <c r="Z206" s="433"/>
      <c r="AA206" s="235"/>
      <c r="AB206" s="451" t="e">
        <f>(Y205+AB194)*AB193</f>
        <v>#REF!</v>
      </c>
      <c r="AC206" s="235"/>
      <c r="AD206" s="417"/>
      <c r="AE206" s="445" t="e">
        <f t="shared" si="720"/>
        <v>#REF!</v>
      </c>
      <c r="AF206" s="433"/>
      <c r="AG206" s="235"/>
      <c r="AH206" s="451" t="e">
        <f>(AE205+AH194)*AH193</f>
        <v>#REF!</v>
      </c>
      <c r="AJ206" s="417"/>
      <c r="AK206" s="445" t="e">
        <f t="shared" si="721"/>
        <v>#REF!</v>
      </c>
      <c r="AL206" s="433"/>
      <c r="AM206" s="235"/>
      <c r="AN206" s="451" t="e">
        <f>(AK205+AN194)*AN193</f>
        <v>#REF!</v>
      </c>
      <c r="AP206" s="417"/>
      <c r="AQ206" s="445" t="e">
        <f t="shared" si="722"/>
        <v>#REF!</v>
      </c>
      <c r="AR206" s="433"/>
      <c r="AS206" s="235"/>
      <c r="AT206" s="451" t="e">
        <f>(AQ205+AT194)*AT193</f>
        <v>#REF!</v>
      </c>
      <c r="AV206" s="417"/>
      <c r="AW206" s="445" t="e">
        <f t="shared" si="723"/>
        <v>#REF!</v>
      </c>
      <c r="AX206" s="433"/>
      <c r="AY206" s="235"/>
      <c r="AZ206" s="451" t="e">
        <f>(AW205+AZ194)*AZ193</f>
        <v>#REF!</v>
      </c>
      <c r="BA206" s="235"/>
      <c r="BB206" s="417"/>
      <c r="BC206" s="445" t="e">
        <f t="shared" si="724"/>
        <v>#REF!</v>
      </c>
      <c r="BD206" s="433"/>
      <c r="BE206" s="235"/>
      <c r="BF206" s="451" t="e">
        <f>(BC205+BF194)*BF193</f>
        <v>#REF!</v>
      </c>
      <c r="BH206" s="417"/>
      <c r="BI206" s="445" t="e">
        <f t="shared" si="725"/>
        <v>#REF!</v>
      </c>
      <c r="BJ206" s="433"/>
      <c r="BK206" s="235"/>
      <c r="BL206" s="451" t="e">
        <f>(BI205+BL194)*BL193</f>
        <v>#REF!</v>
      </c>
      <c r="BN206" s="417"/>
      <c r="BO206" s="445" t="e">
        <f t="shared" si="726"/>
        <v>#REF!</v>
      </c>
      <c r="BP206" s="433"/>
      <c r="BQ206" s="235"/>
      <c r="BR206" s="451" t="e">
        <f>(BO205+BR194)*BR193</f>
        <v>#REF!</v>
      </c>
      <c r="BT206" s="417"/>
      <c r="BU206" s="445" t="e">
        <f t="shared" si="727"/>
        <v>#REF!</v>
      </c>
      <c r="BV206" s="433"/>
      <c r="BW206" s="235"/>
      <c r="BX206" s="451" t="e">
        <f>(BU205+BX194)*BX193</f>
        <v>#REF!</v>
      </c>
      <c r="BZ206" s="433"/>
      <c r="CA206" s="445" t="e">
        <f t="shared" si="728"/>
        <v>#REF!</v>
      </c>
      <c r="CB206" s="433"/>
      <c r="CC206" s="235"/>
      <c r="CD206" s="451" t="e">
        <f>(CA205+CD194)*CD193</f>
        <v>#REF!</v>
      </c>
      <c r="CF206" s="417"/>
      <c r="CG206" s="445" t="e">
        <f t="shared" si="729"/>
        <v>#REF!</v>
      </c>
      <c r="CH206" s="433"/>
      <c r="CJ206" s="451" t="e">
        <f>(CG205+CJ194)*CJ193</f>
        <v>#REF!</v>
      </c>
      <c r="CL206" s="433"/>
    </row>
    <row r="207">
      <c r="A207" s="445" t="e">
        <f>A184+A213</f>
        <v>#REF!</v>
      </c>
      <c r="B207" s="433"/>
      <c r="D207" s="451" t="e">
        <f>(A206+D194)*D193</f>
        <v>#REF!</v>
      </c>
      <c r="F207" s="417"/>
      <c r="G207" s="445" t="e">
        <f t="shared" si="716"/>
        <v>#REF!</v>
      </c>
      <c r="H207" s="417"/>
      <c r="I207" s="235"/>
      <c r="J207" s="451" t="e">
        <f>(G206+J194)*J193</f>
        <v>#REF!</v>
      </c>
      <c r="K207" s="235"/>
      <c r="L207" s="417"/>
      <c r="M207" s="445" t="e">
        <f t="shared" si="717"/>
        <v>#REF!</v>
      </c>
      <c r="N207" s="417"/>
      <c r="O207" s="235"/>
      <c r="P207" s="451" t="e">
        <f>(M206+P194)*P193</f>
        <v>#REF!</v>
      </c>
      <c r="Q207" s="235"/>
      <c r="R207" s="417"/>
      <c r="S207" s="445" t="e">
        <f t="shared" si="718"/>
        <v>#REF!</v>
      </c>
      <c r="T207" s="433"/>
      <c r="U207" s="235"/>
      <c r="V207" s="451" t="e">
        <f>(S206+V194)*V193</f>
        <v>#REF!</v>
      </c>
      <c r="X207" s="417"/>
      <c r="Y207" s="445" t="e">
        <f t="shared" si="719"/>
        <v>#REF!</v>
      </c>
      <c r="Z207" s="433"/>
      <c r="AA207" s="235"/>
      <c r="AB207" s="451" t="e">
        <f>(Y206+AB194)*AB193</f>
        <v>#REF!</v>
      </c>
      <c r="AC207" s="235"/>
      <c r="AD207" s="417"/>
      <c r="AE207" s="445" t="e">
        <f t="shared" si="720"/>
        <v>#REF!</v>
      </c>
      <c r="AF207" s="433"/>
      <c r="AG207" s="235"/>
      <c r="AH207" s="451" t="e">
        <f>(AE206+AH194)*AH193</f>
        <v>#REF!</v>
      </c>
      <c r="AJ207" s="417"/>
      <c r="AK207" s="445" t="e">
        <f t="shared" si="721"/>
        <v>#REF!</v>
      </c>
      <c r="AL207" s="433"/>
      <c r="AM207" s="235"/>
      <c r="AN207" s="451" t="e">
        <f>(AK206+AN194)*AN193</f>
        <v>#REF!</v>
      </c>
      <c r="AP207" s="417"/>
      <c r="AQ207" s="445" t="e">
        <f t="shared" si="722"/>
        <v>#REF!</v>
      </c>
      <c r="AR207" s="433"/>
      <c r="AS207" s="235"/>
      <c r="AT207" s="451" t="e">
        <f>(AQ206+AT194)*AT193</f>
        <v>#REF!</v>
      </c>
      <c r="AV207" s="417"/>
      <c r="AW207" s="445" t="e">
        <f t="shared" si="723"/>
        <v>#REF!</v>
      </c>
      <c r="AX207" s="433"/>
      <c r="AY207" s="235"/>
      <c r="AZ207" s="451" t="e">
        <f>(AW206+AZ194)*AZ193</f>
        <v>#REF!</v>
      </c>
      <c r="BA207" s="235"/>
      <c r="BB207" s="417"/>
      <c r="BC207" s="445" t="e">
        <f t="shared" si="724"/>
        <v>#REF!</v>
      </c>
      <c r="BD207" s="433"/>
      <c r="BE207" s="235"/>
      <c r="BF207" s="451" t="e">
        <f>(BC206+BF194)*BF193</f>
        <v>#REF!</v>
      </c>
      <c r="BH207" s="417"/>
      <c r="BI207" s="445" t="e">
        <f t="shared" si="725"/>
        <v>#REF!</v>
      </c>
      <c r="BJ207" s="433"/>
      <c r="BK207" s="235"/>
      <c r="BL207" s="451" t="e">
        <f>(BI206+BL194)*BL193</f>
        <v>#REF!</v>
      </c>
      <c r="BN207" s="417"/>
      <c r="BO207" s="445" t="e">
        <f t="shared" si="726"/>
        <v>#REF!</v>
      </c>
      <c r="BP207" s="433"/>
      <c r="BQ207" s="235"/>
      <c r="BR207" s="451" t="e">
        <f>(BO206+BR194)*BR193</f>
        <v>#REF!</v>
      </c>
      <c r="BT207" s="417"/>
      <c r="BU207" s="445" t="e">
        <f t="shared" si="727"/>
        <v>#REF!</v>
      </c>
      <c r="BV207" s="433"/>
      <c r="BW207" s="235"/>
      <c r="BX207" s="451" t="e">
        <f>(BU206+BX194)*BX193</f>
        <v>#REF!</v>
      </c>
      <c r="BZ207" s="433"/>
      <c r="CA207" s="445" t="e">
        <f t="shared" si="728"/>
        <v>#REF!</v>
      </c>
      <c r="CB207" s="433"/>
      <c r="CC207" s="235"/>
      <c r="CD207" s="451" t="e">
        <f>(CA206+CD194)*CD193</f>
        <v>#REF!</v>
      </c>
      <c r="CF207" s="417"/>
      <c r="CG207" s="445" t="e">
        <f t="shared" si="729"/>
        <v>#REF!</v>
      </c>
      <c r="CH207" s="433"/>
      <c r="CJ207" s="451" t="e">
        <f>(CG206+CJ194)*CJ193</f>
        <v>#REF!</v>
      </c>
      <c r="CL207" s="433"/>
    </row>
    <row r="208">
      <c r="A208" s="445" t="e">
        <f>A185+A212</f>
        <v>#REF!</v>
      </c>
      <c r="B208" s="433"/>
      <c r="D208" s="451" t="e">
        <f>(A207+D194)*D193</f>
        <v>#REF!</v>
      </c>
      <c r="F208" s="417"/>
      <c r="G208" s="445" t="e">
        <f t="shared" si="716"/>
        <v>#REF!</v>
      </c>
      <c r="H208" s="417"/>
      <c r="I208" s="235"/>
      <c r="J208" s="451" t="e">
        <f>(G207+J194)*J193</f>
        <v>#REF!</v>
      </c>
      <c r="K208" s="235"/>
      <c r="L208" s="417"/>
      <c r="M208" s="445" t="e">
        <f t="shared" si="717"/>
        <v>#REF!</v>
      </c>
      <c r="N208" s="417"/>
      <c r="O208" s="235"/>
      <c r="P208" s="451" t="e">
        <f>(M207+P194)*P193</f>
        <v>#REF!</v>
      </c>
      <c r="Q208" s="235"/>
      <c r="R208" s="417"/>
      <c r="S208" s="445" t="e">
        <f t="shared" si="718"/>
        <v>#REF!</v>
      </c>
      <c r="T208" s="433"/>
      <c r="U208" s="235"/>
      <c r="V208" s="451" t="e">
        <f>(S207+V194)*V193</f>
        <v>#REF!</v>
      </c>
      <c r="X208" s="417"/>
      <c r="Y208" s="445" t="e">
        <f t="shared" si="719"/>
        <v>#REF!</v>
      </c>
      <c r="Z208" s="433"/>
      <c r="AA208" s="235"/>
      <c r="AB208" s="451" t="e">
        <f>(Y207+AB194)*AB193</f>
        <v>#REF!</v>
      </c>
      <c r="AC208" s="235"/>
      <c r="AD208" s="417"/>
      <c r="AE208" s="445" t="e">
        <f t="shared" si="720"/>
        <v>#REF!</v>
      </c>
      <c r="AF208" s="433"/>
      <c r="AG208" s="235"/>
      <c r="AH208" s="451" t="e">
        <f>(AE207+AH194)*AH193</f>
        <v>#REF!</v>
      </c>
      <c r="AJ208" s="417"/>
      <c r="AK208" s="445" t="e">
        <f t="shared" si="721"/>
        <v>#REF!</v>
      </c>
      <c r="AL208" s="433"/>
      <c r="AM208" s="235"/>
      <c r="AN208" s="451" t="e">
        <f>(AK207+AN194)*AN193</f>
        <v>#REF!</v>
      </c>
      <c r="AP208" s="417"/>
      <c r="AQ208" s="445" t="e">
        <f t="shared" si="722"/>
        <v>#REF!</v>
      </c>
      <c r="AR208" s="433"/>
      <c r="AS208" s="235"/>
      <c r="AT208" s="451" t="e">
        <f>(AQ207+AT194)*AT193</f>
        <v>#REF!</v>
      </c>
      <c r="AV208" s="417"/>
      <c r="AW208" s="445" t="e">
        <f t="shared" si="723"/>
        <v>#REF!</v>
      </c>
      <c r="AX208" s="433"/>
      <c r="AY208" s="235"/>
      <c r="AZ208" s="451" t="e">
        <f>(AW207+AZ194)*AZ193</f>
        <v>#REF!</v>
      </c>
      <c r="BA208" s="235"/>
      <c r="BB208" s="417"/>
      <c r="BC208" s="445" t="e">
        <f t="shared" si="724"/>
        <v>#REF!</v>
      </c>
      <c r="BD208" s="433"/>
      <c r="BE208" s="235"/>
      <c r="BF208" s="451" t="e">
        <f>(BC207+BF194)*BF193</f>
        <v>#REF!</v>
      </c>
      <c r="BH208" s="417"/>
      <c r="BI208" s="445" t="e">
        <f t="shared" si="725"/>
        <v>#REF!</v>
      </c>
      <c r="BJ208" s="433"/>
      <c r="BK208" s="235"/>
      <c r="BL208" s="451" t="e">
        <f>(BI207+BL194)*BL193</f>
        <v>#REF!</v>
      </c>
      <c r="BN208" s="417"/>
      <c r="BO208" s="445" t="e">
        <f t="shared" si="726"/>
        <v>#REF!</v>
      </c>
      <c r="BP208" s="433"/>
      <c r="BQ208" s="235"/>
      <c r="BR208" s="451" t="e">
        <f>(BO207+BR194)*BR193</f>
        <v>#REF!</v>
      </c>
      <c r="BT208" s="417"/>
      <c r="BU208" s="445" t="e">
        <f t="shared" si="727"/>
        <v>#REF!</v>
      </c>
      <c r="BV208" s="433"/>
      <c r="BW208" s="235"/>
      <c r="BX208" s="451" t="e">
        <f>(BU207+BX194)*BX193</f>
        <v>#REF!</v>
      </c>
      <c r="BZ208" s="433"/>
      <c r="CA208" s="445" t="e">
        <f t="shared" si="728"/>
        <v>#REF!</v>
      </c>
      <c r="CB208" s="433"/>
      <c r="CC208" s="235"/>
      <c r="CD208" s="451" t="e">
        <f>(CA207+CD194)*CD193</f>
        <v>#REF!</v>
      </c>
      <c r="CF208" s="417"/>
      <c r="CG208" s="445" t="e">
        <f t="shared" si="729"/>
        <v>#REF!</v>
      </c>
      <c r="CH208" s="433"/>
      <c r="CJ208" s="451" t="e">
        <f>(CG207+CJ194)*CJ193</f>
        <v>#REF!</v>
      </c>
      <c r="CL208" s="433"/>
    </row>
    <row r="209" ht="16.199999999999999">
      <c r="A209" s="445" t="e">
        <f>A186+A211</f>
        <v>#REF!</v>
      </c>
      <c r="B209" s="433"/>
      <c r="D209" s="452" t="e">
        <f>(A208+D194)*D193</f>
        <v>#REF!</v>
      </c>
      <c r="F209" s="417"/>
      <c r="G209" s="445" t="e">
        <f t="shared" si="716"/>
        <v>#REF!</v>
      </c>
      <c r="H209" s="417"/>
      <c r="I209" s="235"/>
      <c r="J209" s="452" t="e">
        <f>(G208+J194)*J193</f>
        <v>#REF!</v>
      </c>
      <c r="K209" s="235"/>
      <c r="L209" s="417"/>
      <c r="M209" s="445" t="e">
        <f t="shared" si="717"/>
        <v>#REF!</v>
      </c>
      <c r="N209" s="417"/>
      <c r="O209" s="235"/>
      <c r="P209" s="452" t="e">
        <f>(M208+P194)*P193</f>
        <v>#REF!</v>
      </c>
      <c r="Q209" s="235"/>
      <c r="R209" s="417"/>
      <c r="S209" s="445" t="e">
        <f t="shared" si="718"/>
        <v>#REF!</v>
      </c>
      <c r="T209" s="433"/>
      <c r="U209" s="235"/>
      <c r="V209" s="452" t="e">
        <f>(S208+V194)*V193</f>
        <v>#REF!</v>
      </c>
      <c r="X209" s="417"/>
      <c r="Y209" s="445" t="e">
        <f t="shared" si="719"/>
        <v>#REF!</v>
      </c>
      <c r="Z209" s="433"/>
      <c r="AA209" s="235"/>
      <c r="AB209" s="452" t="e">
        <f>(Y208+AB194)*AB193</f>
        <v>#REF!</v>
      </c>
      <c r="AC209" s="235"/>
      <c r="AD209" s="417"/>
      <c r="AE209" s="445" t="e">
        <f t="shared" si="720"/>
        <v>#REF!</v>
      </c>
      <c r="AF209" s="433"/>
      <c r="AG209" s="235"/>
      <c r="AH209" s="452" t="e">
        <f>(AE208+AH194)*AH193</f>
        <v>#REF!</v>
      </c>
      <c r="AJ209" s="417"/>
      <c r="AK209" s="445" t="e">
        <f t="shared" si="721"/>
        <v>#REF!</v>
      </c>
      <c r="AL209" s="433"/>
      <c r="AM209" s="235"/>
      <c r="AN209" s="452" t="e">
        <f>(AK208+AN194)*AN193</f>
        <v>#REF!</v>
      </c>
      <c r="AP209" s="417"/>
      <c r="AQ209" s="445" t="e">
        <f t="shared" si="722"/>
        <v>#REF!</v>
      </c>
      <c r="AR209" s="433"/>
      <c r="AS209" s="235"/>
      <c r="AT209" s="452" t="e">
        <f>(AQ208+AT194)*AT193</f>
        <v>#REF!</v>
      </c>
      <c r="AV209" s="417"/>
      <c r="AW209" s="445" t="e">
        <f t="shared" si="723"/>
        <v>#REF!</v>
      </c>
      <c r="AX209" s="433"/>
      <c r="AY209" s="235"/>
      <c r="AZ209" s="452" t="e">
        <f>(AW208+AZ194)*AZ193</f>
        <v>#REF!</v>
      </c>
      <c r="BA209" s="235"/>
      <c r="BB209" s="417"/>
      <c r="BC209" s="445" t="e">
        <f t="shared" si="724"/>
        <v>#REF!</v>
      </c>
      <c r="BD209" s="433"/>
      <c r="BE209" s="235"/>
      <c r="BF209" s="452" t="e">
        <f>(BC208+BF194)*BF193</f>
        <v>#REF!</v>
      </c>
      <c r="BH209" s="417"/>
      <c r="BI209" s="445" t="e">
        <f t="shared" si="725"/>
        <v>#REF!</v>
      </c>
      <c r="BJ209" s="433"/>
      <c r="BK209" s="235"/>
      <c r="BL209" s="452" t="e">
        <f>(BI208+BL194)*BL193</f>
        <v>#REF!</v>
      </c>
      <c r="BN209" s="417"/>
      <c r="BO209" s="445" t="e">
        <f t="shared" si="726"/>
        <v>#REF!</v>
      </c>
      <c r="BP209" s="433"/>
      <c r="BQ209" s="235"/>
      <c r="BR209" s="452" t="e">
        <f>(BO208+BR194)*BR193</f>
        <v>#REF!</v>
      </c>
      <c r="BT209" s="417"/>
      <c r="BU209" s="445" t="e">
        <f t="shared" si="727"/>
        <v>#REF!</v>
      </c>
      <c r="BV209" s="433"/>
      <c r="BW209" s="235"/>
      <c r="BX209" s="452" t="e">
        <f>(BU208+BX194)*BX193</f>
        <v>#REF!</v>
      </c>
      <c r="BZ209" s="433"/>
      <c r="CA209" s="445" t="e">
        <f t="shared" si="728"/>
        <v>#REF!</v>
      </c>
      <c r="CB209" s="433"/>
      <c r="CC209" s="235"/>
      <c r="CD209" s="452" t="e">
        <f>(CA208+CD194)*CD193</f>
        <v>#REF!</v>
      </c>
      <c r="CF209" s="417"/>
      <c r="CG209" s="445" t="e">
        <f t="shared" si="729"/>
        <v>#REF!</v>
      </c>
      <c r="CH209" s="433"/>
      <c r="CJ209" s="452" t="e">
        <f>(CG208+CJ194)*CJ193</f>
        <v>#REF!</v>
      </c>
      <c r="CL209" s="433"/>
    </row>
    <row r="210" ht="16.199999999999999">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c r="A211" s="445" t="e">
        <f t="shared" ref="A211:A225" si="730">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c r="A212" s="445" t="e">
        <f t="shared" si="730"/>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c r="A213" s="445" t="e">
        <f t="shared" si="730"/>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c r="A214" s="445" t="e">
        <f t="shared" si="730"/>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c r="A215" s="445" t="e">
        <f t="shared" si="730"/>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c r="A216" s="445" t="e">
        <f t="shared" si="730"/>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c r="A217" s="445" t="e">
        <f t="shared" si="730"/>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c r="A218" s="445" t="e">
        <f t="shared" si="730"/>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c r="A219" s="445" t="e">
        <f t="shared" si="730"/>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c r="A220" s="445" t="e">
        <f t="shared" si="730"/>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c r="A221" s="445" t="e">
        <f t="shared" si="730"/>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c r="A222" s="445" t="e">
        <f t="shared" si="730"/>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c r="A223" s="445" t="e">
        <f t="shared" si="730"/>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c r="A224" s="445" t="e">
        <f t="shared" si="730"/>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c r="A225" s="445" t="e">
        <f t="shared" si="730"/>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v>
      </c>
      <c r="E227" s="458">
        <f>D227+C228+D229+E228</f>
        <v>-0.5</v>
      </c>
      <c r="F227" s="459"/>
      <c r="G227" s="415">
        <f>G375</f>
        <v>1000</v>
      </c>
      <c r="H227" s="459"/>
      <c r="I227" s="497">
        <v>0</v>
      </c>
      <c r="J227" s="498">
        <f>IF(J192=0,0,IF(I227=3,0,IF(K155=3,0,IF(K155=2,-0.5,IF(K155=1,0,(J192/(J192+G229+M229+J266))*(-0.5))))))</f>
        <v>0</v>
      </c>
      <c r="K227" s="499">
        <f>J227+I228+J229+K228</f>
        <v>-0.5</v>
      </c>
      <c r="L227" s="459">
        <f>L379</f>
        <v>0</v>
      </c>
      <c r="M227" s="415">
        <f>M375</f>
        <v>0</v>
      </c>
      <c r="N227" s="459">
        <f>N379</f>
        <v>0</v>
      </c>
      <c r="O227" s="456">
        <v>0</v>
      </c>
      <c r="P227" s="457">
        <f>IF(P192=0,0,IF(O227=3,0,IF(Q155=3,0,IF(Q155=2,-0.5,IF(Q155=1,0,(P192/(P192+M229+S229+P266))*(-0.5))))))</f>
        <v>0</v>
      </c>
      <c r="Q227" s="458">
        <f>P227+O228+P229+Q228</f>
        <v>0</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-0.39910383156140022</v>
      </c>
      <c r="F228" s="420" t="e">
        <f>'Memoria de Calculo'!#REF!*100</f>
        <v>#REF!</v>
      </c>
      <c r="G228" s="417">
        <f>G372</f>
        <v>21561</v>
      </c>
      <c r="H228" s="421" t="e">
        <f>-F228</f>
        <v>#REF!</v>
      </c>
      <c r="I228" s="501">
        <f>IF(G229=0,0,IF(H227=3,0,IF(F227=3,0,IF(F227=2,-0.5,IF(F227=1,0,(G229/(G229+J192+M229+J266))*(-0.5))))))</f>
        <v>-0.39910383156140022</v>
      </c>
      <c r="J228" s="502" t="e">
        <f>H228+J226+L228+J262+H229+L229</f>
        <v>#REF!</v>
      </c>
      <c r="K228" s="503">
        <f>IF(M229=0,0,IF(L227=3,0,IF(N227=3,0,IF(N227=2,-0.5,IF(N227=1,0,(M229/(M229+J266+G229+J192))*(-0.5))))))</f>
        <v>0</v>
      </c>
      <c r="L228" s="420" t="e">
        <f>N228*-1</f>
        <v>#REF!</v>
      </c>
      <c r="M228" s="417">
        <f>M372</f>
        <v>21561</v>
      </c>
      <c r="N228" s="421" t="e">
        <f>M376*M375*M375/12</f>
        <v>#REF!</v>
      </c>
      <c r="O228" s="461">
        <f>IF(M229=0,0,IF(N227=3,0,IF(L227=3,0,IF(L227=2,-0.5,IF(L227=1,0,(M229/(M229+P192+S229+P266))*(-0.5))))))</f>
        <v>0</v>
      </c>
      <c r="P228" s="462" t="e">
        <f>N228+P226+R228+P262+N229+R229</f>
        <v>#REF!</v>
      </c>
      <c r="Q228" s="463">
        <f>IF(S229=0,0,IF(R227=3,0,IF(T227=3,0,IF(T227=2,-0.5,IF(T227=1,0,(S229/(S229+P266+M229+P192))*(-0.5))))))</f>
        <v>0</v>
      </c>
      <c r="R228" s="420">
        <f>-1*IF(T227=3,0,IF(R227=3,S227*S227*S376/2,IF(S227=0,0,((S376*S227*S227/12)+IF(R378=S227/2,S377*S227/8,S377*R378*T378*T378/(S227*S227))))))</f>
        <v>0</v>
      </c>
      <c r="S228" s="417">
        <f>S372</f>
        <v>21561</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21561</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21561</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21561</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21561</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21561</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21561</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21561</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21561</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21561</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21561</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21561</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-0.10089616843859979</v>
      </c>
      <c r="E229" s="466">
        <v>1</v>
      </c>
      <c r="F229" s="426">
        <f>-1*IF(H227=3,0,IF(F227=3,(G375*G375*G376/2)+(G377*F378),0))</f>
        <v>0</v>
      </c>
      <c r="G229" s="423">
        <f>IF(G227=0,0,IF(H227=2,3*G373*G228/G227,4*G373*G228/(G227)))</f>
        <v>176212525.15232301</v>
      </c>
      <c r="H229" s="427">
        <f>IF(F227=3,0,IF(H227=3,(G375*G375*G376/2)+(G377*H378),0))</f>
        <v>0</v>
      </c>
      <c r="I229" s="505" t="s">
        <v>818</v>
      </c>
      <c r="J229" s="506">
        <f>IF(J266=0,0,IF(K229=3,0,IF(I301=3,0,IF(I301=2,-0.5,IF(I301=1,0,(J266/(J266+M229+G229+J192))*(-0.5))))))</f>
        <v>-0.10089616843859979</v>
      </c>
      <c r="K229" s="507">
        <v>1</v>
      </c>
      <c r="L229" s="426">
        <f>-1*IF(N227=3,0,IF(L227=3,(M375*M375*M376/2)+(M377*L378),0))</f>
        <v>0</v>
      </c>
      <c r="M229" s="423">
        <f>IF(M227=0,0,IF(N227=2,3*M373*M228/M227,4*M373*M228/(M227)))</f>
        <v>0</v>
      </c>
      <c r="N229" s="427">
        <f>IF(L227=3,0,IF(N227=3,(M375*M375*M376/2)+(M377*N378),0))</f>
        <v>0</v>
      </c>
      <c r="O229" s="464" t="s">
        <v>819</v>
      </c>
      <c r="P229" s="465">
        <f>IF(P266=0,0,IF(Q229=3,0,IF(O301=3,0,IF(O301=2,-0.5,IF(O301=1,0,(P266/(P266+S229+M229+P192))*(-0.5))))))</f>
        <v>0</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#REF!*1000</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731">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731"/>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731"/>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731"/>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731"/>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731"/>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731"/>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731"/>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731"/>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731"/>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731"/>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731"/>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731"/>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731"/>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731"/>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176212525.15232301</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732">D383</f>
        <v>300</v>
      </c>
      <c r="E264" s="235" t="s">
        <v>415</v>
      </c>
      <c r="I264" s="235"/>
      <c r="J264" s="451">
        <f t="shared" ref="J264:J265" si="733">J383</f>
        <v>300</v>
      </c>
      <c r="K264" s="235"/>
      <c r="L264" s="235"/>
      <c r="M264" s="235"/>
      <c r="N264" s="235"/>
      <c r="O264" s="235"/>
      <c r="P264" s="451">
        <f t="shared" ref="P264:P265" si="734">P383</f>
        <v>0</v>
      </c>
      <c r="Q264" s="235"/>
      <c r="R264" s="235"/>
      <c r="S264" s="235"/>
      <c r="T264" s="235"/>
      <c r="U264" s="235"/>
      <c r="V264" s="451">
        <f t="shared" ref="V264:V265" si="735">V383</f>
        <v>0</v>
      </c>
      <c r="AA264" s="235"/>
      <c r="AB264" s="451">
        <f t="shared" ref="AB264:AB265" si="736">AB383</f>
        <v>0</v>
      </c>
      <c r="AC264" s="235"/>
      <c r="AD264" s="235"/>
      <c r="AE264" s="235"/>
      <c r="AF264" s="235"/>
      <c r="AG264" s="235"/>
      <c r="AH264" s="451">
        <f t="shared" ref="AH264:AH265" si="737">AH383</f>
        <v>0</v>
      </c>
      <c r="AM264" s="235"/>
      <c r="AN264" s="451">
        <f t="shared" ref="AN264:AN265" si="738">AN383</f>
        <v>0</v>
      </c>
      <c r="AS264" s="235"/>
      <c r="AT264" s="451">
        <f t="shared" ref="AT264:AT265" si="739">AT383</f>
        <v>0</v>
      </c>
      <c r="AY264" s="235"/>
      <c r="AZ264" s="451">
        <f t="shared" ref="AZ264:AZ265" si="740">AZ383</f>
        <v>0</v>
      </c>
      <c r="BA264" s="235"/>
      <c r="BB264" s="235"/>
      <c r="BC264" s="235"/>
      <c r="BD264" s="235"/>
      <c r="BE264" s="235"/>
      <c r="BF264" s="451">
        <f t="shared" ref="BF264:BF265" si="741">BF383</f>
        <v>0</v>
      </c>
      <c r="BK264" s="235"/>
      <c r="BL264" s="451">
        <f t="shared" ref="BL264:BL265" si="742">BL383</f>
        <v>0</v>
      </c>
      <c r="BQ264" s="235"/>
      <c r="BR264" s="451">
        <f t="shared" ref="BR264:BR265" si="743">BR383</f>
        <v>0</v>
      </c>
      <c r="BW264" s="235"/>
      <c r="BX264" s="451">
        <f t="shared" ref="BX264:BX265" si="744">BX383</f>
        <v>0</v>
      </c>
      <c r="BZ264" s="433"/>
      <c r="CC264" s="235"/>
      <c r="CD264" s="451">
        <f t="shared" ref="CD264:CD265" si="745">CD383</f>
        <v>0</v>
      </c>
      <c r="CJ264" s="451">
        <f t="shared" ref="CJ264:CJ265" si="746">CJ383</f>
        <v>0</v>
      </c>
      <c r="CL264" s="433"/>
    </row>
    <row r="265">
      <c r="A265" s="445">
        <f>SUM(D266:CY266)</f>
        <v>89095454.429504991</v>
      </c>
      <c r="B265" s="433"/>
      <c r="C265" s="417"/>
      <c r="D265" s="451">
        <f t="shared" si="732"/>
        <v>67500</v>
      </c>
      <c r="E265" s="235" t="s">
        <v>801</v>
      </c>
      <c r="G265" s="445">
        <f>A265</f>
        <v>89095454.429504991</v>
      </c>
      <c r="I265" s="235"/>
      <c r="J265" s="451">
        <f t="shared" si="733"/>
        <v>67500</v>
      </c>
      <c r="K265" s="235"/>
      <c r="L265" s="235"/>
      <c r="M265" s="445">
        <f>G265</f>
        <v>89095454.429504991</v>
      </c>
      <c r="N265" s="235"/>
      <c r="O265" s="235"/>
      <c r="P265" s="451">
        <f t="shared" si="734"/>
        <v>67500</v>
      </c>
      <c r="Q265" s="235"/>
      <c r="R265" s="235"/>
      <c r="S265" s="445">
        <f>M265</f>
        <v>89095454.429504991</v>
      </c>
      <c r="T265" s="235"/>
      <c r="U265" s="235"/>
      <c r="V265" s="451">
        <f t="shared" si="735"/>
        <v>67500</v>
      </c>
      <c r="Y265" s="445">
        <f>S265</f>
        <v>89095454.429504991</v>
      </c>
      <c r="AA265" s="235"/>
      <c r="AB265" s="451">
        <f t="shared" si="736"/>
        <v>118</v>
      </c>
      <c r="AC265" s="235"/>
      <c r="AD265" s="235"/>
      <c r="AE265" s="445">
        <f>Y265</f>
        <v>89095454.429504991</v>
      </c>
      <c r="AF265" s="235"/>
      <c r="AG265" s="235"/>
      <c r="AH265" s="451">
        <f t="shared" si="737"/>
        <v>118</v>
      </c>
      <c r="AK265" s="445">
        <f>AE265</f>
        <v>89095454.429504991</v>
      </c>
      <c r="AM265" s="235"/>
      <c r="AN265" s="451">
        <f t="shared" si="738"/>
        <v>118</v>
      </c>
      <c r="AQ265" s="445">
        <f>AK265</f>
        <v>89095454.429504991</v>
      </c>
      <c r="AS265" s="235"/>
      <c r="AT265" s="451">
        <f t="shared" si="739"/>
        <v>118</v>
      </c>
      <c r="AW265" s="445">
        <f>AQ265</f>
        <v>89095454.429504991</v>
      </c>
      <c r="AY265" s="235"/>
      <c r="AZ265" s="451">
        <f t="shared" si="740"/>
        <v>118</v>
      </c>
      <c r="BA265" s="235"/>
      <c r="BB265" s="235"/>
      <c r="BC265" s="445">
        <f>AW265</f>
        <v>89095454.429504991</v>
      </c>
      <c r="BD265" s="235"/>
      <c r="BE265" s="235"/>
      <c r="BF265" s="451">
        <f t="shared" si="741"/>
        <v>118</v>
      </c>
      <c r="BI265" s="445">
        <f>BC265</f>
        <v>89095454.429504991</v>
      </c>
      <c r="BK265" s="235"/>
      <c r="BL265" s="451">
        <f t="shared" si="742"/>
        <v>118</v>
      </c>
      <c r="BO265" s="445">
        <f>BI265</f>
        <v>89095454.429504991</v>
      </c>
      <c r="BQ265" s="235"/>
      <c r="BR265" s="451">
        <f t="shared" si="743"/>
        <v>118</v>
      </c>
      <c r="BU265" s="445">
        <f>BO265</f>
        <v>89095454.429504991</v>
      </c>
      <c r="BW265" s="235"/>
      <c r="BX265" s="451">
        <f t="shared" si="744"/>
        <v>118</v>
      </c>
      <c r="BZ265" s="433"/>
      <c r="CA265" s="445">
        <f>BU265</f>
        <v>89095454.429504991</v>
      </c>
      <c r="CC265" s="235"/>
      <c r="CD265" s="451">
        <f t="shared" si="745"/>
        <v>118</v>
      </c>
      <c r="CG265" s="445">
        <f>CA265</f>
        <v>89095454.429504991</v>
      </c>
      <c r="CJ265" s="451">
        <f t="shared" si="746"/>
        <v>118</v>
      </c>
      <c r="CL265" s="433"/>
    </row>
    <row r="266">
      <c r="A266" s="235" t="s">
        <v>802</v>
      </c>
      <c r="B266" s="433"/>
      <c r="C266" s="417"/>
      <c r="D266" s="516">
        <f>IF(D264=0,0,D265*D385/D264)</f>
        <v>44547727.214752495</v>
      </c>
      <c r="E266" s="235" t="s">
        <v>803</v>
      </c>
      <c r="I266" s="235"/>
      <c r="J266" s="516">
        <f>IF(J264=0,0,J265*J385/J264)</f>
        <v>44547727.214752495</v>
      </c>
      <c r="K266" s="235"/>
      <c r="L266" s="235"/>
      <c r="M266" s="235"/>
      <c r="N266" s="235"/>
      <c r="O266" s="235"/>
      <c r="P266" s="516">
        <f>IF(P264=0,0,P265*P385/P264)</f>
        <v>0</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IF(A263=0,0,IF(A265=0,0,A389*48/(D264*100*((D264*100/(12*A265))+(((D190*100)+(D264*100))/((48*A263)+(4*A265)))))))</f>
        <v>0</v>
      </c>
      <c r="B267" s="433"/>
      <c r="C267" s="417"/>
      <c r="D267" s="451">
        <f>IF(D266=0,0,(D266/A265)*(-1.5))</f>
        <v>-0.75</v>
      </c>
      <c r="E267" s="235" t="s">
        <v>804</v>
      </c>
      <c r="I267" s="235"/>
      <c r="J267" s="517">
        <f>IF(J266=0,0,(J266/G265)*(-1.5))</f>
        <v>-0.75</v>
      </c>
      <c r="K267" s="235"/>
      <c r="L267" s="235"/>
      <c r="M267" s="235"/>
      <c r="N267" s="235"/>
      <c r="O267" s="235"/>
      <c r="P267" s="451">
        <f>IF(P266=0,0,(P266/M265)*(-1.5))</f>
        <v>0</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747">A269</f>
        <v>#REF!</v>
      </c>
      <c r="H269" s="433"/>
      <c r="I269" s="235"/>
      <c r="J269" s="451" t="e">
        <f>IF(J268=0,0,J268*J267)</f>
        <v>#REF!</v>
      </c>
      <c r="K269" s="235"/>
      <c r="L269" s="235"/>
      <c r="M269" s="445" t="e">
        <f t="shared" ref="M269:M332" si="748">G269</f>
        <v>#REF!</v>
      </c>
      <c r="N269" s="433"/>
      <c r="O269" s="235"/>
      <c r="P269" s="451" t="e">
        <f>IF(P268=0,0,P268*P267)</f>
        <v>#REF!</v>
      </c>
      <c r="Q269" s="235"/>
      <c r="R269" s="235"/>
      <c r="S269" s="445" t="e">
        <f t="shared" ref="S269:S327" si="749">M269</f>
        <v>#REF!</v>
      </c>
      <c r="T269" s="433"/>
      <c r="U269" s="235"/>
      <c r="V269" s="451" t="e">
        <f>IF(V268=0,0,V268*V267)</f>
        <v>#REF!</v>
      </c>
      <c r="Y269" s="445" t="e">
        <f t="shared" ref="Y269:Y327" si="750">S269</f>
        <v>#REF!</v>
      </c>
      <c r="Z269" s="433"/>
      <c r="AA269" s="235"/>
      <c r="AB269" s="451" t="e">
        <f>IF(AB268=0,0,AB268*AB267)</f>
        <v>#REF!</v>
      </c>
      <c r="AC269" s="235"/>
      <c r="AD269" s="235"/>
      <c r="AE269" s="445" t="e">
        <f t="shared" ref="AE269:AE332" si="751">Y269</f>
        <v>#REF!</v>
      </c>
      <c r="AF269" s="433"/>
      <c r="AG269" s="235"/>
      <c r="AH269" s="451" t="e">
        <f>IF(AH268=0,0,AH268*AH267)</f>
        <v>#REF!</v>
      </c>
      <c r="AK269" s="445" t="e">
        <f t="shared" ref="AK269:AK332" si="752">AE269</f>
        <v>#REF!</v>
      </c>
      <c r="AL269" s="433"/>
      <c r="AM269" s="235"/>
      <c r="AN269" s="451" t="e">
        <f>IF(AN268=0,0,AN268*AN267)</f>
        <v>#REF!</v>
      </c>
      <c r="AQ269" s="445" t="e">
        <f t="shared" ref="AQ269:AQ332" si="753">AK269</f>
        <v>#REF!</v>
      </c>
      <c r="AR269" s="433"/>
      <c r="AS269" s="235"/>
      <c r="AT269" s="451" t="e">
        <f>IF(AT268=0,0,AT268*AT267)</f>
        <v>#REF!</v>
      </c>
      <c r="AW269" s="445" t="e">
        <f t="shared" ref="AW269:AW327" si="754">AQ269</f>
        <v>#REF!</v>
      </c>
      <c r="AX269" s="433"/>
      <c r="AY269" s="235"/>
      <c r="AZ269" s="451" t="e">
        <f>IF(AZ268=0,0,AZ268*AZ267)</f>
        <v>#REF!</v>
      </c>
      <c r="BA269" s="235"/>
      <c r="BB269" s="235"/>
      <c r="BC269" s="445" t="e">
        <f t="shared" ref="BC269:BC332" si="755">AW269</f>
        <v>#REF!</v>
      </c>
      <c r="BD269" s="433"/>
      <c r="BE269" s="235"/>
      <c r="BF269" s="451" t="e">
        <f>IF(BF268=0,0,BF268*BF267)</f>
        <v>#REF!</v>
      </c>
      <c r="BI269" s="445" t="e">
        <f t="shared" ref="BI269:BI332" si="756">BC269</f>
        <v>#REF!</v>
      </c>
      <c r="BJ269" s="433"/>
      <c r="BK269" s="235"/>
      <c r="BL269" s="451" t="e">
        <f>IF(BL268=0,0,BL268*BL267)</f>
        <v>#REF!</v>
      </c>
      <c r="BO269" s="445" t="e">
        <f t="shared" ref="BO269:BO332" si="757">BI269</f>
        <v>#REF!</v>
      </c>
      <c r="BP269" s="433"/>
      <c r="BQ269" s="235"/>
      <c r="BR269" s="451" t="e">
        <f>IF(BR268=0,0,BR268*BR267)</f>
        <v>#REF!</v>
      </c>
      <c r="BU269" s="445" t="e">
        <f t="shared" ref="BU269:BU332" si="758">BO269</f>
        <v>#REF!</v>
      </c>
      <c r="BV269" s="433"/>
      <c r="BW269" s="235"/>
      <c r="BX269" s="451" t="e">
        <f>IF(BX268=0,0,BX268*BX267)</f>
        <v>#REF!</v>
      </c>
      <c r="BZ269" s="433"/>
      <c r="CA269" s="445" t="e">
        <f t="shared" ref="CA269:CA332" si="759">BU269</f>
        <v>#REF!</v>
      </c>
      <c r="CB269" s="433"/>
      <c r="CC269" s="235"/>
      <c r="CD269" s="451" t="e">
        <f>IF(CD268=0,0,CD268*CD267)</f>
        <v>#REF!</v>
      </c>
      <c r="CG269" s="445" t="e">
        <f t="shared" ref="CG269:CG332" si="760">CA269</f>
        <v>#REF!</v>
      </c>
      <c r="CH269" s="433"/>
      <c r="CJ269" s="451" t="e">
        <f>IF(CJ268=0,0,CJ268*CJ267)</f>
        <v>#REF!</v>
      </c>
      <c r="CL269" s="433"/>
    </row>
    <row r="270">
      <c r="A270" s="445" t="e">
        <f>A247+A298</f>
        <v>#REF!</v>
      </c>
      <c r="B270" s="433"/>
      <c r="D270" s="451" t="e">
        <f>(A269+D268)*D267</f>
        <v>#REF!</v>
      </c>
      <c r="G270" s="445" t="e">
        <f t="shared" si="747"/>
        <v>#REF!</v>
      </c>
      <c r="H270" s="433"/>
      <c r="I270" s="235"/>
      <c r="J270" s="451" t="e">
        <f>(G269+J268)*J267</f>
        <v>#REF!</v>
      </c>
      <c r="K270" s="235"/>
      <c r="L270" s="235"/>
      <c r="M270" s="445" t="e">
        <f t="shared" si="748"/>
        <v>#REF!</v>
      </c>
      <c r="N270" s="433"/>
      <c r="O270" s="235"/>
      <c r="P270" s="451" t="e">
        <f>(M269+P268)*P267</f>
        <v>#REF!</v>
      </c>
      <c r="Q270" s="235"/>
      <c r="R270" s="235"/>
      <c r="S270" s="445" t="e">
        <f t="shared" si="749"/>
        <v>#REF!</v>
      </c>
      <c r="T270" s="433"/>
      <c r="U270" s="235"/>
      <c r="V270" s="451" t="e">
        <f>(S269+V268)*V267</f>
        <v>#REF!</v>
      </c>
      <c r="Y270" s="445" t="e">
        <f t="shared" si="750"/>
        <v>#REF!</v>
      </c>
      <c r="Z270" s="433"/>
      <c r="AA270" s="235"/>
      <c r="AB270" s="451" t="e">
        <f>(Y269+AB268)*AB267</f>
        <v>#REF!</v>
      </c>
      <c r="AC270" s="235"/>
      <c r="AD270" s="235"/>
      <c r="AE270" s="445" t="e">
        <f t="shared" si="751"/>
        <v>#REF!</v>
      </c>
      <c r="AF270" s="433"/>
      <c r="AG270" s="235"/>
      <c r="AH270" s="451" t="e">
        <f>(AE269+AH268)*AH267</f>
        <v>#REF!</v>
      </c>
      <c r="AK270" s="445" t="e">
        <f t="shared" si="752"/>
        <v>#REF!</v>
      </c>
      <c r="AL270" s="433"/>
      <c r="AM270" s="235"/>
      <c r="AN270" s="451" t="e">
        <f>(AK269+AN268)*AN267</f>
        <v>#REF!</v>
      </c>
      <c r="AQ270" s="445" t="e">
        <f t="shared" si="753"/>
        <v>#REF!</v>
      </c>
      <c r="AR270" s="433"/>
      <c r="AS270" s="235"/>
      <c r="AT270" s="451" t="e">
        <f>(AQ269+AT268)*AT267</f>
        <v>#REF!</v>
      </c>
      <c r="AW270" s="445" t="e">
        <f t="shared" si="754"/>
        <v>#REF!</v>
      </c>
      <c r="AX270" s="433"/>
      <c r="AY270" s="235"/>
      <c r="AZ270" s="451" t="e">
        <f>(AW269+AZ268)*AZ267</f>
        <v>#REF!</v>
      </c>
      <c r="BA270" s="235"/>
      <c r="BB270" s="235"/>
      <c r="BC270" s="445" t="e">
        <f t="shared" si="755"/>
        <v>#REF!</v>
      </c>
      <c r="BD270" s="433"/>
      <c r="BE270" s="235"/>
      <c r="BF270" s="451" t="e">
        <f>(BC269+BF268)*BF267</f>
        <v>#REF!</v>
      </c>
      <c r="BI270" s="445" t="e">
        <f t="shared" si="756"/>
        <v>#REF!</v>
      </c>
      <c r="BJ270" s="433"/>
      <c r="BK270" s="235"/>
      <c r="BL270" s="451" t="e">
        <f>(BI269+BL268)*BL267</f>
        <v>#REF!</v>
      </c>
      <c r="BO270" s="445" t="e">
        <f t="shared" si="757"/>
        <v>#REF!</v>
      </c>
      <c r="BP270" s="433"/>
      <c r="BQ270" s="235"/>
      <c r="BR270" s="451" t="e">
        <f>(BO269+BR268)*BR267</f>
        <v>#REF!</v>
      </c>
      <c r="BU270" s="445" t="e">
        <f t="shared" si="758"/>
        <v>#REF!</v>
      </c>
      <c r="BV270" s="433"/>
      <c r="BW270" s="235"/>
      <c r="BX270" s="451" t="e">
        <f>(BU269+BX268)*BX267</f>
        <v>#REF!</v>
      </c>
      <c r="BZ270" s="433"/>
      <c r="CA270" s="445" t="e">
        <f t="shared" si="759"/>
        <v>#REF!</v>
      </c>
      <c r="CB270" s="433"/>
      <c r="CC270" s="235"/>
      <c r="CD270" s="451" t="e">
        <f>(CA269+CD268)*CD267</f>
        <v>#REF!</v>
      </c>
      <c r="CG270" s="445" t="e">
        <f t="shared" si="760"/>
        <v>#REF!</v>
      </c>
      <c r="CH270" s="433"/>
      <c r="CJ270" s="451" t="e">
        <f>(CG269+CJ268)*CJ267</f>
        <v>#REF!</v>
      </c>
      <c r="CL270" s="433"/>
    </row>
    <row r="271">
      <c r="A271" s="445" t="e">
        <f>A248+A297</f>
        <v>#REF!</v>
      </c>
      <c r="B271" s="433"/>
      <c r="D271" s="451" t="e">
        <f>(A270+D268)*D267</f>
        <v>#REF!</v>
      </c>
      <c r="G271" s="445" t="e">
        <f t="shared" si="747"/>
        <v>#REF!</v>
      </c>
      <c r="H271" s="433"/>
      <c r="I271" s="235"/>
      <c r="J271" s="451" t="e">
        <f>(G270+J268)*J267</f>
        <v>#REF!</v>
      </c>
      <c r="K271" s="235"/>
      <c r="L271" s="235"/>
      <c r="M271" s="445" t="e">
        <f t="shared" si="748"/>
        <v>#REF!</v>
      </c>
      <c r="N271" s="433"/>
      <c r="O271" s="235"/>
      <c r="P271" s="451" t="e">
        <f>(M270+P268)*P267</f>
        <v>#REF!</v>
      </c>
      <c r="Q271" s="235"/>
      <c r="R271" s="235"/>
      <c r="S271" s="445" t="e">
        <f t="shared" si="749"/>
        <v>#REF!</v>
      </c>
      <c r="T271" s="433"/>
      <c r="U271" s="235"/>
      <c r="V271" s="451" t="e">
        <f>(S270+V268)*V267</f>
        <v>#REF!</v>
      </c>
      <c r="Y271" s="445" t="e">
        <f t="shared" si="750"/>
        <v>#REF!</v>
      </c>
      <c r="Z271" s="433"/>
      <c r="AA271" s="235"/>
      <c r="AB271" s="451" t="e">
        <f>(Y270+AB268)*AB267</f>
        <v>#REF!</v>
      </c>
      <c r="AC271" s="235"/>
      <c r="AD271" s="235"/>
      <c r="AE271" s="445" t="e">
        <f t="shared" si="751"/>
        <v>#REF!</v>
      </c>
      <c r="AF271" s="433"/>
      <c r="AG271" s="235"/>
      <c r="AH271" s="451" t="e">
        <f>(AE270+AH268)*AH267</f>
        <v>#REF!</v>
      </c>
      <c r="AK271" s="445" t="e">
        <f t="shared" si="752"/>
        <v>#REF!</v>
      </c>
      <c r="AL271" s="433"/>
      <c r="AM271" s="235"/>
      <c r="AN271" s="451" t="e">
        <f>(AK270+AN268)*AN267</f>
        <v>#REF!</v>
      </c>
      <c r="AQ271" s="445" t="e">
        <f t="shared" si="753"/>
        <v>#REF!</v>
      </c>
      <c r="AR271" s="433"/>
      <c r="AS271" s="235"/>
      <c r="AT271" s="451" t="e">
        <f>(AQ270+AT268)*AT267</f>
        <v>#REF!</v>
      </c>
      <c r="AW271" s="445" t="e">
        <f t="shared" si="754"/>
        <v>#REF!</v>
      </c>
      <c r="AX271" s="433"/>
      <c r="AY271" s="235"/>
      <c r="AZ271" s="451" t="e">
        <f>(AW270+AZ268)*AZ267</f>
        <v>#REF!</v>
      </c>
      <c r="BA271" s="235"/>
      <c r="BB271" s="235"/>
      <c r="BC271" s="445" t="e">
        <f t="shared" si="755"/>
        <v>#REF!</v>
      </c>
      <c r="BD271" s="433"/>
      <c r="BE271" s="235"/>
      <c r="BF271" s="451" t="e">
        <f>(BC270+BF268)*BF267</f>
        <v>#REF!</v>
      </c>
      <c r="BI271" s="445" t="e">
        <f t="shared" si="756"/>
        <v>#REF!</v>
      </c>
      <c r="BJ271" s="433"/>
      <c r="BK271" s="235"/>
      <c r="BL271" s="451" t="e">
        <f>(BI270+BL268)*BL267</f>
        <v>#REF!</v>
      </c>
      <c r="BO271" s="445" t="e">
        <f t="shared" si="757"/>
        <v>#REF!</v>
      </c>
      <c r="BP271" s="433"/>
      <c r="BQ271" s="235"/>
      <c r="BR271" s="451" t="e">
        <f>(BO270+BR268)*BR267</f>
        <v>#REF!</v>
      </c>
      <c r="BU271" s="445" t="e">
        <f t="shared" si="758"/>
        <v>#REF!</v>
      </c>
      <c r="BV271" s="433"/>
      <c r="BW271" s="235"/>
      <c r="BX271" s="451" t="e">
        <f>(BU270+BX268)*BX267</f>
        <v>#REF!</v>
      </c>
      <c r="BZ271" s="433"/>
      <c r="CA271" s="445" t="e">
        <f t="shared" si="759"/>
        <v>#REF!</v>
      </c>
      <c r="CB271" s="433"/>
      <c r="CC271" s="235"/>
      <c r="CD271" s="451" t="e">
        <f>(CA270+CD268)*CD267</f>
        <v>#REF!</v>
      </c>
      <c r="CG271" s="445" t="e">
        <f t="shared" si="760"/>
        <v>#REF!</v>
      </c>
      <c r="CH271" s="433"/>
      <c r="CJ271" s="451" t="e">
        <f>(CG270+CJ268)*CJ267</f>
        <v>#REF!</v>
      </c>
      <c r="CL271" s="433"/>
    </row>
    <row r="272">
      <c r="A272" s="445" t="e">
        <f>A249+A296</f>
        <v>#REF!</v>
      </c>
      <c r="B272" s="433"/>
      <c r="D272" s="451" t="e">
        <f>(A271+D268)*D267</f>
        <v>#REF!</v>
      </c>
      <c r="G272" s="445" t="e">
        <f t="shared" si="747"/>
        <v>#REF!</v>
      </c>
      <c r="I272" s="235"/>
      <c r="J272" s="451" t="e">
        <f>(G271+J268)*J267</f>
        <v>#REF!</v>
      </c>
      <c r="K272" s="235"/>
      <c r="L272" s="235"/>
      <c r="M272" s="445" t="e">
        <f t="shared" si="748"/>
        <v>#REF!</v>
      </c>
      <c r="N272" s="433"/>
      <c r="O272" s="235"/>
      <c r="P272" s="451" t="e">
        <f>(M271+P268)*P267</f>
        <v>#REF!</v>
      </c>
      <c r="Q272" s="235"/>
      <c r="R272" s="235"/>
      <c r="S272" s="445" t="e">
        <f t="shared" si="749"/>
        <v>#REF!</v>
      </c>
      <c r="T272" s="433"/>
      <c r="U272" s="235"/>
      <c r="V272" s="451" t="e">
        <f>(S271+V268)*V267</f>
        <v>#REF!</v>
      </c>
      <c r="Y272" s="445" t="e">
        <f t="shared" si="750"/>
        <v>#REF!</v>
      </c>
      <c r="Z272" s="433"/>
      <c r="AA272" s="235"/>
      <c r="AB272" s="451" t="e">
        <f>(Y271+AB268)*AB267</f>
        <v>#REF!</v>
      </c>
      <c r="AC272" s="235"/>
      <c r="AD272" s="235"/>
      <c r="AE272" s="445" t="e">
        <f t="shared" si="751"/>
        <v>#REF!</v>
      </c>
      <c r="AF272" s="433"/>
      <c r="AG272" s="235"/>
      <c r="AH272" s="451" t="e">
        <f>(AE271+AH268)*AH267</f>
        <v>#REF!</v>
      </c>
      <c r="AK272" s="445" t="e">
        <f t="shared" si="752"/>
        <v>#REF!</v>
      </c>
      <c r="AL272" s="433"/>
      <c r="AM272" s="235"/>
      <c r="AN272" s="451" t="e">
        <f>(AK271+AN268)*AN267</f>
        <v>#REF!</v>
      </c>
      <c r="AQ272" s="445" t="e">
        <f t="shared" si="753"/>
        <v>#REF!</v>
      </c>
      <c r="AR272" s="433"/>
      <c r="AS272" s="235"/>
      <c r="AT272" s="451" t="e">
        <f>(AQ271+AT268)*AT267</f>
        <v>#REF!</v>
      </c>
      <c r="AW272" s="445" t="e">
        <f t="shared" si="754"/>
        <v>#REF!</v>
      </c>
      <c r="AX272" s="433"/>
      <c r="AY272" s="235"/>
      <c r="AZ272" s="451" t="e">
        <f>(AW271+AZ268)*AZ267</f>
        <v>#REF!</v>
      </c>
      <c r="BA272" s="235"/>
      <c r="BB272" s="235"/>
      <c r="BC272" s="445" t="e">
        <f t="shared" si="755"/>
        <v>#REF!</v>
      </c>
      <c r="BD272" s="433"/>
      <c r="BE272" s="235"/>
      <c r="BF272" s="451" t="e">
        <f>(BC271+BF268)*BF267</f>
        <v>#REF!</v>
      </c>
      <c r="BI272" s="445" t="e">
        <f t="shared" si="756"/>
        <v>#REF!</v>
      </c>
      <c r="BJ272" s="433"/>
      <c r="BK272" s="235"/>
      <c r="BL272" s="451" t="e">
        <f>(BI271+BL268)*BL267</f>
        <v>#REF!</v>
      </c>
      <c r="BO272" s="445" t="e">
        <f t="shared" si="757"/>
        <v>#REF!</v>
      </c>
      <c r="BP272" s="433"/>
      <c r="BQ272" s="235"/>
      <c r="BR272" s="451" t="e">
        <f>(BO271+BR268)*BR267</f>
        <v>#REF!</v>
      </c>
      <c r="BU272" s="445" t="e">
        <f t="shared" si="758"/>
        <v>#REF!</v>
      </c>
      <c r="BV272" s="433"/>
      <c r="BW272" s="235"/>
      <c r="BX272" s="451" t="e">
        <f>(BU271+BX268)*BX267</f>
        <v>#REF!</v>
      </c>
      <c r="BZ272" s="433"/>
      <c r="CA272" s="445" t="e">
        <f t="shared" si="759"/>
        <v>#REF!</v>
      </c>
      <c r="CB272" s="433"/>
      <c r="CC272" s="235"/>
      <c r="CD272" s="451" t="e">
        <f>(CA271+CD268)*CD267</f>
        <v>#REF!</v>
      </c>
      <c r="CG272" s="445" t="e">
        <f t="shared" si="760"/>
        <v>#REF!</v>
      </c>
      <c r="CH272" s="433"/>
      <c r="CJ272" s="451" t="e">
        <f>(CG271+CJ268)*CJ267</f>
        <v>#REF!</v>
      </c>
      <c r="CL272" s="433"/>
    </row>
    <row r="273">
      <c r="A273" s="445" t="e">
        <f>A250+A295</f>
        <v>#REF!</v>
      </c>
      <c r="B273" s="433"/>
      <c r="D273" s="451" t="e">
        <f>(A272+D268)*D267</f>
        <v>#REF!</v>
      </c>
      <c r="G273" s="445" t="e">
        <f t="shared" si="747"/>
        <v>#REF!</v>
      </c>
      <c r="I273" s="235"/>
      <c r="J273" s="451" t="e">
        <f>(G272+J268)*J267</f>
        <v>#REF!</v>
      </c>
      <c r="K273" s="235"/>
      <c r="L273" s="235"/>
      <c r="M273" s="445" t="e">
        <f t="shared" si="748"/>
        <v>#REF!</v>
      </c>
      <c r="N273" s="433"/>
      <c r="O273" s="235"/>
      <c r="P273" s="451" t="e">
        <f>(M272+P268)*P267</f>
        <v>#REF!</v>
      </c>
      <c r="Q273" s="235"/>
      <c r="R273" s="235"/>
      <c r="S273" s="445" t="e">
        <f t="shared" si="749"/>
        <v>#REF!</v>
      </c>
      <c r="T273" s="433"/>
      <c r="U273" s="235"/>
      <c r="V273" s="451" t="e">
        <f>(S272+V268)*V267</f>
        <v>#REF!</v>
      </c>
      <c r="Y273" s="445" t="e">
        <f t="shared" si="750"/>
        <v>#REF!</v>
      </c>
      <c r="Z273" s="433"/>
      <c r="AA273" s="235"/>
      <c r="AB273" s="451" t="e">
        <f>(Y272+AB268)*AB267</f>
        <v>#REF!</v>
      </c>
      <c r="AC273" s="235"/>
      <c r="AD273" s="235"/>
      <c r="AE273" s="445" t="e">
        <f t="shared" si="751"/>
        <v>#REF!</v>
      </c>
      <c r="AF273" s="433"/>
      <c r="AG273" s="235"/>
      <c r="AH273" s="451" t="e">
        <f>(AE272+AH268)*AH267</f>
        <v>#REF!</v>
      </c>
      <c r="AK273" s="445" t="e">
        <f t="shared" si="752"/>
        <v>#REF!</v>
      </c>
      <c r="AL273" s="433"/>
      <c r="AM273" s="235"/>
      <c r="AN273" s="451" t="e">
        <f>(AK272+AN268)*AN267</f>
        <v>#REF!</v>
      </c>
      <c r="AQ273" s="445" t="e">
        <f t="shared" si="753"/>
        <v>#REF!</v>
      </c>
      <c r="AR273" s="433"/>
      <c r="AS273" s="235"/>
      <c r="AT273" s="451" t="e">
        <f>(AQ272+AT268)*AT267</f>
        <v>#REF!</v>
      </c>
      <c r="AW273" s="445" t="e">
        <f t="shared" si="754"/>
        <v>#REF!</v>
      </c>
      <c r="AX273" s="433"/>
      <c r="AY273" s="235"/>
      <c r="AZ273" s="451" t="e">
        <f>(AW272+AZ268)*AZ267</f>
        <v>#REF!</v>
      </c>
      <c r="BA273" s="235"/>
      <c r="BB273" s="235"/>
      <c r="BC273" s="445" t="e">
        <f t="shared" si="755"/>
        <v>#REF!</v>
      </c>
      <c r="BD273" s="433"/>
      <c r="BE273" s="235"/>
      <c r="BF273" s="451" t="e">
        <f>(BC272+BF268)*BF267</f>
        <v>#REF!</v>
      </c>
      <c r="BI273" s="445" t="e">
        <f t="shared" si="756"/>
        <v>#REF!</v>
      </c>
      <c r="BJ273" s="433"/>
      <c r="BK273" s="235"/>
      <c r="BL273" s="451" t="e">
        <f>(BI272+BL268)*BL267</f>
        <v>#REF!</v>
      </c>
      <c r="BO273" s="445" t="e">
        <f t="shared" si="757"/>
        <v>#REF!</v>
      </c>
      <c r="BP273" s="433"/>
      <c r="BQ273" s="235"/>
      <c r="BR273" s="451" t="e">
        <f>(BO272+BR268)*BR267</f>
        <v>#REF!</v>
      </c>
      <c r="BU273" s="445" t="e">
        <f t="shared" si="758"/>
        <v>#REF!</v>
      </c>
      <c r="BV273" s="433"/>
      <c r="BW273" s="235"/>
      <c r="BX273" s="451" t="e">
        <f>(BU272+BX268)*BX267</f>
        <v>#REF!</v>
      </c>
      <c r="BZ273" s="433"/>
      <c r="CA273" s="445" t="e">
        <f t="shared" si="759"/>
        <v>#REF!</v>
      </c>
      <c r="CB273" s="433"/>
      <c r="CC273" s="235"/>
      <c r="CD273" s="451" t="e">
        <f>(CA272+CD268)*CD267</f>
        <v>#REF!</v>
      </c>
      <c r="CG273" s="445" t="e">
        <f t="shared" si="760"/>
        <v>#REF!</v>
      </c>
      <c r="CH273" s="433"/>
      <c r="CJ273" s="451" t="e">
        <f>(CG272+CJ268)*CJ267</f>
        <v>#REF!</v>
      </c>
      <c r="CL273" s="433"/>
    </row>
    <row r="274">
      <c r="A274" s="445" t="e">
        <f>A251+A294</f>
        <v>#REF!</v>
      </c>
      <c r="B274" s="433"/>
      <c r="D274" s="451" t="e">
        <f>(A273+D268)*D267</f>
        <v>#REF!</v>
      </c>
      <c r="G274" s="445" t="e">
        <f t="shared" si="747"/>
        <v>#REF!</v>
      </c>
      <c r="I274" s="235"/>
      <c r="J274" s="451" t="e">
        <f>(G273+J268)*J267</f>
        <v>#REF!</v>
      </c>
      <c r="K274" s="235"/>
      <c r="L274" s="235"/>
      <c r="M274" s="445" t="e">
        <f t="shared" si="748"/>
        <v>#REF!</v>
      </c>
      <c r="N274" s="433"/>
      <c r="O274" s="235"/>
      <c r="P274" s="451" t="e">
        <f>(M273+P268)*P267</f>
        <v>#REF!</v>
      </c>
      <c r="Q274" s="235"/>
      <c r="R274" s="235"/>
      <c r="S274" s="445" t="e">
        <f t="shared" si="749"/>
        <v>#REF!</v>
      </c>
      <c r="T274" s="433"/>
      <c r="U274" s="235"/>
      <c r="V274" s="451" t="e">
        <f>(S273+V268)*V267</f>
        <v>#REF!</v>
      </c>
      <c r="Y274" s="445" t="e">
        <f t="shared" si="750"/>
        <v>#REF!</v>
      </c>
      <c r="Z274" s="433"/>
      <c r="AA274" s="235"/>
      <c r="AB274" s="451" t="e">
        <f>(Y273+AB268)*AB267</f>
        <v>#REF!</v>
      </c>
      <c r="AC274" s="235"/>
      <c r="AD274" s="235"/>
      <c r="AE274" s="445" t="e">
        <f t="shared" si="751"/>
        <v>#REF!</v>
      </c>
      <c r="AF274" s="433"/>
      <c r="AG274" s="235"/>
      <c r="AH274" s="451" t="e">
        <f>(AE273+AH268)*AH267</f>
        <v>#REF!</v>
      </c>
      <c r="AK274" s="445" t="e">
        <f t="shared" si="752"/>
        <v>#REF!</v>
      </c>
      <c r="AL274" s="433"/>
      <c r="AM274" s="235"/>
      <c r="AN274" s="451" t="e">
        <f>(AK273+AN268)*AN267</f>
        <v>#REF!</v>
      </c>
      <c r="AQ274" s="445" t="e">
        <f t="shared" si="753"/>
        <v>#REF!</v>
      </c>
      <c r="AR274" s="433"/>
      <c r="AS274" s="235"/>
      <c r="AT274" s="451" t="e">
        <f>(AQ273+AT268)*AT267</f>
        <v>#REF!</v>
      </c>
      <c r="AW274" s="445" t="e">
        <f t="shared" si="754"/>
        <v>#REF!</v>
      </c>
      <c r="AX274" s="433"/>
      <c r="AY274" s="235"/>
      <c r="AZ274" s="451" t="e">
        <f>(AW273+AZ268)*AZ267</f>
        <v>#REF!</v>
      </c>
      <c r="BA274" s="235"/>
      <c r="BB274" s="235"/>
      <c r="BC274" s="445" t="e">
        <f t="shared" si="755"/>
        <v>#REF!</v>
      </c>
      <c r="BD274" s="433"/>
      <c r="BE274" s="235"/>
      <c r="BF274" s="451" t="e">
        <f>(BC273+BF268)*BF267</f>
        <v>#REF!</v>
      </c>
      <c r="BI274" s="445" t="e">
        <f t="shared" si="756"/>
        <v>#REF!</v>
      </c>
      <c r="BJ274" s="433"/>
      <c r="BK274" s="235"/>
      <c r="BL274" s="451" t="e">
        <f>(BI273+BL268)*BL267</f>
        <v>#REF!</v>
      </c>
      <c r="BO274" s="445" t="e">
        <f t="shared" si="757"/>
        <v>#REF!</v>
      </c>
      <c r="BP274" s="433"/>
      <c r="BQ274" s="235"/>
      <c r="BR274" s="451" t="e">
        <f>(BO273+BR268)*BR267</f>
        <v>#REF!</v>
      </c>
      <c r="BU274" s="445" t="e">
        <f t="shared" si="758"/>
        <v>#REF!</v>
      </c>
      <c r="BV274" s="433"/>
      <c r="BW274" s="235"/>
      <c r="BX274" s="451" t="e">
        <f>(BU273+BX268)*BX267</f>
        <v>#REF!</v>
      </c>
      <c r="BZ274" s="433"/>
      <c r="CA274" s="445" t="e">
        <f t="shared" si="759"/>
        <v>#REF!</v>
      </c>
      <c r="CB274" s="433"/>
      <c r="CC274" s="235"/>
      <c r="CD274" s="451" t="e">
        <f>(CA273+CD268)*CD267</f>
        <v>#REF!</v>
      </c>
      <c r="CG274" s="445" t="e">
        <f t="shared" si="760"/>
        <v>#REF!</v>
      </c>
      <c r="CH274" s="433"/>
      <c r="CJ274" s="451" t="e">
        <f>(CG273+CJ268)*CJ267</f>
        <v>#REF!</v>
      </c>
      <c r="CL274" s="433"/>
    </row>
    <row r="275">
      <c r="A275" s="445" t="e">
        <f>A252+A293</f>
        <v>#REF!</v>
      </c>
      <c r="B275" s="433"/>
      <c r="D275" s="451" t="e">
        <f>(A274+D268)*D267</f>
        <v>#REF!</v>
      </c>
      <c r="G275" s="445" t="e">
        <f t="shared" si="747"/>
        <v>#REF!</v>
      </c>
      <c r="I275" s="235"/>
      <c r="J275" s="451" t="e">
        <f>(G274+J268)*J267</f>
        <v>#REF!</v>
      </c>
      <c r="K275" s="235"/>
      <c r="L275" s="235"/>
      <c r="M275" s="445" t="e">
        <f t="shared" si="748"/>
        <v>#REF!</v>
      </c>
      <c r="N275" s="433"/>
      <c r="O275" s="235"/>
      <c r="P275" s="451" t="e">
        <f>(M274+P268)*P267</f>
        <v>#REF!</v>
      </c>
      <c r="Q275" s="235"/>
      <c r="R275" s="235"/>
      <c r="S275" s="445" t="e">
        <f t="shared" si="749"/>
        <v>#REF!</v>
      </c>
      <c r="T275" s="433"/>
      <c r="U275" s="235"/>
      <c r="V275" s="451" t="e">
        <f>(S274+V268)*V267</f>
        <v>#REF!</v>
      </c>
      <c r="Y275" s="445" t="e">
        <f t="shared" si="750"/>
        <v>#REF!</v>
      </c>
      <c r="Z275" s="433"/>
      <c r="AA275" s="235"/>
      <c r="AB275" s="451" t="e">
        <f>(Y274+AB268)*AB267</f>
        <v>#REF!</v>
      </c>
      <c r="AC275" s="235"/>
      <c r="AD275" s="235"/>
      <c r="AE275" s="445" t="e">
        <f t="shared" si="751"/>
        <v>#REF!</v>
      </c>
      <c r="AF275" s="433"/>
      <c r="AG275" s="235"/>
      <c r="AH275" s="451" t="e">
        <f>(AE274+AH268)*AH267</f>
        <v>#REF!</v>
      </c>
      <c r="AK275" s="445" t="e">
        <f t="shared" si="752"/>
        <v>#REF!</v>
      </c>
      <c r="AL275" s="433"/>
      <c r="AM275" s="235"/>
      <c r="AN275" s="451" t="e">
        <f>(AK274+AN268)*AN267</f>
        <v>#REF!</v>
      </c>
      <c r="AQ275" s="445" t="e">
        <f t="shared" si="753"/>
        <v>#REF!</v>
      </c>
      <c r="AR275" s="433"/>
      <c r="AS275" s="235"/>
      <c r="AT275" s="451" t="e">
        <f>(AQ274+AT268)*AT267</f>
        <v>#REF!</v>
      </c>
      <c r="AW275" s="445" t="e">
        <f t="shared" si="754"/>
        <v>#REF!</v>
      </c>
      <c r="AX275" s="433"/>
      <c r="AY275" s="235"/>
      <c r="AZ275" s="451" t="e">
        <f>(AW274+AZ268)*AZ267</f>
        <v>#REF!</v>
      </c>
      <c r="BA275" s="235"/>
      <c r="BB275" s="235"/>
      <c r="BC275" s="445" t="e">
        <f t="shared" si="755"/>
        <v>#REF!</v>
      </c>
      <c r="BD275" s="433"/>
      <c r="BE275" s="235"/>
      <c r="BF275" s="451" t="e">
        <f>(BC274+BF268)*BF267</f>
        <v>#REF!</v>
      </c>
      <c r="BI275" s="445" t="e">
        <f t="shared" si="756"/>
        <v>#REF!</v>
      </c>
      <c r="BJ275" s="433"/>
      <c r="BK275" s="235"/>
      <c r="BL275" s="451" t="e">
        <f>(BI274+BL268)*BL267</f>
        <v>#REF!</v>
      </c>
      <c r="BO275" s="445" t="e">
        <f t="shared" si="757"/>
        <v>#REF!</v>
      </c>
      <c r="BP275" s="433"/>
      <c r="BQ275" s="235"/>
      <c r="BR275" s="451" t="e">
        <f>(BO274+BR268)*BR267</f>
        <v>#REF!</v>
      </c>
      <c r="BU275" s="445" t="e">
        <f t="shared" si="758"/>
        <v>#REF!</v>
      </c>
      <c r="BV275" s="433"/>
      <c r="BW275" s="235"/>
      <c r="BX275" s="451" t="e">
        <f>(BU274+BX268)*BX267</f>
        <v>#REF!</v>
      </c>
      <c r="BZ275" s="433"/>
      <c r="CA275" s="445" t="e">
        <f t="shared" si="759"/>
        <v>#REF!</v>
      </c>
      <c r="CB275" s="433"/>
      <c r="CC275" s="235"/>
      <c r="CD275" s="451" t="e">
        <f>(CA274+CD268)*CD267</f>
        <v>#REF!</v>
      </c>
      <c r="CG275" s="445" t="e">
        <f t="shared" si="760"/>
        <v>#REF!</v>
      </c>
      <c r="CH275" s="433"/>
      <c r="CJ275" s="451" t="e">
        <f>(CG274+CJ268)*CJ267</f>
        <v>#REF!</v>
      </c>
      <c r="CL275" s="433"/>
    </row>
    <row r="276">
      <c r="A276" s="445" t="e">
        <f>A253+A292</f>
        <v>#REF!</v>
      </c>
      <c r="B276" s="433"/>
      <c r="D276" s="451" t="e">
        <f>(A275+D268)*D267</f>
        <v>#REF!</v>
      </c>
      <c r="G276" s="445" t="e">
        <f t="shared" si="747"/>
        <v>#REF!</v>
      </c>
      <c r="I276" s="235"/>
      <c r="J276" s="451" t="e">
        <f>(G275+J268)*J267</f>
        <v>#REF!</v>
      </c>
      <c r="K276" s="235"/>
      <c r="L276" s="235"/>
      <c r="M276" s="445" t="e">
        <f t="shared" si="748"/>
        <v>#REF!</v>
      </c>
      <c r="N276" s="433"/>
      <c r="O276" s="235"/>
      <c r="P276" s="451" t="e">
        <f>(M275+P268)*P267</f>
        <v>#REF!</v>
      </c>
      <c r="Q276" s="235"/>
      <c r="R276" s="235"/>
      <c r="S276" s="445" t="e">
        <f t="shared" si="749"/>
        <v>#REF!</v>
      </c>
      <c r="T276" s="433"/>
      <c r="U276" s="235"/>
      <c r="V276" s="451" t="e">
        <f>(S275+V268)*V267</f>
        <v>#REF!</v>
      </c>
      <c r="Y276" s="445" t="e">
        <f t="shared" si="750"/>
        <v>#REF!</v>
      </c>
      <c r="Z276" s="433"/>
      <c r="AA276" s="235"/>
      <c r="AB276" s="451" t="e">
        <f>(Y275+AB268)*AB267</f>
        <v>#REF!</v>
      </c>
      <c r="AC276" s="235"/>
      <c r="AD276" s="235"/>
      <c r="AE276" s="445" t="e">
        <f t="shared" si="751"/>
        <v>#REF!</v>
      </c>
      <c r="AF276" s="433"/>
      <c r="AG276" s="235"/>
      <c r="AH276" s="451" t="e">
        <f>(AE275+AH268)*AH267</f>
        <v>#REF!</v>
      </c>
      <c r="AK276" s="445" t="e">
        <f t="shared" si="752"/>
        <v>#REF!</v>
      </c>
      <c r="AL276" s="433"/>
      <c r="AM276" s="235"/>
      <c r="AN276" s="451" t="e">
        <f>(AK275+AN268)*AN267</f>
        <v>#REF!</v>
      </c>
      <c r="AQ276" s="445" t="e">
        <f t="shared" si="753"/>
        <v>#REF!</v>
      </c>
      <c r="AR276" s="433"/>
      <c r="AS276" s="235"/>
      <c r="AT276" s="451" t="e">
        <f>(AQ275+AT268)*AT267</f>
        <v>#REF!</v>
      </c>
      <c r="AW276" s="445" t="e">
        <f t="shared" si="754"/>
        <v>#REF!</v>
      </c>
      <c r="AX276" s="433"/>
      <c r="AY276" s="235"/>
      <c r="AZ276" s="451" t="e">
        <f>(AW275+AZ268)*AZ267</f>
        <v>#REF!</v>
      </c>
      <c r="BA276" s="235"/>
      <c r="BB276" s="235"/>
      <c r="BC276" s="445" t="e">
        <f t="shared" si="755"/>
        <v>#REF!</v>
      </c>
      <c r="BD276" s="433"/>
      <c r="BE276" s="235"/>
      <c r="BF276" s="451" t="e">
        <f>(BC275+BF268)*BF267</f>
        <v>#REF!</v>
      </c>
      <c r="BI276" s="445" t="e">
        <f t="shared" si="756"/>
        <v>#REF!</v>
      </c>
      <c r="BJ276" s="433"/>
      <c r="BK276" s="235"/>
      <c r="BL276" s="451" t="e">
        <f>(BI275+BL268)*BL267</f>
        <v>#REF!</v>
      </c>
      <c r="BO276" s="445" t="e">
        <f t="shared" si="757"/>
        <v>#REF!</v>
      </c>
      <c r="BP276" s="433"/>
      <c r="BQ276" s="235"/>
      <c r="BR276" s="451" t="e">
        <f>(BO275+BR268)*BR267</f>
        <v>#REF!</v>
      </c>
      <c r="BU276" s="445" t="e">
        <f t="shared" si="758"/>
        <v>#REF!</v>
      </c>
      <c r="BV276" s="433"/>
      <c r="BW276" s="235"/>
      <c r="BX276" s="451" t="e">
        <f>(BU275+BX268)*BX267</f>
        <v>#REF!</v>
      </c>
      <c r="BZ276" s="433"/>
      <c r="CA276" s="445" t="e">
        <f t="shared" si="759"/>
        <v>#REF!</v>
      </c>
      <c r="CB276" s="433"/>
      <c r="CC276" s="235"/>
      <c r="CD276" s="451" t="e">
        <f>(CA275+CD268)*CD267</f>
        <v>#REF!</v>
      </c>
      <c r="CG276" s="445" t="e">
        <f t="shared" si="760"/>
        <v>#REF!</v>
      </c>
      <c r="CH276" s="433"/>
      <c r="CJ276" s="451" t="e">
        <f>(CG275+CJ268)*CJ267</f>
        <v>#REF!</v>
      </c>
      <c r="CL276" s="433"/>
    </row>
    <row r="277">
      <c r="A277" s="445" t="e">
        <f>A254+A291</f>
        <v>#REF!</v>
      </c>
      <c r="B277" s="433"/>
      <c r="D277" s="451" t="e">
        <f>(A276+D268)*D267</f>
        <v>#REF!</v>
      </c>
      <c r="G277" s="445" t="e">
        <f t="shared" si="747"/>
        <v>#REF!</v>
      </c>
      <c r="I277" s="235"/>
      <c r="J277" s="451" t="e">
        <f>(G276+J268)*J267</f>
        <v>#REF!</v>
      </c>
      <c r="K277" s="235"/>
      <c r="L277" s="235"/>
      <c r="M277" s="445" t="e">
        <f t="shared" si="748"/>
        <v>#REF!</v>
      </c>
      <c r="N277" s="417"/>
      <c r="O277" s="235"/>
      <c r="P277" s="451" t="e">
        <f>(M276+P268)*P267</f>
        <v>#REF!</v>
      </c>
      <c r="Q277" s="235"/>
      <c r="R277" s="235"/>
      <c r="S277" s="445" t="e">
        <f t="shared" si="749"/>
        <v>#REF!</v>
      </c>
      <c r="T277" s="417"/>
      <c r="U277" s="235"/>
      <c r="V277" s="451" t="e">
        <f>(S276+V268)*V267</f>
        <v>#REF!</v>
      </c>
      <c r="Y277" s="445" t="e">
        <f t="shared" si="750"/>
        <v>#REF!</v>
      </c>
      <c r="Z277" s="417"/>
      <c r="AA277" s="235"/>
      <c r="AB277" s="451" t="e">
        <f>(Y276+AB268)*AB267</f>
        <v>#REF!</v>
      </c>
      <c r="AC277" s="235"/>
      <c r="AD277" s="235"/>
      <c r="AE277" s="445" t="e">
        <f t="shared" si="751"/>
        <v>#REF!</v>
      </c>
      <c r="AF277" s="417"/>
      <c r="AG277" s="235"/>
      <c r="AH277" s="451" t="e">
        <f>(AE276+AH268)*AH267</f>
        <v>#REF!</v>
      </c>
      <c r="AK277" s="445" t="e">
        <f t="shared" si="752"/>
        <v>#REF!</v>
      </c>
      <c r="AL277" s="417"/>
      <c r="AM277" s="235"/>
      <c r="AN277" s="451" t="e">
        <f>(AK276+AN268)*AN267</f>
        <v>#REF!</v>
      </c>
      <c r="AQ277" s="445" t="e">
        <f t="shared" si="753"/>
        <v>#REF!</v>
      </c>
      <c r="AR277" s="417"/>
      <c r="AS277" s="235"/>
      <c r="AT277" s="451" t="e">
        <f>(AQ276+AT268)*AT267</f>
        <v>#REF!</v>
      </c>
      <c r="AW277" s="445" t="e">
        <f t="shared" si="754"/>
        <v>#REF!</v>
      </c>
      <c r="AX277" s="417"/>
      <c r="AY277" s="235"/>
      <c r="AZ277" s="451" t="e">
        <f>(AW276+AZ268)*AZ267</f>
        <v>#REF!</v>
      </c>
      <c r="BA277" s="235"/>
      <c r="BB277" s="235"/>
      <c r="BC277" s="445" t="e">
        <f t="shared" si="755"/>
        <v>#REF!</v>
      </c>
      <c r="BD277" s="417"/>
      <c r="BE277" s="235"/>
      <c r="BF277" s="451" t="e">
        <f>(BC276+BF268)*BF267</f>
        <v>#REF!</v>
      </c>
      <c r="BI277" s="445" t="e">
        <f t="shared" si="756"/>
        <v>#REF!</v>
      </c>
      <c r="BJ277" s="417"/>
      <c r="BK277" s="235"/>
      <c r="BL277" s="451" t="e">
        <f>(BI276+BL268)*BL267</f>
        <v>#REF!</v>
      </c>
      <c r="BO277" s="445" t="e">
        <f t="shared" si="757"/>
        <v>#REF!</v>
      </c>
      <c r="BP277" s="417"/>
      <c r="BQ277" s="235"/>
      <c r="BR277" s="451" t="e">
        <f>(BO276+BR268)*BR267</f>
        <v>#REF!</v>
      </c>
      <c r="BU277" s="445" t="e">
        <f t="shared" si="758"/>
        <v>#REF!</v>
      </c>
      <c r="BV277" s="417"/>
      <c r="BW277" s="235"/>
      <c r="BX277" s="451" t="e">
        <f>(BU276+BX268)*BX267</f>
        <v>#REF!</v>
      </c>
      <c r="BZ277" s="433" t="e">
        <f>BW245+BX261+BX210</f>
        <v>#REF!</v>
      </c>
      <c r="CA277" s="445" t="e">
        <f t="shared" si="759"/>
        <v>#REF!</v>
      </c>
      <c r="CB277" s="417"/>
      <c r="CC277" s="235"/>
      <c r="CD277" s="451" t="e">
        <f>(CA276+CD268)*CD267</f>
        <v>#REF!</v>
      </c>
      <c r="CG277" s="445" t="e">
        <f t="shared" si="760"/>
        <v>#REF!</v>
      </c>
      <c r="CH277" s="417"/>
      <c r="CJ277" s="451" t="e">
        <f>(CG276+CJ268)*CJ267</f>
        <v>#REF!</v>
      </c>
      <c r="CL277" s="433" t="e">
        <f>CI245+CJ261+CJ210</f>
        <v>#REF!</v>
      </c>
    </row>
    <row r="278">
      <c r="A278" s="445" t="e">
        <f>A255+A290</f>
        <v>#REF!</v>
      </c>
      <c r="B278" s="433"/>
      <c r="D278" s="451" t="e">
        <f>(A277+D268)*D267</f>
        <v>#REF!</v>
      </c>
      <c r="F278" s="417"/>
      <c r="G278" s="445" t="e">
        <f t="shared" si="747"/>
        <v>#REF!</v>
      </c>
      <c r="I278" s="235"/>
      <c r="J278" s="451" t="e">
        <f>(G277+J268)*J267</f>
        <v>#REF!</v>
      </c>
      <c r="K278" s="235"/>
      <c r="L278" s="417"/>
      <c r="M278" s="445" t="e">
        <f t="shared" si="748"/>
        <v>#REF!</v>
      </c>
      <c r="N278" s="417"/>
      <c r="O278" s="235"/>
      <c r="P278" s="451" t="e">
        <f>(M277+P268)*P267</f>
        <v>#REF!</v>
      </c>
      <c r="Q278" s="235"/>
      <c r="R278" s="417"/>
      <c r="S278" s="445" t="e">
        <f t="shared" si="749"/>
        <v>#REF!</v>
      </c>
      <c r="T278" s="417"/>
      <c r="U278" s="235"/>
      <c r="V278" s="451" t="e">
        <f>(S277+V268)*V267</f>
        <v>#REF!</v>
      </c>
      <c r="X278" s="417"/>
      <c r="Y278" s="445" t="e">
        <f t="shared" si="750"/>
        <v>#REF!</v>
      </c>
      <c r="Z278" s="417"/>
      <c r="AA278" s="235"/>
      <c r="AB278" s="451" t="e">
        <f>(Y277+AB268)*AB267</f>
        <v>#REF!</v>
      </c>
      <c r="AC278" s="235"/>
      <c r="AD278" s="417"/>
      <c r="AE278" s="445" t="e">
        <f t="shared" si="751"/>
        <v>#REF!</v>
      </c>
      <c r="AF278" s="417"/>
      <c r="AG278" s="235"/>
      <c r="AH278" s="451" t="e">
        <f>(AE277+AH268)*AH267</f>
        <v>#REF!</v>
      </c>
      <c r="AJ278" s="417"/>
      <c r="AK278" s="445" t="e">
        <f t="shared" si="752"/>
        <v>#REF!</v>
      </c>
      <c r="AL278" s="417"/>
      <c r="AM278" s="235"/>
      <c r="AN278" s="451" t="e">
        <f>(AK277+AN268)*AN267</f>
        <v>#REF!</v>
      </c>
      <c r="AP278" s="417"/>
      <c r="AQ278" s="445" t="e">
        <f t="shared" si="753"/>
        <v>#REF!</v>
      </c>
      <c r="AR278" s="417"/>
      <c r="AS278" s="235"/>
      <c r="AT278" s="451" t="e">
        <f>(AQ277+AT268)*AT267</f>
        <v>#REF!</v>
      </c>
      <c r="AV278" s="417"/>
      <c r="AW278" s="445" t="e">
        <f t="shared" si="754"/>
        <v>#REF!</v>
      </c>
      <c r="AX278" s="417"/>
      <c r="AY278" s="235"/>
      <c r="AZ278" s="451" t="e">
        <f>(AW277+AZ268)*AZ267</f>
        <v>#REF!</v>
      </c>
      <c r="BA278" s="235"/>
      <c r="BB278" s="417"/>
      <c r="BC278" s="445" t="e">
        <f t="shared" si="755"/>
        <v>#REF!</v>
      </c>
      <c r="BD278" s="417"/>
      <c r="BE278" s="235"/>
      <c r="BF278" s="451" t="e">
        <f>(BC277+BF268)*BF267</f>
        <v>#REF!</v>
      </c>
      <c r="BH278" s="417"/>
      <c r="BI278" s="445" t="e">
        <f t="shared" si="756"/>
        <v>#REF!</v>
      </c>
      <c r="BJ278" s="417"/>
      <c r="BK278" s="235"/>
      <c r="BL278" s="451" t="e">
        <f>(BI277+BL268)*BL267</f>
        <v>#REF!</v>
      </c>
      <c r="BN278" s="417"/>
      <c r="BO278" s="445" t="e">
        <f t="shared" si="757"/>
        <v>#REF!</v>
      </c>
      <c r="BP278" s="417"/>
      <c r="BQ278" s="235"/>
      <c r="BR278" s="451" t="e">
        <f>(BO277+BR268)*BR267</f>
        <v>#REF!</v>
      </c>
      <c r="BT278" s="417"/>
      <c r="BU278" s="445" t="e">
        <f t="shared" si="758"/>
        <v>#REF!</v>
      </c>
      <c r="BV278" s="417"/>
      <c r="BW278" s="235"/>
      <c r="BX278" s="451" t="e">
        <f>(BU277+BX268)*BX267</f>
        <v>#REF!</v>
      </c>
      <c r="BZ278" s="433"/>
      <c r="CA278" s="445" t="e">
        <f t="shared" si="759"/>
        <v>#REF!</v>
      </c>
      <c r="CB278" s="417"/>
      <c r="CC278" s="235"/>
      <c r="CD278" s="451" t="e">
        <f>(CA277+CD268)*CD267</f>
        <v>#REF!</v>
      </c>
      <c r="CF278" s="417"/>
      <c r="CG278" s="445" t="e">
        <f t="shared" si="760"/>
        <v>#REF!</v>
      </c>
      <c r="CH278" s="417"/>
      <c r="CJ278" s="451" t="e">
        <f>(CG277+CJ268)*CJ267</f>
        <v>#REF!</v>
      </c>
      <c r="CL278" s="433"/>
    </row>
    <row r="279">
      <c r="A279" s="445" t="e">
        <f>A256+A289</f>
        <v>#REF!</v>
      </c>
      <c r="B279" s="433"/>
      <c r="D279" s="451" t="e">
        <f>(A278+D268)*D267</f>
        <v>#REF!</v>
      </c>
      <c r="F279" s="417"/>
      <c r="G279" s="445" t="e">
        <f t="shared" si="747"/>
        <v>#REF!</v>
      </c>
      <c r="I279" s="235"/>
      <c r="J279" s="451" t="e">
        <f>(G278+J268)*J267</f>
        <v>#REF!</v>
      </c>
      <c r="K279" s="235"/>
      <c r="L279" s="417"/>
      <c r="M279" s="445" t="e">
        <f t="shared" si="748"/>
        <v>#REF!</v>
      </c>
      <c r="N279" s="417"/>
      <c r="O279" s="235"/>
      <c r="P279" s="451" t="e">
        <f>(M278+P268)*P267</f>
        <v>#REF!</v>
      </c>
      <c r="Q279" s="235"/>
      <c r="R279" s="417"/>
      <c r="S279" s="445" t="e">
        <f t="shared" si="749"/>
        <v>#REF!</v>
      </c>
      <c r="T279" s="433"/>
      <c r="U279" s="235"/>
      <c r="V279" s="451" t="e">
        <f>(S278+V268)*V267</f>
        <v>#REF!</v>
      </c>
      <c r="X279" s="417"/>
      <c r="Y279" s="445" t="e">
        <f t="shared" si="750"/>
        <v>#REF!</v>
      </c>
      <c r="Z279" s="433"/>
      <c r="AA279" s="235"/>
      <c r="AB279" s="451" t="e">
        <f>(Y278+AB268)*AB267</f>
        <v>#REF!</v>
      </c>
      <c r="AC279" s="235"/>
      <c r="AD279" s="417"/>
      <c r="AE279" s="445" t="e">
        <f t="shared" si="751"/>
        <v>#REF!</v>
      </c>
      <c r="AF279" s="433"/>
      <c r="AG279" s="235"/>
      <c r="AH279" s="451" t="e">
        <f>(AE278+AH268)*AH267</f>
        <v>#REF!</v>
      </c>
      <c r="AJ279" s="417"/>
      <c r="AK279" s="445" t="e">
        <f t="shared" si="752"/>
        <v>#REF!</v>
      </c>
      <c r="AL279" s="433"/>
      <c r="AM279" s="235"/>
      <c r="AN279" s="451" t="e">
        <f>(AK278+AN268)*AN267</f>
        <v>#REF!</v>
      </c>
      <c r="AP279" s="417"/>
      <c r="AQ279" s="445" t="e">
        <f t="shared" si="753"/>
        <v>#REF!</v>
      </c>
      <c r="AR279" s="433"/>
      <c r="AS279" s="235"/>
      <c r="AT279" s="451" t="e">
        <f>(AQ278+AT268)*AT267</f>
        <v>#REF!</v>
      </c>
      <c r="AV279" s="417"/>
      <c r="AW279" s="445" t="e">
        <f t="shared" si="754"/>
        <v>#REF!</v>
      </c>
      <c r="AX279" s="433"/>
      <c r="AY279" s="235"/>
      <c r="AZ279" s="451" t="e">
        <f>(AW278+AZ268)*AZ267</f>
        <v>#REF!</v>
      </c>
      <c r="BA279" s="235"/>
      <c r="BB279" s="417"/>
      <c r="BC279" s="445" t="e">
        <f t="shared" si="755"/>
        <v>#REF!</v>
      </c>
      <c r="BD279" s="433"/>
      <c r="BE279" s="235"/>
      <c r="BF279" s="451" t="e">
        <f>(BC278+BF268)*BF267</f>
        <v>#REF!</v>
      </c>
      <c r="BH279" s="417"/>
      <c r="BI279" s="445" t="e">
        <f t="shared" si="756"/>
        <v>#REF!</v>
      </c>
      <c r="BJ279" s="433"/>
      <c r="BK279" s="235"/>
      <c r="BL279" s="451" t="e">
        <f>(BI278+BL268)*BL267</f>
        <v>#REF!</v>
      </c>
      <c r="BN279" s="417"/>
      <c r="BO279" s="445" t="e">
        <f t="shared" si="757"/>
        <v>#REF!</v>
      </c>
      <c r="BP279" s="433"/>
      <c r="BQ279" s="235"/>
      <c r="BR279" s="451" t="e">
        <f>(BO278+BR268)*BR267</f>
        <v>#REF!</v>
      </c>
      <c r="BT279" s="417"/>
      <c r="BU279" s="445" t="e">
        <f t="shared" si="758"/>
        <v>#REF!</v>
      </c>
      <c r="BV279" s="433"/>
      <c r="BW279" s="235"/>
      <c r="BX279" s="451" t="e">
        <f>(BU278+BX268)*BX267</f>
        <v>#REF!</v>
      </c>
      <c r="BZ279" s="433"/>
      <c r="CA279" s="445" t="e">
        <f t="shared" si="759"/>
        <v>#REF!</v>
      </c>
      <c r="CB279" s="433"/>
      <c r="CC279" s="235"/>
      <c r="CD279" s="451" t="e">
        <f>(CA278+CD268)*CD267</f>
        <v>#REF!</v>
      </c>
      <c r="CF279" s="417"/>
      <c r="CG279" s="445" t="e">
        <f t="shared" si="760"/>
        <v>#REF!</v>
      </c>
      <c r="CH279" s="433"/>
      <c r="CJ279" s="451" t="e">
        <f>(CG278+CJ268)*CJ267</f>
        <v>#REF!</v>
      </c>
      <c r="CL279" s="433"/>
    </row>
    <row r="280">
      <c r="A280" s="445" t="e">
        <f>A257+A288</f>
        <v>#REF!</v>
      </c>
      <c r="B280" s="433"/>
      <c r="D280" s="451" t="e">
        <f>(A279+D268)*D267</f>
        <v>#REF!</v>
      </c>
      <c r="F280" s="417"/>
      <c r="G280" s="445" t="e">
        <f t="shared" si="747"/>
        <v>#REF!</v>
      </c>
      <c r="I280" s="235"/>
      <c r="J280" s="451" t="e">
        <f>(G279+J268)*J267</f>
        <v>#REF!</v>
      </c>
      <c r="K280" s="235"/>
      <c r="L280" s="417"/>
      <c r="M280" s="445" t="e">
        <f t="shared" si="748"/>
        <v>#REF!</v>
      </c>
      <c r="N280" s="417"/>
      <c r="O280" s="235"/>
      <c r="P280" s="451" t="e">
        <f>(M279+P268)*P267</f>
        <v>#REF!</v>
      </c>
      <c r="Q280" s="235"/>
      <c r="R280" s="417"/>
      <c r="S280" s="445" t="e">
        <f t="shared" si="749"/>
        <v>#REF!</v>
      </c>
      <c r="T280" s="433"/>
      <c r="U280" s="235"/>
      <c r="V280" s="451" t="e">
        <f>(S279+V268)*V267</f>
        <v>#REF!</v>
      </c>
      <c r="X280" s="417"/>
      <c r="Y280" s="445" t="e">
        <f t="shared" si="750"/>
        <v>#REF!</v>
      </c>
      <c r="Z280" s="433"/>
      <c r="AA280" s="235"/>
      <c r="AB280" s="451" t="e">
        <f>(Y279+AB268)*AB267</f>
        <v>#REF!</v>
      </c>
      <c r="AC280" s="235"/>
      <c r="AD280" s="417"/>
      <c r="AE280" s="445" t="e">
        <f t="shared" si="751"/>
        <v>#REF!</v>
      </c>
      <c r="AF280" s="433"/>
      <c r="AG280" s="235"/>
      <c r="AH280" s="451" t="e">
        <f>(AE279+AH268)*AH267</f>
        <v>#REF!</v>
      </c>
      <c r="AJ280" s="417"/>
      <c r="AK280" s="445" t="e">
        <f t="shared" si="752"/>
        <v>#REF!</v>
      </c>
      <c r="AL280" s="433"/>
      <c r="AM280" s="235"/>
      <c r="AN280" s="451" t="e">
        <f>(AK279+AN268)*AN267</f>
        <v>#REF!</v>
      </c>
      <c r="AP280" s="417"/>
      <c r="AQ280" s="445" t="e">
        <f t="shared" si="753"/>
        <v>#REF!</v>
      </c>
      <c r="AR280" s="433"/>
      <c r="AS280" s="235"/>
      <c r="AT280" s="451" t="e">
        <f>(AQ279+AT268)*AT267</f>
        <v>#REF!</v>
      </c>
      <c r="AV280" s="417"/>
      <c r="AW280" s="445" t="e">
        <f t="shared" si="754"/>
        <v>#REF!</v>
      </c>
      <c r="AX280" s="433"/>
      <c r="AY280" s="235"/>
      <c r="AZ280" s="451" t="e">
        <f>(AW279+AZ268)*AZ267</f>
        <v>#REF!</v>
      </c>
      <c r="BA280" s="235"/>
      <c r="BB280" s="417"/>
      <c r="BC280" s="445" t="e">
        <f t="shared" si="755"/>
        <v>#REF!</v>
      </c>
      <c r="BD280" s="433"/>
      <c r="BE280" s="235"/>
      <c r="BF280" s="451" t="e">
        <f>(BC279+BF268)*BF267</f>
        <v>#REF!</v>
      </c>
      <c r="BH280" s="417"/>
      <c r="BI280" s="445" t="e">
        <f t="shared" si="756"/>
        <v>#REF!</v>
      </c>
      <c r="BJ280" s="433"/>
      <c r="BK280" s="235"/>
      <c r="BL280" s="451" t="e">
        <f>(BI279+BL268)*BL267</f>
        <v>#REF!</v>
      </c>
      <c r="BN280" s="417"/>
      <c r="BO280" s="445" t="e">
        <f t="shared" si="757"/>
        <v>#REF!</v>
      </c>
      <c r="BP280" s="433"/>
      <c r="BQ280" s="235"/>
      <c r="BR280" s="451" t="e">
        <f>(BO279+BR268)*BR267</f>
        <v>#REF!</v>
      </c>
      <c r="BT280" s="417"/>
      <c r="BU280" s="445" t="e">
        <f t="shared" si="758"/>
        <v>#REF!</v>
      </c>
      <c r="BV280" s="433"/>
      <c r="BW280" s="235"/>
      <c r="BX280" s="451" t="e">
        <f>(BU279+BX268)*BX267</f>
        <v>#REF!</v>
      </c>
      <c r="BZ280" s="433"/>
      <c r="CA280" s="445" t="e">
        <f t="shared" si="759"/>
        <v>#REF!</v>
      </c>
      <c r="CB280" s="433"/>
      <c r="CC280" s="235"/>
      <c r="CD280" s="451" t="e">
        <f>(CA279+CD268)*CD267</f>
        <v>#REF!</v>
      </c>
      <c r="CF280" s="417"/>
      <c r="CG280" s="445" t="e">
        <f t="shared" si="760"/>
        <v>#REF!</v>
      </c>
      <c r="CH280" s="433"/>
      <c r="CJ280" s="451" t="e">
        <f>(CG279+CJ268)*CJ267</f>
        <v>#REF!</v>
      </c>
      <c r="CL280" s="433"/>
    </row>
    <row r="281">
      <c r="A281" s="445" t="e">
        <f>A258+A287</f>
        <v>#REF!</v>
      </c>
      <c r="B281" s="433"/>
      <c r="D281" s="451" t="e">
        <f>(A280+D268)*D267</f>
        <v>#REF!</v>
      </c>
      <c r="F281" s="417"/>
      <c r="G281" s="445" t="e">
        <f t="shared" si="747"/>
        <v>#REF!</v>
      </c>
      <c r="H281" s="417"/>
      <c r="I281" s="235"/>
      <c r="J281" s="451" t="e">
        <f>(G280+J268)*J267</f>
        <v>#REF!</v>
      </c>
      <c r="K281" s="235"/>
      <c r="L281" s="417"/>
      <c r="M281" s="445" t="e">
        <f t="shared" si="748"/>
        <v>#REF!</v>
      </c>
      <c r="N281" s="417"/>
      <c r="O281" s="235"/>
      <c r="P281" s="451" t="e">
        <f>(M280+P268)*P267</f>
        <v>#REF!</v>
      </c>
      <c r="Q281" s="235"/>
      <c r="R281" s="417"/>
      <c r="S281" s="445" t="e">
        <f t="shared" si="749"/>
        <v>#REF!</v>
      </c>
      <c r="T281" s="433"/>
      <c r="U281" s="235"/>
      <c r="V281" s="451" t="e">
        <f>(S280+V268)*V267</f>
        <v>#REF!</v>
      </c>
      <c r="X281" s="417"/>
      <c r="Y281" s="445" t="e">
        <f t="shared" si="750"/>
        <v>#REF!</v>
      </c>
      <c r="Z281" s="433"/>
      <c r="AA281" s="235"/>
      <c r="AB281" s="451" t="e">
        <f>(Y280+AB268)*AB267</f>
        <v>#REF!</v>
      </c>
      <c r="AC281" s="235"/>
      <c r="AD281" s="417"/>
      <c r="AE281" s="445" t="e">
        <f t="shared" si="751"/>
        <v>#REF!</v>
      </c>
      <c r="AF281" s="433"/>
      <c r="AG281" s="235"/>
      <c r="AH281" s="451" t="e">
        <f>(AE280+AH268)*AH267</f>
        <v>#REF!</v>
      </c>
      <c r="AJ281" s="417"/>
      <c r="AK281" s="445" t="e">
        <f t="shared" si="752"/>
        <v>#REF!</v>
      </c>
      <c r="AL281" s="433"/>
      <c r="AM281" s="235"/>
      <c r="AN281" s="451" t="e">
        <f>(AK280+AN268)*AN267</f>
        <v>#REF!</v>
      </c>
      <c r="AP281" s="417"/>
      <c r="AQ281" s="445" t="e">
        <f t="shared" si="753"/>
        <v>#REF!</v>
      </c>
      <c r="AR281" s="433"/>
      <c r="AS281" s="235"/>
      <c r="AT281" s="451" t="e">
        <f>(AQ280+AT268)*AT267</f>
        <v>#REF!</v>
      </c>
      <c r="AV281" s="417"/>
      <c r="AW281" s="445" t="e">
        <f t="shared" si="754"/>
        <v>#REF!</v>
      </c>
      <c r="AX281" s="433"/>
      <c r="AY281" s="235"/>
      <c r="AZ281" s="451" t="e">
        <f>(AW280+AZ268)*AZ267</f>
        <v>#REF!</v>
      </c>
      <c r="BA281" s="235"/>
      <c r="BB281" s="417"/>
      <c r="BC281" s="445" t="e">
        <f t="shared" si="755"/>
        <v>#REF!</v>
      </c>
      <c r="BD281" s="433"/>
      <c r="BE281" s="235"/>
      <c r="BF281" s="451" t="e">
        <f>(BC280+BF268)*BF267</f>
        <v>#REF!</v>
      </c>
      <c r="BH281" s="417"/>
      <c r="BI281" s="445" t="e">
        <f t="shared" si="756"/>
        <v>#REF!</v>
      </c>
      <c r="BJ281" s="433"/>
      <c r="BK281" s="235"/>
      <c r="BL281" s="451" t="e">
        <f>(BI280+BL268)*BL267</f>
        <v>#REF!</v>
      </c>
      <c r="BN281" s="417"/>
      <c r="BO281" s="445" t="e">
        <f t="shared" si="757"/>
        <v>#REF!</v>
      </c>
      <c r="BP281" s="433"/>
      <c r="BQ281" s="235"/>
      <c r="BR281" s="451" t="e">
        <f>(BO280+BR268)*BR267</f>
        <v>#REF!</v>
      </c>
      <c r="BT281" s="417"/>
      <c r="BU281" s="445" t="e">
        <f t="shared" si="758"/>
        <v>#REF!</v>
      </c>
      <c r="BV281" s="433"/>
      <c r="BW281" s="235"/>
      <c r="BX281" s="451" t="e">
        <f>(BU280+BX268)*BX267</f>
        <v>#REF!</v>
      </c>
      <c r="BZ281" s="433"/>
      <c r="CA281" s="445" t="e">
        <f t="shared" si="759"/>
        <v>#REF!</v>
      </c>
      <c r="CB281" s="433"/>
      <c r="CC281" s="235"/>
      <c r="CD281" s="451" t="e">
        <f>(CA280+CD268)*CD267</f>
        <v>#REF!</v>
      </c>
      <c r="CF281" s="417"/>
      <c r="CG281" s="445" t="e">
        <f t="shared" si="760"/>
        <v>#REF!</v>
      </c>
      <c r="CH281" s="433"/>
      <c r="CJ281" s="451" t="e">
        <f>(CG280+CJ268)*CJ267</f>
        <v>#REF!</v>
      </c>
      <c r="CL281" s="433"/>
    </row>
    <row r="282">
      <c r="A282" s="445">
        <f>-AB360</f>
        <v>0</v>
      </c>
      <c r="B282" s="433"/>
      <c r="D282" s="451" t="e">
        <f>(A281+D268)*D267</f>
        <v>#REF!</v>
      </c>
      <c r="F282" s="417"/>
      <c r="G282" s="445">
        <f t="shared" si="747"/>
        <v>0</v>
      </c>
      <c r="H282" s="417"/>
      <c r="I282" s="235"/>
      <c r="J282" s="451" t="e">
        <f>(G281+J268)*J267</f>
        <v>#REF!</v>
      </c>
      <c r="K282" s="235"/>
      <c r="L282" s="417"/>
      <c r="M282" s="445">
        <f t="shared" si="748"/>
        <v>0</v>
      </c>
      <c r="N282" s="417"/>
      <c r="O282" s="235"/>
      <c r="P282" s="451" t="e">
        <f>(M281+P268)*P267</f>
        <v>#REF!</v>
      </c>
      <c r="Q282" s="235"/>
      <c r="R282" s="417"/>
      <c r="S282" s="445">
        <f t="shared" si="749"/>
        <v>0</v>
      </c>
      <c r="T282" s="433"/>
      <c r="U282" s="235"/>
      <c r="V282" s="451" t="e">
        <f>(S281+V268)*V267</f>
        <v>#REF!</v>
      </c>
      <c r="X282" s="417"/>
      <c r="Y282" s="445">
        <f t="shared" si="750"/>
        <v>0</v>
      </c>
      <c r="Z282" s="433"/>
      <c r="AA282" s="235"/>
      <c r="AB282" s="451" t="e">
        <f>(Y281+AB268)*AB267</f>
        <v>#REF!</v>
      </c>
      <c r="AC282" s="235"/>
      <c r="AD282" s="417"/>
      <c r="AE282" s="445">
        <f t="shared" si="751"/>
        <v>0</v>
      </c>
      <c r="AF282" s="433"/>
      <c r="AG282" s="235"/>
      <c r="AH282" s="451" t="e">
        <f>(AE281+AH268)*AH267</f>
        <v>#REF!</v>
      </c>
      <c r="AJ282" s="417"/>
      <c r="AK282" s="445">
        <f t="shared" si="752"/>
        <v>0</v>
      </c>
      <c r="AL282" s="433"/>
      <c r="AM282" s="235"/>
      <c r="AN282" s="451" t="e">
        <f>(AK281+AN268)*AN267</f>
        <v>#REF!</v>
      </c>
      <c r="AP282" s="417"/>
      <c r="AQ282" s="445">
        <f t="shared" si="753"/>
        <v>0</v>
      </c>
      <c r="AR282" s="433"/>
      <c r="AS282" s="235"/>
      <c r="AT282" s="451" t="e">
        <f>(AQ281+AT268)*AT267</f>
        <v>#REF!</v>
      </c>
      <c r="AV282" s="417"/>
      <c r="AW282" s="445">
        <f t="shared" si="754"/>
        <v>0</v>
      </c>
      <c r="AX282" s="433"/>
      <c r="AY282" s="235"/>
      <c r="AZ282" s="451" t="e">
        <f>(AW281+AZ268)*AZ267</f>
        <v>#REF!</v>
      </c>
      <c r="BA282" s="235"/>
      <c r="BB282" s="417"/>
      <c r="BC282" s="445">
        <f t="shared" si="755"/>
        <v>0</v>
      </c>
      <c r="BD282" s="433"/>
      <c r="BE282" s="235"/>
      <c r="BF282" s="451" t="e">
        <f>(BC281+BF268)*BF267</f>
        <v>#REF!</v>
      </c>
      <c r="BH282" s="417"/>
      <c r="BI282" s="445">
        <f t="shared" si="756"/>
        <v>0</v>
      </c>
      <c r="BJ282" s="433"/>
      <c r="BK282" s="235"/>
      <c r="BL282" s="451" t="e">
        <f>(BI281+BL268)*BL267</f>
        <v>#REF!</v>
      </c>
      <c r="BN282" s="417"/>
      <c r="BO282" s="445">
        <f t="shared" si="757"/>
        <v>0</v>
      </c>
      <c r="BP282" s="433"/>
      <c r="BQ282" s="235"/>
      <c r="BR282" s="451" t="e">
        <f>(BO281+BR268)*BR267</f>
        <v>#REF!</v>
      </c>
      <c r="BT282" s="417"/>
      <c r="BU282" s="445">
        <f t="shared" si="758"/>
        <v>0</v>
      </c>
      <c r="BV282" s="433"/>
      <c r="BW282" s="235"/>
      <c r="BX282" s="451" t="e">
        <f>(BU281+BX268)*BX267</f>
        <v>#REF!</v>
      </c>
      <c r="BZ282" s="433"/>
      <c r="CA282" s="445">
        <f t="shared" si="759"/>
        <v>0</v>
      </c>
      <c r="CB282" s="433"/>
      <c r="CC282" s="235"/>
      <c r="CD282" s="451" t="e">
        <f>(CA281+CD268)*CD267</f>
        <v>#REF!</v>
      </c>
      <c r="CF282" s="417"/>
      <c r="CG282" s="445">
        <f t="shared" si="760"/>
        <v>0</v>
      </c>
      <c r="CH282" s="433"/>
      <c r="CJ282" s="451" t="e">
        <f>(CG281+CJ268)*CJ267</f>
        <v>#REF!</v>
      </c>
      <c r="CL282" s="433"/>
    </row>
    <row r="283" ht="16.199999999999999">
      <c r="A283" s="445" t="e">
        <f>A260+A285</f>
        <v>#REF!</v>
      </c>
      <c r="B283" s="433"/>
      <c r="D283" s="452" t="e">
        <f>(A282+D268)*D267</f>
        <v>#REF!</v>
      </c>
      <c r="F283" s="417"/>
      <c r="G283" s="445" t="e">
        <f t="shared" si="747"/>
        <v>#REF!</v>
      </c>
      <c r="H283" s="417"/>
      <c r="I283" s="235"/>
      <c r="J283" s="452" t="e">
        <f>(G282+J268)*J267</f>
        <v>#REF!</v>
      </c>
      <c r="K283" s="235"/>
      <c r="L283" s="417"/>
      <c r="M283" s="445" t="e">
        <f t="shared" si="748"/>
        <v>#REF!</v>
      </c>
      <c r="N283" s="417"/>
      <c r="O283" s="235"/>
      <c r="P283" s="452" t="e">
        <f>(M282+P268)*P267</f>
        <v>#REF!</v>
      </c>
      <c r="Q283" s="235"/>
      <c r="R283" s="417"/>
      <c r="S283" s="445" t="e">
        <f t="shared" si="749"/>
        <v>#REF!</v>
      </c>
      <c r="T283" s="433"/>
      <c r="U283" s="235"/>
      <c r="V283" s="452" t="e">
        <f>(S282+V268)*V267</f>
        <v>#REF!</v>
      </c>
      <c r="X283" s="417"/>
      <c r="Y283" s="445" t="e">
        <f t="shared" si="750"/>
        <v>#REF!</v>
      </c>
      <c r="Z283" s="433"/>
      <c r="AA283" s="235"/>
      <c r="AB283" s="452" t="e">
        <f>(Y282+AB268)*AB267</f>
        <v>#REF!</v>
      </c>
      <c r="AC283" s="235"/>
      <c r="AD283" s="417"/>
      <c r="AE283" s="445" t="e">
        <f t="shared" si="751"/>
        <v>#REF!</v>
      </c>
      <c r="AF283" s="433"/>
      <c r="AG283" s="235"/>
      <c r="AH283" s="452" t="e">
        <f>(AE282+AH268)*AH267</f>
        <v>#REF!</v>
      </c>
      <c r="AJ283" s="417"/>
      <c r="AK283" s="445" t="e">
        <f t="shared" si="752"/>
        <v>#REF!</v>
      </c>
      <c r="AL283" s="433"/>
      <c r="AM283" s="235"/>
      <c r="AN283" s="452" t="e">
        <f>(AK282+AN268)*AN267</f>
        <v>#REF!</v>
      </c>
      <c r="AP283" s="417"/>
      <c r="AQ283" s="445" t="e">
        <f t="shared" si="753"/>
        <v>#REF!</v>
      </c>
      <c r="AR283" s="433"/>
      <c r="AS283" s="235"/>
      <c r="AT283" s="452" t="e">
        <f>(AQ282+AT268)*AT267</f>
        <v>#REF!</v>
      </c>
      <c r="AV283" s="417"/>
      <c r="AW283" s="445" t="e">
        <f t="shared" si="754"/>
        <v>#REF!</v>
      </c>
      <c r="AX283" s="433"/>
      <c r="AY283" s="235"/>
      <c r="AZ283" s="452" t="e">
        <f>(AW282+AZ268)*AZ267</f>
        <v>#REF!</v>
      </c>
      <c r="BA283" s="235"/>
      <c r="BB283" s="417"/>
      <c r="BC283" s="445" t="e">
        <f t="shared" si="755"/>
        <v>#REF!</v>
      </c>
      <c r="BD283" s="433"/>
      <c r="BE283" s="235"/>
      <c r="BF283" s="452" t="e">
        <f>(BC282+BF268)*BF267</f>
        <v>#REF!</v>
      </c>
      <c r="BH283" s="417"/>
      <c r="BI283" s="445" t="e">
        <f t="shared" si="756"/>
        <v>#REF!</v>
      </c>
      <c r="BJ283" s="433"/>
      <c r="BK283" s="235"/>
      <c r="BL283" s="452" t="e">
        <f>(BI282+BL268)*BL267</f>
        <v>#REF!</v>
      </c>
      <c r="BN283" s="417"/>
      <c r="BO283" s="445" t="e">
        <f t="shared" si="757"/>
        <v>#REF!</v>
      </c>
      <c r="BP283" s="433"/>
      <c r="BQ283" s="235"/>
      <c r="BR283" s="452" t="e">
        <f>(BO282+BR268)*BR267</f>
        <v>#REF!</v>
      </c>
      <c r="BT283" s="417"/>
      <c r="BU283" s="445" t="e">
        <f t="shared" si="758"/>
        <v>#REF!</v>
      </c>
      <c r="BV283" s="433"/>
      <c r="BW283" s="235"/>
      <c r="BX283" s="452" t="e">
        <f>(BU282+BX268)*BX267</f>
        <v>#REF!</v>
      </c>
      <c r="BZ283" s="433"/>
      <c r="CA283" s="445" t="e">
        <f t="shared" si="759"/>
        <v>#REF!</v>
      </c>
      <c r="CB283" s="433"/>
      <c r="CC283" s="235"/>
      <c r="CD283" s="452" t="e">
        <f>(CA282+CD268)*CD267</f>
        <v>#REF!</v>
      </c>
      <c r="CF283" s="417"/>
      <c r="CG283" s="445" t="e">
        <f t="shared" si="760"/>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761">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761"/>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761"/>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761"/>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761"/>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761"/>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761"/>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761"/>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761"/>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761"/>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761"/>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761"/>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761"/>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761"/>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761"/>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748"/>
        <v>17815</v>
      </c>
      <c r="N303" s="433"/>
      <c r="O303" s="540"/>
      <c r="P303" s="541"/>
      <c r="Q303" s="542"/>
      <c r="R303" s="543" t="s">
        <v>823</v>
      </c>
      <c r="S303" s="417">
        <f t="shared" si="749"/>
        <v>17815</v>
      </c>
      <c r="U303" s="540"/>
      <c r="V303" s="541"/>
      <c r="W303" s="542"/>
      <c r="X303" s="543" t="s">
        <v>823</v>
      </c>
      <c r="Y303" s="417">
        <f t="shared" si="750"/>
        <v>17815</v>
      </c>
      <c r="Z303" s="417"/>
      <c r="AA303" s="540"/>
      <c r="AB303" s="541"/>
      <c r="AC303" s="542"/>
      <c r="AD303" s="543" t="s">
        <v>823</v>
      </c>
      <c r="AE303" s="417">
        <f t="shared" si="751"/>
        <v>17815</v>
      </c>
      <c r="AG303" s="540"/>
      <c r="AH303" s="541"/>
      <c r="AI303" s="542"/>
      <c r="AJ303" s="543" t="s">
        <v>823</v>
      </c>
      <c r="AK303" s="417">
        <f t="shared" si="752"/>
        <v>17815</v>
      </c>
      <c r="AL303" s="417"/>
      <c r="AM303" s="540"/>
      <c r="AN303" s="541"/>
      <c r="AO303" s="542"/>
      <c r="AP303" s="543" t="s">
        <v>823</v>
      </c>
      <c r="AQ303" s="417">
        <f t="shared" si="753"/>
        <v>17815</v>
      </c>
      <c r="AR303" s="417"/>
      <c r="AS303" s="540"/>
      <c r="AT303" s="541"/>
      <c r="AU303" s="542"/>
      <c r="AV303" s="543" t="s">
        <v>823</v>
      </c>
      <c r="AW303" s="417">
        <f t="shared" si="754"/>
        <v>17815</v>
      </c>
      <c r="AX303" s="417"/>
      <c r="AY303" s="540"/>
      <c r="AZ303" s="541"/>
      <c r="BA303" s="542"/>
      <c r="BB303" s="543" t="s">
        <v>823</v>
      </c>
      <c r="BC303" s="417">
        <f t="shared" si="755"/>
        <v>17815</v>
      </c>
      <c r="BE303" s="540"/>
      <c r="BF303" s="541"/>
      <c r="BG303" s="542"/>
      <c r="BH303" s="543" t="s">
        <v>823</v>
      </c>
      <c r="BI303" s="417">
        <f t="shared" si="756"/>
        <v>17815</v>
      </c>
      <c r="BJ303" s="417"/>
      <c r="BK303" s="540"/>
      <c r="BL303" s="541"/>
      <c r="BM303" s="542"/>
      <c r="BN303" s="543" t="s">
        <v>823</v>
      </c>
      <c r="BO303" s="417">
        <f t="shared" si="757"/>
        <v>17815</v>
      </c>
      <c r="BP303" s="417"/>
      <c r="BQ303" s="540"/>
      <c r="BR303" s="541"/>
      <c r="BS303" s="542"/>
      <c r="BT303" s="543" t="s">
        <v>823</v>
      </c>
      <c r="BU303" s="417">
        <f t="shared" si="758"/>
        <v>17815</v>
      </c>
      <c r="BV303" s="417"/>
      <c r="BW303" s="540"/>
      <c r="BX303" s="541"/>
      <c r="BY303" s="542"/>
      <c r="BZ303" s="433"/>
      <c r="CA303" s="417">
        <f t="shared" si="759"/>
        <v>17815</v>
      </c>
      <c r="CB303" s="417"/>
      <c r="CC303" s="540"/>
      <c r="CD303" s="541"/>
      <c r="CE303" s="542"/>
      <c r="CF303" s="543" t="s">
        <v>823</v>
      </c>
      <c r="CG303" s="417">
        <f t="shared" si="760"/>
        <v>17815</v>
      </c>
      <c r="CH303" s="417"/>
      <c r="CI303" s="540"/>
      <c r="CJ303" s="541"/>
      <c r="CK303" s="542"/>
      <c r="CL303" s="433"/>
    </row>
    <row r="304" ht="16.800000000000001" hidden="1">
      <c r="A304" s="235"/>
      <c r="B304" s="235"/>
      <c r="C304" s="544" t="s">
        <v>824</v>
      </c>
      <c r="D304" s="544"/>
      <c r="E304" s="545"/>
      <c r="F304" s="546" t="s">
        <v>825</v>
      </c>
      <c r="G304" s="547">
        <f>D316</f>
        <v>197989.89873223333</v>
      </c>
      <c r="H304" s="433"/>
      <c r="I304" s="548" t="s">
        <v>824</v>
      </c>
      <c r="J304" s="544"/>
      <c r="K304" s="545"/>
      <c r="L304" s="546" t="s">
        <v>825</v>
      </c>
      <c r="M304" s="547">
        <f t="shared" si="748"/>
        <v>197989.89873223333</v>
      </c>
      <c r="N304" s="433"/>
      <c r="O304" s="548" t="s">
        <v>824</v>
      </c>
      <c r="P304" s="544"/>
      <c r="Q304" s="545"/>
      <c r="R304" s="546" t="s">
        <v>825</v>
      </c>
      <c r="S304" s="547">
        <f t="shared" si="749"/>
        <v>197989.89873223333</v>
      </c>
      <c r="T304" s="433"/>
      <c r="U304" s="548" t="s">
        <v>824</v>
      </c>
      <c r="V304" s="544"/>
      <c r="W304" s="545"/>
      <c r="X304" s="546" t="s">
        <v>825</v>
      </c>
      <c r="Y304" s="547">
        <f t="shared" si="750"/>
        <v>197989.89873223333</v>
      </c>
      <c r="Z304" s="433"/>
      <c r="AA304" s="548" t="s">
        <v>824</v>
      </c>
      <c r="AB304" s="544"/>
      <c r="AC304" s="545"/>
      <c r="AD304" s="546" t="s">
        <v>825</v>
      </c>
      <c r="AE304" s="547">
        <f t="shared" si="751"/>
        <v>197989.89873223333</v>
      </c>
      <c r="AF304" s="433"/>
      <c r="AG304" s="548" t="s">
        <v>824</v>
      </c>
      <c r="AH304" s="544"/>
      <c r="AI304" s="545"/>
      <c r="AJ304" s="546" t="s">
        <v>825</v>
      </c>
      <c r="AK304" s="547">
        <f t="shared" si="752"/>
        <v>197989.89873223333</v>
      </c>
      <c r="AL304" s="433"/>
      <c r="AM304" s="548" t="s">
        <v>824</v>
      </c>
      <c r="AN304" s="544"/>
      <c r="AO304" s="545"/>
      <c r="AP304" s="546" t="s">
        <v>825</v>
      </c>
      <c r="AQ304" s="547">
        <f t="shared" si="753"/>
        <v>197989.89873223333</v>
      </c>
      <c r="AR304" s="433"/>
      <c r="AS304" s="548" t="s">
        <v>824</v>
      </c>
      <c r="AT304" s="544"/>
      <c r="AU304" s="545"/>
      <c r="AV304" s="546" t="s">
        <v>825</v>
      </c>
      <c r="AW304" s="547">
        <f t="shared" si="754"/>
        <v>197989.89873223333</v>
      </c>
      <c r="AX304" s="433"/>
      <c r="AY304" s="548" t="s">
        <v>824</v>
      </c>
      <c r="AZ304" s="544"/>
      <c r="BA304" s="545"/>
      <c r="BB304" s="546" t="s">
        <v>825</v>
      </c>
      <c r="BC304" s="547">
        <f t="shared" si="755"/>
        <v>197989.89873223333</v>
      </c>
      <c r="BD304" s="433"/>
      <c r="BE304" s="548" t="s">
        <v>824</v>
      </c>
      <c r="BF304" s="544"/>
      <c r="BG304" s="545"/>
      <c r="BH304" s="546" t="s">
        <v>825</v>
      </c>
      <c r="BI304" s="547">
        <f t="shared" si="756"/>
        <v>197989.89873223333</v>
      </c>
      <c r="BJ304" s="433"/>
      <c r="BK304" s="548" t="s">
        <v>824</v>
      </c>
      <c r="BL304" s="544"/>
      <c r="BM304" s="545"/>
      <c r="BN304" s="546" t="s">
        <v>825</v>
      </c>
      <c r="BO304" s="547">
        <f t="shared" si="757"/>
        <v>197989.89873223333</v>
      </c>
      <c r="BP304" s="433"/>
      <c r="BQ304" s="548" t="s">
        <v>824</v>
      </c>
      <c r="BR304" s="544"/>
      <c r="BS304" s="545"/>
      <c r="BT304" s="546" t="s">
        <v>825</v>
      </c>
      <c r="BU304" s="547">
        <f t="shared" si="758"/>
        <v>197989.89873223333</v>
      </c>
      <c r="BV304" s="433"/>
      <c r="BW304" s="548" t="s">
        <v>824</v>
      </c>
      <c r="BX304" s="544"/>
      <c r="BY304" s="545"/>
      <c r="BZ304" s="235"/>
      <c r="CA304" s="547">
        <f t="shared" si="759"/>
        <v>197989.89873223333</v>
      </c>
      <c r="CB304" s="433"/>
      <c r="CC304" s="548" t="s">
        <v>824</v>
      </c>
      <c r="CD304" s="544"/>
      <c r="CE304" s="545"/>
      <c r="CF304" s="546" t="s">
        <v>825</v>
      </c>
      <c r="CG304" s="547">
        <f t="shared" si="760"/>
        <v>197989.89873223333</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800000000000001"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idden="1">
      <c r="A314" s="558" t="str">
        <f t="shared" ref="A314:A318" si="762">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idden="1">
      <c r="A315" s="450">
        <f t="shared" si="762"/>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idden="1">
      <c r="A316" s="450" t="str">
        <f t="shared" si="762"/>
        <v>p.p.</v>
      </c>
      <c r="B316" s="559"/>
      <c r="C316" s="417" t="s">
        <v>387</v>
      </c>
      <c r="D316" s="451">
        <f>D339</f>
        <v>197989.89873223333</v>
      </c>
      <c r="E316" s="417"/>
      <c r="F316" s="433"/>
      <c r="G316" s="417"/>
      <c r="H316" s="433"/>
      <c r="I316" s="417"/>
      <c r="J316" s="451">
        <f>D316</f>
        <v>197989.89873223333</v>
      </c>
      <c r="K316" s="417"/>
      <c r="L316" s="433"/>
      <c r="M316" s="417"/>
      <c r="N316" s="433"/>
      <c r="O316" s="417"/>
      <c r="P316" s="451">
        <f>J316</f>
        <v>197989.89873223333</v>
      </c>
      <c r="Q316" s="417"/>
      <c r="R316" s="433"/>
      <c r="S316" s="417"/>
      <c r="T316" s="433"/>
      <c r="U316" s="417"/>
      <c r="V316" s="451">
        <f>P316</f>
        <v>197989.89873223333</v>
      </c>
      <c r="W316" s="417"/>
      <c r="X316" s="433"/>
      <c r="Y316" s="417"/>
      <c r="Z316" s="433"/>
      <c r="AA316" s="417"/>
      <c r="AB316" s="451">
        <f>V316</f>
        <v>197989.89873223333</v>
      </c>
      <c r="AC316" s="417"/>
      <c r="AD316" s="433"/>
      <c r="AE316" s="417"/>
      <c r="AF316" s="433"/>
      <c r="AG316" s="417"/>
      <c r="AH316" s="451">
        <f>AB316</f>
        <v>197989.89873223333</v>
      </c>
      <c r="AI316" s="417"/>
      <c r="AJ316" s="433"/>
      <c r="AK316" s="417"/>
      <c r="AL316" s="433"/>
      <c r="AM316" s="417"/>
      <c r="AN316" s="451">
        <f>AH316</f>
        <v>197989.89873223333</v>
      </c>
      <c r="AO316" s="417"/>
      <c r="AP316" s="433"/>
      <c r="AQ316" s="417"/>
      <c r="AR316" s="433"/>
      <c r="AS316" s="417"/>
      <c r="AT316" s="451">
        <f>AN316</f>
        <v>197989.89873223333</v>
      </c>
      <c r="AU316" s="417"/>
      <c r="AV316" s="433"/>
      <c r="AW316" s="417"/>
      <c r="AX316" s="433"/>
      <c r="AY316" s="417"/>
      <c r="AZ316" s="451">
        <f>AT316</f>
        <v>197989.89873223333</v>
      </c>
      <c r="BA316" s="417"/>
      <c r="BB316" s="433"/>
      <c r="BC316" s="417"/>
      <c r="BD316" s="433"/>
      <c r="BE316" s="417"/>
      <c r="BF316" s="451">
        <f>AZ316</f>
        <v>197989.89873223333</v>
      </c>
      <c r="BG316" s="417"/>
      <c r="BH316" s="433"/>
      <c r="BI316" s="417"/>
      <c r="BJ316" s="433"/>
      <c r="BK316" s="417"/>
      <c r="BL316" s="451">
        <f>BF316</f>
        <v>197989.89873223333</v>
      </c>
      <c r="BM316" s="417"/>
      <c r="BN316" s="433"/>
      <c r="BO316" s="417"/>
      <c r="BP316" s="433"/>
      <c r="BQ316" s="417"/>
      <c r="BR316" s="451">
        <f>BL316</f>
        <v>197989.89873223333</v>
      </c>
      <c r="BS316" s="417"/>
      <c r="BT316" s="433"/>
      <c r="BU316" s="417"/>
      <c r="BV316" s="433"/>
      <c r="BW316" s="417"/>
      <c r="BX316" s="451">
        <f>BR316</f>
        <v>197989.89873223333</v>
      </c>
      <c r="BY316" s="417"/>
      <c r="BZ316" s="235"/>
      <c r="CA316" s="417"/>
      <c r="CB316" s="433"/>
      <c r="CC316" s="417"/>
      <c r="CD316" s="451">
        <f>BX316</f>
        <v>197989.89873223333</v>
      </c>
      <c r="CE316" s="417"/>
      <c r="CF316" s="433"/>
      <c r="CG316" s="417"/>
      <c r="CH316" s="433"/>
      <c r="CI316" s="417"/>
      <c r="CJ316" s="451">
        <f>CD316</f>
        <v>197989.89873223333</v>
      </c>
      <c r="CK316" s="417"/>
      <c r="CL316" s="235"/>
    </row>
    <row r="317" ht="16.199999999999999" hidden="1">
      <c r="A317" s="560">
        <f t="shared" si="762"/>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762"/>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idden="1">
      <c r="A319" s="235"/>
      <c r="B319" s="235"/>
      <c r="C319" s="562" t="s">
        <v>835</v>
      </c>
      <c r="D319" s="451">
        <f>D318*D314/2</f>
        <v>0</v>
      </c>
      <c r="E319" s="417"/>
      <c r="F319" s="433"/>
      <c r="G319" s="449"/>
      <c r="H319" s="433"/>
      <c r="I319" s="562" t="s">
        <v>835</v>
      </c>
      <c r="J319" s="451">
        <f>J318*J314/2</f>
        <v>0</v>
      </c>
      <c r="K319" s="417"/>
      <c r="L319" s="433"/>
      <c r="M319" s="449">
        <f t="shared" si="748"/>
        <v>0</v>
      </c>
      <c r="N319" s="433"/>
      <c r="O319" s="562" t="s">
        <v>835</v>
      </c>
      <c r="P319" s="451">
        <f>P318*P314/2</f>
        <v>0</v>
      </c>
      <c r="Q319" s="417"/>
      <c r="R319" s="433"/>
      <c r="S319" s="449">
        <f t="shared" si="749"/>
        <v>0</v>
      </c>
      <c r="T319" s="433"/>
      <c r="U319" s="562" t="s">
        <v>835</v>
      </c>
      <c r="V319" s="451">
        <f>V318*V314/2</f>
        <v>0</v>
      </c>
      <c r="W319" s="417"/>
      <c r="X319" s="433"/>
      <c r="Y319" s="449">
        <f t="shared" si="750"/>
        <v>0</v>
      </c>
      <c r="Z319" s="433"/>
      <c r="AA319" s="562" t="s">
        <v>835</v>
      </c>
      <c r="AB319" s="451">
        <f>AB318*AB314/2</f>
        <v>0</v>
      </c>
      <c r="AC319" s="417"/>
      <c r="AD319" s="433"/>
      <c r="AE319" s="449">
        <f t="shared" si="751"/>
        <v>0</v>
      </c>
      <c r="AF319" s="433"/>
      <c r="AG319" s="562" t="s">
        <v>835</v>
      </c>
      <c r="AH319" s="451">
        <f>AH318*AH314/2</f>
        <v>0</v>
      </c>
      <c r="AI319" s="417"/>
      <c r="AJ319" s="433"/>
      <c r="AK319" s="449">
        <f t="shared" si="752"/>
        <v>0</v>
      </c>
      <c r="AL319" s="433"/>
      <c r="AM319" s="562" t="s">
        <v>835</v>
      </c>
      <c r="AN319" s="451">
        <f>AN318*AN314/2</f>
        <v>0</v>
      </c>
      <c r="AO319" s="417"/>
      <c r="AP319" s="433"/>
      <c r="AQ319" s="449">
        <f t="shared" si="753"/>
        <v>0</v>
      </c>
      <c r="AR319" s="433"/>
      <c r="AS319" s="562" t="s">
        <v>835</v>
      </c>
      <c r="AT319" s="451">
        <f>AT318*AT314/2</f>
        <v>0</v>
      </c>
      <c r="AU319" s="417"/>
      <c r="AV319" s="433"/>
      <c r="AW319" s="449">
        <f t="shared" si="754"/>
        <v>0</v>
      </c>
      <c r="AX319" s="433"/>
      <c r="AY319" s="562" t="s">
        <v>835</v>
      </c>
      <c r="AZ319" s="451">
        <f>AZ318*AZ314/2</f>
        <v>0</v>
      </c>
      <c r="BA319" s="417"/>
      <c r="BB319" s="433"/>
      <c r="BC319" s="449">
        <f t="shared" si="755"/>
        <v>0</v>
      </c>
      <c r="BD319" s="433"/>
      <c r="BE319" s="562" t="s">
        <v>835</v>
      </c>
      <c r="BF319" s="451">
        <f>BF318*BF314/2</f>
        <v>0</v>
      </c>
      <c r="BG319" s="417"/>
      <c r="BH319" s="433"/>
      <c r="BI319" s="449">
        <f t="shared" si="756"/>
        <v>0</v>
      </c>
      <c r="BJ319" s="433"/>
      <c r="BK319" s="562" t="s">
        <v>835</v>
      </c>
      <c r="BL319" s="451">
        <f>BL318*BL314/2</f>
        <v>0</v>
      </c>
      <c r="BM319" s="417"/>
      <c r="BN319" s="433"/>
      <c r="BO319" s="449">
        <f t="shared" si="757"/>
        <v>0</v>
      </c>
      <c r="BP319" s="433"/>
      <c r="BQ319" s="562" t="s">
        <v>835</v>
      </c>
      <c r="BR319" s="451">
        <f>BR318*BR314/2</f>
        <v>0</v>
      </c>
      <c r="BS319" s="417"/>
      <c r="BT319" s="433"/>
      <c r="BU319" s="449">
        <f t="shared" si="758"/>
        <v>0</v>
      </c>
      <c r="BV319" s="433"/>
      <c r="BW319" s="562" t="s">
        <v>835</v>
      </c>
      <c r="BX319" s="451">
        <f>BX318*BX314/2</f>
        <v>0</v>
      </c>
      <c r="BY319" s="417"/>
      <c r="BZ319" s="433"/>
      <c r="CA319" s="449">
        <f t="shared" si="759"/>
        <v>0</v>
      </c>
      <c r="CB319" s="433"/>
      <c r="CC319" s="562" t="s">
        <v>835</v>
      </c>
      <c r="CD319" s="451">
        <f>CD318*CD314/2</f>
        <v>0</v>
      </c>
      <c r="CE319" s="417"/>
      <c r="CF319" s="433"/>
      <c r="CG319" s="449">
        <f t="shared" si="760"/>
        <v>0</v>
      </c>
      <c r="CH319" s="433"/>
      <c r="CI319" s="562" t="s">
        <v>835</v>
      </c>
      <c r="CJ319" s="451">
        <f>CJ318*CJ314/2</f>
        <v>0</v>
      </c>
      <c r="CK319" s="417"/>
      <c r="CL319" s="433"/>
    </row>
    <row r="320" hidden="1">
      <c r="A320" s="433"/>
      <c r="B320" s="235"/>
      <c r="C320" s="563" t="s">
        <v>836</v>
      </c>
      <c r="D320" s="451"/>
      <c r="E320" s="417"/>
      <c r="F320" s="433"/>
      <c r="G320" s="451"/>
      <c r="H320" s="433"/>
      <c r="I320" s="563" t="s">
        <v>836</v>
      </c>
      <c r="J320" s="451"/>
      <c r="K320" s="417"/>
      <c r="L320" s="433"/>
      <c r="M320" s="451">
        <f t="shared" si="748"/>
        <v>0</v>
      </c>
      <c r="N320" s="433"/>
      <c r="O320" s="563" t="s">
        <v>836</v>
      </c>
      <c r="P320" s="451"/>
      <c r="Q320" s="417"/>
      <c r="R320" s="433"/>
      <c r="S320" s="451">
        <f t="shared" si="749"/>
        <v>0</v>
      </c>
      <c r="T320" s="433"/>
      <c r="U320" s="563" t="s">
        <v>836</v>
      </c>
      <c r="V320" s="451"/>
      <c r="W320" s="417"/>
      <c r="X320" s="433"/>
      <c r="Y320" s="451">
        <f t="shared" si="750"/>
        <v>0</v>
      </c>
      <c r="Z320" s="433"/>
      <c r="AA320" s="563" t="s">
        <v>836</v>
      </c>
      <c r="AB320" s="451"/>
      <c r="AC320" s="417"/>
      <c r="AD320" s="433"/>
      <c r="AE320" s="451">
        <f t="shared" si="751"/>
        <v>0</v>
      </c>
      <c r="AF320" s="433"/>
      <c r="AG320" s="563" t="s">
        <v>836</v>
      </c>
      <c r="AH320" s="451"/>
      <c r="AI320" s="417"/>
      <c r="AJ320" s="433"/>
      <c r="AK320" s="451">
        <f t="shared" si="752"/>
        <v>0</v>
      </c>
      <c r="AL320" s="433"/>
      <c r="AM320" s="563" t="s">
        <v>836</v>
      </c>
      <c r="AN320" s="451"/>
      <c r="AO320" s="417"/>
      <c r="AP320" s="433"/>
      <c r="AQ320" s="451">
        <f t="shared" si="753"/>
        <v>0</v>
      </c>
      <c r="AR320" s="433"/>
      <c r="AS320" s="563" t="s">
        <v>836</v>
      </c>
      <c r="AT320" s="451"/>
      <c r="AU320" s="417"/>
      <c r="AV320" s="433"/>
      <c r="AW320" s="451">
        <f t="shared" si="754"/>
        <v>0</v>
      </c>
      <c r="AX320" s="433"/>
      <c r="AY320" s="563" t="s">
        <v>836</v>
      </c>
      <c r="AZ320" s="451"/>
      <c r="BA320" s="417"/>
      <c r="BB320" s="433"/>
      <c r="BC320" s="451">
        <f t="shared" si="755"/>
        <v>0</v>
      </c>
      <c r="BD320" s="433"/>
      <c r="BE320" s="563" t="s">
        <v>836</v>
      </c>
      <c r="BF320" s="451"/>
      <c r="BG320" s="417"/>
      <c r="BH320" s="433"/>
      <c r="BI320" s="451">
        <f t="shared" si="756"/>
        <v>0</v>
      </c>
      <c r="BJ320" s="433"/>
      <c r="BK320" s="563" t="s">
        <v>836</v>
      </c>
      <c r="BL320" s="451"/>
      <c r="BM320" s="417"/>
      <c r="BN320" s="433"/>
      <c r="BO320" s="451">
        <f t="shared" si="757"/>
        <v>0</v>
      </c>
      <c r="BP320" s="433"/>
      <c r="BQ320" s="563" t="s">
        <v>836</v>
      </c>
      <c r="BR320" s="451"/>
      <c r="BS320" s="417"/>
      <c r="BT320" s="433"/>
      <c r="BU320" s="451">
        <f t="shared" si="758"/>
        <v>0</v>
      </c>
      <c r="BV320" s="433"/>
      <c r="BW320" s="563" t="s">
        <v>836</v>
      </c>
      <c r="BX320" s="451"/>
      <c r="BY320" s="417"/>
      <c r="BZ320" s="433"/>
      <c r="CA320" s="451">
        <f t="shared" si="759"/>
        <v>0</v>
      </c>
      <c r="CB320" s="433"/>
      <c r="CC320" s="563" t="s">
        <v>836</v>
      </c>
      <c r="CD320" s="451"/>
      <c r="CE320" s="417"/>
      <c r="CF320" s="433"/>
      <c r="CG320" s="451">
        <f t="shared" si="760"/>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748"/>
        <v>0</v>
      </c>
      <c r="N321" s="433"/>
      <c r="O321" s="561" t="s">
        <v>837</v>
      </c>
      <c r="P321" s="452">
        <f>IF(P314=0,0,-1*(P308+P329)/P314)</f>
        <v>0</v>
      </c>
      <c r="Q321" s="417"/>
      <c r="R321" s="433"/>
      <c r="S321" s="450">
        <f t="shared" si="749"/>
        <v>0</v>
      </c>
      <c r="T321" s="433"/>
      <c r="U321" s="561" t="s">
        <v>837</v>
      </c>
      <c r="V321" s="452">
        <f>IF(V314=0,0,-1*(V308+V329)/V314)</f>
        <v>0</v>
      </c>
      <c r="W321" s="417"/>
      <c r="X321" s="564"/>
      <c r="Y321" s="450">
        <f t="shared" si="750"/>
        <v>0</v>
      </c>
      <c r="Z321" s="433"/>
      <c r="AA321" s="561" t="s">
        <v>837</v>
      </c>
      <c r="AB321" s="452">
        <f>IF(AB314=0,0,-1*(AB308+AB329)/AB314)</f>
        <v>0</v>
      </c>
      <c r="AC321" s="417"/>
      <c r="AD321" s="433"/>
      <c r="AE321" s="450">
        <f t="shared" si="751"/>
        <v>0</v>
      </c>
      <c r="AF321" s="433"/>
      <c r="AG321" s="561" t="s">
        <v>837</v>
      </c>
      <c r="AH321" s="452">
        <f>IF(AH314=0,0,-1*(AH308+AH329)/AH314)</f>
        <v>0</v>
      </c>
      <c r="AI321" s="417"/>
      <c r="AJ321" s="564"/>
      <c r="AK321" s="450">
        <f t="shared" si="752"/>
        <v>0</v>
      </c>
      <c r="AL321" s="433"/>
      <c r="AM321" s="561" t="s">
        <v>837</v>
      </c>
      <c r="AN321" s="452">
        <f>IF(AN314=0,0,-1*(AN308+AN329)/AN314)</f>
        <v>0</v>
      </c>
      <c r="AO321" s="417"/>
      <c r="AP321" s="564"/>
      <c r="AQ321" s="450">
        <f t="shared" si="753"/>
        <v>0</v>
      </c>
      <c r="AR321" s="433"/>
      <c r="AS321" s="561" t="s">
        <v>837</v>
      </c>
      <c r="AT321" s="452">
        <f>IF(AT314=0,0,-1*(AT308+AT329)/AT314)</f>
        <v>0</v>
      </c>
      <c r="AU321" s="417"/>
      <c r="AV321" s="564"/>
      <c r="AW321" s="450">
        <f t="shared" si="754"/>
        <v>0</v>
      </c>
      <c r="AX321" s="433"/>
      <c r="AY321" s="561" t="s">
        <v>837</v>
      </c>
      <c r="AZ321" s="452">
        <f>IF(AZ314=0,0,-1*(AZ308+AZ329)/AZ314)</f>
        <v>0</v>
      </c>
      <c r="BA321" s="417"/>
      <c r="BB321" s="433"/>
      <c r="BC321" s="450">
        <f t="shared" si="755"/>
        <v>0</v>
      </c>
      <c r="BD321" s="433"/>
      <c r="BE321" s="561" t="s">
        <v>837</v>
      </c>
      <c r="BF321" s="452">
        <f>IF(BF314=0,0,-1*(BF308+BF329)/BF314)</f>
        <v>0</v>
      </c>
      <c r="BG321" s="417"/>
      <c r="BH321" s="564"/>
      <c r="BI321" s="450">
        <f t="shared" si="756"/>
        <v>0</v>
      </c>
      <c r="BJ321" s="433"/>
      <c r="BK321" s="561" t="s">
        <v>837</v>
      </c>
      <c r="BL321" s="452">
        <f>IF(BL314=0,0,-1*(BL308+BL329)/BL314)</f>
        <v>0</v>
      </c>
      <c r="BM321" s="417"/>
      <c r="BN321" s="564"/>
      <c r="BO321" s="450">
        <f t="shared" si="757"/>
        <v>0</v>
      </c>
      <c r="BP321" s="433"/>
      <c r="BQ321" s="561" t="s">
        <v>837</v>
      </c>
      <c r="BR321" s="452">
        <f>IF(BR314=0,0,-1*(BR308+BR329)/BR314)</f>
        <v>0</v>
      </c>
      <c r="BS321" s="417"/>
      <c r="BT321" s="564"/>
      <c r="BU321" s="450">
        <f t="shared" si="758"/>
        <v>0</v>
      </c>
      <c r="BV321" s="433"/>
      <c r="BW321" s="561" t="s">
        <v>837</v>
      </c>
      <c r="BX321" s="452">
        <f>IF(BX314=0,0,-1*(BX308+BX329)/BX314)</f>
        <v>0</v>
      </c>
      <c r="BY321" s="417"/>
      <c r="BZ321" s="564"/>
      <c r="CA321" s="450">
        <f t="shared" si="759"/>
        <v>0</v>
      </c>
      <c r="CB321" s="433"/>
      <c r="CC321" s="561" t="s">
        <v>837</v>
      </c>
      <c r="CD321" s="452">
        <f>IF(CD314=0,0,-1*(CD308+CD329)/CD314)</f>
        <v>0</v>
      </c>
      <c r="CE321" s="417"/>
      <c r="CF321" s="564"/>
      <c r="CG321" s="450">
        <f t="shared" si="760"/>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748"/>
        <v>0</v>
      </c>
      <c r="N322" s="433"/>
      <c r="O322" s="565" t="s">
        <v>838</v>
      </c>
      <c r="P322" s="451">
        <f>P318*P314/2</f>
        <v>0</v>
      </c>
      <c r="Q322" s="417"/>
      <c r="R322" s="433"/>
      <c r="S322" s="452">
        <f t="shared" si="749"/>
        <v>0</v>
      </c>
      <c r="T322" s="433"/>
      <c r="U322" s="565" t="s">
        <v>838</v>
      </c>
      <c r="V322" s="451">
        <f>V318*V314/2</f>
        <v>0</v>
      </c>
      <c r="W322" s="417"/>
      <c r="X322" s="433"/>
      <c r="Y322" s="452">
        <f t="shared" si="750"/>
        <v>0</v>
      </c>
      <c r="Z322" s="433"/>
      <c r="AA322" s="565" t="s">
        <v>838</v>
      </c>
      <c r="AB322" s="451">
        <f>AB318*AB314/2</f>
        <v>0</v>
      </c>
      <c r="AC322" s="417"/>
      <c r="AD322" s="433"/>
      <c r="AE322" s="452">
        <f t="shared" si="751"/>
        <v>0</v>
      </c>
      <c r="AF322" s="433"/>
      <c r="AG322" s="565" t="s">
        <v>838</v>
      </c>
      <c r="AH322" s="451">
        <f>AH318*AH314/2</f>
        <v>0</v>
      </c>
      <c r="AI322" s="417"/>
      <c r="AJ322" s="433"/>
      <c r="AK322" s="452">
        <f t="shared" si="752"/>
        <v>0</v>
      </c>
      <c r="AL322" s="433"/>
      <c r="AM322" s="565" t="s">
        <v>838</v>
      </c>
      <c r="AN322" s="451">
        <f>AN318*AN314/2</f>
        <v>0</v>
      </c>
      <c r="AO322" s="417"/>
      <c r="AP322" s="433"/>
      <c r="AQ322" s="452">
        <f t="shared" si="753"/>
        <v>0</v>
      </c>
      <c r="AR322" s="433"/>
      <c r="AS322" s="565" t="s">
        <v>838</v>
      </c>
      <c r="AT322" s="451">
        <f>AT318*AT314/2</f>
        <v>0</v>
      </c>
      <c r="AU322" s="417"/>
      <c r="AV322" s="433"/>
      <c r="AW322" s="452">
        <f t="shared" si="754"/>
        <v>0</v>
      </c>
      <c r="AX322" s="433"/>
      <c r="AY322" s="565" t="s">
        <v>838</v>
      </c>
      <c r="AZ322" s="451">
        <f>AZ318*AZ314/2</f>
        <v>0</v>
      </c>
      <c r="BA322" s="417"/>
      <c r="BB322" s="433"/>
      <c r="BC322" s="452">
        <f t="shared" si="755"/>
        <v>0</v>
      </c>
      <c r="BD322" s="433"/>
      <c r="BE322" s="565" t="s">
        <v>838</v>
      </c>
      <c r="BF322" s="451">
        <f>BF318*BF314/2</f>
        <v>0</v>
      </c>
      <c r="BG322" s="417"/>
      <c r="BH322" s="433"/>
      <c r="BI322" s="452">
        <f t="shared" si="756"/>
        <v>0</v>
      </c>
      <c r="BJ322" s="433"/>
      <c r="BK322" s="565" t="s">
        <v>838</v>
      </c>
      <c r="BL322" s="451">
        <f>BL318*BL314/2</f>
        <v>0</v>
      </c>
      <c r="BM322" s="417"/>
      <c r="BN322" s="433"/>
      <c r="BO322" s="452">
        <f t="shared" si="757"/>
        <v>0</v>
      </c>
      <c r="BP322" s="433"/>
      <c r="BQ322" s="565" t="s">
        <v>838</v>
      </c>
      <c r="BR322" s="451">
        <f>BR318*BR314/2</f>
        <v>0</v>
      </c>
      <c r="BS322" s="417"/>
      <c r="BT322" s="433"/>
      <c r="BU322" s="452">
        <f t="shared" si="758"/>
        <v>0</v>
      </c>
      <c r="BV322" s="433"/>
      <c r="BW322" s="565" t="s">
        <v>838</v>
      </c>
      <c r="BX322" s="451">
        <f>BX318*BX314/2</f>
        <v>0</v>
      </c>
      <c r="BY322" s="417"/>
      <c r="BZ322" s="433"/>
      <c r="CA322" s="452">
        <f t="shared" si="759"/>
        <v>0</v>
      </c>
      <c r="CB322" s="433"/>
      <c r="CC322" s="565" t="s">
        <v>838</v>
      </c>
      <c r="CD322" s="451">
        <f>CD318*CD314/2</f>
        <v>0</v>
      </c>
      <c r="CE322" s="417"/>
      <c r="CF322" s="433"/>
      <c r="CG322" s="452">
        <f t="shared" si="760"/>
        <v>0</v>
      </c>
      <c r="CH322" s="433"/>
      <c r="CI322" s="565" t="s">
        <v>838</v>
      </c>
      <c r="CJ322" s="451">
        <f>CJ318*CJ314/2</f>
        <v>0</v>
      </c>
      <c r="CK322" s="417"/>
      <c r="CL322" s="433"/>
    </row>
    <row r="323"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748"/>
        <v>17815</v>
      </c>
      <c r="N326" s="433"/>
      <c r="O326" s="480" t="s">
        <v>841</v>
      </c>
      <c r="P326" s="486">
        <f>P322+P323+P324</f>
        <v>0</v>
      </c>
      <c r="Q326" s="556"/>
      <c r="R326" s="546" t="s">
        <v>823</v>
      </c>
      <c r="S326" s="417">
        <f t="shared" si="749"/>
        <v>17815</v>
      </c>
      <c r="T326" s="433"/>
      <c r="U326" s="480" t="s">
        <v>841</v>
      </c>
      <c r="V326" s="486">
        <f>V322+V323+V324</f>
        <v>0</v>
      </c>
      <c r="W326" s="556"/>
      <c r="X326" s="546" t="s">
        <v>823</v>
      </c>
      <c r="Y326" s="417">
        <f t="shared" si="750"/>
        <v>17815</v>
      </c>
      <c r="Z326" s="433"/>
      <c r="AA326" s="480" t="s">
        <v>841</v>
      </c>
      <c r="AB326" s="486">
        <f>AB322+AB323+AB324</f>
        <v>0</v>
      </c>
      <c r="AC326" s="556"/>
      <c r="AD326" s="546" t="s">
        <v>823</v>
      </c>
      <c r="AE326" s="417">
        <f t="shared" si="751"/>
        <v>17815</v>
      </c>
      <c r="AF326" s="433"/>
      <c r="AG326" s="480" t="s">
        <v>841</v>
      </c>
      <c r="AH326" s="486">
        <f>AH322+AH323+AH324</f>
        <v>0</v>
      </c>
      <c r="AI326" s="556"/>
      <c r="AJ326" s="546" t="s">
        <v>823</v>
      </c>
      <c r="AK326" s="417">
        <f t="shared" si="752"/>
        <v>17815</v>
      </c>
      <c r="AL326" s="433"/>
      <c r="AM326" s="480" t="s">
        <v>841</v>
      </c>
      <c r="AN326" s="486">
        <f>AN322+AN323+AN324</f>
        <v>0</v>
      </c>
      <c r="AO326" s="556"/>
      <c r="AP326" s="546" t="s">
        <v>823</v>
      </c>
      <c r="AQ326" s="417">
        <f t="shared" si="753"/>
        <v>17815</v>
      </c>
      <c r="AR326" s="433"/>
      <c r="AS326" s="480" t="s">
        <v>841</v>
      </c>
      <c r="AT326" s="486">
        <f>AT322+AT323+AT324</f>
        <v>0</v>
      </c>
      <c r="AU326" s="556"/>
      <c r="AV326" s="546" t="s">
        <v>823</v>
      </c>
      <c r="AW326" s="417">
        <f t="shared" si="754"/>
        <v>17815</v>
      </c>
      <c r="AX326" s="433"/>
      <c r="AY326" s="480" t="s">
        <v>841</v>
      </c>
      <c r="AZ326" s="486">
        <f>AZ322+AZ323+AZ324</f>
        <v>0</v>
      </c>
      <c r="BA326" s="556"/>
      <c r="BB326" s="546" t="s">
        <v>823</v>
      </c>
      <c r="BC326" s="417">
        <f t="shared" si="755"/>
        <v>17815</v>
      </c>
      <c r="BD326" s="433"/>
      <c r="BE326" s="480" t="s">
        <v>841</v>
      </c>
      <c r="BF326" s="486">
        <f>BF322+BF323+BF324</f>
        <v>0</v>
      </c>
      <c r="BG326" s="556"/>
      <c r="BH326" s="546" t="s">
        <v>823</v>
      </c>
      <c r="BI326" s="417">
        <f t="shared" si="756"/>
        <v>17815</v>
      </c>
      <c r="BJ326" s="433"/>
      <c r="BK326" s="480" t="s">
        <v>841</v>
      </c>
      <c r="BL326" s="486">
        <f>BL322+BL323+BL324</f>
        <v>0</v>
      </c>
      <c r="BM326" s="556"/>
      <c r="BN326" s="546" t="s">
        <v>823</v>
      </c>
      <c r="BO326" s="417">
        <f t="shared" si="757"/>
        <v>17815</v>
      </c>
      <c r="BP326" s="433"/>
      <c r="BQ326" s="480" t="s">
        <v>841</v>
      </c>
      <c r="BR326" s="486">
        <f>BR322+BR323+BR324</f>
        <v>0</v>
      </c>
      <c r="BS326" s="556"/>
      <c r="BT326" s="546" t="s">
        <v>823</v>
      </c>
      <c r="BU326" s="417">
        <f t="shared" si="758"/>
        <v>17815</v>
      </c>
      <c r="BV326" s="433"/>
      <c r="BW326" s="480" t="s">
        <v>841</v>
      </c>
      <c r="BX326" s="486">
        <f>BX322+BX323+BX324</f>
        <v>0</v>
      </c>
      <c r="BY326" s="556"/>
      <c r="CA326" s="417">
        <f t="shared" si="759"/>
        <v>17815</v>
      </c>
      <c r="CB326" s="433"/>
      <c r="CC326" s="480" t="s">
        <v>841</v>
      </c>
      <c r="CD326" s="486">
        <f>CD322+CD323+CD324</f>
        <v>0</v>
      </c>
      <c r="CE326" s="556"/>
      <c r="CF326" s="546" t="s">
        <v>823</v>
      </c>
      <c r="CG326" s="417">
        <f t="shared" si="760"/>
        <v>17815</v>
      </c>
      <c r="CH326" s="433"/>
      <c r="CI326" s="480" t="s">
        <v>841</v>
      </c>
      <c r="CJ326" s="486">
        <f>CJ322+CJ323+CJ324</f>
        <v>0</v>
      </c>
      <c r="CK326" s="556"/>
    </row>
    <row r="327" ht="16.199999999999999" hidden="1">
      <c r="A327" s="235"/>
      <c r="B327" s="235"/>
      <c r="C327" s="423" t="s">
        <v>824</v>
      </c>
      <c r="D327" s="423"/>
      <c r="E327" s="508"/>
      <c r="F327" s="546" t="s">
        <v>825</v>
      </c>
      <c r="G327" s="547">
        <f>D339</f>
        <v>197989.89873223333</v>
      </c>
      <c r="H327" s="433"/>
      <c r="I327" s="557" t="s">
        <v>824</v>
      </c>
      <c r="J327" s="423"/>
      <c r="K327" s="508"/>
      <c r="L327" s="546" t="s">
        <v>825</v>
      </c>
      <c r="M327" s="547">
        <f t="shared" si="748"/>
        <v>197989.89873223333</v>
      </c>
      <c r="N327" s="433"/>
      <c r="O327" s="557" t="s">
        <v>824</v>
      </c>
      <c r="P327" s="423"/>
      <c r="Q327" s="508"/>
      <c r="R327" s="546" t="s">
        <v>825</v>
      </c>
      <c r="S327" s="547">
        <f t="shared" si="749"/>
        <v>197989.89873223333</v>
      </c>
      <c r="T327" s="433"/>
      <c r="U327" s="557" t="s">
        <v>824</v>
      </c>
      <c r="V327" s="423"/>
      <c r="W327" s="508"/>
      <c r="X327" s="546" t="s">
        <v>825</v>
      </c>
      <c r="Y327" s="547">
        <f t="shared" si="750"/>
        <v>197989.89873223333</v>
      </c>
      <c r="Z327" s="433"/>
      <c r="AA327" s="557" t="s">
        <v>824</v>
      </c>
      <c r="AB327" s="423"/>
      <c r="AC327" s="508"/>
      <c r="AD327" s="546" t="s">
        <v>825</v>
      </c>
      <c r="AE327" s="547">
        <f t="shared" si="751"/>
        <v>197989.89873223333</v>
      </c>
      <c r="AF327" s="433"/>
      <c r="AG327" s="557" t="s">
        <v>824</v>
      </c>
      <c r="AH327" s="423"/>
      <c r="AI327" s="508"/>
      <c r="AJ327" s="546" t="s">
        <v>825</v>
      </c>
      <c r="AK327" s="547">
        <f t="shared" si="752"/>
        <v>197989.89873223333</v>
      </c>
      <c r="AL327" s="433"/>
      <c r="AM327" s="557" t="s">
        <v>824</v>
      </c>
      <c r="AN327" s="423"/>
      <c r="AO327" s="508"/>
      <c r="AP327" s="546" t="s">
        <v>825</v>
      </c>
      <c r="AQ327" s="547">
        <f t="shared" si="753"/>
        <v>197989.89873223333</v>
      </c>
      <c r="AR327" s="433"/>
      <c r="AS327" s="557" t="s">
        <v>824</v>
      </c>
      <c r="AT327" s="423"/>
      <c r="AU327" s="508"/>
      <c r="AV327" s="546" t="s">
        <v>825</v>
      </c>
      <c r="AW327" s="547">
        <f t="shared" si="754"/>
        <v>197989.89873223333</v>
      </c>
      <c r="AX327" s="433"/>
      <c r="AY327" s="557" t="s">
        <v>824</v>
      </c>
      <c r="AZ327" s="423"/>
      <c r="BA327" s="508"/>
      <c r="BB327" s="546" t="s">
        <v>825</v>
      </c>
      <c r="BC327" s="547">
        <f t="shared" si="755"/>
        <v>197989.89873223333</v>
      </c>
      <c r="BD327" s="433"/>
      <c r="BE327" s="557" t="s">
        <v>824</v>
      </c>
      <c r="BF327" s="423"/>
      <c r="BG327" s="508"/>
      <c r="BH327" s="546" t="s">
        <v>825</v>
      </c>
      <c r="BI327" s="547">
        <f t="shared" si="756"/>
        <v>197989.89873223333</v>
      </c>
      <c r="BJ327" s="433"/>
      <c r="BK327" s="557" t="s">
        <v>824</v>
      </c>
      <c r="BL327" s="423"/>
      <c r="BM327" s="508"/>
      <c r="BN327" s="546" t="s">
        <v>825</v>
      </c>
      <c r="BO327" s="547">
        <f t="shared" si="757"/>
        <v>197989.89873223333</v>
      </c>
      <c r="BP327" s="433"/>
      <c r="BQ327" s="557" t="s">
        <v>824</v>
      </c>
      <c r="BR327" s="423"/>
      <c r="BS327" s="508"/>
      <c r="BT327" s="546" t="s">
        <v>825</v>
      </c>
      <c r="BU327" s="547">
        <f t="shared" si="758"/>
        <v>197989.89873223333</v>
      </c>
      <c r="BV327" s="433"/>
      <c r="BW327" s="557" t="s">
        <v>824</v>
      </c>
      <c r="BX327" s="423"/>
      <c r="BY327" s="508"/>
      <c r="BZ327" s="235"/>
      <c r="CA327" s="547">
        <f t="shared" si="759"/>
        <v>197989.89873223333</v>
      </c>
      <c r="CB327" s="433"/>
      <c r="CC327" s="557" t="s">
        <v>824</v>
      </c>
      <c r="CD327" s="423"/>
      <c r="CE327" s="508"/>
      <c r="CF327" s="546" t="s">
        <v>825</v>
      </c>
      <c r="CG327" s="547">
        <f t="shared" si="760"/>
        <v>197989.89873223333</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idden="1">
      <c r="A330" s="546">
        <f>-G353</f>
        <v>0</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800000000000001"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idden="1">
      <c r="A339" s="450" t="s">
        <v>842</v>
      </c>
      <c r="B339" s="559"/>
      <c r="C339" s="417" t="s">
        <v>387</v>
      </c>
      <c r="D339" s="451">
        <f>D362</f>
        <v>197989.89873223333</v>
      </c>
      <c r="E339" s="417"/>
      <c r="F339" s="433"/>
      <c r="G339" s="417"/>
      <c r="H339" s="433"/>
      <c r="I339" s="417"/>
      <c r="J339" s="451">
        <f>D339</f>
        <v>197989.89873223333</v>
      </c>
      <c r="K339" s="417"/>
      <c r="L339" s="433"/>
      <c r="M339" s="417"/>
      <c r="N339" s="433"/>
      <c r="O339" s="417"/>
      <c r="P339" s="451">
        <f>J339</f>
        <v>197989.89873223333</v>
      </c>
      <c r="Q339" s="417"/>
      <c r="R339" s="433"/>
      <c r="S339" s="417"/>
      <c r="T339" s="433"/>
      <c r="U339" s="417"/>
      <c r="V339" s="451">
        <f>P339</f>
        <v>197989.89873223333</v>
      </c>
      <c r="W339" s="417"/>
      <c r="X339" s="433"/>
      <c r="Y339" s="417"/>
      <c r="Z339" s="433"/>
      <c r="AA339" s="417"/>
      <c r="AB339" s="451">
        <f>V339</f>
        <v>197989.89873223333</v>
      </c>
      <c r="AC339" s="417"/>
      <c r="AD339" s="433"/>
      <c r="AE339" s="417"/>
      <c r="AF339" s="433"/>
      <c r="AG339" s="417"/>
      <c r="AH339" s="451">
        <f>AB339</f>
        <v>197989.89873223333</v>
      </c>
      <c r="AI339" s="417"/>
      <c r="AJ339" s="433"/>
      <c r="AK339" s="417"/>
      <c r="AL339" s="433"/>
      <c r="AM339" s="417"/>
      <c r="AN339" s="451">
        <f>AH339</f>
        <v>197989.89873223333</v>
      </c>
      <c r="AO339" s="417"/>
      <c r="AP339" s="433"/>
      <c r="AQ339" s="417"/>
      <c r="AR339" s="433"/>
      <c r="AS339" s="417"/>
      <c r="AT339" s="451">
        <f>AN339</f>
        <v>197989.89873223333</v>
      </c>
      <c r="AU339" s="417"/>
      <c r="AV339" s="433"/>
      <c r="AW339" s="417"/>
      <c r="AX339" s="433"/>
      <c r="AY339" s="417"/>
      <c r="AZ339" s="451">
        <f>AT339</f>
        <v>197989.89873223333</v>
      </c>
      <c r="BA339" s="417"/>
      <c r="BB339" s="433"/>
      <c r="BC339" s="417"/>
      <c r="BD339" s="433"/>
      <c r="BE339" s="417"/>
      <c r="BF339" s="451">
        <f>AZ339</f>
        <v>197989.89873223333</v>
      </c>
      <c r="BG339" s="417"/>
      <c r="BH339" s="433"/>
      <c r="BI339" s="417"/>
      <c r="BJ339" s="433"/>
      <c r="BK339" s="417"/>
      <c r="BL339" s="451">
        <f>BF339</f>
        <v>197989.89873223333</v>
      </c>
      <c r="BM339" s="417"/>
      <c r="BN339" s="433"/>
      <c r="BO339" s="417"/>
      <c r="BP339" s="433"/>
      <c r="BQ339" s="417"/>
      <c r="BR339" s="451">
        <f>BL339</f>
        <v>197989.89873223333</v>
      </c>
      <c r="BS339" s="417"/>
      <c r="BT339" s="433"/>
      <c r="BU339" s="417"/>
      <c r="BV339" s="433"/>
      <c r="BW339" s="417"/>
      <c r="BX339" s="451">
        <f>BR339</f>
        <v>197989.89873223333</v>
      </c>
      <c r="BY339" s="417"/>
      <c r="BZ339" s="235"/>
      <c r="CA339" s="417"/>
      <c r="CB339" s="433"/>
      <c r="CC339" s="417"/>
      <c r="CD339" s="451">
        <f>BX339</f>
        <v>197989.89873223333</v>
      </c>
      <c r="CE339" s="417"/>
      <c r="CF339" s="433"/>
      <c r="CG339" s="417"/>
      <c r="CH339" s="433"/>
      <c r="CI339" s="417"/>
      <c r="CJ339" s="451">
        <f>CD339</f>
        <v>197989.89873223333</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763">BC342</f>
        <v>0</v>
      </c>
      <c r="BJ342" s="433"/>
      <c r="BK342" s="562" t="s">
        <v>835</v>
      </c>
      <c r="BL342" s="451">
        <f>BL341*BL337/2</f>
        <v>0</v>
      </c>
      <c r="BM342" s="417"/>
      <c r="BN342" s="433"/>
      <c r="BO342" s="449">
        <f t="shared" ref="BO333:BO350" si="764">BI342</f>
        <v>0</v>
      </c>
      <c r="BP342" s="433"/>
      <c r="BQ342" s="562" t="s">
        <v>835</v>
      </c>
      <c r="BR342" s="451">
        <f>BR341*BR337/2</f>
        <v>0</v>
      </c>
      <c r="BS342" s="417"/>
      <c r="BT342" s="433"/>
      <c r="BU342" s="449">
        <f t="shared" ref="BU333:BU350" si="765">BO342</f>
        <v>0</v>
      </c>
      <c r="BV342" s="433"/>
      <c r="BW342" s="562" t="s">
        <v>835</v>
      </c>
      <c r="BX342" s="451">
        <f>BX341*BX337/2</f>
        <v>0</v>
      </c>
      <c r="BY342" s="417"/>
      <c r="BZ342" s="433"/>
      <c r="CA342" s="449">
        <f t="shared" ref="CA333:CA350" si="766">BU342</f>
        <v>0</v>
      </c>
      <c r="CB342" s="433"/>
      <c r="CC342" s="562" t="s">
        <v>835</v>
      </c>
      <c r="CD342" s="451">
        <f>CD341*CD337/2</f>
        <v>0</v>
      </c>
      <c r="CE342" s="417"/>
      <c r="CF342" s="433"/>
      <c r="CG342" s="449">
        <f t="shared" ref="CG333:CG350" si="767">CA342</f>
        <v>0</v>
      </c>
      <c r="CH342" s="433"/>
      <c r="CI342" s="562" t="s">
        <v>835</v>
      </c>
      <c r="CJ342" s="451">
        <f>CJ341*CJ337/2</f>
        <v>0</v>
      </c>
      <c r="CK342" s="417"/>
      <c r="CL342" s="433"/>
    </row>
    <row r="343"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763"/>
        <v>0</v>
      </c>
      <c r="BJ343" s="433"/>
      <c r="BK343" s="417" t="s">
        <v>836</v>
      </c>
      <c r="BL343" s="451"/>
      <c r="BM343" s="417"/>
      <c r="BN343" s="433"/>
      <c r="BO343" s="451">
        <f t="shared" si="764"/>
        <v>0</v>
      </c>
      <c r="BP343" s="433"/>
      <c r="BQ343" s="417" t="s">
        <v>836</v>
      </c>
      <c r="BR343" s="451"/>
      <c r="BS343" s="417"/>
      <c r="BT343" s="433"/>
      <c r="BU343" s="451">
        <f t="shared" si="765"/>
        <v>0</v>
      </c>
      <c r="BV343" s="433"/>
      <c r="BW343" s="417" t="s">
        <v>836</v>
      </c>
      <c r="BX343" s="451"/>
      <c r="BY343" s="417"/>
      <c r="BZ343" s="433"/>
      <c r="CA343" s="451">
        <f t="shared" si="766"/>
        <v>0</v>
      </c>
      <c r="CB343" s="433"/>
      <c r="CC343" s="417" t="s">
        <v>836</v>
      </c>
      <c r="CD343" s="451"/>
      <c r="CE343" s="417"/>
      <c r="CF343" s="433"/>
      <c r="CG343" s="451">
        <f t="shared" si="767"/>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763"/>
        <v>0</v>
      </c>
      <c r="BJ344" s="433"/>
      <c r="BK344" s="423" t="s">
        <v>837</v>
      </c>
      <c r="BL344" s="452">
        <f>IF(BL337=0,0,-1*(BL331+BL352)/BL337)</f>
        <v>0</v>
      </c>
      <c r="BM344" s="417"/>
      <c r="BN344" s="564"/>
      <c r="BO344" s="450">
        <f t="shared" si="764"/>
        <v>0</v>
      </c>
      <c r="BP344" s="433"/>
      <c r="BQ344" s="423" t="s">
        <v>837</v>
      </c>
      <c r="BR344" s="452">
        <f>IF(BR337=0,0,-1*(BR331+BR352)/BR337)</f>
        <v>0</v>
      </c>
      <c r="BS344" s="417"/>
      <c r="BT344" s="564"/>
      <c r="BU344" s="450">
        <f t="shared" si="765"/>
        <v>0</v>
      </c>
      <c r="BV344" s="433"/>
      <c r="BW344" s="423" t="s">
        <v>837</v>
      </c>
      <c r="BX344" s="452">
        <f>IF(BX337=0,0,-1*(BX331+BX352)/BX337)</f>
        <v>0</v>
      </c>
      <c r="BY344" s="417"/>
      <c r="BZ344" s="564"/>
      <c r="CA344" s="450">
        <f t="shared" si="766"/>
        <v>0</v>
      </c>
      <c r="CB344" s="433"/>
      <c r="CC344" s="423" t="s">
        <v>837</v>
      </c>
      <c r="CD344" s="452">
        <f>IF(CD337=0,0,-1*(CD331+CD352)/CD337)</f>
        <v>0</v>
      </c>
      <c r="CE344" s="417"/>
      <c r="CF344" s="564"/>
      <c r="CG344" s="450">
        <f t="shared" si="767"/>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763"/>
        <v>0</v>
      </c>
      <c r="BJ345" s="433"/>
      <c r="BK345" s="500" t="s">
        <v>838</v>
      </c>
      <c r="BL345" s="451">
        <f>BL341*BL337/2</f>
        <v>0</v>
      </c>
      <c r="BM345" s="417"/>
      <c r="BN345" s="433"/>
      <c r="BO345" s="452">
        <f t="shared" si="764"/>
        <v>0</v>
      </c>
      <c r="BP345" s="433"/>
      <c r="BQ345" s="500" t="s">
        <v>838</v>
      </c>
      <c r="BR345" s="451">
        <f>BR341*BR337/2</f>
        <v>0</v>
      </c>
      <c r="BS345" s="417"/>
      <c r="BT345" s="433"/>
      <c r="BU345" s="452">
        <f t="shared" si="765"/>
        <v>0</v>
      </c>
      <c r="BV345" s="433"/>
      <c r="BW345" s="500" t="s">
        <v>838</v>
      </c>
      <c r="BX345" s="451">
        <f>BX341*BX337/2</f>
        <v>0</v>
      </c>
      <c r="BY345" s="417"/>
      <c r="BZ345" s="433"/>
      <c r="CA345" s="452">
        <f t="shared" si="766"/>
        <v>0</v>
      </c>
      <c r="CB345" s="433"/>
      <c r="CC345" s="500" t="s">
        <v>838</v>
      </c>
      <c r="CD345" s="451">
        <f>CD341*CD337/2</f>
        <v>0</v>
      </c>
      <c r="CE345" s="417"/>
      <c r="CF345" s="433"/>
      <c r="CG345" s="452">
        <f t="shared" si="767"/>
        <v>0</v>
      </c>
      <c r="CH345" s="433"/>
      <c r="CI345" s="500" t="s">
        <v>838</v>
      </c>
      <c r="CJ345" s="451">
        <f>CJ341*CJ337/2</f>
        <v>0</v>
      </c>
      <c r="CK345" s="417"/>
      <c r="CL345" s="433"/>
    </row>
    <row r="346"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c r="A349" s="235"/>
      <c r="B349" s="235"/>
      <c r="C349" s="417" t="s">
        <v>841</v>
      </c>
      <c r="D349" s="486">
        <f>D345+D346+D347</f>
        <v>0</v>
      </c>
      <c r="E349" s="556"/>
      <c r="F349" s="546" t="s">
        <v>823</v>
      </c>
      <c r="G349" s="417">
        <f>A361</f>
        <v>45000</v>
      </c>
      <c r="H349" s="433"/>
      <c r="I349" s="417" t="s">
        <v>841</v>
      </c>
      <c r="J349" s="486">
        <f>J345+J346+J347</f>
        <v>0</v>
      </c>
      <c r="K349" s="556"/>
      <c r="L349" s="546" t="s">
        <v>823</v>
      </c>
      <c r="M349" s="417">
        <f t="shared" ref="M333:M353" si="768">G349</f>
        <v>45000</v>
      </c>
      <c r="N349" s="433"/>
      <c r="O349" s="417" t="s">
        <v>841</v>
      </c>
      <c r="P349" s="486">
        <f>P345+P346+P347</f>
        <v>0</v>
      </c>
      <c r="Q349" s="556"/>
      <c r="R349" s="546" t="s">
        <v>823</v>
      </c>
      <c r="S349" s="417">
        <f t="shared" ref="S349:S350" si="769">M349</f>
        <v>45000</v>
      </c>
      <c r="T349" s="433"/>
      <c r="U349" s="417" t="s">
        <v>841</v>
      </c>
      <c r="V349" s="486">
        <f>V345+V346+V347</f>
        <v>0</v>
      </c>
      <c r="W349" s="556"/>
      <c r="X349" s="546" t="s">
        <v>823</v>
      </c>
      <c r="Y349" s="417">
        <f t="shared" ref="Y349:Y350" si="770">S349</f>
        <v>45000</v>
      </c>
      <c r="Z349" s="433"/>
      <c r="AA349" s="417" t="s">
        <v>841</v>
      </c>
      <c r="AB349" s="486">
        <f>AB345+AB346+AB347</f>
        <v>0</v>
      </c>
      <c r="AC349" s="556"/>
      <c r="AD349" s="546" t="s">
        <v>823</v>
      </c>
      <c r="AE349" s="417">
        <f t="shared" ref="AE333:AE350" si="771">Y349</f>
        <v>45000</v>
      </c>
      <c r="AF349" s="433"/>
      <c r="AG349" s="417" t="s">
        <v>841</v>
      </c>
      <c r="AH349" s="486">
        <f>AH345+AH346+AH347</f>
        <v>0</v>
      </c>
      <c r="AI349" s="556"/>
      <c r="AJ349" s="546" t="s">
        <v>823</v>
      </c>
      <c r="AK349" s="417">
        <f t="shared" ref="AK333:AK350" si="772">AE349</f>
        <v>45000</v>
      </c>
      <c r="AL349" s="433"/>
      <c r="AM349" s="417" t="s">
        <v>841</v>
      </c>
      <c r="AN349" s="486">
        <f>AN345+AN346+AN347</f>
        <v>0</v>
      </c>
      <c r="AO349" s="556"/>
      <c r="AP349" s="546" t="s">
        <v>823</v>
      </c>
      <c r="AQ349" s="417">
        <f t="shared" ref="AQ333:AQ350" si="773">AK349</f>
        <v>45000</v>
      </c>
      <c r="AR349" s="433"/>
      <c r="AS349" s="417" t="s">
        <v>841</v>
      </c>
      <c r="AT349" s="486">
        <f>AT345+AT346+AT347</f>
        <v>0</v>
      </c>
      <c r="AU349" s="556"/>
      <c r="AV349" s="546" t="s">
        <v>823</v>
      </c>
      <c r="AW349" s="417">
        <f t="shared" ref="AW349:AW350" si="774">AQ349</f>
        <v>45000</v>
      </c>
      <c r="AX349" s="433"/>
      <c r="AY349" s="417" t="s">
        <v>841</v>
      </c>
      <c r="AZ349" s="486">
        <f>AZ345+AZ346+AZ347</f>
        <v>0</v>
      </c>
      <c r="BA349" s="556"/>
      <c r="BB349" s="546" t="s">
        <v>823</v>
      </c>
      <c r="BC349" s="417">
        <f t="shared" ref="BC333:BC350" si="775">AW349</f>
        <v>45000</v>
      </c>
      <c r="BD349" s="433"/>
      <c r="BE349" s="417" t="s">
        <v>841</v>
      </c>
      <c r="BF349" s="486">
        <f>BF345+BF346+BF347</f>
        <v>0</v>
      </c>
      <c r="BG349" s="556"/>
      <c r="BH349" s="546" t="s">
        <v>823</v>
      </c>
      <c r="BI349" s="417">
        <f t="shared" si="763"/>
        <v>45000</v>
      </c>
      <c r="BJ349" s="433"/>
      <c r="BK349" s="417" t="s">
        <v>841</v>
      </c>
      <c r="BL349" s="486">
        <f>BL345+BL346+BL347</f>
        <v>0</v>
      </c>
      <c r="BM349" s="556"/>
      <c r="BN349" s="546" t="s">
        <v>823</v>
      </c>
      <c r="BO349" s="417">
        <f t="shared" si="764"/>
        <v>45000</v>
      </c>
      <c r="BP349" s="433"/>
      <c r="BQ349" s="417" t="s">
        <v>841</v>
      </c>
      <c r="BR349" s="486">
        <f>BR345+BR346+BR347</f>
        <v>0</v>
      </c>
      <c r="BS349" s="556"/>
      <c r="BT349" s="546" t="s">
        <v>823</v>
      </c>
      <c r="BU349" s="417">
        <f t="shared" si="765"/>
        <v>45000</v>
      </c>
      <c r="BV349" s="433"/>
      <c r="BW349" s="417" t="s">
        <v>841</v>
      </c>
      <c r="BX349" s="486">
        <f>BX345+BX346+BX347</f>
        <v>0</v>
      </c>
      <c r="BY349" s="556"/>
      <c r="CA349" s="417">
        <f t="shared" si="766"/>
        <v>45000</v>
      </c>
      <c r="CB349" s="433"/>
      <c r="CC349" s="417" t="s">
        <v>841</v>
      </c>
      <c r="CD349" s="486">
        <f>CD345+CD346+CD347</f>
        <v>0</v>
      </c>
      <c r="CE349" s="556"/>
      <c r="CF349" s="546" t="s">
        <v>823</v>
      </c>
      <c r="CG349" s="417">
        <f t="shared" si="767"/>
        <v>45000</v>
      </c>
      <c r="CH349" s="433"/>
      <c r="CI349" s="417" t="s">
        <v>841</v>
      </c>
      <c r="CJ349" s="486">
        <f>CJ345+CJ346+CJ347</f>
        <v>0</v>
      </c>
      <c r="CK349" s="556"/>
    </row>
    <row r="350" ht="16.199999999999999">
      <c r="B350" s="235"/>
      <c r="C350" s="423" t="s">
        <v>824</v>
      </c>
      <c r="D350" s="423"/>
      <c r="E350" s="508"/>
      <c r="F350" s="546" t="s">
        <v>825</v>
      </c>
      <c r="G350" s="547">
        <f>14000*(200^0.5)</f>
        <v>197989.89873223333</v>
      </c>
      <c r="H350" s="433"/>
      <c r="I350" s="557" t="s">
        <v>824</v>
      </c>
      <c r="J350" s="423"/>
      <c r="K350" s="508"/>
      <c r="L350" s="546" t="s">
        <v>825</v>
      </c>
      <c r="M350" s="547">
        <f t="shared" si="768"/>
        <v>197989.89873223333</v>
      </c>
      <c r="N350" s="433"/>
      <c r="O350" s="557" t="s">
        <v>824</v>
      </c>
      <c r="P350" s="423"/>
      <c r="Q350" s="508"/>
      <c r="R350" s="546" t="s">
        <v>825</v>
      </c>
      <c r="S350" s="547">
        <f t="shared" si="769"/>
        <v>197989.89873223333</v>
      </c>
      <c r="T350" s="433"/>
      <c r="U350" s="557" t="s">
        <v>824</v>
      </c>
      <c r="V350" s="423"/>
      <c r="W350" s="508"/>
      <c r="X350" s="546" t="s">
        <v>825</v>
      </c>
      <c r="Y350" s="547">
        <f t="shared" si="770"/>
        <v>197989.89873223333</v>
      </c>
      <c r="Z350" s="433"/>
      <c r="AA350" s="557" t="s">
        <v>824</v>
      </c>
      <c r="AB350" s="423"/>
      <c r="AC350" s="508"/>
      <c r="AD350" s="546" t="s">
        <v>825</v>
      </c>
      <c r="AE350" s="547">
        <f t="shared" si="771"/>
        <v>197989.89873223333</v>
      </c>
      <c r="AF350" s="433"/>
      <c r="AG350" s="557" t="s">
        <v>824</v>
      </c>
      <c r="AH350" s="423"/>
      <c r="AI350" s="508"/>
      <c r="AJ350" s="546" t="s">
        <v>825</v>
      </c>
      <c r="AK350" s="547">
        <f t="shared" si="772"/>
        <v>197989.89873223333</v>
      </c>
      <c r="AL350" s="433"/>
      <c r="AM350" s="557" t="s">
        <v>824</v>
      </c>
      <c r="AN350" s="423"/>
      <c r="AO350" s="508"/>
      <c r="AP350" s="546" t="s">
        <v>825</v>
      </c>
      <c r="AQ350" s="547">
        <f t="shared" si="773"/>
        <v>197989.89873223333</v>
      </c>
      <c r="AR350" s="433"/>
      <c r="AS350" s="557" t="s">
        <v>824</v>
      </c>
      <c r="AT350" s="423"/>
      <c r="AU350" s="508"/>
      <c r="AV350" s="546" t="s">
        <v>825</v>
      </c>
      <c r="AW350" s="547">
        <f t="shared" si="774"/>
        <v>197989.89873223333</v>
      </c>
      <c r="AX350" s="433"/>
      <c r="AY350" s="557" t="s">
        <v>824</v>
      </c>
      <c r="AZ350" s="423"/>
      <c r="BA350" s="508"/>
      <c r="BB350" s="546" t="s">
        <v>825</v>
      </c>
      <c r="BC350" s="547">
        <f t="shared" si="775"/>
        <v>197989.89873223333</v>
      </c>
      <c r="BD350" s="433"/>
      <c r="BE350" s="557" t="s">
        <v>824</v>
      </c>
      <c r="BF350" s="423"/>
      <c r="BG350" s="508"/>
      <c r="BH350" s="546" t="s">
        <v>825</v>
      </c>
      <c r="BI350" s="547">
        <f t="shared" si="763"/>
        <v>197989.89873223333</v>
      </c>
      <c r="BJ350" s="433"/>
      <c r="BK350" s="557" t="s">
        <v>824</v>
      </c>
      <c r="BL350" s="423"/>
      <c r="BM350" s="508"/>
      <c r="BN350" s="546" t="s">
        <v>825</v>
      </c>
      <c r="BO350" s="547">
        <f t="shared" si="764"/>
        <v>197989.89873223333</v>
      </c>
      <c r="BP350" s="433"/>
      <c r="BQ350" s="557" t="s">
        <v>824</v>
      </c>
      <c r="BR350" s="423"/>
      <c r="BS350" s="508"/>
      <c r="BT350" s="546" t="s">
        <v>825</v>
      </c>
      <c r="BU350" s="547">
        <f t="shared" si="765"/>
        <v>197989.89873223333</v>
      </c>
      <c r="BV350" s="433"/>
      <c r="BW350" s="557" t="s">
        <v>824</v>
      </c>
      <c r="BX350" s="423"/>
      <c r="BY350" s="508"/>
      <c r="BZ350" s="235"/>
      <c r="CA350" s="547">
        <f t="shared" si="766"/>
        <v>197989.89873223333</v>
      </c>
      <c r="CB350" s="433"/>
      <c r="CC350" s="557" t="s">
        <v>824</v>
      </c>
      <c r="CD350" s="423"/>
      <c r="CE350" s="508"/>
      <c r="CF350" s="546" t="s">
        <v>825</v>
      </c>
      <c r="CG350" s="547">
        <f t="shared" si="767"/>
        <v>197989.89873223333</v>
      </c>
      <c r="CH350" s="433"/>
      <c r="CI350" s="557" t="s">
        <v>824</v>
      </c>
      <c r="CJ350" s="423"/>
      <c r="CK350" s="508"/>
      <c r="CL350" s="235"/>
    </row>
    <row r="351" ht="16.199999999999999">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199999999999999">
      <c r="A352" s="546" t="s">
        <v>182</v>
      </c>
      <c r="C352" s="412"/>
      <c r="D352" s="413" t="e">
        <f>D136</f>
        <v>#REF!</v>
      </c>
      <c r="E352" s="414"/>
      <c r="F352" s="459">
        <f>IF(H153=3,0,IF(F153=3,G352*G353,G353*G352/2))</f>
        <v>0</v>
      </c>
      <c r="G352" s="415"/>
      <c r="H352" s="459"/>
      <c r="I352" s="412"/>
      <c r="J352" s="413" t="e">
        <f>J136</f>
        <v>#REF!</v>
      </c>
      <c r="K352" s="414"/>
      <c r="L352" s="459">
        <f>IF(N153=3,0,IF(L153=3,M352*M353,M353*M352/2))</f>
        <v>0</v>
      </c>
      <c r="M352" s="415"/>
      <c r="N352" s="459">
        <f>IF(L153=3,0,IF(N153=3,M353*M352,M353*M352/2))</f>
        <v>0</v>
      </c>
      <c r="O352" s="412"/>
      <c r="P352" s="413" t="e">
        <f>P136</f>
        <v>#REF!</v>
      </c>
      <c r="Q352" s="414"/>
      <c r="R352" s="459">
        <f>IF(T153=3,0,IF(R153=3,S352*S353,S353*S352/2))</f>
        <v>0</v>
      </c>
      <c r="S352" s="415"/>
      <c r="T352" s="459">
        <f>IF(R153=3,0,IF(T153=3,S353*S352,S353*S352/2))</f>
        <v>0</v>
      </c>
      <c r="U352" s="412"/>
      <c r="V352" s="413" t="e">
        <f>V136</f>
        <v>#REF!</v>
      </c>
      <c r="W352" s="414"/>
      <c r="X352" s="459">
        <f>IF(Z153=3,0,IF(X153=3,Y352*Y353,Y353*Y352/2))</f>
        <v>0</v>
      </c>
      <c r="Y352" s="415"/>
      <c r="Z352" s="459">
        <f>IF(X153=3,0,IF(Z153=3,Y353*Y352,Y353*Y352/2))</f>
        <v>0</v>
      </c>
      <c r="AA352" s="412"/>
      <c r="AB352" s="413" t="e">
        <f>AB136</f>
        <v>#REF!</v>
      </c>
      <c r="AC352" s="414"/>
      <c r="AD352" s="459"/>
      <c r="AE352" s="415"/>
      <c r="AF352" s="459"/>
      <c r="AG352" s="412"/>
      <c r="AH352" s="413" t="e">
        <f>AH136</f>
        <v>#REF!</v>
      </c>
      <c r="AI352" s="414"/>
      <c r="AJ352" s="459">
        <f>IF(AL153=3,0,IF(AJ153=3,AK352*AK353,AK353*AK352/2))</f>
        <v>0</v>
      </c>
      <c r="AK352" s="415">
        <f>AK329</f>
        <v>0</v>
      </c>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c r="A353" s="546" t="s">
        <v>844</v>
      </c>
      <c r="C353" s="418">
        <f>C171</f>
        <v>0</v>
      </c>
      <c r="D353" s="417"/>
      <c r="E353" s="419" t="e">
        <f>E171</f>
        <v>#REF!</v>
      </c>
      <c r="F353" s="420"/>
      <c r="G353" s="417"/>
      <c r="H353" s="420"/>
      <c r="I353" s="418" t="e">
        <f>I171</f>
        <v>#REF!</v>
      </c>
      <c r="J353" s="417"/>
      <c r="K353" s="419" t="e">
        <f>K171</f>
        <v>#REF!</v>
      </c>
      <c r="L353" s="420"/>
      <c r="M353" s="417">
        <f t="shared" si="768"/>
        <v>0</v>
      </c>
      <c r="N353" s="420"/>
      <c r="O353" s="418" t="e">
        <f>O171</f>
        <v>#REF!</v>
      </c>
      <c r="P353" s="417"/>
      <c r="Q353" s="419" t="e">
        <f>Q171</f>
        <v>#REF!</v>
      </c>
      <c r="R353" s="420"/>
      <c r="S353" s="417"/>
      <c r="T353" s="421"/>
      <c r="U353" s="418" t="e">
        <f>U171</f>
        <v>#REF!</v>
      </c>
      <c r="V353" s="417"/>
      <c r="W353" s="419" t="e">
        <f>W171</f>
        <v>#REF!</v>
      </c>
      <c r="X353" s="420">
        <v>0.53684811594451687</v>
      </c>
      <c r="Y353" s="417"/>
      <c r="Z353" s="420">
        <v>0.47666688405548308</v>
      </c>
      <c r="AA353" s="418" t="e">
        <f>AA171</f>
        <v>#REF!</v>
      </c>
      <c r="AB353" s="417"/>
      <c r="AC353" s="419" t="e">
        <f>AC171</f>
        <v>#REF!</v>
      </c>
      <c r="AD353" s="420"/>
      <c r="AE353" s="417"/>
      <c r="AF353" s="421"/>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c r="A354" s="546" t="s">
        <v>826</v>
      </c>
      <c r="C354" s="424"/>
      <c r="D354" s="485" t="e">
        <f>D187</f>
        <v>#REF!</v>
      </c>
      <c r="E354" s="428"/>
      <c r="F354" s="426"/>
      <c r="G354" s="423"/>
      <c r="H354" s="427"/>
      <c r="I354" s="424"/>
      <c r="J354" s="485" t="e">
        <f>J187</f>
        <v>#REF!</v>
      </c>
      <c r="K354" s="428"/>
      <c r="L354" s="426">
        <f>IF(N153=3,0,IF(L153=3,0,IF(M352=0,0,-1*(K353+O353)/M352)))</f>
        <v>0</v>
      </c>
      <c r="M354" s="423"/>
      <c r="N354" s="427">
        <f>IF(L153=3,0,IF(N153=3,0,IF(M352=0,0,(K353+O353)/M352)))</f>
        <v>0</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c r="AE354" s="423"/>
      <c r="AF354" s="427"/>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c r="A355" s="546" t="s">
        <v>827</v>
      </c>
      <c r="B355" s="235"/>
      <c r="C355" s="550" t="s">
        <v>827</v>
      </c>
      <c r="D355" s="486">
        <f>F352+F353+F354+F351+B355+F355</f>
        <v>0</v>
      </c>
      <c r="E355" s="235"/>
      <c r="F355" s="417"/>
      <c r="G355" s="480" t="s">
        <v>828</v>
      </c>
      <c r="H355" s="417"/>
      <c r="I355" s="550" t="s">
        <v>827</v>
      </c>
      <c r="J355" s="486">
        <f>(SUM(H351:H354))+(SUM(L351:L354))</f>
        <v>0</v>
      </c>
      <c r="K355" s="235"/>
      <c r="L355" s="417"/>
      <c r="M355" s="480" t="s">
        <v>828</v>
      </c>
      <c r="N355" s="417"/>
      <c r="O355" s="550" t="s">
        <v>827</v>
      </c>
      <c r="P355" s="486">
        <f>(SUM(N351:N354))+(SUM(R351:R354))</f>
        <v>0</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c r="A356" s="235"/>
      <c r="B356" s="235"/>
      <c r="C356" s="417" t="s">
        <v>829</v>
      </c>
      <c r="D356" s="486">
        <f>D355+D340+D333</f>
        <v>0</v>
      </c>
      <c r="E356" s="235"/>
      <c r="F356" s="417"/>
      <c r="G356" s="417" t="s">
        <v>830</v>
      </c>
      <c r="H356" s="417"/>
      <c r="I356" s="417"/>
      <c r="J356" s="486">
        <f>J355+J340+J333</f>
        <v>0</v>
      </c>
      <c r="K356" s="235"/>
      <c r="L356" s="417"/>
      <c r="M356" s="417" t="s">
        <v>830</v>
      </c>
      <c r="N356" s="417"/>
      <c r="O356" s="417"/>
      <c r="P356" s="486">
        <f>P355+P340+P333</f>
        <v>0</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c r="A358" s="555">
        <f>SUM(D358:BP358)</f>
        <v>1.0135149999999999</v>
      </c>
      <c r="B358" s="235"/>
      <c r="C358" s="480" t="s">
        <v>845</v>
      </c>
      <c r="D358" s="486">
        <f>IF(D360=0,0,D365+D366+D367)</f>
        <v>0</v>
      </c>
      <c r="E358" s="556"/>
      <c r="F358" s="433"/>
      <c r="G358" s="417"/>
      <c r="H358" s="433"/>
      <c r="I358" s="480" t="s">
        <v>845</v>
      </c>
      <c r="J358" s="486">
        <f>IF(J360=0,0,J365+J366+J367)</f>
        <v>0</v>
      </c>
      <c r="K358" s="556"/>
      <c r="L358" s="433"/>
      <c r="M358" s="417">
        <f>J355+P355+V355+AB355</f>
        <v>1.0135149999999999</v>
      </c>
      <c r="N358" s="433"/>
      <c r="O358" s="480" t="s">
        <v>845</v>
      </c>
      <c r="P358" s="486">
        <f>IF(P360=0,0,P365+P366+P367)</f>
        <v>0</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80000000000000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c r="A360" s="558" t="s">
        <v>801</v>
      </c>
      <c r="B360" s="235"/>
      <c r="C360" s="417" t="s">
        <v>409</v>
      </c>
      <c r="D360" s="449"/>
      <c r="E360" s="417"/>
      <c r="F360" s="433"/>
      <c r="G360" s="417"/>
      <c r="H360" s="433"/>
      <c r="I360" s="417" t="s">
        <v>409</v>
      </c>
      <c r="J360" s="449">
        <f>D360</f>
        <v>0</v>
      </c>
      <c r="K360" s="417"/>
      <c r="L360" s="433"/>
      <c r="M360" s="417"/>
      <c r="N360" s="433"/>
      <c r="O360" s="417" t="s">
        <v>409</v>
      </c>
      <c r="P360" s="449">
        <f>J360</f>
        <v>0</v>
      </c>
      <c r="Q360" s="417"/>
      <c r="R360" s="433"/>
      <c r="S360" s="417"/>
      <c r="T360" s="433"/>
      <c r="U360" s="417" t="s">
        <v>409</v>
      </c>
      <c r="V360" s="449"/>
      <c r="W360" s="417"/>
      <c r="X360" s="433"/>
      <c r="Y360" s="417"/>
      <c r="Z360" s="433"/>
      <c r="AA360" s="417" t="s">
        <v>409</v>
      </c>
      <c r="AB360" s="449">
        <f t="shared" ref="AB360:AB362" si="776">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777">AN360</f>
        <v>0</v>
      </c>
      <c r="AU360" s="417"/>
      <c r="AV360" s="433"/>
      <c r="AW360" s="417"/>
      <c r="AX360" s="433"/>
      <c r="AY360" s="417" t="s">
        <v>409</v>
      </c>
      <c r="AZ360" s="449">
        <f t="shared" ref="AZ360:AZ362" si="778">AT360</f>
        <v>0</v>
      </c>
      <c r="BA360" s="417"/>
      <c r="BB360" s="433"/>
      <c r="BC360" s="417"/>
      <c r="BD360" s="433"/>
      <c r="BE360" s="417" t="s">
        <v>409</v>
      </c>
      <c r="BF360" s="449">
        <f t="shared" ref="BF360:BF362" si="779">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customHeight="1">
      <c r="A361" s="450">
        <f>A364*B361*B361*B361/12</f>
        <v>45000</v>
      </c>
      <c r="B361" s="559">
        <v>30</v>
      </c>
      <c r="C361" s="417" t="s">
        <v>801</v>
      </c>
      <c r="D361" s="451">
        <f>G366</f>
        <v>67500</v>
      </c>
      <c r="E361" s="417"/>
      <c r="F361" s="433"/>
      <c r="G361" s="417"/>
      <c r="H361" s="433"/>
      <c r="I361" s="417"/>
      <c r="J361" s="451">
        <f>M366</f>
        <v>67500</v>
      </c>
      <c r="K361" s="417"/>
      <c r="L361" s="433"/>
      <c r="M361" s="417"/>
      <c r="N361" s="433"/>
      <c r="O361" s="417"/>
      <c r="P361" s="451">
        <f>S366</f>
        <v>67500</v>
      </c>
      <c r="Q361" s="417"/>
      <c r="R361" s="433"/>
      <c r="S361" s="417"/>
      <c r="T361" s="433"/>
      <c r="U361" s="417"/>
      <c r="V361" s="451">
        <f>Y366</f>
        <v>2</v>
      </c>
      <c r="W361" s="417"/>
      <c r="X361" s="433"/>
      <c r="Y361" s="417"/>
      <c r="Z361" s="433"/>
      <c r="AA361" s="417"/>
      <c r="AB361" s="451">
        <f t="shared" si="776"/>
        <v>2</v>
      </c>
      <c r="AC361" s="417"/>
      <c r="AD361" s="433"/>
      <c r="AE361" s="417"/>
      <c r="AF361" s="433"/>
      <c r="AG361" s="417"/>
      <c r="AH361" s="451">
        <f t="shared" ref="AH361:AH362" si="780">AB361</f>
        <v>2</v>
      </c>
      <c r="AI361" s="417"/>
      <c r="AJ361" s="433"/>
      <c r="AK361" s="417"/>
      <c r="AL361" s="433"/>
      <c r="AM361" s="417"/>
      <c r="AN361" s="451">
        <f t="shared" ref="AN361:AN362" si="781">AH361</f>
        <v>2</v>
      </c>
      <c r="AO361" s="417"/>
      <c r="AP361" s="433"/>
      <c r="AQ361" s="417"/>
      <c r="AR361" s="433"/>
      <c r="AS361" s="417"/>
      <c r="AT361" s="451">
        <f t="shared" si="777"/>
        <v>2</v>
      </c>
      <c r="AU361" s="417"/>
      <c r="AV361" s="433"/>
      <c r="AW361" s="417"/>
      <c r="AX361" s="433"/>
      <c r="AY361" s="417"/>
      <c r="AZ361" s="451">
        <f t="shared" si="778"/>
        <v>2</v>
      </c>
      <c r="BA361" s="417"/>
      <c r="BB361" s="433"/>
      <c r="BC361" s="417"/>
      <c r="BD361" s="433"/>
      <c r="BE361" s="417"/>
      <c r="BF361" s="451">
        <f t="shared" si="779"/>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c r="A362" s="450" t="s">
        <v>842</v>
      </c>
      <c r="B362" s="559"/>
      <c r="C362" s="417" t="s">
        <v>387</v>
      </c>
      <c r="D362" s="451">
        <f>G350</f>
        <v>197989.89873223333</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776"/>
        <v>197989.89873223333</v>
      </c>
      <c r="AC362" s="417"/>
      <c r="AD362" s="433"/>
      <c r="AE362" s="417"/>
      <c r="AF362" s="433"/>
      <c r="AG362" s="417"/>
      <c r="AH362" s="451">
        <f t="shared" si="780"/>
        <v>197989.89873223333</v>
      </c>
      <c r="AI362" s="417"/>
      <c r="AJ362" s="433"/>
      <c r="AK362" s="417"/>
      <c r="AL362" s="433"/>
      <c r="AM362" s="417"/>
      <c r="AN362" s="451">
        <f t="shared" si="781"/>
        <v>197989.89873223333</v>
      </c>
      <c r="AO362" s="417"/>
      <c r="AP362" s="433"/>
      <c r="AQ362" s="417"/>
      <c r="AR362" s="433"/>
      <c r="AS362" s="417"/>
      <c r="AT362" s="451">
        <f t="shared" si="777"/>
        <v>197989.89873223333</v>
      </c>
      <c r="AU362" s="417"/>
      <c r="AV362" s="433"/>
      <c r="AW362" s="417"/>
      <c r="AX362" s="433"/>
      <c r="AY362" s="417"/>
      <c r="AZ362" s="451">
        <f t="shared" si="778"/>
        <v>197989.89873223333</v>
      </c>
      <c r="BA362" s="417"/>
      <c r="BB362" s="433"/>
      <c r="BC362" s="417"/>
      <c r="BD362" s="433"/>
      <c r="BE362" s="417"/>
      <c r="BF362" s="451">
        <f t="shared" si="779"/>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customHeight="1">
      <c r="A363" s="573">
        <f>0.026/12</f>
        <v>0.0021666666666666666</v>
      </c>
      <c r="B363" s="559"/>
      <c r="C363" s="417" t="s">
        <v>308</v>
      </c>
      <c r="D363" s="451">
        <f>D360*G368</f>
        <v>0</v>
      </c>
      <c r="E363" s="417"/>
      <c r="F363" s="433"/>
      <c r="G363" s="417"/>
      <c r="H363" s="433"/>
      <c r="I363" s="417"/>
      <c r="J363" s="451"/>
      <c r="K363" s="417"/>
      <c r="L363" s="433"/>
      <c r="M363" s="417"/>
      <c r="N363" s="433"/>
      <c r="O363" s="417"/>
      <c r="P363" s="451">
        <f>P360*S368</f>
        <v>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c r="A364" s="433">
        <v>20</v>
      </c>
      <c r="B364" s="235"/>
      <c r="C364" s="417" t="s">
        <v>834</v>
      </c>
      <c r="D364" s="452"/>
      <c r="E364" s="417"/>
      <c r="F364" s="433"/>
      <c r="G364" s="561">
        <v>30</v>
      </c>
      <c r="H364" s="433"/>
      <c r="I364" s="417" t="s">
        <v>834</v>
      </c>
      <c r="J364" s="452"/>
      <c r="K364" s="417"/>
      <c r="L364" s="433"/>
      <c r="M364" s="561">
        <v>30</v>
      </c>
      <c r="N364" s="433"/>
      <c r="O364" s="417" t="s">
        <v>834</v>
      </c>
      <c r="P364" s="452"/>
      <c r="Q364" s="417"/>
      <c r="R364" s="433"/>
      <c r="S364" s="561">
        <v>30</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customHeight="1">
      <c r="C366" s="563" t="s">
        <v>836</v>
      </c>
      <c r="D366" s="451"/>
      <c r="E366" s="417"/>
      <c r="F366" s="433"/>
      <c r="G366" s="451">
        <f>G364*F367*F367*F367/12</f>
        <v>67500</v>
      </c>
      <c r="H366" s="433"/>
      <c r="I366" s="563" t="s">
        <v>836</v>
      </c>
      <c r="J366" s="451"/>
      <c r="K366" s="417"/>
      <c r="L366" s="433"/>
      <c r="M366" s="451">
        <f>M364*L367*L367*L367/12</f>
        <v>67500</v>
      </c>
      <c r="N366" s="433"/>
      <c r="O366" s="563" t="s">
        <v>836</v>
      </c>
      <c r="P366" s="451"/>
      <c r="Q366" s="417"/>
      <c r="R366" s="433"/>
      <c r="S366" s="451">
        <f>S364*R367*R367*R367/12</f>
        <v>67500</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c r="C367" s="561" t="s">
        <v>837</v>
      </c>
      <c r="D367" s="452">
        <f>IF(D360=0,0,-1*(D354+D375)/D360)</f>
        <v>0</v>
      </c>
      <c r="E367" s="417"/>
      <c r="F367" s="564">
        <v>30</v>
      </c>
      <c r="G367" s="450" t="s">
        <v>591</v>
      </c>
      <c r="H367" s="433"/>
      <c r="I367" s="561" t="s">
        <v>837</v>
      </c>
      <c r="J367" s="452">
        <f>IF(J360=0,0,-1*(J354+J375)/J360)</f>
        <v>0</v>
      </c>
      <c r="K367" s="417"/>
      <c r="L367" s="564">
        <v>30</v>
      </c>
      <c r="M367" s="450" t="s">
        <v>591</v>
      </c>
      <c r="N367" s="433"/>
      <c r="O367" s="561" t="s">
        <v>837</v>
      </c>
      <c r="P367" s="452">
        <f>IF(P360=0,0,-1*(P354+P375)/P360)</f>
        <v>0</v>
      </c>
      <c r="Q367" s="417"/>
      <c r="R367" s="564">
        <v>30</v>
      </c>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c r="C368" s="565" t="s">
        <v>838</v>
      </c>
      <c r="D368" s="451">
        <f>D364*D360/2</f>
        <v>0</v>
      </c>
      <c r="E368" s="417"/>
      <c r="F368" s="433"/>
      <c r="G368" s="575">
        <f>G364*F367*2400/10000</f>
        <v>216</v>
      </c>
      <c r="H368" s="433"/>
      <c r="I368" s="565" t="s">
        <v>838</v>
      </c>
      <c r="J368" s="451">
        <f>J364*J360/2</f>
        <v>0</v>
      </c>
      <c r="K368" s="417"/>
      <c r="L368" s="433"/>
      <c r="M368" s="575">
        <f>M364*L367*2400/10000</f>
        <v>216</v>
      </c>
      <c r="N368" s="433"/>
      <c r="O368" s="565" t="s">
        <v>838</v>
      </c>
      <c r="P368" s="451">
        <f>P364*P360/2</f>
        <v>0</v>
      </c>
      <c r="Q368" s="417"/>
      <c r="R368" s="433"/>
      <c r="S368" s="575">
        <f>S364*R367*2400/10000</f>
        <v>216</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c r="C370" s="567" t="s">
        <v>840</v>
      </c>
      <c r="D370" s="452">
        <f>IF(D360=0,0,(D354+D375)/D360)</f>
        <v>0</v>
      </c>
      <c r="E370" s="417"/>
      <c r="F370" s="546" t="s">
        <v>387</v>
      </c>
      <c r="G370" s="235">
        <f>D362</f>
        <v>197989.89873223333</v>
      </c>
      <c r="H370" s="433"/>
      <c r="I370" s="567" t="s">
        <v>840</v>
      </c>
      <c r="J370" s="452">
        <f>IF(J360=0,0,(J354+J375)/J360)</f>
        <v>0</v>
      </c>
      <c r="K370" s="417"/>
      <c r="L370" s="546" t="s">
        <v>387</v>
      </c>
      <c r="M370" s="235">
        <f>J362</f>
        <v>197989.89873223333</v>
      </c>
      <c r="N370" s="433"/>
      <c r="O370" s="567" t="s">
        <v>840</v>
      </c>
      <c r="P370" s="452">
        <f>IF(P360=0,0,(P354+P375)/P360)</f>
        <v>0</v>
      </c>
      <c r="Q370" s="417"/>
      <c r="R370" s="546" t="s">
        <v>387</v>
      </c>
      <c r="S370" s="235">
        <f>P362</f>
        <v>197989.89873223333</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f>D368+D369+D370</f>
        <v>0</v>
      </c>
      <c r="E372" s="556"/>
      <c r="F372" s="546" t="s">
        <v>823</v>
      </c>
      <c r="G372" s="417">
        <f>A384</f>
        <v>21561</v>
      </c>
      <c r="H372" s="433"/>
      <c r="I372" s="480" t="s">
        <v>841</v>
      </c>
      <c r="J372" s="486">
        <f>J368+J369+J370</f>
        <v>0</v>
      </c>
      <c r="K372" s="556"/>
      <c r="L372" s="546" t="s">
        <v>823</v>
      </c>
      <c r="M372" s="417">
        <f t="shared" ref="M372:M376" si="782">G372</f>
        <v>21561</v>
      </c>
      <c r="N372" s="433"/>
      <c r="O372" s="480" t="s">
        <v>841</v>
      </c>
      <c r="P372" s="486">
        <f>P368+P369+P370</f>
        <v>0</v>
      </c>
      <c r="Q372" s="556"/>
      <c r="R372" s="546" t="s">
        <v>823</v>
      </c>
      <c r="S372" s="417">
        <f t="shared" ref="S372:S376" si="783">M372</f>
        <v>21561</v>
      </c>
      <c r="T372" s="433"/>
      <c r="U372" s="480" t="s">
        <v>841</v>
      </c>
      <c r="V372" s="486">
        <f>V368+V369+V370</f>
        <v>0</v>
      </c>
      <c r="W372" s="556"/>
      <c r="X372" s="546" t="s">
        <v>823</v>
      </c>
      <c r="Y372" s="417">
        <f t="shared" ref="Y372:Y376" si="784">S372</f>
        <v>21561</v>
      </c>
      <c r="Z372" s="433"/>
      <c r="AA372" s="480" t="s">
        <v>841</v>
      </c>
      <c r="AB372" s="486">
        <f>AB368+AB369+AB370</f>
        <v>0</v>
      </c>
      <c r="AC372" s="556"/>
      <c r="AD372" s="546" t="s">
        <v>823</v>
      </c>
      <c r="AE372" s="417">
        <f t="shared" ref="AE372:AE376" si="785">Y372</f>
        <v>21561</v>
      </c>
      <c r="AF372" s="433"/>
      <c r="AG372" s="480" t="s">
        <v>841</v>
      </c>
      <c r="AH372" s="486">
        <f>AH368+AH369+AH370</f>
        <v>0</v>
      </c>
      <c r="AI372" s="556"/>
      <c r="AJ372" s="546" t="s">
        <v>823</v>
      </c>
      <c r="AK372" s="417">
        <f t="shared" ref="AK372:AK373" si="786">AE372</f>
        <v>21561</v>
      </c>
      <c r="AL372" s="433"/>
      <c r="AM372" s="480" t="s">
        <v>841</v>
      </c>
      <c r="AN372" s="486">
        <f>AN368+AN369+AN370</f>
        <v>0</v>
      </c>
      <c r="AO372" s="556"/>
      <c r="AP372" s="546" t="s">
        <v>823</v>
      </c>
      <c r="AQ372" s="417">
        <f t="shared" ref="AQ372:AQ373" si="787">AK372</f>
        <v>21561</v>
      </c>
      <c r="AR372" s="433"/>
      <c r="AS372" s="480" t="s">
        <v>841</v>
      </c>
      <c r="AT372" s="486">
        <f>AT368+AT369+AT370</f>
        <v>0</v>
      </c>
      <c r="AU372" s="556"/>
      <c r="AV372" s="546" t="s">
        <v>823</v>
      </c>
      <c r="AW372" s="417">
        <f t="shared" ref="AW372:AW376" si="788">AQ372</f>
        <v>21561</v>
      </c>
      <c r="AX372" s="433"/>
      <c r="AY372" s="480" t="s">
        <v>841</v>
      </c>
      <c r="AZ372" s="486">
        <f>AZ368+AZ369+AZ370</f>
        <v>0</v>
      </c>
      <c r="BA372" s="556"/>
      <c r="BB372" s="546" t="s">
        <v>823</v>
      </c>
      <c r="BC372" s="417">
        <f t="shared" ref="BC372:BC376" si="789">AW372</f>
        <v>21561</v>
      </c>
      <c r="BD372" s="433"/>
      <c r="BE372" s="480" t="s">
        <v>841</v>
      </c>
      <c r="BF372" s="486">
        <f>BF368+BF369+BF370</f>
        <v>0</v>
      </c>
      <c r="BG372" s="556"/>
      <c r="BH372" s="546" t="s">
        <v>823</v>
      </c>
      <c r="BI372" s="417">
        <f t="shared" ref="BI372:BI373" si="790">BC372</f>
        <v>21561</v>
      </c>
      <c r="BJ372" s="433"/>
      <c r="BK372" s="480" t="s">
        <v>841</v>
      </c>
      <c r="BL372" s="486">
        <f>BL368+BL369+BL370</f>
        <v>0</v>
      </c>
      <c r="BM372" s="556"/>
      <c r="BN372" s="546" t="s">
        <v>823</v>
      </c>
      <c r="BO372" s="417">
        <f t="shared" ref="BO372:BO373" si="791">BI372</f>
        <v>21561</v>
      </c>
      <c r="BP372" s="433"/>
      <c r="BQ372" s="480" t="s">
        <v>841</v>
      </c>
      <c r="BR372" s="486">
        <f>BR368+BR369+BR370</f>
        <v>0</v>
      </c>
      <c r="BS372" s="556"/>
      <c r="BT372" s="546" t="s">
        <v>823</v>
      </c>
      <c r="BU372" s="417">
        <f t="shared" ref="BU372:BU373" si="792">BO372</f>
        <v>21561</v>
      </c>
      <c r="BV372" s="433"/>
      <c r="BW372" s="480" t="s">
        <v>841</v>
      </c>
      <c r="BX372" s="486">
        <f>BX368+BX369+BX370</f>
        <v>0</v>
      </c>
      <c r="BY372" s="556"/>
      <c r="CA372" s="417">
        <f t="shared" ref="CA372:CA373" si="793">BU372</f>
        <v>21561</v>
      </c>
      <c r="CB372" s="433"/>
      <c r="CC372" s="480" t="s">
        <v>841</v>
      </c>
      <c r="CD372" s="486">
        <f>CD368+CD369+CD370</f>
        <v>0</v>
      </c>
      <c r="CE372" s="556"/>
      <c r="CF372" s="546" t="s">
        <v>823</v>
      </c>
      <c r="CG372" s="417">
        <f t="shared" ref="CG372:CG373" si="794">CA372</f>
        <v>21561</v>
      </c>
      <c r="CH372" s="433"/>
      <c r="CI372" s="480" t="s">
        <v>841</v>
      </c>
      <c r="CJ372" s="486">
        <f>CJ368+CJ369+CJ370</f>
        <v>0</v>
      </c>
      <c r="CK372" s="556"/>
    </row>
    <row r="373" ht="16.199999999999999">
      <c r="A373" s="235"/>
      <c r="B373" s="235"/>
      <c r="C373" s="423" t="s">
        <v>824</v>
      </c>
      <c r="D373" s="423"/>
      <c r="E373" s="508"/>
      <c r="F373" s="546" t="s">
        <v>825</v>
      </c>
      <c r="G373" s="547">
        <f>'torsion total la mina'!I21</f>
        <v>2043185.9045536269</v>
      </c>
      <c r="H373" s="433"/>
      <c r="I373" s="557" t="s">
        <v>824</v>
      </c>
      <c r="J373" s="423"/>
      <c r="K373" s="508"/>
      <c r="L373" s="546" t="s">
        <v>825</v>
      </c>
      <c r="M373" s="547">
        <f t="shared" si="782"/>
        <v>2043185.9045536269</v>
      </c>
      <c r="N373" s="433"/>
      <c r="O373" s="557" t="s">
        <v>824</v>
      </c>
      <c r="P373" s="423"/>
      <c r="Q373" s="508"/>
      <c r="R373" s="546" t="s">
        <v>825</v>
      </c>
      <c r="S373" s="547">
        <f t="shared" si="783"/>
        <v>2043185.9045536269</v>
      </c>
      <c r="T373" s="433"/>
      <c r="U373" s="557" t="s">
        <v>824</v>
      </c>
      <c r="V373" s="423"/>
      <c r="W373" s="508"/>
      <c r="X373" s="546" t="s">
        <v>825</v>
      </c>
      <c r="Y373" s="547">
        <f t="shared" si="784"/>
        <v>2043185.9045536269</v>
      </c>
      <c r="Z373" s="433"/>
      <c r="AA373" s="557" t="s">
        <v>824</v>
      </c>
      <c r="AB373" s="423"/>
      <c r="AC373" s="508"/>
      <c r="AD373" s="546" t="s">
        <v>825</v>
      </c>
      <c r="AE373" s="547">
        <f t="shared" si="785"/>
        <v>2043185.9045536269</v>
      </c>
      <c r="AF373" s="433"/>
      <c r="AG373" s="557" t="s">
        <v>824</v>
      </c>
      <c r="AH373" s="423"/>
      <c r="AI373" s="508"/>
      <c r="AJ373" s="546" t="s">
        <v>825</v>
      </c>
      <c r="AK373" s="547">
        <f t="shared" si="786"/>
        <v>2043185.9045536269</v>
      </c>
      <c r="AL373" s="433"/>
      <c r="AM373" s="557" t="s">
        <v>824</v>
      </c>
      <c r="AN373" s="423"/>
      <c r="AO373" s="508"/>
      <c r="AP373" s="546" t="s">
        <v>825</v>
      </c>
      <c r="AQ373" s="547">
        <f t="shared" si="787"/>
        <v>2043185.9045536269</v>
      </c>
      <c r="AR373" s="433"/>
      <c r="AS373" s="557" t="s">
        <v>824</v>
      </c>
      <c r="AT373" s="423"/>
      <c r="AU373" s="508"/>
      <c r="AV373" s="546" t="s">
        <v>825</v>
      </c>
      <c r="AW373" s="547">
        <f t="shared" si="788"/>
        <v>2043185.9045536269</v>
      </c>
      <c r="AX373" s="433"/>
      <c r="AY373" s="557" t="s">
        <v>824</v>
      </c>
      <c r="AZ373" s="423"/>
      <c r="BA373" s="508"/>
      <c r="BB373" s="546" t="s">
        <v>825</v>
      </c>
      <c r="BC373" s="547">
        <f t="shared" si="789"/>
        <v>2043185.9045536269</v>
      </c>
      <c r="BD373" s="433"/>
      <c r="BE373" s="557" t="s">
        <v>824</v>
      </c>
      <c r="BF373" s="423"/>
      <c r="BG373" s="508"/>
      <c r="BH373" s="546" t="s">
        <v>825</v>
      </c>
      <c r="BI373" s="547">
        <f t="shared" si="790"/>
        <v>2043185.9045536269</v>
      </c>
      <c r="BJ373" s="433"/>
      <c r="BK373" s="557" t="s">
        <v>824</v>
      </c>
      <c r="BL373" s="423"/>
      <c r="BM373" s="508"/>
      <c r="BN373" s="546" t="s">
        <v>825</v>
      </c>
      <c r="BO373" s="547">
        <f t="shared" si="791"/>
        <v>2043185.9045536269</v>
      </c>
      <c r="BP373" s="433"/>
      <c r="BQ373" s="557" t="s">
        <v>824</v>
      </c>
      <c r="BR373" s="423"/>
      <c r="BS373" s="508"/>
      <c r="BT373" s="546" t="s">
        <v>825</v>
      </c>
      <c r="BU373" s="547">
        <f t="shared" si="792"/>
        <v>2043185.9045536269</v>
      </c>
      <c r="BV373" s="433"/>
      <c r="BW373" s="557" t="s">
        <v>824</v>
      </c>
      <c r="BX373" s="423"/>
      <c r="BY373" s="508"/>
      <c r="BZ373" s="235"/>
      <c r="CA373" s="547">
        <f t="shared" si="793"/>
        <v>2043185.9045536269</v>
      </c>
      <c r="CB373" s="433"/>
      <c r="CC373" s="557" t="s">
        <v>824</v>
      </c>
      <c r="CD373" s="423"/>
      <c r="CE373" s="508"/>
      <c r="CF373" s="546" t="s">
        <v>825</v>
      </c>
      <c r="CG373" s="547">
        <f t="shared" si="794"/>
        <v>2043185.9045536269</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v>1000</v>
      </c>
      <c r="H375" s="411" t="e">
        <f>IF(F227=3,0,IF(H227=3,G376*G375,G376*G375/2))</f>
        <v>#REF!</v>
      </c>
      <c r="I375" s="497"/>
      <c r="J375" s="498" t="e">
        <f>J210</f>
        <v>#REF!</v>
      </c>
      <c r="K375" s="499"/>
      <c r="L375" s="415" t="e">
        <f>IF(N227=3,0,IF(L227=3,M375*M376,M376*M375/2))</f>
        <v>#REF!</v>
      </c>
      <c r="M375" s="415"/>
      <c r="N375" s="411" t="e">
        <f>IF(L227=3,0,IF(N227=3,M376*M375,M376*M375/2))</f>
        <v>#REF!</v>
      </c>
      <c r="O375" s="456"/>
      <c r="P375" s="457" t="e">
        <f>P210</f>
        <v>#REF!</v>
      </c>
      <c r="Q375" s="458"/>
      <c r="R375" s="415" t="e">
        <f>IF(T227=3,0,IF(R227=3,S375*S376,S376*S375/2))</f>
        <v>#REF!</v>
      </c>
      <c r="S375" s="415"/>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t="e">
        <f>IF(AL227=3,0,IF(AJ227=3,AK375*AK376,AK376*AK375/2))</f>
        <v>#REF!</v>
      </c>
      <c r="AK375" s="415">
        <f>AK352</f>
        <v>0</v>
      </c>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'Memoria de Calculo'!#REF!</f>
        <v>#REF!</v>
      </c>
      <c r="H376" s="417"/>
      <c r="I376" s="501" t="e">
        <f>I245</f>
        <v>#REF!</v>
      </c>
      <c r="J376" s="502"/>
      <c r="K376" s="503" t="e">
        <f>K245</f>
        <v>#REF!</v>
      </c>
      <c r="L376" s="417"/>
      <c r="M376" s="417" t="e">
        <f t="shared" si="782"/>
        <v>#REF!</v>
      </c>
      <c r="N376" s="417"/>
      <c r="O376" s="461" t="e">
        <f>O245</f>
        <v>#REF!</v>
      </c>
      <c r="P376" s="462"/>
      <c r="Q376" s="463" t="e">
        <f>Q245</f>
        <v>#REF!</v>
      </c>
      <c r="R376" s="417"/>
      <c r="S376" s="417" t="e">
        <f t="shared" si="783"/>
        <v>#REF!</v>
      </c>
      <c r="T376" s="421"/>
      <c r="U376" s="461" t="e">
        <f>U245</f>
        <v>#REF!</v>
      </c>
      <c r="V376" s="462"/>
      <c r="W376" s="463" t="e">
        <f>W245</f>
        <v>#REF!</v>
      </c>
      <c r="X376" s="417">
        <f>IF(Y375=0,0,IF(X378=Y375/2,Y377/2,Y377*Z378/Y375))</f>
        <v>0</v>
      </c>
      <c r="Y376" s="417" t="e">
        <f t="shared" si="784"/>
        <v>#REF!</v>
      </c>
      <c r="Z376" s="421">
        <f>IF(Y375=0,0,IF(X378=Y375/2,Y377/2,Y377*X378/Y375))</f>
        <v>0</v>
      </c>
      <c r="AA376" s="461" t="e">
        <f>AA245</f>
        <v>#REF!</v>
      </c>
      <c r="AB376" s="462"/>
      <c r="AC376" s="463" t="e">
        <f>AC245</f>
        <v>#REF!</v>
      </c>
      <c r="AD376" s="417">
        <f>IF(AE375=0,0,IF(AD378=AE375/2,AE377/2,AE377*AF378/AE375))</f>
        <v>0</v>
      </c>
      <c r="AE376" s="417" t="e">
        <f t="shared" si="785"/>
        <v>#REF!</v>
      </c>
      <c r="AF376" s="421">
        <f>IF(AE375=0,0,IF(AD378=AE375/2,AE377/2,AE377*AD378/AE375))</f>
        <v>0</v>
      </c>
      <c r="AG376" s="461" t="e">
        <f>AG245</f>
        <v>#REF!</v>
      </c>
      <c r="AH376" s="462"/>
      <c r="AI376" s="463" t="e">
        <f>AI245</f>
        <v>#REF!</v>
      </c>
      <c r="AJ376" s="417">
        <f>IF(AK375=0,0,IF(AJ378=AK375/2,AK377/2,AK377*AL378/AK375))</f>
        <v>0</v>
      </c>
      <c r="AK376" s="415" t="e">
        <f>AE376</f>
        <v>#REF!</v>
      </c>
      <c r="AL376" s="421">
        <f>IF(AK375=0,0,IF(AJ378=AK375/2,AK377/2,AK377*AJ378/AK375))</f>
        <v>0</v>
      </c>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788"/>
        <v>#REF!</v>
      </c>
      <c r="AX376" s="421">
        <f>IF(AW375=0,0,IF(AV378=AW375/2,AW377/2,AW377*AV378/AW375))</f>
        <v>0</v>
      </c>
      <c r="AY376" s="461" t="e">
        <f>AY245</f>
        <v>#REF!</v>
      </c>
      <c r="AZ376" s="462"/>
      <c r="BA376" s="463" t="e">
        <f>BA245</f>
        <v>#REF!</v>
      </c>
      <c r="BB376" s="417">
        <f>IF(BC375=0,0,IF(BB378=BC375/2,BC377/2,BC377*BD378/BC375))</f>
        <v>0</v>
      </c>
      <c r="BC376" s="415" t="e">
        <f t="shared" si="789"/>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f>IF(Z227=3,0,IF(X227=3,0,IF(Y375=0,0,-1*(W376+AA376)/Y375)))</f>
        <v>0</v>
      </c>
      <c r="Y377" s="423"/>
      <c r="Z377" s="569">
        <f>IF(X227=3,0,IF(Z227=3,0,IF(Y375=0,0,(W376+AA376)/Y375)))</f>
        <v>0</v>
      </c>
      <c r="AA377" s="464"/>
      <c r="AB377" s="465" t="e">
        <f>AB261</f>
        <v>#REF!</v>
      </c>
      <c r="AC377" s="466"/>
      <c r="AD377" s="427">
        <f>IF(AF227=3,0,IF(AD227=3,0,IF(AE375=0,0,-1*(AC376+AG376)/AE375)))</f>
        <v>0</v>
      </c>
      <c r="AE377" s="423"/>
      <c r="AF377" s="569">
        <f>IF(AD227=3,0,IF(AF227=3,0,IF(AE375=0,0,(AC376+AG376)/AE375)))</f>
        <v>0</v>
      </c>
      <c r="AG377" s="464"/>
      <c r="AH377" s="465" t="e">
        <f>AH261</f>
        <v>#REF!</v>
      </c>
      <c r="AI377" s="466"/>
      <c r="AJ377" s="427">
        <f>IF(AL227=3,0,IF(AJ227=3,0,IF(AK375=0,0,-1*(AI376+AM376)/AK375)))</f>
        <v>0</v>
      </c>
      <c r="AK377" s="423"/>
      <c r="AL377" s="569">
        <f>IF(AJ227=3,0,IF(AL227=3,0,IF(AK375=0,0,(AI376+AM376)/AK375)))</f>
        <v>0</v>
      </c>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f>IF(P383=0,0,P388+P389+P390)</f>
        <v>0</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60</v>
      </c>
      <c r="B383" s="235"/>
      <c r="C383" s="417" t="s">
        <v>409</v>
      </c>
      <c r="D383" s="449">
        <v>300</v>
      </c>
      <c r="E383" s="417"/>
      <c r="F383" s="433"/>
      <c r="G383" s="417"/>
      <c r="H383" s="433"/>
      <c r="I383" s="417" t="s">
        <v>409</v>
      </c>
      <c r="J383" s="449">
        <f>D383</f>
        <v>300</v>
      </c>
      <c r="K383" s="417"/>
      <c r="L383" s="433"/>
      <c r="M383" s="417"/>
      <c r="N383" s="433"/>
      <c r="O383" s="417" t="s">
        <v>409</v>
      </c>
      <c r="P383" s="449"/>
      <c r="Q383" s="417"/>
      <c r="R383" s="433"/>
      <c r="S383" s="417"/>
      <c r="T383" s="433"/>
      <c r="U383" s="417" t="s">
        <v>409</v>
      </c>
      <c r="V383" s="449"/>
      <c r="W383" s="417"/>
      <c r="X383" s="433"/>
      <c r="Y383" s="417"/>
      <c r="Z383" s="433"/>
      <c r="AA383" s="417" t="s">
        <v>409</v>
      </c>
      <c r="AB383" s="449"/>
      <c r="AC383" s="417"/>
      <c r="AD383" s="433"/>
      <c r="AE383" s="417"/>
      <c r="AF383" s="433"/>
      <c r="AG383" s="417" t="s">
        <v>409</v>
      </c>
      <c r="AH383" s="449">
        <f>AB383</f>
        <v>0</v>
      </c>
      <c r="AI383" s="417"/>
      <c r="AJ383" s="433"/>
      <c r="AK383" s="417"/>
      <c r="AL383" s="433"/>
      <c r="AM383" s="417" t="s">
        <v>409</v>
      </c>
      <c r="AN383" s="449">
        <f>AH383</f>
        <v>0</v>
      </c>
      <c r="AO383" s="417"/>
      <c r="AP383" s="433"/>
      <c r="AQ383" s="417"/>
      <c r="AR383" s="433"/>
      <c r="AS383" s="417" t="s">
        <v>409</v>
      </c>
      <c r="AT383" s="449">
        <f>AN383</f>
        <v>0</v>
      </c>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v>21561</v>
      </c>
      <c r="B384" s="559"/>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ref="V384:V385" si="795">P384</f>
        <v>67500</v>
      </c>
      <c r="W384" s="417"/>
      <c r="X384" s="433"/>
      <c r="Y384" s="417"/>
      <c r="Z384" s="433"/>
      <c r="AA384" s="417"/>
      <c r="AB384" s="451">
        <f>AE389</f>
        <v>118</v>
      </c>
      <c r="AC384" s="417"/>
      <c r="AD384" s="433"/>
      <c r="AE384" s="417"/>
      <c r="AF384" s="433"/>
      <c r="AG384" s="417"/>
      <c r="AH384" s="451">
        <f>AK389</f>
        <v>118</v>
      </c>
      <c r="AI384" s="417"/>
      <c r="AJ384" s="433"/>
      <c r="AK384" s="417"/>
      <c r="AL384" s="433"/>
      <c r="AM384" s="417"/>
      <c r="AN384" s="451">
        <f>AQ389</f>
        <v>118</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D362</f>
        <v>197989.89873223333</v>
      </c>
      <c r="E385" s="417"/>
      <c r="F385" s="433"/>
      <c r="G385" s="417"/>
      <c r="H385" s="433"/>
      <c r="I385" s="417"/>
      <c r="J385" s="451">
        <f>J362</f>
        <v>197989.89873223333</v>
      </c>
      <c r="K385" s="417"/>
      <c r="L385" s="433"/>
      <c r="M385" s="417"/>
      <c r="N385" s="433"/>
      <c r="O385" s="417"/>
      <c r="P385" s="451">
        <f>J385</f>
        <v>197989.89873223333</v>
      </c>
      <c r="Q385" s="417"/>
      <c r="R385" s="433"/>
      <c r="S385" s="417"/>
      <c r="T385" s="433"/>
      <c r="U385" s="417"/>
      <c r="V385" s="451">
        <f t="shared" si="795"/>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59.8</f>
        <v>59.799999999999997</v>
      </c>
      <c r="B386" s="559"/>
      <c r="C386" s="417" t="s">
        <v>308</v>
      </c>
      <c r="D386" s="451">
        <f>D383*G391</f>
        <v>194400</v>
      </c>
      <c r="E386" s="417"/>
      <c r="F386" s="433"/>
      <c r="G386" s="417"/>
      <c r="H386" s="433"/>
      <c r="I386" s="417"/>
      <c r="J386" s="451">
        <f>M391</f>
        <v>648</v>
      </c>
      <c r="K386" s="417"/>
      <c r="L386" s="433"/>
      <c r="M386" s="417"/>
      <c r="N386" s="433"/>
      <c r="O386" s="417"/>
      <c r="P386" s="451">
        <f>P383*S391</f>
        <v>0</v>
      </c>
      <c r="Q386" s="417"/>
      <c r="R386" s="433"/>
      <c r="S386" s="417"/>
      <c r="T386" s="433"/>
      <c r="U386" s="417"/>
      <c r="V386" s="451">
        <f>V383*Y391</f>
        <v>0</v>
      </c>
      <c r="W386" s="417"/>
      <c r="X386" s="433"/>
      <c r="Y386" s="417"/>
      <c r="Z386" s="433"/>
      <c r="AA386" s="417"/>
      <c r="AB386" s="451">
        <f>AB383*AE391</f>
        <v>0</v>
      </c>
      <c r="AC386" s="417"/>
      <c r="AD386" s="433"/>
      <c r="AE386" s="417"/>
      <c r="AF386" s="433"/>
      <c r="AG386" s="417"/>
      <c r="AH386" s="451">
        <f>AH383*AK391</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40</v>
      </c>
      <c r="Z387" s="433"/>
      <c r="AA387" s="417" t="s">
        <v>834</v>
      </c>
      <c r="AB387" s="452"/>
      <c r="AC387" s="417"/>
      <c r="AD387" s="433" t="s">
        <v>846</v>
      </c>
      <c r="AE387" s="561">
        <v>22</v>
      </c>
      <c r="AF387" s="433"/>
      <c r="AG387" s="417" t="s">
        <v>834</v>
      </c>
      <c r="AH387" s="452"/>
      <c r="AI387" s="417"/>
      <c r="AJ387" s="433" t="s">
        <v>846</v>
      </c>
      <c r="AK387" s="561">
        <v>22</v>
      </c>
      <c r="AL387" s="433"/>
      <c r="AM387" s="417" t="s">
        <v>834</v>
      </c>
      <c r="AN387" s="452"/>
      <c r="AO387" s="417"/>
      <c r="AP387" s="433" t="s">
        <v>846</v>
      </c>
      <c r="AQ387" s="561">
        <v>22</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26666.666666666668</v>
      </c>
      <c r="Z389" s="433"/>
      <c r="AA389" s="563" t="s">
        <v>836</v>
      </c>
      <c r="AB389" s="451"/>
      <c r="AC389" s="417"/>
      <c r="AD389" s="433"/>
      <c r="AE389" s="451">
        <v>118</v>
      </c>
      <c r="AF389" s="433"/>
      <c r="AG389" s="417" t="s">
        <v>836</v>
      </c>
      <c r="AH389" s="451"/>
      <c r="AI389" s="417"/>
      <c r="AJ389" s="433"/>
      <c r="AK389" s="451">
        <v>118</v>
      </c>
      <c r="AL389" s="433"/>
      <c r="AM389" s="417" t="s">
        <v>836</v>
      </c>
      <c r="AN389" s="451"/>
      <c r="AO389" s="417"/>
      <c r="AP389" s="433"/>
      <c r="AQ389" s="451">
        <v>118</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30</v>
      </c>
      <c r="G390" s="450" t="s">
        <v>591</v>
      </c>
      <c r="H390" s="433"/>
      <c r="I390" s="561" t="s">
        <v>837</v>
      </c>
      <c r="J390" s="452" t="e">
        <f>IF(J383=0,0,-1*(J377+J398)/J383)</f>
        <v>#REF!</v>
      </c>
      <c r="K390" s="417"/>
      <c r="L390" s="564">
        <v>30</v>
      </c>
      <c r="M390" s="450" t="s">
        <v>591</v>
      </c>
      <c r="N390" s="433"/>
      <c r="O390" s="561" t="s">
        <v>837</v>
      </c>
      <c r="P390" s="452">
        <f>IF(P383=0,0,-1*(P377+P398)/P383)</f>
        <v>0</v>
      </c>
      <c r="Q390" s="417"/>
      <c r="R390" s="564">
        <v>30</v>
      </c>
      <c r="S390" s="450" t="s">
        <v>591</v>
      </c>
      <c r="T390" s="433"/>
      <c r="U390" s="423" t="s">
        <v>837</v>
      </c>
      <c r="V390" s="452">
        <f>IF(V383=0,0,-1*(V377+V398)/V383)</f>
        <v>0</v>
      </c>
      <c r="W390" s="417"/>
      <c r="X390" s="564">
        <v>20</v>
      </c>
      <c r="Y390" s="450" t="s">
        <v>591</v>
      </c>
      <c r="Z390" s="433"/>
      <c r="AA390" s="561" t="s">
        <v>837</v>
      </c>
      <c r="AB390" s="452">
        <f>IF(AB383=0,0,-1*(AB377+AB398)/AB383)</f>
        <v>0</v>
      </c>
      <c r="AC390" s="417"/>
      <c r="AD390" s="564"/>
      <c r="AE390" s="450" t="s">
        <v>591</v>
      </c>
      <c r="AF390" s="433"/>
      <c r="AG390" s="423" t="s">
        <v>837</v>
      </c>
      <c r="AH390" s="452">
        <f>IF(AH383=0,0,-1*(AH377+AH398)/AH383)</f>
        <v>0</v>
      </c>
      <c r="AI390" s="417"/>
      <c r="AJ390" s="564"/>
      <c r="AK390" s="450" t="s">
        <v>591</v>
      </c>
      <c r="AL390" s="433"/>
      <c r="AM390" s="423" t="s">
        <v>837</v>
      </c>
      <c r="AN390" s="452">
        <f>IF(AN383=0,0,-1*(AN377+AN398)/AN383)</f>
        <v>0</v>
      </c>
      <c r="AO390" s="417"/>
      <c r="AP390" s="564"/>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G387*F390*2400*J383/1000000</f>
        <v>648</v>
      </c>
      <c r="H391" s="433"/>
      <c r="I391" s="565" t="s">
        <v>838</v>
      </c>
      <c r="J391" s="451">
        <f>J387*J383/2</f>
        <v>0</v>
      </c>
      <c r="K391" s="417"/>
      <c r="L391" s="433"/>
      <c r="M391" s="575">
        <f>G391</f>
        <v>648</v>
      </c>
      <c r="N391" s="433"/>
      <c r="O391" s="565" t="s">
        <v>838</v>
      </c>
      <c r="P391" s="451">
        <f>P387*P383/2</f>
        <v>0</v>
      </c>
      <c r="Q391" s="417"/>
      <c r="R391" s="433"/>
      <c r="S391" s="575">
        <f>S387*R390*2400/10000</f>
        <v>216</v>
      </c>
      <c r="T391" s="433"/>
      <c r="U391" s="500" t="s">
        <v>838</v>
      </c>
      <c r="V391" s="451">
        <f>V387*V383/2</f>
        <v>0</v>
      </c>
      <c r="W391" s="417"/>
      <c r="X391" s="433"/>
      <c r="Y391" s="575">
        <f>Y387*X390*2400/10000</f>
        <v>192</v>
      </c>
      <c r="Z391" s="433"/>
      <c r="AA391" s="565" t="s">
        <v>838</v>
      </c>
      <c r="AB391" s="451">
        <f>AB387*AB383/2</f>
        <v>0</v>
      </c>
      <c r="AC391" s="417"/>
      <c r="AD391" s="433"/>
      <c r="AE391" s="575">
        <f>AE387/12000</f>
        <v>0.0018333333333333333</v>
      </c>
      <c r="AF391" s="433"/>
      <c r="AG391" s="500" t="s">
        <v>838</v>
      </c>
      <c r="AH391" s="451">
        <f>AH387*AH383/2</f>
        <v>0</v>
      </c>
      <c r="AI391" s="417"/>
      <c r="AJ391" s="433"/>
      <c r="AK391" s="575">
        <f>AK387/12000</f>
        <v>0.0018333333333333333</v>
      </c>
      <c r="AL391" s="433"/>
      <c r="AM391" s="500" t="s">
        <v>838</v>
      </c>
      <c r="AN391" s="451">
        <f>AN387*AN383/2</f>
        <v>0</v>
      </c>
      <c r="AO391" s="417"/>
      <c r="AP391" s="433"/>
      <c r="AQ391" s="575">
        <f>AQ387/12000</f>
        <v>0.0018333333333333333</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D385</f>
        <v>197989.89873223333</v>
      </c>
      <c r="H393" s="433"/>
      <c r="I393" s="567" t="s">
        <v>840</v>
      </c>
      <c r="J393" s="452" t="e">
        <f>IF(J383=0,0,(J377+J398)/J383)</f>
        <v>#REF!</v>
      </c>
      <c r="K393" s="417"/>
      <c r="L393" s="546" t="s">
        <v>387</v>
      </c>
      <c r="M393" s="235">
        <f>J385</f>
        <v>197989.89873223333</v>
      </c>
      <c r="N393" s="433"/>
      <c r="O393" s="567" t="s">
        <v>840</v>
      </c>
      <c r="P393" s="452">
        <f>IF(P383=0,0,(P377+P398)/P383)</f>
        <v>0</v>
      </c>
      <c r="Q393" s="417"/>
      <c r="R393" s="546" t="s">
        <v>387</v>
      </c>
      <c r="S393" s="235">
        <f>P385</f>
        <v>197989.89873223333</v>
      </c>
      <c r="T393" s="433"/>
      <c r="U393" s="508" t="s">
        <v>840</v>
      </c>
      <c r="V393" s="452">
        <f>IF(V383=0,0,(V377+V398)/V383)</f>
        <v>0</v>
      </c>
      <c r="W393" s="417"/>
      <c r="X393" s="546" t="s">
        <v>387</v>
      </c>
      <c r="Y393" s="235">
        <f>V385</f>
        <v>197989.89873223333</v>
      </c>
      <c r="Z393" s="433"/>
      <c r="AA393" s="567" t="s">
        <v>840</v>
      </c>
      <c r="AB393" s="452">
        <f>IF(AB383=0,0,(AB377+AB398)/AB383)</f>
        <v>0</v>
      </c>
      <c r="AC393" s="417"/>
      <c r="AD393" s="546" t="s">
        <v>387</v>
      </c>
      <c r="AE393" s="235">
        <f>Y393</f>
        <v>197989.89873223333</v>
      </c>
      <c r="AF393" s="433"/>
      <c r="AG393" s="508" t="s">
        <v>840</v>
      </c>
      <c r="AH393" s="452">
        <f>IF(AH383=0,0,(AH377+AH398)/AH383)</f>
        <v>0</v>
      </c>
      <c r="AI393" s="417"/>
      <c r="AJ393" s="546" t="s">
        <v>825</v>
      </c>
      <c r="AK393" s="235">
        <f>AE393</f>
        <v>197989.89873223333</v>
      </c>
      <c r="AL393" s="433"/>
      <c r="AM393" s="508" t="s">
        <v>840</v>
      </c>
      <c r="AN393" s="452">
        <f>IF(AN383=0,0,(AN377+AN398)/AN383)</f>
        <v>0</v>
      </c>
      <c r="AO393" s="417"/>
      <c r="AP393" s="546" t="s">
        <v>825</v>
      </c>
      <c r="AQ393" s="235">
        <f>AK393</f>
        <v>197989.89873223333</v>
      </c>
      <c r="AR393" s="433"/>
      <c r="AS393" s="508" t="s">
        <v>840</v>
      </c>
      <c r="AT393" s="452">
        <f>IF(AT383=0,0,(AT377+AT398)/AT383)</f>
        <v>0</v>
      </c>
      <c r="AU393" s="417"/>
      <c r="AV393" s="546" t="s">
        <v>825</v>
      </c>
      <c r="AW393" s="235">
        <f>AQ393</f>
        <v>197989.89873223333</v>
      </c>
      <c r="AX393" s="433"/>
      <c r="AY393" s="567" t="s">
        <v>840</v>
      </c>
      <c r="AZ393" s="452">
        <f>IF(AZ383=0,0,(AZ377+AZ398)/AZ383)</f>
        <v>0</v>
      </c>
      <c r="BA393" s="417"/>
      <c r="BB393" s="546" t="s">
        <v>387</v>
      </c>
      <c r="BC393" s="235">
        <f>AW393</f>
        <v>197989.89873223333</v>
      </c>
      <c r="BD393" s="433"/>
      <c r="BE393" s="508" t="s">
        <v>840</v>
      </c>
      <c r="BF393" s="452">
        <f>IF(BF383=0,0,(BF377+BF398)/BF383)</f>
        <v>0</v>
      </c>
      <c r="BG393" s="417"/>
      <c r="BH393" s="546" t="s">
        <v>825</v>
      </c>
      <c r="BI393" s="235">
        <f>BC393</f>
        <v>197989.89873223333</v>
      </c>
      <c r="BJ393" s="433"/>
      <c r="BK393" s="508" t="s">
        <v>840</v>
      </c>
      <c r="BL393" s="452">
        <f>IF(BL383=0,0,(BL377+BL398)/BL383)</f>
        <v>0</v>
      </c>
      <c r="BM393" s="417"/>
      <c r="BN393" s="546" t="s">
        <v>825</v>
      </c>
      <c r="BO393" s="235">
        <f>BI393</f>
        <v>197989.89873223333</v>
      </c>
      <c r="BP393" s="433"/>
      <c r="BQ393" s="508" t="s">
        <v>840</v>
      </c>
      <c r="BR393" s="452">
        <f>IF(BR383=0,0,(BR377+BR398)/BR383)</f>
        <v>0</v>
      </c>
      <c r="BS393" s="417"/>
      <c r="BT393" s="546" t="s">
        <v>825</v>
      </c>
      <c r="BU393" s="235">
        <f>BO393</f>
        <v>197989.89873223333</v>
      </c>
      <c r="BV393" s="433"/>
      <c r="BW393" s="508" t="s">
        <v>840</v>
      </c>
      <c r="BX393" s="452">
        <f>IF(BX383=0,0,(BX377+BX398)/BX383)</f>
        <v>0</v>
      </c>
      <c r="BY393" s="417"/>
      <c r="BZ393" s="546" t="s">
        <v>387</v>
      </c>
      <c r="CA393" s="235">
        <f>BU393</f>
        <v>197989.89873223333</v>
      </c>
      <c r="CB393" s="433"/>
      <c r="CC393" s="508" t="s">
        <v>840</v>
      </c>
      <c r="CD393" s="452">
        <f>IF(CD383=0,0,(CD377+CD398)/CD383)</f>
        <v>0</v>
      </c>
      <c r="CE393" s="417"/>
      <c r="CF393" s="546" t="s">
        <v>825</v>
      </c>
      <c r="CG393" s="235">
        <f>CA393</f>
        <v>197989.89873223333</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f>P391+P392+P393</f>
        <v>0</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847</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SUM(A358:A395)</f>
        <v>#REF!</v>
      </c>
      <c r="B398" s="235"/>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B399" s="235"/>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4" t="e">
        <f>D379+D386</f>
        <v>#REF!</v>
      </c>
      <c r="D400" s="595"/>
      <c r="E400" s="596"/>
      <c r="F400" s="417"/>
      <c r="G400" s="235"/>
      <c r="H400" s="235"/>
      <c r="I400" s="597"/>
      <c r="J400" s="595" t="e">
        <f>J386+J378</f>
        <v>#REF!</v>
      </c>
      <c r="K400" s="596"/>
      <c r="L400" s="417"/>
      <c r="M400" s="235"/>
      <c r="N400" s="235"/>
      <c r="O400" s="597"/>
      <c r="P400" s="595" t="e">
        <f>P379+P386</f>
        <v>#REF!</v>
      </c>
      <c r="Q400" s="596"/>
      <c r="R400" s="417"/>
      <c r="S400" s="235"/>
      <c r="T400" s="235"/>
      <c r="U400" s="597"/>
      <c r="V400" s="595" t="e">
        <f>V379+V386</f>
        <v>#REF!</v>
      </c>
      <c r="W400" s="596"/>
      <c r="X400" s="417"/>
      <c r="Y400" s="235"/>
      <c r="Z400" s="235"/>
      <c r="AA400" s="597" t="e">
        <f>AB379+AB386</f>
        <v>#REF!</v>
      </c>
      <c r="AB400" s="595"/>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0</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row r="440">
      <c r="A440" s="294" t="s">
        <v>471</v>
      </c>
      <c r="B440" s="295"/>
      <c r="C440" s="295"/>
      <c r="D440" s="295"/>
      <c r="E440" s="295"/>
      <c r="F440" s="295"/>
      <c r="G440" s="295"/>
      <c r="H440" s="296"/>
      <c r="I440" s="2"/>
      <c r="J440" s="2"/>
      <c r="K440" s="2"/>
      <c r="L440" s="2"/>
      <c r="M440" s="252"/>
      <c r="N440" s="294" t="s">
        <v>467</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85">
        <v>200</v>
      </c>
      <c r="C441" s="94" t="s">
        <v>488</v>
      </c>
      <c r="D441" s="85">
        <f>B441*0.8*0.85</f>
        <v>136</v>
      </c>
      <c r="E441" s="2"/>
      <c r="F441" s="2"/>
      <c r="G441" s="94" t="s">
        <v>489</v>
      </c>
      <c r="H441" s="304" t="e">
        <f>I376/10000</f>
        <v>#REF!</v>
      </c>
      <c r="I441" s="173" t="s">
        <v>529</v>
      </c>
      <c r="J441" s="85"/>
      <c r="K441" s="2"/>
      <c r="L441" s="2"/>
      <c r="M441" s="252"/>
      <c r="N441" s="302" t="s">
        <v>487</v>
      </c>
      <c r="O441" s="85">
        <v>200</v>
      </c>
      <c r="P441" s="94" t="s">
        <v>488</v>
      </c>
      <c r="Q441" s="85">
        <f>O441*0.8*0.85</f>
        <v>136</v>
      </c>
      <c r="R441" s="2"/>
      <c r="S441" s="2"/>
      <c r="T441" s="94" t="s">
        <v>489</v>
      </c>
      <c r="U441" s="187" t="e">
        <f>H441</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0.011428571428571429</v>
      </c>
      <c r="E442" s="2"/>
      <c r="F442" s="2"/>
      <c r="G442" s="2"/>
      <c r="H442" s="20" t="e">
        <f t="shared" ref="H442:H444" si="796">AN455</f>
        <v>#REF!</v>
      </c>
      <c r="I442" s="313">
        <v>5</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797">BA455</f>
        <v>#REF!</v>
      </c>
      <c r="V442" s="313">
        <v>5</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0.0022213150075601146</v>
      </c>
      <c r="E443" s="2"/>
      <c r="F443" s="2"/>
      <c r="G443" s="2"/>
      <c r="H443" s="20" t="e">
        <f t="shared" si="796"/>
        <v>#REF!</v>
      </c>
      <c r="I443" s="2">
        <v>2</v>
      </c>
      <c r="J443" s="85" t="s">
        <v>547</v>
      </c>
      <c r="K443" s="85">
        <f>2.54*0.25</f>
        <v>0.63500000000000001</v>
      </c>
      <c r="L443" s="2">
        <f t="shared" ref="L443:L448" si="798">3.1416*((K443/2)^2)</f>
        <v>0.31669291500000002</v>
      </c>
      <c r="M443" s="252"/>
      <c r="N443" s="302" t="s">
        <v>508</v>
      </c>
      <c r="O443" s="85">
        <v>0.80000000000000004</v>
      </c>
      <c r="P443" s="94" t="s">
        <v>509</v>
      </c>
      <c r="Q443" s="85">
        <f>0.8*(SQRT(Q441))/O442</f>
        <v>0.0022213150075601146</v>
      </c>
      <c r="R443" s="2"/>
      <c r="S443" s="2"/>
      <c r="T443" s="2"/>
      <c r="U443" s="20" t="e">
        <f t="shared" si="797"/>
        <v>#REF!</v>
      </c>
      <c r="V443" s="2">
        <v>2</v>
      </c>
      <c r="W443" s="85" t="s">
        <v>547</v>
      </c>
      <c r="X443" s="85">
        <f>2.54*0.25</f>
        <v>0.63500000000000001</v>
      </c>
      <c r="Y443" s="2">
        <f t="shared" ref="Y443:Y448" si="799">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800">D444*(1-(0.5*D444))</f>
        <v>0.29065743944636679</v>
      </c>
      <c r="F444" s="2"/>
      <c r="G444" s="94" t="s">
        <v>518</v>
      </c>
      <c r="H444" s="20" t="e">
        <f t="shared" si="796"/>
        <v>#REF!</v>
      </c>
      <c r="I444" s="2">
        <v>3</v>
      </c>
      <c r="J444" s="85" t="s">
        <v>559</v>
      </c>
      <c r="K444" s="85">
        <f>2.54*3/8</f>
        <v>0.95250000000000001</v>
      </c>
      <c r="L444" s="2">
        <f t="shared" si="798"/>
        <v>0.71255905875000003</v>
      </c>
      <c r="M444" s="252"/>
      <c r="N444" s="302" t="s">
        <v>516</v>
      </c>
      <c r="O444" s="85">
        <v>2400</v>
      </c>
      <c r="P444" s="94" t="s">
        <v>517</v>
      </c>
      <c r="Q444" s="85">
        <f>Q442*O442/Q441</f>
        <v>0.35294117647058826</v>
      </c>
      <c r="R444" s="85">
        <f t="shared" ref="R444:R445" si="801">Q444*(1-(0.5*Q444))</f>
        <v>0.29065743944636679</v>
      </c>
      <c r="S444" s="2"/>
      <c r="T444" s="94" t="s">
        <v>518</v>
      </c>
      <c r="U444" s="20" t="e">
        <f t="shared" si="797"/>
        <v>#REF!</v>
      </c>
      <c r="V444" s="2">
        <v>3</v>
      </c>
      <c r="W444" s="85" t="s">
        <v>559</v>
      </c>
      <c r="X444" s="85">
        <f>2.54*3/8</f>
        <v>0.95250000000000001</v>
      </c>
      <c r="Y444" s="2">
        <f t="shared" si="799"/>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0.068599434057003542</v>
      </c>
      <c r="E445" s="85">
        <f t="shared" si="800"/>
        <v>0.066246492880532956</v>
      </c>
      <c r="F445" s="2"/>
      <c r="G445" s="94" t="s">
        <v>527</v>
      </c>
      <c r="H445" s="20" t="e">
        <f>H444*D441/B442</f>
        <v>#REF!</v>
      </c>
      <c r="I445" s="2">
        <v>4</v>
      </c>
      <c r="J445" s="85" t="s">
        <v>560</v>
      </c>
      <c r="K445" s="255">
        <f>K443*2</f>
        <v>1.27</v>
      </c>
      <c r="L445" s="2">
        <f t="shared" si="798"/>
        <v>1.2667716600000001</v>
      </c>
      <c r="M445" s="252"/>
      <c r="N445" s="302"/>
      <c r="O445" s="85"/>
      <c r="P445" s="94" t="s">
        <v>526</v>
      </c>
      <c r="Q445" s="85">
        <f>Q443*O442/Q441</f>
        <v>0.068599434057003542</v>
      </c>
      <c r="R445" s="85">
        <f t="shared" si="801"/>
        <v>0.066246492880532956</v>
      </c>
      <c r="S445" s="2"/>
      <c r="T445" s="94" t="s">
        <v>527</v>
      </c>
      <c r="U445" s="20" t="e">
        <f>U444*Q441/O442</f>
        <v>#REF!</v>
      </c>
      <c r="V445" s="2">
        <v>4</v>
      </c>
      <c r="W445" s="85" t="s">
        <v>560</v>
      </c>
      <c r="X445" s="255">
        <f>X443*2</f>
        <v>1.27</v>
      </c>
      <c r="Y445" s="2">
        <f t="shared" si="799"/>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40</v>
      </c>
      <c r="C446" s="94" t="s">
        <v>533</v>
      </c>
      <c r="D446" s="2" t="e">
        <f>SQRT((H441*10000)/(B443*D441*B447*E444))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798"/>
        <v>1.9793307187499998</v>
      </c>
      <c r="M446" s="252"/>
      <c r="N446" s="302" t="s">
        <v>532</v>
      </c>
      <c r="O446" s="85">
        <f t="shared" ref="O446:O447" si="802">B446</f>
        <v>40</v>
      </c>
      <c r="P446" s="94" t="s">
        <v>533</v>
      </c>
      <c r="Q446" s="2" t="e">
        <f>SQRT((U441)/(O443*Q441*O447*R444))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799"/>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15</v>
      </c>
      <c r="C447" s="94" t="s">
        <v>545</v>
      </c>
      <c r="D447" s="2" t="e">
        <f>SQRT((H441*10000)/(B443*D441*B447*E445))</f>
        <v>#REF!</v>
      </c>
      <c r="E447" s="2" t="e">
        <f>IF(D447&lt;B446,"pasa el peralte con ro min","no pasa el peralte")</f>
        <v>#REF!</v>
      </c>
      <c r="F447" s="2"/>
      <c r="G447" s="94" t="s">
        <v>546</v>
      </c>
      <c r="H447" s="187">
        <f>IF(I442=I443,L443,IF(I442=I444,L444,IF(I442=I445,L445,IF(I442=I446,L446,IF(I442=I447,L447,IF(I442=I448,L448,"escribe as"))))))</f>
        <v>1.9793307187499998</v>
      </c>
      <c r="I447" s="2">
        <v>6</v>
      </c>
      <c r="J447" s="85" t="s">
        <v>580</v>
      </c>
      <c r="K447" s="85">
        <f>2.54*0.75</f>
        <v>1.905</v>
      </c>
      <c r="L447" s="2">
        <f t="shared" si="798"/>
        <v>2.8502362350000001</v>
      </c>
      <c r="M447" s="252"/>
      <c r="N447" s="302" t="s">
        <v>544</v>
      </c>
      <c r="O447" s="85">
        <f t="shared" si="802"/>
        <v>15</v>
      </c>
      <c r="P447" s="94" t="s">
        <v>545</v>
      </c>
      <c r="Q447" s="2" t="e">
        <f>SQRT((U441)/(O443*Q441*O447*R445))</f>
        <v>#REF!</v>
      </c>
      <c r="R447" s="2" t="e">
        <f>IF(Q447&lt;O446,"pasa el peralte con ro min","no pasa el peralte")</f>
        <v>#REF!</v>
      </c>
      <c r="S447" s="2"/>
      <c r="T447" s="94" t="s">
        <v>546</v>
      </c>
      <c r="U447" s="187">
        <f>IF(V442=V443,Y443,IF(V442=V444,Y444,IF(V442=V445,Y445,IF(V442=V446,Y446,IF(V442=V447,Y447,IF(V442=V448,Y448,"escribe as"))))))</f>
        <v>1.9793307187499998</v>
      </c>
      <c r="V447" s="2">
        <v>6</v>
      </c>
      <c r="W447" s="85" t="s">
        <v>580</v>
      </c>
      <c r="X447" s="85">
        <f>2.54*0.75</f>
        <v>1.905</v>
      </c>
      <c r="Y447" s="2">
        <f t="shared" si="799"/>
        <v>2.8502362350000001</v>
      </c>
      <c r="Z447" s="252"/>
      <c r="AA447" s="252"/>
      <c r="AB447" s="252"/>
      <c r="AC447" s="2" t="e">
        <f>H441/(0.9*D441*B447*B446*B446)</f>
        <v>#REF!</v>
      </c>
      <c r="AD447" s="2" t="e">
        <f t="shared" ref="AD447:AD457" si="803">AC447/(1-(0.5*AE447))</f>
        <v>#REF!</v>
      </c>
      <c r="AE447" s="2">
        <v>0.035999999999999997</v>
      </c>
      <c r="AF447" s="2" t="e">
        <f>AC457</f>
        <v>#REF!</v>
      </c>
      <c r="AG447" s="2" t="e">
        <f t="shared" ref="AG447:AG457" si="804">AF447/(1-(0.5*AH447))</f>
        <v>#REF!</v>
      </c>
      <c r="AH447" s="2" t="e">
        <f>AD457</f>
        <v>#REF!</v>
      </c>
      <c r="AI447" s="2" t="e">
        <f>AF457</f>
        <v>#REF!</v>
      </c>
      <c r="AJ447" s="2" t="e">
        <f t="shared" ref="AJ447:AJ457" si="805">AI447/(1-(0.5*AK447))</f>
        <v>#REF!</v>
      </c>
      <c r="AK447" s="2" t="e">
        <f>AG457</f>
        <v>#REF!</v>
      </c>
      <c r="AL447" s="2" t="e">
        <f>AI457</f>
        <v>#REF!</v>
      </c>
      <c r="AM447" s="2" t="e">
        <f t="shared" ref="AM447:AM457" si="806">AL447/(1-(0.5*AN447))</f>
        <v>#REF!</v>
      </c>
      <c r="AN447" s="2" t="e">
        <f>AJ457</f>
        <v>#REF!</v>
      </c>
      <c r="AO447" s="2"/>
      <c r="AP447" s="2" t="e">
        <f>U441/(0.9*Q441*O447*O446*O446)</f>
        <v>#REF!</v>
      </c>
      <c r="AQ447" s="2" t="e">
        <f t="shared" ref="AQ447:AQ457" si="807">AP447/(1-(0.5*AR447))</f>
        <v>#REF!</v>
      </c>
      <c r="AR447" s="2">
        <v>0.035999999999999997</v>
      </c>
      <c r="AS447" s="2" t="e">
        <f>AP457</f>
        <v>#REF!</v>
      </c>
      <c r="AT447" s="2" t="e">
        <f t="shared" ref="AT447:AT457" si="808">AS447/(1-(0.5*AU447))</f>
        <v>#REF!</v>
      </c>
      <c r="AU447" s="2" t="e">
        <f>AQ457</f>
        <v>#REF!</v>
      </c>
      <c r="AV447" s="2" t="e">
        <f>AS457</f>
        <v>#REF!</v>
      </c>
      <c r="AW447" s="2" t="e">
        <f t="shared" ref="AW447:AW457" si="809">AV447/(1-(0.5*AX447))</f>
        <v>#REF!</v>
      </c>
      <c r="AX447" s="2" t="e">
        <f>AT457</f>
        <v>#REF!</v>
      </c>
      <c r="AY447" s="2" t="e">
        <f>AV457</f>
        <v>#REF!</v>
      </c>
      <c r="AZ447" s="2" t="e">
        <f t="shared" ref="AZ447:AZ457" si="810">AY447/(1-(0.5*BA447))</f>
        <v>#REF!</v>
      </c>
      <c r="BA447" s="2" t="e">
        <f>AW457</f>
        <v>#REF!</v>
      </c>
    </row>
    <row r="448" ht="16.199999999999999">
      <c r="A448" s="316" t="s">
        <v>553</v>
      </c>
      <c r="B448" s="317" t="e">
        <f>H441</f>
        <v>#REF!</v>
      </c>
      <c r="C448" s="318"/>
      <c r="D448" s="10"/>
      <c r="E448" s="10"/>
      <c r="F448" s="10"/>
      <c r="G448" s="318" t="s">
        <v>554</v>
      </c>
      <c r="H448" s="223" t="e">
        <f>ROUNDUP((H446/H447),0)</f>
        <v>#REF!</v>
      </c>
      <c r="I448" s="2">
        <v>8</v>
      </c>
      <c r="J448" s="85" t="s">
        <v>586</v>
      </c>
      <c r="K448" s="85">
        <v>2.54</v>
      </c>
      <c r="L448" s="2">
        <f t="shared" si="798"/>
        <v>5.0670866400000003</v>
      </c>
      <c r="M448" s="252"/>
      <c r="N448" s="316" t="s">
        <v>553</v>
      </c>
      <c r="O448" s="317" t="e">
        <f>H441</f>
        <v>#REF!</v>
      </c>
      <c r="P448" s="318"/>
      <c r="Q448" s="10"/>
      <c r="R448" s="10"/>
      <c r="S448" s="10"/>
      <c r="T448" s="318" t="s">
        <v>554</v>
      </c>
      <c r="U448" s="223" t="e">
        <f>ROUNDUP((U446/U447),0)</f>
        <v>#REF!</v>
      </c>
      <c r="V448" s="2">
        <v>8</v>
      </c>
      <c r="W448" s="85" t="s">
        <v>586</v>
      </c>
      <c r="X448" s="85">
        <v>2.54</v>
      </c>
      <c r="Y448" s="2">
        <f t="shared" si="799"/>
        <v>5.0670866400000003</v>
      </c>
      <c r="Z448" s="252"/>
      <c r="AA448" s="252"/>
      <c r="AB448" s="252"/>
      <c r="AC448" s="2" t="e">
        <f t="shared" ref="AC448:AC457" si="811">AC447</f>
        <v>#REF!</v>
      </c>
      <c r="AD448" s="2" t="e">
        <f t="shared" si="803"/>
        <v>#REF!</v>
      </c>
      <c r="AE448" s="2" t="e">
        <f t="shared" ref="AE448:AE457" si="812">AD447</f>
        <v>#REF!</v>
      </c>
      <c r="AF448" s="2" t="e">
        <f t="shared" ref="AF448:AF457" si="813">AF447</f>
        <v>#REF!</v>
      </c>
      <c r="AG448" s="2" t="e">
        <f t="shared" si="804"/>
        <v>#REF!</v>
      </c>
      <c r="AH448" s="2" t="e">
        <f t="shared" ref="AH448:AH457" si="814">AG447</f>
        <v>#REF!</v>
      </c>
      <c r="AI448" s="2" t="e">
        <f t="shared" ref="AI448:AI457" si="815">AI447</f>
        <v>#REF!</v>
      </c>
      <c r="AJ448" s="2" t="e">
        <f t="shared" si="805"/>
        <v>#REF!</v>
      </c>
      <c r="AK448" s="2" t="e">
        <f t="shared" ref="AK448:AK457" si="816">AJ447</f>
        <v>#REF!</v>
      </c>
      <c r="AL448" s="2" t="e">
        <f t="shared" ref="AL448:AL457" si="817">AL447</f>
        <v>#REF!</v>
      </c>
      <c r="AM448" s="2" t="e">
        <f t="shared" si="806"/>
        <v>#REF!</v>
      </c>
      <c r="AN448" s="2" t="e">
        <f t="shared" ref="AN448:AN457" si="818">AM447</f>
        <v>#REF!</v>
      </c>
      <c r="AO448" s="2"/>
      <c r="AP448" s="2" t="e">
        <f t="shared" ref="AP448:AP457" si="819">AP447</f>
        <v>#REF!</v>
      </c>
      <c r="AQ448" s="2" t="e">
        <f t="shared" si="807"/>
        <v>#REF!</v>
      </c>
      <c r="AR448" s="2" t="e">
        <f t="shared" ref="AR448:AR457" si="820">AQ447</f>
        <v>#REF!</v>
      </c>
      <c r="AS448" s="2" t="e">
        <f t="shared" ref="AS448:AS457" si="821">AS447</f>
        <v>#REF!</v>
      </c>
      <c r="AT448" s="2" t="e">
        <f t="shared" si="808"/>
        <v>#REF!</v>
      </c>
      <c r="AU448" s="2" t="e">
        <f t="shared" ref="AU448:AU457" si="822">AT447</f>
        <v>#REF!</v>
      </c>
      <c r="AV448" s="2" t="e">
        <f t="shared" ref="AV448:AV457" si="823">AV447</f>
        <v>#REF!</v>
      </c>
      <c r="AW448" s="2" t="e">
        <f t="shared" si="809"/>
        <v>#REF!</v>
      </c>
      <c r="AX448" s="2" t="e">
        <f t="shared" ref="AX448:AX457" si="824">AW447</f>
        <v>#REF!</v>
      </c>
      <c r="AY448" s="2" t="e">
        <f t="shared" ref="AY448:AY457" si="825">AY447</f>
        <v>#REF!</v>
      </c>
      <c r="AZ448" s="2" t="e">
        <f t="shared" si="810"/>
        <v>#REF!</v>
      </c>
      <c r="BA448" s="2" t="e">
        <f t="shared" ref="BA448:BA457" si="826">AZ447</f>
        <v>#REF!</v>
      </c>
    </row>
    <row r="449">
      <c r="A449" s="94"/>
      <c r="B449" s="85"/>
      <c r="C449" s="94"/>
      <c r="D449" s="85"/>
      <c r="E449" s="2"/>
      <c r="F449" s="2"/>
      <c r="G449" s="94" t="s">
        <v>334</v>
      </c>
      <c r="H449" s="2" t="e">
        <f>(B447-20)/H448</f>
        <v>#REF!</v>
      </c>
      <c r="I449" s="2"/>
      <c r="J449" s="2"/>
      <c r="K449" s="2"/>
      <c r="L449" s="2"/>
      <c r="M449" s="252"/>
      <c r="N449" s="94"/>
      <c r="O449" s="85"/>
      <c r="P449" s="94"/>
      <c r="Q449" s="85"/>
      <c r="R449" s="2"/>
      <c r="S449" s="2"/>
      <c r="T449" s="2"/>
      <c r="U449" s="2"/>
      <c r="V449" s="2"/>
      <c r="W449" s="2"/>
      <c r="X449" s="2"/>
      <c r="Y449" s="2"/>
      <c r="Z449" s="252"/>
      <c r="AA449" s="252"/>
      <c r="AB449" s="252"/>
      <c r="AC449" s="2" t="e">
        <f t="shared" si="811"/>
        <v>#REF!</v>
      </c>
      <c r="AD449" s="2" t="e">
        <f t="shared" si="803"/>
        <v>#REF!</v>
      </c>
      <c r="AE449" s="2" t="e">
        <f t="shared" si="812"/>
        <v>#REF!</v>
      </c>
      <c r="AF449" s="2" t="e">
        <f t="shared" si="813"/>
        <v>#REF!</v>
      </c>
      <c r="AG449" s="2" t="e">
        <f t="shared" si="804"/>
        <v>#REF!</v>
      </c>
      <c r="AH449" s="2" t="e">
        <f t="shared" si="814"/>
        <v>#REF!</v>
      </c>
      <c r="AI449" s="2" t="e">
        <f t="shared" si="815"/>
        <v>#REF!</v>
      </c>
      <c r="AJ449" s="2" t="e">
        <f t="shared" si="805"/>
        <v>#REF!</v>
      </c>
      <c r="AK449" s="2" t="e">
        <f t="shared" si="816"/>
        <v>#REF!</v>
      </c>
      <c r="AL449" s="2" t="e">
        <f t="shared" si="817"/>
        <v>#REF!</v>
      </c>
      <c r="AM449" s="2" t="e">
        <f t="shared" si="806"/>
        <v>#REF!</v>
      </c>
      <c r="AN449" s="2" t="e">
        <f t="shared" si="818"/>
        <v>#REF!</v>
      </c>
      <c r="AO449" s="2"/>
      <c r="AP449" s="2" t="e">
        <f t="shared" si="819"/>
        <v>#REF!</v>
      </c>
      <c r="AQ449" s="2" t="e">
        <f t="shared" si="807"/>
        <v>#REF!</v>
      </c>
      <c r="AR449" s="2" t="e">
        <f t="shared" si="820"/>
        <v>#REF!</v>
      </c>
      <c r="AS449" s="2" t="e">
        <f t="shared" si="821"/>
        <v>#REF!</v>
      </c>
      <c r="AT449" s="2" t="e">
        <f t="shared" si="808"/>
        <v>#REF!</v>
      </c>
      <c r="AU449" s="2" t="e">
        <f t="shared" si="822"/>
        <v>#REF!</v>
      </c>
      <c r="AV449" s="2" t="e">
        <f t="shared" si="823"/>
        <v>#REF!</v>
      </c>
      <c r="AW449" s="2" t="e">
        <f t="shared" si="809"/>
        <v>#REF!</v>
      </c>
      <c r="AX449" s="2" t="e">
        <f t="shared" si="824"/>
        <v>#REF!</v>
      </c>
      <c r="AY449" s="2" t="e">
        <f t="shared" si="825"/>
        <v>#REF!</v>
      </c>
      <c r="AZ449" s="2" t="e">
        <f t="shared" si="810"/>
        <v>#REF!</v>
      </c>
      <c r="BA449" s="2" t="e">
        <f t="shared" si="826"/>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811"/>
        <v>#REF!</v>
      </c>
      <c r="AD450" s="2" t="e">
        <f t="shared" si="803"/>
        <v>#REF!</v>
      </c>
      <c r="AE450" s="2" t="e">
        <f t="shared" si="812"/>
        <v>#REF!</v>
      </c>
      <c r="AF450" s="2" t="e">
        <f t="shared" si="813"/>
        <v>#REF!</v>
      </c>
      <c r="AG450" s="2" t="e">
        <f t="shared" si="804"/>
        <v>#REF!</v>
      </c>
      <c r="AH450" s="2" t="e">
        <f t="shared" si="814"/>
        <v>#REF!</v>
      </c>
      <c r="AI450" s="2" t="e">
        <f t="shared" si="815"/>
        <v>#REF!</v>
      </c>
      <c r="AJ450" s="2" t="e">
        <f t="shared" si="805"/>
        <v>#REF!</v>
      </c>
      <c r="AK450" s="2" t="e">
        <f t="shared" si="816"/>
        <v>#REF!</v>
      </c>
      <c r="AL450" s="2" t="e">
        <f t="shared" si="817"/>
        <v>#REF!</v>
      </c>
      <c r="AM450" s="2" t="e">
        <f t="shared" si="806"/>
        <v>#REF!</v>
      </c>
      <c r="AN450" s="2" t="e">
        <f t="shared" si="818"/>
        <v>#REF!</v>
      </c>
      <c r="AO450" s="2"/>
      <c r="AP450" s="2" t="e">
        <f t="shared" si="819"/>
        <v>#REF!</v>
      </c>
      <c r="AQ450" s="2" t="e">
        <f t="shared" si="807"/>
        <v>#REF!</v>
      </c>
      <c r="AR450" s="2" t="e">
        <f t="shared" si="820"/>
        <v>#REF!</v>
      </c>
      <c r="AS450" s="2" t="e">
        <f t="shared" si="821"/>
        <v>#REF!</v>
      </c>
      <c r="AT450" s="2" t="e">
        <f t="shared" si="808"/>
        <v>#REF!</v>
      </c>
      <c r="AU450" s="2" t="e">
        <f t="shared" si="822"/>
        <v>#REF!</v>
      </c>
      <c r="AV450" s="2" t="e">
        <f t="shared" si="823"/>
        <v>#REF!</v>
      </c>
      <c r="AW450" s="2" t="e">
        <f t="shared" si="809"/>
        <v>#REF!</v>
      </c>
      <c r="AX450" s="2" t="e">
        <f t="shared" si="824"/>
        <v>#REF!</v>
      </c>
      <c r="AY450" s="2" t="e">
        <f t="shared" si="825"/>
        <v>#REF!</v>
      </c>
      <c r="AZ450" s="2" t="e">
        <f t="shared" si="810"/>
        <v>#REF!</v>
      </c>
      <c r="BA450" s="2" t="e">
        <f t="shared" si="826"/>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811"/>
        <v>#REF!</v>
      </c>
      <c r="AD451" s="2" t="e">
        <f t="shared" si="803"/>
        <v>#REF!</v>
      </c>
      <c r="AE451" s="2" t="e">
        <f t="shared" si="812"/>
        <v>#REF!</v>
      </c>
      <c r="AF451" s="2" t="e">
        <f t="shared" si="813"/>
        <v>#REF!</v>
      </c>
      <c r="AG451" s="2" t="e">
        <f t="shared" si="804"/>
        <v>#REF!</v>
      </c>
      <c r="AH451" s="2" t="e">
        <f t="shared" si="814"/>
        <v>#REF!</v>
      </c>
      <c r="AI451" s="2" t="e">
        <f t="shared" si="815"/>
        <v>#REF!</v>
      </c>
      <c r="AJ451" s="2" t="e">
        <f t="shared" si="805"/>
        <v>#REF!</v>
      </c>
      <c r="AK451" s="2" t="e">
        <f t="shared" si="816"/>
        <v>#REF!</v>
      </c>
      <c r="AL451" s="2" t="e">
        <f t="shared" si="817"/>
        <v>#REF!</v>
      </c>
      <c r="AM451" s="2" t="e">
        <f t="shared" si="806"/>
        <v>#REF!</v>
      </c>
      <c r="AN451" s="2" t="e">
        <f t="shared" si="818"/>
        <v>#REF!</v>
      </c>
      <c r="AO451" s="2"/>
      <c r="AP451" s="2" t="e">
        <f t="shared" si="819"/>
        <v>#REF!</v>
      </c>
      <c r="AQ451" s="2" t="e">
        <f t="shared" si="807"/>
        <v>#REF!</v>
      </c>
      <c r="AR451" s="2" t="e">
        <f t="shared" si="820"/>
        <v>#REF!</v>
      </c>
      <c r="AS451" s="2" t="e">
        <f t="shared" si="821"/>
        <v>#REF!</v>
      </c>
      <c r="AT451" s="2" t="e">
        <f t="shared" si="808"/>
        <v>#REF!</v>
      </c>
      <c r="AU451" s="2" t="e">
        <f t="shared" si="822"/>
        <v>#REF!</v>
      </c>
      <c r="AV451" s="2" t="e">
        <f t="shared" si="823"/>
        <v>#REF!</v>
      </c>
      <c r="AW451" s="2" t="e">
        <f t="shared" si="809"/>
        <v>#REF!</v>
      </c>
      <c r="AX451" s="2" t="e">
        <f t="shared" si="824"/>
        <v>#REF!</v>
      </c>
      <c r="AY451" s="2" t="e">
        <f t="shared" si="825"/>
        <v>#REF!</v>
      </c>
      <c r="AZ451" s="2" t="e">
        <f t="shared" si="810"/>
        <v>#REF!</v>
      </c>
      <c r="BA451" s="2" t="e">
        <f t="shared" si="826"/>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811"/>
        <v>#REF!</v>
      </c>
      <c r="AD452" s="2" t="e">
        <f t="shared" si="803"/>
        <v>#REF!</v>
      </c>
      <c r="AE452" s="2" t="e">
        <f t="shared" si="812"/>
        <v>#REF!</v>
      </c>
      <c r="AF452" s="2" t="e">
        <f t="shared" si="813"/>
        <v>#REF!</v>
      </c>
      <c r="AG452" s="2" t="e">
        <f t="shared" si="804"/>
        <v>#REF!</v>
      </c>
      <c r="AH452" s="2" t="e">
        <f t="shared" si="814"/>
        <v>#REF!</v>
      </c>
      <c r="AI452" s="2" t="e">
        <f t="shared" si="815"/>
        <v>#REF!</v>
      </c>
      <c r="AJ452" s="2" t="e">
        <f t="shared" si="805"/>
        <v>#REF!</v>
      </c>
      <c r="AK452" s="2" t="e">
        <f t="shared" si="816"/>
        <v>#REF!</v>
      </c>
      <c r="AL452" s="2" t="e">
        <f t="shared" si="817"/>
        <v>#REF!</v>
      </c>
      <c r="AM452" s="2" t="e">
        <f t="shared" si="806"/>
        <v>#REF!</v>
      </c>
      <c r="AN452" s="2" t="e">
        <f t="shared" si="818"/>
        <v>#REF!</v>
      </c>
      <c r="AO452" s="2"/>
      <c r="AP452" s="2" t="e">
        <f t="shared" si="819"/>
        <v>#REF!</v>
      </c>
      <c r="AQ452" s="2" t="e">
        <f t="shared" si="807"/>
        <v>#REF!</v>
      </c>
      <c r="AR452" s="2" t="e">
        <f t="shared" si="820"/>
        <v>#REF!</v>
      </c>
      <c r="AS452" s="2" t="e">
        <f t="shared" si="821"/>
        <v>#REF!</v>
      </c>
      <c r="AT452" s="2" t="e">
        <f t="shared" si="808"/>
        <v>#REF!</v>
      </c>
      <c r="AU452" s="2" t="e">
        <f t="shared" si="822"/>
        <v>#REF!</v>
      </c>
      <c r="AV452" s="2" t="e">
        <f t="shared" si="823"/>
        <v>#REF!</v>
      </c>
      <c r="AW452" s="2" t="e">
        <f t="shared" si="809"/>
        <v>#REF!</v>
      </c>
      <c r="AX452" s="2" t="e">
        <f t="shared" si="824"/>
        <v>#REF!</v>
      </c>
      <c r="AY452" s="2" t="e">
        <f t="shared" si="825"/>
        <v>#REF!</v>
      </c>
      <c r="AZ452" s="2" t="e">
        <f t="shared" si="810"/>
        <v>#REF!</v>
      </c>
      <c r="BA452" s="2" t="e">
        <f t="shared" si="826"/>
        <v>#REF!</v>
      </c>
    </row>
    <row r="453">
      <c r="A453" s="302" t="s">
        <v>487</v>
      </c>
      <c r="B453" s="85">
        <f t="shared" ref="B453:B456" si="827">B441</f>
        <v>200</v>
      </c>
      <c r="C453" s="94" t="s">
        <v>853</v>
      </c>
      <c r="D453" s="85">
        <f>0.45*B453</f>
        <v>90</v>
      </c>
      <c r="E453" s="94" t="s">
        <v>854</v>
      </c>
      <c r="F453" s="2">
        <v>0.002</v>
      </c>
      <c r="G453" s="94"/>
      <c r="H453" s="187"/>
      <c r="I453" s="2"/>
      <c r="J453" s="252"/>
      <c r="K453" s="252"/>
      <c r="L453" s="252"/>
      <c r="M453" s="252"/>
      <c r="N453" s="302" t="s">
        <v>487</v>
      </c>
      <c r="O453" s="85">
        <f t="shared" ref="O453:O459" si="828">B453</f>
        <v>200</v>
      </c>
      <c r="P453" s="94" t="s">
        <v>853</v>
      </c>
      <c r="Q453" s="85">
        <f>0.45*O453</f>
        <v>90</v>
      </c>
      <c r="R453" s="94" t="s">
        <v>854</v>
      </c>
      <c r="S453" s="2">
        <v>0.002</v>
      </c>
      <c r="T453" s="94"/>
      <c r="U453" s="187"/>
      <c r="V453" s="2"/>
      <c r="W453" s="2"/>
      <c r="X453" s="2"/>
      <c r="Y453" s="2"/>
      <c r="Z453" s="252"/>
      <c r="AA453" s="252"/>
      <c r="AB453" s="252"/>
      <c r="AC453" s="2" t="e">
        <f t="shared" si="811"/>
        <v>#REF!</v>
      </c>
      <c r="AD453" s="2" t="e">
        <f t="shared" si="803"/>
        <v>#REF!</v>
      </c>
      <c r="AE453" s="2" t="e">
        <f t="shared" si="812"/>
        <v>#REF!</v>
      </c>
      <c r="AF453" s="2" t="e">
        <f t="shared" si="813"/>
        <v>#REF!</v>
      </c>
      <c r="AG453" s="2" t="e">
        <f t="shared" si="804"/>
        <v>#REF!</v>
      </c>
      <c r="AH453" s="2" t="e">
        <f t="shared" si="814"/>
        <v>#REF!</v>
      </c>
      <c r="AI453" s="2" t="e">
        <f t="shared" si="815"/>
        <v>#REF!</v>
      </c>
      <c r="AJ453" s="2" t="e">
        <f t="shared" si="805"/>
        <v>#REF!</v>
      </c>
      <c r="AK453" s="2" t="e">
        <f t="shared" si="816"/>
        <v>#REF!</v>
      </c>
      <c r="AL453" s="2" t="e">
        <f t="shared" si="817"/>
        <v>#REF!</v>
      </c>
      <c r="AM453" s="2" t="e">
        <f t="shared" si="806"/>
        <v>#REF!</v>
      </c>
      <c r="AN453" s="2" t="e">
        <f t="shared" si="818"/>
        <v>#REF!</v>
      </c>
      <c r="AO453" s="2"/>
      <c r="AP453" s="2" t="e">
        <f t="shared" si="819"/>
        <v>#REF!</v>
      </c>
      <c r="AQ453" s="2" t="e">
        <f t="shared" si="807"/>
        <v>#REF!</v>
      </c>
      <c r="AR453" s="2" t="e">
        <f t="shared" si="820"/>
        <v>#REF!</v>
      </c>
      <c r="AS453" s="2" t="e">
        <f t="shared" si="821"/>
        <v>#REF!</v>
      </c>
      <c r="AT453" s="2" t="e">
        <f t="shared" si="808"/>
        <v>#REF!</v>
      </c>
      <c r="AU453" s="2" t="e">
        <f t="shared" si="822"/>
        <v>#REF!</v>
      </c>
      <c r="AV453" s="2" t="e">
        <f t="shared" si="823"/>
        <v>#REF!</v>
      </c>
      <c r="AW453" s="2" t="e">
        <f t="shared" si="809"/>
        <v>#REF!</v>
      </c>
      <c r="AX453" s="2" t="e">
        <f t="shared" si="824"/>
        <v>#REF!</v>
      </c>
      <c r="AY453" s="2" t="e">
        <f t="shared" si="825"/>
        <v>#REF!</v>
      </c>
      <c r="AZ453" s="2" t="e">
        <f t="shared" si="810"/>
        <v>#REF!</v>
      </c>
      <c r="BA453" s="2" t="e">
        <f t="shared" si="826"/>
        <v>#REF!</v>
      </c>
    </row>
    <row r="454">
      <c r="A454" s="302" t="s">
        <v>502</v>
      </c>
      <c r="B454" s="85">
        <f t="shared" si="827"/>
        <v>4200</v>
      </c>
      <c r="C454" s="94" t="s">
        <v>855</v>
      </c>
      <c r="D454" s="85">
        <f>B454*0.5</f>
        <v>2100</v>
      </c>
      <c r="E454" s="94" t="s">
        <v>856</v>
      </c>
      <c r="F454" s="85">
        <f>D453*D457/(2*D454)</f>
        <v>0.0068654646324549234</v>
      </c>
      <c r="G454" s="94"/>
      <c r="H454" s="187"/>
      <c r="I454" s="2"/>
      <c r="J454" s="252"/>
      <c r="K454" s="252"/>
      <c r="L454" s="252"/>
      <c r="M454" s="252"/>
      <c r="N454" s="302" t="s">
        <v>502</v>
      </c>
      <c r="O454" s="85">
        <f t="shared" si="828"/>
        <v>4200</v>
      </c>
      <c r="P454" s="94" t="s">
        <v>855</v>
      </c>
      <c r="Q454" s="85">
        <f>O454*0.5</f>
        <v>2100</v>
      </c>
      <c r="R454" s="94" t="s">
        <v>856</v>
      </c>
      <c r="S454" s="85">
        <f>Q453*Q457/(2*Q454)</f>
        <v>0.0068654646324549234</v>
      </c>
      <c r="T454" s="94"/>
      <c r="U454" s="187"/>
      <c r="V454" s="2"/>
      <c r="W454" s="2"/>
      <c r="X454" s="2"/>
      <c r="Y454" s="2"/>
      <c r="Z454" s="252"/>
      <c r="AA454" s="252"/>
      <c r="AB454" s="252"/>
      <c r="AC454" s="2" t="e">
        <f t="shared" si="811"/>
        <v>#REF!</v>
      </c>
      <c r="AD454" s="2" t="e">
        <f t="shared" si="803"/>
        <v>#REF!</v>
      </c>
      <c r="AE454" s="2" t="e">
        <f t="shared" si="812"/>
        <v>#REF!</v>
      </c>
      <c r="AF454" s="2" t="e">
        <f t="shared" si="813"/>
        <v>#REF!</v>
      </c>
      <c r="AG454" s="2" t="e">
        <f t="shared" si="804"/>
        <v>#REF!</v>
      </c>
      <c r="AH454" s="2" t="e">
        <f t="shared" si="814"/>
        <v>#REF!</v>
      </c>
      <c r="AI454" s="2" t="e">
        <f t="shared" si="815"/>
        <v>#REF!</v>
      </c>
      <c r="AJ454" s="2" t="e">
        <f t="shared" si="805"/>
        <v>#REF!</v>
      </c>
      <c r="AK454" s="2" t="e">
        <f t="shared" si="816"/>
        <v>#REF!</v>
      </c>
      <c r="AL454" s="2" t="e">
        <f t="shared" si="817"/>
        <v>#REF!</v>
      </c>
      <c r="AM454" s="2" t="e">
        <f t="shared" si="806"/>
        <v>#REF!</v>
      </c>
      <c r="AN454" s="2" t="e">
        <f t="shared" si="818"/>
        <v>#REF!</v>
      </c>
      <c r="AO454" s="2"/>
      <c r="AP454" s="2" t="e">
        <f t="shared" si="819"/>
        <v>#REF!</v>
      </c>
      <c r="AQ454" s="2" t="e">
        <f t="shared" si="807"/>
        <v>#REF!</v>
      </c>
      <c r="AR454" s="2" t="e">
        <f t="shared" si="820"/>
        <v>#REF!</v>
      </c>
      <c r="AS454" s="2" t="e">
        <f t="shared" si="821"/>
        <v>#REF!</v>
      </c>
      <c r="AT454" s="2" t="e">
        <f t="shared" si="808"/>
        <v>#REF!</v>
      </c>
      <c r="AU454" s="2" t="e">
        <f t="shared" si="822"/>
        <v>#REF!</v>
      </c>
      <c r="AV454" s="2" t="e">
        <f t="shared" si="823"/>
        <v>#REF!</v>
      </c>
      <c r="AW454" s="2" t="e">
        <f t="shared" si="809"/>
        <v>#REF!</v>
      </c>
      <c r="AX454" s="2" t="e">
        <f t="shared" si="824"/>
        <v>#REF!</v>
      </c>
      <c r="AY454" s="2" t="e">
        <f t="shared" si="825"/>
        <v>#REF!</v>
      </c>
      <c r="AZ454" s="2" t="e">
        <f t="shared" si="810"/>
        <v>#REF!</v>
      </c>
      <c r="BA454" s="2" t="e">
        <f t="shared" si="826"/>
        <v>#REF!</v>
      </c>
    </row>
    <row r="455">
      <c r="A455" s="302" t="s">
        <v>857</v>
      </c>
      <c r="B455" s="85">
        <v>2000000</v>
      </c>
      <c r="C455" s="94" t="s">
        <v>858</v>
      </c>
      <c r="D455" s="305">
        <f>14000*SQRT(B453)</f>
        <v>197989.89873223333</v>
      </c>
      <c r="E455" s="85" t="s">
        <v>534</v>
      </c>
      <c r="F455" s="252" t="e">
        <f>IF(D460&lt;=F453,F453*B458*B459,IF(D460&lt;=F454,D459,"peralte no pasa"))</f>
        <v>#REF!</v>
      </c>
      <c r="G455" s="94"/>
      <c r="H455" s="20"/>
      <c r="I455" s="2"/>
      <c r="J455" s="252"/>
      <c r="K455" s="252"/>
      <c r="L455" s="252"/>
      <c r="M455" s="252"/>
      <c r="N455" s="302" t="s">
        <v>857</v>
      </c>
      <c r="O455" s="85">
        <f t="shared" si="828"/>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811"/>
        <v>#REF!</v>
      </c>
      <c r="AD455" s="2" t="e">
        <f t="shared" si="803"/>
        <v>#REF!</v>
      </c>
      <c r="AE455" s="2" t="e">
        <f t="shared" si="812"/>
        <v>#REF!</v>
      </c>
      <c r="AF455" s="2" t="e">
        <f t="shared" si="813"/>
        <v>#REF!</v>
      </c>
      <c r="AG455" s="2" t="e">
        <f t="shared" si="804"/>
        <v>#REF!</v>
      </c>
      <c r="AH455" s="2" t="e">
        <f t="shared" si="814"/>
        <v>#REF!</v>
      </c>
      <c r="AI455" s="2" t="e">
        <f t="shared" si="815"/>
        <v>#REF!</v>
      </c>
      <c r="AJ455" s="2" t="e">
        <f t="shared" si="805"/>
        <v>#REF!</v>
      </c>
      <c r="AK455" s="2" t="e">
        <f t="shared" si="816"/>
        <v>#REF!</v>
      </c>
      <c r="AL455" s="2" t="e">
        <f t="shared" si="817"/>
        <v>#REF!</v>
      </c>
      <c r="AM455" s="2" t="e">
        <f t="shared" si="806"/>
        <v>#REF!</v>
      </c>
      <c r="AN455" s="2" t="e">
        <f t="shared" si="818"/>
        <v>#REF!</v>
      </c>
      <c r="AO455" s="2"/>
      <c r="AP455" s="2" t="e">
        <f t="shared" si="819"/>
        <v>#REF!</v>
      </c>
      <c r="AQ455" s="2" t="e">
        <f t="shared" si="807"/>
        <v>#REF!</v>
      </c>
      <c r="AR455" s="2" t="e">
        <f t="shared" si="820"/>
        <v>#REF!</v>
      </c>
      <c r="AS455" s="2" t="e">
        <f t="shared" si="821"/>
        <v>#REF!</v>
      </c>
      <c r="AT455" s="2" t="e">
        <f t="shared" si="808"/>
        <v>#REF!</v>
      </c>
      <c r="AU455" s="2" t="e">
        <f t="shared" si="822"/>
        <v>#REF!</v>
      </c>
      <c r="AV455" s="2" t="e">
        <f t="shared" si="823"/>
        <v>#REF!</v>
      </c>
      <c r="AW455" s="2" t="e">
        <f t="shared" si="809"/>
        <v>#REF!</v>
      </c>
      <c r="AX455" s="2" t="e">
        <f t="shared" si="824"/>
        <v>#REF!</v>
      </c>
      <c r="AY455" s="2" t="e">
        <f t="shared" si="825"/>
        <v>#REF!</v>
      </c>
      <c r="AZ455" s="2" t="e">
        <f t="shared" si="810"/>
        <v>#REF!</v>
      </c>
      <c r="BA455" s="2" t="e">
        <f t="shared" si="826"/>
        <v>#REF!</v>
      </c>
    </row>
    <row r="456">
      <c r="A456" s="302" t="s">
        <v>516</v>
      </c>
      <c r="B456" s="85">
        <f t="shared" si="827"/>
        <v>2400</v>
      </c>
      <c r="C456" s="94" t="s">
        <v>859</v>
      </c>
      <c r="D456" s="305">
        <f>ROUNDUP((B455/D455),0)</f>
        <v>11</v>
      </c>
      <c r="E456" s="85" t="s">
        <v>546</v>
      </c>
      <c r="F456" s="252">
        <f>H447</f>
        <v>1.9793307187499998</v>
      </c>
      <c r="G456" s="94"/>
      <c r="H456" s="20"/>
      <c r="I456" s="2"/>
      <c r="J456" s="252"/>
      <c r="K456" s="252"/>
      <c r="L456" s="252"/>
      <c r="M456" s="252"/>
      <c r="N456" s="302" t="s">
        <v>516</v>
      </c>
      <c r="O456" s="85">
        <f t="shared" si="828"/>
        <v>2400</v>
      </c>
      <c r="P456" s="94" t="s">
        <v>859</v>
      </c>
      <c r="Q456" s="305">
        <f>ROUNDUP((O455/Q455),0)</f>
        <v>11</v>
      </c>
      <c r="R456" s="85" t="s">
        <v>546</v>
      </c>
      <c r="S456" s="252">
        <f>U447</f>
        <v>1.9793307187499998</v>
      </c>
      <c r="T456" s="94"/>
      <c r="U456" s="20"/>
      <c r="V456" s="2"/>
      <c r="W456" s="2"/>
      <c r="X456" s="2"/>
      <c r="Y456" s="2"/>
      <c r="Z456" s="252"/>
      <c r="AA456" s="252"/>
      <c r="AB456" s="252"/>
      <c r="AC456" s="2" t="e">
        <f t="shared" si="811"/>
        <v>#REF!</v>
      </c>
      <c r="AD456" s="2" t="e">
        <f t="shared" si="803"/>
        <v>#REF!</v>
      </c>
      <c r="AE456" s="2" t="e">
        <f t="shared" si="812"/>
        <v>#REF!</v>
      </c>
      <c r="AF456" s="2" t="e">
        <f t="shared" si="813"/>
        <v>#REF!</v>
      </c>
      <c r="AG456" s="2" t="e">
        <f t="shared" si="804"/>
        <v>#REF!</v>
      </c>
      <c r="AH456" s="2" t="e">
        <f t="shared" si="814"/>
        <v>#REF!</v>
      </c>
      <c r="AI456" s="2" t="e">
        <f t="shared" si="815"/>
        <v>#REF!</v>
      </c>
      <c r="AJ456" s="2" t="e">
        <f t="shared" si="805"/>
        <v>#REF!</v>
      </c>
      <c r="AK456" s="2" t="e">
        <f t="shared" si="816"/>
        <v>#REF!</v>
      </c>
      <c r="AL456" s="2" t="e">
        <f t="shared" si="817"/>
        <v>#REF!</v>
      </c>
      <c r="AM456" s="2" t="e">
        <f t="shared" si="806"/>
        <v>#REF!</v>
      </c>
      <c r="AN456" s="2" t="e">
        <f t="shared" si="818"/>
        <v>#REF!</v>
      </c>
      <c r="AO456" s="2"/>
      <c r="AP456" s="2" t="e">
        <f t="shared" si="819"/>
        <v>#REF!</v>
      </c>
      <c r="AQ456" s="2" t="e">
        <f t="shared" si="807"/>
        <v>#REF!</v>
      </c>
      <c r="AR456" s="2" t="e">
        <f t="shared" si="820"/>
        <v>#REF!</v>
      </c>
      <c r="AS456" s="2" t="e">
        <f t="shared" si="821"/>
        <v>#REF!</v>
      </c>
      <c r="AT456" s="2" t="e">
        <f t="shared" si="808"/>
        <v>#REF!</v>
      </c>
      <c r="AU456" s="2" t="e">
        <f t="shared" si="822"/>
        <v>#REF!</v>
      </c>
      <c r="AV456" s="2" t="e">
        <f t="shared" si="823"/>
        <v>#REF!</v>
      </c>
      <c r="AW456" s="2" t="e">
        <f t="shared" si="809"/>
        <v>#REF!</v>
      </c>
      <c r="AX456" s="2" t="e">
        <f t="shared" si="824"/>
        <v>#REF!</v>
      </c>
      <c r="AY456" s="2" t="e">
        <f t="shared" si="825"/>
        <v>#REF!</v>
      </c>
      <c r="AZ456" s="2" t="e">
        <f t="shared" si="810"/>
        <v>#REF!</v>
      </c>
      <c r="BA456" s="2" t="e">
        <f t="shared" si="826"/>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811"/>
        <v>#REF!</v>
      </c>
      <c r="AD457" s="2" t="e">
        <f t="shared" si="803"/>
        <v>#REF!</v>
      </c>
      <c r="AE457" s="2" t="e">
        <f t="shared" si="812"/>
        <v>#REF!</v>
      </c>
      <c r="AF457" s="2" t="e">
        <f t="shared" si="813"/>
        <v>#REF!</v>
      </c>
      <c r="AG457" s="2" t="e">
        <f t="shared" si="804"/>
        <v>#REF!</v>
      </c>
      <c r="AH457" s="2" t="e">
        <f t="shared" si="814"/>
        <v>#REF!</v>
      </c>
      <c r="AI457" s="2" t="e">
        <f t="shared" si="815"/>
        <v>#REF!</v>
      </c>
      <c r="AJ457" s="2" t="e">
        <f t="shared" si="805"/>
        <v>#REF!</v>
      </c>
      <c r="AK457" s="2" t="e">
        <f t="shared" si="816"/>
        <v>#REF!</v>
      </c>
      <c r="AL457" s="2" t="e">
        <f t="shared" si="817"/>
        <v>#REF!</v>
      </c>
      <c r="AM457" s="2" t="e">
        <f t="shared" si="806"/>
        <v>#REF!</v>
      </c>
      <c r="AN457" s="2" t="e">
        <f t="shared" si="818"/>
        <v>#REF!</v>
      </c>
      <c r="AO457" s="2"/>
      <c r="AP457" s="2" t="e">
        <f t="shared" si="819"/>
        <v>#REF!</v>
      </c>
      <c r="AQ457" s="2" t="e">
        <f t="shared" si="807"/>
        <v>#REF!</v>
      </c>
      <c r="AR457" s="2" t="e">
        <f t="shared" si="820"/>
        <v>#REF!</v>
      </c>
      <c r="AS457" s="2" t="e">
        <f t="shared" si="821"/>
        <v>#REF!</v>
      </c>
      <c r="AT457" s="2" t="e">
        <f t="shared" si="808"/>
        <v>#REF!</v>
      </c>
      <c r="AU457" s="2" t="e">
        <f t="shared" si="822"/>
        <v>#REF!</v>
      </c>
      <c r="AV457" s="2" t="e">
        <f t="shared" si="823"/>
        <v>#REF!</v>
      </c>
      <c r="AW457" s="2" t="e">
        <f t="shared" si="809"/>
        <v>#REF!</v>
      </c>
      <c r="AX457" s="2" t="e">
        <f t="shared" si="824"/>
        <v>#REF!</v>
      </c>
      <c r="AY457" s="2" t="e">
        <f t="shared" si="825"/>
        <v>#REF!</v>
      </c>
      <c r="AZ457" s="2" t="e">
        <f t="shared" si="810"/>
        <v>#REF!</v>
      </c>
      <c r="BA457" s="2" t="e">
        <f t="shared" si="826"/>
        <v>#REF!</v>
      </c>
    </row>
    <row r="458" ht="16.199999999999999">
      <c r="A458" s="302" t="s">
        <v>532</v>
      </c>
      <c r="B458" s="85">
        <v>40</v>
      </c>
      <c r="C458" s="94" t="s">
        <v>416</v>
      </c>
      <c r="D458" s="2">
        <f>1-(D457/3)</f>
        <v>0.89320388349514568</v>
      </c>
      <c r="E458" s="2"/>
      <c r="F458" s="2"/>
      <c r="G458" s="94"/>
      <c r="H458" s="20"/>
      <c r="I458" s="2"/>
      <c r="J458" s="252"/>
      <c r="K458" s="252"/>
      <c r="L458" s="252"/>
      <c r="M458" s="252"/>
      <c r="N458" s="302" t="s">
        <v>532</v>
      </c>
      <c r="O458" s="85">
        <f t="shared" si="828"/>
        <v>40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15</v>
      </c>
      <c r="C459" s="94" t="s">
        <v>534</v>
      </c>
      <c r="D459" s="2" t="e">
        <f>B460*100000/(D454*D458*B458)</f>
        <v>#REF!</v>
      </c>
      <c r="E459" s="2"/>
      <c r="F459" s="2"/>
      <c r="G459" s="402" t="s">
        <v>554</v>
      </c>
      <c r="H459" s="403" t="e">
        <f>F455/F456</f>
        <v>#REF!</v>
      </c>
      <c r="I459" s="2"/>
      <c r="J459" s="252"/>
      <c r="K459" s="252"/>
      <c r="L459" s="252"/>
      <c r="M459" s="252"/>
      <c r="N459" s="302" t="s">
        <v>544</v>
      </c>
      <c r="O459" s="85">
        <f t="shared" si="828"/>
        <v>15</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t="e">
        <f>H441</f>
        <v>#REF!</v>
      </c>
      <c r="C460" s="318" t="s">
        <v>861</v>
      </c>
      <c r="D460" s="25" t="e">
        <f>D459/(B458*B459)</f>
        <v>#REF!</v>
      </c>
      <c r="E460" s="10" t="e">
        <f>IF(D460&lt;=F454,"pasa","no pasa")</f>
        <v>#REF!</v>
      </c>
      <c r="F460" s="10"/>
      <c r="G460" s="404" t="s">
        <v>862</v>
      </c>
      <c r="H460" s="403" t="e">
        <f>ROUNDUP(H459,0)</f>
        <v>#REF!</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94"/>
      <c r="B461" s="85"/>
      <c r="C461" s="94"/>
      <c r="D461" s="85"/>
      <c r="E461" s="2"/>
      <c r="F461" s="2"/>
      <c r="G461" s="2"/>
      <c r="H461" s="2"/>
      <c r="I461" s="2"/>
      <c r="J461" s="252"/>
      <c r="K461" s="252"/>
      <c r="L461" s="252"/>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252"/>
      <c r="B462" s="252"/>
      <c r="C462" s="252"/>
      <c r="D462" s="252"/>
      <c r="E462" s="252"/>
      <c r="F462" s="252">
        <v>180</v>
      </c>
      <c r="G462" s="252"/>
      <c r="H462" s="2"/>
      <c r="I462" s="252"/>
      <c r="J462" s="252">
        <v>180</v>
      </c>
      <c r="K462" s="252"/>
      <c r="L462" s="2"/>
      <c r="M462" s="2"/>
      <c r="N462" s="252"/>
      <c r="O462" s="252"/>
      <c r="P462" s="252"/>
      <c r="Q462" s="252"/>
      <c r="R462" s="2"/>
      <c r="S462" s="2"/>
      <c r="T462" s="2"/>
      <c r="U462" s="2"/>
      <c r="V462" s="2"/>
      <c r="W462" s="2"/>
      <c r="X462" s="2"/>
      <c r="Y462" s="2"/>
      <c r="Z462" s="252"/>
      <c r="AA462" s="25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2"/>
      <c r="B463" s="2" t="s">
        <v>468</v>
      </c>
      <c r="C463" s="252">
        <f>G427</f>
        <v>0</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2"/>
      <c r="B465" s="2"/>
      <c r="C465" s="2"/>
      <c r="D465" s="2"/>
      <c r="E465" s="2"/>
      <c r="F465" s="85">
        <v>40</v>
      </c>
      <c r="G465" s="2"/>
      <c r="H465" s="2"/>
      <c r="I465" s="2"/>
      <c r="J465" s="85">
        <v>40</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2"/>
      <c r="B474" s="2">
        <f>I427</f>
        <v>0</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2" t="s">
        <v>472</v>
      </c>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sheetData>
  <mergeCells count="23">
    <mergeCell ref="C400:E400"/>
    <mergeCell ref="A440:H440"/>
    <mergeCell ref="N440:U440"/>
    <mergeCell ref="A452:H452"/>
    <mergeCell ref="N452:U452"/>
    <mergeCell ref="C399:E399"/>
    <mergeCell ref="C336:E336"/>
    <mergeCell ref="C348:E348"/>
    <mergeCell ref="C350:E350"/>
    <mergeCell ref="C357:E357"/>
    <mergeCell ref="C359:E359"/>
    <mergeCell ref="C371:E371"/>
    <mergeCell ref="C373:E373"/>
    <mergeCell ref="C380:E380"/>
    <mergeCell ref="C382:E382"/>
    <mergeCell ref="C394:E394"/>
    <mergeCell ref="C396:E396"/>
    <mergeCell ref="C334:E334"/>
    <mergeCell ref="C304:E304"/>
    <mergeCell ref="C311:E311"/>
    <mergeCell ref="C313:E313"/>
    <mergeCell ref="C325:E325"/>
    <mergeCell ref="C327:E327"/>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22"/>
  </rowBreaks>
  <colBreaks count="2" manualBreakCount="2">
    <brk id="13" man="1" max="459"/>
    <brk id="16" man="1" max="459"/>
  </colBreaks>
  <drawing r:id="rId1"/>
  <extLst>
    <ext xmlns:x14="http://schemas.microsoft.com/office/spreadsheetml/2009/9/main" uri="{78C0D931-6437-407d-A8EE-F0AAD7539E65}">
      <x14:conditionalFormattings>
        <x14:conditionalFormatting xmlns:xm="http://schemas.microsoft.com/office/excel/2006/main">
          <x14:cfRule type="cellIs" priority="34" operator="equal" id="{00840065-00F5-42E9-9196-005C000E001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C407:H433</xm:sqref>
        </x14:conditionalFormatting>
        <x14:conditionalFormatting xmlns:xm="http://schemas.microsoft.com/office/excel/2006/main">
          <x14:cfRule type="cellIs" priority="33" operator="equal" id="{00350074-009F-4AC2-8FE7-0033009D001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32" operator="equal" id="{005300DE-003F-471E-9661-0043003400B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31" operator="equal" id="{00AE0087-0054-4D97-9BF8-00EE004B001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30" operator="equal" id="{00F500D0-0016-41D9-A5D6-00B100E3006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9" operator="equal" id="{005E00AB-009E-47A2-A92D-0029000300B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28" operator="equal" id="{003E0044-007D-4A2D-A983-009F00EE00D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7" operator="equal" id="{00E8000E-0014-4186-8C26-008D003200C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6" operator="equal" id="{008A00C5-0004-42D6-B771-003400C000F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5" operator="equal" id="{005F0008-00AB-448D-9E8A-000000EF000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4" operator="equal" id="{00EE0004-0094-4625-9700-005000A7009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3" operator="equal" id="{009D0035-005D-4EA5-9A2A-004E009100C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2" operator="equal" id="{0074007E-0033-406D-A55C-006D0069001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1" operator="equal" id="{00C3000E-0026-412A-90E6-001E007E002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0" operator="equal" id="{00B900E0-008E-41F2-A6A8-008A005E00C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9" operator="equal" id="{00A90062-003B-4A8C-A6BC-0006002F002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8" operator="equal" id="{00250087-001A-4903-A6BC-009C00D000A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7" operator="equal" id="{00980086-00E2-47CB-A732-00D400A5009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6" operator="equal" id="{00BF00EC-006B-4A9F-9C85-008B0010004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5" operator="equal" id="{00D300CF-00E7-4A2E-BB2E-008400F2009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4" operator="equal" id="{001F00DF-006C-4086-A6EC-00E5006C00B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3" operator="equal" id="{00D60075-0069-4495-8645-00E200B3001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2" operator="equal" id="{000600D7-00F6-486B-A205-000A0000007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1" operator="equal" id="{00FA00EA-00FC-4E43-9FF5-002C005C00E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0" operator="equal" id="{004D000E-0093-4F3C-A393-00B400CF006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9" operator="equal" id="{00D300B2-009F-4859-B7E8-002A00F0004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8" operator="equal" id="{009B0010-00C3-43B2-BD98-00EB00BC009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7" operator="equal" id="{00A1005C-009C-4739-A867-00B2003D001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6" operator="equal" id="{00E900F5-009D-49A3-BA5D-008F0010006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5" operator="equal" id="{005D00BA-0076-42BE-9671-00C4001F008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4" operator="equal" id="{00880080-0078-4669-983C-006800A6003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3" operator="equal" id="{003B008F-0046-4ECF-B068-00EA003300B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2" operator="equal" id="{004A00E2-00D9-4DBC-A328-00E3001F005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 xmlns:xm="http://schemas.microsoft.com/office/excel/2006/main">
          <x14:cfRule type="cellIs" priority="1" operator="equal" id="{004F0014-00EC-4A1D-A236-003200A600F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G4" zoomScale="80" workbookViewId="0">
      <selection activeCell="A4" activeCellId="0" sqref="A:AE"/>
    </sheetView>
  </sheetViews>
  <sheetFormatPr defaultColWidth="9.109375" defaultRowHeight="13.199999999999999"/>
  <cols>
    <col customWidth="1" min="1" max="30" style="6" width="9.5546875"/>
    <col min="31" max="191" style="6" width="9.109375"/>
    <col customWidth="1" min="192" max="233" style="6" width="9.5546875"/>
    <col min="234" max="237" style="6" width="9.109375"/>
    <col customWidth="1" min="238" max="258" style="6" width="9.5546875"/>
    <col min="259" max="262" style="6" width="9.109375"/>
    <col customWidth="1" min="263" max="274" style="6" width="9.5546875"/>
    <col min="275" max="447" style="6" width="9.109375"/>
    <col customWidth="1" min="448" max="489" style="6" width="9.5546875"/>
    <col min="490" max="493" style="6" width="9.109375"/>
    <col customWidth="1" min="494" max="514" style="6" width="9.5546875"/>
    <col min="515" max="518" style="6" width="9.109375"/>
    <col customWidth="1" min="519" max="530" style="6" width="9.5546875"/>
    <col min="531" max="703" style="6" width="9.109375"/>
    <col customWidth="1" min="704" max="745" style="6" width="9.5546875"/>
    <col min="746" max="749" style="6" width="9.109375"/>
    <col customWidth="1" min="750" max="770" style="6" width="9.5546875"/>
    <col min="771" max="774" style="6" width="9.109375"/>
    <col customWidth="1" min="775" max="786" style="6" width="9.5546875"/>
    <col min="787" max="959" style="6" width="9.109375"/>
    <col customWidth="1" min="960" max="1001" style="6" width="9.5546875"/>
    <col min="1002" max="1005" style="6" width="9.109375"/>
    <col customWidth="1" min="1006" max="1026" style="6" width="9.5546875"/>
    <col min="1027" max="1030" style="6" width="9.109375"/>
    <col customWidth="1" min="1031" max="1042" style="6" width="9.5546875"/>
    <col min="1043" max="1215" style="6" width="9.109375"/>
    <col customWidth="1" min="1216" max="1257" style="6" width="9.5546875"/>
    <col min="1258" max="1261" style="6" width="9.109375"/>
    <col customWidth="1" min="1262" max="1282" style="6" width="9.5546875"/>
    <col min="1283" max="1286" style="6" width="9.109375"/>
    <col customWidth="1" min="1287" max="1298" style="6" width="9.5546875"/>
    <col min="1299" max="1471" style="6" width="9.109375"/>
    <col customWidth="1" min="1472" max="1513" style="6" width="9.5546875"/>
    <col min="1514" max="1517" style="6" width="9.109375"/>
    <col customWidth="1" min="1518" max="1538" style="6" width="9.5546875"/>
    <col min="1539" max="1542" style="6" width="9.109375"/>
    <col customWidth="1" min="1543" max="1554" style="6" width="9.5546875"/>
    <col min="1555" max="1727" style="6" width="9.109375"/>
    <col customWidth="1" min="1728" max="1769" style="6" width="9.5546875"/>
    <col min="1770" max="1773" style="6" width="9.109375"/>
    <col customWidth="1" min="1774" max="1794" style="6" width="9.5546875"/>
    <col min="1795" max="1798" style="6" width="9.109375"/>
    <col customWidth="1" min="1799" max="1810" style="6" width="9.5546875"/>
    <col min="1811" max="1983" style="6" width="9.109375"/>
    <col customWidth="1" min="1984" max="2025" style="6" width="9.5546875"/>
    <col min="2026" max="2029" style="6" width="9.109375"/>
    <col customWidth="1" min="2030" max="2050" style="6" width="9.5546875"/>
    <col min="2051" max="2054" style="6" width="9.109375"/>
    <col customWidth="1" min="2055" max="2066" style="6" width="9.5546875"/>
    <col min="2067" max="2239" style="6" width="9.109375"/>
    <col customWidth="1" min="2240" max="2281" style="6" width="9.5546875"/>
    <col min="2282" max="2285" style="6" width="9.109375"/>
    <col customWidth="1" min="2286" max="2306" style="6" width="9.5546875"/>
    <col min="2307" max="2310" style="6" width="9.109375"/>
    <col customWidth="1" min="2311" max="2322" style="6" width="9.5546875"/>
    <col min="2323" max="2495" style="6" width="9.109375"/>
    <col customWidth="1" min="2496" max="2537" style="6" width="9.5546875"/>
    <col min="2538" max="2541" style="6" width="9.109375"/>
    <col customWidth="1" min="2542" max="2562" style="6" width="9.5546875"/>
    <col min="2563" max="2566" style="6" width="9.109375"/>
    <col customWidth="1" min="2567" max="2578" style="6" width="9.5546875"/>
    <col min="2579" max="2751" style="6" width="9.109375"/>
    <col customWidth="1" min="2752" max="2793" style="6" width="9.5546875"/>
    <col min="2794" max="2797" style="6" width="9.109375"/>
    <col customWidth="1" min="2798" max="2818" style="6" width="9.5546875"/>
    <col min="2819" max="2822" style="6" width="9.109375"/>
    <col customWidth="1" min="2823" max="2834" style="6" width="9.5546875"/>
    <col min="2835" max="3007" style="6" width="9.109375"/>
    <col customWidth="1" min="3008" max="3049" style="6" width="9.5546875"/>
    <col min="3050" max="3053" style="6" width="9.109375"/>
    <col customWidth="1" min="3054" max="3074" style="6" width="9.5546875"/>
    <col min="3075" max="3078" style="6" width="9.109375"/>
    <col customWidth="1" min="3079" max="3090" style="6" width="9.5546875"/>
    <col min="3091" max="3263" style="6" width="9.109375"/>
    <col customWidth="1" min="3264" max="3305" style="6" width="9.5546875"/>
    <col min="3306" max="3309" style="6" width="9.109375"/>
    <col customWidth="1" min="3310" max="3330" style="6" width="9.5546875"/>
    <col min="3331" max="3334" style="6" width="9.109375"/>
    <col customWidth="1" min="3335" max="3346" style="6" width="9.5546875"/>
    <col min="3347" max="3519" style="6" width="9.109375"/>
    <col customWidth="1" min="3520" max="3561" style="6" width="9.5546875"/>
    <col min="3562" max="3565" style="6" width="9.109375"/>
    <col customWidth="1" min="3566" max="3586" style="6" width="9.5546875"/>
    <col min="3587" max="3590" style="6" width="9.109375"/>
    <col customWidth="1" min="3591" max="3602" style="6" width="9.5546875"/>
    <col min="3603" max="3775" style="6" width="9.109375"/>
    <col customWidth="1" min="3776" max="3817" style="6" width="9.5546875"/>
    <col min="3818" max="3821" style="6" width="9.109375"/>
    <col customWidth="1" min="3822" max="3842" style="6" width="9.5546875"/>
    <col min="3843" max="3846" style="6" width="9.109375"/>
    <col customWidth="1" min="3847" max="3858" style="6" width="9.5546875"/>
    <col min="3859" max="4031" style="6" width="9.109375"/>
    <col customWidth="1" min="4032" max="4073" style="6" width="9.5546875"/>
    <col min="4074" max="4077" style="6" width="9.109375"/>
    <col customWidth="1" min="4078" max="4098" style="6" width="9.5546875"/>
    <col min="4099" max="4102" style="6" width="9.109375"/>
    <col customWidth="1" min="4103" max="4114" style="6" width="9.5546875"/>
    <col min="4115" max="4287" style="6" width="9.109375"/>
    <col customWidth="1" min="4288" max="4329" style="6" width="9.5546875"/>
    <col min="4330" max="4333" style="6" width="9.109375"/>
    <col customWidth="1" min="4334" max="4354" style="6" width="9.5546875"/>
    <col min="4355" max="4358" style="6" width="9.109375"/>
    <col customWidth="1" min="4359" max="4370" style="6" width="9.5546875"/>
    <col min="4371" max="4543" style="6" width="9.109375"/>
    <col customWidth="1" min="4544" max="4585" style="6" width="9.5546875"/>
    <col min="4586" max="4589" style="6" width="9.109375"/>
    <col customWidth="1" min="4590" max="4610" style="6" width="9.5546875"/>
    <col min="4611" max="4614" style="6" width="9.109375"/>
    <col customWidth="1" min="4615" max="4626" style="6" width="9.5546875"/>
    <col min="4627" max="4799" style="6" width="9.109375"/>
    <col customWidth="1" min="4800" max="4841" style="6" width="9.5546875"/>
    <col min="4842" max="4845" style="6" width="9.109375"/>
    <col customWidth="1" min="4846" max="4866" style="6" width="9.5546875"/>
    <col min="4867" max="4870" style="6" width="9.109375"/>
    <col customWidth="1" min="4871" max="4882" style="6" width="9.5546875"/>
    <col min="4883" max="5055" style="6" width="9.109375"/>
    <col customWidth="1" min="5056" max="5097" style="6" width="9.5546875"/>
    <col min="5098" max="5101" style="6" width="9.109375"/>
    <col customWidth="1" min="5102" max="5122" style="6" width="9.5546875"/>
    <col min="5123" max="5126" style="6" width="9.109375"/>
    <col customWidth="1" min="5127" max="5138" style="6" width="9.5546875"/>
    <col min="5139" max="5311" style="6" width="9.109375"/>
    <col customWidth="1" min="5312" max="5353" style="6" width="9.5546875"/>
    <col min="5354" max="5357" style="6" width="9.109375"/>
    <col customWidth="1" min="5358" max="5378" style="6" width="9.5546875"/>
    <col min="5379" max="5382" style="6" width="9.109375"/>
    <col customWidth="1" min="5383" max="5394" style="6" width="9.5546875"/>
    <col min="5395" max="5567" style="6" width="9.109375"/>
    <col customWidth="1" min="5568" max="5609" style="6" width="9.5546875"/>
    <col min="5610" max="5613" style="6" width="9.109375"/>
    <col customWidth="1" min="5614" max="5634" style="6" width="9.5546875"/>
    <col min="5635" max="5638" style="6" width="9.109375"/>
    <col customWidth="1" min="5639" max="5650" style="6" width="9.5546875"/>
    <col min="5651" max="5823" style="6" width="9.109375"/>
    <col customWidth="1" min="5824" max="5865" style="6" width="9.5546875"/>
    <col min="5866" max="5869" style="6" width="9.109375"/>
    <col customWidth="1" min="5870" max="5890" style="6" width="9.5546875"/>
    <col min="5891" max="5894" style="6" width="9.109375"/>
    <col customWidth="1" min="5895" max="5906" style="6" width="9.5546875"/>
    <col min="5907" max="6079" style="6" width="9.109375"/>
    <col customWidth="1" min="6080" max="6121" style="6" width="9.5546875"/>
    <col min="6122" max="6125" style="6" width="9.109375"/>
    <col customWidth="1" min="6126" max="6146" style="6" width="9.5546875"/>
    <col min="6147" max="6150" style="6" width="9.109375"/>
    <col customWidth="1" min="6151" max="6162" style="6" width="9.5546875"/>
    <col min="6163" max="6335" style="6" width="9.109375"/>
    <col customWidth="1" min="6336" max="6377" style="6" width="9.5546875"/>
    <col min="6378" max="6381" style="6" width="9.109375"/>
    <col customWidth="1" min="6382" max="6402" style="6" width="9.5546875"/>
    <col min="6403" max="6406" style="6" width="9.109375"/>
    <col customWidth="1" min="6407" max="6418" style="6" width="9.5546875"/>
    <col min="6419" max="6591" style="6" width="9.109375"/>
    <col customWidth="1" min="6592" max="6633" style="6" width="9.5546875"/>
    <col min="6634" max="6637" style="6" width="9.109375"/>
    <col customWidth="1" min="6638" max="6658" style="6" width="9.5546875"/>
    <col min="6659" max="6662" style="6" width="9.109375"/>
    <col customWidth="1" min="6663" max="6674" style="6" width="9.5546875"/>
    <col min="6675" max="6847" style="6" width="9.109375"/>
    <col customWidth="1" min="6848" max="6889" style="6" width="9.5546875"/>
    <col min="6890" max="6893" style="6" width="9.109375"/>
    <col customWidth="1" min="6894" max="6914" style="6" width="9.5546875"/>
    <col min="6915" max="6918" style="6" width="9.109375"/>
    <col customWidth="1" min="6919" max="6930" style="6" width="9.5546875"/>
    <col min="6931" max="7103" style="6" width="9.109375"/>
    <col customWidth="1" min="7104" max="7145" style="6" width="9.5546875"/>
    <col min="7146" max="7149" style="6" width="9.109375"/>
    <col customWidth="1" min="7150" max="7170" style="6" width="9.5546875"/>
    <col min="7171" max="7174" style="6" width="9.109375"/>
    <col customWidth="1" min="7175" max="7186" style="6" width="9.5546875"/>
    <col min="7187" max="7359" style="6" width="9.109375"/>
    <col customWidth="1" min="7360" max="7401" style="6" width="9.5546875"/>
    <col min="7402" max="7405" style="6" width="9.109375"/>
    <col customWidth="1" min="7406" max="7426" style="6" width="9.5546875"/>
    <col min="7427" max="7430" style="6" width="9.109375"/>
    <col customWidth="1" min="7431" max="7442" style="6" width="9.5546875"/>
    <col min="7443" max="7615" style="6" width="9.109375"/>
    <col customWidth="1" min="7616" max="7657" style="6" width="9.5546875"/>
    <col min="7658" max="7661" style="6" width="9.109375"/>
    <col customWidth="1" min="7662" max="7682" style="6" width="9.5546875"/>
    <col min="7683" max="7686" style="6" width="9.109375"/>
    <col customWidth="1" min="7687" max="7698" style="6" width="9.5546875"/>
    <col min="7699" max="7871" style="6" width="9.109375"/>
    <col customWidth="1" min="7872" max="7913" style="6" width="9.5546875"/>
    <col min="7914" max="7917" style="6" width="9.109375"/>
    <col customWidth="1" min="7918" max="7938" style="6" width="9.5546875"/>
    <col min="7939" max="7942" style="6" width="9.109375"/>
    <col customWidth="1" min="7943" max="7954" style="6" width="9.5546875"/>
    <col min="7955" max="8127" style="6" width="9.109375"/>
    <col customWidth="1" min="8128" max="8169" style="6" width="9.5546875"/>
    <col min="8170" max="8173" style="6" width="9.109375"/>
    <col customWidth="1" min="8174" max="8194" style="6" width="9.5546875"/>
    <col min="8195" max="8198" style="6" width="9.109375"/>
    <col customWidth="1" min="8199" max="8210" style="6" width="9.5546875"/>
    <col min="8211" max="8383" style="6" width="9.109375"/>
    <col customWidth="1" min="8384" max="8425" style="6" width="9.5546875"/>
    <col min="8426" max="8429" style="6" width="9.109375"/>
    <col customWidth="1" min="8430" max="8450" style="6" width="9.5546875"/>
    <col min="8451" max="8454" style="6" width="9.109375"/>
    <col customWidth="1" min="8455" max="8466" style="6" width="9.5546875"/>
    <col min="8467" max="8639" style="6" width="9.109375"/>
    <col customWidth="1" min="8640" max="8681" style="6" width="9.5546875"/>
    <col min="8682" max="8685" style="6" width="9.109375"/>
    <col customWidth="1" min="8686" max="8706" style="6" width="9.5546875"/>
    <col min="8707" max="8710" style="6" width="9.109375"/>
    <col customWidth="1" min="8711" max="8722" style="6" width="9.5546875"/>
    <col min="8723" max="8895" style="6" width="9.109375"/>
    <col customWidth="1" min="8896" max="8937" style="6" width="9.5546875"/>
    <col min="8938" max="8941" style="6" width="9.109375"/>
    <col customWidth="1" min="8942" max="8962" style="6" width="9.5546875"/>
    <col min="8963" max="8966" style="6" width="9.109375"/>
    <col customWidth="1" min="8967" max="8978" style="6" width="9.5546875"/>
    <col min="8979" max="9151" style="6" width="9.109375"/>
    <col customWidth="1" min="9152" max="9193" style="6" width="9.5546875"/>
    <col min="9194" max="9197" style="6" width="9.109375"/>
    <col customWidth="1" min="9198" max="9218" style="6" width="9.5546875"/>
    <col min="9219" max="9222" style="6" width="9.109375"/>
    <col customWidth="1" min="9223" max="9234" style="6" width="9.5546875"/>
    <col min="9235" max="9407" style="6" width="9.109375"/>
    <col customWidth="1" min="9408" max="9449" style="6" width="9.5546875"/>
    <col min="9450" max="9453" style="6" width="9.109375"/>
    <col customWidth="1" min="9454" max="9474" style="6" width="9.5546875"/>
    <col min="9475" max="9478" style="6" width="9.109375"/>
    <col customWidth="1" min="9479" max="9490" style="6" width="9.5546875"/>
    <col min="9491" max="9663" style="6" width="9.109375"/>
    <col customWidth="1" min="9664" max="9705" style="6" width="9.5546875"/>
    <col min="9706" max="9709" style="6" width="9.109375"/>
    <col customWidth="1" min="9710" max="9730" style="6" width="9.5546875"/>
    <col min="9731" max="9734" style="6" width="9.109375"/>
    <col customWidth="1" min="9735" max="9746" style="6" width="9.5546875"/>
    <col min="9747" max="9919" style="6" width="9.109375"/>
    <col customWidth="1" min="9920" max="9961" style="6" width="9.5546875"/>
    <col min="9962" max="9965" style="6" width="9.109375"/>
    <col customWidth="1" min="9966" max="9986" style="6" width="9.5546875"/>
    <col min="9987" max="9990" style="6" width="9.109375"/>
    <col customWidth="1" min="9991" max="10002" style="6" width="9.5546875"/>
    <col min="10003" max="10175" style="6" width="9.109375"/>
    <col customWidth="1" min="10176" max="10217" style="6" width="9.5546875"/>
    <col min="10218" max="10221" style="6" width="9.109375"/>
    <col customWidth="1" min="10222" max="10242" style="6" width="9.5546875"/>
    <col min="10243" max="10246" style="6" width="9.109375"/>
    <col customWidth="1" min="10247" max="10258" style="6" width="9.5546875"/>
    <col min="10259" max="10431" style="6" width="9.109375"/>
    <col customWidth="1" min="10432" max="10473" style="6" width="9.5546875"/>
    <col min="10474" max="10477" style="6" width="9.109375"/>
    <col customWidth="1" min="10478" max="10498" style="6" width="9.5546875"/>
    <col min="10499" max="10502" style="6" width="9.109375"/>
    <col customWidth="1" min="10503" max="10514" style="6" width="9.5546875"/>
    <col min="10515" max="10687" style="6" width="9.109375"/>
    <col customWidth="1" min="10688" max="10729" style="6" width="9.5546875"/>
    <col min="10730" max="10733" style="6" width="9.109375"/>
    <col customWidth="1" min="10734" max="10754" style="6" width="9.5546875"/>
    <col min="10755" max="10758" style="6" width="9.109375"/>
    <col customWidth="1" min="10759" max="10770" style="6" width="9.5546875"/>
    <col min="10771" max="10943" style="6" width="9.109375"/>
    <col customWidth="1" min="10944" max="10985" style="6" width="9.5546875"/>
    <col min="10986" max="10989" style="6" width="9.109375"/>
    <col customWidth="1" min="10990" max="11010" style="6" width="9.5546875"/>
    <col min="11011" max="11014" style="6" width="9.109375"/>
    <col customWidth="1" min="11015" max="11026" style="6" width="9.5546875"/>
    <col min="11027" max="11199" style="6" width="9.109375"/>
    <col customWidth="1" min="11200" max="11241" style="6" width="9.5546875"/>
    <col min="11242" max="11245" style="6" width="9.109375"/>
    <col customWidth="1" min="11246" max="11266" style="6" width="9.5546875"/>
    <col min="11267" max="11270" style="6" width="9.109375"/>
    <col customWidth="1" min="11271" max="11282" style="6" width="9.5546875"/>
    <col min="11283" max="11455" style="6" width="9.109375"/>
    <col customWidth="1" min="11456" max="11497" style="6" width="9.5546875"/>
    <col min="11498" max="11501" style="6" width="9.109375"/>
    <col customWidth="1" min="11502" max="11522" style="6" width="9.5546875"/>
    <col min="11523" max="11526" style="6" width="9.109375"/>
    <col customWidth="1" min="11527" max="11538" style="6" width="9.5546875"/>
    <col min="11539" max="11711" style="6" width="9.109375"/>
    <col customWidth="1" min="11712" max="11753" style="6" width="9.5546875"/>
    <col min="11754" max="11757" style="6" width="9.109375"/>
    <col customWidth="1" min="11758" max="11778" style="6" width="9.5546875"/>
    <col min="11779" max="11782" style="6" width="9.109375"/>
    <col customWidth="1" min="11783" max="11794" style="6" width="9.5546875"/>
    <col min="11795" max="11967" style="6" width="9.109375"/>
    <col customWidth="1" min="11968" max="12009" style="6" width="9.5546875"/>
    <col min="12010" max="12013" style="6" width="9.109375"/>
    <col customWidth="1" min="12014" max="12034" style="6" width="9.5546875"/>
    <col min="12035" max="12038" style="6" width="9.109375"/>
    <col customWidth="1" min="12039" max="12050" style="6" width="9.5546875"/>
    <col min="12051" max="12223" style="6" width="9.109375"/>
    <col customWidth="1" min="12224" max="12265" style="6" width="9.5546875"/>
    <col min="12266" max="12269" style="6" width="9.109375"/>
    <col customWidth="1" min="12270" max="12290" style="6" width="9.5546875"/>
    <col min="12291" max="12294" style="6" width="9.109375"/>
    <col customWidth="1" min="12295" max="12306" style="6" width="9.5546875"/>
    <col min="12307" max="12479" style="6" width="9.109375"/>
    <col customWidth="1" min="12480" max="12521" style="6" width="9.5546875"/>
    <col min="12522" max="12525" style="6" width="9.109375"/>
    <col customWidth="1" min="12526" max="12546" style="6" width="9.5546875"/>
    <col min="12547" max="12550" style="6" width="9.109375"/>
    <col customWidth="1" min="12551" max="12562" style="6" width="9.5546875"/>
    <col min="12563" max="12735" style="6" width="9.109375"/>
    <col customWidth="1" min="12736" max="12777" style="6" width="9.5546875"/>
    <col min="12778" max="12781" style="6" width="9.109375"/>
    <col customWidth="1" min="12782" max="12802" style="6" width="9.5546875"/>
    <col min="12803" max="12806" style="6" width="9.109375"/>
    <col customWidth="1" min="12807" max="12818" style="6" width="9.5546875"/>
    <col min="12819" max="12991" style="6" width="9.109375"/>
    <col customWidth="1" min="12992" max="13033" style="6" width="9.5546875"/>
    <col min="13034" max="13037" style="6" width="9.109375"/>
    <col customWidth="1" min="13038" max="13058" style="6" width="9.5546875"/>
    <col min="13059" max="13062" style="6" width="9.109375"/>
    <col customWidth="1" min="13063" max="13074" style="6" width="9.5546875"/>
    <col min="13075" max="13247" style="6" width="9.109375"/>
    <col customWidth="1" min="13248" max="13289" style="6" width="9.5546875"/>
    <col min="13290" max="13293" style="6" width="9.109375"/>
    <col customWidth="1" min="13294" max="13314" style="6" width="9.5546875"/>
    <col min="13315" max="13318" style="6" width="9.109375"/>
    <col customWidth="1" min="13319" max="13330" style="6" width="9.5546875"/>
    <col min="13331" max="13503" style="6" width="9.109375"/>
    <col customWidth="1" min="13504" max="13545" style="6" width="9.5546875"/>
    <col min="13546" max="13549" style="6" width="9.109375"/>
    <col customWidth="1" min="13550" max="13570" style="6" width="9.5546875"/>
    <col min="13571" max="13574" style="6" width="9.109375"/>
    <col customWidth="1" min="13575" max="13586" style="6" width="9.5546875"/>
    <col min="13587" max="13759" style="6" width="9.109375"/>
    <col customWidth="1" min="13760" max="13801" style="6" width="9.5546875"/>
    <col min="13802" max="13805" style="6" width="9.109375"/>
    <col customWidth="1" min="13806" max="13826" style="6" width="9.5546875"/>
    <col min="13827" max="13830" style="6" width="9.109375"/>
    <col customWidth="1" min="13831" max="13842" style="6" width="9.5546875"/>
    <col min="13843" max="14015" style="6" width="9.109375"/>
    <col customWidth="1" min="14016" max="14057" style="6" width="9.5546875"/>
    <col min="14058" max="14061" style="6" width="9.109375"/>
    <col customWidth="1" min="14062" max="14082" style="6" width="9.5546875"/>
    <col min="14083" max="14086" style="6" width="9.109375"/>
    <col customWidth="1" min="14087" max="14098" style="6" width="9.5546875"/>
    <col min="14099" max="14271" style="6" width="9.109375"/>
    <col customWidth="1" min="14272" max="14313" style="6" width="9.5546875"/>
    <col min="14314" max="14317" style="6" width="9.109375"/>
    <col customWidth="1" min="14318" max="14338" style="6" width="9.5546875"/>
    <col min="14339" max="14342" style="6" width="9.109375"/>
    <col customWidth="1" min="14343" max="14354" style="6" width="9.5546875"/>
    <col min="14355" max="14527" style="6" width="9.109375"/>
    <col customWidth="1" min="14528" max="14569" style="6" width="9.5546875"/>
    <col min="14570" max="14573" style="6" width="9.109375"/>
    <col customWidth="1" min="14574" max="14594" style="6" width="9.5546875"/>
    <col min="14595" max="14598" style="6" width="9.109375"/>
    <col customWidth="1" min="14599" max="14610" style="6" width="9.5546875"/>
    <col min="14611" max="14783" style="6" width="9.109375"/>
    <col customWidth="1" min="14784" max="14825" style="6" width="9.5546875"/>
    <col min="14826" max="14829" style="6" width="9.109375"/>
    <col customWidth="1" min="14830" max="14850" style="6" width="9.5546875"/>
    <col min="14851" max="14854" style="6" width="9.109375"/>
    <col customWidth="1" min="14855" max="14866" style="6" width="9.5546875"/>
    <col min="14867" max="15039" style="6" width="9.109375"/>
    <col customWidth="1" min="15040" max="15081" style="6" width="9.5546875"/>
    <col min="15082" max="15085" style="6" width="9.109375"/>
    <col customWidth="1" min="15086" max="15106" style="6" width="9.5546875"/>
    <col min="15107" max="15110" style="6" width="9.109375"/>
    <col customWidth="1" min="15111" max="15122" style="6" width="9.5546875"/>
    <col min="15123" max="15295" style="6" width="9.109375"/>
    <col customWidth="1" min="15296" max="15337" style="6" width="9.5546875"/>
    <col min="15338" max="15341" style="6" width="9.109375"/>
    <col customWidth="1" min="15342" max="15362" style="6" width="9.5546875"/>
    <col min="15363" max="15366" style="6" width="9.109375"/>
    <col customWidth="1" min="15367" max="15378" style="6" width="9.5546875"/>
    <col min="15379" max="15551" style="6" width="9.109375"/>
    <col customWidth="1" min="15552" max="15593" style="6" width="9.5546875"/>
    <col min="15594" max="15597" style="6" width="9.109375"/>
    <col customWidth="1" min="15598" max="15618" style="6" width="9.5546875"/>
    <col min="15619" max="15622" style="6" width="9.109375"/>
    <col customWidth="1" min="15623" max="15634" style="6" width="9.5546875"/>
    <col min="15635" max="15807" style="6" width="9.109375"/>
    <col customWidth="1" min="15808" max="15849" style="6" width="9.5546875"/>
    <col min="15850" max="15853" style="6" width="9.109375"/>
    <col customWidth="1" min="15854" max="15874" style="6" width="9.5546875"/>
    <col min="15875" max="15878" style="6" width="9.109375"/>
    <col customWidth="1" min="15879" max="15890" style="6" width="9.5546875"/>
    <col min="15891" max="16063" style="6" width="9.109375"/>
    <col customWidth="1" min="16064" max="16105" style="6" width="9.5546875"/>
    <col min="16106" max="16109" style="6" width="9.109375"/>
    <col customWidth="1" min="16110" max="16130" style="6" width="9.5546875"/>
    <col min="16131" max="16134" style="6" width="9.109375"/>
    <col customWidth="1" min="16135" max="16146" style="6" width="9.5546875"/>
    <col min="16147" max="16384" style="6" width="9.109375"/>
  </cols>
  <sheetData>
    <row r="1">
      <c r="A1" s="1"/>
      <c r="B1" s="1"/>
      <c r="C1" s="1"/>
      <c r="D1" s="1"/>
      <c r="E1" s="1"/>
      <c r="F1" s="1"/>
      <c r="G1" s="1"/>
    </row>
    <row r="2">
      <c r="A2" s="1"/>
      <c r="B2" s="1"/>
      <c r="C2" s="1"/>
      <c r="D2" s="1"/>
      <c r="E2" s="1"/>
      <c r="F2" s="1"/>
      <c r="G2" s="1"/>
    </row>
    <row r="3" ht="13.800000000000001">
      <c r="A3" s="1"/>
      <c r="B3" s="1"/>
      <c r="C3" s="1"/>
      <c r="D3" s="1"/>
      <c r="E3" s="1"/>
      <c r="F3" s="1"/>
      <c r="G3" s="1"/>
    </row>
    <row r="4" s="32" customFormat="1" ht="25.199999999999999">
      <c r="A4" s="605" t="s">
        <v>863</v>
      </c>
    </row>
    <row r="5">
      <c r="A5" s="46">
        <v>0</v>
      </c>
      <c r="B5" s="183" t="s">
        <v>864</v>
      </c>
      <c r="C5" s="24"/>
      <c r="I5" s="24"/>
      <c r="J5" s="24"/>
      <c r="K5" s="6"/>
      <c r="L5" s="24"/>
      <c r="M5" s="24"/>
      <c r="N5" s="7"/>
      <c r="O5" s="24"/>
      <c r="P5" s="24"/>
      <c r="Q5" s="6"/>
      <c r="R5" s="24"/>
      <c r="S5" s="24"/>
      <c r="T5" s="7"/>
      <c r="U5" s="24"/>
      <c r="V5" s="24"/>
      <c r="W5" s="6"/>
      <c r="X5" s="24"/>
      <c r="Y5" s="24"/>
      <c r="Z5" s="7"/>
      <c r="AA5" s="24"/>
      <c r="AB5" s="24"/>
      <c r="AC5" s="6"/>
      <c r="AD5" s="7"/>
      <c r="AE5" s="6"/>
    </row>
    <row r="6" ht="13.800000000000001">
      <c r="A6" s="46" t="s">
        <v>39</v>
      </c>
      <c r="B6" s="7">
        <v>0.38794800000000002</v>
      </c>
      <c r="C6" s="24"/>
      <c r="I6" s="24"/>
      <c r="J6" s="24"/>
      <c r="K6" s="6"/>
      <c r="L6" s="24"/>
      <c r="M6" s="24"/>
      <c r="N6" s="7"/>
      <c r="O6" s="24"/>
      <c r="P6" s="24"/>
      <c r="Q6" s="6"/>
      <c r="R6" s="24"/>
      <c r="S6" s="24"/>
      <c r="T6" s="7"/>
      <c r="U6" s="24"/>
      <c r="V6" s="24"/>
      <c r="W6" s="6"/>
      <c r="X6" s="24"/>
      <c r="Y6" s="24"/>
      <c r="Z6" s="7"/>
      <c r="AA6" s="24"/>
      <c r="AB6" s="24"/>
      <c r="AC6" s="6"/>
      <c r="AD6" s="7"/>
      <c r="AE6" s="6"/>
    </row>
    <row r="7" ht="13.800000000000001">
      <c r="A7" s="46"/>
      <c r="B7" s="7"/>
      <c r="C7" s="58">
        <v>1</v>
      </c>
      <c r="D7" s="32"/>
      <c r="E7" s="59" t="s">
        <v>48</v>
      </c>
      <c r="F7" s="60"/>
      <c r="G7" s="61" t="s">
        <v>49</v>
      </c>
      <c r="H7" s="62">
        <v>3</v>
      </c>
      <c r="I7" s="58">
        <v>2</v>
      </c>
      <c r="J7" s="32"/>
      <c r="K7" s="59" t="s">
        <v>48</v>
      </c>
      <c r="L7" s="60"/>
      <c r="M7" s="24"/>
      <c r="N7" s="7"/>
      <c r="O7" s="58">
        <v>3</v>
      </c>
      <c r="P7" s="32"/>
      <c r="Q7" s="59" t="s">
        <v>48</v>
      </c>
      <c r="R7" s="60"/>
      <c r="S7" s="24"/>
      <c r="T7" s="7"/>
      <c r="U7" s="58">
        <v>3</v>
      </c>
      <c r="V7" s="32"/>
      <c r="W7" s="59" t="s">
        <v>48</v>
      </c>
      <c r="X7" s="60"/>
      <c r="Y7" s="24"/>
      <c r="Z7" s="7"/>
      <c r="AA7" s="24">
        <v>4</v>
      </c>
      <c r="AB7" s="24"/>
      <c r="AC7" s="6"/>
      <c r="AD7" s="7"/>
      <c r="AE7" s="6"/>
    </row>
    <row r="8" ht="13.800000000000001">
      <c r="A8" s="46"/>
      <c r="B8" s="7"/>
      <c r="C8" s="58"/>
      <c r="D8" s="67"/>
      <c r="E8" s="67"/>
      <c r="F8" s="68" t="s">
        <v>61</v>
      </c>
      <c r="G8" s="69" t="s">
        <v>62</v>
      </c>
      <c r="H8" s="70" t="s">
        <v>63</v>
      </c>
      <c r="I8" s="58"/>
      <c r="J8" s="67"/>
      <c r="K8" s="67"/>
      <c r="L8" s="68" t="s">
        <v>61</v>
      </c>
      <c r="M8" s="69" t="s">
        <v>62</v>
      </c>
      <c r="N8" s="70" t="s">
        <v>63</v>
      </c>
      <c r="O8" s="58"/>
      <c r="P8" s="67"/>
      <c r="Q8" s="67"/>
      <c r="R8" s="68" t="s">
        <v>61</v>
      </c>
      <c r="S8" s="69" t="s">
        <v>62</v>
      </c>
      <c r="T8" s="70" t="s">
        <v>63</v>
      </c>
      <c r="U8" s="58"/>
      <c r="V8" s="67"/>
      <c r="W8" s="67"/>
      <c r="X8" s="68" t="s">
        <v>61</v>
      </c>
      <c r="Y8" s="69" t="s">
        <v>62</v>
      </c>
      <c r="Z8" s="70" t="s">
        <v>63</v>
      </c>
      <c r="AA8" s="24"/>
      <c r="AB8" s="24"/>
      <c r="AC8" s="6"/>
      <c r="AD8" s="7"/>
      <c r="AE8" s="6"/>
    </row>
    <row r="9" ht="13.800000000000001">
      <c r="B9" s="46"/>
      <c r="C9" s="58"/>
      <c r="D9" s="32"/>
      <c r="E9" s="73" t="s">
        <v>71</v>
      </c>
      <c r="F9" s="77">
        <f>B6</f>
        <v>0.38794800000000002</v>
      </c>
      <c r="G9" s="75">
        <f>-1*(IF(G24=0,0,IF(F9=0,0,F9*G24*G24/12)))</f>
        <v>-0.57028356000000002</v>
      </c>
      <c r="H9" s="75">
        <f>G9*-1</f>
        <v>0.57028356000000002</v>
      </c>
      <c r="I9" s="58"/>
      <c r="J9" s="32"/>
      <c r="K9" s="73" t="s">
        <v>71</v>
      </c>
      <c r="L9" s="77">
        <f>F9</f>
        <v>0.38794800000000002</v>
      </c>
      <c r="M9" s="75">
        <f>-1*(IF(M24=0,0,IF(L9=0,0,L9*M24*M24/12)))</f>
        <v>-0.57028356000000002</v>
      </c>
      <c r="N9" s="76">
        <f>M9*-1</f>
        <v>0.57028356000000002</v>
      </c>
      <c r="O9" s="58"/>
      <c r="P9" s="32"/>
      <c r="Q9" s="73" t="s">
        <v>71</v>
      </c>
      <c r="R9" s="77">
        <f>L9</f>
        <v>0.38794800000000002</v>
      </c>
      <c r="S9" s="75">
        <f>-1*(IF(S24=0,0,IF(R9=0,0,R9*S24*S24/12)))</f>
        <v>-0.40742622249999999</v>
      </c>
      <c r="T9" s="76">
        <f>S9*-1</f>
        <v>0.40742622249999999</v>
      </c>
      <c r="U9" s="58"/>
      <c r="V9" s="32"/>
      <c r="W9" s="73" t="s">
        <v>71</v>
      </c>
      <c r="X9" s="77">
        <f>R9</f>
        <v>0.38794800000000002</v>
      </c>
      <c r="Y9" s="75">
        <f>-1*(IF(Y24=0,0,IF(X9=0,0,X9*Y24*Y24/12)))</f>
        <v>-0.40742622249999999</v>
      </c>
      <c r="Z9" s="76">
        <f>Y9*-1</f>
        <v>0.40742622249999999</v>
      </c>
      <c r="AA9" s="24"/>
      <c r="AB9" s="24"/>
      <c r="AC9" s="6"/>
      <c r="AD9" s="7"/>
      <c r="AE9" s="6"/>
    </row>
    <row r="10" ht="13.800000000000001">
      <c r="A10" s="71"/>
      <c r="B10" s="7"/>
      <c r="C10" s="80"/>
      <c r="D10" s="67"/>
      <c r="E10" s="73" t="s">
        <v>78</v>
      </c>
      <c r="F10" s="82">
        <v>0.168209</v>
      </c>
      <c r="G10" s="75">
        <f>-1*(IF(G24=0,0,IF(F10=0,0,F10*G24*G24/12)))</f>
        <v>-0.24726723000000003</v>
      </c>
      <c r="H10" s="76">
        <f>G10*-1</f>
        <v>0.24726723000000003</v>
      </c>
      <c r="I10" s="80"/>
      <c r="J10" s="67"/>
      <c r="K10" s="73" t="s">
        <v>78</v>
      </c>
      <c r="L10" s="82">
        <f>F10</f>
        <v>0.168209</v>
      </c>
      <c r="M10" s="75">
        <f>-1*(IF(M24=0,0,IF(L10=0,0,L10*M24*M24/12)))</f>
        <v>-0.24726723000000003</v>
      </c>
      <c r="N10" s="76">
        <f>M10*-1</f>
        <v>0.24726723000000003</v>
      </c>
      <c r="O10" s="80"/>
      <c r="P10" s="67"/>
      <c r="Q10" s="73" t="s">
        <v>78</v>
      </c>
      <c r="R10" s="82">
        <f>L10</f>
        <v>0.168209</v>
      </c>
      <c r="S10" s="75">
        <f>-1*(IF(S24=0,0,IF(R10=0,0,R10*S24*S24/12)))</f>
        <v>-0.17665449354166662</v>
      </c>
      <c r="T10" s="76">
        <f>S10*-1</f>
        <v>0.17665449354166662</v>
      </c>
      <c r="U10" s="80"/>
      <c r="V10" s="67"/>
      <c r="W10" s="73" t="s">
        <v>78</v>
      </c>
      <c r="X10" s="82">
        <f>R10</f>
        <v>0.168209</v>
      </c>
      <c r="Y10" s="75">
        <f>-1*(IF(Y24=0,0,IF(X10=0,0,X10*Y24*Y24/12)))</f>
        <v>-0.17665449354166662</v>
      </c>
      <c r="Z10" s="76">
        <f>Y10*-1</f>
        <v>0.17665449354166662</v>
      </c>
      <c r="AA10" s="24"/>
      <c r="AB10" s="24"/>
      <c r="AC10" s="6"/>
      <c r="AD10" s="7"/>
      <c r="AE10" s="6"/>
    </row>
    <row r="11">
      <c r="A11" s="8"/>
      <c r="B11" s="46"/>
      <c r="C11" s="80"/>
      <c r="D11" s="67"/>
      <c r="E11" s="68" t="s">
        <v>91</v>
      </c>
      <c r="F11" s="82"/>
      <c r="G11" s="75">
        <f>-1*(IF(G24=0,0,IF(F11=0,0,IF(F12=0,0,IF(F11=(G24/2),F12*G24/8,F12*F11*((G24-F11)*(G24-F11))/(G24*G24))))))</f>
        <v>0</v>
      </c>
      <c r="H11" s="75">
        <f>IF(G24=0,0,IF(F11=0,0,IF(F12=0,0,IF(F11=(G24/2),G11*-1,F12*(F11*F11)*(G24-F11)/(G24*G24)))))</f>
        <v>0</v>
      </c>
      <c r="I11" s="80"/>
      <c r="J11" s="67"/>
      <c r="K11" s="68" t="s">
        <v>91</v>
      </c>
      <c r="L11" s="82"/>
      <c r="M11" s="75">
        <f>-1*(IF(M24=0,0,IF(L11=0,0,IF(L12=0,0,IF(L11=(M24/2),L12*M24/8,L12*L11*((M24-L11)*(M24-L11))/(M24*M24))))))</f>
        <v>0</v>
      </c>
      <c r="N11" s="76">
        <f>IF(M24=0,0,IF(L11=0,0,IF(L12=0,0,IF(L11=(M24/2),M11*-1,L12*(L11*L11)*(M24-L11)/(M24*M24)))))</f>
        <v>0</v>
      </c>
      <c r="O11" s="80"/>
      <c r="P11" s="67"/>
      <c r="Q11" s="68" t="s">
        <v>91</v>
      </c>
      <c r="R11" s="82"/>
      <c r="S11" s="75">
        <f>-1*(IF(S24=0,0,IF(R11=0,0,IF(R12=0,0,IF(R11=(S24/2),R12*S24/8,R12*R11*((S24-R11)*(S24-R11))/(S24*S24))))))</f>
        <v>0</v>
      </c>
      <c r="T11" s="76">
        <f>IF(S24=0,0,IF(R11=0,0,IF(R12=0,0,IF(R11=(S24/2),S11*-1,R12*(R11*R11)*(S24-R11)/(S24*S24)))))</f>
        <v>0</v>
      </c>
      <c r="U11" s="80"/>
      <c r="V11" s="67"/>
      <c r="W11" s="68" t="s">
        <v>91</v>
      </c>
      <c r="X11" s="82"/>
      <c r="Y11" s="75">
        <f>-1*(IF(Y24=0,0,IF(X11=0,0,IF(X12=0,0,IF(X11=(Y24/2),X12*Y24/8,X12*X11*((Y24-X11)*(Y24-X11))/(Y24*Y24))))))</f>
        <v>0</v>
      </c>
      <c r="Z11" s="76">
        <f>IF(Y24=0,0,IF(X11=0,0,IF(X12=0,0,IF(X11=(Y24/2),Y11*-1,X12*(X11*X11)*(Y24-X11)/(Y24*Y24)))))</f>
        <v>0</v>
      </c>
      <c r="AA11" s="24"/>
      <c r="AB11" s="24"/>
      <c r="AC11" s="6"/>
      <c r="AD11" s="7"/>
      <c r="AE11" s="6"/>
    </row>
    <row r="12" ht="13.800000000000001">
      <c r="A12" s="8"/>
      <c r="B12" s="46"/>
      <c r="C12" s="96"/>
      <c r="D12" s="17"/>
      <c r="E12" s="16" t="s">
        <v>99</v>
      </c>
      <c r="F12" s="98"/>
      <c r="G12" s="75"/>
      <c r="H12" s="75"/>
      <c r="I12" s="96"/>
      <c r="J12" s="17"/>
      <c r="K12" s="16" t="s">
        <v>99</v>
      </c>
      <c r="L12" s="98">
        <f>F12</f>
        <v>0</v>
      </c>
      <c r="M12" s="75"/>
      <c r="N12" s="76"/>
      <c r="O12" s="96"/>
      <c r="P12" s="17"/>
      <c r="Q12" s="16" t="s">
        <v>99</v>
      </c>
      <c r="R12" s="98">
        <f>L12</f>
        <v>0</v>
      </c>
      <c r="S12" s="75"/>
      <c r="T12" s="76"/>
      <c r="U12" s="96"/>
      <c r="V12" s="17"/>
      <c r="W12" s="16" t="s">
        <v>99</v>
      </c>
      <c r="X12" s="98">
        <f>R12</f>
        <v>0</v>
      </c>
      <c r="Y12" s="75"/>
      <c r="Z12" s="76"/>
      <c r="AA12" s="24"/>
      <c r="AB12" s="24"/>
      <c r="AC12" s="6"/>
      <c r="AD12" s="7"/>
      <c r="AE12" s="6"/>
    </row>
    <row r="13">
      <c r="A13" s="71"/>
      <c r="B13" s="7"/>
      <c r="C13" s="80"/>
      <c r="D13" s="67"/>
      <c r="E13" s="68" t="s">
        <v>91</v>
      </c>
      <c r="F13" s="82"/>
      <c r="G13" s="75">
        <f>-1*(IF(G24=0,0,IF(F13=0,0,IF(F14=0,0,IF(F13=(G24/2),F14*G24/8,F14*F13*((G24-F13)*(G24-F13))/(G24*G24))))))</f>
        <v>0</v>
      </c>
      <c r="H13" s="75">
        <f>IF(G24=0,0,IF(F13=0,0,IF(F14=0,0,IF(F13=(G24/2),G13*-1,F14*(F13*F13)*(G24-F13)/(G24*G24)))))</f>
        <v>0</v>
      </c>
      <c r="I13" s="80"/>
      <c r="J13" s="67"/>
      <c r="K13" s="68" t="s">
        <v>91</v>
      </c>
      <c r="L13" s="82"/>
      <c r="M13" s="75">
        <f>-1*(IF(M24=0,0,IF(L13=0,0,IF(L14=0,0,IF(L13=(M24/2),L14*M24/8,L14*L13*((M24-L13)*(M24-L13))/(M24*M24))))))</f>
        <v>0</v>
      </c>
      <c r="N13" s="76">
        <f>IF(M24=0,0,IF(L13=0,0,IF(L14=0,0,IF(L13=(M24/2),M13*-1,L14*(L13*L13)*(M24-L13)/(M24*M24)))))</f>
        <v>0</v>
      </c>
      <c r="O13" s="80"/>
      <c r="P13" s="67"/>
      <c r="Q13" s="68" t="s">
        <v>91</v>
      </c>
      <c r="R13" s="82"/>
      <c r="S13" s="75">
        <f>-1*(IF(S24=0,0,IF(R13=0,0,IF(R14=0,0,IF(R13=(S24/2),R14*S24/8,R14*R13*((S24-R13)*(S24-R13))/(S24*S24))))))</f>
        <v>0</v>
      </c>
      <c r="T13" s="76">
        <f>IF(S24=0,0,IF(R13=0,0,IF(R14=0,0,IF(R13=(S24/2),S13*-1,R14*(R13*R13)*(S24-R13)/(S24*S24)))))</f>
        <v>0</v>
      </c>
      <c r="U13" s="80"/>
      <c r="V13" s="67"/>
      <c r="W13" s="68" t="s">
        <v>91</v>
      </c>
      <c r="X13" s="82"/>
      <c r="Y13" s="75">
        <f>-1*(IF(Y24=0,0,IF(X13=0,0,IF(X14=0,0,IF(X13=(Y24/2),X14*Y24/8,X14*X13*((Y24-X13)*(Y24-X13))/(Y24*Y24))))))</f>
        <v>0</v>
      </c>
      <c r="Z13" s="76">
        <f>IF(Y24=0,0,IF(X13=0,0,IF(X14=0,0,IF(X13=(Y24/2),Y13*-1,X14*(X13*X13)*(Y24-X13)/(Y24*Y24)))))</f>
        <v>0</v>
      </c>
      <c r="AA13" s="24"/>
      <c r="AB13" s="24"/>
      <c r="AC13" s="6"/>
      <c r="AD13" s="7"/>
      <c r="AE13" s="6"/>
    </row>
    <row r="14" ht="13.800000000000001">
      <c r="A14" s="71"/>
      <c r="B14" s="7"/>
      <c r="C14" s="96"/>
      <c r="D14" s="17"/>
      <c r="E14" s="16" t="s">
        <v>99</v>
      </c>
      <c r="F14" s="98"/>
      <c r="G14" s="75"/>
      <c r="H14" s="75"/>
      <c r="I14" s="96"/>
      <c r="J14" s="17"/>
      <c r="K14" s="16" t="s">
        <v>99</v>
      </c>
      <c r="L14" s="98"/>
      <c r="M14" s="75"/>
      <c r="N14" s="76"/>
      <c r="O14" s="96"/>
      <c r="P14" s="17"/>
      <c r="Q14" s="16" t="s">
        <v>99</v>
      </c>
      <c r="R14" s="98"/>
      <c r="S14" s="75"/>
      <c r="T14" s="76"/>
      <c r="U14" s="96"/>
      <c r="V14" s="17"/>
      <c r="W14" s="16" t="s">
        <v>99</v>
      </c>
      <c r="X14" s="98"/>
      <c r="Y14" s="75"/>
      <c r="Z14" s="76"/>
      <c r="AA14" s="24"/>
      <c r="AB14" s="24"/>
      <c r="AC14" s="6"/>
      <c r="AD14" s="7"/>
      <c r="AE14" s="6"/>
    </row>
    <row r="15">
      <c r="A15" s="71"/>
      <c r="B15" s="7"/>
      <c r="C15" s="80"/>
      <c r="D15" s="67"/>
      <c r="E15" s="68" t="s">
        <v>91</v>
      </c>
      <c r="F15" s="82"/>
      <c r="G15" s="75">
        <f>-1*(IF(G24=0,0,IF(F15=0,0,IF(F16=0,0,IF(F15=(G24/2),F16*G24/8,F16*F15*((G24-F15)*(G24-F15))/(G24*G24))))))</f>
        <v>0</v>
      </c>
      <c r="H15" s="75">
        <f>IF(G24=0,0,IF(F15=0,0,IF(F16=0,0,IF(F15=(G24/2),G15*-1,F16*(F15*F15)*(G24-F15)/(G24*G24)))))</f>
        <v>0</v>
      </c>
      <c r="I15" s="80"/>
      <c r="J15" s="67"/>
      <c r="K15" s="68" t="s">
        <v>91</v>
      </c>
      <c r="L15" s="82"/>
      <c r="M15" s="75">
        <f>-1*(IF(M24=0,0,IF(L15=0,0,IF(L16=0,0,IF(L15=(M24/2),L16*M24/8,L16*L15*((M24-L15)*(M24-L15))/(M24*M24))))))</f>
        <v>0</v>
      </c>
      <c r="N15" s="76">
        <f>IF(M24=0,0,IF(L15=0,0,IF(L16=0,0,IF(L15=(M24/2),M15*-1,L16*(L15*L15)*(M24-L15)/(M24*M24)))))</f>
        <v>0</v>
      </c>
      <c r="O15" s="80"/>
      <c r="P15" s="67"/>
      <c r="Q15" s="68" t="s">
        <v>91</v>
      </c>
      <c r="R15" s="82"/>
      <c r="S15" s="75">
        <f>-1*(IF(S24=0,0,IF(R15=0,0,IF(R16=0,0,IF(R15=(S24/2),R16*S24/8,R16*R15*((S24-R15)*(S24-R15))/(S24*S24))))))</f>
        <v>0</v>
      </c>
      <c r="T15" s="76">
        <f>IF(S24=0,0,IF(R15=0,0,IF(R16=0,0,IF(R15=(S24/2),S15*-1,R16*(R15*R15)*(S24-R15)/(S24*S24)))))</f>
        <v>0</v>
      </c>
      <c r="U15" s="80"/>
      <c r="V15" s="67"/>
      <c r="W15" s="68" t="s">
        <v>91</v>
      </c>
      <c r="X15" s="82"/>
      <c r="Y15" s="75">
        <f>-1*(IF(Y24=0,0,IF(X15=0,0,IF(X16=0,0,IF(X15=(Y24/2),X16*Y24/8,X16*X15*((Y24-X15)*(Y24-X15))/(Y24*Y24))))))</f>
        <v>0</v>
      </c>
      <c r="Z15" s="76">
        <f>IF(Y24=0,0,IF(X15=0,0,IF(X16=0,0,IF(X15=(Y24/2),Y15*-1,X16*(X15*X15)*(Y24-X15)/(Y24*Y24)))))</f>
        <v>0</v>
      </c>
      <c r="AA15" s="24"/>
      <c r="AB15" s="24"/>
      <c r="AC15" s="6"/>
      <c r="AD15" s="7"/>
      <c r="AE15" s="6"/>
    </row>
    <row r="16" ht="13.800000000000001">
      <c r="A16" s="71"/>
      <c r="B16" s="107"/>
      <c r="C16" s="96"/>
      <c r="D16" s="17"/>
      <c r="E16" s="16" t="s">
        <v>99</v>
      </c>
      <c r="F16" s="98"/>
      <c r="G16" s="75"/>
      <c r="H16" s="75"/>
      <c r="I16" s="96"/>
      <c r="J16" s="17"/>
      <c r="K16" s="16" t="s">
        <v>99</v>
      </c>
      <c r="L16" s="98"/>
      <c r="M16" s="75"/>
      <c r="N16" s="76"/>
      <c r="O16" s="96"/>
      <c r="P16" s="17"/>
      <c r="Q16" s="16" t="s">
        <v>99</v>
      </c>
      <c r="R16" s="98"/>
      <c r="S16" s="75"/>
      <c r="T16" s="76"/>
      <c r="U16" s="96"/>
      <c r="V16" s="17"/>
      <c r="W16" s="16" t="s">
        <v>99</v>
      </c>
      <c r="X16" s="98"/>
      <c r="Y16" s="75"/>
      <c r="Z16" s="76"/>
      <c r="AA16" s="24"/>
      <c r="AB16" s="24"/>
      <c r="AC16" s="6"/>
      <c r="AD16" s="7"/>
      <c r="AE16" s="6"/>
    </row>
    <row r="17">
      <c r="A17" s="46"/>
      <c r="B17" s="7"/>
      <c r="C17" s="80"/>
      <c r="D17" s="67"/>
      <c r="E17" s="68" t="s">
        <v>91</v>
      </c>
      <c r="F17" s="82"/>
      <c r="G17" s="75">
        <f>-1*(IF(G24=0,0,IF(F17=0,0,IF(F18=0,0,IF(F17=(G24/2),F18*G24/8,F18*F17*((G24-F17)*(G24-F17))/(G24*G24))))))</f>
        <v>0</v>
      </c>
      <c r="H17" s="75">
        <f>IF(G24=0,0,IF(F17=0,0,IF(F18=0,0,IF(F17=(G24/2),G17*-1,F18*(F17*F17)*(G24-F17)/(G24*G24)))))</f>
        <v>0</v>
      </c>
      <c r="I17" s="80"/>
      <c r="J17" s="67"/>
      <c r="K17" s="68" t="s">
        <v>91</v>
      </c>
      <c r="L17" s="82"/>
      <c r="M17" s="75">
        <f>-1*(IF(M24=0,0,IF(L17=0,0,IF(L18=0,0,IF(L17=(M24/2),L18*M24/8,L18*L17*((M24-L17)*(M24-L17))/(M24*M24))))))</f>
        <v>0</v>
      </c>
      <c r="N17" s="76">
        <f>IF(M24=0,0,IF(L17=0,0,IF(L18=0,0,IF(L17=(M24/2),M17*-1,L18*(L17*L17)*(M24-L17)/(M24*M24)))))</f>
        <v>0</v>
      </c>
      <c r="O17" s="80"/>
      <c r="P17" s="67"/>
      <c r="Q17" s="68" t="s">
        <v>91</v>
      </c>
      <c r="R17" s="82"/>
      <c r="S17" s="75">
        <f>-1*(IF(S24=0,0,IF(R17=0,0,IF(R18=0,0,IF(R17=(S24/2),R18*S24/8,R18*R17*((S24-R17)*(S24-R17))/(S24*S24))))))</f>
        <v>0</v>
      </c>
      <c r="T17" s="76">
        <f>IF(S24=0,0,IF(R17=0,0,IF(R18=0,0,IF(R17=(S24/2),S17*-1,R18*(R17*R17)*(S24-R17)/(S24*S24)))))</f>
        <v>0</v>
      </c>
      <c r="U17" s="80"/>
      <c r="V17" s="67"/>
      <c r="W17" s="68" t="s">
        <v>91</v>
      </c>
      <c r="X17" s="82"/>
      <c r="Y17" s="75">
        <f>-1*(IF(Y24=0,0,IF(X17=0,0,IF(X18=0,0,IF(X17=(Y24/2),X18*Y24/8,X18*X17*((Y24-X17)*(Y24-X17))/(Y24*Y24))))))</f>
        <v>0</v>
      </c>
      <c r="Z17" s="76">
        <f>IF(Y24=0,0,IF(X17=0,0,IF(X18=0,0,IF(X17=(Y24/2),Y17*-1,X18*(X17*X17)*(Y24-X17)/(Y24*Y24)))))</f>
        <v>0</v>
      </c>
      <c r="AA17" s="24"/>
      <c r="AB17" s="24"/>
      <c r="AC17" s="6"/>
      <c r="AD17" s="7"/>
      <c r="AE17" s="6"/>
    </row>
    <row r="18" ht="13.800000000000001">
      <c r="A18" s="46"/>
      <c r="B18" s="7"/>
      <c r="C18" s="96"/>
      <c r="D18" s="17"/>
      <c r="E18" s="16" t="s">
        <v>99</v>
      </c>
      <c r="F18" s="98"/>
      <c r="G18" s="75"/>
      <c r="H18" s="75"/>
      <c r="I18" s="96"/>
      <c r="J18" s="17"/>
      <c r="K18" s="16" t="s">
        <v>99</v>
      </c>
      <c r="L18" s="98"/>
      <c r="M18" s="75"/>
      <c r="N18" s="76"/>
      <c r="O18" s="96"/>
      <c r="P18" s="17"/>
      <c r="Q18" s="16" t="s">
        <v>99</v>
      </c>
      <c r="R18" s="98"/>
      <c r="S18" s="75"/>
      <c r="T18" s="76"/>
      <c r="U18" s="96"/>
      <c r="V18" s="17"/>
      <c r="W18" s="16" t="s">
        <v>99</v>
      </c>
      <c r="X18" s="98"/>
      <c r="Y18" s="75"/>
      <c r="Z18" s="76"/>
      <c r="AA18" s="24"/>
      <c r="AB18" s="24"/>
      <c r="AC18" s="6"/>
      <c r="AD18" s="7"/>
      <c r="AE18" s="6"/>
    </row>
    <row r="19">
      <c r="A19" s="46"/>
      <c r="B19" s="7"/>
      <c r="C19" s="80"/>
      <c r="D19" s="67"/>
      <c r="E19" s="68" t="s">
        <v>91</v>
      </c>
      <c r="F19" s="82"/>
      <c r="G19" s="75">
        <f>-1*(IF(G24=0,0,IF(F19=0,0,IF(F20=0,0,IF(F19=(G24/2),F20*G24/8,F20*F19*((G24-F19)*(G24-F19))/(G24*G24))))))</f>
        <v>0</v>
      </c>
      <c r="H19" s="75">
        <f>IF(G24=0,0,IF(F19=0,0,IF(F20=0,0,IF(F19=(G24/2),G19*-1,F20*(F19*F19)*(G24-F19)/(G24*G24)))))</f>
        <v>0</v>
      </c>
      <c r="I19" s="80"/>
      <c r="J19" s="67"/>
      <c r="K19" s="68" t="s">
        <v>91</v>
      </c>
      <c r="L19" s="82"/>
      <c r="M19" s="75">
        <f>-1*(IF(M24=0,0,IF(L19=0,0,IF(L20=0,0,IF(L19=(M24/2),L20*M24/8,L20*L19*((M24-L19)*(M24-L19))/(M24*M24))))))</f>
        <v>0</v>
      </c>
      <c r="N19" s="76">
        <f>IF(M24=0,0,IF(L19=0,0,IF(L20=0,0,IF(L19=(M24/2),M19*-1,L20*(L19*L19)*(M24-L19)/(M24*M24)))))</f>
        <v>0</v>
      </c>
      <c r="O19" s="80"/>
      <c r="P19" s="67"/>
      <c r="Q19" s="68" t="s">
        <v>91</v>
      </c>
      <c r="R19" s="82"/>
      <c r="S19" s="75">
        <f>-1*(IF(S24=0,0,IF(R19=0,0,IF(R20=0,0,IF(R19=(S24/2),R20*S24/8,R20*R19*((S24-R19)*(S24-R19))/(S24*S24))))))</f>
        <v>0</v>
      </c>
      <c r="T19" s="76">
        <f>IF(S24=0,0,IF(R19=0,0,IF(R20=0,0,IF(R19=(S24/2),S19*-1,R20*(R19*R19)*(S24-R19)/(S24*S24)))))</f>
        <v>0</v>
      </c>
      <c r="U19" s="80"/>
      <c r="V19" s="67"/>
      <c r="W19" s="68" t="s">
        <v>91</v>
      </c>
      <c r="X19" s="82"/>
      <c r="Y19" s="75">
        <f>-1*(IF(Y24=0,0,IF(X19=0,0,IF(X20=0,0,IF(X19=(Y24/2),X20*Y24/8,X20*X19*((Y24-X19)*(Y24-X19))/(Y24*Y24))))))</f>
        <v>0</v>
      </c>
      <c r="Z19" s="76">
        <f>IF(Y24=0,0,IF(X19=0,0,IF(X20=0,0,IF(X19=(Y24/2),Y19*-1,X20*(X19*X19)*(Y24-X19)/(Y24*Y24)))))</f>
        <v>0</v>
      </c>
      <c r="AA19" s="24"/>
      <c r="AB19" s="24"/>
      <c r="AC19" s="6"/>
      <c r="AD19" s="7"/>
      <c r="AE19" s="6"/>
    </row>
    <row r="20" ht="13.800000000000001">
      <c r="A20" s="46"/>
      <c r="B20" s="7"/>
      <c r="C20" s="96"/>
      <c r="D20" s="17"/>
      <c r="E20" s="16" t="s">
        <v>99</v>
      </c>
      <c r="F20" s="98"/>
      <c r="G20" s="75"/>
      <c r="H20" s="75"/>
      <c r="I20" s="96"/>
      <c r="J20" s="17"/>
      <c r="K20" s="16" t="s">
        <v>99</v>
      </c>
      <c r="L20" s="98"/>
      <c r="M20" s="75"/>
      <c r="N20" s="76"/>
      <c r="O20" s="96"/>
      <c r="P20" s="17"/>
      <c r="Q20" s="16" t="s">
        <v>99</v>
      </c>
      <c r="R20" s="98"/>
      <c r="S20" s="75"/>
      <c r="T20" s="76"/>
      <c r="U20" s="96"/>
      <c r="V20" s="17"/>
      <c r="W20" s="16" t="s">
        <v>99</v>
      </c>
      <c r="X20" s="98"/>
      <c r="Y20" s="75"/>
      <c r="Z20" s="76"/>
      <c r="AA20" s="24"/>
      <c r="AB20" s="24"/>
      <c r="AC20" s="6"/>
      <c r="AD20" s="7"/>
      <c r="AE20" s="6"/>
    </row>
    <row r="21" ht="13.800000000000001">
      <c r="A21" s="46" t="s">
        <v>417</v>
      </c>
      <c r="B21" s="7"/>
      <c r="C21" s="80"/>
      <c r="D21" s="67"/>
      <c r="E21" s="68" t="s">
        <v>91</v>
      </c>
      <c r="F21" s="82"/>
      <c r="G21" s="75">
        <f>-1*(IF(G24=0,0,IF(F21=0,0,IF(F22=0,0,IF(F21=(G24/2),F22*G24/8,F22*F21*((G24-F21)*(G24-F21))/(G24*G24))))))</f>
        <v>0</v>
      </c>
      <c r="H21" s="75">
        <f>IF(G24=0,0,IF(F21=0,0,IF(F22=0,0,IF(F21=(G24/2),G21*-1,F22*(F21*F21)*(G24-F21)/(G24*G24)))))</f>
        <v>0</v>
      </c>
      <c r="I21" s="80"/>
      <c r="J21" s="67"/>
      <c r="K21" s="68" t="s">
        <v>91</v>
      </c>
      <c r="L21" s="82"/>
      <c r="M21" s="75">
        <f>-1*(IF(M24=0,0,IF(L21=0,0,IF(L22=0,0,IF(L21=(M24/2),L22*M24/8,L22*L21*((M24-L21)*(M24-L21))/(M24*M24))))))</f>
        <v>0</v>
      </c>
      <c r="N21" s="76">
        <f>IF(M24=0,0,IF(L21=0,0,IF(L22=0,0,IF(L21=(M24/2),M21*-1,L22*(L21*L21)*(M24-L21)/(M24*M24)))))</f>
        <v>0</v>
      </c>
      <c r="O21" s="80"/>
      <c r="P21" s="67"/>
      <c r="Q21" s="68" t="s">
        <v>91</v>
      </c>
      <c r="R21" s="82"/>
      <c r="S21" s="75">
        <f>-1*(IF(S24=0,0,IF(R21=0,0,IF(R22=0,0,IF(R21=(S24/2),R22*S24/8,R22*R21*((S24-R21)*(S24-R21))/(S24*S24))))))</f>
        <v>0</v>
      </c>
      <c r="T21" s="76">
        <f>IF(S24=0,0,IF(R21=0,0,IF(R22=0,0,IF(R21=(S24/2),S21*-1,R22*(R21*R21)*(S24-R21)/(S24*S24)))))</f>
        <v>0</v>
      </c>
      <c r="U21" s="80"/>
      <c r="V21" s="67"/>
      <c r="W21" s="68" t="s">
        <v>91</v>
      </c>
      <c r="X21" s="82"/>
      <c r="Y21" s="75">
        <f>-1*(IF(Y24=0,0,IF(X21=0,0,IF(X22=0,0,IF(X21=(Y24/2),X22*Y24/8,X22*X21*((Y24-X21)*(Y24-X21))/(Y24*Y24))))))</f>
        <v>0</v>
      </c>
      <c r="Z21" s="76">
        <f>IF(Y24=0,0,IF(X21=0,0,IF(X22=0,0,IF(X21=(Y24/2),Y21*-1,X22*(X21*X21)*(Y24-X21)/(Y24*Y24)))))</f>
        <v>0</v>
      </c>
      <c r="AA21" s="24"/>
      <c r="AB21" s="24"/>
      <c r="AC21" s="6"/>
      <c r="AD21" s="7"/>
      <c r="AE21" s="6"/>
    </row>
    <row r="22" ht="13.800000000000001">
      <c r="A22" s="124" t="s">
        <v>182</v>
      </c>
      <c r="B22" s="60"/>
      <c r="C22" s="96"/>
      <c r="D22" s="17"/>
      <c r="E22" s="16" t="s">
        <v>99</v>
      </c>
      <c r="F22" s="606"/>
      <c r="G22" s="75"/>
      <c r="H22" s="75"/>
      <c r="I22" s="96"/>
      <c r="J22" s="17"/>
      <c r="K22" s="16" t="s">
        <v>99</v>
      </c>
      <c r="L22" s="606"/>
      <c r="M22" s="75"/>
      <c r="N22" s="76"/>
      <c r="O22" s="96"/>
      <c r="P22" s="17"/>
      <c r="Q22" s="16" t="s">
        <v>99</v>
      </c>
      <c r="R22" s="606"/>
      <c r="S22" s="75"/>
      <c r="T22" s="76"/>
      <c r="U22" s="96"/>
      <c r="V22" s="17"/>
      <c r="W22" s="16" t="s">
        <v>99</v>
      </c>
      <c r="X22" s="606"/>
      <c r="Y22" s="75"/>
      <c r="Z22" s="76"/>
      <c r="AA22" s="24"/>
      <c r="AB22" s="24"/>
      <c r="AC22" s="6"/>
      <c r="AD22" s="126" t="s">
        <v>183</v>
      </c>
      <c r="AE22" s="33"/>
    </row>
    <row r="23" ht="13.800000000000001">
      <c r="A23" s="124" t="s">
        <v>191</v>
      </c>
      <c r="B23" s="60"/>
      <c r="C23" s="129"/>
      <c r="D23" s="6"/>
      <c r="E23" s="71"/>
      <c r="F23" s="607" t="s">
        <v>192</v>
      </c>
      <c r="G23" s="608">
        <f>SUM(G9:G22)</f>
        <v>-0.81755079000000008</v>
      </c>
      <c r="H23" s="609">
        <f>SUM(H9:H22)</f>
        <v>0.81755079000000008</v>
      </c>
      <c r="I23" s="129"/>
      <c r="J23" s="6"/>
      <c r="K23" s="71"/>
      <c r="L23" s="607" t="s">
        <v>192</v>
      </c>
      <c r="M23" s="608">
        <f>SUM(M9:M22)</f>
        <v>-0.81755079000000008</v>
      </c>
      <c r="N23" s="610">
        <f>SUM(N9:N22)</f>
        <v>0.81755079000000008</v>
      </c>
      <c r="O23" s="129"/>
      <c r="P23" s="6"/>
      <c r="Q23" s="71"/>
      <c r="R23" s="607" t="s">
        <v>192</v>
      </c>
      <c r="S23" s="608">
        <f>SUM(S9:S22)</f>
        <v>-0.58408071604166656</v>
      </c>
      <c r="T23" s="610">
        <f>SUM(T9:T22)</f>
        <v>0.58408071604166656</v>
      </c>
      <c r="U23" s="129"/>
      <c r="V23" s="6"/>
      <c r="W23" s="71"/>
      <c r="X23" s="607" t="s">
        <v>192</v>
      </c>
      <c r="Y23" s="608">
        <f>SUM(Y9:Y22)</f>
        <v>-0.58408071604166656</v>
      </c>
      <c r="Z23" s="610">
        <f>SUM(Z9:Z22)</f>
        <v>0.58408071604166656</v>
      </c>
      <c r="AA23" s="6"/>
      <c r="AB23" s="24"/>
      <c r="AD23" s="126" t="s">
        <v>191</v>
      </c>
      <c r="AE23" s="33"/>
    </row>
    <row r="24" s="63" customFormat="1" ht="13.800000000000001">
      <c r="A24" s="134"/>
      <c r="B24" s="135"/>
      <c r="C24" s="136"/>
      <c r="D24" s="137"/>
      <c r="E24" s="138">
        <f>D24+C25+D26+E25</f>
        <v>-0.5</v>
      </c>
      <c r="F24" s="157"/>
      <c r="G24" s="51">
        <v>4.2000000000000002</v>
      </c>
      <c r="H24" s="158">
        <v>0</v>
      </c>
      <c r="I24" s="142"/>
      <c r="J24" s="143"/>
      <c r="K24" s="144">
        <f>J24+I25+J26+K25</f>
        <v>-0.5</v>
      </c>
      <c r="L24" s="157"/>
      <c r="M24" s="51">
        <v>4.2000000000000002</v>
      </c>
      <c r="N24" s="158"/>
      <c r="O24" s="136"/>
      <c r="P24" s="137"/>
      <c r="Q24" s="138">
        <f>P24+O25+P26+Q25</f>
        <v>-0.5</v>
      </c>
      <c r="R24" s="157">
        <v>0</v>
      </c>
      <c r="S24" s="51">
        <v>3.5499999999999998</v>
      </c>
      <c r="T24" s="158"/>
      <c r="U24" s="136"/>
      <c r="V24" s="137"/>
      <c r="W24" s="138">
        <f>V24+U25+V26+W25</f>
        <v>-0.5</v>
      </c>
      <c r="X24" s="157">
        <v>0</v>
      </c>
      <c r="Y24" s="51">
        <v>3.5499999999999998</v>
      </c>
      <c r="Z24" s="158"/>
      <c r="AA24" s="136"/>
      <c r="AB24" s="137"/>
      <c r="AC24" s="138">
        <f>AB24+AA25+AB26+AC25</f>
        <v>-0.5</v>
      </c>
      <c r="AD24" s="145"/>
      <c r="AE24" s="6">
        <f>AE23*AE22</f>
        <v>0</v>
      </c>
    </row>
    <row r="25" s="63" customFormat="1">
      <c r="A25" s="63" t="s">
        <v>210</v>
      </c>
      <c r="B25" s="135"/>
      <c r="C25" s="154"/>
      <c r="D25" s="155">
        <f>B25+F25</f>
        <v>-0.81755079000000008</v>
      </c>
      <c r="E25" s="156">
        <f>IF(G26=0,0,IF(F24=3,0,IF(H24=3,0,IF(H24=2,-0.5,IF(H24=1,0,-0.5)))))</f>
        <v>-0.5</v>
      </c>
      <c r="F25" s="157">
        <f>G23</f>
        <v>-0.81755079000000008</v>
      </c>
      <c r="G25" s="51">
        <v>3</v>
      </c>
      <c r="H25" s="158">
        <f>H23</f>
        <v>0.81755079000000008</v>
      </c>
      <c r="I25" s="159">
        <f>IF(G26=0,0,IF(H24=3,0,IF(F24=3,0,IF(F24=2,-0.5,IF(F24=1,0,(G26/(G26+M26))*(-0.5))))))</f>
        <v>-0.25</v>
      </c>
      <c r="J25" s="160">
        <f>IF(G24=0,H26+L25,IF(M24=0,L26+H25,H25+L25))</f>
        <v>0</v>
      </c>
      <c r="K25" s="161">
        <f>IF(M26=0,0,IF(L24=3,0,IF(N24=3,0,IF(N24=2,-0.5,IF(N24=1,0,(M26/(M26+G26))*(-0.5))))))</f>
        <v>-0.25</v>
      </c>
      <c r="L25" s="157">
        <f>M23</f>
        <v>-0.81755079000000008</v>
      </c>
      <c r="M25" s="51">
        <v>3</v>
      </c>
      <c r="N25" s="158">
        <f>N23</f>
        <v>0.81755079000000008</v>
      </c>
      <c r="O25" s="154">
        <f>IF(M26=0,0,IF(N24=3,0,IF(L24=3,0,IF(L24=2,-0.5,IF(L24=1,0,(M26/(M26+S26))*(-0.5))))))</f>
        <v>-0.22903225806451613</v>
      </c>
      <c r="P25" s="155">
        <f>IF(M24=0,N26+R25,IF(S24=0,R26+N25,N25+R25))</f>
        <v>0.23347007395833352</v>
      </c>
      <c r="Q25" s="156">
        <f>IF(S26=0,0,IF(R24=3,0,IF(T24=3,0,IF(T24=2,-0.5,IF(T24=1,0,(S26/(S26+M26))*(-0.5))))))</f>
        <v>-0.2709677419354839</v>
      </c>
      <c r="R25" s="157">
        <f>S23</f>
        <v>-0.58408071604166656</v>
      </c>
      <c r="S25" s="51">
        <v>3</v>
      </c>
      <c r="T25" s="158">
        <f>T23</f>
        <v>0.58408071604166656</v>
      </c>
      <c r="U25" s="154">
        <f>IF(S26=0,0,IF(T24=3,0,IF(R24=3,0,IF(R24=2,-0.5,IF(R24=1,0,(S26/(S26+Y26))*(-0.5))))))</f>
        <v>-0.25</v>
      </c>
      <c r="V25" s="155">
        <f>IF(S24=0,T26+X25,IF(Y24=0,X26+T25,T25+X25))</f>
        <v>0</v>
      </c>
      <c r="W25" s="156">
        <f>IF(Y26=0,0,IF(X24=3,0,IF(Z24=3,0,IF(Z24=2,-0.5,IF(Z24=1,0,(Y26/(Y26+S26))*(-0.5))))))</f>
        <v>-0.25</v>
      </c>
      <c r="X25" s="157">
        <f>Y23</f>
        <v>-0.58408071604166656</v>
      </c>
      <c r="Y25" s="51">
        <v>3</v>
      </c>
      <c r="Z25" s="158">
        <f>Z23</f>
        <v>0.58408071604166656</v>
      </c>
      <c r="AA25" s="154">
        <f>IF(Y26=0,0,IF(Z24=3,0,IF(X24=3,0,IF(X24=2,-0.5,IF(X24=1,0,-0.5)))))</f>
        <v>-0.5</v>
      </c>
      <c r="AB25" s="155">
        <f>Z25+AD25</f>
        <v>0.58408071604166656</v>
      </c>
      <c r="AC25" s="156"/>
      <c r="AD25" s="145">
        <v>0</v>
      </c>
    </row>
    <row r="26" s="63" customFormat="1" ht="13.800000000000001">
      <c r="A26" s="134"/>
      <c r="B26" s="162"/>
      <c r="C26" s="163"/>
      <c r="D26" s="164"/>
      <c r="E26" s="165"/>
      <c r="F26" s="166"/>
      <c r="G26" s="167">
        <f>IF(G24=0,0,G25/G24)</f>
        <v>0.7142857142857143</v>
      </c>
      <c r="H26" s="168"/>
      <c r="I26" s="169"/>
      <c r="J26" s="170"/>
      <c r="K26" s="171"/>
      <c r="L26" s="166">
        <f>1.5*1.5*(L9+L10)/-2</f>
        <v>-0.62567662499999999</v>
      </c>
      <c r="M26" s="167">
        <f>IF(M24=0,0,M25/M24)</f>
        <v>0.7142857142857143</v>
      </c>
      <c r="N26" s="168"/>
      <c r="O26" s="163"/>
      <c r="P26" s="164"/>
      <c r="Q26" s="165"/>
      <c r="R26" s="166"/>
      <c r="S26" s="167">
        <f>IF(S24=0,0,S25/S24)</f>
        <v>0.84507042253521136</v>
      </c>
      <c r="T26" s="168"/>
      <c r="U26" s="163"/>
      <c r="V26" s="164"/>
      <c r="W26" s="165"/>
      <c r="X26" s="166"/>
      <c r="Y26" s="167">
        <f>IF(Y24=0,0,Y25/Y24)</f>
        <v>0.84507042253521136</v>
      </c>
      <c r="Z26" s="168"/>
      <c r="AA26" s="163"/>
      <c r="AB26" s="164"/>
      <c r="AC26" s="165"/>
      <c r="AD26" s="172"/>
    </row>
    <row r="27" ht="14.4">
      <c r="A27" s="24" t="s">
        <v>202</v>
      </c>
      <c r="B27" s="6">
        <f>B22*B23</f>
        <v>0</v>
      </c>
      <c r="C27" s="24"/>
      <c r="D27" s="174">
        <f>B27</f>
        <v>0</v>
      </c>
      <c r="E27" s="175">
        <f>(D25+I27)*E25</f>
        <v>0.40877539500000004</v>
      </c>
      <c r="F27" s="24"/>
      <c r="G27" s="8" t="s">
        <v>223</v>
      </c>
      <c r="H27" s="7">
        <f>F7</f>
        <v>0</v>
      </c>
      <c r="I27" s="176">
        <f>(J25)*I25</f>
        <v>0</v>
      </c>
      <c r="J27" s="177" t="s">
        <v>224</v>
      </c>
      <c r="K27" s="178">
        <f>(J25)*K25</f>
        <v>0</v>
      </c>
      <c r="L27" s="24"/>
      <c r="M27" s="8" t="s">
        <v>223</v>
      </c>
      <c r="N27" s="7">
        <f>L7</f>
        <v>0</v>
      </c>
      <c r="O27" s="179">
        <f>(P25+K27)*O25</f>
        <v>-0.053472178229166709</v>
      </c>
      <c r="P27" s="177" t="s">
        <v>224</v>
      </c>
      <c r="Q27" s="181">
        <f>(P25+K27)*Q25</f>
        <v>-0.063262858750000053</v>
      </c>
      <c r="R27" s="24"/>
      <c r="S27" s="8" t="s">
        <v>223</v>
      </c>
      <c r="T27" s="7">
        <f>R7</f>
        <v>0</v>
      </c>
      <c r="U27" s="179">
        <f>(V25+Q27)*U25</f>
        <v>0.015815714687500013</v>
      </c>
      <c r="V27" s="177" t="s">
        <v>224</v>
      </c>
      <c r="W27" s="181">
        <f>(V25+Q27)*W25</f>
        <v>0.015815714687500013</v>
      </c>
      <c r="X27" s="24"/>
      <c r="Y27" s="8" t="s">
        <v>223</v>
      </c>
      <c r="Z27" s="7">
        <f>X7</f>
        <v>0</v>
      </c>
      <c r="AA27" s="179">
        <f>(AB25+W27)*AA25</f>
        <v>-0.29994821536458327</v>
      </c>
      <c r="AB27" s="180">
        <f>AE24</f>
        <v>0</v>
      </c>
      <c r="AC27" s="177"/>
      <c r="AD27" s="24"/>
    </row>
    <row r="28" ht="13.800000000000001">
      <c r="A28" s="183"/>
      <c r="C28" s="71" t="s">
        <v>232</v>
      </c>
      <c r="D28" s="58">
        <f>F38+B27</f>
        <v>0.91220270546068849</v>
      </c>
      <c r="E28" s="184">
        <f>(D25+I28)*E25</f>
        <v>0.45318829709635422</v>
      </c>
      <c r="F28" s="24">
        <f>IF(G24=0,0,IF(H27=0,0,-1*(H27/G24)))</f>
        <v>0</v>
      </c>
      <c r="G28" s="7" t="s">
        <v>233</v>
      </c>
      <c r="H28" s="7">
        <f>IF(G24=0,0,IF(H27=0,0,H27/G24))</f>
        <v>0</v>
      </c>
      <c r="I28" s="176">
        <f>(J25+E27+O27)*I25</f>
        <v>-0.08882580419270833</v>
      </c>
      <c r="J28" s="131">
        <f>IF(G24=0,L38+H39,IF(M24=0,L39+H38,H38+L38))</f>
        <v>2.7022916683035421</v>
      </c>
      <c r="K28" s="178">
        <f>(J25+E27+O27)*K25</f>
        <v>-0.08882580419270833</v>
      </c>
      <c r="L28" s="24">
        <f>IF(M24=0,0,IF(N27=0,0,-1*(N27/M24)))</f>
        <v>0</v>
      </c>
      <c r="M28" s="7" t="s">
        <v>233</v>
      </c>
      <c r="N28" s="7">
        <f>IF(M24=0,0,IF(N27=0,0,N27/M24))</f>
        <v>0</v>
      </c>
      <c r="O28" s="179">
        <f>(P25+K28+U27)*O25</f>
        <v>-0.036750512568296416</v>
      </c>
      <c r="P28" s="131">
        <f>IF(M24=0,R38+N39,IF(S24=0,R39+N38,N38+R38))</f>
        <v>2.0120771748788235</v>
      </c>
      <c r="Q28" s="185">
        <f>(P25+K28+U27)*Q25</f>
        <v>-0.043479479658266186</v>
      </c>
      <c r="R28" s="24">
        <f>IF(S24=0,0,IF(T27=0,0,-1*(T27/S24)))</f>
        <v>0</v>
      </c>
      <c r="S28" s="7" t="s">
        <v>233</v>
      </c>
      <c r="T28" s="7">
        <f>IF(S24=0,0,IF(T27=0,0,T27/S24))</f>
        <v>0</v>
      </c>
      <c r="U28" s="179">
        <f>(V25+Q28+AA27)*U25</f>
        <v>0.085856923755712369</v>
      </c>
      <c r="V28" s="131">
        <f>IF(S24=0,X38+T39,IF(Y24=0,X39+T38,T38+X38))</f>
        <v>2.2105841966657112</v>
      </c>
      <c r="W28" s="185">
        <f>(V25+Q28+AA27)*W25</f>
        <v>0.085856923755712369</v>
      </c>
      <c r="X28" s="24">
        <f>IF(Y24=0,0,IF(Z27=0,0,-1*(Z27/Y24)))</f>
        <v>0</v>
      </c>
      <c r="Y28" s="7" t="s">
        <v>233</v>
      </c>
      <c r="Z28" s="7">
        <f>IF(Y24=0,0,IF(Z27=0,0,Z27/Y24))</f>
        <v>0</v>
      </c>
      <c r="AA28" s="179">
        <f>(AB25+W28)*AA25</f>
        <v>-0.33496881989868948</v>
      </c>
      <c r="AB28" s="131">
        <f>Z38+AB27</f>
        <v>0.78327775469123595</v>
      </c>
      <c r="AC28" s="46" t="s">
        <v>234</v>
      </c>
      <c r="AD28" s="24"/>
    </row>
    <row r="29">
      <c r="A29" s="183"/>
      <c r="C29" s="24"/>
      <c r="D29" s="24"/>
      <c r="E29" s="184">
        <f>(D25+I29)*E25</f>
        <v>0.46083011806600727</v>
      </c>
      <c r="F29" s="24"/>
      <c r="G29" s="7" t="s">
        <v>243</v>
      </c>
      <c r="H29" s="7"/>
      <c r="I29" s="176">
        <f>(J25+E28+O28)*I25</f>
        <v>-0.10410944613201445</v>
      </c>
      <c r="J29" s="188"/>
      <c r="K29" s="178">
        <f>(J25+E28+O28)*K25</f>
        <v>-0.10410944613201445</v>
      </c>
      <c r="L29" s="24"/>
      <c r="M29" s="7" t="s">
        <v>243</v>
      </c>
      <c r="N29" s="7"/>
      <c r="O29" s="179">
        <f>(P25+K29+U28)*O25</f>
        <v>-0.049291761813949134</v>
      </c>
      <c r="P29" s="188"/>
      <c r="Q29" s="185">
        <f>(P25+K29+U28)*Q25</f>
        <v>-0.058317013977066588</v>
      </c>
      <c r="R29" s="24"/>
      <c r="S29" s="7" t="s">
        <v>243</v>
      </c>
      <c r="T29" s="7"/>
      <c r="U29" s="179">
        <f>(V25+Q29+AA28)*U25</f>
        <v>0.098321458468939013</v>
      </c>
      <c r="V29" s="188"/>
      <c r="W29" s="185">
        <f>(V25+Q29+AA28)*W25</f>
        <v>0.098321458468939013</v>
      </c>
      <c r="X29" s="24"/>
      <c r="Y29" s="7" t="s">
        <v>243</v>
      </c>
      <c r="Z29" s="7"/>
      <c r="AA29" s="179">
        <f>(AB25+W29)*AA25</f>
        <v>-0.34120108725530279</v>
      </c>
      <c r="AB29" s="129"/>
      <c r="AC29" s="24"/>
      <c r="AD29" s="24"/>
    </row>
    <row r="30">
      <c r="E30" s="184">
        <f>(D25+I30)*E25</f>
        <v>0.46021768953150732</v>
      </c>
      <c r="F30" s="24">
        <f>IF(G24=0,0,IF(F11=0,0,IF(F12=0,0,F12*(G24-F11)/G24)))</f>
        <v>0</v>
      </c>
      <c r="G30" s="7" t="s">
        <v>253</v>
      </c>
      <c r="H30" s="7">
        <f>IF(G24=0,0,IF(F11=0,0,IF(F12=0,0,F12*F11/G24)))</f>
        <v>0</v>
      </c>
      <c r="I30" s="176">
        <f>(J25+E29+O29)*I25</f>
        <v>-0.10288458906301454</v>
      </c>
      <c r="J30" s="188"/>
      <c r="K30" s="178">
        <f>(J25+E29+O29)*K25</f>
        <v>-0.10288458906301454</v>
      </c>
      <c r="L30" s="24">
        <f>IF(M24=0,0,IF(L11=0,0,IF(L12=0,0,L12*(M24-L11)/M24)))</f>
        <v>0</v>
      </c>
      <c r="M30" s="7" t="s">
        <v>253</v>
      </c>
      <c r="N30" s="7">
        <f>IF(M24=0,0,IF(L11=0,0,IF(L12=0,0,L12*L11/M24)))</f>
        <v>0</v>
      </c>
      <c r="O30" s="179">
        <f>(P25+K30+U29)*O25</f>
        <v>-0.052427074125362315</v>
      </c>
      <c r="P30" s="188"/>
      <c r="Q30" s="185">
        <f>(P25+K30+U29)*Q25</f>
        <v>-0.062026397556766685</v>
      </c>
      <c r="R30" s="24">
        <f>IF(S24=0,0,IF(R11=0,0,IF(R12=0,0,R12*(S24-R11)/S24)))</f>
        <v>0</v>
      </c>
      <c r="S30" s="7" t="s">
        <v>253</v>
      </c>
      <c r="T30" s="7">
        <f>IF(S24=0,0,IF(R11=0,0,IF(R12=0,0,R12*R11/S24)))</f>
        <v>0</v>
      </c>
      <c r="U30" s="179">
        <f>(V25+Q30+AA29)*U25</f>
        <v>0.10080687120301737</v>
      </c>
      <c r="V30" s="188"/>
      <c r="W30" s="185">
        <f>(V25+Q30+AA29)*W25</f>
        <v>0.10080687120301737</v>
      </c>
      <c r="X30" s="24">
        <f>IF(Y24=0,0,IF(X11=0,0,IF(X12=0,0,X12*(Y24-X11)/Y24)))</f>
        <v>0</v>
      </c>
      <c r="Y30" s="7" t="s">
        <v>253</v>
      </c>
      <c r="Z30" s="7">
        <f>IF(Y24=0,0,IF(X11=0,0,IF(X12=0,0,X12*X11/Y24)))</f>
        <v>0</v>
      </c>
      <c r="AA30" s="179">
        <f>(AB25+W30)*AA25</f>
        <v>-0.34244379362234195</v>
      </c>
      <c r="AB30" s="129"/>
      <c r="AC30" s="24"/>
      <c r="AD30" s="24"/>
    </row>
    <row r="31">
      <c r="E31" s="184">
        <f>(D25+I31)*E25</f>
        <v>0.45974922192576817</v>
      </c>
      <c r="F31" s="24">
        <f>IF(G24=0,0,IF(F13=0,0,IF(F14=0,0,F14*(G24-F13)/G24)))</f>
        <v>0</v>
      </c>
      <c r="G31" s="7" t="s">
        <v>262</v>
      </c>
      <c r="H31" s="7">
        <f>IF(G24=0,0,IF(F13=0,0,IF(F14=0,0,F14*F13/G24)))</f>
        <v>0</v>
      </c>
      <c r="I31" s="176">
        <f>(J25+E30+O30)*I25</f>
        <v>-0.10194765385153626</v>
      </c>
      <c r="J31" s="188"/>
      <c r="K31" s="178">
        <f>(J25+E30+O30)*K25</f>
        <v>-0.10194765385153626</v>
      </c>
      <c r="L31" s="24">
        <f>IF(M24=0,0,IF(L13=0,0,IF(L14=0,0,L14*(M24-L13)/M24)))</f>
        <v>0</v>
      </c>
      <c r="M31" s="7" t="s">
        <v>262</v>
      </c>
      <c r="N31" s="7">
        <f>IF(M24=0,0,IF(L13=0,0,IF(L14=0,0,L14*L13/M24)))</f>
        <v>0</v>
      </c>
      <c r="O31" s="179">
        <f>(P25+K31+U30)*O25</f>
        <v>-0.053210902203215608</v>
      </c>
      <c r="P31" s="188"/>
      <c r="Q31" s="185">
        <f>(P25+K31+U30)*Q25</f>
        <v>-0.062953743451691718</v>
      </c>
      <c r="R31" s="24">
        <f>IF(S24=0,0,IF(R13=0,0,IF(R14=0,0,R14*(S24-R13)/S24)))</f>
        <v>0</v>
      </c>
      <c r="S31" s="7" t="s">
        <v>262</v>
      </c>
      <c r="T31" s="7">
        <f>IF(S24=0,0,IF(R13=0,0,IF(R14=0,0,R14*R13/S24)))</f>
        <v>0</v>
      </c>
      <c r="U31" s="179">
        <f>(V25+Q31+AA30)*U25</f>
        <v>0.10134938426850842</v>
      </c>
      <c r="V31" s="188"/>
      <c r="W31" s="185">
        <f>(V25+Q31+AA30)*W25</f>
        <v>0.10134938426850842</v>
      </c>
      <c r="X31" s="24">
        <f>IF(Y24=0,0,IF(X13=0,0,IF(X14=0,0,X14*(Y24-X13)/Y24)))</f>
        <v>0</v>
      </c>
      <c r="Y31" s="7" t="s">
        <v>262</v>
      </c>
      <c r="Z31" s="7">
        <f>IF(Y24=0,0,IF(X13=0,0,IF(X14=0,0,X14*X13/Y24)))</f>
        <v>0</v>
      </c>
      <c r="AA31" s="179">
        <f>(AB25+W31)*AA25</f>
        <v>-0.34271505015508752</v>
      </c>
      <c r="AB31" s="129"/>
      <c r="AC31" s="24"/>
      <c r="AD31" s="24"/>
    </row>
    <row r="32">
      <c r="E32" s="184">
        <f>(D25+I32)*E25</f>
        <v>0.45959268496531913</v>
      </c>
      <c r="F32" s="24">
        <f>IF(G24=0,0,IF(F15=0,0,IF(F16=0,0,F16*(G24-F15)/G24)))</f>
        <v>0</v>
      </c>
      <c r="G32" s="7" t="s">
        <v>274</v>
      </c>
      <c r="H32" s="7">
        <f>IF(G24=0,0,IF(F15=0,0,IF(F16=0,0,F16*F15/G24)))</f>
        <v>0</v>
      </c>
      <c r="I32" s="176">
        <f>(J25+E31+O31)*I25</f>
        <v>-0.10163457993063814</v>
      </c>
      <c r="J32" s="188"/>
      <c r="K32" s="178">
        <f>(J25+E31+O31)*K25</f>
        <v>-0.10163457993063814</v>
      </c>
      <c r="L32" s="24">
        <f>IF(M24=0,0,IF(L15=0,0,IF(L16=0,0,L16*(M24-L15)/M24)))</f>
        <v>0</v>
      </c>
      <c r="M32" s="7" t="s">
        <v>274</v>
      </c>
      <c r="N32" s="7">
        <f>IF(M24=0,0,IF(L15=0,0,IF(L16=0,0,L16*L15/M24)))</f>
        <v>0</v>
      </c>
      <c r="O32" s="179">
        <f>(P25+K32+U31)*O25</f>
        <v>-0.053406859222678939</v>
      </c>
      <c r="P32" s="188"/>
      <c r="Q32" s="185">
        <f>(P25+K32+U31)*Q25</f>
        <v>-0.06318557992542298</v>
      </c>
      <c r="R32" s="24">
        <f>IF(S24=0,0,IF(R15=0,0,IF(R16=0,0,R16*(S24-R15)/S24)))</f>
        <v>0</v>
      </c>
      <c r="S32" s="7" t="s">
        <v>274</v>
      </c>
      <c r="T32" s="7">
        <f>IF(S24=0,0,IF(R15=0,0,IF(R16=0,0,R16*R15/S24)))</f>
        <v>0</v>
      </c>
      <c r="U32" s="179">
        <f>(V25+Q32+AA31)*U25</f>
        <v>0.10147515752012762</v>
      </c>
      <c r="V32" s="188"/>
      <c r="W32" s="185">
        <f>(V25+Q32+AA31)*W25</f>
        <v>0.10147515752012762</v>
      </c>
      <c r="X32" s="24">
        <f>IF(Y24=0,0,IF(X15=0,0,IF(X16=0,0,X16*(Y24-X15)/Y24)))</f>
        <v>0</v>
      </c>
      <c r="Y32" s="7" t="s">
        <v>274</v>
      </c>
      <c r="Z32" s="7">
        <f>IF(Y24=0,0,IF(X15=0,0,IF(X16=0,0,X16*X15/Y24)))</f>
        <v>0</v>
      </c>
      <c r="AA32" s="179">
        <f>(AB25+W32)*AA25</f>
        <v>-0.34277793678089707</v>
      </c>
      <c r="AB32" s="129"/>
      <c r="AC32" s="24"/>
      <c r="AD32" s="24"/>
    </row>
    <row r="33">
      <c r="E33" s="184">
        <f>(D25+I33)*E25</f>
        <v>0.45954862321783008</v>
      </c>
      <c r="F33" s="24">
        <f>IF(G24=0,0,IF(F17=0,0,IF(F18=0,0,F18*(G24-F17)/G24)))</f>
        <v>0</v>
      </c>
      <c r="G33" s="7" t="s">
        <v>282</v>
      </c>
      <c r="H33" s="7">
        <f>IF(G24=0,0,IF(F17=0,0,IF(F18=0,0,F18*F17/G24)))</f>
        <v>0</v>
      </c>
      <c r="I33" s="176">
        <f>(J25+E32+O32)*I25</f>
        <v>-0.10154645643566004</v>
      </c>
      <c r="J33" s="188"/>
      <c r="K33" s="178">
        <f>(J25+E32+O32)*K25</f>
        <v>-0.10154645643566004</v>
      </c>
      <c r="L33" s="24">
        <f>IF(M24=0,0,IF(L17=0,0,IF(L18=0,0,L18*(M24-L17)/M24)))</f>
        <v>0</v>
      </c>
      <c r="M33" s="7" t="s">
        <v>282</v>
      </c>
      <c r="N33" s="7">
        <f>IF(M24=0,0,IF(L17=0,0,IF(L18=0,0,L18*L17/M24)))</f>
        <v>0</v>
      </c>
      <c r="O33" s="179">
        <f>(P25+K33+U32)*O25</f>
        <v>-0.053455848477544768</v>
      </c>
      <c r="P33" s="188"/>
      <c r="Q33" s="185">
        <f>(P25+K33+U32)*Q25</f>
        <v>-0.063243539043855782</v>
      </c>
      <c r="R33" s="24">
        <f>IF(S24=0,0,IF(R17=0,0,IF(R18=0,0,R18*(S24-R17)/S24)))</f>
        <v>0</v>
      </c>
      <c r="S33" s="7" t="s">
        <v>282</v>
      </c>
      <c r="T33" s="7">
        <f>IF(S24=0,0,IF(R17=0,0,IF(R18=0,0,R18*R17/S24)))</f>
        <v>0</v>
      </c>
      <c r="U33" s="179">
        <f>(V25+Q33+AA32)*U25</f>
        <v>0.10150536895618821</v>
      </c>
      <c r="V33" s="188"/>
      <c r="W33" s="185">
        <f>(V25+Q33+AA32)*W25</f>
        <v>0.10150536895618821</v>
      </c>
      <c r="X33" s="24">
        <f>IF(Y24=0,0,IF(X17=0,0,IF(X18=0,0,X18*(Y24-X17)/Y24)))</f>
        <v>0</v>
      </c>
      <c r="Y33" s="7" t="s">
        <v>282</v>
      </c>
      <c r="Z33" s="7">
        <f>IF(Y24=0,0,IF(X17=0,0,IF(X18=0,0,X18*X17/Y24)))</f>
        <v>0</v>
      </c>
      <c r="AA33" s="179">
        <f>(AB25+W33)*AA25</f>
        <v>-0.34279304249892739</v>
      </c>
      <c r="AB33" s="129"/>
      <c r="AC33" s="24"/>
      <c r="AD33" s="24"/>
    </row>
    <row r="34">
      <c r="E34" s="184">
        <f>(D25+I34)*E25</f>
        <v>0.45953699184253571</v>
      </c>
      <c r="F34" s="24">
        <f>IF(G24=0,0,IF(F19=0,0,IF(F20=0,0,F20*(G24-F19)/G24)))</f>
        <v>0</v>
      </c>
      <c r="G34" s="7" t="s">
        <v>289</v>
      </c>
      <c r="H34" s="7">
        <f>IF(G24=0,0,IF(F19=0,0,IF(F20=0,0,F20*F19/G24)))</f>
        <v>0</v>
      </c>
      <c r="I34" s="176">
        <f>(J25+E33+O33)*I25</f>
        <v>-0.10152319368507133</v>
      </c>
      <c r="J34" s="188"/>
      <c r="K34" s="178">
        <f>(J25+E33+O33)*K25</f>
        <v>-0.10152319368507133</v>
      </c>
      <c r="L34" s="24">
        <f>IF(M24=0,0,IF(L19=0,0,IF(L20=0,0,L20*(M24-L19)/M24)))</f>
        <v>0</v>
      </c>
      <c r="M34" s="7" t="s">
        <v>289</v>
      </c>
      <c r="N34" s="7">
        <f>IF(M24=0,0,IF(L19=0,0,IF(L20=0,0,L20*L19/M24)))</f>
        <v>0</v>
      </c>
      <c r="O34" s="179">
        <f>(P25+K34+U33)*O25</f>
        <v>-0.053468095791261223</v>
      </c>
      <c r="P34" s="188"/>
      <c r="Q34" s="185">
        <f>(P25+K34+U33)*Q25</f>
        <v>-0.063258028823463985</v>
      </c>
      <c r="R34" s="24">
        <f>IF(S24=0,0,IF(R19=0,0,IF(R20=0,0,R20*(S24-R19)/S24)))</f>
        <v>0</v>
      </c>
      <c r="S34" s="7" t="s">
        <v>289</v>
      </c>
      <c r="T34" s="7">
        <f>IF(S24=0,0,IF(R19=0,0,IF(R20=0,0,R20*R19/S24)))</f>
        <v>0</v>
      </c>
      <c r="U34" s="179">
        <f>(V25+Q34+AA33)*U25</f>
        <v>0.10151276783059784</v>
      </c>
      <c r="V34" s="188"/>
      <c r="W34" s="185">
        <f>(V25+Q34+AA33)*W25</f>
        <v>0.10151276783059784</v>
      </c>
      <c r="X34" s="24">
        <f>IF(Y24=0,0,IF(X19=0,0,IF(X20=0,0,X20*(Y24-X19)/Y24)))</f>
        <v>0</v>
      </c>
      <c r="Y34" s="7" t="s">
        <v>289</v>
      </c>
      <c r="Z34" s="7">
        <f>IF(Y24=0,0,IF(X19=0,0,IF(X20=0,0,X20*X19/Y24)))</f>
        <v>0</v>
      </c>
      <c r="AA34" s="179">
        <f>(AB25+W34)*AA25</f>
        <v>-0.34279674193613219</v>
      </c>
      <c r="AB34" s="129"/>
      <c r="AC34" s="24"/>
      <c r="AD34" s="24"/>
    </row>
    <row r="35">
      <c r="E35" s="184">
        <f>(D25+I35)*E25</f>
        <v>0.45953400700640934</v>
      </c>
      <c r="F35" s="7">
        <f>IF(G24=0,0,IF(F9=0,0,F9*G24/2))</f>
        <v>0.81469080000000005</v>
      </c>
      <c r="G35" s="7" t="s">
        <v>301</v>
      </c>
      <c r="H35" s="7">
        <f t="shared" ref="H35:H36" si="829">F35</f>
        <v>0.81469080000000005</v>
      </c>
      <c r="I35" s="176">
        <f>(J25+E34+O34)*I25</f>
        <v>-0.10151722401281862</v>
      </c>
      <c r="J35" s="188"/>
      <c r="K35" s="178">
        <f>(J25+E34+O34)*K25</f>
        <v>-0.10151722401281862</v>
      </c>
      <c r="L35" s="7">
        <f>IF(M24=0,0,IF(L9=0,0,L9*M24/2))</f>
        <v>0.81469080000000005</v>
      </c>
      <c r="M35" s="7" t="s">
        <v>301</v>
      </c>
      <c r="N35" s="7">
        <f t="shared" ref="N35:N36" si="830">L35</f>
        <v>0.81469080000000005</v>
      </c>
      <c r="O35" s="179">
        <f>(P25+K35+U34)*O25</f>
        <v>-0.053471157619690339</v>
      </c>
      <c r="P35" s="188"/>
      <c r="Q35" s="185">
        <f>(P25+K35+U34)*Q25</f>
        <v>-0.06326165126836604</v>
      </c>
      <c r="R35" s="7">
        <f>IF(S24=0,0,IF(R9=0,0,R9*S24/2))</f>
        <v>0.68860770000000004</v>
      </c>
      <c r="S35" s="7" t="s">
        <v>301</v>
      </c>
      <c r="T35" s="7">
        <f t="shared" ref="T35:T36" si="831">R35</f>
        <v>0.68860770000000004</v>
      </c>
      <c r="U35" s="179">
        <f>(V25+Q35+AA34)*U25</f>
        <v>0.10151459830112455</v>
      </c>
      <c r="V35" s="188"/>
      <c r="W35" s="185">
        <f>(V25+Q35+AA34)*W25</f>
        <v>0.10151459830112455</v>
      </c>
      <c r="X35" s="7">
        <f>IF(Y24=0,0,IF(X9=0,0,X9*Y24/2))</f>
        <v>0.68860770000000004</v>
      </c>
      <c r="Y35" s="7" t="s">
        <v>301</v>
      </c>
      <c r="Z35" s="7">
        <f t="shared" ref="Z35:Z36" si="832">X35</f>
        <v>0.68860770000000004</v>
      </c>
      <c r="AA35" s="179">
        <f>(AB25+W35)*AA25</f>
        <v>-0.34279765717139554</v>
      </c>
      <c r="AB35" s="129"/>
      <c r="AC35" s="24"/>
      <c r="AD35" s="24"/>
    </row>
    <row r="36">
      <c r="E36" s="184">
        <f>(D25+I36)*E25</f>
        <v>0.45953325117333993</v>
      </c>
      <c r="F36" s="7">
        <f>IF(G24=0,0,IF(F10=0,0,F10*G24/2))</f>
        <v>0.35323890000000002</v>
      </c>
      <c r="G36" s="7" t="s">
        <v>308</v>
      </c>
      <c r="H36" s="7">
        <f t="shared" si="829"/>
        <v>0.35323890000000002</v>
      </c>
      <c r="I36" s="176">
        <f>(J25+E35+O35)*I25</f>
        <v>-0.10151571234667975</v>
      </c>
      <c r="J36" s="188"/>
      <c r="K36" s="178">
        <f>(J25+E35+O35)*K25</f>
        <v>-0.10151571234667975</v>
      </c>
      <c r="L36" s="7">
        <f>IF(M24=0,0,IF(L10=0,0,L10*M24/2))</f>
        <v>0.35323890000000002</v>
      </c>
      <c r="M36" s="7" t="s">
        <v>308</v>
      </c>
      <c r="N36" s="7">
        <f t="shared" si="830"/>
        <v>0.35323890000000002</v>
      </c>
      <c r="O36" s="179">
        <f>(P25+K36+U35)*O25</f>
        <v>-0.053471923076797614</v>
      </c>
      <c r="P36" s="188"/>
      <c r="Q36" s="185">
        <f>(P25+K36+U35)*Q25</f>
        <v>-0.06326255687959155</v>
      </c>
      <c r="R36" s="7">
        <f>IF(S24=0,0,IF(R10=0,0,R10*S24/2))</f>
        <v>0.29857097499999996</v>
      </c>
      <c r="S36" s="7" t="s">
        <v>308</v>
      </c>
      <c r="T36" s="7">
        <f t="shared" si="831"/>
        <v>0.29857097499999996</v>
      </c>
      <c r="U36" s="179">
        <f>(V25+Q36+AA35)*U25</f>
        <v>0.10151505351274677</v>
      </c>
      <c r="V36" s="188"/>
      <c r="W36" s="185">
        <f>(V25+Q36+AA35)*W25</f>
        <v>0.10151505351274677</v>
      </c>
      <c r="X36" s="7">
        <f>IF(Y24=0,0,IF(X10=0,0,X10*Y24/2))</f>
        <v>0.29857097499999996</v>
      </c>
      <c r="Y36" s="7" t="s">
        <v>308</v>
      </c>
      <c r="Z36" s="7">
        <f t="shared" si="832"/>
        <v>0.29857097499999996</v>
      </c>
      <c r="AA36" s="179">
        <f>(AB25+W36)*AA25</f>
        <v>-0.34279788477720669</v>
      </c>
      <c r="AB36" s="129"/>
      <c r="AC36" s="24"/>
      <c r="AD36" s="24"/>
    </row>
    <row r="37">
      <c r="E37" s="184">
        <f>(D25+I37)*E25</f>
        <v>0.45953306101206781</v>
      </c>
      <c r="F37" s="7">
        <f>IF(G24=0,0,-1*(E42+I42)/G24)</f>
        <v>-0.25572699453931175</v>
      </c>
      <c r="G37" s="7" t="s">
        <v>314</v>
      </c>
      <c r="H37" s="7">
        <f>IF(G24=0,0,(E42+I42)/G24)</f>
        <v>0.25572699453931175</v>
      </c>
      <c r="I37" s="176">
        <f>(J25+E36+O36)*I25</f>
        <v>-0.10151533202413558</v>
      </c>
      <c r="J37" s="188"/>
      <c r="K37" s="178">
        <f>(J25+E36+O36)*K25</f>
        <v>-0.10151533202413558</v>
      </c>
      <c r="L37" s="7">
        <f>IF(M24=0,0,-1*(K42+O42)/M24)</f>
        <v>0.11070527376422977</v>
      </c>
      <c r="M37" s="7" t="s">
        <v>233</v>
      </c>
      <c r="N37" s="7">
        <f>IF(M24=0,0,(K42+O42)/M24)</f>
        <v>-0.11070527376422977</v>
      </c>
      <c r="O37" s="179">
        <f>(P25+K37+U36)*O25</f>
        <v>-0.053472114441074428</v>
      </c>
      <c r="P37" s="188"/>
      <c r="Q37" s="185">
        <f>(P25+K37+U36)*Q25</f>
        <v>-0.063262783282397914</v>
      </c>
      <c r="R37" s="7">
        <f>IF(S24=0,0,-1*(Q42+U42)/S24)</f>
        <v>-0.032325926356946859</v>
      </c>
      <c r="S37" s="7" t="s">
        <v>233</v>
      </c>
      <c r="T37" s="7">
        <f>IF(S24=0,0,(Q42+U42)/S24)</f>
        <v>0.032325926356946859</v>
      </c>
      <c r="U37" s="179">
        <f>(V25+Q37+AA36)*U25</f>
        <v>0.10151516701490115</v>
      </c>
      <c r="V37" s="188"/>
      <c r="W37" s="185">
        <f>(V25+Q37+AA36)*W25</f>
        <v>0.10151516701490115</v>
      </c>
      <c r="X37" s="7">
        <f>IF(Y24=0,0,-1*(W42+AA42)/Y24)</f>
        <v>0.203900920308764</v>
      </c>
      <c r="Y37" s="7" t="s">
        <v>233</v>
      </c>
      <c r="Z37" s="7">
        <f>IF(Y24=0,0,(W42+AA42)/Y24)</f>
        <v>-0.203900920308764</v>
      </c>
      <c r="AA37" s="179">
        <f>(AB25+W37)*AA25</f>
        <v>-0.34279794152828386</v>
      </c>
      <c r="AB37" s="129"/>
      <c r="AC37" s="24"/>
      <c r="AD37" s="24"/>
    </row>
    <row r="38">
      <c r="E38" s="184">
        <f>(D25+I38)*E25</f>
        <v>0.4595330133213742</v>
      </c>
      <c r="F38" s="7">
        <f>SUM(F28:F37)</f>
        <v>0.91220270546068849</v>
      </c>
      <c r="G38" s="7" t="s">
        <v>320</v>
      </c>
      <c r="H38" s="7">
        <f>SUM(H28:H37)</f>
        <v>1.4236566945393119</v>
      </c>
      <c r="I38" s="176">
        <f>(J25+E37+O37)*I25</f>
        <v>-0.10151523664274835</v>
      </c>
      <c r="J38" s="188"/>
      <c r="K38" s="178">
        <f>(J25+E37+O37)*K25</f>
        <v>-0.10151523664274835</v>
      </c>
      <c r="L38" s="7">
        <f>SUM(L28:L37)</f>
        <v>1.27863497376423</v>
      </c>
      <c r="M38" s="7" t="s">
        <v>320</v>
      </c>
      <c r="N38" s="7">
        <f>SUM(N28:N37)</f>
        <v>1.0572244262357704</v>
      </c>
      <c r="O38" s="179">
        <f>(P25+K38+U37)*O25</f>
        <v>-0.053472162282143638</v>
      </c>
      <c r="P38" s="188"/>
      <c r="Q38" s="185">
        <f>(P25+K38+U37)*Q25</f>
        <v>-0.063262839883099525</v>
      </c>
      <c r="R38" s="7">
        <f>SUM(R28:R37)</f>
        <v>0.95485274864305314</v>
      </c>
      <c r="S38" s="7" t="s">
        <v>320</v>
      </c>
      <c r="T38" s="7">
        <f>SUM(T28:T37)</f>
        <v>1.0195046013569469</v>
      </c>
      <c r="U38" s="179">
        <f>(V25+Q38+AA37)*U25</f>
        <v>0.10151519535284584</v>
      </c>
      <c r="V38" s="188"/>
      <c r="W38" s="185">
        <f>(V25+Q38+AA37)*W25</f>
        <v>0.10151519535284584</v>
      </c>
      <c r="X38" s="7">
        <f>SUM(X28:X37)</f>
        <v>1.1910795953087641</v>
      </c>
      <c r="Y38" s="7" t="s">
        <v>320</v>
      </c>
      <c r="Z38" s="7">
        <f>SUM(Z28:Z37)</f>
        <v>0.78327775469123595</v>
      </c>
      <c r="AA38" s="179">
        <f>(AB25+W38)*AA25</f>
        <v>-0.34279795569725618</v>
      </c>
      <c r="AB38" s="129"/>
      <c r="AC38" s="24"/>
      <c r="AD38" s="24"/>
    </row>
    <row r="39">
      <c r="E39" s="184">
        <f>(D25+I39)*E25</f>
        <v>0.45953300137990388</v>
      </c>
      <c r="F39" s="7"/>
      <c r="G39" s="7" t="s">
        <v>324</v>
      </c>
      <c r="H39" s="51"/>
      <c r="I39" s="176">
        <f>(J25+E38+O38)*I25</f>
        <v>-0.10151521275980764</v>
      </c>
      <c r="J39" s="188"/>
      <c r="K39" s="178">
        <f>(J25+E38+O38)*K25</f>
        <v>-0.10151521275980764</v>
      </c>
      <c r="L39" s="51"/>
      <c r="M39" s="7" t="s">
        <v>324</v>
      </c>
      <c r="N39" s="63"/>
      <c r="O39" s="179">
        <f>(P25+K39+U38)*O25</f>
        <v>-0.053472174242410943</v>
      </c>
      <c r="P39" s="188"/>
      <c r="Q39" s="185">
        <f>(P25+K39+U38)*Q25</f>
        <v>-0.063262854033274932</v>
      </c>
      <c r="R39" s="51"/>
      <c r="S39" s="7" t="s">
        <v>324</v>
      </c>
      <c r="T39" s="63"/>
      <c r="U39" s="179">
        <f>(V25+Q39+AA38)*U25</f>
        <v>0.10151520243263278</v>
      </c>
      <c r="V39" s="188"/>
      <c r="W39" s="185">
        <f>(V25+Q39+AA38)*W25</f>
        <v>0.10151520243263278</v>
      </c>
      <c r="X39" s="51"/>
      <c r="Y39" s="7" t="s">
        <v>324</v>
      </c>
      <c r="Z39" s="63"/>
      <c r="AA39" s="179">
        <f>(AB25+W39)*AA25</f>
        <v>-0.34279795923714967</v>
      </c>
      <c r="AB39" s="129"/>
      <c r="AC39" s="24"/>
      <c r="AD39" s="24"/>
    </row>
    <row r="40">
      <c r="A40" s="183"/>
      <c r="B40" s="24"/>
      <c r="C40" s="24"/>
      <c r="D40" s="24"/>
      <c r="E40" s="184">
        <f>(D25+I40)*E25</f>
        <v>0.45953299839218664</v>
      </c>
      <c r="F40" s="7"/>
      <c r="G40" s="7"/>
      <c r="H40" s="7"/>
      <c r="I40" s="176">
        <f>(J25+E39+O39)*I25</f>
        <v>-0.10151520678437323</v>
      </c>
      <c r="J40" s="188"/>
      <c r="K40" s="178">
        <f>(J25+E39+O39)*K25</f>
        <v>-0.10151520678437323</v>
      </c>
      <c r="L40" s="7"/>
      <c r="M40" s="7"/>
      <c r="O40" s="179">
        <f>(P25+K40+U39)*O25</f>
        <v>-0.053472177232477762</v>
      </c>
      <c r="P40" s="188"/>
      <c r="Q40" s="185">
        <f>(P25+K40+U39)*Q25</f>
        <v>-0.063262857570818773</v>
      </c>
      <c r="R40" s="7"/>
      <c r="S40" s="7"/>
      <c r="U40" s="179">
        <f>(V25+Q40+AA39)*U25</f>
        <v>0.10151520420199212</v>
      </c>
      <c r="V40" s="188"/>
      <c r="W40" s="185">
        <f>(V25+Q40+AA39)*W25</f>
        <v>0.10151520420199212</v>
      </c>
      <c r="X40" s="7"/>
      <c r="Y40" s="7"/>
      <c r="AA40" s="179">
        <f>(AB25+W40)*AA25</f>
        <v>-0.34279796012182934</v>
      </c>
      <c r="AB40" s="129"/>
      <c r="AC40" s="24"/>
      <c r="AD40" s="24"/>
    </row>
    <row r="41" ht="13.800000000000001">
      <c r="A41" s="183" t="s">
        <v>337</v>
      </c>
      <c r="B41" s="24" t="s">
        <v>338</v>
      </c>
      <c r="C41" s="24" t="s">
        <v>339</v>
      </c>
      <c r="D41" s="24"/>
      <c r="E41" s="198">
        <f>(D25+I41)*E25</f>
        <v>0.45953299764496364</v>
      </c>
      <c r="F41" s="7"/>
      <c r="G41" s="7"/>
      <c r="H41" s="7"/>
      <c r="I41" s="176">
        <f>(J25+E40+O40)*I25</f>
        <v>-0.10151520528992722</v>
      </c>
      <c r="J41" s="188"/>
      <c r="K41" s="199">
        <f>(J25+E40+O40)*K25</f>
        <v>-0.10151520528992722</v>
      </c>
      <c r="L41" s="7"/>
      <c r="M41" s="7"/>
      <c r="O41" s="200">
        <f>(P25+K41+U40)*O25</f>
        <v>-0.053472177979994477</v>
      </c>
      <c r="P41" s="188"/>
      <c r="Q41" s="201">
        <f>(P25+K41+U40)*Q25</f>
        <v>-0.06326285845520474</v>
      </c>
      <c r="R41" s="7"/>
      <c r="S41" s="7"/>
      <c r="U41" s="200">
        <f>(V25+Q41+AA40)*U25</f>
        <v>0.10151520464425852</v>
      </c>
      <c r="V41" s="188"/>
      <c r="W41" s="201">
        <f>(V25+Q41+AA40)*W25</f>
        <v>0.10151520464425852</v>
      </c>
      <c r="X41" s="7"/>
      <c r="Y41" s="7"/>
      <c r="AA41" s="200">
        <f>(AB25+W41)*AA25</f>
        <v>-0.34279796034296256</v>
      </c>
      <c r="AB41" s="129"/>
      <c r="AC41" s="24"/>
      <c r="AD41" s="24"/>
    </row>
    <row r="42" ht="13.800000000000001">
      <c r="A42" s="6">
        <f>MAX(A43:A44)</f>
        <v>1.0740533785598489</v>
      </c>
      <c r="B42" s="6">
        <f>MAX(B43:B44)</f>
        <v>1.8284288130894992</v>
      </c>
      <c r="C42" s="24">
        <f>MAX(A42:B42)</f>
        <v>1.8284288130894992</v>
      </c>
      <c r="D42" s="75"/>
      <c r="E42" s="204">
        <f>F25+(2*E41)+I41</f>
        <v>0</v>
      </c>
      <c r="F42" s="7"/>
      <c r="H42" s="7"/>
      <c r="I42" s="205">
        <f>H25+(2*I41)+E41</f>
        <v>1.0740533770651093</v>
      </c>
      <c r="J42" s="188"/>
      <c r="K42" s="206">
        <f>L25+(2*K41)+O41</f>
        <v>-1.0740533785598489</v>
      </c>
      <c r="O42" s="207">
        <f>N25+(2*O41)+K41</f>
        <v>0.60909122875008392</v>
      </c>
      <c r="P42" s="188"/>
      <c r="Q42" s="204">
        <f>R25+(2*Q41)+U41</f>
        <v>-0.60909122830781748</v>
      </c>
      <c r="U42" s="207">
        <f>T25+(2*U41)+Q41</f>
        <v>0.72384826687497883</v>
      </c>
      <c r="V42" s="188"/>
      <c r="W42" s="204">
        <f>X25+(2*W41)+AA41</f>
        <v>-0.72384826709611216</v>
      </c>
      <c r="AA42" s="207">
        <f>Z25+(2*AA41)+W41</f>
        <v>0</v>
      </c>
      <c r="AB42" s="129"/>
      <c r="AC42" s="24"/>
      <c r="AD42" s="24"/>
    </row>
    <row r="43">
      <c r="A43" s="183">
        <f>ABS(MIN(E42:AA42))</f>
        <v>1.0740533785598489</v>
      </c>
      <c r="B43" s="6">
        <f>MAX(E44:Y44)</f>
        <v>1.8284288130894992</v>
      </c>
      <c r="C43" s="24"/>
      <c r="D43" s="24"/>
      <c r="E43" s="208"/>
      <c r="F43" s="7"/>
      <c r="G43" s="24"/>
      <c r="H43" s="7"/>
      <c r="I43" s="209"/>
      <c r="J43" s="24"/>
      <c r="K43" s="210">
        <f>I42+K42</f>
        <v>-1.4947396653752776e-09</v>
      </c>
      <c r="L43" s="210"/>
      <c r="M43" s="24"/>
      <c r="O43" s="208"/>
      <c r="P43" s="24"/>
      <c r="Q43" s="210">
        <f>O42+Q42</f>
        <v>4.4226644568823303e-10</v>
      </c>
      <c r="R43" s="210"/>
      <c r="S43" s="24"/>
      <c r="U43" s="208"/>
      <c r="V43" s="24"/>
      <c r="W43" s="210">
        <f>U42+W42</f>
        <v>-2.2113333386641898e-10</v>
      </c>
      <c r="X43" s="210"/>
      <c r="Y43" s="24"/>
      <c r="AA43" s="208"/>
      <c r="AB43" s="24"/>
      <c r="AC43" s="24"/>
      <c r="AD43" s="24"/>
    </row>
    <row r="44" ht="13.800000000000001">
      <c r="A44" s="6">
        <f>MAX(E42:AA42)</f>
        <v>1.0740533770651093</v>
      </c>
      <c r="B44" s="183">
        <f>ABS(MIN(E44:AA44))</f>
        <v>1.0330684472171283</v>
      </c>
      <c r="C44" s="24"/>
      <c r="D44" s="24"/>
      <c r="E44" s="208"/>
      <c r="F44" s="7"/>
      <c r="G44" s="24">
        <f>G54</f>
        <v>1.0724552979391562</v>
      </c>
      <c r="H44" s="7"/>
      <c r="I44" s="209"/>
      <c r="J44" s="24"/>
      <c r="K44" s="209"/>
      <c r="L44" s="210"/>
      <c r="M44" s="24">
        <f>M54</f>
        <v>1.0330684472171283</v>
      </c>
      <c r="O44" s="208"/>
      <c r="P44" s="24"/>
      <c r="Q44" s="208"/>
      <c r="R44" s="210"/>
      <c r="S44" s="24">
        <f>S54</f>
        <v>1.1750850263323873</v>
      </c>
      <c r="U44" s="208"/>
      <c r="V44" s="24"/>
      <c r="W44" s="208"/>
      <c r="X44" s="210"/>
      <c r="Y44" s="24">
        <f>Y54</f>
        <v>1.8284288130894992</v>
      </c>
      <c r="AA44" s="208"/>
      <c r="AB44" s="24"/>
      <c r="AC44" s="24"/>
      <c r="AD44" s="24"/>
    </row>
    <row r="45" ht="13.800000000000001">
      <c r="D45" s="6" t="s">
        <v>355</v>
      </c>
      <c r="G45" s="7"/>
      <c r="M45" s="7"/>
      <c r="S45" s="7"/>
      <c r="Y45" s="7"/>
      <c r="AA45" s="211"/>
      <c r="AB45" s="212" t="str">
        <f>IF(AB46&lt;0.01,IF(AB46&gt;-0.01,"Cierra de diagrama","No Cierra"),"No Cierra")</f>
        <v xml:space="preserve">Cierra de diagrama</v>
      </c>
      <c r="AC45" s="33"/>
    </row>
    <row r="46" ht="13.800000000000001">
      <c r="A46" s="6" t="s">
        <v>361</v>
      </c>
      <c r="B46" s="6" t="s">
        <v>362</v>
      </c>
      <c r="C46" s="6" t="s">
        <v>363</v>
      </c>
      <c r="D46" s="7">
        <f>D50+D47</f>
        <v>0.91220270546068849</v>
      </c>
      <c r="E46" s="7"/>
      <c r="F46" s="7"/>
      <c r="G46" s="7">
        <f>IF(G49=0,0,D46-E48)</f>
        <v>0</v>
      </c>
      <c r="H46" s="7"/>
      <c r="I46" s="7"/>
      <c r="J46" s="7">
        <f>J50+J47</f>
        <v>1.2786349737642302</v>
      </c>
      <c r="K46" s="7"/>
      <c r="L46" s="7"/>
      <c r="M46" s="7">
        <f>IF(M49=0,0,J46-K48)</f>
        <v>0</v>
      </c>
      <c r="N46" s="7"/>
      <c r="O46" s="7"/>
      <c r="P46" s="7">
        <f>P50+P47</f>
        <v>0.95485274864305336</v>
      </c>
      <c r="Q46" s="7"/>
      <c r="R46" s="7"/>
      <c r="S46" s="7">
        <f>IF(S49=0,0,P46-Q48)</f>
        <v>0</v>
      </c>
      <c r="T46" s="7"/>
      <c r="U46" s="7"/>
      <c r="V46" s="7">
        <f>V50+V47</f>
        <v>1.1910795953087645</v>
      </c>
      <c r="W46" s="7"/>
      <c r="X46" s="7"/>
      <c r="Y46" s="7">
        <f>IF(Y49=0,0,V46-W48)</f>
        <v>0</v>
      </c>
      <c r="Z46" s="7"/>
      <c r="AA46" s="7"/>
      <c r="AB46" s="215">
        <f>AB50+AB47</f>
        <v>0</v>
      </c>
    </row>
    <row r="47" ht="14.4">
      <c r="A47" s="6">
        <f>MAX(D46:AB47)</f>
        <v>2.7022916683035421</v>
      </c>
      <c r="B47" s="6">
        <f>MIN(E50:CL50)</f>
        <v>-1.4236566945393119</v>
      </c>
      <c r="C47" s="6">
        <f>MAX(A47:A48)</f>
        <v>2.7022916683035421</v>
      </c>
      <c r="D47" s="222">
        <f>D28</f>
        <v>0.91220270546068849</v>
      </c>
      <c r="J47" s="222">
        <f>J28</f>
        <v>2.7022916683035421</v>
      </c>
      <c r="P47" s="222">
        <f>P28</f>
        <v>2.0120771748788235</v>
      </c>
      <c r="V47" s="222">
        <f>V28</f>
        <v>2.2105841966657112</v>
      </c>
      <c r="AB47" s="222">
        <f>AB28</f>
        <v>0.78327775469123595</v>
      </c>
    </row>
    <row r="48" ht="13.800000000000001">
      <c r="A48" s="6">
        <f>B47*-1</f>
        <v>1.4236566945393119</v>
      </c>
      <c r="D48" s="224"/>
      <c r="E48" s="225">
        <f>G48*G24/2</f>
        <v>0.81469080000000005</v>
      </c>
      <c r="F48" s="226" t="s">
        <v>191</v>
      </c>
      <c r="G48" s="227">
        <f>F9</f>
        <v>0.38794800000000002</v>
      </c>
      <c r="H48" s="226"/>
      <c r="I48" s="228">
        <f>E48</f>
        <v>0.81469080000000005</v>
      </c>
      <c r="J48" s="224"/>
      <c r="K48" s="225">
        <f>M48*M24/2</f>
        <v>0.81469080000000005</v>
      </c>
      <c r="L48" s="226" t="s">
        <v>191</v>
      </c>
      <c r="M48" s="227">
        <f>L9</f>
        <v>0.38794800000000002</v>
      </c>
      <c r="N48" s="226"/>
      <c r="O48" s="228">
        <f>K48</f>
        <v>0.81469080000000005</v>
      </c>
      <c r="P48" s="224"/>
      <c r="Q48" s="225">
        <f>S48*S24/2</f>
        <v>0.68860770000000004</v>
      </c>
      <c r="R48" s="226" t="s">
        <v>191</v>
      </c>
      <c r="S48" s="227">
        <f>R9</f>
        <v>0.38794800000000002</v>
      </c>
      <c r="T48" s="226"/>
      <c r="U48" s="228">
        <f>Q48</f>
        <v>0.68860770000000004</v>
      </c>
      <c r="V48" s="224"/>
      <c r="W48" s="225">
        <f>Y48*Y24/2</f>
        <v>0.68860770000000004</v>
      </c>
      <c r="X48" s="226" t="s">
        <v>191</v>
      </c>
      <c r="Y48" s="227">
        <f>X9</f>
        <v>0.38794800000000002</v>
      </c>
      <c r="Z48" s="226"/>
      <c r="AA48" s="228">
        <f>W48</f>
        <v>0.68860770000000004</v>
      </c>
      <c r="AB48" s="224"/>
    </row>
    <row r="49" ht="13.800000000000001">
      <c r="D49" s="229"/>
      <c r="E49" s="230"/>
      <c r="F49" s="231" t="s">
        <v>371</v>
      </c>
      <c r="G49" s="232">
        <f>F12</f>
        <v>0</v>
      </c>
      <c r="H49" s="231"/>
      <c r="I49" s="231">
        <f>G48*G24</f>
        <v>1.6293816000000001</v>
      </c>
      <c r="J49" s="229"/>
      <c r="K49" s="230"/>
      <c r="L49" s="231" t="s">
        <v>371</v>
      </c>
      <c r="M49" s="232">
        <f>L12</f>
        <v>0</v>
      </c>
      <c r="N49" s="231"/>
      <c r="O49" s="231">
        <f>M48*M24</f>
        <v>1.6293816000000001</v>
      </c>
      <c r="P49" s="229"/>
      <c r="Q49" s="230"/>
      <c r="R49" s="231" t="s">
        <v>371</v>
      </c>
      <c r="S49" s="232">
        <f>R12</f>
        <v>0</v>
      </c>
      <c r="T49" s="231"/>
      <c r="U49" s="231">
        <f>S48*S24</f>
        <v>1.3772154000000001</v>
      </c>
      <c r="V49" s="229"/>
      <c r="W49" s="230"/>
      <c r="X49" s="231" t="s">
        <v>371</v>
      </c>
      <c r="Y49" s="232">
        <f>X12</f>
        <v>0</v>
      </c>
      <c r="Z49" s="231"/>
      <c r="AA49" s="231">
        <f>Y48*Y24</f>
        <v>1.3772154000000001</v>
      </c>
      <c r="AB49" s="229"/>
    </row>
    <row r="50" ht="14.4">
      <c r="D50" s="7">
        <f>B27*(-1)</f>
        <v>0</v>
      </c>
      <c r="E50" s="7"/>
      <c r="F50" s="7"/>
      <c r="G50" s="7">
        <f>IF(G49=0,0,G46-G49)</f>
        <v>0</v>
      </c>
      <c r="H50" s="7"/>
      <c r="I50" s="7"/>
      <c r="J50" s="7">
        <f>IF(G24=0,-1*H39,IF(G49=0,D46-H38-F38,G50-I48))</f>
        <v>-1.4236566945393119</v>
      </c>
      <c r="K50" s="7"/>
      <c r="L50" s="7"/>
      <c r="M50" s="7">
        <f>IF(M49=0,0,M46-M49)</f>
        <v>0</v>
      </c>
      <c r="N50" s="7"/>
      <c r="O50" s="7"/>
      <c r="P50" s="7">
        <f>IF(M24=0,-1*N39,IF(M49=0,J46-N38-L38,M50-O48))</f>
        <v>-1.0572244262357702</v>
      </c>
      <c r="Q50" s="7"/>
      <c r="R50" s="7"/>
      <c r="S50" s="7">
        <f>IF(S49=0,0,S46-S49)</f>
        <v>0</v>
      </c>
      <c r="T50" s="7"/>
      <c r="U50" s="7"/>
      <c r="V50" s="7">
        <f>IF(S24=0,-1*T39,IF(S49=0,P46-T38-R38,S50-U48))</f>
        <v>-1.0195046013569466</v>
      </c>
      <c r="W50" s="7"/>
      <c r="X50" s="7"/>
      <c r="Y50" s="7">
        <f>IF(Y49=0,0,Y46-Y49)</f>
        <v>0</v>
      </c>
      <c r="Z50" s="7"/>
      <c r="AA50" s="7"/>
      <c r="AB50" s="7">
        <f>IF(Y24=0,-1*Z39,IF(Y49=0,V46-Z38-X38,Y50-AA48))</f>
        <v>-0.78327775469123551</v>
      </c>
    </row>
    <row r="51" ht="13.800000000000001">
      <c r="F51" s="233" t="s">
        <v>373</v>
      </c>
      <c r="G51" s="67"/>
      <c r="H51" s="67"/>
      <c r="I51" s="67"/>
      <c r="J51" s="67"/>
      <c r="K51" s="67"/>
    </row>
    <row r="52" ht="13.800000000000001">
      <c r="F52" s="234"/>
      <c r="G52" s="233" t="s">
        <v>374</v>
      </c>
      <c r="H52" s="67"/>
      <c r="I52" s="67"/>
      <c r="J52" s="67"/>
      <c r="K52" s="67"/>
    </row>
    <row r="53" ht="13.800000000000001">
      <c r="F53" s="234"/>
      <c r="G53" s="234"/>
      <c r="H53" s="233" t="s">
        <v>377</v>
      </c>
      <c r="I53" s="67"/>
      <c r="J53" s="67"/>
      <c r="K53" s="67"/>
      <c r="L53" s="67"/>
      <c r="M53" s="67"/>
    </row>
    <row r="54" ht="13.800000000000001">
      <c r="C54" s="236">
        <f>B25</f>
        <v>0</v>
      </c>
      <c r="D54" s="237">
        <f>D46</f>
        <v>0.91220270546068849</v>
      </c>
      <c r="E54" s="237">
        <f>E42</f>
        <v>0</v>
      </c>
      <c r="F54" s="238">
        <f>IF(D54=0,0,IF(G48=0,0,IF(G49=0,D54/G48,F11)))</f>
        <v>2.3513530304594648</v>
      </c>
      <c r="G54" s="239">
        <f>E54+IF(G49=0,D54*F54/2,(D46+G46)*F54/2)</f>
        <v>1.0724552979391562</v>
      </c>
      <c r="H54" s="240">
        <f>IF(G24=0,0,G24-F54)</f>
        <v>1.8486469695405354</v>
      </c>
      <c r="I54" s="236">
        <f>I42</f>
        <v>1.0740533770651093</v>
      </c>
      <c r="J54" s="236">
        <f>J46</f>
        <v>1.2786349737642302</v>
      </c>
      <c r="K54" s="241">
        <f>K42</f>
        <v>-1.0740533785598489</v>
      </c>
      <c r="L54" s="238">
        <f>IF(J54=0,0,IF(M48=0,0,IF(M49=0,J54/M48,L11)))</f>
        <v>3.2958926808856601</v>
      </c>
      <c r="M54" s="239">
        <f>K54+IF(M49=0,J54*L54/2,(J46+M46)*L54/2)</f>
        <v>1.0330684472171283</v>
      </c>
      <c r="N54" s="240">
        <f>IF(M24=0,0,M24-L54)</f>
        <v>0.90410731911434006</v>
      </c>
      <c r="O54" s="236">
        <f>O42</f>
        <v>0.60909122875008392</v>
      </c>
      <c r="P54" s="236">
        <f>P46</f>
        <v>0.95485274864305336</v>
      </c>
      <c r="Q54" s="241">
        <f>Q42</f>
        <v>-0.60909122830781748</v>
      </c>
      <c r="R54" s="238">
        <f>IF(P54=0,0,IF(S48=0,0,IF(S49=0,P54/S48,R11)))</f>
        <v>2.4612905560617744</v>
      </c>
      <c r="S54" s="239">
        <f>IF(S49=0,P54*R54/2,(P46+S46)*R54/2)</f>
        <v>1.1750850263323873</v>
      </c>
      <c r="T54" s="240">
        <f>IF(S24=0,0,S24-R54)</f>
        <v>1.0887094439382254</v>
      </c>
      <c r="U54" s="236">
        <f>U42</f>
        <v>0.72384826687497883</v>
      </c>
      <c r="V54" s="236">
        <f>V46</f>
        <v>1.1910795953087645</v>
      </c>
      <c r="W54" s="241">
        <f>W42</f>
        <v>-0.72384826709611216</v>
      </c>
      <c r="X54" s="238">
        <f>IF(V54=0,0,IF(Y48=0,0,IF(Y49=0,V54/Y48,X11)))</f>
        <v>3.070204242085961</v>
      </c>
      <c r="Y54" s="239">
        <f>IF(Y49=0,V54*X54/2,(V46+Y46)*X54/2)</f>
        <v>1.8284288130894992</v>
      </c>
      <c r="Z54" s="240">
        <f>IF(Y24=0,0,Y24-X54)</f>
        <v>0.47979575791403883</v>
      </c>
      <c r="AA54" s="236">
        <f>AA42</f>
        <v>0</v>
      </c>
      <c r="AB54" s="237">
        <f>AB46</f>
        <v>0</v>
      </c>
      <c r="AC54" s="242">
        <f>AD25</f>
        <v>0</v>
      </c>
    </row>
    <row r="55" ht="13.800000000000001">
      <c r="D55" s="7" t="s">
        <v>378</v>
      </c>
      <c r="G55" s="7" t="s">
        <v>379</v>
      </c>
      <c r="H55" s="6">
        <f>((D46+J50)/2)*G45</f>
        <v>0</v>
      </c>
      <c r="I55" s="234"/>
      <c r="J55" s="234"/>
      <c r="K55" s="246" t="s">
        <v>380</v>
      </c>
      <c r="L55" s="17"/>
      <c r="M55" s="17"/>
      <c r="N55" s="17"/>
    </row>
    <row r="56" ht="13.800000000000001">
      <c r="I56" s="234"/>
      <c r="J56" s="246" t="s">
        <v>381</v>
      </c>
      <c r="K56" s="17"/>
      <c r="L56" s="17"/>
      <c r="M56" s="17"/>
    </row>
    <row r="57" ht="13.800000000000001">
      <c r="I57" s="246" t="s">
        <v>210</v>
      </c>
      <c r="J57" s="32" t="s">
        <v>382</v>
      </c>
      <c r="K57" s="32"/>
    </row>
  </sheetData>
  <printOptions headings="0" gridLines="0" verticalCentered="1"/>
  <pageMargins left="0.74803149606299213" right="0.74803149606299213" top="0.98425196850393704" bottom="0.98425196850393704" header="0.51181102362204722" footer="0.51181102362204722"/>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0" workbookViewId="0">
      <selection activeCell="Y1" activeCellId="0" sqref="A:Y"/>
    </sheetView>
  </sheetViews>
  <sheetFormatPr defaultColWidth="9.109375" defaultRowHeight="13.199999999999999"/>
  <cols>
    <col customWidth="1" min="1" max="24" style="6" width="9.5546875"/>
    <col min="25" max="191" style="6" width="9.109375"/>
    <col customWidth="1" min="192" max="233" style="6" width="9.5546875"/>
    <col min="234" max="237" style="6" width="9.109375"/>
    <col customWidth="1" min="238" max="258" style="6" width="9.5546875"/>
    <col min="259" max="262" style="6" width="9.109375"/>
    <col customWidth="1" min="263" max="274" style="6" width="9.5546875"/>
    <col min="275" max="447" style="6" width="9.109375"/>
    <col customWidth="1" min="448" max="489" style="6" width="9.5546875"/>
    <col min="490" max="493" style="6" width="9.109375"/>
    <col customWidth="1" min="494" max="514" style="6" width="9.5546875"/>
    <col min="515" max="518" style="6" width="9.109375"/>
    <col customWidth="1" min="519" max="530" style="6" width="9.5546875"/>
    <col min="531" max="703" style="6" width="9.109375"/>
    <col customWidth="1" min="704" max="745" style="6" width="9.5546875"/>
    <col min="746" max="749" style="6" width="9.109375"/>
    <col customWidth="1" min="750" max="770" style="6" width="9.5546875"/>
    <col min="771" max="774" style="6" width="9.109375"/>
    <col customWidth="1" min="775" max="786" style="6" width="9.5546875"/>
    <col min="787" max="959" style="6" width="9.109375"/>
    <col customWidth="1" min="960" max="1001" style="6" width="9.5546875"/>
    <col min="1002" max="1005" style="6" width="9.109375"/>
    <col customWidth="1" min="1006" max="1026" style="6" width="9.5546875"/>
    <col min="1027" max="1030" style="6" width="9.109375"/>
    <col customWidth="1" min="1031" max="1042" style="6" width="9.5546875"/>
    <col min="1043" max="1215" style="6" width="9.109375"/>
    <col customWidth="1" min="1216" max="1257" style="6" width="9.5546875"/>
    <col min="1258" max="1261" style="6" width="9.109375"/>
    <col customWidth="1" min="1262" max="1282" style="6" width="9.5546875"/>
    <col min="1283" max="1286" style="6" width="9.109375"/>
    <col customWidth="1" min="1287" max="1298" style="6" width="9.5546875"/>
    <col min="1299" max="1471" style="6" width="9.109375"/>
    <col customWidth="1" min="1472" max="1513" style="6" width="9.5546875"/>
    <col min="1514" max="1517" style="6" width="9.109375"/>
    <col customWidth="1" min="1518" max="1538" style="6" width="9.5546875"/>
    <col min="1539" max="1542" style="6" width="9.109375"/>
    <col customWidth="1" min="1543" max="1554" style="6" width="9.5546875"/>
    <col min="1555" max="1727" style="6" width="9.109375"/>
    <col customWidth="1" min="1728" max="1769" style="6" width="9.5546875"/>
    <col min="1770" max="1773" style="6" width="9.109375"/>
    <col customWidth="1" min="1774" max="1794" style="6" width="9.5546875"/>
    <col min="1795" max="1798" style="6" width="9.109375"/>
    <col customWidth="1" min="1799" max="1810" style="6" width="9.5546875"/>
    <col min="1811" max="1983" style="6" width="9.109375"/>
    <col customWidth="1" min="1984" max="2025" style="6" width="9.5546875"/>
    <col min="2026" max="2029" style="6" width="9.109375"/>
    <col customWidth="1" min="2030" max="2050" style="6" width="9.5546875"/>
    <col min="2051" max="2054" style="6" width="9.109375"/>
    <col customWidth="1" min="2055" max="2066" style="6" width="9.5546875"/>
    <col min="2067" max="2239" style="6" width="9.109375"/>
    <col customWidth="1" min="2240" max="2281" style="6" width="9.5546875"/>
    <col min="2282" max="2285" style="6" width="9.109375"/>
    <col customWidth="1" min="2286" max="2306" style="6" width="9.5546875"/>
    <col min="2307" max="2310" style="6" width="9.109375"/>
    <col customWidth="1" min="2311" max="2322" style="6" width="9.5546875"/>
    <col min="2323" max="2495" style="6" width="9.109375"/>
    <col customWidth="1" min="2496" max="2537" style="6" width="9.5546875"/>
    <col min="2538" max="2541" style="6" width="9.109375"/>
    <col customWidth="1" min="2542" max="2562" style="6" width="9.5546875"/>
    <col min="2563" max="2566" style="6" width="9.109375"/>
    <col customWidth="1" min="2567" max="2578" style="6" width="9.5546875"/>
    <col min="2579" max="2751" style="6" width="9.109375"/>
    <col customWidth="1" min="2752" max="2793" style="6" width="9.5546875"/>
    <col min="2794" max="2797" style="6" width="9.109375"/>
    <col customWidth="1" min="2798" max="2818" style="6" width="9.5546875"/>
    <col min="2819" max="2822" style="6" width="9.109375"/>
    <col customWidth="1" min="2823" max="2834" style="6" width="9.5546875"/>
    <col min="2835" max="3007" style="6" width="9.109375"/>
    <col customWidth="1" min="3008" max="3049" style="6" width="9.5546875"/>
    <col min="3050" max="3053" style="6" width="9.109375"/>
    <col customWidth="1" min="3054" max="3074" style="6" width="9.5546875"/>
    <col min="3075" max="3078" style="6" width="9.109375"/>
    <col customWidth="1" min="3079" max="3090" style="6" width="9.5546875"/>
    <col min="3091" max="3263" style="6" width="9.109375"/>
    <col customWidth="1" min="3264" max="3305" style="6" width="9.5546875"/>
    <col min="3306" max="3309" style="6" width="9.109375"/>
    <col customWidth="1" min="3310" max="3330" style="6" width="9.5546875"/>
    <col min="3331" max="3334" style="6" width="9.109375"/>
    <col customWidth="1" min="3335" max="3346" style="6" width="9.5546875"/>
    <col min="3347" max="3519" style="6" width="9.109375"/>
    <col customWidth="1" min="3520" max="3561" style="6" width="9.5546875"/>
    <col min="3562" max="3565" style="6" width="9.109375"/>
    <col customWidth="1" min="3566" max="3586" style="6" width="9.5546875"/>
    <col min="3587" max="3590" style="6" width="9.109375"/>
    <col customWidth="1" min="3591" max="3602" style="6" width="9.5546875"/>
    <col min="3603" max="3775" style="6" width="9.109375"/>
    <col customWidth="1" min="3776" max="3817" style="6" width="9.5546875"/>
    <col min="3818" max="3821" style="6" width="9.109375"/>
    <col customWidth="1" min="3822" max="3842" style="6" width="9.5546875"/>
    <col min="3843" max="3846" style="6" width="9.109375"/>
    <col customWidth="1" min="3847" max="3858" style="6" width="9.5546875"/>
    <col min="3859" max="4031" style="6" width="9.109375"/>
    <col customWidth="1" min="4032" max="4073" style="6" width="9.5546875"/>
    <col min="4074" max="4077" style="6" width="9.109375"/>
    <col customWidth="1" min="4078" max="4098" style="6" width="9.5546875"/>
    <col min="4099" max="4102" style="6" width="9.109375"/>
    <col customWidth="1" min="4103" max="4114" style="6" width="9.5546875"/>
    <col min="4115" max="4287" style="6" width="9.109375"/>
    <col customWidth="1" min="4288" max="4329" style="6" width="9.5546875"/>
    <col min="4330" max="4333" style="6" width="9.109375"/>
    <col customWidth="1" min="4334" max="4354" style="6" width="9.5546875"/>
    <col min="4355" max="4358" style="6" width="9.109375"/>
    <col customWidth="1" min="4359" max="4370" style="6" width="9.5546875"/>
    <col min="4371" max="4543" style="6" width="9.109375"/>
    <col customWidth="1" min="4544" max="4585" style="6" width="9.5546875"/>
    <col min="4586" max="4589" style="6" width="9.109375"/>
    <col customWidth="1" min="4590" max="4610" style="6" width="9.5546875"/>
    <col min="4611" max="4614" style="6" width="9.109375"/>
    <col customWidth="1" min="4615" max="4626" style="6" width="9.5546875"/>
    <col min="4627" max="4799" style="6" width="9.109375"/>
    <col customWidth="1" min="4800" max="4841" style="6" width="9.5546875"/>
    <col min="4842" max="4845" style="6" width="9.109375"/>
    <col customWidth="1" min="4846" max="4866" style="6" width="9.5546875"/>
    <col min="4867" max="4870" style="6" width="9.109375"/>
    <col customWidth="1" min="4871" max="4882" style="6" width="9.5546875"/>
    <col min="4883" max="5055" style="6" width="9.109375"/>
    <col customWidth="1" min="5056" max="5097" style="6" width="9.5546875"/>
    <col min="5098" max="5101" style="6" width="9.109375"/>
    <col customWidth="1" min="5102" max="5122" style="6" width="9.5546875"/>
    <col min="5123" max="5126" style="6" width="9.109375"/>
    <col customWidth="1" min="5127" max="5138" style="6" width="9.5546875"/>
    <col min="5139" max="5311" style="6" width="9.109375"/>
    <col customWidth="1" min="5312" max="5353" style="6" width="9.5546875"/>
    <col min="5354" max="5357" style="6" width="9.109375"/>
    <col customWidth="1" min="5358" max="5378" style="6" width="9.5546875"/>
    <col min="5379" max="5382" style="6" width="9.109375"/>
    <col customWidth="1" min="5383" max="5394" style="6" width="9.5546875"/>
    <col min="5395" max="5567" style="6" width="9.109375"/>
    <col customWidth="1" min="5568" max="5609" style="6" width="9.5546875"/>
    <col min="5610" max="5613" style="6" width="9.109375"/>
    <col customWidth="1" min="5614" max="5634" style="6" width="9.5546875"/>
    <col min="5635" max="5638" style="6" width="9.109375"/>
    <col customWidth="1" min="5639" max="5650" style="6" width="9.5546875"/>
    <col min="5651" max="5823" style="6" width="9.109375"/>
    <col customWidth="1" min="5824" max="5865" style="6" width="9.5546875"/>
    <col min="5866" max="5869" style="6" width="9.109375"/>
    <col customWidth="1" min="5870" max="5890" style="6" width="9.5546875"/>
    <col min="5891" max="5894" style="6" width="9.109375"/>
    <col customWidth="1" min="5895" max="5906" style="6" width="9.5546875"/>
    <col min="5907" max="6079" style="6" width="9.109375"/>
    <col customWidth="1" min="6080" max="6121" style="6" width="9.5546875"/>
    <col min="6122" max="6125" style="6" width="9.109375"/>
    <col customWidth="1" min="6126" max="6146" style="6" width="9.5546875"/>
    <col min="6147" max="6150" style="6" width="9.109375"/>
    <col customWidth="1" min="6151" max="6162" style="6" width="9.5546875"/>
    <col min="6163" max="6335" style="6" width="9.109375"/>
    <col customWidth="1" min="6336" max="6377" style="6" width="9.5546875"/>
    <col min="6378" max="6381" style="6" width="9.109375"/>
    <col customWidth="1" min="6382" max="6402" style="6" width="9.5546875"/>
    <col min="6403" max="6406" style="6" width="9.109375"/>
    <col customWidth="1" min="6407" max="6418" style="6" width="9.5546875"/>
    <col min="6419" max="6591" style="6" width="9.109375"/>
    <col customWidth="1" min="6592" max="6633" style="6" width="9.5546875"/>
    <col min="6634" max="6637" style="6" width="9.109375"/>
    <col customWidth="1" min="6638" max="6658" style="6" width="9.5546875"/>
    <col min="6659" max="6662" style="6" width="9.109375"/>
    <col customWidth="1" min="6663" max="6674" style="6" width="9.5546875"/>
    <col min="6675" max="6847" style="6" width="9.109375"/>
    <col customWidth="1" min="6848" max="6889" style="6" width="9.5546875"/>
    <col min="6890" max="6893" style="6" width="9.109375"/>
    <col customWidth="1" min="6894" max="6914" style="6" width="9.5546875"/>
    <col min="6915" max="6918" style="6" width="9.109375"/>
    <col customWidth="1" min="6919" max="6930" style="6" width="9.5546875"/>
    <col min="6931" max="7103" style="6" width="9.109375"/>
    <col customWidth="1" min="7104" max="7145" style="6" width="9.5546875"/>
    <col min="7146" max="7149" style="6" width="9.109375"/>
    <col customWidth="1" min="7150" max="7170" style="6" width="9.5546875"/>
    <col min="7171" max="7174" style="6" width="9.109375"/>
    <col customWidth="1" min="7175" max="7186" style="6" width="9.5546875"/>
    <col min="7187" max="7359" style="6" width="9.109375"/>
    <col customWidth="1" min="7360" max="7401" style="6" width="9.5546875"/>
    <col min="7402" max="7405" style="6" width="9.109375"/>
    <col customWidth="1" min="7406" max="7426" style="6" width="9.5546875"/>
    <col min="7427" max="7430" style="6" width="9.109375"/>
    <col customWidth="1" min="7431" max="7442" style="6" width="9.5546875"/>
    <col min="7443" max="7615" style="6" width="9.109375"/>
    <col customWidth="1" min="7616" max="7657" style="6" width="9.5546875"/>
    <col min="7658" max="7661" style="6" width="9.109375"/>
    <col customWidth="1" min="7662" max="7682" style="6" width="9.5546875"/>
    <col min="7683" max="7686" style="6" width="9.109375"/>
    <col customWidth="1" min="7687" max="7698" style="6" width="9.5546875"/>
    <col min="7699" max="7871" style="6" width="9.109375"/>
    <col customWidth="1" min="7872" max="7913" style="6" width="9.5546875"/>
    <col min="7914" max="7917" style="6" width="9.109375"/>
    <col customWidth="1" min="7918" max="7938" style="6" width="9.5546875"/>
    <col min="7939" max="7942" style="6" width="9.109375"/>
    <col customWidth="1" min="7943" max="7954" style="6" width="9.5546875"/>
    <col min="7955" max="8127" style="6" width="9.109375"/>
    <col customWidth="1" min="8128" max="8169" style="6" width="9.5546875"/>
    <col min="8170" max="8173" style="6" width="9.109375"/>
    <col customWidth="1" min="8174" max="8194" style="6" width="9.5546875"/>
    <col min="8195" max="8198" style="6" width="9.109375"/>
    <col customWidth="1" min="8199" max="8210" style="6" width="9.5546875"/>
    <col min="8211" max="8383" style="6" width="9.109375"/>
    <col customWidth="1" min="8384" max="8425" style="6" width="9.5546875"/>
    <col min="8426" max="8429" style="6" width="9.109375"/>
    <col customWidth="1" min="8430" max="8450" style="6" width="9.5546875"/>
    <col min="8451" max="8454" style="6" width="9.109375"/>
    <col customWidth="1" min="8455" max="8466" style="6" width="9.5546875"/>
    <col min="8467" max="8639" style="6" width="9.109375"/>
    <col customWidth="1" min="8640" max="8681" style="6" width="9.5546875"/>
    <col min="8682" max="8685" style="6" width="9.109375"/>
    <col customWidth="1" min="8686" max="8706" style="6" width="9.5546875"/>
    <col min="8707" max="8710" style="6" width="9.109375"/>
    <col customWidth="1" min="8711" max="8722" style="6" width="9.5546875"/>
    <col min="8723" max="8895" style="6" width="9.109375"/>
    <col customWidth="1" min="8896" max="8937" style="6" width="9.5546875"/>
    <col min="8938" max="8941" style="6" width="9.109375"/>
    <col customWidth="1" min="8942" max="8962" style="6" width="9.5546875"/>
    <col min="8963" max="8966" style="6" width="9.109375"/>
    <col customWidth="1" min="8967" max="8978" style="6" width="9.5546875"/>
    <col min="8979" max="9151" style="6" width="9.109375"/>
    <col customWidth="1" min="9152" max="9193" style="6" width="9.5546875"/>
    <col min="9194" max="9197" style="6" width="9.109375"/>
    <col customWidth="1" min="9198" max="9218" style="6" width="9.5546875"/>
    <col min="9219" max="9222" style="6" width="9.109375"/>
    <col customWidth="1" min="9223" max="9234" style="6" width="9.5546875"/>
    <col min="9235" max="9407" style="6" width="9.109375"/>
    <col customWidth="1" min="9408" max="9449" style="6" width="9.5546875"/>
    <col min="9450" max="9453" style="6" width="9.109375"/>
    <col customWidth="1" min="9454" max="9474" style="6" width="9.5546875"/>
    <col min="9475" max="9478" style="6" width="9.109375"/>
    <col customWidth="1" min="9479" max="9490" style="6" width="9.5546875"/>
    <col min="9491" max="9663" style="6" width="9.109375"/>
    <col customWidth="1" min="9664" max="9705" style="6" width="9.5546875"/>
    <col min="9706" max="9709" style="6" width="9.109375"/>
    <col customWidth="1" min="9710" max="9730" style="6" width="9.5546875"/>
    <col min="9731" max="9734" style="6" width="9.109375"/>
    <col customWidth="1" min="9735" max="9746" style="6" width="9.5546875"/>
    <col min="9747" max="9919" style="6" width="9.109375"/>
    <col customWidth="1" min="9920" max="9961" style="6" width="9.5546875"/>
    <col min="9962" max="9965" style="6" width="9.109375"/>
    <col customWidth="1" min="9966" max="9986" style="6" width="9.5546875"/>
    <col min="9987" max="9990" style="6" width="9.109375"/>
    <col customWidth="1" min="9991" max="10002" style="6" width="9.5546875"/>
    <col min="10003" max="10175" style="6" width="9.109375"/>
    <col customWidth="1" min="10176" max="10217" style="6" width="9.5546875"/>
    <col min="10218" max="10221" style="6" width="9.109375"/>
    <col customWidth="1" min="10222" max="10242" style="6" width="9.5546875"/>
    <col min="10243" max="10246" style="6" width="9.109375"/>
    <col customWidth="1" min="10247" max="10258" style="6" width="9.5546875"/>
    <col min="10259" max="10431" style="6" width="9.109375"/>
    <col customWidth="1" min="10432" max="10473" style="6" width="9.5546875"/>
    <col min="10474" max="10477" style="6" width="9.109375"/>
    <col customWidth="1" min="10478" max="10498" style="6" width="9.5546875"/>
    <col min="10499" max="10502" style="6" width="9.109375"/>
    <col customWidth="1" min="10503" max="10514" style="6" width="9.5546875"/>
    <col min="10515" max="10687" style="6" width="9.109375"/>
    <col customWidth="1" min="10688" max="10729" style="6" width="9.5546875"/>
    <col min="10730" max="10733" style="6" width="9.109375"/>
    <col customWidth="1" min="10734" max="10754" style="6" width="9.5546875"/>
    <col min="10755" max="10758" style="6" width="9.109375"/>
    <col customWidth="1" min="10759" max="10770" style="6" width="9.5546875"/>
    <col min="10771" max="10943" style="6" width="9.109375"/>
    <col customWidth="1" min="10944" max="10985" style="6" width="9.5546875"/>
    <col min="10986" max="10989" style="6" width="9.109375"/>
    <col customWidth="1" min="10990" max="11010" style="6" width="9.5546875"/>
    <col min="11011" max="11014" style="6" width="9.109375"/>
    <col customWidth="1" min="11015" max="11026" style="6" width="9.5546875"/>
    <col min="11027" max="11199" style="6" width="9.109375"/>
    <col customWidth="1" min="11200" max="11241" style="6" width="9.5546875"/>
    <col min="11242" max="11245" style="6" width="9.109375"/>
    <col customWidth="1" min="11246" max="11266" style="6" width="9.5546875"/>
    <col min="11267" max="11270" style="6" width="9.109375"/>
    <col customWidth="1" min="11271" max="11282" style="6" width="9.5546875"/>
    <col min="11283" max="11455" style="6" width="9.109375"/>
    <col customWidth="1" min="11456" max="11497" style="6" width="9.5546875"/>
    <col min="11498" max="11501" style="6" width="9.109375"/>
    <col customWidth="1" min="11502" max="11522" style="6" width="9.5546875"/>
    <col min="11523" max="11526" style="6" width="9.109375"/>
    <col customWidth="1" min="11527" max="11538" style="6" width="9.5546875"/>
    <col min="11539" max="11711" style="6" width="9.109375"/>
    <col customWidth="1" min="11712" max="11753" style="6" width="9.5546875"/>
    <col min="11754" max="11757" style="6" width="9.109375"/>
    <col customWidth="1" min="11758" max="11778" style="6" width="9.5546875"/>
    <col min="11779" max="11782" style="6" width="9.109375"/>
    <col customWidth="1" min="11783" max="11794" style="6" width="9.5546875"/>
    <col min="11795" max="11967" style="6" width="9.109375"/>
    <col customWidth="1" min="11968" max="12009" style="6" width="9.5546875"/>
    <col min="12010" max="12013" style="6" width="9.109375"/>
    <col customWidth="1" min="12014" max="12034" style="6" width="9.5546875"/>
    <col min="12035" max="12038" style="6" width="9.109375"/>
    <col customWidth="1" min="12039" max="12050" style="6" width="9.5546875"/>
    <col min="12051" max="12223" style="6" width="9.109375"/>
    <col customWidth="1" min="12224" max="12265" style="6" width="9.5546875"/>
    <col min="12266" max="12269" style="6" width="9.109375"/>
    <col customWidth="1" min="12270" max="12290" style="6" width="9.5546875"/>
    <col min="12291" max="12294" style="6" width="9.109375"/>
    <col customWidth="1" min="12295" max="12306" style="6" width="9.5546875"/>
    <col min="12307" max="12479" style="6" width="9.109375"/>
    <col customWidth="1" min="12480" max="12521" style="6" width="9.5546875"/>
    <col min="12522" max="12525" style="6" width="9.109375"/>
    <col customWidth="1" min="12526" max="12546" style="6" width="9.5546875"/>
    <col min="12547" max="12550" style="6" width="9.109375"/>
    <col customWidth="1" min="12551" max="12562" style="6" width="9.5546875"/>
    <col min="12563" max="12735" style="6" width="9.109375"/>
    <col customWidth="1" min="12736" max="12777" style="6" width="9.5546875"/>
    <col min="12778" max="12781" style="6" width="9.109375"/>
    <col customWidth="1" min="12782" max="12802" style="6" width="9.5546875"/>
    <col min="12803" max="12806" style="6" width="9.109375"/>
    <col customWidth="1" min="12807" max="12818" style="6" width="9.5546875"/>
    <col min="12819" max="12991" style="6" width="9.109375"/>
    <col customWidth="1" min="12992" max="13033" style="6" width="9.5546875"/>
    <col min="13034" max="13037" style="6" width="9.109375"/>
    <col customWidth="1" min="13038" max="13058" style="6" width="9.5546875"/>
    <col min="13059" max="13062" style="6" width="9.109375"/>
    <col customWidth="1" min="13063" max="13074" style="6" width="9.5546875"/>
    <col min="13075" max="13247" style="6" width="9.109375"/>
    <col customWidth="1" min="13248" max="13289" style="6" width="9.5546875"/>
    <col min="13290" max="13293" style="6" width="9.109375"/>
    <col customWidth="1" min="13294" max="13314" style="6" width="9.5546875"/>
    <col min="13315" max="13318" style="6" width="9.109375"/>
    <col customWidth="1" min="13319" max="13330" style="6" width="9.5546875"/>
    <col min="13331" max="13503" style="6" width="9.109375"/>
    <col customWidth="1" min="13504" max="13545" style="6" width="9.5546875"/>
    <col min="13546" max="13549" style="6" width="9.109375"/>
    <col customWidth="1" min="13550" max="13570" style="6" width="9.5546875"/>
    <col min="13571" max="13574" style="6" width="9.109375"/>
    <col customWidth="1" min="13575" max="13586" style="6" width="9.5546875"/>
    <col min="13587" max="13759" style="6" width="9.109375"/>
    <col customWidth="1" min="13760" max="13801" style="6" width="9.5546875"/>
    <col min="13802" max="13805" style="6" width="9.109375"/>
    <col customWidth="1" min="13806" max="13826" style="6" width="9.5546875"/>
    <col min="13827" max="13830" style="6" width="9.109375"/>
    <col customWidth="1" min="13831" max="13842" style="6" width="9.5546875"/>
    <col min="13843" max="14015" style="6" width="9.109375"/>
    <col customWidth="1" min="14016" max="14057" style="6" width="9.5546875"/>
    <col min="14058" max="14061" style="6" width="9.109375"/>
    <col customWidth="1" min="14062" max="14082" style="6" width="9.5546875"/>
    <col min="14083" max="14086" style="6" width="9.109375"/>
    <col customWidth="1" min="14087" max="14098" style="6" width="9.5546875"/>
    <col min="14099" max="14271" style="6" width="9.109375"/>
    <col customWidth="1" min="14272" max="14313" style="6" width="9.5546875"/>
    <col min="14314" max="14317" style="6" width="9.109375"/>
    <col customWidth="1" min="14318" max="14338" style="6" width="9.5546875"/>
    <col min="14339" max="14342" style="6" width="9.109375"/>
    <col customWidth="1" min="14343" max="14354" style="6" width="9.5546875"/>
    <col min="14355" max="14527" style="6" width="9.109375"/>
    <col customWidth="1" min="14528" max="14569" style="6" width="9.5546875"/>
    <col min="14570" max="14573" style="6" width="9.109375"/>
    <col customWidth="1" min="14574" max="14594" style="6" width="9.5546875"/>
    <col min="14595" max="14598" style="6" width="9.109375"/>
    <col customWidth="1" min="14599" max="14610" style="6" width="9.5546875"/>
    <col min="14611" max="14783" style="6" width="9.109375"/>
    <col customWidth="1" min="14784" max="14825" style="6" width="9.5546875"/>
    <col min="14826" max="14829" style="6" width="9.109375"/>
    <col customWidth="1" min="14830" max="14850" style="6" width="9.5546875"/>
    <col min="14851" max="14854" style="6" width="9.109375"/>
    <col customWidth="1" min="14855" max="14866" style="6" width="9.5546875"/>
    <col min="14867" max="15039" style="6" width="9.109375"/>
    <col customWidth="1" min="15040" max="15081" style="6" width="9.5546875"/>
    <col min="15082" max="15085" style="6" width="9.109375"/>
    <col customWidth="1" min="15086" max="15106" style="6" width="9.5546875"/>
    <col min="15107" max="15110" style="6" width="9.109375"/>
    <col customWidth="1" min="15111" max="15122" style="6" width="9.5546875"/>
    <col min="15123" max="15295" style="6" width="9.109375"/>
    <col customWidth="1" min="15296" max="15337" style="6" width="9.5546875"/>
    <col min="15338" max="15341" style="6" width="9.109375"/>
    <col customWidth="1" min="15342" max="15362" style="6" width="9.5546875"/>
    <col min="15363" max="15366" style="6" width="9.109375"/>
    <col customWidth="1" min="15367" max="15378" style="6" width="9.5546875"/>
    <col min="15379" max="15551" style="6" width="9.109375"/>
    <col customWidth="1" min="15552" max="15593" style="6" width="9.5546875"/>
    <col min="15594" max="15597" style="6" width="9.109375"/>
    <col customWidth="1" min="15598" max="15618" style="6" width="9.5546875"/>
    <col min="15619" max="15622" style="6" width="9.109375"/>
    <col customWidth="1" min="15623" max="15634" style="6" width="9.5546875"/>
    <col min="15635" max="15807" style="6" width="9.109375"/>
    <col customWidth="1" min="15808" max="15849" style="6" width="9.5546875"/>
    <col min="15850" max="15853" style="6" width="9.109375"/>
    <col customWidth="1" min="15854" max="15874" style="6" width="9.5546875"/>
    <col min="15875" max="15878" style="6" width="9.109375"/>
    <col customWidth="1" min="15879" max="15890" style="6" width="9.5546875"/>
    <col min="15891" max="16063" style="6" width="9.109375"/>
    <col customWidth="1" min="16064" max="16105" style="6" width="9.5546875"/>
    <col min="16106" max="16109" style="6" width="9.109375"/>
    <col customWidth="1" min="16110" max="16130" style="6" width="9.5546875"/>
    <col min="16131" max="16134" style="6" width="9.109375"/>
    <col customWidth="1" min="16135" max="16146" style="6" width="9.5546875"/>
    <col min="16147" max="16384" style="6" width="9.109375"/>
  </cols>
  <sheetData>
    <row r="1">
      <c r="A1" s="1"/>
      <c r="B1" s="1"/>
      <c r="C1" s="1"/>
      <c r="D1" s="1"/>
      <c r="E1" s="1"/>
      <c r="F1" s="1"/>
      <c r="G1" s="1"/>
    </row>
    <row r="2">
      <c r="A2" s="1"/>
      <c r="B2" s="1"/>
      <c r="C2" s="1"/>
      <c r="D2" s="1"/>
      <c r="E2" s="1"/>
      <c r="F2" s="1"/>
      <c r="G2" s="1"/>
    </row>
    <row r="3" ht="13.800000000000001">
      <c r="A3" s="1"/>
      <c r="B3" s="1"/>
      <c r="C3" s="1"/>
      <c r="D3" s="1"/>
      <c r="E3" s="1"/>
      <c r="F3" s="1"/>
      <c r="G3" s="1"/>
    </row>
    <row r="4" s="32" customFormat="1" ht="25.199999999999999">
      <c r="A4" s="605" t="s">
        <v>863</v>
      </c>
    </row>
    <row r="5">
      <c r="A5" s="46">
        <v>0</v>
      </c>
      <c r="B5" s="183" t="s">
        <v>864</v>
      </c>
      <c r="C5" s="24"/>
      <c r="I5" s="24"/>
      <c r="J5" s="24"/>
      <c r="K5" s="6"/>
      <c r="L5" s="24"/>
      <c r="M5" s="24"/>
      <c r="N5" s="7"/>
      <c r="O5" s="24"/>
      <c r="P5" s="24"/>
      <c r="Q5" s="6"/>
      <c r="R5" s="24"/>
      <c r="S5" s="24"/>
      <c r="T5" s="7"/>
      <c r="U5" s="24"/>
      <c r="V5" s="24"/>
      <c r="W5" s="6"/>
      <c r="X5" s="7"/>
      <c r="Y5" s="6"/>
    </row>
    <row r="6" ht="13.800000000000001">
      <c r="A6" s="46" t="s">
        <v>39</v>
      </c>
      <c r="B6" s="7">
        <v>0.38794800000000002</v>
      </c>
      <c r="C6" s="24"/>
      <c r="I6" s="24"/>
      <c r="J6" s="24"/>
      <c r="K6" s="6"/>
      <c r="L6" s="24"/>
      <c r="M6" s="24"/>
      <c r="N6" s="7"/>
      <c r="O6" s="24"/>
      <c r="P6" s="24"/>
      <c r="Q6" s="6"/>
      <c r="R6" s="24"/>
      <c r="S6" s="24"/>
      <c r="T6" s="7"/>
      <c r="U6" s="24"/>
      <c r="V6" s="24"/>
      <c r="W6" s="6"/>
      <c r="X6" s="7"/>
      <c r="Y6" s="6"/>
    </row>
    <row r="7" ht="13.800000000000001">
      <c r="A7" s="46"/>
      <c r="B7" s="7"/>
      <c r="C7" s="58">
        <v>1</v>
      </c>
      <c r="D7" s="32"/>
      <c r="E7" s="59" t="s">
        <v>48</v>
      </c>
      <c r="F7" s="60"/>
      <c r="G7" s="61" t="s">
        <v>49</v>
      </c>
      <c r="H7" s="62">
        <v>3</v>
      </c>
      <c r="I7" s="58">
        <v>2</v>
      </c>
      <c r="J7" s="32"/>
      <c r="K7" s="59" t="s">
        <v>48</v>
      </c>
      <c r="L7" s="60"/>
      <c r="M7" s="24"/>
      <c r="N7" s="7"/>
      <c r="O7" s="58">
        <v>3</v>
      </c>
      <c r="P7" s="32"/>
      <c r="Q7" s="59" t="s">
        <v>48</v>
      </c>
      <c r="R7" s="60"/>
      <c r="S7" s="24"/>
      <c r="T7" s="7"/>
      <c r="U7" s="24">
        <v>4</v>
      </c>
      <c r="V7" s="24"/>
      <c r="W7" s="6"/>
      <c r="X7" s="7"/>
      <c r="Y7" s="6"/>
    </row>
    <row r="8" ht="13.800000000000001">
      <c r="A8" s="46"/>
      <c r="B8" s="7"/>
      <c r="C8" s="58"/>
      <c r="D8" s="67"/>
      <c r="E8" s="67"/>
      <c r="F8" s="68" t="s">
        <v>61</v>
      </c>
      <c r="G8" s="69" t="s">
        <v>62</v>
      </c>
      <c r="H8" s="70" t="s">
        <v>63</v>
      </c>
      <c r="I8" s="58"/>
      <c r="J8" s="67"/>
      <c r="K8" s="67"/>
      <c r="L8" s="68" t="s">
        <v>61</v>
      </c>
      <c r="M8" s="69" t="s">
        <v>62</v>
      </c>
      <c r="N8" s="70" t="s">
        <v>63</v>
      </c>
      <c r="O8" s="58"/>
      <c r="P8" s="67"/>
      <c r="Q8" s="67"/>
      <c r="R8" s="68" t="s">
        <v>61</v>
      </c>
      <c r="S8" s="69" t="s">
        <v>62</v>
      </c>
      <c r="T8" s="70" t="s">
        <v>63</v>
      </c>
      <c r="U8" s="24"/>
      <c r="V8" s="24"/>
      <c r="W8" s="6"/>
      <c r="X8" s="7"/>
      <c r="Y8" s="6"/>
    </row>
    <row r="9" ht="13.800000000000001">
      <c r="B9" s="46"/>
      <c r="C9" s="58"/>
      <c r="D9" s="32"/>
      <c r="E9" s="73" t="s">
        <v>71</v>
      </c>
      <c r="F9" s="77">
        <f>B6</f>
        <v>0.38794800000000002</v>
      </c>
      <c r="G9" s="75">
        <f>-1*(IF(G24=0,0,IF(F9=0,0,F9*G24*G24/12)))</f>
        <v>-0.57028356000000002</v>
      </c>
      <c r="H9" s="75">
        <f>G9*-1</f>
        <v>0.57028356000000002</v>
      </c>
      <c r="I9" s="58"/>
      <c r="J9" s="32"/>
      <c r="K9" s="73" t="s">
        <v>71</v>
      </c>
      <c r="L9" s="77">
        <f>F9</f>
        <v>0.38794800000000002</v>
      </c>
      <c r="M9" s="75">
        <f>-1*(IF(M24=0,0,IF(L9=0,0,L9*M24*M24/12)))</f>
        <v>-0.57028356000000002</v>
      </c>
      <c r="N9" s="76">
        <f>M9*-1</f>
        <v>0.57028356000000002</v>
      </c>
      <c r="O9" s="58"/>
      <c r="P9" s="32"/>
      <c r="Q9" s="73" t="s">
        <v>71</v>
      </c>
      <c r="R9" s="77">
        <f>L9</f>
        <v>0.38794800000000002</v>
      </c>
      <c r="S9" s="75">
        <f>-1*(IF(S24=0,0,IF(R9=0,0,R9*S24*S24/12)))</f>
        <v>-0.40742622249999999</v>
      </c>
      <c r="T9" s="76">
        <f>S9*-1</f>
        <v>0.40742622249999999</v>
      </c>
      <c r="U9" s="24"/>
      <c r="V9" s="24"/>
      <c r="W9" s="6"/>
      <c r="X9" s="7"/>
      <c r="Y9" s="6"/>
    </row>
    <row r="10" ht="13.800000000000001">
      <c r="A10" s="71"/>
      <c r="B10" s="7"/>
      <c r="C10" s="80"/>
      <c r="D10" s="67"/>
      <c r="E10" s="73" t="s">
        <v>78</v>
      </c>
      <c r="F10" s="82">
        <v>0.168209</v>
      </c>
      <c r="G10" s="75">
        <f>-1*(IF(G24=0,0,IF(F10=0,0,F10*G24*G24/12)))</f>
        <v>-0.24726723000000003</v>
      </c>
      <c r="H10" s="76">
        <f>G10*-1</f>
        <v>0.24726723000000003</v>
      </c>
      <c r="I10" s="80"/>
      <c r="J10" s="67"/>
      <c r="K10" s="73" t="s">
        <v>78</v>
      </c>
      <c r="L10" s="82">
        <f>F10</f>
        <v>0.168209</v>
      </c>
      <c r="M10" s="75">
        <f>-1*(IF(M24=0,0,IF(L10=0,0,L10*M24*M24/12)))</f>
        <v>-0.24726723000000003</v>
      </c>
      <c r="N10" s="76">
        <f>M10*-1</f>
        <v>0.24726723000000003</v>
      </c>
      <c r="O10" s="80"/>
      <c r="P10" s="67"/>
      <c r="Q10" s="73" t="s">
        <v>78</v>
      </c>
      <c r="R10" s="82">
        <f>L10</f>
        <v>0.168209</v>
      </c>
      <c r="S10" s="75">
        <f>-1*(IF(S24=0,0,IF(R10=0,0,R10*S24*S24/12)))</f>
        <v>-0.17665449354166662</v>
      </c>
      <c r="T10" s="76">
        <f>S10*-1</f>
        <v>0.17665449354166662</v>
      </c>
      <c r="U10" s="24"/>
      <c r="V10" s="24"/>
      <c r="W10" s="6"/>
      <c r="X10" s="7"/>
      <c r="Y10" s="6"/>
    </row>
    <row r="11">
      <c r="A11" s="8"/>
      <c r="B11" s="46"/>
      <c r="C11" s="80"/>
      <c r="D11" s="67"/>
      <c r="E11" s="68" t="s">
        <v>91</v>
      </c>
      <c r="F11" s="82"/>
      <c r="G11" s="75">
        <f>-1*(IF(G24=0,0,IF(F11=0,0,IF(F12=0,0,IF(F11=(G24/2),F12*G24/8,F12*F11*((G24-F11)*(G24-F11))/(G24*G24))))))</f>
        <v>0</v>
      </c>
      <c r="H11" s="75">
        <f>IF(G24=0,0,IF(F11=0,0,IF(F12=0,0,IF(F11=(G24/2),G11*-1,F12*(F11*F11)*(G24-F11)/(G24*G24)))))</f>
        <v>0</v>
      </c>
      <c r="I11" s="80"/>
      <c r="J11" s="67"/>
      <c r="K11" s="68" t="s">
        <v>91</v>
      </c>
      <c r="L11" s="82"/>
      <c r="M11" s="75">
        <f>-1*(IF(M24=0,0,IF(L11=0,0,IF(L12=0,0,IF(L11=(M24/2),L12*M24/8,L12*L11*((M24-L11)*(M24-L11))/(M24*M24))))))</f>
        <v>0</v>
      </c>
      <c r="N11" s="76">
        <f>IF(M24=0,0,IF(L11=0,0,IF(L12=0,0,IF(L11=(M24/2),M11*-1,L12*(L11*L11)*(M24-L11)/(M24*M24)))))</f>
        <v>0</v>
      </c>
      <c r="O11" s="80"/>
      <c r="P11" s="67"/>
      <c r="Q11" s="68" t="s">
        <v>91</v>
      </c>
      <c r="R11" s="82"/>
      <c r="S11" s="75">
        <f>-1*(IF(S24=0,0,IF(R11=0,0,IF(R12=0,0,IF(R11=(S24/2),R12*S24/8,R12*R11*((S24-R11)*(S24-R11))/(S24*S24))))))</f>
        <v>0</v>
      </c>
      <c r="T11" s="76">
        <f>IF(S24=0,0,IF(R11=0,0,IF(R12=0,0,IF(R11=(S24/2),S11*-1,R12*(R11*R11)*(S24-R11)/(S24*S24)))))</f>
        <v>0</v>
      </c>
      <c r="U11" s="24"/>
      <c r="V11" s="24"/>
      <c r="W11" s="6"/>
      <c r="X11" s="7"/>
      <c r="Y11" s="6"/>
    </row>
    <row r="12" ht="13.800000000000001">
      <c r="A12" s="8"/>
      <c r="B12" s="46"/>
      <c r="C12" s="96"/>
      <c r="D12" s="17"/>
      <c r="E12" s="16" t="s">
        <v>99</v>
      </c>
      <c r="F12" s="98"/>
      <c r="G12" s="75"/>
      <c r="H12" s="75"/>
      <c r="I12" s="96"/>
      <c r="J12" s="17"/>
      <c r="K12" s="16" t="s">
        <v>99</v>
      </c>
      <c r="L12" s="98">
        <f>F12</f>
        <v>0</v>
      </c>
      <c r="M12" s="75"/>
      <c r="N12" s="76"/>
      <c r="O12" s="96"/>
      <c r="P12" s="17"/>
      <c r="Q12" s="16" t="s">
        <v>99</v>
      </c>
      <c r="R12" s="98">
        <f>L12</f>
        <v>0</v>
      </c>
      <c r="S12" s="75"/>
      <c r="T12" s="76"/>
      <c r="U12" s="24"/>
      <c r="V12" s="24"/>
      <c r="W12" s="6"/>
      <c r="X12" s="7"/>
      <c r="Y12" s="6"/>
    </row>
    <row r="13">
      <c r="A13" s="71"/>
      <c r="B13" s="7"/>
      <c r="C13" s="80"/>
      <c r="D13" s="67"/>
      <c r="E13" s="68" t="s">
        <v>91</v>
      </c>
      <c r="F13" s="82"/>
      <c r="G13" s="75">
        <f>-1*(IF(G24=0,0,IF(F13=0,0,IF(F14=0,0,IF(F13=(G24/2),F14*G24/8,F14*F13*((G24-F13)*(G24-F13))/(G24*G24))))))</f>
        <v>0</v>
      </c>
      <c r="H13" s="75">
        <f>IF(G24=0,0,IF(F13=0,0,IF(F14=0,0,IF(F13=(G24/2),G13*-1,F14*(F13*F13)*(G24-F13)/(G24*G24)))))</f>
        <v>0</v>
      </c>
      <c r="I13" s="80"/>
      <c r="J13" s="67"/>
      <c r="K13" s="68" t="s">
        <v>91</v>
      </c>
      <c r="L13" s="82"/>
      <c r="M13" s="75">
        <f>-1*(IF(M24=0,0,IF(L13=0,0,IF(L14=0,0,IF(L13=(M24/2),L14*M24/8,L14*L13*((M24-L13)*(M24-L13))/(M24*M24))))))</f>
        <v>0</v>
      </c>
      <c r="N13" s="76">
        <f>IF(M24=0,0,IF(L13=0,0,IF(L14=0,0,IF(L13=(M24/2),M13*-1,L14*(L13*L13)*(M24-L13)/(M24*M24)))))</f>
        <v>0</v>
      </c>
      <c r="O13" s="80"/>
      <c r="P13" s="67"/>
      <c r="Q13" s="68" t="s">
        <v>91</v>
      </c>
      <c r="R13" s="82"/>
      <c r="S13" s="75">
        <f>-1*(IF(S24=0,0,IF(R13=0,0,IF(R14=0,0,IF(R13=(S24/2),R14*S24/8,R14*R13*((S24-R13)*(S24-R13))/(S24*S24))))))</f>
        <v>0</v>
      </c>
      <c r="T13" s="76">
        <f>IF(S24=0,0,IF(R13=0,0,IF(R14=0,0,IF(R13=(S24/2),S13*-1,R14*(R13*R13)*(S24-R13)/(S24*S24)))))</f>
        <v>0</v>
      </c>
      <c r="U13" s="24"/>
      <c r="V13" s="24"/>
      <c r="W13" s="6"/>
      <c r="X13" s="7"/>
      <c r="Y13" s="6"/>
    </row>
    <row r="14" ht="13.800000000000001">
      <c r="A14" s="71"/>
      <c r="B14" s="7"/>
      <c r="C14" s="96"/>
      <c r="D14" s="17"/>
      <c r="E14" s="16" t="s">
        <v>99</v>
      </c>
      <c r="F14" s="98"/>
      <c r="G14" s="75"/>
      <c r="H14" s="75"/>
      <c r="I14" s="96"/>
      <c r="J14" s="17"/>
      <c r="K14" s="16" t="s">
        <v>99</v>
      </c>
      <c r="L14" s="98"/>
      <c r="M14" s="75"/>
      <c r="N14" s="76"/>
      <c r="O14" s="96"/>
      <c r="P14" s="17"/>
      <c r="Q14" s="16" t="s">
        <v>99</v>
      </c>
      <c r="R14" s="98"/>
      <c r="S14" s="75"/>
      <c r="T14" s="76"/>
      <c r="U14" s="24"/>
      <c r="V14" s="24"/>
      <c r="W14" s="6"/>
      <c r="X14" s="7"/>
      <c r="Y14" s="6"/>
    </row>
    <row r="15">
      <c r="A15" s="71"/>
      <c r="B15" s="7"/>
      <c r="C15" s="80"/>
      <c r="D15" s="67"/>
      <c r="E15" s="68" t="s">
        <v>91</v>
      </c>
      <c r="F15" s="82"/>
      <c r="G15" s="75">
        <f>-1*(IF(G24=0,0,IF(F15=0,0,IF(F16=0,0,IF(F15=(G24/2),F16*G24/8,F16*F15*((G24-F15)*(G24-F15))/(G24*G24))))))</f>
        <v>0</v>
      </c>
      <c r="H15" s="75">
        <f>IF(G24=0,0,IF(F15=0,0,IF(F16=0,0,IF(F15=(G24/2),G15*-1,F16*(F15*F15)*(G24-F15)/(G24*G24)))))</f>
        <v>0</v>
      </c>
      <c r="I15" s="80"/>
      <c r="J15" s="67"/>
      <c r="K15" s="68" t="s">
        <v>91</v>
      </c>
      <c r="L15" s="82"/>
      <c r="M15" s="75">
        <f>-1*(IF(M24=0,0,IF(L15=0,0,IF(L16=0,0,IF(L15=(M24/2),L16*M24/8,L16*L15*((M24-L15)*(M24-L15))/(M24*M24))))))</f>
        <v>0</v>
      </c>
      <c r="N15" s="76">
        <f>IF(M24=0,0,IF(L15=0,0,IF(L16=0,0,IF(L15=(M24/2),M15*-1,L16*(L15*L15)*(M24-L15)/(M24*M24)))))</f>
        <v>0</v>
      </c>
      <c r="O15" s="80"/>
      <c r="P15" s="67"/>
      <c r="Q15" s="68" t="s">
        <v>91</v>
      </c>
      <c r="R15" s="82"/>
      <c r="S15" s="75">
        <f>-1*(IF(S24=0,0,IF(R15=0,0,IF(R16=0,0,IF(R15=(S24/2),R16*S24/8,R16*R15*((S24-R15)*(S24-R15))/(S24*S24))))))</f>
        <v>0</v>
      </c>
      <c r="T15" s="76">
        <f>IF(S24=0,0,IF(R15=0,0,IF(R16=0,0,IF(R15=(S24/2),S15*-1,R16*(R15*R15)*(S24-R15)/(S24*S24)))))</f>
        <v>0</v>
      </c>
      <c r="U15" s="24"/>
      <c r="V15" s="24"/>
      <c r="W15" s="6"/>
      <c r="X15" s="7"/>
      <c r="Y15" s="6"/>
    </row>
    <row r="16" ht="13.800000000000001">
      <c r="A16" s="71"/>
      <c r="B16" s="107"/>
      <c r="C16" s="96"/>
      <c r="D16" s="17"/>
      <c r="E16" s="16" t="s">
        <v>99</v>
      </c>
      <c r="F16" s="98"/>
      <c r="G16" s="75"/>
      <c r="H16" s="75"/>
      <c r="I16" s="96"/>
      <c r="J16" s="17"/>
      <c r="K16" s="16" t="s">
        <v>99</v>
      </c>
      <c r="L16" s="98"/>
      <c r="M16" s="75"/>
      <c r="N16" s="76"/>
      <c r="O16" s="96"/>
      <c r="P16" s="17"/>
      <c r="Q16" s="16" t="s">
        <v>99</v>
      </c>
      <c r="R16" s="98"/>
      <c r="S16" s="75"/>
      <c r="T16" s="76"/>
      <c r="U16" s="24"/>
      <c r="V16" s="24"/>
      <c r="W16" s="6"/>
      <c r="X16" s="7"/>
      <c r="Y16" s="6"/>
    </row>
    <row r="17">
      <c r="A17" s="46"/>
      <c r="B17" s="7"/>
      <c r="C17" s="80"/>
      <c r="D17" s="67"/>
      <c r="E17" s="68" t="s">
        <v>91</v>
      </c>
      <c r="F17" s="82"/>
      <c r="G17" s="75">
        <f>-1*(IF(G24=0,0,IF(F17=0,0,IF(F18=0,0,IF(F17=(G24/2),F18*G24/8,F18*F17*((G24-F17)*(G24-F17))/(G24*G24))))))</f>
        <v>0</v>
      </c>
      <c r="H17" s="75">
        <f>IF(G24=0,0,IF(F17=0,0,IF(F18=0,0,IF(F17=(G24/2),G17*-1,F18*(F17*F17)*(G24-F17)/(G24*G24)))))</f>
        <v>0</v>
      </c>
      <c r="I17" s="80"/>
      <c r="J17" s="67"/>
      <c r="K17" s="68" t="s">
        <v>91</v>
      </c>
      <c r="L17" s="82"/>
      <c r="M17" s="75">
        <f>-1*(IF(M24=0,0,IF(L17=0,0,IF(L18=0,0,IF(L17=(M24/2),L18*M24/8,L18*L17*((M24-L17)*(M24-L17))/(M24*M24))))))</f>
        <v>0</v>
      </c>
      <c r="N17" s="76">
        <f>IF(M24=0,0,IF(L17=0,0,IF(L18=0,0,IF(L17=(M24/2),M17*-1,L18*(L17*L17)*(M24-L17)/(M24*M24)))))</f>
        <v>0</v>
      </c>
      <c r="O17" s="80"/>
      <c r="P17" s="67"/>
      <c r="Q17" s="68" t="s">
        <v>91</v>
      </c>
      <c r="R17" s="82"/>
      <c r="S17" s="75">
        <f>-1*(IF(S24=0,0,IF(R17=0,0,IF(R18=0,0,IF(R17=(S24/2),R18*S24/8,R18*R17*((S24-R17)*(S24-R17))/(S24*S24))))))</f>
        <v>0</v>
      </c>
      <c r="T17" s="76">
        <f>IF(S24=0,0,IF(R17=0,0,IF(R18=0,0,IF(R17=(S24/2),S17*-1,R18*(R17*R17)*(S24-R17)/(S24*S24)))))</f>
        <v>0</v>
      </c>
      <c r="U17" s="24"/>
      <c r="V17" s="24"/>
      <c r="W17" s="6"/>
      <c r="X17" s="7"/>
      <c r="Y17" s="6"/>
    </row>
    <row r="18" ht="13.800000000000001">
      <c r="A18" s="46"/>
      <c r="B18" s="7"/>
      <c r="C18" s="96"/>
      <c r="D18" s="17"/>
      <c r="E18" s="16" t="s">
        <v>99</v>
      </c>
      <c r="F18" s="98"/>
      <c r="G18" s="75"/>
      <c r="H18" s="75"/>
      <c r="I18" s="96"/>
      <c r="J18" s="17"/>
      <c r="K18" s="16" t="s">
        <v>99</v>
      </c>
      <c r="L18" s="98"/>
      <c r="M18" s="75"/>
      <c r="N18" s="76"/>
      <c r="O18" s="96"/>
      <c r="P18" s="17"/>
      <c r="Q18" s="16" t="s">
        <v>99</v>
      </c>
      <c r="R18" s="98"/>
      <c r="S18" s="75"/>
      <c r="T18" s="76"/>
      <c r="U18" s="24"/>
      <c r="V18" s="24"/>
      <c r="W18" s="6"/>
      <c r="X18" s="7"/>
      <c r="Y18" s="6"/>
    </row>
    <row r="19">
      <c r="A19" s="46"/>
      <c r="B19" s="7"/>
      <c r="C19" s="80"/>
      <c r="D19" s="67"/>
      <c r="E19" s="68" t="s">
        <v>91</v>
      </c>
      <c r="F19" s="82"/>
      <c r="G19" s="75">
        <f>-1*(IF(G24=0,0,IF(F19=0,0,IF(F20=0,0,IF(F19=(G24/2),F20*G24/8,F20*F19*((G24-F19)*(G24-F19))/(G24*G24))))))</f>
        <v>0</v>
      </c>
      <c r="H19" s="75">
        <f>IF(G24=0,0,IF(F19=0,0,IF(F20=0,0,IF(F19=(G24/2),G19*-1,F20*(F19*F19)*(G24-F19)/(G24*G24)))))</f>
        <v>0</v>
      </c>
      <c r="I19" s="80"/>
      <c r="J19" s="67"/>
      <c r="K19" s="68" t="s">
        <v>91</v>
      </c>
      <c r="L19" s="82"/>
      <c r="M19" s="75">
        <f>-1*(IF(M24=0,0,IF(L19=0,0,IF(L20=0,0,IF(L19=(M24/2),L20*M24/8,L20*L19*((M24-L19)*(M24-L19))/(M24*M24))))))</f>
        <v>0</v>
      </c>
      <c r="N19" s="76">
        <f>IF(M24=0,0,IF(L19=0,0,IF(L20=0,0,IF(L19=(M24/2),M19*-1,L20*(L19*L19)*(M24-L19)/(M24*M24)))))</f>
        <v>0</v>
      </c>
      <c r="O19" s="80"/>
      <c r="P19" s="67"/>
      <c r="Q19" s="68" t="s">
        <v>91</v>
      </c>
      <c r="R19" s="82"/>
      <c r="S19" s="75">
        <f>-1*(IF(S24=0,0,IF(R19=0,0,IF(R20=0,0,IF(R19=(S24/2),R20*S24/8,R20*R19*((S24-R19)*(S24-R19))/(S24*S24))))))</f>
        <v>0</v>
      </c>
      <c r="T19" s="76">
        <f>IF(S24=0,0,IF(R19=0,0,IF(R20=0,0,IF(R19=(S24/2),S19*-1,R20*(R19*R19)*(S24-R19)/(S24*S24)))))</f>
        <v>0</v>
      </c>
      <c r="U19" s="24"/>
      <c r="V19" s="24"/>
      <c r="W19" s="6"/>
      <c r="X19" s="7"/>
      <c r="Y19" s="6"/>
    </row>
    <row r="20" ht="13.800000000000001">
      <c r="A20" s="46"/>
      <c r="B20" s="7"/>
      <c r="C20" s="96"/>
      <c r="D20" s="17"/>
      <c r="E20" s="16" t="s">
        <v>99</v>
      </c>
      <c r="F20" s="98"/>
      <c r="G20" s="75"/>
      <c r="H20" s="75"/>
      <c r="I20" s="96"/>
      <c r="J20" s="17"/>
      <c r="K20" s="16" t="s">
        <v>99</v>
      </c>
      <c r="L20" s="98"/>
      <c r="M20" s="75"/>
      <c r="N20" s="76"/>
      <c r="O20" s="96"/>
      <c r="P20" s="17"/>
      <c r="Q20" s="16" t="s">
        <v>99</v>
      </c>
      <c r="R20" s="98"/>
      <c r="S20" s="75"/>
      <c r="T20" s="76"/>
      <c r="U20" s="24"/>
      <c r="V20" s="24"/>
      <c r="W20" s="6"/>
      <c r="X20" s="7"/>
      <c r="Y20" s="6"/>
    </row>
    <row r="21" ht="13.800000000000001">
      <c r="A21" s="46" t="s">
        <v>417</v>
      </c>
      <c r="B21" s="7"/>
      <c r="C21" s="80"/>
      <c r="D21" s="67"/>
      <c r="E21" s="68" t="s">
        <v>91</v>
      </c>
      <c r="F21" s="82"/>
      <c r="G21" s="75">
        <f>-1*(IF(G24=0,0,IF(F21=0,0,IF(F22=0,0,IF(F21=(G24/2),F22*G24/8,F22*F21*((G24-F21)*(G24-F21))/(G24*G24))))))</f>
        <v>0</v>
      </c>
      <c r="H21" s="75">
        <f>IF(G24=0,0,IF(F21=0,0,IF(F22=0,0,IF(F21=(G24/2),G21*-1,F22*(F21*F21)*(G24-F21)/(G24*G24)))))</f>
        <v>0</v>
      </c>
      <c r="I21" s="80"/>
      <c r="J21" s="67"/>
      <c r="K21" s="68" t="s">
        <v>91</v>
      </c>
      <c r="L21" s="82"/>
      <c r="M21" s="75">
        <f>-1*(IF(M24=0,0,IF(L21=0,0,IF(L22=0,0,IF(L21=(M24/2),L22*M24/8,L22*L21*((M24-L21)*(M24-L21))/(M24*M24))))))</f>
        <v>0</v>
      </c>
      <c r="N21" s="76">
        <f>IF(M24=0,0,IF(L21=0,0,IF(L22=0,0,IF(L21=(M24/2),M21*-1,L22*(L21*L21)*(M24-L21)/(M24*M24)))))</f>
        <v>0</v>
      </c>
      <c r="O21" s="80"/>
      <c r="P21" s="67"/>
      <c r="Q21" s="68" t="s">
        <v>91</v>
      </c>
      <c r="R21" s="82"/>
      <c r="S21" s="75">
        <f>-1*(IF(S24=0,0,IF(R21=0,0,IF(R22=0,0,IF(R21=(S24/2),R22*S24/8,R22*R21*((S24-R21)*(S24-R21))/(S24*S24))))))</f>
        <v>0</v>
      </c>
      <c r="T21" s="76">
        <f>IF(S24=0,0,IF(R21=0,0,IF(R22=0,0,IF(R21=(S24/2),S21*-1,R22*(R21*R21)*(S24-R21)/(S24*S24)))))</f>
        <v>0</v>
      </c>
      <c r="U21" s="24"/>
      <c r="V21" s="24"/>
      <c r="W21" s="6"/>
      <c r="X21" s="7"/>
      <c r="Y21" s="6"/>
    </row>
    <row r="22" ht="13.800000000000001">
      <c r="A22" s="124" t="s">
        <v>182</v>
      </c>
      <c r="B22" s="60"/>
      <c r="C22" s="96"/>
      <c r="D22" s="17"/>
      <c r="E22" s="16" t="s">
        <v>99</v>
      </c>
      <c r="F22" s="606"/>
      <c r="G22" s="75"/>
      <c r="H22" s="75"/>
      <c r="I22" s="96"/>
      <c r="J22" s="17"/>
      <c r="K22" s="16" t="s">
        <v>99</v>
      </c>
      <c r="L22" s="606"/>
      <c r="M22" s="75"/>
      <c r="N22" s="76"/>
      <c r="O22" s="96"/>
      <c r="P22" s="17"/>
      <c r="Q22" s="16" t="s">
        <v>99</v>
      </c>
      <c r="R22" s="606"/>
      <c r="S22" s="75"/>
      <c r="T22" s="76"/>
      <c r="U22" s="24"/>
      <c r="V22" s="24"/>
      <c r="W22" s="6"/>
      <c r="X22" s="126" t="s">
        <v>183</v>
      </c>
      <c r="Y22" s="33"/>
    </row>
    <row r="23" ht="13.800000000000001">
      <c r="A23" s="124" t="s">
        <v>191</v>
      </c>
      <c r="B23" s="60"/>
      <c r="C23" s="129"/>
      <c r="D23" s="6"/>
      <c r="E23" s="71"/>
      <c r="F23" s="607" t="s">
        <v>192</v>
      </c>
      <c r="G23" s="608">
        <f>SUM(G9:G22)</f>
        <v>-0.81755079000000008</v>
      </c>
      <c r="H23" s="609">
        <f>SUM(H9:H22)</f>
        <v>0.81755079000000008</v>
      </c>
      <c r="I23" s="129"/>
      <c r="J23" s="6"/>
      <c r="K23" s="71"/>
      <c r="L23" s="607" t="s">
        <v>192</v>
      </c>
      <c r="M23" s="608">
        <f>SUM(M9:M22)</f>
        <v>-0.81755079000000008</v>
      </c>
      <c r="N23" s="610">
        <f>SUM(N9:N22)</f>
        <v>0.81755079000000008</v>
      </c>
      <c r="O23" s="129"/>
      <c r="P23" s="6"/>
      <c r="Q23" s="71"/>
      <c r="R23" s="607" t="s">
        <v>192</v>
      </c>
      <c r="S23" s="608">
        <f>SUM(S9:S22)</f>
        <v>-0.58408071604166656</v>
      </c>
      <c r="T23" s="610">
        <f>SUM(T9:T22)</f>
        <v>0.58408071604166656</v>
      </c>
      <c r="U23" s="6"/>
      <c r="V23" s="24"/>
      <c r="X23" s="126" t="s">
        <v>191</v>
      </c>
      <c r="Y23" s="33"/>
    </row>
    <row r="24" s="63" customFormat="1" ht="13.800000000000001">
      <c r="A24" s="134"/>
      <c r="B24" s="135"/>
      <c r="C24" s="136"/>
      <c r="D24" s="137"/>
      <c r="E24" s="138">
        <f>D24+C25+D26+E25</f>
        <v>-0.5</v>
      </c>
      <c r="F24" s="157"/>
      <c r="G24" s="51">
        <v>4.2000000000000002</v>
      </c>
      <c r="H24" s="158">
        <v>0</v>
      </c>
      <c r="I24" s="142"/>
      <c r="J24" s="143"/>
      <c r="K24" s="144">
        <f>J24+I25+J26+K25</f>
        <v>-0.5</v>
      </c>
      <c r="L24" s="157"/>
      <c r="M24" s="51">
        <v>4.2000000000000002</v>
      </c>
      <c r="N24" s="158"/>
      <c r="O24" s="136"/>
      <c r="P24" s="137"/>
      <c r="Q24" s="138">
        <f>P24+O25+P26+Q25</f>
        <v>-0.5</v>
      </c>
      <c r="R24" s="157">
        <v>0</v>
      </c>
      <c r="S24" s="51">
        <v>3.5499999999999998</v>
      </c>
      <c r="T24" s="158"/>
      <c r="U24" s="136"/>
      <c r="V24" s="137"/>
      <c r="W24" s="138">
        <f>V24+U25+V26+W25</f>
        <v>-0.5</v>
      </c>
      <c r="X24" s="145"/>
      <c r="Y24" s="6">
        <f>Y23*Y22</f>
        <v>0</v>
      </c>
    </row>
    <row r="25" s="63" customFormat="1">
      <c r="A25" s="63" t="s">
        <v>210</v>
      </c>
      <c r="B25" s="135"/>
      <c r="C25" s="154"/>
      <c r="D25" s="155">
        <f>B25+F25</f>
        <v>-0.81755079000000008</v>
      </c>
      <c r="E25" s="156">
        <f>IF(G26=0,0,IF(F24=3,0,IF(H24=3,0,IF(H24=2,-0.5,IF(H24=1,0,-0.5)))))</f>
        <v>-0.5</v>
      </c>
      <c r="F25" s="157">
        <f>G23</f>
        <v>-0.81755079000000008</v>
      </c>
      <c r="G25" s="51">
        <v>3</v>
      </c>
      <c r="H25" s="158">
        <f>H23</f>
        <v>0.81755079000000008</v>
      </c>
      <c r="I25" s="159">
        <f>IF(G26=0,0,IF(H24=3,0,IF(F24=3,0,IF(F24=2,-0.5,IF(F24=1,0,(G26/(G26+M26))*(-0.5))))))</f>
        <v>-0.25</v>
      </c>
      <c r="J25" s="160">
        <f>IF(G24=0,H26+L25,IF(M24=0,L26+H25,H25+L25))</f>
        <v>0</v>
      </c>
      <c r="K25" s="161">
        <f>IF(M26=0,0,IF(L24=3,0,IF(N24=3,0,IF(N24=2,-0.5,IF(N24=1,0,(M26/(M26+G26))*(-0.5))))))</f>
        <v>-0.25</v>
      </c>
      <c r="L25" s="157">
        <f>M23</f>
        <v>-0.81755079000000008</v>
      </c>
      <c r="M25" s="51">
        <v>3</v>
      </c>
      <c r="N25" s="158">
        <f>N23</f>
        <v>0.81755079000000008</v>
      </c>
      <c r="O25" s="154">
        <f>IF(M26=0,0,IF(N24=3,0,IF(L24=3,0,IF(L24=2,-0.5,IF(L24=1,0,(M26/(M26+S26))*(-0.5))))))</f>
        <v>-0.22903225806451613</v>
      </c>
      <c r="P25" s="155">
        <f>IF(M24=0,N26+R25,IF(S24=0,R26+N25,N25+R25))</f>
        <v>0.23347007395833352</v>
      </c>
      <c r="Q25" s="156">
        <f>IF(S26=0,0,IF(R24=3,0,IF(T24=3,0,IF(T24=2,-0.5,IF(T24=1,0,(S26/(S26+M26))*(-0.5))))))</f>
        <v>-0.2709677419354839</v>
      </c>
      <c r="R25" s="157">
        <f>S23</f>
        <v>-0.58408071604166656</v>
      </c>
      <c r="S25" s="51">
        <v>3</v>
      </c>
      <c r="T25" s="158">
        <f>T23</f>
        <v>0.58408071604166656</v>
      </c>
      <c r="U25" s="154">
        <f>IF(S26=0,0,IF(T24=3,0,IF(R24=3,0,IF(R24=2,-0.5,IF(R24=1,0,-0.5)))))</f>
        <v>-0.5</v>
      </c>
      <c r="V25" s="155">
        <f>T25+X25</f>
        <v>0.58408071604166656</v>
      </c>
      <c r="W25" s="156"/>
      <c r="X25" s="145">
        <v>0</v>
      </c>
    </row>
    <row r="26" s="63" customFormat="1" ht="13.800000000000001">
      <c r="A26" s="134"/>
      <c r="B26" s="162"/>
      <c r="C26" s="163"/>
      <c r="D26" s="164"/>
      <c r="E26" s="165"/>
      <c r="F26" s="166"/>
      <c r="G26" s="167">
        <f>IF(G24=0,0,G25/G24)</f>
        <v>0.7142857142857143</v>
      </c>
      <c r="H26" s="168"/>
      <c r="I26" s="169"/>
      <c r="J26" s="170"/>
      <c r="K26" s="171"/>
      <c r="L26" s="166">
        <f>1.5*1.5*(L9+L10)/-2</f>
        <v>-0.62567662499999999</v>
      </c>
      <c r="M26" s="167">
        <f>IF(M24=0,0,M25/M24)</f>
        <v>0.7142857142857143</v>
      </c>
      <c r="N26" s="168"/>
      <c r="O26" s="163"/>
      <c r="P26" s="164"/>
      <c r="Q26" s="165"/>
      <c r="R26" s="166"/>
      <c r="S26" s="167">
        <f>IF(S24=0,0,S25/S24)</f>
        <v>0.84507042253521136</v>
      </c>
      <c r="T26" s="168"/>
      <c r="U26" s="163"/>
      <c r="V26" s="164"/>
      <c r="W26" s="165"/>
      <c r="X26" s="172"/>
    </row>
    <row r="27" ht="14.4">
      <c r="A27" s="24" t="s">
        <v>202</v>
      </c>
      <c r="B27" s="6">
        <f>B22*B23</f>
        <v>0</v>
      </c>
      <c r="C27" s="24"/>
      <c r="D27" s="174">
        <f>B27</f>
        <v>0</v>
      </c>
      <c r="E27" s="175">
        <f>(D25+I27)*E25</f>
        <v>0.40877539500000004</v>
      </c>
      <c r="F27" s="24"/>
      <c r="G27" s="8" t="s">
        <v>223</v>
      </c>
      <c r="H27" s="7">
        <f>F7</f>
        <v>0</v>
      </c>
      <c r="I27" s="176">
        <f>(J25)*I25</f>
        <v>0</v>
      </c>
      <c r="J27" s="177" t="s">
        <v>224</v>
      </c>
      <c r="K27" s="178">
        <f>(J25)*K25</f>
        <v>0</v>
      </c>
      <c r="L27" s="24"/>
      <c r="M27" s="8" t="s">
        <v>223</v>
      </c>
      <c r="N27" s="7">
        <f>L7</f>
        <v>0</v>
      </c>
      <c r="O27" s="179">
        <f>(P25+K27)*O25</f>
        <v>-0.053472178229166709</v>
      </c>
      <c r="P27" s="177" t="s">
        <v>224</v>
      </c>
      <c r="Q27" s="181">
        <f>(P25+K27)*Q25</f>
        <v>-0.063262858750000053</v>
      </c>
      <c r="R27" s="24"/>
      <c r="S27" s="8" t="s">
        <v>223</v>
      </c>
      <c r="T27" s="7">
        <f>R7</f>
        <v>0</v>
      </c>
      <c r="U27" s="179">
        <f>(V25+Q27)*U25</f>
        <v>-0.26040892864583326</v>
      </c>
      <c r="V27" s="180">
        <f>Y24</f>
        <v>0</v>
      </c>
      <c r="W27" s="177"/>
      <c r="X27" s="24"/>
    </row>
    <row r="28" ht="13.800000000000001">
      <c r="A28" s="183"/>
      <c r="C28" s="71" t="s">
        <v>232</v>
      </c>
      <c r="D28" s="58">
        <f>F38+B27</f>
        <v>0.92278789760495261</v>
      </c>
      <c r="E28" s="184">
        <f>(D25+I28)*E25</f>
        <v>0.45318829709635422</v>
      </c>
      <c r="F28" s="24">
        <f>IF(G24=0,0,IF(H27=0,0,-1*(H27/G24)))</f>
        <v>0</v>
      </c>
      <c r="G28" s="7" t="s">
        <v>233</v>
      </c>
      <c r="H28" s="7">
        <f>IF(G24=0,0,IF(H27=0,0,H27/G24))</f>
        <v>0</v>
      </c>
      <c r="I28" s="176">
        <f>(J25+E27+O27)*I25</f>
        <v>-0.08882580419270833</v>
      </c>
      <c r="J28" s="131">
        <f>IF(G24=0,L38+H39,IF(M24=0,L39+H38,H38+L38))</f>
        <v>2.6387805129054938</v>
      </c>
      <c r="K28" s="178">
        <f>(J25+E27+O27)*K25</f>
        <v>-0.08882580419270833</v>
      </c>
      <c r="L28" s="24">
        <f>IF(M24=0,0,IF(N27=0,0,-1*(N27/M24)))</f>
        <v>0</v>
      </c>
      <c r="M28" s="7" t="s">
        <v>233</v>
      </c>
      <c r="N28" s="7">
        <f>IF(M24=0,0,IF(N27=0,0,N27/M24))</f>
        <v>0</v>
      </c>
      <c r="O28" s="179">
        <f>(P25+K28+U27)*O25</f>
        <v>0.026513841227402492</v>
      </c>
      <c r="P28" s="131">
        <f>IF(M24=0,R38+N39,IF(S24=0,R39+N38,N38+R38))</f>
        <v>2.3189973643405875</v>
      </c>
      <c r="Q28" s="185">
        <f>(P25+K28+U27)*Q25</f>
        <v>0.031368488212701544</v>
      </c>
      <c r="R28" s="24">
        <f>IF(S24=0,0,IF(T27=0,0,-1*(T27/S24)))</f>
        <v>0</v>
      </c>
      <c r="S28" s="7" t="s">
        <v>233</v>
      </c>
      <c r="T28" s="7">
        <f>IF(S24=0,0,IF(T27=0,0,T27/S24))</f>
        <v>0</v>
      </c>
      <c r="U28" s="179">
        <f>(V25+Q28)*U25</f>
        <v>-0.30772460212718405</v>
      </c>
      <c r="V28" s="131">
        <f>T38+V27</f>
        <v>0.76551037514896692</v>
      </c>
      <c r="W28" s="46" t="s">
        <v>234</v>
      </c>
      <c r="X28" s="24"/>
    </row>
    <row r="29">
      <c r="A29" s="183"/>
      <c r="C29" s="24"/>
      <c r="D29" s="24"/>
      <c r="E29" s="184">
        <f>(D25+I29)*E25</f>
        <v>0.46873816229046961</v>
      </c>
      <c r="F29" s="24"/>
      <c r="G29" s="7" t="s">
        <v>243</v>
      </c>
      <c r="H29" s="7"/>
      <c r="I29" s="176">
        <f>(J25+E28+O28)*I25</f>
        <v>-0.11992553458093917</v>
      </c>
      <c r="J29" s="188"/>
      <c r="K29" s="178">
        <f>(J25+E28+O28)*K25</f>
        <v>-0.11992553458093917</v>
      </c>
      <c r="L29" s="24"/>
      <c r="M29" s="7" t="s">
        <v>243</v>
      </c>
      <c r="N29" s="7"/>
      <c r="O29" s="179">
        <f>(P25+K29+U28)*O25</f>
        <v>0.044473498242693775</v>
      </c>
      <c r="P29" s="188"/>
      <c r="Q29" s="185">
        <f>(P25+K29+U28)*Q25</f>
        <v>0.05261653313220109</v>
      </c>
      <c r="R29" s="24"/>
      <c r="S29" s="7" t="s">
        <v>243</v>
      </c>
      <c r="T29" s="7"/>
      <c r="U29" s="179">
        <f>(V25+Q29)*U25</f>
        <v>-0.3183486245869338</v>
      </c>
      <c r="V29" s="129"/>
      <c r="W29" s="24"/>
      <c r="X29" s="24"/>
    </row>
    <row r="30">
      <c r="E30" s="184">
        <f>(D25+I30)*E25</f>
        <v>0.47292685256664546</v>
      </c>
      <c r="F30" s="24">
        <f>IF(G24=0,0,IF(F11=0,0,IF(F12=0,0,F12*(G24-F11)/G24)))</f>
        <v>0</v>
      </c>
      <c r="G30" s="7" t="s">
        <v>253</v>
      </c>
      <c r="H30" s="7">
        <f>IF(G24=0,0,IF(F11=0,0,IF(F12=0,0,F12*F11/G24)))</f>
        <v>0</v>
      </c>
      <c r="I30" s="176">
        <f>(J25+E29+O29)*I25</f>
        <v>-0.12830291513329084</v>
      </c>
      <c r="J30" s="188"/>
      <c r="K30" s="178">
        <f>(J25+E29+O29)*K25</f>
        <v>-0.12830291513329084</v>
      </c>
      <c r="L30" s="24">
        <f>IF(M24=0,0,IF(L11=0,0,IF(L12=0,0,L12*(M24-L11)/M24)))</f>
        <v>0</v>
      </c>
      <c r="M30" s="7" t="s">
        <v>253</v>
      </c>
      <c r="N30" s="7">
        <f>IF(M24=0,0,IF(L11=0,0,IF(L12=0,0,L12*L11/M24)))</f>
        <v>0</v>
      </c>
      <c r="O30" s="179">
        <f>(P25+K30+U29)*O25</f>
        <v>0.048825432480949255</v>
      </c>
      <c r="P30" s="188"/>
      <c r="Q30" s="185">
        <f>(P25+K30+U29)*Q25</f>
        <v>0.057765300399996312</v>
      </c>
      <c r="R30" s="24">
        <f>IF(S24=0,0,IF(R11=0,0,IF(R12=0,0,R12*(S24-R11)/S24)))</f>
        <v>0</v>
      </c>
      <c r="S30" s="7" t="s">
        <v>253</v>
      </c>
      <c r="T30" s="7">
        <f>IF(S24=0,0,IF(R11=0,0,IF(R12=0,0,R12*R11/S24)))</f>
        <v>0</v>
      </c>
      <c r="U30" s="179">
        <f>(V25+Q30)*U25</f>
        <v>-0.32092300822083142</v>
      </c>
      <c r="V30" s="129"/>
      <c r="W30" s="24"/>
      <c r="X30" s="24"/>
    </row>
    <row r="31">
      <c r="E31" s="184">
        <f>(D25+I31)*E25</f>
        <v>0.47399443063094937</v>
      </c>
      <c r="F31" s="24">
        <f>IF(G24=0,0,IF(F13=0,0,IF(F14=0,0,F14*(G24-F13)/G24)))</f>
        <v>0</v>
      </c>
      <c r="G31" s="7" t="s">
        <v>262</v>
      </c>
      <c r="H31" s="7">
        <f>IF(G24=0,0,IF(F13=0,0,IF(F14=0,0,F14*F13/G24)))</f>
        <v>0</v>
      </c>
      <c r="I31" s="176">
        <f>(J25+E30+O30)*I25</f>
        <v>-0.13043807126189869</v>
      </c>
      <c r="J31" s="188"/>
      <c r="K31" s="178">
        <f>(J25+E30+O30)*K25</f>
        <v>-0.13043807126189869</v>
      </c>
      <c r="L31" s="24">
        <f>IF(M24=0,0,IF(L13=0,0,IF(L14=0,0,L14*(M24-L13)/M24)))</f>
        <v>0</v>
      </c>
      <c r="M31" s="7" t="s">
        <v>262</v>
      </c>
      <c r="N31" s="7">
        <f>IF(M24=0,0,IF(L13=0,0,IF(L14=0,0,L14*L13/M24)))</f>
        <v>0</v>
      </c>
      <c r="O31" s="179">
        <f>(P25+K31+U30)*O25</f>
        <v>0.049904069007200506</v>
      </c>
      <c r="P31" s="188"/>
      <c r="Q31" s="185">
        <f>(P25+K31+U30)*Q25</f>
        <v>0.059041433754997791</v>
      </c>
      <c r="R31" s="24">
        <f>IF(S24=0,0,IF(R13=0,0,IF(R14=0,0,R14*(S24-R13)/S24)))</f>
        <v>0</v>
      </c>
      <c r="S31" s="7" t="s">
        <v>262</v>
      </c>
      <c r="T31" s="7">
        <f>IF(S24=0,0,IF(R13=0,0,IF(R14=0,0,R14*R13/S24)))</f>
        <v>0</v>
      </c>
      <c r="U31" s="179">
        <f>(V25+Q31)*U25</f>
        <v>-0.32156107489833219</v>
      </c>
      <c r="V31" s="129"/>
      <c r="W31" s="24"/>
      <c r="X31" s="24"/>
    </row>
    <row r="32">
      <c r="E32" s="184">
        <f>(D25+I32)*E25</f>
        <v>0.47426270745476878</v>
      </c>
      <c r="F32" s="24">
        <f>IF(G24=0,0,IF(F15=0,0,IF(F16=0,0,F16*(G24-F15)/G24)))</f>
        <v>0</v>
      </c>
      <c r="G32" s="7" t="s">
        <v>274</v>
      </c>
      <c r="H32" s="7">
        <f>IF(G24=0,0,IF(F15=0,0,IF(F16=0,0,F16*F15/G24)))</f>
        <v>0</v>
      </c>
      <c r="I32" s="176">
        <f>(J25+E31+O31)*I25</f>
        <v>-0.13097462490953746</v>
      </c>
      <c r="J32" s="188"/>
      <c r="K32" s="178">
        <f>(J25+E31+O31)*K25</f>
        <v>-0.13097462490953746</v>
      </c>
      <c r="L32" s="24">
        <f>IF(M24=0,0,IF(L15=0,0,IF(L16=0,0,L16*(M24-L15)/M24)))</f>
        <v>0</v>
      </c>
      <c r="M32" s="7" t="s">
        <v>274</v>
      </c>
      <c r="N32" s="7">
        <f>IF(M24=0,0,IF(L15=0,0,IF(L16=0,0,L16*L15/M24)))</f>
        <v>0</v>
      </c>
      <c r="O32" s="179">
        <f>(P25+K32+U31)*O25</f>
        <v>0.050173094952635694</v>
      </c>
      <c r="P32" s="188"/>
      <c r="Q32" s="185">
        <f>(P25+K32+U31)*Q25</f>
        <v>0.059359717972132374</v>
      </c>
      <c r="R32" s="24">
        <f>IF(S24=0,0,IF(R15=0,0,IF(R16=0,0,R16*(S24-R15)/S24)))</f>
        <v>0</v>
      </c>
      <c r="S32" s="7" t="s">
        <v>274</v>
      </c>
      <c r="T32" s="7">
        <f>IF(S24=0,0,IF(R15=0,0,IF(R16=0,0,R16*R15/S24)))</f>
        <v>0</v>
      </c>
      <c r="U32" s="179">
        <f>(V25+Q32)*U25</f>
        <v>-0.32172021700689946</v>
      </c>
      <c r="V32" s="129"/>
      <c r="W32" s="24"/>
      <c r="X32" s="24"/>
    </row>
    <row r="33">
      <c r="E33" s="184">
        <f>(D25+I33)*E25</f>
        <v>0.4743298703009256</v>
      </c>
      <c r="F33" s="24">
        <f>IF(G24=0,0,IF(F17=0,0,IF(F18=0,0,F18*(G24-F17)/G24)))</f>
        <v>0</v>
      </c>
      <c r="G33" s="7" t="s">
        <v>282</v>
      </c>
      <c r="H33" s="7">
        <f>IF(G24=0,0,IF(F17=0,0,IF(F18=0,0,F18*F17/G24)))</f>
        <v>0</v>
      </c>
      <c r="I33" s="176">
        <f>(J25+E32+O32)*I25</f>
        <v>-0.13110895060185113</v>
      </c>
      <c r="J33" s="188"/>
      <c r="K33" s="178">
        <f>(J25+E32+O32)*K25</f>
        <v>-0.13110895060185113</v>
      </c>
      <c r="L33" s="24">
        <f>IF(M24=0,0,IF(L17=0,0,IF(L18=0,0,L18*(M24-L17)/M24)))</f>
        <v>0</v>
      </c>
      <c r="M33" s="7" t="s">
        <v>282</v>
      </c>
      <c r="N33" s="7">
        <f>IF(M24=0,0,IF(L17=0,0,IF(L18=0,0,L18*L17/M24)))</f>
        <v>0</v>
      </c>
      <c r="O33" s="179">
        <f>(P25+K33+U32)*O25</f>
        <v>0.050240308545740679</v>
      </c>
      <c r="P33" s="188"/>
      <c r="Q33" s="185">
        <f>(P25+K33+U32)*Q25</f>
        <v>0.059439238279467857</v>
      </c>
      <c r="R33" s="24">
        <f>IF(S24=0,0,IF(R17=0,0,IF(R18=0,0,R18*(S24-R17)/S24)))</f>
        <v>0</v>
      </c>
      <c r="S33" s="7" t="s">
        <v>282</v>
      </c>
      <c r="T33" s="7">
        <f>IF(S24=0,0,IF(R17=0,0,IF(R18=0,0,R18*R17/S24)))</f>
        <v>0</v>
      </c>
      <c r="U33" s="179">
        <f>(V25+Q33)*U25</f>
        <v>-0.3217599771605672</v>
      </c>
      <c r="V33" s="129"/>
      <c r="W33" s="24"/>
      <c r="X33" s="24"/>
    </row>
    <row r="34">
      <c r="E34" s="184">
        <f>(D25+I34)*E25</f>
        <v>0.47434666735583331</v>
      </c>
      <c r="F34" s="24">
        <f>IF(G24=0,0,IF(F19=0,0,IF(F20=0,0,F20*(G24-F19)/G24)))</f>
        <v>0</v>
      </c>
      <c r="G34" s="7" t="s">
        <v>289</v>
      </c>
      <c r="H34" s="7">
        <f>IF(G24=0,0,IF(F19=0,0,IF(F20=0,0,F20*F19/G24)))</f>
        <v>0</v>
      </c>
      <c r="I34" s="176">
        <f>(J25+E33+O33)*I25</f>
        <v>-0.13114254471166656</v>
      </c>
      <c r="J34" s="188"/>
      <c r="K34" s="178">
        <f>(J25+E33+O33)*K25</f>
        <v>-0.13114254471166656</v>
      </c>
      <c r="L34" s="24">
        <f>IF(M24=0,0,IF(L19=0,0,IF(L20=0,0,L20*(M24-L19)/M24)))</f>
        <v>0</v>
      </c>
      <c r="M34" s="7" t="s">
        <v>289</v>
      </c>
      <c r="N34" s="7">
        <f>IF(M24=0,0,IF(L19=0,0,IF(L20=0,0,L20*L19/M24)))</f>
        <v>0</v>
      </c>
      <c r="O34" s="179">
        <f>(P25+K34+U33)*O25</f>
        <v>0.050257109038344891</v>
      </c>
      <c r="P34" s="188"/>
      <c r="Q34" s="185">
        <f>(P25+K34+U33)*Q25</f>
        <v>0.059459114918605234</v>
      </c>
      <c r="R34" s="24">
        <f>IF(S24=0,0,IF(R19=0,0,IF(R20=0,0,R20*(S24-R19)/S24)))</f>
        <v>0</v>
      </c>
      <c r="S34" s="7" t="s">
        <v>289</v>
      </c>
      <c r="T34" s="7">
        <f>IF(S24=0,0,IF(R19=0,0,IF(R20=0,0,R20*R19/S24)))</f>
        <v>0</v>
      </c>
      <c r="U34" s="179">
        <f>(V25+Q34)*U25</f>
        <v>-0.32176991548013589</v>
      </c>
      <c r="V34" s="129"/>
      <c r="W34" s="24"/>
      <c r="X34" s="24"/>
    </row>
    <row r="35">
      <c r="E35" s="184">
        <f>(D25+I35)*E25</f>
        <v>0.47435086704927232</v>
      </c>
      <c r="F35" s="7">
        <f>IF(G24=0,0,IF(F9=0,0,F9*G24/2))</f>
        <v>0.81469080000000005</v>
      </c>
      <c r="G35" s="7" t="s">
        <v>301</v>
      </c>
      <c r="H35" s="7">
        <f t="shared" ref="H35:H36" si="833">F35</f>
        <v>0.81469080000000005</v>
      </c>
      <c r="I35" s="176">
        <f>(J25+E34+O34)*I25</f>
        <v>-0.13115094409854455</v>
      </c>
      <c r="J35" s="188"/>
      <c r="K35" s="178">
        <f>(J25+E34+O34)*K25</f>
        <v>-0.13115094409854455</v>
      </c>
      <c r="L35" s="7">
        <f>IF(M24=0,0,IF(L9=0,0,L9*M24/2))</f>
        <v>0.81469080000000005</v>
      </c>
      <c r="M35" s="7" t="s">
        <v>301</v>
      </c>
      <c r="N35" s="7">
        <f t="shared" ref="N35:N36" si="834">L35</f>
        <v>0.81469080000000005</v>
      </c>
      <c r="O35" s="179">
        <f>(P25+K35+U34)*O25</f>
        <v>0.050261308964660099</v>
      </c>
      <c r="P35" s="188"/>
      <c r="Q35" s="185">
        <f>(P25+K35+U34)*Q25</f>
        <v>0.059464083845513369</v>
      </c>
      <c r="R35" s="7">
        <f>IF(S24=0,0,IF(R9=0,0,R9*S24/2))</f>
        <v>0.68860770000000004</v>
      </c>
      <c r="S35" s="7" t="s">
        <v>301</v>
      </c>
      <c r="T35" s="7">
        <f t="shared" ref="T35:T36" si="835">R35</f>
        <v>0.68860770000000004</v>
      </c>
      <c r="U35" s="179">
        <f>(V25+Q35)*U25</f>
        <v>-0.32177239994358997</v>
      </c>
      <c r="V35" s="129"/>
      <c r="W35" s="24"/>
      <c r="X35" s="24"/>
    </row>
    <row r="36">
      <c r="E36" s="184">
        <f>(D25+I36)*E25</f>
        <v>0.47435191700174162</v>
      </c>
      <c r="F36" s="7">
        <f>IF(G24=0,0,IF(F10=0,0,F10*G24/2))</f>
        <v>0.35323890000000002</v>
      </c>
      <c r="G36" s="7" t="s">
        <v>308</v>
      </c>
      <c r="H36" s="7">
        <f t="shared" si="833"/>
        <v>0.35323890000000002</v>
      </c>
      <c r="I36" s="176">
        <f>(J25+E35+O35)*I25</f>
        <v>-0.1311530440034831</v>
      </c>
      <c r="J36" s="188"/>
      <c r="K36" s="178">
        <f>(J25+E35+O35)*K25</f>
        <v>-0.1311530440034831</v>
      </c>
      <c r="L36" s="7">
        <f>IF(M24=0,0,IF(L10=0,0,L10*M24/2))</f>
        <v>0.35323890000000002</v>
      </c>
      <c r="M36" s="7" t="s">
        <v>308</v>
      </c>
      <c r="N36" s="7">
        <f t="shared" si="834"/>
        <v>0.35323890000000002</v>
      </c>
      <c r="O36" s="179">
        <f>(P25+K36+U35)*O25</f>
        <v>0.050262358932904865</v>
      </c>
      <c r="P36" s="188"/>
      <c r="Q36" s="185">
        <f>(P25+K36+U35)*Q25</f>
        <v>0.059465326061464915</v>
      </c>
      <c r="R36" s="7">
        <f>IF(S24=0,0,IF(R10=0,0,R10*S24/2))</f>
        <v>0.29857097499999996</v>
      </c>
      <c r="S36" s="7" t="s">
        <v>308</v>
      </c>
      <c r="T36" s="7">
        <f t="shared" si="835"/>
        <v>0.29857097499999996</v>
      </c>
      <c r="U36" s="179">
        <f>(V25+Q36)*U25</f>
        <v>-0.32177302105156574</v>
      </c>
      <c r="V36" s="129"/>
      <c r="W36" s="24"/>
      <c r="X36" s="24"/>
    </row>
    <row r="37">
      <c r="E37" s="184">
        <f>(D25+I37)*E25</f>
        <v>0.47435217949183084</v>
      </c>
      <c r="F37" s="7">
        <f>IF(G24=0,0,-1*(E42+I42)/G24)</f>
        <v>-0.24514180239504763</v>
      </c>
      <c r="G37" s="7" t="s">
        <v>314</v>
      </c>
      <c r="H37" s="7">
        <f>IF(G24=0,0,(E42+I42)/G24)</f>
        <v>0.24514180239504763</v>
      </c>
      <c r="I37" s="176">
        <f>(J25+E36+O36)*I25</f>
        <v>-0.13115356898366162</v>
      </c>
      <c r="J37" s="188"/>
      <c r="K37" s="178">
        <f>(J25+E36+O36)*K25</f>
        <v>-0.13115356898366162</v>
      </c>
      <c r="L37" s="7">
        <f>IF(M24=0,0,-1*(K42+O42)/M24)</f>
        <v>0.057779310510445527</v>
      </c>
      <c r="M37" s="7" t="s">
        <v>233</v>
      </c>
      <c r="N37" s="7">
        <f>IF(M24=0,0,(K42+O42)/M24)</f>
        <v>-0.057779310510445527</v>
      </c>
      <c r="O37" s="179">
        <f>(P25+K37+U36)*O25</f>
        <v>0.050262621424062785</v>
      </c>
      <c r="P37" s="188"/>
      <c r="Q37" s="185">
        <f>(P25+K37+U36)*Q25</f>
        <v>0.059465636614384143</v>
      </c>
      <c r="R37" s="7">
        <f>IF(S24=0,0,-1*(Q42+U42)/S24)</f>
        <v>0.22166829985103303</v>
      </c>
      <c r="S37" s="7" t="s">
        <v>233</v>
      </c>
      <c r="T37" s="7">
        <f>IF(S24=0,0,(Q42+U42)/S24)</f>
        <v>-0.22166829985103303</v>
      </c>
      <c r="U37" s="179">
        <f>(V25+Q37)*U25</f>
        <v>-0.32177317632802538</v>
      </c>
      <c r="V37" s="129"/>
      <c r="W37" s="24"/>
      <c r="X37" s="24"/>
    </row>
    <row r="38">
      <c r="E38" s="184">
        <f>(D25+I38)*E25</f>
        <v>0.47435224511448676</v>
      </c>
      <c r="F38" s="7">
        <f>SUM(F28:F37)</f>
        <v>0.92278789760495261</v>
      </c>
      <c r="G38" s="7" t="s">
        <v>320</v>
      </c>
      <c r="H38" s="7">
        <f>SUM(H28:H37)</f>
        <v>1.4130715023950478</v>
      </c>
      <c r="I38" s="176">
        <f>(J25+E37+O37)*I25</f>
        <v>-0.13115370022897341</v>
      </c>
      <c r="J38" s="188"/>
      <c r="K38" s="178">
        <f>(J25+E37+O37)*K25</f>
        <v>-0.13115370022897341</v>
      </c>
      <c r="L38" s="7">
        <f>SUM(L28:L37)</f>
        <v>1.2257090105104458</v>
      </c>
      <c r="M38" s="7" t="s">
        <v>320</v>
      </c>
      <c r="N38" s="7">
        <f>SUM(N28:N37)</f>
        <v>1.1101503894895546</v>
      </c>
      <c r="O38" s="179">
        <f>(P25+K38+U37)*O25</f>
        <v>0.050262687046791078</v>
      </c>
      <c r="P38" s="188"/>
      <c r="Q38" s="185">
        <f>(P25+K38+U37)*Q25</f>
        <v>0.05946571425254156</v>
      </c>
      <c r="R38" s="7">
        <f>SUM(R28:R37)</f>
        <v>1.2088469748510331</v>
      </c>
      <c r="S38" s="7" t="s">
        <v>320</v>
      </c>
      <c r="T38" s="7">
        <f>SUM(T28:T37)</f>
        <v>0.76551037514896692</v>
      </c>
      <c r="U38" s="179">
        <f>(V25+Q38)*U25</f>
        <v>-0.32177321514710405</v>
      </c>
      <c r="V38" s="129"/>
      <c r="W38" s="24"/>
      <c r="X38" s="24"/>
    </row>
    <row r="39">
      <c r="E39" s="184">
        <f>(D25+I39)*E25</f>
        <v>0.47435226152015975</v>
      </c>
      <c r="F39" s="7"/>
      <c r="G39" s="7" t="s">
        <v>324</v>
      </c>
      <c r="H39" s="51"/>
      <c r="I39" s="176">
        <f>(J25+E38+O38)*I25</f>
        <v>-0.13115373304031946</v>
      </c>
      <c r="J39" s="188"/>
      <c r="K39" s="178">
        <f>(J25+E38+O38)*K25</f>
        <v>-0.13115373304031946</v>
      </c>
      <c r="L39" s="51"/>
      <c r="M39" s="7" t="s">
        <v>324</v>
      </c>
      <c r="N39" s="63"/>
      <c r="O39" s="179">
        <f>(P25+K39+U38)*O25</f>
        <v>0.050262703452468999</v>
      </c>
      <c r="P39" s="188"/>
      <c r="Q39" s="185">
        <f>(P25+K39+U38)*Q25</f>
        <v>0.059465733662076005</v>
      </c>
      <c r="R39" s="51"/>
      <c r="S39" s="7" t="s">
        <v>324</v>
      </c>
      <c r="T39" s="63"/>
      <c r="U39" s="179">
        <f>(V25+Q39)*U25</f>
        <v>-0.32177322485187126</v>
      </c>
      <c r="V39" s="129"/>
      <c r="W39" s="24"/>
      <c r="X39" s="24"/>
    </row>
    <row r="40">
      <c r="A40" s="183"/>
      <c r="B40" s="24"/>
      <c r="C40" s="24"/>
      <c r="D40" s="24"/>
      <c r="E40" s="184">
        <f>(D25+I40)*E25</f>
        <v>0.47435226562157862</v>
      </c>
      <c r="F40" s="7"/>
      <c r="G40" s="7"/>
      <c r="H40" s="7"/>
      <c r="I40" s="176">
        <f>(J25+E39+O39)*I25</f>
        <v>-0.13115374124315718</v>
      </c>
      <c r="J40" s="188"/>
      <c r="K40" s="178">
        <f>(J25+E39+O39)*K25</f>
        <v>-0.13115374124315718</v>
      </c>
      <c r="L40" s="7"/>
      <c r="M40" s="7"/>
      <c r="O40" s="179">
        <f>(P25+K40+U39)*O25</f>
        <v>0.050262707553888189</v>
      </c>
      <c r="P40" s="188"/>
      <c r="Q40" s="185">
        <f>(P25+K40+U39)*Q25</f>
        <v>0.059465738514459271</v>
      </c>
      <c r="R40" s="7"/>
      <c r="S40" s="7"/>
      <c r="U40" s="179">
        <f>(V25+Q40)*U25</f>
        <v>-0.3217732272780629</v>
      </c>
      <c r="V40" s="129"/>
      <c r="W40" s="24"/>
      <c r="X40" s="24"/>
    </row>
    <row r="41" ht="13.800000000000001">
      <c r="A41" s="183" t="s">
        <v>337</v>
      </c>
      <c r="B41" s="24" t="s">
        <v>338</v>
      </c>
      <c r="C41" s="24" t="s">
        <v>339</v>
      </c>
      <c r="D41" s="24"/>
      <c r="E41" s="198">
        <f>(D25+I41)*E25</f>
        <v>0.47435226664693342</v>
      </c>
      <c r="F41" s="7"/>
      <c r="G41" s="7"/>
      <c r="H41" s="7"/>
      <c r="I41" s="176">
        <f>(J25+E40+O40)*I25</f>
        <v>-0.1311537432938667</v>
      </c>
      <c r="J41" s="188"/>
      <c r="K41" s="199">
        <f>(J25+E40+O40)*K25</f>
        <v>-0.1311537432938667</v>
      </c>
      <c r="L41" s="7"/>
      <c r="M41" s="7"/>
      <c r="O41" s="200">
        <f>(P25+K41+U40)*O25</f>
        <v>0.050262708579242969</v>
      </c>
      <c r="P41" s="188"/>
      <c r="Q41" s="201">
        <f>(P25+K41+U40)*Q25</f>
        <v>0.059465739727555068</v>
      </c>
      <c r="R41" s="7"/>
      <c r="S41" s="7"/>
      <c r="U41" s="200">
        <f>(V25+Q41)*U25</f>
        <v>-0.32177322788461082</v>
      </c>
      <c r="V41" s="129"/>
      <c r="W41" s="24"/>
      <c r="X41" s="24"/>
    </row>
    <row r="42" ht="13.800000000000001">
      <c r="A42" s="6">
        <f>MAX(A43:A44)</f>
        <v>1.0295955700592001</v>
      </c>
      <c r="B42" s="6">
        <f>MAX(B43:B44)</f>
        <v>1.8833851554931256</v>
      </c>
      <c r="C42" s="24">
        <f>MAX(A42:B42)</f>
        <v>1.8833851554931256</v>
      </c>
      <c r="D42" s="75"/>
      <c r="E42" s="204">
        <f>F25+(2*E41)+I41</f>
        <v>0</v>
      </c>
      <c r="F42" s="7"/>
      <c r="H42" s="7"/>
      <c r="I42" s="205">
        <f>H25+(2*I41)+E41</f>
        <v>1.0295955700592001</v>
      </c>
      <c r="J42" s="188"/>
      <c r="K42" s="206">
        <f>L25+(2*K41)+O41</f>
        <v>-1.0295955680084905</v>
      </c>
      <c r="O42" s="207">
        <f>N25+(2*O41)+K41</f>
        <v>0.78692246386461928</v>
      </c>
      <c r="P42" s="188"/>
      <c r="Q42" s="204">
        <f>R25+(2*Q41)+U41</f>
        <v>-0.7869224644711672</v>
      </c>
      <c r="U42" s="207">
        <f>T25+(2*U41)+Q41</f>
        <v>0</v>
      </c>
      <c r="V42" s="129"/>
      <c r="W42" s="24"/>
      <c r="X42" s="24"/>
    </row>
    <row r="43">
      <c r="A43" s="183">
        <f>ABS(MIN(E42:AA42))</f>
        <v>1.0295955680084905</v>
      </c>
      <c r="B43" s="6">
        <f>MAX(E44:Y44)</f>
        <v>1.8833851554931256</v>
      </c>
      <c r="C43" s="24"/>
      <c r="D43" s="24"/>
      <c r="E43" s="208"/>
      <c r="F43" s="7"/>
      <c r="G43" s="24"/>
      <c r="H43" s="7"/>
      <c r="I43" s="209"/>
      <c r="J43" s="24"/>
      <c r="K43" s="210">
        <f>I42+K42</f>
        <v>2.050709602130496e-09</v>
      </c>
      <c r="L43" s="210"/>
      <c r="M43" s="24"/>
      <c r="O43" s="208"/>
      <c r="P43" s="24"/>
      <c r="Q43" s="210">
        <f>O42+Q42</f>
        <v>-6.0654792299885685e-10</v>
      </c>
      <c r="R43" s="210"/>
      <c r="S43" s="24"/>
      <c r="U43" s="208"/>
      <c r="V43" s="24"/>
      <c r="W43" s="24"/>
      <c r="X43" s="24"/>
    </row>
    <row r="44" ht="13.800000000000001">
      <c r="A44" s="6">
        <f>MAX(E42:AA42)</f>
        <v>1.0295955700592001</v>
      </c>
      <c r="B44" s="183">
        <f>ABS(MIN(E44:AA44))</f>
        <v>0.90669818585349193</v>
      </c>
      <c r="C44" s="24"/>
      <c r="D44" s="24"/>
      <c r="E44" s="208"/>
      <c r="F44" s="7"/>
      <c r="G44" s="24">
        <f>G54</f>
        <v>1.0974892304718267</v>
      </c>
      <c r="H44" s="7"/>
      <c r="I44" s="209"/>
      <c r="J44" s="24"/>
      <c r="K44" s="209"/>
      <c r="L44" s="210"/>
      <c r="M44" s="24">
        <f>M54</f>
        <v>0.90669818585349193</v>
      </c>
      <c r="O44" s="208"/>
      <c r="P44" s="24"/>
      <c r="Q44" s="208"/>
      <c r="R44" s="210"/>
      <c r="S44" s="24">
        <f>S54</f>
        <v>1.8833851554931256</v>
      </c>
      <c r="U44" s="208"/>
      <c r="V44" s="24"/>
      <c r="W44" s="24"/>
      <c r="X44" s="24"/>
    </row>
    <row r="45" ht="13.800000000000001">
      <c r="D45" s="6" t="s">
        <v>355</v>
      </c>
      <c r="G45" s="7"/>
      <c r="M45" s="7"/>
      <c r="S45" s="7"/>
      <c r="U45" s="211"/>
      <c r="V45" s="212" t="str">
        <f>IF(V46&lt;0.01,IF(V46&gt;-0.01,"Cierra de diagrama","No Cierra"),"No Cierra")</f>
        <v xml:space="preserve">Cierra de diagrama</v>
      </c>
      <c r="W45" s="33"/>
    </row>
    <row r="46" ht="13.800000000000001">
      <c r="A46" s="6" t="s">
        <v>361</v>
      </c>
      <c r="B46" s="6" t="s">
        <v>362</v>
      </c>
      <c r="C46" s="6" t="s">
        <v>363</v>
      </c>
      <c r="D46" s="7">
        <f>D50+D47</f>
        <v>0.92278789760495261</v>
      </c>
      <c r="E46" s="7"/>
      <c r="F46" s="7"/>
      <c r="G46" s="7">
        <f>IF(G49=0,0,D46-E48)</f>
        <v>0</v>
      </c>
      <c r="H46" s="7"/>
      <c r="I46" s="7"/>
      <c r="J46" s="7">
        <f>J50+J47</f>
        <v>1.225709010510446</v>
      </c>
      <c r="K46" s="7"/>
      <c r="L46" s="7"/>
      <c r="M46" s="7">
        <f>IF(M49=0,0,J46-K48)</f>
        <v>0</v>
      </c>
      <c r="N46" s="7"/>
      <c r="O46" s="7"/>
      <c r="P46" s="7">
        <f>P50+P47</f>
        <v>1.2088469748510331</v>
      </c>
      <c r="Q46" s="7"/>
      <c r="R46" s="7"/>
      <c r="S46" s="7">
        <f>IF(S49=0,0,P46-Q48)</f>
        <v>0</v>
      </c>
      <c r="T46" s="7"/>
      <c r="U46" s="7"/>
      <c r="V46" s="215">
        <f>V50+V47</f>
        <v>0</v>
      </c>
    </row>
    <row r="47" ht="14.4">
      <c r="A47" s="6">
        <f>MAX(D46:V47)</f>
        <v>2.6387805129054938</v>
      </c>
      <c r="B47" s="6">
        <f>MIN(E50:V50)</f>
        <v>-1.4130715023950478</v>
      </c>
      <c r="C47" s="6">
        <f>MAX(A47:A48)</f>
        <v>2.6387805129054938</v>
      </c>
      <c r="D47" s="222">
        <f>D28</f>
        <v>0.92278789760495261</v>
      </c>
      <c r="J47" s="222">
        <f>J28</f>
        <v>2.6387805129054938</v>
      </c>
      <c r="P47" s="222">
        <f>P28</f>
        <v>2.3189973643405875</v>
      </c>
      <c r="V47" s="222">
        <f>V28</f>
        <v>0.76551037514896692</v>
      </c>
    </row>
    <row r="48" ht="13.800000000000001">
      <c r="A48" s="6">
        <f>B47*-1</f>
        <v>1.4130715023950478</v>
      </c>
      <c r="D48" s="224"/>
      <c r="E48" s="225">
        <f>G48*G24/2</f>
        <v>0.81469080000000005</v>
      </c>
      <c r="F48" s="226" t="s">
        <v>191</v>
      </c>
      <c r="G48" s="227">
        <f>F9</f>
        <v>0.38794800000000002</v>
      </c>
      <c r="H48" s="226"/>
      <c r="I48" s="228">
        <f>E48</f>
        <v>0.81469080000000005</v>
      </c>
      <c r="J48" s="224"/>
      <c r="K48" s="225">
        <f>M48*M24/2</f>
        <v>0.81469080000000005</v>
      </c>
      <c r="L48" s="226" t="s">
        <v>191</v>
      </c>
      <c r="M48" s="227">
        <f>L9</f>
        <v>0.38794800000000002</v>
      </c>
      <c r="N48" s="226"/>
      <c r="O48" s="228">
        <f>K48</f>
        <v>0.81469080000000005</v>
      </c>
      <c r="P48" s="224"/>
      <c r="Q48" s="225">
        <f>S48*S24/2</f>
        <v>0.68860770000000004</v>
      </c>
      <c r="R48" s="226" t="s">
        <v>191</v>
      </c>
      <c r="S48" s="227">
        <f>R9</f>
        <v>0.38794800000000002</v>
      </c>
      <c r="T48" s="226"/>
      <c r="U48" s="228">
        <f>Q48</f>
        <v>0.68860770000000004</v>
      </c>
      <c r="V48" s="224"/>
    </row>
    <row r="49" ht="13.800000000000001">
      <c r="D49" s="229"/>
      <c r="E49" s="230"/>
      <c r="F49" s="231" t="s">
        <v>371</v>
      </c>
      <c r="G49" s="232">
        <f>F12</f>
        <v>0</v>
      </c>
      <c r="H49" s="231"/>
      <c r="I49" s="231">
        <f>G48*G24</f>
        <v>1.6293816000000001</v>
      </c>
      <c r="J49" s="229"/>
      <c r="K49" s="230"/>
      <c r="L49" s="231" t="s">
        <v>371</v>
      </c>
      <c r="M49" s="232">
        <f>L12</f>
        <v>0</v>
      </c>
      <c r="N49" s="231"/>
      <c r="O49" s="231">
        <f>M48*M24</f>
        <v>1.6293816000000001</v>
      </c>
      <c r="P49" s="229"/>
      <c r="Q49" s="230"/>
      <c r="R49" s="231" t="s">
        <v>371</v>
      </c>
      <c r="S49" s="232">
        <f>R12</f>
        <v>0</v>
      </c>
      <c r="T49" s="231"/>
      <c r="U49" s="231">
        <f>S48*S24</f>
        <v>1.3772154000000001</v>
      </c>
      <c r="V49" s="229"/>
    </row>
    <row r="50" ht="14.4">
      <c r="D50" s="7">
        <f>B27*(-1)</f>
        <v>0</v>
      </c>
      <c r="E50" s="7"/>
      <c r="F50" s="7"/>
      <c r="G50" s="7">
        <f>IF(G49=0,0,G46-G49)</f>
        <v>0</v>
      </c>
      <c r="H50" s="7"/>
      <c r="I50" s="7"/>
      <c r="J50" s="7">
        <f>IF(G24=0,-1*H39,IF(G49=0,D46-H38-F38,G50-I48))</f>
        <v>-1.4130715023950478</v>
      </c>
      <c r="K50" s="7"/>
      <c r="L50" s="7"/>
      <c r="M50" s="7">
        <f>IF(M49=0,0,M46-M49)</f>
        <v>0</v>
      </c>
      <c r="N50" s="7"/>
      <c r="O50" s="7"/>
      <c r="P50" s="7">
        <f>IF(M24=0,-1*N39,IF(M49=0,J46-N38-L38,M50-O48))</f>
        <v>-1.1101503894895544</v>
      </c>
      <c r="Q50" s="7"/>
      <c r="R50" s="7"/>
      <c r="S50" s="7">
        <f>IF(S49=0,0,S46-S49)</f>
        <v>0</v>
      </c>
      <c r="T50" s="7"/>
      <c r="U50" s="7"/>
      <c r="V50" s="7">
        <f>IF(S24=0,-1*T39,IF(S49=0,P46-T38-R38,S50-U48))</f>
        <v>-0.76551037514896692</v>
      </c>
    </row>
    <row r="51" ht="13.800000000000001">
      <c r="F51" s="233" t="s">
        <v>373</v>
      </c>
      <c r="G51" s="67"/>
      <c r="H51" s="67"/>
      <c r="I51" s="67"/>
      <c r="J51" s="67"/>
      <c r="K51" s="67"/>
    </row>
    <row r="52" ht="13.800000000000001">
      <c r="F52" s="234"/>
      <c r="G52" s="233" t="s">
        <v>374</v>
      </c>
      <c r="H52" s="67"/>
      <c r="I52" s="67"/>
      <c r="J52" s="67"/>
      <c r="K52" s="67"/>
    </row>
    <row r="53" ht="13.800000000000001">
      <c r="F53" s="234"/>
      <c r="G53" s="234"/>
      <c r="H53" s="233" t="s">
        <v>377</v>
      </c>
      <c r="I53" s="67"/>
      <c r="J53" s="67"/>
      <c r="K53" s="67"/>
      <c r="L53" s="67"/>
      <c r="M53" s="67"/>
    </row>
    <row r="54" ht="13.800000000000001">
      <c r="C54" s="236">
        <f>B25</f>
        <v>0</v>
      </c>
      <c r="D54" s="237">
        <f>D46</f>
        <v>0.92278789760495261</v>
      </c>
      <c r="E54" s="237">
        <f>E42</f>
        <v>0</v>
      </c>
      <c r="F54" s="238">
        <f>IF(D54=0,0,IF(G48=0,0,IF(G49=0,D54/G48,F11)))</f>
        <v>2.3786381102749661</v>
      </c>
      <c r="G54" s="239">
        <f>E54+IF(G49=0,D54*F54/2,(D46+G46)*F54/2)</f>
        <v>1.0974892304718267</v>
      </c>
      <c r="H54" s="240">
        <f>IF(G24=0,0,G24-F54)</f>
        <v>1.8213618897250341</v>
      </c>
      <c r="I54" s="236">
        <f>I42</f>
        <v>1.0295955700592001</v>
      </c>
      <c r="J54" s="236">
        <f>J46</f>
        <v>1.225709010510446</v>
      </c>
      <c r="K54" s="241">
        <f>K42</f>
        <v>-1.0295955680084905</v>
      </c>
      <c r="L54" s="238">
        <f>IF(J54=0,0,IF(M48=0,0,IF(M49=0,J54/M48,L11)))</f>
        <v>3.1594672752803108</v>
      </c>
      <c r="M54" s="239">
        <f>K54+IF(M49=0,J54*L54/2,(J46+M46)*L54/2)</f>
        <v>0.90669818585349193</v>
      </c>
      <c r="N54" s="240">
        <f>IF(M24=0,0,M24-L54)</f>
        <v>1.0405327247196894</v>
      </c>
      <c r="O54" s="236">
        <f>O42</f>
        <v>0.78692246386461928</v>
      </c>
      <c r="P54" s="236">
        <f>P46</f>
        <v>1.2088469748510331</v>
      </c>
      <c r="Q54" s="241">
        <f>Q42</f>
        <v>-0.7869224644711672</v>
      </c>
      <c r="R54" s="238">
        <f>IF(P54=0,0,IF(S48=0,0,IF(S49=0,P54/S48,R11)))</f>
        <v>3.1160025953247161</v>
      </c>
      <c r="S54" s="239">
        <f>IF(S49=0,P54*R54/2,(P46+S46)*R54/2)</f>
        <v>1.8833851554931256</v>
      </c>
      <c r="T54" s="240">
        <f>IF(S24=0,0,S24-R54)</f>
        <v>0.43399740467528369</v>
      </c>
      <c r="U54" s="236">
        <f>U42</f>
        <v>0</v>
      </c>
      <c r="V54" s="237">
        <f>V46</f>
        <v>0</v>
      </c>
      <c r="W54" s="242">
        <f>X25</f>
        <v>0</v>
      </c>
    </row>
    <row r="55" ht="13.800000000000001">
      <c r="D55" s="7" t="s">
        <v>378</v>
      </c>
      <c r="G55" s="7" t="s">
        <v>379</v>
      </c>
      <c r="H55" s="6">
        <f>((D46+J50)/2)*G45</f>
        <v>0</v>
      </c>
      <c r="I55" s="234"/>
      <c r="J55" s="234"/>
      <c r="K55" s="246" t="s">
        <v>380</v>
      </c>
      <c r="L55" s="17"/>
      <c r="M55" s="17"/>
      <c r="N55" s="17"/>
    </row>
    <row r="56" ht="13.800000000000001">
      <c r="I56" s="234"/>
      <c r="J56" s="246" t="s">
        <v>381</v>
      </c>
      <c r="K56" s="17"/>
      <c r="L56" s="17"/>
      <c r="M56" s="17"/>
    </row>
    <row r="57" ht="13.800000000000001">
      <c r="I57" s="246" t="s">
        <v>210</v>
      </c>
      <c r="J57" s="32" t="s">
        <v>382</v>
      </c>
      <c r="K57" s="32"/>
    </row>
  </sheetData>
  <printOptions headings="0" gridLines="0" verticalCentered="1"/>
  <pageMargins left="0.74803149606299213" right="0.74803149606299213" top="0.98425196850393704" bottom="0.98425196850393704" header="0.51181102362204722" footer="0.51181102362204722"/>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0" workbookViewId="0">
      <selection activeCell="A1" activeCellId="0" sqref="A:S"/>
    </sheetView>
  </sheetViews>
  <sheetFormatPr defaultColWidth="9.109375" defaultRowHeight="13.199999999999999"/>
  <cols>
    <col customWidth="1" min="1" max="18" style="6" width="9.5546875"/>
    <col min="19" max="191" style="6" width="9.109375"/>
    <col customWidth="1" min="192" max="233" style="6" width="9.5546875"/>
    <col min="234" max="237" style="6" width="9.109375"/>
    <col customWidth="1" min="238" max="258" style="6" width="9.5546875"/>
    <col min="259" max="262" style="6" width="9.109375"/>
    <col customWidth="1" min="263" max="274" style="6" width="9.5546875"/>
    <col min="275" max="447" style="6" width="9.109375"/>
    <col customWidth="1" min="448" max="489" style="6" width="9.5546875"/>
    <col min="490" max="493" style="6" width="9.109375"/>
    <col customWidth="1" min="494" max="514" style="6" width="9.5546875"/>
    <col min="515" max="518" style="6" width="9.109375"/>
    <col customWidth="1" min="519" max="530" style="6" width="9.5546875"/>
    <col min="531" max="703" style="6" width="9.109375"/>
    <col customWidth="1" min="704" max="745" style="6" width="9.5546875"/>
    <col min="746" max="749" style="6" width="9.109375"/>
    <col customWidth="1" min="750" max="770" style="6" width="9.5546875"/>
    <col min="771" max="774" style="6" width="9.109375"/>
    <col customWidth="1" min="775" max="786" style="6" width="9.5546875"/>
    <col min="787" max="959" style="6" width="9.109375"/>
    <col customWidth="1" min="960" max="1001" style="6" width="9.5546875"/>
    <col min="1002" max="1005" style="6" width="9.109375"/>
    <col customWidth="1" min="1006" max="1026" style="6" width="9.5546875"/>
    <col min="1027" max="1030" style="6" width="9.109375"/>
    <col customWidth="1" min="1031" max="1042" style="6" width="9.5546875"/>
    <col min="1043" max="1215" style="6" width="9.109375"/>
    <col customWidth="1" min="1216" max="1257" style="6" width="9.5546875"/>
    <col min="1258" max="1261" style="6" width="9.109375"/>
    <col customWidth="1" min="1262" max="1282" style="6" width="9.5546875"/>
    <col min="1283" max="1286" style="6" width="9.109375"/>
    <col customWidth="1" min="1287" max="1298" style="6" width="9.5546875"/>
    <col min="1299" max="1471" style="6" width="9.109375"/>
    <col customWidth="1" min="1472" max="1513" style="6" width="9.5546875"/>
    <col min="1514" max="1517" style="6" width="9.109375"/>
    <col customWidth="1" min="1518" max="1538" style="6" width="9.5546875"/>
    <col min="1539" max="1542" style="6" width="9.109375"/>
    <col customWidth="1" min="1543" max="1554" style="6" width="9.5546875"/>
    <col min="1555" max="1727" style="6" width="9.109375"/>
    <col customWidth="1" min="1728" max="1769" style="6" width="9.5546875"/>
    <col min="1770" max="1773" style="6" width="9.109375"/>
    <col customWidth="1" min="1774" max="1794" style="6" width="9.5546875"/>
    <col min="1795" max="1798" style="6" width="9.109375"/>
    <col customWidth="1" min="1799" max="1810" style="6" width="9.5546875"/>
    <col min="1811" max="1983" style="6" width="9.109375"/>
    <col customWidth="1" min="1984" max="2025" style="6" width="9.5546875"/>
    <col min="2026" max="2029" style="6" width="9.109375"/>
    <col customWidth="1" min="2030" max="2050" style="6" width="9.5546875"/>
    <col min="2051" max="2054" style="6" width="9.109375"/>
    <col customWidth="1" min="2055" max="2066" style="6" width="9.5546875"/>
    <col min="2067" max="2239" style="6" width="9.109375"/>
    <col customWidth="1" min="2240" max="2281" style="6" width="9.5546875"/>
    <col min="2282" max="2285" style="6" width="9.109375"/>
    <col customWidth="1" min="2286" max="2306" style="6" width="9.5546875"/>
    <col min="2307" max="2310" style="6" width="9.109375"/>
    <col customWidth="1" min="2311" max="2322" style="6" width="9.5546875"/>
    <col min="2323" max="2495" style="6" width="9.109375"/>
    <col customWidth="1" min="2496" max="2537" style="6" width="9.5546875"/>
    <col min="2538" max="2541" style="6" width="9.109375"/>
    <col customWidth="1" min="2542" max="2562" style="6" width="9.5546875"/>
    <col min="2563" max="2566" style="6" width="9.109375"/>
    <col customWidth="1" min="2567" max="2578" style="6" width="9.5546875"/>
    <col min="2579" max="2751" style="6" width="9.109375"/>
    <col customWidth="1" min="2752" max="2793" style="6" width="9.5546875"/>
    <col min="2794" max="2797" style="6" width="9.109375"/>
    <col customWidth="1" min="2798" max="2818" style="6" width="9.5546875"/>
    <col min="2819" max="2822" style="6" width="9.109375"/>
    <col customWidth="1" min="2823" max="2834" style="6" width="9.5546875"/>
    <col min="2835" max="3007" style="6" width="9.109375"/>
    <col customWidth="1" min="3008" max="3049" style="6" width="9.5546875"/>
    <col min="3050" max="3053" style="6" width="9.109375"/>
    <col customWidth="1" min="3054" max="3074" style="6" width="9.5546875"/>
    <col min="3075" max="3078" style="6" width="9.109375"/>
    <col customWidth="1" min="3079" max="3090" style="6" width="9.5546875"/>
    <col min="3091" max="3263" style="6" width="9.109375"/>
    <col customWidth="1" min="3264" max="3305" style="6" width="9.5546875"/>
    <col min="3306" max="3309" style="6" width="9.109375"/>
    <col customWidth="1" min="3310" max="3330" style="6" width="9.5546875"/>
    <col min="3331" max="3334" style="6" width="9.109375"/>
    <col customWidth="1" min="3335" max="3346" style="6" width="9.5546875"/>
    <col min="3347" max="3519" style="6" width="9.109375"/>
    <col customWidth="1" min="3520" max="3561" style="6" width="9.5546875"/>
    <col min="3562" max="3565" style="6" width="9.109375"/>
    <col customWidth="1" min="3566" max="3586" style="6" width="9.5546875"/>
    <col min="3587" max="3590" style="6" width="9.109375"/>
    <col customWidth="1" min="3591" max="3602" style="6" width="9.5546875"/>
    <col min="3603" max="3775" style="6" width="9.109375"/>
    <col customWidth="1" min="3776" max="3817" style="6" width="9.5546875"/>
    <col min="3818" max="3821" style="6" width="9.109375"/>
    <col customWidth="1" min="3822" max="3842" style="6" width="9.5546875"/>
    <col min="3843" max="3846" style="6" width="9.109375"/>
    <col customWidth="1" min="3847" max="3858" style="6" width="9.5546875"/>
    <col min="3859" max="4031" style="6" width="9.109375"/>
    <col customWidth="1" min="4032" max="4073" style="6" width="9.5546875"/>
    <col min="4074" max="4077" style="6" width="9.109375"/>
    <col customWidth="1" min="4078" max="4098" style="6" width="9.5546875"/>
    <col min="4099" max="4102" style="6" width="9.109375"/>
    <col customWidth="1" min="4103" max="4114" style="6" width="9.5546875"/>
    <col min="4115" max="4287" style="6" width="9.109375"/>
    <col customWidth="1" min="4288" max="4329" style="6" width="9.5546875"/>
    <col min="4330" max="4333" style="6" width="9.109375"/>
    <col customWidth="1" min="4334" max="4354" style="6" width="9.5546875"/>
    <col min="4355" max="4358" style="6" width="9.109375"/>
    <col customWidth="1" min="4359" max="4370" style="6" width="9.5546875"/>
    <col min="4371" max="4543" style="6" width="9.109375"/>
    <col customWidth="1" min="4544" max="4585" style="6" width="9.5546875"/>
    <col min="4586" max="4589" style="6" width="9.109375"/>
    <col customWidth="1" min="4590" max="4610" style="6" width="9.5546875"/>
    <col min="4611" max="4614" style="6" width="9.109375"/>
    <col customWidth="1" min="4615" max="4626" style="6" width="9.5546875"/>
    <col min="4627" max="4799" style="6" width="9.109375"/>
    <col customWidth="1" min="4800" max="4841" style="6" width="9.5546875"/>
    <col min="4842" max="4845" style="6" width="9.109375"/>
    <col customWidth="1" min="4846" max="4866" style="6" width="9.5546875"/>
    <col min="4867" max="4870" style="6" width="9.109375"/>
    <col customWidth="1" min="4871" max="4882" style="6" width="9.5546875"/>
    <col min="4883" max="5055" style="6" width="9.109375"/>
    <col customWidth="1" min="5056" max="5097" style="6" width="9.5546875"/>
    <col min="5098" max="5101" style="6" width="9.109375"/>
    <col customWidth="1" min="5102" max="5122" style="6" width="9.5546875"/>
    <col min="5123" max="5126" style="6" width="9.109375"/>
    <col customWidth="1" min="5127" max="5138" style="6" width="9.5546875"/>
    <col min="5139" max="5311" style="6" width="9.109375"/>
    <col customWidth="1" min="5312" max="5353" style="6" width="9.5546875"/>
    <col min="5354" max="5357" style="6" width="9.109375"/>
    <col customWidth="1" min="5358" max="5378" style="6" width="9.5546875"/>
    <col min="5379" max="5382" style="6" width="9.109375"/>
    <col customWidth="1" min="5383" max="5394" style="6" width="9.5546875"/>
    <col min="5395" max="5567" style="6" width="9.109375"/>
    <col customWidth="1" min="5568" max="5609" style="6" width="9.5546875"/>
    <col min="5610" max="5613" style="6" width="9.109375"/>
    <col customWidth="1" min="5614" max="5634" style="6" width="9.5546875"/>
    <col min="5635" max="5638" style="6" width="9.109375"/>
    <col customWidth="1" min="5639" max="5650" style="6" width="9.5546875"/>
    <col min="5651" max="5823" style="6" width="9.109375"/>
    <col customWidth="1" min="5824" max="5865" style="6" width="9.5546875"/>
    <col min="5866" max="5869" style="6" width="9.109375"/>
    <col customWidth="1" min="5870" max="5890" style="6" width="9.5546875"/>
    <col min="5891" max="5894" style="6" width="9.109375"/>
    <col customWidth="1" min="5895" max="5906" style="6" width="9.5546875"/>
    <col min="5907" max="6079" style="6" width="9.109375"/>
    <col customWidth="1" min="6080" max="6121" style="6" width="9.5546875"/>
    <col min="6122" max="6125" style="6" width="9.109375"/>
    <col customWidth="1" min="6126" max="6146" style="6" width="9.5546875"/>
    <col min="6147" max="6150" style="6" width="9.109375"/>
    <col customWidth="1" min="6151" max="6162" style="6" width="9.5546875"/>
    <col min="6163" max="6335" style="6" width="9.109375"/>
    <col customWidth="1" min="6336" max="6377" style="6" width="9.5546875"/>
    <col min="6378" max="6381" style="6" width="9.109375"/>
    <col customWidth="1" min="6382" max="6402" style="6" width="9.5546875"/>
    <col min="6403" max="6406" style="6" width="9.109375"/>
    <col customWidth="1" min="6407" max="6418" style="6" width="9.5546875"/>
    <col min="6419" max="6591" style="6" width="9.109375"/>
    <col customWidth="1" min="6592" max="6633" style="6" width="9.5546875"/>
    <col min="6634" max="6637" style="6" width="9.109375"/>
    <col customWidth="1" min="6638" max="6658" style="6" width="9.5546875"/>
    <col min="6659" max="6662" style="6" width="9.109375"/>
    <col customWidth="1" min="6663" max="6674" style="6" width="9.5546875"/>
    <col min="6675" max="6847" style="6" width="9.109375"/>
    <col customWidth="1" min="6848" max="6889" style="6" width="9.5546875"/>
    <col min="6890" max="6893" style="6" width="9.109375"/>
    <col customWidth="1" min="6894" max="6914" style="6" width="9.5546875"/>
    <col min="6915" max="6918" style="6" width="9.109375"/>
    <col customWidth="1" min="6919" max="6930" style="6" width="9.5546875"/>
    <col min="6931" max="7103" style="6" width="9.109375"/>
    <col customWidth="1" min="7104" max="7145" style="6" width="9.5546875"/>
    <col min="7146" max="7149" style="6" width="9.109375"/>
    <col customWidth="1" min="7150" max="7170" style="6" width="9.5546875"/>
    <col min="7171" max="7174" style="6" width="9.109375"/>
    <col customWidth="1" min="7175" max="7186" style="6" width="9.5546875"/>
    <col min="7187" max="7359" style="6" width="9.109375"/>
    <col customWidth="1" min="7360" max="7401" style="6" width="9.5546875"/>
    <col min="7402" max="7405" style="6" width="9.109375"/>
    <col customWidth="1" min="7406" max="7426" style="6" width="9.5546875"/>
    <col min="7427" max="7430" style="6" width="9.109375"/>
    <col customWidth="1" min="7431" max="7442" style="6" width="9.5546875"/>
    <col min="7443" max="7615" style="6" width="9.109375"/>
    <col customWidth="1" min="7616" max="7657" style="6" width="9.5546875"/>
    <col min="7658" max="7661" style="6" width="9.109375"/>
    <col customWidth="1" min="7662" max="7682" style="6" width="9.5546875"/>
    <col min="7683" max="7686" style="6" width="9.109375"/>
    <col customWidth="1" min="7687" max="7698" style="6" width="9.5546875"/>
    <col min="7699" max="7871" style="6" width="9.109375"/>
    <col customWidth="1" min="7872" max="7913" style="6" width="9.5546875"/>
    <col min="7914" max="7917" style="6" width="9.109375"/>
    <col customWidth="1" min="7918" max="7938" style="6" width="9.5546875"/>
    <col min="7939" max="7942" style="6" width="9.109375"/>
    <col customWidth="1" min="7943" max="7954" style="6" width="9.5546875"/>
    <col min="7955" max="8127" style="6" width="9.109375"/>
    <col customWidth="1" min="8128" max="8169" style="6" width="9.5546875"/>
    <col min="8170" max="8173" style="6" width="9.109375"/>
    <col customWidth="1" min="8174" max="8194" style="6" width="9.5546875"/>
    <col min="8195" max="8198" style="6" width="9.109375"/>
    <col customWidth="1" min="8199" max="8210" style="6" width="9.5546875"/>
    <col min="8211" max="8383" style="6" width="9.109375"/>
    <col customWidth="1" min="8384" max="8425" style="6" width="9.5546875"/>
    <col min="8426" max="8429" style="6" width="9.109375"/>
    <col customWidth="1" min="8430" max="8450" style="6" width="9.5546875"/>
    <col min="8451" max="8454" style="6" width="9.109375"/>
    <col customWidth="1" min="8455" max="8466" style="6" width="9.5546875"/>
    <col min="8467" max="8639" style="6" width="9.109375"/>
    <col customWidth="1" min="8640" max="8681" style="6" width="9.5546875"/>
    <col min="8682" max="8685" style="6" width="9.109375"/>
    <col customWidth="1" min="8686" max="8706" style="6" width="9.5546875"/>
    <col min="8707" max="8710" style="6" width="9.109375"/>
    <col customWidth="1" min="8711" max="8722" style="6" width="9.5546875"/>
    <col min="8723" max="8895" style="6" width="9.109375"/>
    <col customWidth="1" min="8896" max="8937" style="6" width="9.5546875"/>
    <col min="8938" max="8941" style="6" width="9.109375"/>
    <col customWidth="1" min="8942" max="8962" style="6" width="9.5546875"/>
    <col min="8963" max="8966" style="6" width="9.109375"/>
    <col customWidth="1" min="8967" max="8978" style="6" width="9.5546875"/>
    <col min="8979" max="9151" style="6" width="9.109375"/>
    <col customWidth="1" min="9152" max="9193" style="6" width="9.5546875"/>
    <col min="9194" max="9197" style="6" width="9.109375"/>
    <col customWidth="1" min="9198" max="9218" style="6" width="9.5546875"/>
    <col min="9219" max="9222" style="6" width="9.109375"/>
    <col customWidth="1" min="9223" max="9234" style="6" width="9.5546875"/>
    <col min="9235" max="9407" style="6" width="9.109375"/>
    <col customWidth="1" min="9408" max="9449" style="6" width="9.5546875"/>
    <col min="9450" max="9453" style="6" width="9.109375"/>
    <col customWidth="1" min="9454" max="9474" style="6" width="9.5546875"/>
    <col min="9475" max="9478" style="6" width="9.109375"/>
    <col customWidth="1" min="9479" max="9490" style="6" width="9.5546875"/>
    <col min="9491" max="9663" style="6" width="9.109375"/>
    <col customWidth="1" min="9664" max="9705" style="6" width="9.5546875"/>
    <col min="9706" max="9709" style="6" width="9.109375"/>
    <col customWidth="1" min="9710" max="9730" style="6" width="9.5546875"/>
    <col min="9731" max="9734" style="6" width="9.109375"/>
    <col customWidth="1" min="9735" max="9746" style="6" width="9.5546875"/>
    <col min="9747" max="9919" style="6" width="9.109375"/>
    <col customWidth="1" min="9920" max="9961" style="6" width="9.5546875"/>
    <col min="9962" max="9965" style="6" width="9.109375"/>
    <col customWidth="1" min="9966" max="9986" style="6" width="9.5546875"/>
    <col min="9987" max="9990" style="6" width="9.109375"/>
    <col customWidth="1" min="9991" max="10002" style="6" width="9.5546875"/>
    <col min="10003" max="10175" style="6" width="9.109375"/>
    <col customWidth="1" min="10176" max="10217" style="6" width="9.5546875"/>
    <col min="10218" max="10221" style="6" width="9.109375"/>
    <col customWidth="1" min="10222" max="10242" style="6" width="9.5546875"/>
    <col min="10243" max="10246" style="6" width="9.109375"/>
    <col customWidth="1" min="10247" max="10258" style="6" width="9.5546875"/>
    <col min="10259" max="10431" style="6" width="9.109375"/>
    <col customWidth="1" min="10432" max="10473" style="6" width="9.5546875"/>
    <col min="10474" max="10477" style="6" width="9.109375"/>
    <col customWidth="1" min="10478" max="10498" style="6" width="9.5546875"/>
    <col min="10499" max="10502" style="6" width="9.109375"/>
    <col customWidth="1" min="10503" max="10514" style="6" width="9.5546875"/>
    <col min="10515" max="10687" style="6" width="9.109375"/>
    <col customWidth="1" min="10688" max="10729" style="6" width="9.5546875"/>
    <col min="10730" max="10733" style="6" width="9.109375"/>
    <col customWidth="1" min="10734" max="10754" style="6" width="9.5546875"/>
    <col min="10755" max="10758" style="6" width="9.109375"/>
    <col customWidth="1" min="10759" max="10770" style="6" width="9.5546875"/>
    <col min="10771" max="10943" style="6" width="9.109375"/>
    <col customWidth="1" min="10944" max="10985" style="6" width="9.5546875"/>
    <col min="10986" max="10989" style="6" width="9.109375"/>
    <col customWidth="1" min="10990" max="11010" style="6" width="9.5546875"/>
    <col min="11011" max="11014" style="6" width="9.109375"/>
    <col customWidth="1" min="11015" max="11026" style="6" width="9.5546875"/>
    <col min="11027" max="11199" style="6" width="9.109375"/>
    <col customWidth="1" min="11200" max="11241" style="6" width="9.5546875"/>
    <col min="11242" max="11245" style="6" width="9.109375"/>
    <col customWidth="1" min="11246" max="11266" style="6" width="9.5546875"/>
    <col min="11267" max="11270" style="6" width="9.109375"/>
    <col customWidth="1" min="11271" max="11282" style="6" width="9.5546875"/>
    <col min="11283" max="11455" style="6" width="9.109375"/>
    <col customWidth="1" min="11456" max="11497" style="6" width="9.5546875"/>
    <col min="11498" max="11501" style="6" width="9.109375"/>
    <col customWidth="1" min="11502" max="11522" style="6" width="9.5546875"/>
    <col min="11523" max="11526" style="6" width="9.109375"/>
    <col customWidth="1" min="11527" max="11538" style="6" width="9.5546875"/>
    <col min="11539" max="11711" style="6" width="9.109375"/>
    <col customWidth="1" min="11712" max="11753" style="6" width="9.5546875"/>
    <col min="11754" max="11757" style="6" width="9.109375"/>
    <col customWidth="1" min="11758" max="11778" style="6" width="9.5546875"/>
    <col min="11779" max="11782" style="6" width="9.109375"/>
    <col customWidth="1" min="11783" max="11794" style="6" width="9.5546875"/>
    <col min="11795" max="11967" style="6" width="9.109375"/>
    <col customWidth="1" min="11968" max="12009" style="6" width="9.5546875"/>
    <col min="12010" max="12013" style="6" width="9.109375"/>
    <col customWidth="1" min="12014" max="12034" style="6" width="9.5546875"/>
    <col min="12035" max="12038" style="6" width="9.109375"/>
    <col customWidth="1" min="12039" max="12050" style="6" width="9.5546875"/>
    <col min="12051" max="12223" style="6" width="9.109375"/>
    <col customWidth="1" min="12224" max="12265" style="6" width="9.5546875"/>
    <col min="12266" max="12269" style="6" width="9.109375"/>
    <col customWidth="1" min="12270" max="12290" style="6" width="9.5546875"/>
    <col min="12291" max="12294" style="6" width="9.109375"/>
    <col customWidth="1" min="12295" max="12306" style="6" width="9.5546875"/>
    <col min="12307" max="12479" style="6" width="9.109375"/>
    <col customWidth="1" min="12480" max="12521" style="6" width="9.5546875"/>
    <col min="12522" max="12525" style="6" width="9.109375"/>
    <col customWidth="1" min="12526" max="12546" style="6" width="9.5546875"/>
    <col min="12547" max="12550" style="6" width="9.109375"/>
    <col customWidth="1" min="12551" max="12562" style="6" width="9.5546875"/>
    <col min="12563" max="12735" style="6" width="9.109375"/>
    <col customWidth="1" min="12736" max="12777" style="6" width="9.5546875"/>
    <col min="12778" max="12781" style="6" width="9.109375"/>
    <col customWidth="1" min="12782" max="12802" style="6" width="9.5546875"/>
    <col min="12803" max="12806" style="6" width="9.109375"/>
    <col customWidth="1" min="12807" max="12818" style="6" width="9.5546875"/>
    <col min="12819" max="12991" style="6" width="9.109375"/>
    <col customWidth="1" min="12992" max="13033" style="6" width="9.5546875"/>
    <col min="13034" max="13037" style="6" width="9.109375"/>
    <col customWidth="1" min="13038" max="13058" style="6" width="9.5546875"/>
    <col min="13059" max="13062" style="6" width="9.109375"/>
    <col customWidth="1" min="13063" max="13074" style="6" width="9.5546875"/>
    <col min="13075" max="13247" style="6" width="9.109375"/>
    <col customWidth="1" min="13248" max="13289" style="6" width="9.5546875"/>
    <col min="13290" max="13293" style="6" width="9.109375"/>
    <col customWidth="1" min="13294" max="13314" style="6" width="9.5546875"/>
    <col min="13315" max="13318" style="6" width="9.109375"/>
    <col customWidth="1" min="13319" max="13330" style="6" width="9.5546875"/>
    <col min="13331" max="13503" style="6" width="9.109375"/>
    <col customWidth="1" min="13504" max="13545" style="6" width="9.5546875"/>
    <col min="13546" max="13549" style="6" width="9.109375"/>
    <col customWidth="1" min="13550" max="13570" style="6" width="9.5546875"/>
    <col min="13571" max="13574" style="6" width="9.109375"/>
    <col customWidth="1" min="13575" max="13586" style="6" width="9.5546875"/>
    <col min="13587" max="13759" style="6" width="9.109375"/>
    <col customWidth="1" min="13760" max="13801" style="6" width="9.5546875"/>
    <col min="13802" max="13805" style="6" width="9.109375"/>
    <col customWidth="1" min="13806" max="13826" style="6" width="9.5546875"/>
    <col min="13827" max="13830" style="6" width="9.109375"/>
    <col customWidth="1" min="13831" max="13842" style="6" width="9.5546875"/>
    <col min="13843" max="14015" style="6" width="9.109375"/>
    <col customWidth="1" min="14016" max="14057" style="6" width="9.5546875"/>
    <col min="14058" max="14061" style="6" width="9.109375"/>
    <col customWidth="1" min="14062" max="14082" style="6" width="9.5546875"/>
    <col min="14083" max="14086" style="6" width="9.109375"/>
    <col customWidth="1" min="14087" max="14098" style="6" width="9.5546875"/>
    <col min="14099" max="14271" style="6" width="9.109375"/>
    <col customWidth="1" min="14272" max="14313" style="6" width="9.5546875"/>
    <col min="14314" max="14317" style="6" width="9.109375"/>
    <col customWidth="1" min="14318" max="14338" style="6" width="9.5546875"/>
    <col min="14339" max="14342" style="6" width="9.109375"/>
    <col customWidth="1" min="14343" max="14354" style="6" width="9.5546875"/>
    <col min="14355" max="14527" style="6" width="9.109375"/>
    <col customWidth="1" min="14528" max="14569" style="6" width="9.5546875"/>
    <col min="14570" max="14573" style="6" width="9.109375"/>
    <col customWidth="1" min="14574" max="14594" style="6" width="9.5546875"/>
    <col min="14595" max="14598" style="6" width="9.109375"/>
    <col customWidth="1" min="14599" max="14610" style="6" width="9.5546875"/>
    <col min="14611" max="14783" style="6" width="9.109375"/>
    <col customWidth="1" min="14784" max="14825" style="6" width="9.5546875"/>
    <col min="14826" max="14829" style="6" width="9.109375"/>
    <col customWidth="1" min="14830" max="14850" style="6" width="9.5546875"/>
    <col min="14851" max="14854" style="6" width="9.109375"/>
    <col customWidth="1" min="14855" max="14866" style="6" width="9.5546875"/>
    <col min="14867" max="15039" style="6" width="9.109375"/>
    <col customWidth="1" min="15040" max="15081" style="6" width="9.5546875"/>
    <col min="15082" max="15085" style="6" width="9.109375"/>
    <col customWidth="1" min="15086" max="15106" style="6" width="9.5546875"/>
    <col min="15107" max="15110" style="6" width="9.109375"/>
    <col customWidth="1" min="15111" max="15122" style="6" width="9.5546875"/>
    <col min="15123" max="15295" style="6" width="9.109375"/>
    <col customWidth="1" min="15296" max="15337" style="6" width="9.5546875"/>
    <col min="15338" max="15341" style="6" width="9.109375"/>
    <col customWidth="1" min="15342" max="15362" style="6" width="9.5546875"/>
    <col min="15363" max="15366" style="6" width="9.109375"/>
    <col customWidth="1" min="15367" max="15378" style="6" width="9.5546875"/>
    <col min="15379" max="15551" style="6" width="9.109375"/>
    <col customWidth="1" min="15552" max="15593" style="6" width="9.5546875"/>
    <col min="15594" max="15597" style="6" width="9.109375"/>
    <col customWidth="1" min="15598" max="15618" style="6" width="9.5546875"/>
    <col min="15619" max="15622" style="6" width="9.109375"/>
    <col customWidth="1" min="15623" max="15634" style="6" width="9.5546875"/>
    <col min="15635" max="15807" style="6" width="9.109375"/>
    <col customWidth="1" min="15808" max="15849" style="6" width="9.5546875"/>
    <col min="15850" max="15853" style="6" width="9.109375"/>
    <col customWidth="1" min="15854" max="15874" style="6" width="9.5546875"/>
    <col min="15875" max="15878" style="6" width="9.109375"/>
    <col customWidth="1" min="15879" max="15890" style="6" width="9.5546875"/>
    <col min="15891" max="16063" style="6" width="9.109375"/>
    <col customWidth="1" min="16064" max="16105" style="6" width="9.5546875"/>
    <col min="16106" max="16109" style="6" width="9.109375"/>
    <col customWidth="1" min="16110" max="16130" style="6" width="9.5546875"/>
    <col min="16131" max="16134" style="6" width="9.109375"/>
    <col customWidth="1" min="16135" max="16146" style="6" width="9.5546875"/>
    <col min="16147" max="16384" style="6" width="9.109375"/>
  </cols>
  <sheetData>
    <row r="1">
      <c r="A1" s="1"/>
      <c r="B1" s="1"/>
      <c r="C1" s="1"/>
      <c r="D1" s="1"/>
      <c r="E1" s="1"/>
      <c r="F1" s="1"/>
      <c r="G1" s="1"/>
    </row>
    <row r="2">
      <c r="A2" s="1"/>
      <c r="B2" s="1"/>
      <c r="C2" s="1"/>
      <c r="D2" s="1"/>
      <c r="E2" s="1"/>
      <c r="F2" s="1"/>
      <c r="G2" s="1"/>
    </row>
    <row r="3" ht="13.800000000000001">
      <c r="A3" s="1"/>
      <c r="B3" s="1"/>
      <c r="C3" s="1"/>
      <c r="D3" s="1"/>
      <c r="E3" s="1"/>
      <c r="F3" s="1"/>
      <c r="G3" s="1"/>
    </row>
    <row r="4" s="32" customFormat="1" ht="25.199999999999999">
      <c r="A4" s="605" t="s">
        <v>863</v>
      </c>
    </row>
    <row r="5">
      <c r="A5" s="46">
        <v>0</v>
      </c>
      <c r="B5" s="183" t="s">
        <v>864</v>
      </c>
      <c r="C5" s="24"/>
      <c r="I5" s="24"/>
      <c r="J5" s="24"/>
      <c r="K5" s="6"/>
      <c r="L5" s="24"/>
      <c r="M5" s="24"/>
      <c r="N5" s="7"/>
      <c r="O5" s="24"/>
      <c r="P5" s="24"/>
      <c r="Q5" s="6"/>
      <c r="R5" s="7"/>
      <c r="S5" s="6"/>
    </row>
    <row r="6" ht="13.800000000000001">
      <c r="A6" s="46" t="s">
        <v>39</v>
      </c>
      <c r="B6" s="7">
        <v>0.38794800000000002</v>
      </c>
      <c r="C6" s="24"/>
      <c r="I6" s="24"/>
      <c r="J6" s="24"/>
      <c r="K6" s="6"/>
      <c r="L6" s="24"/>
      <c r="M6" s="24"/>
      <c r="N6" s="7"/>
      <c r="O6" s="24"/>
      <c r="P6" s="24"/>
      <c r="Q6" s="6"/>
      <c r="R6" s="7"/>
      <c r="S6" s="6"/>
    </row>
    <row r="7" ht="13.800000000000001">
      <c r="A7" s="46"/>
      <c r="B7" s="7"/>
      <c r="C7" s="58">
        <v>1</v>
      </c>
      <c r="D7" s="32"/>
      <c r="E7" s="59" t="s">
        <v>48</v>
      </c>
      <c r="F7" s="60"/>
      <c r="G7" s="61" t="s">
        <v>49</v>
      </c>
      <c r="H7" s="62">
        <v>3</v>
      </c>
      <c r="I7" s="58">
        <v>2</v>
      </c>
      <c r="J7" s="32"/>
      <c r="K7" s="59" t="s">
        <v>48</v>
      </c>
      <c r="L7" s="60"/>
      <c r="M7" s="24"/>
      <c r="N7" s="7"/>
      <c r="O7" s="24">
        <v>3</v>
      </c>
      <c r="P7" s="24"/>
      <c r="Q7" s="6"/>
      <c r="R7" s="7"/>
      <c r="S7" s="6"/>
    </row>
    <row r="8" ht="13.800000000000001">
      <c r="A8" s="46"/>
      <c r="B8" s="7"/>
      <c r="C8" s="58"/>
      <c r="D8" s="67"/>
      <c r="E8" s="67"/>
      <c r="F8" s="68" t="s">
        <v>61</v>
      </c>
      <c r="G8" s="69" t="s">
        <v>62</v>
      </c>
      <c r="H8" s="70" t="s">
        <v>63</v>
      </c>
      <c r="I8" s="58"/>
      <c r="J8" s="67"/>
      <c r="K8" s="67"/>
      <c r="L8" s="68" t="s">
        <v>61</v>
      </c>
      <c r="M8" s="69" t="s">
        <v>62</v>
      </c>
      <c r="N8" s="70" t="s">
        <v>63</v>
      </c>
      <c r="O8" s="24"/>
      <c r="P8" s="24"/>
      <c r="Q8" s="6"/>
      <c r="R8" s="7"/>
      <c r="S8" s="6"/>
    </row>
    <row r="9" ht="13.800000000000001">
      <c r="B9" s="46"/>
      <c r="C9" s="58"/>
      <c r="D9" s="32"/>
      <c r="E9" s="73" t="s">
        <v>71</v>
      </c>
      <c r="F9" s="77">
        <f>B6</f>
        <v>0.38794800000000002</v>
      </c>
      <c r="G9" s="75">
        <f>-1*(IF(G24=0,0,IF(F9=0,0,F9*G24*G24/12)))</f>
        <v>-0.42599600009999999</v>
      </c>
      <c r="H9" s="75">
        <f>G9*-1</f>
        <v>0.42599600009999999</v>
      </c>
      <c r="I9" s="58"/>
      <c r="J9" s="32"/>
      <c r="K9" s="73" t="s">
        <v>71</v>
      </c>
      <c r="L9" s="77">
        <f>F9</f>
        <v>0.38794800000000002</v>
      </c>
      <c r="M9" s="75">
        <f>-1*(IF(M24=0,0,IF(L9=0,0,L9*M24*M24/12)))</f>
        <v>-0.57028356000000002</v>
      </c>
      <c r="N9" s="76">
        <f>M9*-1</f>
        <v>0.57028356000000002</v>
      </c>
      <c r="O9" s="24"/>
      <c r="P9" s="24"/>
      <c r="Q9" s="6"/>
      <c r="R9" s="7"/>
      <c r="S9" s="6"/>
    </row>
    <row r="10" ht="13.800000000000001">
      <c r="A10" s="71"/>
      <c r="B10" s="7"/>
      <c r="C10" s="80"/>
      <c r="D10" s="67"/>
      <c r="E10" s="73" t="s">
        <v>78</v>
      </c>
      <c r="F10" s="82">
        <v>0.168209</v>
      </c>
      <c r="G10" s="75">
        <f>-1*(IF(G24=0,0,IF(F10=0,0,F10*G24*G24/12)))</f>
        <v>-0.18470609767500001</v>
      </c>
      <c r="H10" s="76">
        <f>G10*-1</f>
        <v>0.18470609767500001</v>
      </c>
      <c r="I10" s="80"/>
      <c r="J10" s="67"/>
      <c r="K10" s="73" t="s">
        <v>78</v>
      </c>
      <c r="L10" s="82">
        <f>F10</f>
        <v>0.168209</v>
      </c>
      <c r="M10" s="75">
        <f>-1*(IF(M24=0,0,IF(L10=0,0,L10*M24*M24/12)))</f>
        <v>-0.24726723000000003</v>
      </c>
      <c r="N10" s="76">
        <f>M10*-1</f>
        <v>0.24726723000000003</v>
      </c>
      <c r="O10" s="24"/>
      <c r="P10" s="24"/>
      <c r="Q10" s="6"/>
      <c r="R10" s="7"/>
      <c r="S10" s="6"/>
    </row>
    <row r="11">
      <c r="A11" s="8"/>
      <c r="B11" s="46"/>
      <c r="C11" s="80"/>
      <c r="D11" s="67"/>
      <c r="E11" s="68" t="s">
        <v>91</v>
      </c>
      <c r="F11" s="82"/>
      <c r="G11" s="75">
        <f>-1*(IF(G24=0,0,IF(F11=0,0,IF(F12=0,0,IF(F11=(G24/2),F12*G24/8,F12*F11*((G24-F11)*(G24-F11))/(G24*G24))))))</f>
        <v>0</v>
      </c>
      <c r="H11" s="75">
        <f>IF(G24=0,0,IF(F11=0,0,IF(F12=0,0,IF(F11=(G24/2),G11*-1,F12*(F11*F11)*(G24-F11)/(G24*G24)))))</f>
        <v>0</v>
      </c>
      <c r="I11" s="80"/>
      <c r="J11" s="67"/>
      <c r="K11" s="68" t="s">
        <v>91</v>
      </c>
      <c r="L11" s="82"/>
      <c r="M11" s="75">
        <f>-1*(IF(M24=0,0,IF(L11=0,0,IF(L12=0,0,IF(L11=(M24/2),L12*M24/8,L12*L11*((M24-L11)*(M24-L11))/(M24*M24))))))</f>
        <v>0</v>
      </c>
      <c r="N11" s="76">
        <f>IF(M24=0,0,IF(L11=0,0,IF(L12=0,0,IF(L11=(M24/2),M11*-1,L12*(L11*L11)*(M24-L11)/(M24*M24)))))</f>
        <v>0</v>
      </c>
      <c r="O11" s="24"/>
      <c r="P11" s="24"/>
      <c r="Q11" s="6"/>
      <c r="R11" s="7"/>
      <c r="S11" s="6"/>
    </row>
    <row r="12" ht="13.800000000000001">
      <c r="A12" s="8"/>
      <c r="B12" s="46"/>
      <c r="C12" s="96"/>
      <c r="D12" s="17"/>
      <c r="E12" s="16" t="s">
        <v>99</v>
      </c>
      <c r="F12" s="98"/>
      <c r="G12" s="75"/>
      <c r="H12" s="75"/>
      <c r="I12" s="96"/>
      <c r="J12" s="17"/>
      <c r="K12" s="16" t="s">
        <v>99</v>
      </c>
      <c r="L12" s="98">
        <f>F12</f>
        <v>0</v>
      </c>
      <c r="M12" s="75"/>
      <c r="N12" s="76"/>
      <c r="O12" s="24"/>
      <c r="P12" s="24"/>
      <c r="Q12" s="6"/>
      <c r="R12" s="7"/>
      <c r="S12" s="6"/>
    </row>
    <row r="13">
      <c r="A13" s="71"/>
      <c r="B13" s="7"/>
      <c r="C13" s="80"/>
      <c r="D13" s="67"/>
      <c r="E13" s="68" t="s">
        <v>91</v>
      </c>
      <c r="F13" s="82"/>
      <c r="G13" s="75">
        <f>-1*(IF(G24=0,0,IF(F13=0,0,IF(F14=0,0,IF(F13=(G24/2),F14*G24/8,F14*F13*((G24-F13)*(G24-F13))/(G24*G24))))))</f>
        <v>0</v>
      </c>
      <c r="H13" s="75">
        <f>IF(G24=0,0,IF(F13=0,0,IF(F14=0,0,IF(F13=(G24/2),G13*-1,F14*(F13*F13)*(G24-F13)/(G24*G24)))))</f>
        <v>0</v>
      </c>
      <c r="I13" s="80"/>
      <c r="J13" s="67"/>
      <c r="K13" s="68" t="s">
        <v>91</v>
      </c>
      <c r="L13" s="82"/>
      <c r="M13" s="75">
        <f>-1*(IF(M24=0,0,IF(L13=0,0,IF(L14=0,0,IF(L13=(M24/2),L14*M24/8,L14*L13*((M24-L13)*(M24-L13))/(M24*M24))))))</f>
        <v>0</v>
      </c>
      <c r="N13" s="76">
        <f>IF(M24=0,0,IF(L13=0,0,IF(L14=0,0,IF(L13=(M24/2),M13*-1,L14*(L13*L13)*(M24-L13)/(M24*M24)))))</f>
        <v>0</v>
      </c>
      <c r="O13" s="24"/>
      <c r="P13" s="24"/>
      <c r="Q13" s="6"/>
      <c r="R13" s="7"/>
      <c r="S13" s="6"/>
    </row>
    <row r="14" ht="13.800000000000001">
      <c r="A14" s="71"/>
      <c r="B14" s="7"/>
      <c r="C14" s="96"/>
      <c r="D14" s="17"/>
      <c r="E14" s="16" t="s">
        <v>99</v>
      </c>
      <c r="F14" s="98"/>
      <c r="G14" s="75"/>
      <c r="H14" s="75"/>
      <c r="I14" s="96"/>
      <c r="J14" s="17"/>
      <c r="K14" s="16" t="s">
        <v>99</v>
      </c>
      <c r="L14" s="98"/>
      <c r="M14" s="75"/>
      <c r="N14" s="76"/>
      <c r="O14" s="24"/>
      <c r="P14" s="24"/>
      <c r="Q14" s="6"/>
      <c r="R14" s="7"/>
      <c r="S14" s="6"/>
    </row>
    <row r="15">
      <c r="A15" s="71"/>
      <c r="B15" s="7"/>
      <c r="C15" s="80"/>
      <c r="D15" s="67"/>
      <c r="E15" s="68" t="s">
        <v>91</v>
      </c>
      <c r="F15" s="82"/>
      <c r="G15" s="75">
        <f>-1*(IF(G24=0,0,IF(F15=0,0,IF(F16=0,0,IF(F15=(G24/2),F16*G24/8,F16*F15*((G24-F15)*(G24-F15))/(G24*G24))))))</f>
        <v>0</v>
      </c>
      <c r="H15" s="75">
        <f>IF(G24=0,0,IF(F15=0,0,IF(F16=0,0,IF(F15=(G24/2),G15*-1,F16*(F15*F15)*(G24-F15)/(G24*G24)))))</f>
        <v>0</v>
      </c>
      <c r="I15" s="80"/>
      <c r="J15" s="67"/>
      <c r="K15" s="68" t="s">
        <v>91</v>
      </c>
      <c r="L15" s="82"/>
      <c r="M15" s="75">
        <f>-1*(IF(M24=0,0,IF(L15=0,0,IF(L16=0,0,IF(L15=(M24/2),L16*M24/8,L16*L15*((M24-L15)*(M24-L15))/(M24*M24))))))</f>
        <v>0</v>
      </c>
      <c r="N15" s="76">
        <f>IF(M24=0,0,IF(L15=0,0,IF(L16=0,0,IF(L15=(M24/2),M15*-1,L16*(L15*L15)*(M24-L15)/(M24*M24)))))</f>
        <v>0</v>
      </c>
      <c r="O15" s="24"/>
      <c r="P15" s="24"/>
      <c r="Q15" s="6"/>
      <c r="R15" s="7"/>
      <c r="S15" s="6"/>
    </row>
    <row r="16" ht="13.800000000000001">
      <c r="A16" s="71"/>
      <c r="B16" s="107"/>
      <c r="C16" s="96"/>
      <c r="D16" s="17"/>
      <c r="E16" s="16" t="s">
        <v>99</v>
      </c>
      <c r="F16" s="98"/>
      <c r="G16" s="75"/>
      <c r="H16" s="75"/>
      <c r="I16" s="96"/>
      <c r="J16" s="17"/>
      <c r="K16" s="16" t="s">
        <v>99</v>
      </c>
      <c r="L16" s="98"/>
      <c r="M16" s="75"/>
      <c r="N16" s="76"/>
      <c r="O16" s="24"/>
      <c r="P16" s="24"/>
      <c r="Q16" s="6"/>
      <c r="R16" s="7"/>
      <c r="S16" s="6"/>
    </row>
    <row r="17">
      <c r="A17" s="46"/>
      <c r="B17" s="7"/>
      <c r="C17" s="80"/>
      <c r="D17" s="67"/>
      <c r="E17" s="68" t="s">
        <v>91</v>
      </c>
      <c r="F17" s="82"/>
      <c r="G17" s="75">
        <f>-1*(IF(G24=0,0,IF(F17=0,0,IF(F18=0,0,IF(F17=(G24/2),F18*G24/8,F18*F17*((G24-F17)*(G24-F17))/(G24*G24))))))</f>
        <v>0</v>
      </c>
      <c r="H17" s="75">
        <f>IF(G24=0,0,IF(F17=0,0,IF(F18=0,0,IF(F17=(G24/2),G17*-1,F18*(F17*F17)*(G24-F17)/(G24*G24)))))</f>
        <v>0</v>
      </c>
      <c r="I17" s="80"/>
      <c r="J17" s="67"/>
      <c r="K17" s="68" t="s">
        <v>91</v>
      </c>
      <c r="L17" s="82"/>
      <c r="M17" s="75">
        <f>-1*(IF(M24=0,0,IF(L17=0,0,IF(L18=0,0,IF(L17=(M24/2),L18*M24/8,L18*L17*((M24-L17)*(M24-L17))/(M24*M24))))))</f>
        <v>0</v>
      </c>
      <c r="N17" s="76">
        <f>IF(M24=0,0,IF(L17=0,0,IF(L18=0,0,IF(L17=(M24/2),M17*-1,L18*(L17*L17)*(M24-L17)/(M24*M24)))))</f>
        <v>0</v>
      </c>
      <c r="O17" s="24"/>
      <c r="P17" s="24"/>
      <c r="Q17" s="6"/>
      <c r="R17" s="7"/>
      <c r="S17" s="6"/>
    </row>
    <row r="18" ht="13.800000000000001">
      <c r="A18" s="46"/>
      <c r="B18" s="7"/>
      <c r="C18" s="96"/>
      <c r="D18" s="17"/>
      <c r="E18" s="16" t="s">
        <v>99</v>
      </c>
      <c r="F18" s="98"/>
      <c r="G18" s="75"/>
      <c r="H18" s="75"/>
      <c r="I18" s="96"/>
      <c r="J18" s="17"/>
      <c r="K18" s="16" t="s">
        <v>99</v>
      </c>
      <c r="L18" s="98"/>
      <c r="M18" s="75"/>
      <c r="N18" s="76"/>
      <c r="O18" s="24"/>
      <c r="P18" s="24"/>
      <c r="Q18" s="6"/>
      <c r="R18" s="7"/>
      <c r="S18" s="6"/>
    </row>
    <row r="19">
      <c r="A19" s="46"/>
      <c r="B19" s="7"/>
      <c r="C19" s="80"/>
      <c r="D19" s="67"/>
      <c r="E19" s="68" t="s">
        <v>91</v>
      </c>
      <c r="F19" s="82"/>
      <c r="G19" s="75">
        <f>-1*(IF(G24=0,0,IF(F19=0,0,IF(F20=0,0,IF(F19=(G24/2),F20*G24/8,F20*F19*((G24-F19)*(G24-F19))/(G24*G24))))))</f>
        <v>0</v>
      </c>
      <c r="H19" s="75">
        <f>IF(G24=0,0,IF(F19=0,0,IF(F20=0,0,IF(F19=(G24/2),G19*-1,F20*(F19*F19)*(G24-F19)/(G24*G24)))))</f>
        <v>0</v>
      </c>
      <c r="I19" s="80"/>
      <c r="J19" s="67"/>
      <c r="K19" s="68" t="s">
        <v>91</v>
      </c>
      <c r="L19" s="82"/>
      <c r="M19" s="75">
        <f>-1*(IF(M24=0,0,IF(L19=0,0,IF(L20=0,0,IF(L19=(M24/2),L20*M24/8,L20*L19*((M24-L19)*(M24-L19))/(M24*M24))))))</f>
        <v>0</v>
      </c>
      <c r="N19" s="76">
        <f>IF(M24=0,0,IF(L19=0,0,IF(L20=0,0,IF(L19=(M24/2),M19*-1,L20*(L19*L19)*(M24-L19)/(M24*M24)))))</f>
        <v>0</v>
      </c>
      <c r="O19" s="24"/>
      <c r="P19" s="24"/>
      <c r="Q19" s="6"/>
      <c r="R19" s="7"/>
      <c r="S19" s="6"/>
    </row>
    <row r="20" ht="13.800000000000001">
      <c r="A20" s="46"/>
      <c r="B20" s="7"/>
      <c r="C20" s="96"/>
      <c r="D20" s="17"/>
      <c r="E20" s="16" t="s">
        <v>99</v>
      </c>
      <c r="F20" s="98"/>
      <c r="G20" s="75"/>
      <c r="H20" s="75"/>
      <c r="I20" s="96"/>
      <c r="J20" s="17"/>
      <c r="K20" s="16" t="s">
        <v>99</v>
      </c>
      <c r="L20" s="98"/>
      <c r="M20" s="75"/>
      <c r="N20" s="76"/>
      <c r="O20" s="24"/>
      <c r="P20" s="24"/>
      <c r="Q20" s="6"/>
      <c r="R20" s="7"/>
      <c r="S20" s="6"/>
    </row>
    <row r="21" ht="13.800000000000001">
      <c r="A21" s="46" t="s">
        <v>417</v>
      </c>
      <c r="B21" s="7"/>
      <c r="C21" s="80"/>
      <c r="D21" s="67"/>
      <c r="E21" s="68" t="s">
        <v>91</v>
      </c>
      <c r="F21" s="82"/>
      <c r="G21" s="75">
        <f>-1*(IF(G24=0,0,IF(F21=0,0,IF(F22=0,0,IF(F21=(G24/2),F22*G24/8,F22*F21*((G24-F21)*(G24-F21))/(G24*G24))))))</f>
        <v>0</v>
      </c>
      <c r="H21" s="75">
        <f>IF(G24=0,0,IF(F21=0,0,IF(F22=0,0,IF(F21=(G24/2),G21*-1,F22*(F21*F21)*(G24-F21)/(G24*G24)))))</f>
        <v>0</v>
      </c>
      <c r="I21" s="80"/>
      <c r="J21" s="67"/>
      <c r="K21" s="68" t="s">
        <v>91</v>
      </c>
      <c r="L21" s="82"/>
      <c r="M21" s="75">
        <f>-1*(IF(M24=0,0,IF(L21=0,0,IF(L22=0,0,IF(L21=(M24/2),L22*M24/8,L22*L21*((M24-L21)*(M24-L21))/(M24*M24))))))</f>
        <v>0</v>
      </c>
      <c r="N21" s="76">
        <f>IF(M24=0,0,IF(L21=0,0,IF(L22=0,0,IF(L21=(M24/2),M21*-1,L22*(L21*L21)*(M24-L21)/(M24*M24)))))</f>
        <v>0</v>
      </c>
      <c r="O21" s="24"/>
      <c r="P21" s="24"/>
      <c r="Q21" s="6"/>
      <c r="R21" s="7"/>
      <c r="S21" s="6"/>
    </row>
    <row r="22" ht="13.800000000000001">
      <c r="A22" s="124" t="s">
        <v>182</v>
      </c>
      <c r="B22" s="60"/>
      <c r="C22" s="96"/>
      <c r="D22" s="17"/>
      <c r="E22" s="16" t="s">
        <v>99</v>
      </c>
      <c r="F22" s="606"/>
      <c r="G22" s="75"/>
      <c r="H22" s="75"/>
      <c r="I22" s="96"/>
      <c r="J22" s="17"/>
      <c r="K22" s="16" t="s">
        <v>99</v>
      </c>
      <c r="L22" s="606"/>
      <c r="M22" s="75"/>
      <c r="N22" s="76"/>
      <c r="O22" s="24"/>
      <c r="P22" s="24"/>
      <c r="Q22" s="6"/>
      <c r="R22" s="126" t="s">
        <v>183</v>
      </c>
      <c r="S22" s="33"/>
    </row>
    <row r="23" ht="13.800000000000001">
      <c r="A23" s="124" t="s">
        <v>191</v>
      </c>
      <c r="B23" s="60"/>
      <c r="C23" s="129"/>
      <c r="D23" s="6"/>
      <c r="E23" s="71"/>
      <c r="F23" s="607" t="s">
        <v>192</v>
      </c>
      <c r="G23" s="608">
        <f>SUM(G9:G22)</f>
        <v>-0.61070209777499995</v>
      </c>
      <c r="H23" s="609">
        <f>SUM(H9:H22)</f>
        <v>0.61070209777499995</v>
      </c>
      <c r="I23" s="129"/>
      <c r="J23" s="6"/>
      <c r="K23" s="71"/>
      <c r="L23" s="607" t="s">
        <v>192</v>
      </c>
      <c r="M23" s="608">
        <f>SUM(M9:M22)</f>
        <v>-0.81755079000000008</v>
      </c>
      <c r="N23" s="610">
        <f>SUM(N9:N22)</f>
        <v>0.81755079000000008</v>
      </c>
      <c r="O23" s="6"/>
      <c r="P23" s="24"/>
      <c r="R23" s="126" t="s">
        <v>191</v>
      </c>
      <c r="S23" s="33"/>
    </row>
    <row r="24" s="63" customFormat="1" ht="13.800000000000001">
      <c r="A24" s="134"/>
      <c r="B24" s="135"/>
      <c r="C24" s="136"/>
      <c r="D24" s="137"/>
      <c r="E24" s="138">
        <f>D24+C25+D26+E25</f>
        <v>-0.5</v>
      </c>
      <c r="F24" s="157"/>
      <c r="G24" s="140">
        <v>3.6299999999999999</v>
      </c>
      <c r="H24" s="141"/>
      <c r="I24" s="142"/>
      <c r="J24" s="143"/>
      <c r="K24" s="144">
        <f>J24+I25+J26+K25</f>
        <v>-0.5</v>
      </c>
      <c r="L24" s="157"/>
      <c r="M24" s="51">
        <v>4.2000000000000002</v>
      </c>
      <c r="N24" s="158"/>
      <c r="O24" s="136"/>
      <c r="P24" s="137"/>
      <c r="Q24" s="138">
        <f>P24+O25+P26+Q25</f>
        <v>-0.5</v>
      </c>
      <c r="R24" s="145"/>
      <c r="S24" s="6">
        <f>S23*S22</f>
        <v>0</v>
      </c>
    </row>
    <row r="25" s="63" customFormat="1">
      <c r="A25" s="63" t="s">
        <v>210</v>
      </c>
      <c r="B25" s="135"/>
      <c r="C25" s="154"/>
      <c r="D25" s="155">
        <f>B25+F25</f>
        <v>-0.61070209777499995</v>
      </c>
      <c r="E25" s="156">
        <f>IF(G26=0,0,IF(F24=3,0,IF(H24=3,0,IF(H24=2,-0.5,IF(H24=1,0,-0.5)))))</f>
        <v>-0.5</v>
      </c>
      <c r="F25" s="157">
        <f>G23</f>
        <v>-0.61070209777499995</v>
      </c>
      <c r="G25" s="51">
        <v>3</v>
      </c>
      <c r="H25" s="158">
        <f>H23</f>
        <v>0.61070209777499995</v>
      </c>
      <c r="I25" s="159">
        <f>IF(G26=0,0,IF(H24=3,0,IF(F24=3,0,IF(F24=2,-0.5,IF(F24=1,0,(G26/(G26+M26))*(-0.5))))))</f>
        <v>-0.26819923371647508</v>
      </c>
      <c r="J25" s="160">
        <f>IF(G24=0,H26+L25,IF(M24=0,L26+H25,H25+L25))</f>
        <v>-0.20684869222500013</v>
      </c>
      <c r="K25" s="161">
        <f>IF(M26=0,0,IF(L24=3,0,IF(N24=3,0,IF(N24=2,-0.5,IF(N24=1,0,(M26/(M26+G26))*(-0.5))))))</f>
        <v>-0.23180076628352492</v>
      </c>
      <c r="L25" s="157">
        <f>M23</f>
        <v>-0.81755079000000008</v>
      </c>
      <c r="M25" s="51">
        <v>3</v>
      </c>
      <c r="N25" s="158">
        <f>N23</f>
        <v>0.81755079000000008</v>
      </c>
      <c r="O25" s="154">
        <f>IF(M26=0,0,IF(N24=3,0,IF(L24=3,0,IF(L24=2,-0.5,IF(L24=1,0,-0.5)))))</f>
        <v>-0.5</v>
      </c>
      <c r="P25" s="155">
        <f>N25+R25</f>
        <v>0.81755079000000008</v>
      </c>
      <c r="Q25" s="156"/>
      <c r="R25" s="145">
        <v>0</v>
      </c>
    </row>
    <row r="26" s="63" customFormat="1" ht="13.800000000000001">
      <c r="A26" s="134"/>
      <c r="B26" s="162"/>
      <c r="C26" s="163"/>
      <c r="D26" s="164"/>
      <c r="E26" s="165"/>
      <c r="F26" s="166"/>
      <c r="G26" s="167">
        <f>IF(G24=0,0,G25/G24)</f>
        <v>0.82644628099173556</v>
      </c>
      <c r="H26" s="168"/>
      <c r="I26" s="169"/>
      <c r="J26" s="170"/>
      <c r="K26" s="171"/>
      <c r="L26" s="166">
        <f>1.5*1.5*(L9+L10)/-2</f>
        <v>-0.62567662499999999</v>
      </c>
      <c r="M26" s="167">
        <f>IF(M24=0,0,M25/M24)</f>
        <v>0.7142857142857143</v>
      </c>
      <c r="N26" s="168"/>
      <c r="O26" s="163"/>
      <c r="P26" s="164"/>
      <c r="Q26" s="165"/>
      <c r="R26" s="172"/>
    </row>
    <row r="27" ht="14.4">
      <c r="A27" s="24" t="s">
        <v>202</v>
      </c>
      <c r="B27" s="6">
        <f>B22*B23</f>
        <v>0</v>
      </c>
      <c r="C27" s="24"/>
      <c r="D27" s="174">
        <f>B27</f>
        <v>0</v>
      </c>
      <c r="E27" s="175">
        <f>(D25+I27)*E25</f>
        <v>0.27761271851249997</v>
      </c>
      <c r="F27" s="24"/>
      <c r="G27" s="8" t="s">
        <v>223</v>
      </c>
      <c r="H27" s="7">
        <f>F7</f>
        <v>0</v>
      </c>
      <c r="I27" s="176">
        <f>(J25)*I25</f>
        <v>0.055476660750000031</v>
      </c>
      <c r="J27" s="177" t="s">
        <v>224</v>
      </c>
      <c r="K27" s="178">
        <f>(J25)*K25</f>
        <v>0.047947685362500034</v>
      </c>
      <c r="L27" s="24"/>
      <c r="M27" s="8" t="s">
        <v>223</v>
      </c>
      <c r="N27" s="7">
        <f>L7</f>
        <v>0</v>
      </c>
      <c r="O27" s="179">
        <f>(P25+K27)*O25</f>
        <v>-0.43274923768125007</v>
      </c>
      <c r="P27" s="180">
        <f>S24</f>
        <v>0</v>
      </c>
      <c r="Q27" s="177"/>
      <c r="R27" s="24"/>
    </row>
    <row r="28" ht="13.800000000000001">
      <c r="A28" s="183"/>
      <c r="C28" s="71" t="s">
        <v>232</v>
      </c>
      <c r="D28" s="58">
        <f>F38+B27</f>
        <v>0.71122023637672183</v>
      </c>
      <c r="E28" s="184">
        <f>(D25+I28)*E25</f>
        <v>0.25680897073124997</v>
      </c>
      <c r="F28" s="24">
        <f>IF(G24=0,0,IF(H27=0,0,-1*(H27/G24)))</f>
        <v>0</v>
      </c>
      <c r="G28" s="7" t="s">
        <v>233</v>
      </c>
      <c r="H28" s="7">
        <f>IF(G24=0,0,IF(H27=0,0,H27/G24))</f>
        <v>0</v>
      </c>
      <c r="I28" s="176">
        <f>(J25+E27+O27)*I25</f>
        <v>0.097084156312500058</v>
      </c>
      <c r="J28" s="131">
        <f>IF(G24=0,L38+H39,IF(M24=0,L39+H38,H38+L38))</f>
        <v>2.7332934519995709</v>
      </c>
      <c r="K28" s="178">
        <f>(J25+E27+O27)*K25</f>
        <v>0.083908449384375056</v>
      </c>
      <c r="L28" s="24">
        <f>IF(M24=0,0,IF(N27=0,0,-1*(N27/M24)))</f>
        <v>0</v>
      </c>
      <c r="M28" s="7" t="s">
        <v>233</v>
      </c>
      <c r="N28" s="7">
        <f>IF(M24=0,0,IF(N27=0,0,N27/M24))</f>
        <v>0</v>
      </c>
      <c r="O28" s="179">
        <f>(P25+K28)*O25</f>
        <v>-0.45072961969218756</v>
      </c>
      <c r="P28" s="131">
        <f>N38+P27</f>
        <v>0.91019562162370771</v>
      </c>
      <c r="Q28" s="46" t="s">
        <v>234</v>
      </c>
      <c r="R28" s="24"/>
    </row>
    <row r="29">
      <c r="A29" s="183"/>
      <c r="C29" s="24"/>
      <c r="D29" s="24"/>
      <c r="E29" s="184">
        <f>(D25+I29)*E25</f>
        <v>0.25160803378593743</v>
      </c>
      <c r="F29" s="24"/>
      <c r="G29" s="7" t="s">
        <v>243</v>
      </c>
      <c r="H29" s="7"/>
      <c r="I29" s="176">
        <f>(J25+E28+O28)*I25</f>
        <v>0.10748603020312505</v>
      </c>
      <c r="J29" s="188"/>
      <c r="K29" s="178">
        <f>(J25+E28+O28)*K25</f>
        <v>0.092898640389843801</v>
      </c>
      <c r="L29" s="24"/>
      <c r="M29" s="7" t="s">
        <v>243</v>
      </c>
      <c r="N29" s="7"/>
      <c r="O29" s="179">
        <f>(P25+K29)*O25</f>
        <v>-0.45522471519492191</v>
      </c>
      <c r="P29" s="129"/>
      <c r="Q29" s="24"/>
      <c r="R29" s="24"/>
    </row>
    <row r="30">
      <c r="E30" s="184">
        <f>(D25+I30)*E25</f>
        <v>0.2503077995496093</v>
      </c>
      <c r="F30" s="24">
        <f>IF(G24=0,0,IF(F11=0,0,IF(F12=0,0,F12*(G24-F11)/G24)))</f>
        <v>0</v>
      </c>
      <c r="G30" s="7" t="s">
        <v>253</v>
      </c>
      <c r="H30" s="7">
        <f>IF(G24=0,0,IF(F11=0,0,IF(F12=0,0,F12*F11/G24)))</f>
        <v>0</v>
      </c>
      <c r="I30" s="176">
        <f>(J25+E29+O29)*I25</f>
        <v>0.11008649867578131</v>
      </c>
      <c r="J30" s="188"/>
      <c r="K30" s="178">
        <f>(J25+E29+O29)*K25</f>
        <v>0.095146188141210994</v>
      </c>
      <c r="L30" s="24">
        <f>IF(M24=0,0,IF(L11=0,0,IF(L12=0,0,L12*(M24-L11)/M24)))</f>
        <v>0</v>
      </c>
      <c r="M30" s="7" t="s">
        <v>253</v>
      </c>
      <c r="N30" s="7">
        <f>IF(M24=0,0,IF(L11=0,0,IF(L12=0,0,L12*L11/M24)))</f>
        <v>0</v>
      </c>
      <c r="O30" s="179">
        <f>(P25+K30)*O25</f>
        <v>-0.45634848907060555</v>
      </c>
      <c r="P30" s="129"/>
      <c r="Q30" s="24"/>
      <c r="R30" s="24"/>
    </row>
    <row r="31">
      <c r="E31" s="184">
        <f>(D25+I31)*E25</f>
        <v>0.24998274099052728</v>
      </c>
      <c r="F31" s="24">
        <f>IF(G24=0,0,IF(F13=0,0,IF(F14=0,0,F14*(G24-F13)/G24)))</f>
        <v>0</v>
      </c>
      <c r="G31" s="7" t="s">
        <v>262</v>
      </c>
      <c r="H31" s="7">
        <f>IF(G24=0,0,IF(F13=0,0,IF(F14=0,0,F14*F13/G24)))</f>
        <v>0</v>
      </c>
      <c r="I31" s="176">
        <f>(J25+E30+O30)*I25</f>
        <v>0.11073661579394538</v>
      </c>
      <c r="J31" s="188"/>
      <c r="K31" s="178">
        <f>(J25+E30+O30)*K25</f>
        <v>0.09570807507905281</v>
      </c>
      <c r="L31" s="24">
        <f>IF(M24=0,0,IF(L13=0,0,IF(L14=0,0,L14*(M24-L13)/M24)))</f>
        <v>0</v>
      </c>
      <c r="M31" s="7" t="s">
        <v>262</v>
      </c>
      <c r="N31" s="7">
        <f>IF(M24=0,0,IF(L13=0,0,IF(L14=0,0,L14*L13/M24)))</f>
        <v>0</v>
      </c>
      <c r="O31" s="179">
        <f>(P25+K31)*O25</f>
        <v>-0.45662943253952643</v>
      </c>
      <c r="P31" s="129"/>
      <c r="Q31" s="24"/>
      <c r="R31" s="24"/>
    </row>
    <row r="32">
      <c r="E32" s="184">
        <f>(D25+I32)*E25</f>
        <v>0.24990147635075677</v>
      </c>
      <c r="F32" s="24">
        <f>IF(G24=0,0,IF(F15=0,0,IF(F16=0,0,F16*(G24-F15)/G24)))</f>
        <v>0</v>
      </c>
      <c r="G32" s="7" t="s">
        <v>274</v>
      </c>
      <c r="H32" s="7">
        <f>IF(G24=0,0,IF(F15=0,0,IF(F16=0,0,F16*F15/G24)))</f>
        <v>0</v>
      </c>
      <c r="I32" s="176">
        <f>(J25+E31+O31)*I25</f>
        <v>0.1108991450734864</v>
      </c>
      <c r="J32" s="188"/>
      <c r="K32" s="178">
        <f>(J25+E31+O31)*K25</f>
        <v>0.09584854681351325</v>
      </c>
      <c r="L32" s="24">
        <f>IF(M24=0,0,IF(L15=0,0,IF(L16=0,0,L16*(M24-L15)/M24)))</f>
        <v>0</v>
      </c>
      <c r="M32" s="7" t="s">
        <v>274</v>
      </c>
      <c r="N32" s="7">
        <f>IF(M24=0,0,IF(L15=0,0,IF(L16=0,0,L16*L15/M24)))</f>
        <v>0</v>
      </c>
      <c r="O32" s="179">
        <f>(P25+K32)*O25</f>
        <v>-0.45669966840675669</v>
      </c>
      <c r="P32" s="129"/>
      <c r="Q32" s="24"/>
      <c r="R32" s="24"/>
    </row>
    <row r="33">
      <c r="E33" s="184">
        <f>(D25+I33)*E25</f>
        <v>0.24988116019081413</v>
      </c>
      <c r="F33" s="24">
        <f>IF(G24=0,0,IF(F17=0,0,IF(F18=0,0,F18*(G24-F17)/G24)))</f>
        <v>0</v>
      </c>
      <c r="G33" s="7" t="s">
        <v>282</v>
      </c>
      <c r="H33" s="7">
        <f>IF(G24=0,0,IF(F17=0,0,IF(F18=0,0,F18*F17/G24)))</f>
        <v>0</v>
      </c>
      <c r="I33" s="176">
        <f>(J25+E32+O32)*I25</f>
        <v>0.11093977739337166</v>
      </c>
      <c r="J33" s="188"/>
      <c r="K33" s="178">
        <f>(J25+E32+O32)*K25</f>
        <v>0.095883664747128367</v>
      </c>
      <c r="L33" s="24">
        <f>IF(M24=0,0,IF(L17=0,0,IF(L18=0,0,L18*(M24-L17)/M24)))</f>
        <v>0</v>
      </c>
      <c r="M33" s="7" t="s">
        <v>282</v>
      </c>
      <c r="N33" s="7">
        <f>IF(M24=0,0,IF(L17=0,0,IF(L18=0,0,L18*L17/M24)))</f>
        <v>0</v>
      </c>
      <c r="O33" s="179">
        <f>(P25+K33)*O25</f>
        <v>-0.45671722737356424</v>
      </c>
      <c r="P33" s="129"/>
      <c r="Q33" s="24"/>
      <c r="R33" s="24"/>
    </row>
    <row r="34">
      <c r="E34" s="184">
        <f>(D25+I34)*E25</f>
        <v>0.24987608115082849</v>
      </c>
      <c r="F34" s="24">
        <f>IF(G24=0,0,IF(F19=0,0,IF(F20=0,0,F20*(G24-F19)/G24)))</f>
        <v>0</v>
      </c>
      <c r="G34" s="7" t="s">
        <v>289</v>
      </c>
      <c r="H34" s="7">
        <f>IF(G24=0,0,IF(F19=0,0,IF(F20=0,0,F20*F19/G24)))</f>
        <v>0</v>
      </c>
      <c r="I34" s="176">
        <f>(J25+E33+O33)*I25</f>
        <v>0.11094993547334298</v>
      </c>
      <c r="J34" s="188"/>
      <c r="K34" s="178">
        <f>(J25+E33+O33)*K25</f>
        <v>0.095892444230532142</v>
      </c>
      <c r="L34" s="24">
        <f>IF(M24=0,0,IF(L19=0,0,IF(L20=0,0,L20*(M24-L19)/M24)))</f>
        <v>0</v>
      </c>
      <c r="M34" s="7" t="s">
        <v>289</v>
      </c>
      <c r="N34" s="7">
        <f>IF(M24=0,0,IF(L19=0,0,IF(L20=0,0,L20*L19/M24)))</f>
        <v>0</v>
      </c>
      <c r="O34" s="179">
        <f>(P25+K34)*O25</f>
        <v>-0.4567216171152661</v>
      </c>
      <c r="P34" s="129"/>
      <c r="Q34" s="24"/>
      <c r="R34" s="24"/>
    </row>
    <row r="35">
      <c r="E35" s="184">
        <f>(D25+I35)*E25</f>
        <v>0.24987481139083209</v>
      </c>
      <c r="F35" s="7">
        <f>IF(G24=0,0,IF(F9=0,0,F9*G24/2))</f>
        <v>0.70412562000000001</v>
      </c>
      <c r="G35" s="7" t="s">
        <v>301</v>
      </c>
      <c r="H35" s="7">
        <f t="shared" ref="H35:H36" si="836">F35</f>
        <v>0.70412562000000001</v>
      </c>
      <c r="I35" s="176">
        <f>(J25+E34+O34)*I25</f>
        <v>0.11095247499333578</v>
      </c>
      <c r="J35" s="188"/>
      <c r="K35" s="178">
        <f>(J25+E34+O34)*K25</f>
        <v>0.095894639101383086</v>
      </c>
      <c r="L35" s="7">
        <f>IF(M24=0,0,IF(L9=0,0,L9*M24/2))</f>
        <v>0.81469080000000005</v>
      </c>
      <c r="M35" s="7" t="s">
        <v>301</v>
      </c>
      <c r="N35" s="7">
        <f t="shared" ref="N35:N36" si="837">L35</f>
        <v>0.81469080000000005</v>
      </c>
      <c r="O35" s="179">
        <f>(P25+K35)*O25</f>
        <v>-0.45672271455069158</v>
      </c>
      <c r="P35" s="129"/>
      <c r="Q35" s="24"/>
      <c r="R35" s="24"/>
    </row>
    <row r="36">
      <c r="E36" s="184">
        <f>(D25+I36)*E25</f>
        <v>0.249874493950833</v>
      </c>
      <c r="F36" s="7">
        <f>IF(G24=0,0,IF(F10=0,0,F10*G24/2))</f>
        <v>0.30529933500000001</v>
      </c>
      <c r="G36" s="7" t="s">
        <v>308</v>
      </c>
      <c r="H36" s="7">
        <f t="shared" si="836"/>
        <v>0.30529933500000001</v>
      </c>
      <c r="I36" s="176">
        <f>(J25+E35+O35)*I25</f>
        <v>0.11095310987333398</v>
      </c>
      <c r="J36" s="188"/>
      <c r="K36" s="178">
        <f>(J25+E35+O35)*K25</f>
        <v>0.095895187819095812</v>
      </c>
      <c r="L36" s="7">
        <f>IF(M24=0,0,IF(L10=0,0,L10*M24/2))</f>
        <v>0.35323890000000002</v>
      </c>
      <c r="M36" s="7" t="s">
        <v>308</v>
      </c>
      <c r="N36" s="7">
        <f t="shared" si="837"/>
        <v>0.35323890000000002</v>
      </c>
      <c r="O36" s="179">
        <f>(P25+K36)*O25</f>
        <v>-0.45672298890954793</v>
      </c>
      <c r="P36" s="129"/>
      <c r="Q36" s="24"/>
      <c r="R36" s="24"/>
    </row>
    <row r="37">
      <c r="E37" s="184">
        <f>(D25+I37)*E25</f>
        <v>0.2498744145908332</v>
      </c>
      <c r="F37" s="7">
        <f>IF(G24=0,0,-1*(E42+I42)/G24)</f>
        <v>-0.29820471862327824</v>
      </c>
      <c r="G37" s="7" t="s">
        <v>314</v>
      </c>
      <c r="H37" s="7">
        <f>IF(G24=0,0,(E42+I42)/G24)</f>
        <v>0.29820471862327824</v>
      </c>
      <c r="I37" s="176">
        <f>(J25+E36+O36)*I25</f>
        <v>0.11095326859333354</v>
      </c>
      <c r="J37" s="188"/>
      <c r="K37" s="178">
        <f>(J25+E36+O36)*K25</f>
        <v>0.09589532499852399</v>
      </c>
      <c r="L37" s="7">
        <f>IF(M24=0,0,-1*(K42+O42)/M24)</f>
        <v>0.25773407837629247</v>
      </c>
      <c r="M37" s="7" t="s">
        <v>233</v>
      </c>
      <c r="N37" s="7">
        <f>IF(M24=0,0,(K42+O42)/M24)</f>
        <v>-0.25773407837629247</v>
      </c>
      <c r="O37" s="179">
        <f>(P25+K37)*O25</f>
        <v>-0.45672305749926201</v>
      </c>
      <c r="P37" s="129"/>
      <c r="Q37" s="24"/>
      <c r="R37" s="24"/>
    </row>
    <row r="38">
      <c r="E38" s="184">
        <f>(D25+I38)*E25</f>
        <v>0.24987439475083326</v>
      </c>
      <c r="F38" s="7">
        <f>SUM(F28:F37)</f>
        <v>0.71122023637672183</v>
      </c>
      <c r="G38" s="7" t="s">
        <v>320</v>
      </c>
      <c r="H38" s="7">
        <f>SUM(H28:H37)</f>
        <v>1.3076296736232784</v>
      </c>
      <c r="I38" s="176">
        <f>(J25+E37+O37)*I25</f>
        <v>0.11095330827333343</v>
      </c>
      <c r="J38" s="188"/>
      <c r="K38" s="178">
        <f>(J25+E37+O37)*K25</f>
        <v>0.095895359293381041</v>
      </c>
      <c r="L38" s="7">
        <f>SUM(L28:L37)</f>
        <v>1.4256637783762927</v>
      </c>
      <c r="M38" s="7" t="s">
        <v>320</v>
      </c>
      <c r="N38" s="7">
        <f>SUM(N28:N37)</f>
        <v>0.91019562162370771</v>
      </c>
      <c r="O38" s="179">
        <f>(P25+K38)*O25</f>
        <v>-0.45672307464669054</v>
      </c>
      <c r="P38" s="129"/>
      <c r="Q38" s="24"/>
      <c r="R38" s="24"/>
    </row>
    <row r="39">
      <c r="E39" s="184">
        <f>(D25+I39)*E25</f>
        <v>0.24987438979083326</v>
      </c>
      <c r="F39" s="7"/>
      <c r="G39" s="7" t="s">
        <v>324</v>
      </c>
      <c r="H39" s="51"/>
      <c r="I39" s="176">
        <f>(J25+E38+O38)*I25</f>
        <v>0.11095331819333341</v>
      </c>
      <c r="J39" s="188"/>
      <c r="K39" s="178">
        <f>(J25+E38+O38)*K25</f>
        <v>0.095895367867095307</v>
      </c>
      <c r="L39" s="51"/>
      <c r="M39" s="7" t="s">
        <v>324</v>
      </c>
      <c r="N39" s="63"/>
      <c r="O39" s="179">
        <f>(P25+K39)*O25</f>
        <v>-0.45672307893354769</v>
      </c>
      <c r="P39" s="129"/>
      <c r="Q39" s="24"/>
      <c r="R39" s="24"/>
    </row>
    <row r="40">
      <c r="A40" s="183"/>
      <c r="B40" s="24"/>
      <c r="C40" s="24"/>
      <c r="D40" s="24"/>
      <c r="E40" s="184">
        <f>(D25+I40)*E25</f>
        <v>0.24987438855083327</v>
      </c>
      <c r="F40" s="7"/>
      <c r="G40" s="7"/>
      <c r="H40" s="7"/>
      <c r="I40" s="176">
        <f>(J25+E39+O39)*I25</f>
        <v>0.1109533206733334</v>
      </c>
      <c r="J40" s="188"/>
      <c r="K40" s="178">
        <f>(J25+E39+O39)*K25</f>
        <v>0.095895370010523881</v>
      </c>
      <c r="L40" s="7"/>
      <c r="M40" s="7"/>
      <c r="O40" s="179">
        <f>(P25+K40)*O25</f>
        <v>-0.45672308000526196</v>
      </c>
      <c r="P40" s="129"/>
      <c r="Q40" s="24"/>
      <c r="R40" s="24"/>
    </row>
    <row r="41" ht="13.800000000000001">
      <c r="A41" s="183" t="s">
        <v>337</v>
      </c>
      <c r="B41" s="24" t="s">
        <v>338</v>
      </c>
      <c r="C41" s="24" t="s">
        <v>339</v>
      </c>
      <c r="D41" s="24"/>
      <c r="E41" s="198">
        <f>(D25+I41)*E25</f>
        <v>0.24987438824083327</v>
      </c>
      <c r="F41" s="7"/>
      <c r="G41" s="7"/>
      <c r="H41" s="7"/>
      <c r="I41" s="176">
        <f>(J25+E40+O40)*I25</f>
        <v>0.11095332129333339</v>
      </c>
      <c r="J41" s="188"/>
      <c r="K41" s="199">
        <f>(J25+E40+O40)*K25</f>
        <v>0.095895370546381017</v>
      </c>
      <c r="L41" s="7"/>
      <c r="M41" s="7"/>
      <c r="O41" s="200">
        <f>(P25+K41)*O25</f>
        <v>-0.45672308027319053</v>
      </c>
      <c r="P41" s="129"/>
      <c r="Q41" s="24"/>
      <c r="R41" s="24"/>
    </row>
    <row r="42" ht="13.800000000000001">
      <c r="A42" s="6">
        <f>MAX(A43:A44)</f>
        <v>1.0824831291804284</v>
      </c>
      <c r="B42" s="6">
        <f>MAX(B43:B44)</f>
        <v>1.537091155226459</v>
      </c>
      <c r="C42" s="24">
        <f>MAX(A42:B42)</f>
        <v>1.537091155226459</v>
      </c>
      <c r="D42" s="75"/>
      <c r="E42" s="204">
        <f>F25+(2*E41)+I41</f>
        <v>0</v>
      </c>
      <c r="F42" s="7"/>
      <c r="H42" s="7"/>
      <c r="I42" s="205">
        <f>H25+(2*I41)+E41</f>
        <v>1.0824831286025001</v>
      </c>
      <c r="J42" s="188"/>
      <c r="K42" s="206">
        <f>L25+(2*K41)+O41</f>
        <v>-1.0824831291804284</v>
      </c>
      <c r="O42" s="207">
        <f>N25+(2*O41)+K41</f>
        <v>0</v>
      </c>
      <c r="P42" s="129"/>
      <c r="Q42" s="24"/>
      <c r="R42" s="24"/>
    </row>
    <row r="43">
      <c r="A43" s="183">
        <f>ABS(MIN(E42:AA42))</f>
        <v>1.0824831291804284</v>
      </c>
      <c r="B43" s="6">
        <f>MAX(E44:Y44)</f>
        <v>1.537091155226459</v>
      </c>
      <c r="C43" s="24"/>
      <c r="D43" s="24"/>
      <c r="E43" s="208"/>
      <c r="F43" s="7"/>
      <c r="G43" s="24"/>
      <c r="H43" s="7"/>
      <c r="I43" s="209"/>
      <c r="J43" s="24"/>
      <c r="K43" s="210">
        <f>I42+K42</f>
        <v>-5.7792837182546464e-10</v>
      </c>
      <c r="L43" s="210"/>
      <c r="M43" s="24"/>
      <c r="O43" s="208"/>
      <c r="P43" s="24"/>
      <c r="Q43" s="24"/>
      <c r="R43" s="24"/>
    </row>
    <row r="44" ht="13.800000000000001">
      <c r="A44" s="6">
        <f>MAX(E42:AA42)</f>
        <v>1.0824831286025001</v>
      </c>
      <c r="B44" s="183">
        <f>ABS(MIN(E44:AA44))</f>
        <v>0.65193560043067633</v>
      </c>
      <c r="C44" s="24"/>
      <c r="D44" s="24"/>
      <c r="E44" s="208"/>
      <c r="F44" s="7"/>
      <c r="G44" s="24">
        <f>G54</f>
        <v>0.65193560043067633</v>
      </c>
      <c r="H44" s="7"/>
      <c r="I44" s="209"/>
      <c r="J44" s="24"/>
      <c r="K44" s="209"/>
      <c r="L44" s="210"/>
      <c r="M44" s="24">
        <f>M54</f>
        <v>1.537091155226459</v>
      </c>
      <c r="O44" s="208"/>
      <c r="P44" s="24"/>
      <c r="Q44" s="24"/>
      <c r="R44" s="24"/>
    </row>
    <row r="45" ht="13.800000000000001">
      <c r="D45" s="6" t="s">
        <v>355</v>
      </c>
      <c r="G45" s="7"/>
      <c r="M45" s="7"/>
      <c r="O45" s="211"/>
      <c r="P45" s="212" t="str">
        <f>IF(P46&lt;0.01,IF(P46&gt;-0.01,"Cierra de diagrama","No Cierra"),"No Cierra")</f>
        <v xml:space="preserve">Cierra de diagrama</v>
      </c>
      <c r="Q45" s="33"/>
    </row>
    <row r="46" ht="13.800000000000001">
      <c r="A46" s="6" t="s">
        <v>361</v>
      </c>
      <c r="B46" s="6" t="s">
        <v>362</v>
      </c>
      <c r="C46" s="6" t="s">
        <v>363</v>
      </c>
      <c r="D46" s="7">
        <f>D50+D47</f>
        <v>0.71122023637672183</v>
      </c>
      <c r="E46" s="7"/>
      <c r="F46" s="7"/>
      <c r="G46" s="7">
        <f>IF(G49=0,0,D46-E48)</f>
        <v>0</v>
      </c>
      <c r="H46" s="7"/>
      <c r="I46" s="7"/>
      <c r="J46" s="7">
        <f>J50+J47</f>
        <v>1.4256637783762924</v>
      </c>
      <c r="K46" s="7"/>
      <c r="L46" s="7"/>
      <c r="M46" s="7">
        <f>IF(M49=0,0,J46-K48)</f>
        <v>0</v>
      </c>
      <c r="N46" s="7"/>
      <c r="O46" s="7"/>
      <c r="P46" s="215">
        <f>P50+P47</f>
        <v>0</v>
      </c>
    </row>
    <row r="47" ht="14.4">
      <c r="A47" s="6">
        <f>MAX(D46:AB47)</f>
        <v>2.7332934519995709</v>
      </c>
      <c r="B47" s="6">
        <f>MIN(E50:CL50)</f>
        <v>-1.3076296736232784</v>
      </c>
      <c r="C47" s="6">
        <f>MAX(A47:A48)</f>
        <v>2.7332934519995709</v>
      </c>
      <c r="D47" s="222">
        <f>D28</f>
        <v>0.71122023637672183</v>
      </c>
      <c r="J47" s="222">
        <f>J28</f>
        <v>2.7332934519995709</v>
      </c>
      <c r="P47" s="222">
        <f>P28</f>
        <v>0.91019562162370771</v>
      </c>
    </row>
    <row r="48" ht="13.800000000000001">
      <c r="A48" s="6">
        <f>B47*-1</f>
        <v>1.3076296736232784</v>
      </c>
      <c r="D48" s="224"/>
      <c r="E48" s="225">
        <f>G48*G24/2</f>
        <v>0.70412562000000001</v>
      </c>
      <c r="F48" s="226" t="s">
        <v>191</v>
      </c>
      <c r="G48" s="227">
        <f>F9</f>
        <v>0.38794800000000002</v>
      </c>
      <c r="H48" s="226"/>
      <c r="I48" s="228">
        <f>E48</f>
        <v>0.70412562000000001</v>
      </c>
      <c r="J48" s="224"/>
      <c r="K48" s="225">
        <f>M48*M24/2</f>
        <v>0.81469080000000005</v>
      </c>
      <c r="L48" s="226" t="s">
        <v>191</v>
      </c>
      <c r="M48" s="227">
        <f>L9</f>
        <v>0.38794800000000002</v>
      </c>
      <c r="N48" s="226"/>
      <c r="O48" s="228">
        <f>K48</f>
        <v>0.81469080000000005</v>
      </c>
      <c r="P48" s="224"/>
    </row>
    <row r="49" ht="13.800000000000001">
      <c r="D49" s="229"/>
      <c r="E49" s="230"/>
      <c r="F49" s="231" t="s">
        <v>371</v>
      </c>
      <c r="G49" s="232">
        <f>F12</f>
        <v>0</v>
      </c>
      <c r="H49" s="231"/>
      <c r="I49" s="231">
        <f>G48*G24</f>
        <v>1.40825124</v>
      </c>
      <c r="J49" s="229"/>
      <c r="K49" s="230"/>
      <c r="L49" s="231" t="s">
        <v>371</v>
      </c>
      <c r="M49" s="232">
        <f>L12</f>
        <v>0</v>
      </c>
      <c r="N49" s="231"/>
      <c r="O49" s="231">
        <f>M48*M24</f>
        <v>1.6293816000000001</v>
      </c>
      <c r="P49" s="229"/>
    </row>
    <row r="50" ht="14.4">
      <c r="D50" s="7">
        <f>B27*(-1)</f>
        <v>0</v>
      </c>
      <c r="E50" s="7"/>
      <c r="F50" s="7"/>
      <c r="G50" s="7">
        <f>IF(G49=0,0,G46-G49)</f>
        <v>0</v>
      </c>
      <c r="H50" s="7"/>
      <c r="I50" s="7"/>
      <c r="J50" s="7">
        <f>IF(G24=0,-1*H39,IF(G49=0,D46-H38-F38,G50-I48))</f>
        <v>-1.3076296736232784</v>
      </c>
      <c r="K50" s="7"/>
      <c r="L50" s="7"/>
      <c r="M50" s="7">
        <f>IF(M49=0,0,M46-M49)</f>
        <v>0</v>
      </c>
      <c r="N50" s="7"/>
      <c r="O50" s="7"/>
      <c r="P50" s="7">
        <f>IF(M24=0,-1*N39,IF(M49=0,J46-N38-L38,M50-O48))</f>
        <v>-0.91019562162370793</v>
      </c>
    </row>
    <row r="51" ht="13.800000000000001">
      <c r="F51" s="233" t="s">
        <v>373</v>
      </c>
      <c r="G51" s="67"/>
      <c r="H51" s="67"/>
      <c r="I51" s="67"/>
      <c r="J51" s="67"/>
      <c r="K51" s="67"/>
    </row>
    <row r="52" ht="13.800000000000001">
      <c r="F52" s="234"/>
      <c r="G52" s="233" t="s">
        <v>374</v>
      </c>
      <c r="H52" s="67"/>
      <c r="I52" s="67"/>
      <c r="J52" s="67"/>
      <c r="K52" s="67"/>
    </row>
    <row r="53" ht="13.800000000000001">
      <c r="F53" s="234"/>
      <c r="G53" s="234"/>
      <c r="H53" s="233" t="s">
        <v>377</v>
      </c>
      <c r="I53" s="67"/>
      <c r="J53" s="67"/>
      <c r="K53" s="67"/>
      <c r="L53" s="67"/>
      <c r="M53" s="67"/>
    </row>
    <row r="54" ht="13.800000000000001">
      <c r="C54" s="236">
        <f>B25</f>
        <v>0</v>
      </c>
      <c r="D54" s="237">
        <f>D46</f>
        <v>0.71122023637672183</v>
      </c>
      <c r="E54" s="237">
        <f>E42</f>
        <v>0</v>
      </c>
      <c r="F54" s="238">
        <f>IF(D54=0,0,IF(G48=0,0,IF(G49=0,D54/G48,F11)))</f>
        <v>1.8332875446624852</v>
      </c>
      <c r="G54" s="239">
        <f>E54+IF(G49=0,D54*F54/2,(D46+G46)*F54/2)</f>
        <v>0.65193560043067633</v>
      </c>
      <c r="H54" s="240">
        <f>IF(G24=0,0,G24-F54)</f>
        <v>1.7967124553375147</v>
      </c>
      <c r="I54" s="236">
        <f>I42</f>
        <v>1.0824831286025001</v>
      </c>
      <c r="J54" s="236">
        <f>J46</f>
        <v>1.4256637783762924</v>
      </c>
      <c r="K54" s="241">
        <f>K42</f>
        <v>-1.0824831291804284</v>
      </c>
      <c r="L54" s="238">
        <f>IF(J54=0,0,IF(M48=0,0,IF(M49=0,J54/M48,L11)))</f>
        <v>3.6748836915676648</v>
      </c>
      <c r="M54" s="239">
        <f>K54+IF(M49=0,J54*L54/2,(J46+M46)*L54/2)</f>
        <v>1.537091155226459</v>
      </c>
      <c r="N54" s="240">
        <f>IF(M24=0,0,M24-L54)</f>
        <v>0.52511630843233537</v>
      </c>
      <c r="O54" s="236">
        <f>O42</f>
        <v>0</v>
      </c>
      <c r="P54" s="237">
        <f>P46</f>
        <v>0</v>
      </c>
      <c r="Q54" s="242">
        <f>R25</f>
        <v>0</v>
      </c>
    </row>
    <row r="55" ht="13.800000000000001">
      <c r="D55" s="7" t="s">
        <v>378</v>
      </c>
      <c r="G55" s="7" t="s">
        <v>379</v>
      </c>
      <c r="H55" s="6">
        <f>((D46+J50)/2)*G45</f>
        <v>0</v>
      </c>
      <c r="I55" s="234"/>
      <c r="J55" s="234"/>
      <c r="K55" s="246" t="s">
        <v>380</v>
      </c>
      <c r="L55" s="17"/>
      <c r="M55" s="17"/>
      <c r="N55" s="17"/>
    </row>
    <row r="56" ht="13.800000000000001">
      <c r="I56" s="234"/>
      <c r="J56" s="246" t="s">
        <v>381</v>
      </c>
      <c r="K56" s="17"/>
      <c r="L56" s="17"/>
      <c r="M56" s="17"/>
    </row>
    <row r="57" ht="13.800000000000001">
      <c r="I57" s="246" t="s">
        <v>210</v>
      </c>
      <c r="J57" s="32" t="s">
        <v>382</v>
      </c>
      <c r="K57" s="32"/>
    </row>
  </sheetData>
  <printOptions headings="0" gridLines="0" verticalCentered="1"/>
  <pageMargins left="0.74803149606299213" right="0.74803149606299213" top="0.98425196850393704" bottom="0.98425196850393704" header="0.51181102362204722" footer="0.51181102362204722"/>
  <pageSetup paperSize="9" scale="100" fitToWidth="1" fitToHeight="1" pageOrder="downThenOver" orientation="landscape" usePrinterDefaults="1" blackAndWhite="0" draft="0" cellComments="none" useFirstPageNumber="0" errors="displayed" horizontalDpi="300" verticalDpi="3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A353" zoomScale="75" workbookViewId="0">
      <selection activeCell="G381" activeCellId="0" sqref="G381"/>
    </sheetView>
  </sheetViews>
  <sheetFormatPr defaultColWidth="9.109375" defaultRowHeight="15.6"/>
  <cols>
    <col customWidth="1" min="1" max="1" style="235" width="27.44140625"/>
    <col customWidth="1" min="2"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21.88671875"/>
    <col customWidth="1" min="12" max="12" style="235" width="13"/>
    <col customWidth="1" min="13" max="13" style="235" width="17.109375"/>
    <col customWidth="1" min="14" max="14" style="235" width="11.109375"/>
    <col customWidth="1" min="15" max="15" style="235" width="18.109375"/>
    <col customWidth="1" min="16" max="16" style="235" width="16.33203125"/>
    <col customWidth="1" min="17" max="21" style="235" width="11.109375"/>
    <col customWidth="1" min="22" max="22" style="235" width="16.5546875"/>
    <col customWidth="1" min="23" max="27" style="235" width="11.109375"/>
    <col customWidth="1" min="28" max="28" style="235" width="16.33203125"/>
    <col customWidth="1" min="29" max="33" style="235" width="14.6640625"/>
    <col customWidth="1" min="34" max="34" style="235" width="17.6640625"/>
    <col customWidth="1" min="35"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c r="A1" s="406"/>
      <c r="B1" s="407"/>
      <c r="C1" s="407"/>
      <c r="D1" s="407"/>
      <c r="E1" s="407"/>
      <c r="F1" s="407"/>
      <c r="G1" s="407"/>
      <c r="H1" s="408"/>
    </row>
    <row r="2" hidden="1">
      <c r="A2" s="409"/>
    </row>
    <row r="3" hidden="1">
      <c r="A3" s="409"/>
    </row>
    <row r="4" hidden="1">
      <c r="A4" s="409"/>
    </row>
    <row r="5" ht="16.199999999999999"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idden="1">
      <c r="A24" s="410" t="e">
        <f t="shared" ref="A24:A38" si="838">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idden="1">
      <c r="A25" s="410" t="e">
        <f t="shared" si="838"/>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idden="1">
      <c r="A26" s="410" t="e">
        <f t="shared" si="838"/>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idden="1">
      <c r="A27" s="410" t="e">
        <f t="shared" si="838"/>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idden="1">
      <c r="A28" s="410" t="e">
        <f t="shared" si="838"/>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idden="1">
      <c r="A29" s="445" t="e">
        <f t="shared" si="838"/>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idden="1">
      <c r="A30" s="445" t="e">
        <f t="shared" si="838"/>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idden="1">
      <c r="A31" s="445" t="e">
        <f t="shared" si="838"/>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idden="1">
      <c r="A32" s="445" t="e">
        <f t="shared" si="838"/>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idden="1">
      <c r="A33" s="445" t="e">
        <f t="shared" si="838"/>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idden="1">
      <c r="A34" s="445" t="e">
        <f t="shared" si="838"/>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idden="1">
      <c r="A35" s="445" t="e">
        <f t="shared" si="838"/>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idden="1">
      <c r="A36" s="445" t="e">
        <f t="shared" si="838"/>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idden="1">
      <c r="A37" s="445" t="e">
        <f t="shared" si="838"/>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838"/>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idden="1">
      <c r="A42" s="445" t="s">
        <v>800</v>
      </c>
      <c r="B42" s="417"/>
      <c r="C42" s="417"/>
      <c r="D42" s="451">
        <f t="shared" ref="D42:D43" si="839">D314</f>
        <v>0</v>
      </c>
      <c r="E42" s="235" t="s">
        <v>415</v>
      </c>
      <c r="J42" s="451">
        <f t="shared" ref="J42:J43" si="840">J314</f>
        <v>0</v>
      </c>
      <c r="P42" s="451">
        <f t="shared" ref="P42:P43" si="841">P314</f>
        <v>0</v>
      </c>
      <c r="V42" s="451">
        <f t="shared" ref="V42:V43" si="842">V314</f>
        <v>0</v>
      </c>
      <c r="AB42" s="451">
        <f t="shared" ref="AB42:AB43" si="843">AB314</f>
        <v>0</v>
      </c>
      <c r="AH42" s="451">
        <f t="shared" ref="AH42:AH43" si="844">AH314</f>
        <v>0</v>
      </c>
      <c r="AN42" s="451">
        <f t="shared" ref="AN42:AN43" si="845">AN314</f>
        <v>0</v>
      </c>
      <c r="AT42" s="451">
        <f t="shared" ref="AT42:AT43" si="846">AT314</f>
        <v>0</v>
      </c>
      <c r="AZ42" s="451">
        <f t="shared" ref="AZ42:AZ43" si="847">AZ314</f>
        <v>0</v>
      </c>
      <c r="BF42" s="451">
        <f t="shared" ref="BF42:BF43" si="848">BF314</f>
        <v>0</v>
      </c>
      <c r="BL42" s="451">
        <f t="shared" ref="BL42:BL43" si="849">BL314</f>
        <v>0</v>
      </c>
      <c r="BR42" s="451">
        <f t="shared" ref="BR42:BR43" si="850">BR314</f>
        <v>0</v>
      </c>
      <c r="BX42" s="451">
        <f t="shared" ref="BX42:BX43" si="851">BX314</f>
        <v>0</v>
      </c>
      <c r="BZ42" s="433"/>
      <c r="CD42" s="451">
        <f t="shared" ref="CD42:CD43" si="852">CD314</f>
        <v>0</v>
      </c>
      <c r="CJ42" s="451">
        <f t="shared" ref="CJ42:CJ43" si="853">CJ314</f>
        <v>0</v>
      </c>
      <c r="CL42" s="433"/>
    </row>
    <row r="43" hidden="1">
      <c r="A43" s="445">
        <f>SUM(D44:CY44)</f>
        <v>0</v>
      </c>
      <c r="B43" s="433"/>
      <c r="C43" s="417"/>
      <c r="D43" s="451">
        <f t="shared" si="839"/>
        <v>0</v>
      </c>
      <c r="E43" s="235" t="s">
        <v>801</v>
      </c>
      <c r="G43" s="445">
        <f>A43</f>
        <v>0</v>
      </c>
      <c r="J43" s="451">
        <f t="shared" si="840"/>
        <v>0</v>
      </c>
      <c r="M43" s="445">
        <f>G43</f>
        <v>0</v>
      </c>
      <c r="P43" s="451">
        <f t="shared" si="841"/>
        <v>0</v>
      </c>
      <c r="S43" s="445">
        <f>M43</f>
        <v>0</v>
      </c>
      <c r="V43" s="451">
        <f t="shared" si="842"/>
        <v>0</v>
      </c>
      <c r="Y43" s="445">
        <f>S43</f>
        <v>0</v>
      </c>
      <c r="AB43" s="451">
        <f t="shared" si="843"/>
        <v>0</v>
      </c>
      <c r="AE43" s="445">
        <f>Y43</f>
        <v>0</v>
      </c>
      <c r="AH43" s="451">
        <f t="shared" si="844"/>
        <v>0</v>
      </c>
      <c r="AK43" s="445">
        <f>AE43</f>
        <v>0</v>
      </c>
      <c r="AN43" s="451">
        <f t="shared" si="845"/>
        <v>0</v>
      </c>
      <c r="AQ43" s="445">
        <f>AK43</f>
        <v>0</v>
      </c>
      <c r="AT43" s="451">
        <f t="shared" si="846"/>
        <v>0</v>
      </c>
      <c r="AW43" s="445">
        <f>AQ43</f>
        <v>0</v>
      </c>
      <c r="AZ43" s="451">
        <f t="shared" si="847"/>
        <v>0</v>
      </c>
      <c r="BC43" s="445">
        <f>AW43</f>
        <v>0</v>
      </c>
      <c r="BF43" s="451">
        <f t="shared" si="848"/>
        <v>0</v>
      </c>
      <c r="BI43" s="445">
        <f>BC43</f>
        <v>0</v>
      </c>
      <c r="BL43" s="451">
        <f t="shared" si="849"/>
        <v>0</v>
      </c>
      <c r="BO43" s="445">
        <f>BI43</f>
        <v>0</v>
      </c>
      <c r="BR43" s="451">
        <f t="shared" si="850"/>
        <v>0</v>
      </c>
      <c r="BU43" s="445">
        <f>BO43</f>
        <v>0</v>
      </c>
      <c r="BX43" s="451">
        <f t="shared" si="851"/>
        <v>0</v>
      </c>
      <c r="BZ43" s="433"/>
      <c r="CA43" s="445">
        <f>BU43</f>
        <v>0</v>
      </c>
      <c r="CD43" s="451">
        <f t="shared" si="852"/>
        <v>0</v>
      </c>
      <c r="CG43" s="445">
        <f>CA43</f>
        <v>0</v>
      </c>
      <c r="CJ43" s="451">
        <f t="shared" si="853"/>
        <v>0</v>
      </c>
      <c r="CL43" s="433"/>
    </row>
    <row r="44"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idden="1">
      <c r="A47" s="410" t="e">
        <f>A77+A24</f>
        <v>#REF!</v>
      </c>
      <c r="B47" s="417"/>
      <c r="C47" s="417"/>
      <c r="D47" s="451">
        <f>IF(D46=0,0,D46*D45)</f>
        <v>0</v>
      </c>
      <c r="E47" s="235" t="s">
        <v>806</v>
      </c>
      <c r="G47" s="445" t="e">
        <f t="shared" ref="G47:G61" si="854">A47</f>
        <v>#REF!</v>
      </c>
      <c r="H47" s="433"/>
      <c r="J47" s="451">
        <f>IF(J46=0,0,J46*J45)</f>
        <v>0</v>
      </c>
      <c r="M47" s="445" t="e">
        <f t="shared" ref="M47:M61" si="855">G47</f>
        <v>#REF!</v>
      </c>
      <c r="N47" s="433"/>
      <c r="P47" s="451">
        <f>IF(P46=0,0,P46*P45)</f>
        <v>0</v>
      </c>
      <c r="S47" s="445" t="e">
        <f t="shared" ref="S47:S61" si="856">M47</f>
        <v>#REF!</v>
      </c>
      <c r="T47" s="433"/>
      <c r="V47" s="451">
        <f>IF(V46=0,0,V46*V45)</f>
        <v>0</v>
      </c>
      <c r="Y47" s="445" t="e">
        <f t="shared" ref="Y47:Y61" si="857">S47</f>
        <v>#REF!</v>
      </c>
      <c r="Z47" s="433"/>
      <c r="AB47" s="451">
        <f>IF(AB46=0,0,AB46*AB45)</f>
        <v>0</v>
      </c>
      <c r="AE47" s="445" t="e">
        <f t="shared" ref="AE47:AE61" si="858">Y47</f>
        <v>#REF!</v>
      </c>
      <c r="AF47" s="433"/>
      <c r="AH47" s="451">
        <f>IF(AH46=0,0,AH46*AH45)</f>
        <v>0</v>
      </c>
      <c r="AK47" s="445" t="e">
        <f t="shared" ref="AK47:AK61" si="859">AE47</f>
        <v>#REF!</v>
      </c>
      <c r="AL47" s="433"/>
      <c r="AN47" s="451">
        <f>IF(AN46=0,0,AN46*AN45)</f>
        <v>0</v>
      </c>
      <c r="AQ47" s="445" t="e">
        <f t="shared" ref="AQ47:AQ61" si="860">AK47</f>
        <v>#REF!</v>
      </c>
      <c r="AR47" s="433"/>
      <c r="AT47" s="451">
        <f>IF(AT46=0,0,AT46*AT45)</f>
        <v>0</v>
      </c>
      <c r="AW47" s="445" t="e">
        <f t="shared" ref="AW47:AW61" si="861">AQ47</f>
        <v>#REF!</v>
      </c>
      <c r="AX47" s="433"/>
      <c r="AZ47" s="451">
        <f>IF(AZ46=0,0,AZ46*AZ45)</f>
        <v>0</v>
      </c>
      <c r="BC47" s="445" t="e">
        <f t="shared" ref="BC47:BC61" si="862">AW47</f>
        <v>#REF!</v>
      </c>
      <c r="BD47" s="433"/>
      <c r="BF47" s="451">
        <f>IF(BF46=0,0,BF46*BF45)</f>
        <v>0</v>
      </c>
      <c r="BI47" s="445" t="e">
        <f t="shared" ref="BI47:BI61" si="863">BC47</f>
        <v>#REF!</v>
      </c>
      <c r="BJ47" s="433"/>
      <c r="BL47" s="451">
        <f>IF(BL46=0,0,BL46*BL45)</f>
        <v>0</v>
      </c>
      <c r="BO47" s="445" t="e">
        <f t="shared" ref="BO47:BO61" si="864">BI47</f>
        <v>#REF!</v>
      </c>
      <c r="BP47" s="433"/>
      <c r="BR47" s="451">
        <f>IF(BR46=0,0,BR46*BR45)</f>
        <v>0</v>
      </c>
      <c r="BU47" s="445" t="e">
        <f t="shared" ref="BU47:BU61" si="865">BO47</f>
        <v>#REF!</v>
      </c>
      <c r="BV47" s="433"/>
      <c r="BX47" s="451">
        <f>IF(BX46=0,0,BX46*BX45)</f>
        <v>0</v>
      </c>
      <c r="BZ47" s="433"/>
      <c r="CA47" s="445" t="e">
        <f t="shared" ref="CA47:CA61" si="866">BU47</f>
        <v>#REF!</v>
      </c>
      <c r="CB47" s="433"/>
      <c r="CD47" s="451">
        <f>IF(CD46=0,0,CD46*CD45)</f>
        <v>0</v>
      </c>
      <c r="CG47" s="445" t="e">
        <f t="shared" ref="CG47:CG61" si="867">CA47</f>
        <v>#REF!</v>
      </c>
      <c r="CH47" s="433"/>
      <c r="CJ47" s="451">
        <f>IF(CJ46=0,0,CJ46*CJ45)</f>
        <v>0</v>
      </c>
      <c r="CL47" s="433"/>
    </row>
    <row r="48" hidden="1">
      <c r="A48" s="410" t="e">
        <f>A25+A76</f>
        <v>#REF!</v>
      </c>
      <c r="B48" s="417"/>
      <c r="D48" s="451" t="e">
        <f>(A47+D46)*D45</f>
        <v>#REF!</v>
      </c>
      <c r="G48" s="445" t="e">
        <f t="shared" si="854"/>
        <v>#REF!</v>
      </c>
      <c r="H48" s="433"/>
      <c r="J48" s="451" t="e">
        <f>(G47+J46)*J45</f>
        <v>#REF!</v>
      </c>
      <c r="M48" s="445" t="e">
        <f t="shared" si="855"/>
        <v>#REF!</v>
      </c>
      <c r="N48" s="433"/>
      <c r="P48" s="451" t="e">
        <f>(M47+P46)*P45</f>
        <v>#REF!</v>
      </c>
      <c r="S48" s="445" t="e">
        <f t="shared" si="856"/>
        <v>#REF!</v>
      </c>
      <c r="T48" s="433"/>
      <c r="V48" s="451" t="e">
        <f>(S47+V46)*V45</f>
        <v>#REF!</v>
      </c>
      <c r="Y48" s="445" t="e">
        <f t="shared" si="857"/>
        <v>#REF!</v>
      </c>
      <c r="Z48" s="433"/>
      <c r="AB48" s="451" t="e">
        <f>(Y47+AB46)*AB45</f>
        <v>#REF!</v>
      </c>
      <c r="AE48" s="445" t="e">
        <f t="shared" si="858"/>
        <v>#REF!</v>
      </c>
      <c r="AF48" s="433"/>
      <c r="AH48" s="451" t="e">
        <f>(AE47+AH46)*AH45</f>
        <v>#REF!</v>
      </c>
      <c r="AK48" s="445" t="e">
        <f t="shared" si="859"/>
        <v>#REF!</v>
      </c>
      <c r="AL48" s="433"/>
      <c r="AN48" s="451" t="e">
        <f>(AK47+AN46)*AN45</f>
        <v>#REF!</v>
      </c>
      <c r="AQ48" s="445" t="e">
        <f t="shared" si="860"/>
        <v>#REF!</v>
      </c>
      <c r="AR48" s="433"/>
      <c r="AT48" s="451" t="e">
        <f>(AQ47+AT46)*AT45</f>
        <v>#REF!</v>
      </c>
      <c r="AW48" s="445" t="e">
        <f t="shared" si="861"/>
        <v>#REF!</v>
      </c>
      <c r="AX48" s="433"/>
      <c r="AZ48" s="451" t="e">
        <f>(AW47+AZ46)*AZ45</f>
        <v>#REF!</v>
      </c>
      <c r="BC48" s="445" t="e">
        <f t="shared" si="862"/>
        <v>#REF!</v>
      </c>
      <c r="BD48" s="433"/>
      <c r="BF48" s="451" t="e">
        <f>(BC47+BF46)*BF45</f>
        <v>#REF!</v>
      </c>
      <c r="BI48" s="445" t="e">
        <f t="shared" si="863"/>
        <v>#REF!</v>
      </c>
      <c r="BJ48" s="433"/>
      <c r="BL48" s="451" t="e">
        <f>(BI47+BL46)*BL45</f>
        <v>#REF!</v>
      </c>
      <c r="BO48" s="445" t="e">
        <f t="shared" si="864"/>
        <v>#REF!</v>
      </c>
      <c r="BP48" s="433"/>
      <c r="BR48" s="451" t="e">
        <f>(BO47+BR46)*BR45</f>
        <v>#REF!</v>
      </c>
      <c r="BU48" s="445" t="e">
        <f t="shared" si="865"/>
        <v>#REF!</v>
      </c>
      <c r="BV48" s="433"/>
      <c r="BX48" s="451" t="e">
        <f>(BU47+BX46)*BX45</f>
        <v>#REF!</v>
      </c>
      <c r="BZ48" s="433"/>
      <c r="CA48" s="445" t="e">
        <f t="shared" si="866"/>
        <v>#REF!</v>
      </c>
      <c r="CB48" s="433"/>
      <c r="CD48" s="451" t="e">
        <f>(CA47+CD46)*CD45</f>
        <v>#REF!</v>
      </c>
      <c r="CG48" s="445" t="e">
        <f t="shared" si="867"/>
        <v>#REF!</v>
      </c>
      <c r="CH48" s="433"/>
      <c r="CJ48" s="451" t="e">
        <f>(CG47+CJ46)*CJ45</f>
        <v>#REF!</v>
      </c>
      <c r="CL48" s="433"/>
    </row>
    <row r="49" hidden="1">
      <c r="A49" s="410" t="e">
        <f>A26+A75</f>
        <v>#REF!</v>
      </c>
      <c r="B49" s="417"/>
      <c r="D49" s="451" t="e">
        <f>(A48+D46)*D45</f>
        <v>#REF!</v>
      </c>
      <c r="G49" s="445" t="e">
        <f t="shared" si="854"/>
        <v>#REF!</v>
      </c>
      <c r="H49" s="433"/>
      <c r="J49" s="451" t="e">
        <f>(G48+J46)*J45</f>
        <v>#REF!</v>
      </c>
      <c r="M49" s="445" t="e">
        <f t="shared" si="855"/>
        <v>#REF!</v>
      </c>
      <c r="N49" s="433"/>
      <c r="P49" s="451" t="e">
        <f>(M48+P46)*P45</f>
        <v>#REF!</v>
      </c>
      <c r="S49" s="445" t="e">
        <f t="shared" si="856"/>
        <v>#REF!</v>
      </c>
      <c r="T49" s="433"/>
      <c r="V49" s="451" t="e">
        <f>(S48+V46)*V45</f>
        <v>#REF!</v>
      </c>
      <c r="Y49" s="445" t="e">
        <f t="shared" si="857"/>
        <v>#REF!</v>
      </c>
      <c r="Z49" s="433"/>
      <c r="AB49" s="451" t="e">
        <f>(Y48+AB46)*AB45</f>
        <v>#REF!</v>
      </c>
      <c r="AE49" s="445" t="e">
        <f t="shared" si="858"/>
        <v>#REF!</v>
      </c>
      <c r="AF49" s="433"/>
      <c r="AH49" s="451" t="e">
        <f>(AE48+AH46)*AH45</f>
        <v>#REF!</v>
      </c>
      <c r="AK49" s="445" t="e">
        <f t="shared" si="859"/>
        <v>#REF!</v>
      </c>
      <c r="AL49" s="433"/>
      <c r="AN49" s="451" t="e">
        <f>(AK48+AN46)*AN45</f>
        <v>#REF!</v>
      </c>
      <c r="AQ49" s="445" t="e">
        <f t="shared" si="860"/>
        <v>#REF!</v>
      </c>
      <c r="AR49" s="433"/>
      <c r="AT49" s="451" t="e">
        <f>(AQ48+AT46)*AT45</f>
        <v>#REF!</v>
      </c>
      <c r="AW49" s="445" t="e">
        <f t="shared" si="861"/>
        <v>#REF!</v>
      </c>
      <c r="AX49" s="433"/>
      <c r="AZ49" s="451" t="e">
        <f>(AW48+AZ46)*AZ45</f>
        <v>#REF!</v>
      </c>
      <c r="BC49" s="445" t="e">
        <f t="shared" si="862"/>
        <v>#REF!</v>
      </c>
      <c r="BD49" s="433"/>
      <c r="BF49" s="451" t="e">
        <f>(BC48+BF46)*BF45</f>
        <v>#REF!</v>
      </c>
      <c r="BI49" s="445" t="e">
        <f t="shared" si="863"/>
        <v>#REF!</v>
      </c>
      <c r="BJ49" s="433"/>
      <c r="BL49" s="451" t="e">
        <f>(BI48+BL46)*BL45</f>
        <v>#REF!</v>
      </c>
      <c r="BO49" s="445" t="e">
        <f t="shared" si="864"/>
        <v>#REF!</v>
      </c>
      <c r="BP49" s="433"/>
      <c r="BR49" s="451" t="e">
        <f>(BO48+BR46)*BR45</f>
        <v>#REF!</v>
      </c>
      <c r="BU49" s="445" t="e">
        <f t="shared" si="865"/>
        <v>#REF!</v>
      </c>
      <c r="BV49" s="433"/>
      <c r="BX49" s="451" t="e">
        <f>(BU48+BX46)*BX45</f>
        <v>#REF!</v>
      </c>
      <c r="BZ49" s="433"/>
      <c r="CA49" s="445" t="e">
        <f t="shared" si="866"/>
        <v>#REF!</v>
      </c>
      <c r="CB49" s="433"/>
      <c r="CD49" s="451" t="e">
        <f>(CA48+CD46)*CD45</f>
        <v>#REF!</v>
      </c>
      <c r="CG49" s="445" t="e">
        <f t="shared" si="867"/>
        <v>#REF!</v>
      </c>
      <c r="CH49" s="433"/>
      <c r="CJ49" s="451" t="e">
        <f>(CG48+CJ46)*CJ45</f>
        <v>#REF!</v>
      </c>
      <c r="CL49" s="433"/>
    </row>
    <row r="50" hidden="1">
      <c r="A50" s="410" t="e">
        <f>A27+A74</f>
        <v>#REF!</v>
      </c>
      <c r="B50" s="417"/>
      <c r="D50" s="451" t="e">
        <f>(A49+D46)*D45</f>
        <v>#REF!</v>
      </c>
      <c r="G50" s="445" t="e">
        <f t="shared" si="854"/>
        <v>#REF!</v>
      </c>
      <c r="J50" s="451" t="e">
        <f>(G49+J46)*J45</f>
        <v>#REF!</v>
      </c>
      <c r="M50" s="445" t="e">
        <f t="shared" si="855"/>
        <v>#REF!</v>
      </c>
      <c r="N50" s="433"/>
      <c r="P50" s="451" t="e">
        <f>(M49+P46)*P45</f>
        <v>#REF!</v>
      </c>
      <c r="S50" s="445" t="e">
        <f t="shared" si="856"/>
        <v>#REF!</v>
      </c>
      <c r="T50" s="433"/>
      <c r="V50" s="451" t="e">
        <f>(S49+V46)*V45</f>
        <v>#REF!</v>
      </c>
      <c r="Y50" s="445" t="e">
        <f t="shared" si="857"/>
        <v>#REF!</v>
      </c>
      <c r="Z50" s="433"/>
      <c r="AB50" s="451" t="e">
        <f>(Y49+AB46)*AB45</f>
        <v>#REF!</v>
      </c>
      <c r="AE50" s="445" t="e">
        <f t="shared" si="858"/>
        <v>#REF!</v>
      </c>
      <c r="AF50" s="433"/>
      <c r="AH50" s="451" t="e">
        <f>(AE49+AH46)*AH45</f>
        <v>#REF!</v>
      </c>
      <c r="AK50" s="445" t="e">
        <f t="shared" si="859"/>
        <v>#REF!</v>
      </c>
      <c r="AL50" s="433"/>
      <c r="AN50" s="451" t="e">
        <f>(AK49+AN46)*AN45</f>
        <v>#REF!</v>
      </c>
      <c r="AQ50" s="445" t="e">
        <f t="shared" si="860"/>
        <v>#REF!</v>
      </c>
      <c r="AR50" s="433"/>
      <c r="AT50" s="451" t="e">
        <f>(AQ49+AT46)*AT45</f>
        <v>#REF!</v>
      </c>
      <c r="AW50" s="445" t="e">
        <f t="shared" si="861"/>
        <v>#REF!</v>
      </c>
      <c r="AX50" s="433"/>
      <c r="AZ50" s="451" t="e">
        <f>(AW49+AZ46)*AZ45</f>
        <v>#REF!</v>
      </c>
      <c r="BC50" s="445" t="e">
        <f t="shared" si="862"/>
        <v>#REF!</v>
      </c>
      <c r="BD50" s="433"/>
      <c r="BF50" s="451" t="e">
        <f>(BC49+BF46)*BF45</f>
        <v>#REF!</v>
      </c>
      <c r="BI50" s="445" t="e">
        <f t="shared" si="863"/>
        <v>#REF!</v>
      </c>
      <c r="BJ50" s="433"/>
      <c r="BL50" s="451" t="e">
        <f>(BI49+BL46)*BL45</f>
        <v>#REF!</v>
      </c>
      <c r="BO50" s="445" t="e">
        <f t="shared" si="864"/>
        <v>#REF!</v>
      </c>
      <c r="BP50" s="433"/>
      <c r="BR50" s="451" t="e">
        <f>(BO49+BR46)*BR45</f>
        <v>#REF!</v>
      </c>
      <c r="BU50" s="445" t="e">
        <f t="shared" si="865"/>
        <v>#REF!</v>
      </c>
      <c r="BV50" s="433"/>
      <c r="BX50" s="451" t="e">
        <f>(BU49+BX46)*BX45</f>
        <v>#REF!</v>
      </c>
      <c r="BZ50" s="433"/>
      <c r="CA50" s="445" t="e">
        <f t="shared" si="866"/>
        <v>#REF!</v>
      </c>
      <c r="CB50" s="433"/>
      <c r="CD50" s="451" t="e">
        <f>(CA49+CD46)*CD45</f>
        <v>#REF!</v>
      </c>
      <c r="CG50" s="445" t="e">
        <f t="shared" si="867"/>
        <v>#REF!</v>
      </c>
      <c r="CH50" s="433"/>
      <c r="CJ50" s="451" t="e">
        <f>(CG49+CJ46)*CJ45</f>
        <v>#REF!</v>
      </c>
      <c r="CL50" s="433"/>
    </row>
    <row r="51" hidden="1">
      <c r="A51" s="410" t="e">
        <f>A28+A73</f>
        <v>#REF!</v>
      </c>
      <c r="B51" s="417"/>
      <c r="D51" s="451" t="e">
        <f>(A50+D46)*D45</f>
        <v>#REF!</v>
      </c>
      <c r="G51" s="445" t="e">
        <f t="shared" si="854"/>
        <v>#REF!</v>
      </c>
      <c r="J51" s="451" t="e">
        <f>(G50+J46)*J45</f>
        <v>#REF!</v>
      </c>
      <c r="M51" s="445" t="e">
        <f t="shared" si="855"/>
        <v>#REF!</v>
      </c>
      <c r="N51" s="433"/>
      <c r="P51" s="451" t="e">
        <f>(M50+P46)*P45</f>
        <v>#REF!</v>
      </c>
      <c r="S51" s="445" t="e">
        <f t="shared" si="856"/>
        <v>#REF!</v>
      </c>
      <c r="T51" s="433"/>
      <c r="V51" s="451" t="e">
        <f>(S50+V46)*V45</f>
        <v>#REF!</v>
      </c>
      <c r="Y51" s="445" t="e">
        <f t="shared" si="857"/>
        <v>#REF!</v>
      </c>
      <c r="Z51" s="433"/>
      <c r="AB51" s="451" t="e">
        <f>(Y50+AB46)*AB45</f>
        <v>#REF!</v>
      </c>
      <c r="AE51" s="445" t="e">
        <f t="shared" si="858"/>
        <v>#REF!</v>
      </c>
      <c r="AF51" s="433"/>
      <c r="AH51" s="451" t="e">
        <f>(AE50+AH46)*AH45</f>
        <v>#REF!</v>
      </c>
      <c r="AK51" s="445" t="e">
        <f t="shared" si="859"/>
        <v>#REF!</v>
      </c>
      <c r="AL51" s="433"/>
      <c r="AN51" s="451" t="e">
        <f>(AK50+AN46)*AN45</f>
        <v>#REF!</v>
      </c>
      <c r="AQ51" s="445" t="e">
        <f t="shared" si="860"/>
        <v>#REF!</v>
      </c>
      <c r="AR51" s="433"/>
      <c r="AT51" s="451" t="e">
        <f>(AQ50+AT46)*AT45</f>
        <v>#REF!</v>
      </c>
      <c r="AW51" s="445" t="e">
        <f t="shared" si="861"/>
        <v>#REF!</v>
      </c>
      <c r="AX51" s="433"/>
      <c r="AZ51" s="451" t="e">
        <f>(AW50+AZ46)*AZ45</f>
        <v>#REF!</v>
      </c>
      <c r="BC51" s="445" t="e">
        <f t="shared" si="862"/>
        <v>#REF!</v>
      </c>
      <c r="BD51" s="433"/>
      <c r="BF51" s="451" t="e">
        <f>(BC50+BF46)*BF45</f>
        <v>#REF!</v>
      </c>
      <c r="BI51" s="445" t="e">
        <f t="shared" si="863"/>
        <v>#REF!</v>
      </c>
      <c r="BJ51" s="433"/>
      <c r="BL51" s="451" t="e">
        <f>(BI50+BL46)*BL45</f>
        <v>#REF!</v>
      </c>
      <c r="BO51" s="445" t="e">
        <f t="shared" si="864"/>
        <v>#REF!</v>
      </c>
      <c r="BP51" s="433"/>
      <c r="BR51" s="451" t="e">
        <f>(BO50+BR46)*BR45</f>
        <v>#REF!</v>
      </c>
      <c r="BU51" s="445" t="e">
        <f t="shared" si="865"/>
        <v>#REF!</v>
      </c>
      <c r="BV51" s="433"/>
      <c r="BX51" s="451" t="e">
        <f>(BU50+BX46)*BX45</f>
        <v>#REF!</v>
      </c>
      <c r="BZ51" s="433"/>
      <c r="CA51" s="445" t="e">
        <f t="shared" si="866"/>
        <v>#REF!</v>
      </c>
      <c r="CB51" s="433"/>
      <c r="CD51" s="451" t="e">
        <f>(CA50+CD46)*CD45</f>
        <v>#REF!</v>
      </c>
      <c r="CG51" s="445" t="e">
        <f t="shared" si="867"/>
        <v>#REF!</v>
      </c>
      <c r="CH51" s="433"/>
      <c r="CJ51" s="451" t="e">
        <f>(CG50+CJ46)*CJ45</f>
        <v>#REF!</v>
      </c>
      <c r="CL51" s="433"/>
    </row>
    <row r="52" hidden="1">
      <c r="A52" s="410" t="e">
        <f>A29+A72</f>
        <v>#REF!</v>
      </c>
      <c r="B52" s="417"/>
      <c r="D52" s="451" t="e">
        <f>(A51+D46)*D45</f>
        <v>#REF!</v>
      </c>
      <c r="G52" s="445" t="e">
        <f t="shared" si="854"/>
        <v>#REF!</v>
      </c>
      <c r="J52" s="451" t="e">
        <f>(G51+J46)*J45</f>
        <v>#REF!</v>
      </c>
      <c r="M52" s="445" t="e">
        <f t="shared" si="855"/>
        <v>#REF!</v>
      </c>
      <c r="N52" s="433"/>
      <c r="P52" s="451" t="e">
        <f>(M51+P46)*P45</f>
        <v>#REF!</v>
      </c>
      <c r="S52" s="445" t="e">
        <f t="shared" si="856"/>
        <v>#REF!</v>
      </c>
      <c r="T52" s="433"/>
      <c r="V52" s="451" t="e">
        <f>(S51+V46)*V45</f>
        <v>#REF!</v>
      </c>
      <c r="Y52" s="445" t="e">
        <f t="shared" si="857"/>
        <v>#REF!</v>
      </c>
      <c r="Z52" s="433"/>
      <c r="AB52" s="451" t="e">
        <f>(Y51+AB46)*AB45</f>
        <v>#REF!</v>
      </c>
      <c r="AE52" s="445" t="e">
        <f t="shared" si="858"/>
        <v>#REF!</v>
      </c>
      <c r="AF52" s="433"/>
      <c r="AH52" s="451" t="e">
        <f>(AE51+AH46)*AH45</f>
        <v>#REF!</v>
      </c>
      <c r="AK52" s="445" t="e">
        <f t="shared" si="859"/>
        <v>#REF!</v>
      </c>
      <c r="AL52" s="433"/>
      <c r="AN52" s="451" t="e">
        <f>(AK51+AN46)*AN45</f>
        <v>#REF!</v>
      </c>
      <c r="AQ52" s="445" t="e">
        <f t="shared" si="860"/>
        <v>#REF!</v>
      </c>
      <c r="AR52" s="433"/>
      <c r="AT52" s="451" t="e">
        <f>(AQ51+AT46)*AT45</f>
        <v>#REF!</v>
      </c>
      <c r="AW52" s="445" t="e">
        <f t="shared" si="861"/>
        <v>#REF!</v>
      </c>
      <c r="AX52" s="433"/>
      <c r="AZ52" s="451" t="e">
        <f>(AW51+AZ46)*AZ45</f>
        <v>#REF!</v>
      </c>
      <c r="BC52" s="445" t="e">
        <f t="shared" si="862"/>
        <v>#REF!</v>
      </c>
      <c r="BD52" s="433"/>
      <c r="BF52" s="451" t="e">
        <f>(BC51+BF46)*BF45</f>
        <v>#REF!</v>
      </c>
      <c r="BI52" s="445" t="e">
        <f t="shared" si="863"/>
        <v>#REF!</v>
      </c>
      <c r="BJ52" s="433"/>
      <c r="BL52" s="451" t="e">
        <f>(BI51+BL46)*BL45</f>
        <v>#REF!</v>
      </c>
      <c r="BO52" s="445" t="e">
        <f t="shared" si="864"/>
        <v>#REF!</v>
      </c>
      <c r="BP52" s="433"/>
      <c r="BR52" s="451" t="e">
        <f>(BO51+BR46)*BR45</f>
        <v>#REF!</v>
      </c>
      <c r="BU52" s="445" t="e">
        <f t="shared" si="865"/>
        <v>#REF!</v>
      </c>
      <c r="BV52" s="433"/>
      <c r="BX52" s="451" t="e">
        <f>(BU51+BX46)*BX45</f>
        <v>#REF!</v>
      </c>
      <c r="BZ52" s="433"/>
      <c r="CA52" s="445" t="e">
        <f t="shared" si="866"/>
        <v>#REF!</v>
      </c>
      <c r="CB52" s="433"/>
      <c r="CD52" s="451" t="e">
        <f>(CA51+CD46)*CD45</f>
        <v>#REF!</v>
      </c>
      <c r="CG52" s="445" t="e">
        <f t="shared" si="867"/>
        <v>#REF!</v>
      </c>
      <c r="CH52" s="433"/>
      <c r="CJ52" s="451" t="e">
        <f>(CG51+CJ46)*CJ45</f>
        <v>#REF!</v>
      </c>
      <c r="CL52" s="433"/>
    </row>
    <row r="53" hidden="1">
      <c r="A53" s="410" t="e">
        <f>A30+A71</f>
        <v>#REF!</v>
      </c>
      <c r="B53" s="417"/>
      <c r="D53" s="451" t="e">
        <f>(A52+D46)*D45</f>
        <v>#REF!</v>
      </c>
      <c r="G53" s="445" t="e">
        <f t="shared" si="854"/>
        <v>#REF!</v>
      </c>
      <c r="J53" s="451" t="e">
        <f>(G52+J46)*J45</f>
        <v>#REF!</v>
      </c>
      <c r="M53" s="445" t="e">
        <f t="shared" si="855"/>
        <v>#REF!</v>
      </c>
      <c r="N53" s="433"/>
      <c r="P53" s="451" t="e">
        <f>(M52+P46)*P45</f>
        <v>#REF!</v>
      </c>
      <c r="S53" s="445" t="e">
        <f t="shared" si="856"/>
        <v>#REF!</v>
      </c>
      <c r="T53" s="433"/>
      <c r="V53" s="451" t="e">
        <f>(S52+V46)*V45</f>
        <v>#REF!</v>
      </c>
      <c r="Y53" s="445" t="e">
        <f t="shared" si="857"/>
        <v>#REF!</v>
      </c>
      <c r="Z53" s="433"/>
      <c r="AB53" s="451" t="e">
        <f>(Y52+AB46)*AB45</f>
        <v>#REF!</v>
      </c>
      <c r="AE53" s="445" t="e">
        <f t="shared" si="858"/>
        <v>#REF!</v>
      </c>
      <c r="AF53" s="433"/>
      <c r="AH53" s="451" t="e">
        <f>(AE52+AH46)*AH45</f>
        <v>#REF!</v>
      </c>
      <c r="AK53" s="445" t="e">
        <f t="shared" si="859"/>
        <v>#REF!</v>
      </c>
      <c r="AL53" s="433"/>
      <c r="AN53" s="451" t="e">
        <f>(AK52+AN46)*AN45</f>
        <v>#REF!</v>
      </c>
      <c r="AQ53" s="445" t="e">
        <f t="shared" si="860"/>
        <v>#REF!</v>
      </c>
      <c r="AR53" s="433"/>
      <c r="AT53" s="451" t="e">
        <f>(AQ52+AT46)*AT45</f>
        <v>#REF!</v>
      </c>
      <c r="AW53" s="445" t="e">
        <f t="shared" si="861"/>
        <v>#REF!</v>
      </c>
      <c r="AX53" s="433"/>
      <c r="AZ53" s="451" t="e">
        <f>(AW52+AZ46)*AZ45</f>
        <v>#REF!</v>
      </c>
      <c r="BC53" s="445" t="e">
        <f t="shared" si="862"/>
        <v>#REF!</v>
      </c>
      <c r="BD53" s="433"/>
      <c r="BF53" s="451" t="e">
        <f>(BC52+BF46)*BF45</f>
        <v>#REF!</v>
      </c>
      <c r="BI53" s="445" t="e">
        <f t="shared" si="863"/>
        <v>#REF!</v>
      </c>
      <c r="BJ53" s="433"/>
      <c r="BL53" s="451" t="e">
        <f>(BI52+BL46)*BL45</f>
        <v>#REF!</v>
      </c>
      <c r="BO53" s="445" t="e">
        <f t="shared" si="864"/>
        <v>#REF!</v>
      </c>
      <c r="BP53" s="433"/>
      <c r="BR53" s="451" t="e">
        <f>(BO52+BR46)*BR45</f>
        <v>#REF!</v>
      </c>
      <c r="BU53" s="445" t="e">
        <f t="shared" si="865"/>
        <v>#REF!</v>
      </c>
      <c r="BV53" s="433"/>
      <c r="BX53" s="451" t="e">
        <f>(BU52+BX46)*BX45</f>
        <v>#REF!</v>
      </c>
      <c r="BZ53" s="433"/>
      <c r="CA53" s="445" t="e">
        <f t="shared" si="866"/>
        <v>#REF!</v>
      </c>
      <c r="CB53" s="433"/>
      <c r="CD53" s="451" t="e">
        <f>(CA52+CD46)*CD45</f>
        <v>#REF!</v>
      </c>
      <c r="CG53" s="445" t="e">
        <f t="shared" si="867"/>
        <v>#REF!</v>
      </c>
      <c r="CH53" s="433"/>
      <c r="CJ53" s="451" t="e">
        <f>(CG52+CJ46)*CJ45</f>
        <v>#REF!</v>
      </c>
      <c r="CL53" s="433"/>
    </row>
    <row r="54" hidden="1">
      <c r="A54" s="410" t="e">
        <f>A31+A70</f>
        <v>#REF!</v>
      </c>
      <c r="B54" s="417"/>
      <c r="D54" s="451" t="e">
        <f>(A53+D46)*D45</f>
        <v>#REF!</v>
      </c>
      <c r="G54" s="445" t="e">
        <f t="shared" si="854"/>
        <v>#REF!</v>
      </c>
      <c r="J54" s="451" t="e">
        <f>(G53+J46)*J45</f>
        <v>#REF!</v>
      </c>
      <c r="M54" s="445" t="e">
        <f t="shared" si="855"/>
        <v>#REF!</v>
      </c>
      <c r="N54" s="433"/>
      <c r="P54" s="451" t="e">
        <f>(M53+P46)*P45</f>
        <v>#REF!</v>
      </c>
      <c r="S54" s="445" t="e">
        <f t="shared" si="856"/>
        <v>#REF!</v>
      </c>
      <c r="T54" s="433"/>
      <c r="V54" s="451" t="e">
        <f>(S53+V46)*V45</f>
        <v>#REF!</v>
      </c>
      <c r="Y54" s="445" t="e">
        <f t="shared" si="857"/>
        <v>#REF!</v>
      </c>
      <c r="Z54" s="433"/>
      <c r="AB54" s="451" t="e">
        <f>(Y53+AB46)*AB45</f>
        <v>#REF!</v>
      </c>
      <c r="AE54" s="445" t="e">
        <f t="shared" si="858"/>
        <v>#REF!</v>
      </c>
      <c r="AF54" s="433"/>
      <c r="AH54" s="451" t="e">
        <f>(AE53+AH46)*AH45</f>
        <v>#REF!</v>
      </c>
      <c r="AK54" s="445" t="e">
        <f t="shared" si="859"/>
        <v>#REF!</v>
      </c>
      <c r="AL54" s="433"/>
      <c r="AN54" s="451" t="e">
        <f>(AK53+AN46)*AN45</f>
        <v>#REF!</v>
      </c>
      <c r="AQ54" s="445" t="e">
        <f t="shared" si="860"/>
        <v>#REF!</v>
      </c>
      <c r="AR54" s="433"/>
      <c r="AT54" s="451" t="e">
        <f>(AQ53+AT46)*AT45</f>
        <v>#REF!</v>
      </c>
      <c r="AW54" s="445" t="e">
        <f t="shared" si="861"/>
        <v>#REF!</v>
      </c>
      <c r="AX54" s="433"/>
      <c r="AZ54" s="451" t="e">
        <f>(AW53+AZ46)*AZ45</f>
        <v>#REF!</v>
      </c>
      <c r="BC54" s="445" t="e">
        <f t="shared" si="862"/>
        <v>#REF!</v>
      </c>
      <c r="BD54" s="433"/>
      <c r="BF54" s="451" t="e">
        <f>(BC53+BF46)*BF45</f>
        <v>#REF!</v>
      </c>
      <c r="BI54" s="445" t="e">
        <f t="shared" si="863"/>
        <v>#REF!</v>
      </c>
      <c r="BJ54" s="433"/>
      <c r="BL54" s="451" t="e">
        <f>(BI53+BL46)*BL45</f>
        <v>#REF!</v>
      </c>
      <c r="BO54" s="445" t="e">
        <f t="shared" si="864"/>
        <v>#REF!</v>
      </c>
      <c r="BP54" s="433"/>
      <c r="BR54" s="451" t="e">
        <f>(BO53+BR46)*BR45</f>
        <v>#REF!</v>
      </c>
      <c r="BU54" s="445" t="e">
        <f t="shared" si="865"/>
        <v>#REF!</v>
      </c>
      <c r="BV54" s="433"/>
      <c r="BX54" s="451" t="e">
        <f>(BU53+BX46)*BX45</f>
        <v>#REF!</v>
      </c>
      <c r="BZ54" s="433"/>
      <c r="CA54" s="445" t="e">
        <f t="shared" si="866"/>
        <v>#REF!</v>
      </c>
      <c r="CB54" s="433"/>
      <c r="CD54" s="451" t="e">
        <f>(CA53+CD46)*CD45</f>
        <v>#REF!</v>
      </c>
      <c r="CG54" s="445" t="e">
        <f t="shared" si="867"/>
        <v>#REF!</v>
      </c>
      <c r="CH54" s="433"/>
      <c r="CJ54" s="451" t="e">
        <f>(CG53+CJ46)*CJ45</f>
        <v>#REF!</v>
      </c>
      <c r="CL54" s="433"/>
    </row>
    <row r="55" hidden="1">
      <c r="A55" s="410" t="e">
        <f>A32+A69</f>
        <v>#REF!</v>
      </c>
      <c r="B55" s="417"/>
      <c r="D55" s="451" t="e">
        <f>(A54+D46)*D45</f>
        <v>#REF!</v>
      </c>
      <c r="G55" s="445" t="e">
        <f t="shared" si="854"/>
        <v>#REF!</v>
      </c>
      <c r="J55" s="451" t="e">
        <f>(G54+J46)*J45</f>
        <v>#REF!</v>
      </c>
      <c r="M55" s="445" t="e">
        <f t="shared" si="855"/>
        <v>#REF!</v>
      </c>
      <c r="N55" s="417"/>
      <c r="P55" s="451" t="e">
        <f>(M54+P46)*P45</f>
        <v>#REF!</v>
      </c>
      <c r="S55" s="445" t="e">
        <f t="shared" si="856"/>
        <v>#REF!</v>
      </c>
      <c r="T55" s="417"/>
      <c r="V55" s="451" t="e">
        <f>(S54+V46)*V45</f>
        <v>#REF!</v>
      </c>
      <c r="Y55" s="445" t="e">
        <f t="shared" si="857"/>
        <v>#REF!</v>
      </c>
      <c r="Z55" s="417"/>
      <c r="AB55" s="451" t="e">
        <f>(Y54+AB46)*AB45</f>
        <v>#REF!</v>
      </c>
      <c r="AE55" s="445" t="e">
        <f t="shared" si="858"/>
        <v>#REF!</v>
      </c>
      <c r="AF55" s="417"/>
      <c r="AH55" s="451" t="e">
        <f>(AE54+AH46)*AH45</f>
        <v>#REF!</v>
      </c>
      <c r="AK55" s="445" t="e">
        <f t="shared" si="859"/>
        <v>#REF!</v>
      </c>
      <c r="AL55" s="417"/>
      <c r="AN55" s="451" t="e">
        <f>(AK54+AN46)*AN45</f>
        <v>#REF!</v>
      </c>
      <c r="AQ55" s="445" t="e">
        <f t="shared" si="860"/>
        <v>#REF!</v>
      </c>
      <c r="AR55" s="417"/>
      <c r="AT55" s="451" t="e">
        <f>(AQ54+AT46)*AT45</f>
        <v>#REF!</v>
      </c>
      <c r="AW55" s="445" t="e">
        <f t="shared" si="861"/>
        <v>#REF!</v>
      </c>
      <c r="AX55" s="417"/>
      <c r="AZ55" s="451" t="e">
        <f>(AW54+AZ46)*AZ45</f>
        <v>#REF!</v>
      </c>
      <c r="BC55" s="445" t="e">
        <f t="shared" si="862"/>
        <v>#REF!</v>
      </c>
      <c r="BD55" s="417"/>
      <c r="BF55" s="451" t="e">
        <f>(BC54+BF46)*BF45</f>
        <v>#REF!</v>
      </c>
      <c r="BI55" s="445" t="e">
        <f t="shared" si="863"/>
        <v>#REF!</v>
      </c>
      <c r="BJ55" s="417"/>
      <c r="BL55" s="451" t="e">
        <f>(BI54+BL46)*BL45</f>
        <v>#REF!</v>
      </c>
      <c r="BO55" s="445" t="e">
        <f t="shared" si="864"/>
        <v>#REF!</v>
      </c>
      <c r="BP55" s="417"/>
      <c r="BR55" s="451" t="e">
        <f>(BO54+BR46)*BR45</f>
        <v>#REF!</v>
      </c>
      <c r="BU55" s="445" t="e">
        <f t="shared" si="865"/>
        <v>#REF!</v>
      </c>
      <c r="BV55" s="417"/>
      <c r="BX55" s="451" t="e">
        <f>(BU54+BX46)*BX45</f>
        <v>#REF!</v>
      </c>
      <c r="BZ55" s="433"/>
      <c r="CA55" s="445" t="e">
        <f t="shared" si="866"/>
        <v>#REF!</v>
      </c>
      <c r="CB55" s="417"/>
      <c r="CD55" s="451" t="e">
        <f>(CA54+CD46)*CD45</f>
        <v>#REF!</v>
      </c>
      <c r="CG55" s="445" t="e">
        <f t="shared" si="867"/>
        <v>#REF!</v>
      </c>
      <c r="CH55" s="417"/>
      <c r="CJ55" s="451" t="e">
        <f>(CG54+CJ46)*CJ45</f>
        <v>#REF!</v>
      </c>
      <c r="CL55" s="433"/>
    </row>
    <row r="56" hidden="1">
      <c r="A56" s="410" t="e">
        <f>A33+A68</f>
        <v>#REF!</v>
      </c>
      <c r="B56" s="417"/>
      <c r="D56" s="451" t="e">
        <f>(A55+D46)*D45</f>
        <v>#REF!</v>
      </c>
      <c r="F56" s="417"/>
      <c r="G56" s="445" t="e">
        <f t="shared" si="854"/>
        <v>#REF!</v>
      </c>
      <c r="J56" s="451" t="e">
        <f>(G55+J46)*J45</f>
        <v>#REF!</v>
      </c>
      <c r="L56" s="417"/>
      <c r="M56" s="445" t="e">
        <f t="shared" si="855"/>
        <v>#REF!</v>
      </c>
      <c r="N56" s="417"/>
      <c r="P56" s="451" t="e">
        <f>(M55+P46)*P45</f>
        <v>#REF!</v>
      </c>
      <c r="R56" s="417"/>
      <c r="S56" s="445" t="e">
        <f t="shared" si="856"/>
        <v>#REF!</v>
      </c>
      <c r="T56" s="417"/>
      <c r="V56" s="451" t="e">
        <f>(S55+V46)*V45</f>
        <v>#REF!</v>
      </c>
      <c r="X56" s="417"/>
      <c r="Y56" s="445" t="e">
        <f t="shared" si="857"/>
        <v>#REF!</v>
      </c>
      <c r="Z56" s="417"/>
      <c r="AB56" s="451" t="e">
        <f>(Y55+AB46)*AB45</f>
        <v>#REF!</v>
      </c>
      <c r="AD56" s="417"/>
      <c r="AE56" s="445" t="e">
        <f t="shared" si="858"/>
        <v>#REF!</v>
      </c>
      <c r="AF56" s="417"/>
      <c r="AH56" s="451" t="e">
        <f>(AE55+AH46)*AH45</f>
        <v>#REF!</v>
      </c>
      <c r="AJ56" s="417"/>
      <c r="AK56" s="445" t="e">
        <f t="shared" si="859"/>
        <v>#REF!</v>
      </c>
      <c r="AL56" s="417"/>
      <c r="AN56" s="451" t="e">
        <f>(AK55+AN46)*AN45</f>
        <v>#REF!</v>
      </c>
      <c r="AP56" s="417"/>
      <c r="AQ56" s="445" t="e">
        <f t="shared" si="860"/>
        <v>#REF!</v>
      </c>
      <c r="AR56" s="417"/>
      <c r="AT56" s="451" t="e">
        <f>(AQ55+AT46)*AT45</f>
        <v>#REF!</v>
      </c>
      <c r="AV56" s="417"/>
      <c r="AW56" s="445" t="e">
        <f t="shared" si="861"/>
        <v>#REF!</v>
      </c>
      <c r="AX56" s="417"/>
      <c r="AZ56" s="451" t="e">
        <f>(AW55+AZ46)*AZ45</f>
        <v>#REF!</v>
      </c>
      <c r="BB56" s="417"/>
      <c r="BC56" s="445" t="e">
        <f t="shared" si="862"/>
        <v>#REF!</v>
      </c>
      <c r="BD56" s="417"/>
      <c r="BF56" s="451" t="e">
        <f>(BC55+BF46)*BF45</f>
        <v>#REF!</v>
      </c>
      <c r="BH56" s="417"/>
      <c r="BI56" s="445" t="e">
        <f t="shared" si="863"/>
        <v>#REF!</v>
      </c>
      <c r="BJ56" s="417"/>
      <c r="BL56" s="451" t="e">
        <f>(BI55+BL46)*BL45</f>
        <v>#REF!</v>
      </c>
      <c r="BN56" s="417"/>
      <c r="BO56" s="445" t="e">
        <f t="shared" si="864"/>
        <v>#REF!</v>
      </c>
      <c r="BP56" s="417"/>
      <c r="BR56" s="451" t="e">
        <f>(BO55+BR46)*BR45</f>
        <v>#REF!</v>
      </c>
      <c r="BT56" s="417"/>
      <c r="BU56" s="445" t="e">
        <f t="shared" si="865"/>
        <v>#REF!</v>
      </c>
      <c r="BV56" s="417"/>
      <c r="BX56" s="451" t="e">
        <f>(BU55+BX46)*BX45</f>
        <v>#REF!</v>
      </c>
      <c r="BZ56" s="417"/>
      <c r="CA56" s="445" t="e">
        <f t="shared" si="866"/>
        <v>#REF!</v>
      </c>
      <c r="CB56" s="417"/>
      <c r="CD56" s="451" t="e">
        <f>(CA55+CD46)*CD45</f>
        <v>#REF!</v>
      </c>
      <c r="CF56" s="417"/>
      <c r="CG56" s="445" t="e">
        <f t="shared" si="867"/>
        <v>#REF!</v>
      </c>
      <c r="CH56" s="417"/>
      <c r="CJ56" s="451" t="e">
        <f>(CG55+CJ46)*CJ45</f>
        <v>#REF!</v>
      </c>
      <c r="CL56" s="417"/>
    </row>
    <row r="57" hidden="1">
      <c r="A57" s="410" t="e">
        <f>A34+A67</f>
        <v>#REF!</v>
      </c>
      <c r="B57" s="417"/>
      <c r="D57" s="451" t="e">
        <f>(A56+D46)*D45</f>
        <v>#REF!</v>
      </c>
      <c r="F57" s="417"/>
      <c r="G57" s="445" t="e">
        <f t="shared" si="854"/>
        <v>#REF!</v>
      </c>
      <c r="J57" s="451" t="e">
        <f>(G56+J46)*J45</f>
        <v>#REF!</v>
      </c>
      <c r="L57" s="417"/>
      <c r="M57" s="445" t="e">
        <f t="shared" si="855"/>
        <v>#REF!</v>
      </c>
      <c r="N57" s="417"/>
      <c r="P57" s="451" t="e">
        <f>(M56+P46)*P45</f>
        <v>#REF!</v>
      </c>
      <c r="R57" s="417"/>
      <c r="S57" s="445" t="e">
        <f t="shared" si="856"/>
        <v>#REF!</v>
      </c>
      <c r="T57" s="433"/>
      <c r="V57" s="451" t="e">
        <f>(S56+V46)*V45</f>
        <v>#REF!</v>
      </c>
      <c r="X57" s="417"/>
      <c r="Y57" s="445" t="e">
        <f t="shared" si="857"/>
        <v>#REF!</v>
      </c>
      <c r="Z57" s="433"/>
      <c r="AB57" s="451" t="e">
        <f>(Y56+AB46)*AB45</f>
        <v>#REF!</v>
      </c>
      <c r="AD57" s="417"/>
      <c r="AE57" s="445" t="e">
        <f t="shared" si="858"/>
        <v>#REF!</v>
      </c>
      <c r="AF57" s="433"/>
      <c r="AH57" s="451" t="e">
        <f>(AE56+AH46)*AH45</f>
        <v>#REF!</v>
      </c>
      <c r="AJ57" s="417"/>
      <c r="AK57" s="445" t="e">
        <f t="shared" si="859"/>
        <v>#REF!</v>
      </c>
      <c r="AL57" s="433"/>
      <c r="AN57" s="451" t="e">
        <f>(AK56+AN46)*AN45</f>
        <v>#REF!</v>
      </c>
      <c r="AP57" s="417"/>
      <c r="AQ57" s="445" t="e">
        <f t="shared" si="860"/>
        <v>#REF!</v>
      </c>
      <c r="AR57" s="433"/>
      <c r="AT57" s="451" t="e">
        <f>(AQ56+AT46)*AT45</f>
        <v>#REF!</v>
      </c>
      <c r="AV57" s="417"/>
      <c r="AW57" s="445" t="e">
        <f t="shared" si="861"/>
        <v>#REF!</v>
      </c>
      <c r="AX57" s="433"/>
      <c r="AZ57" s="451" t="e">
        <f>(AW56+AZ46)*AZ45</f>
        <v>#REF!</v>
      </c>
      <c r="BB57" s="417"/>
      <c r="BC57" s="445" t="e">
        <f t="shared" si="862"/>
        <v>#REF!</v>
      </c>
      <c r="BD57" s="433"/>
      <c r="BF57" s="451" t="e">
        <f>(BC56+BF46)*BF45</f>
        <v>#REF!</v>
      </c>
      <c r="BH57" s="417"/>
      <c r="BI57" s="445" t="e">
        <f t="shared" si="863"/>
        <v>#REF!</v>
      </c>
      <c r="BJ57" s="433"/>
      <c r="BL57" s="451" t="e">
        <f>(BI56+BL46)*BL45</f>
        <v>#REF!</v>
      </c>
      <c r="BN57" s="417"/>
      <c r="BO57" s="445" t="e">
        <f t="shared" si="864"/>
        <v>#REF!</v>
      </c>
      <c r="BP57" s="433"/>
      <c r="BR57" s="451" t="e">
        <f>(BO56+BR46)*BR45</f>
        <v>#REF!</v>
      </c>
      <c r="BT57" s="417"/>
      <c r="BU57" s="445" t="e">
        <f t="shared" si="865"/>
        <v>#REF!</v>
      </c>
      <c r="BV57" s="433"/>
      <c r="BX57" s="451" t="e">
        <f>(BU56+BX46)*BX45</f>
        <v>#REF!</v>
      </c>
      <c r="BZ57" s="417"/>
      <c r="CA57" s="445" t="e">
        <f t="shared" si="866"/>
        <v>#REF!</v>
      </c>
      <c r="CB57" s="433"/>
      <c r="CD57" s="451" t="e">
        <f>(CA56+CD46)*CD45</f>
        <v>#REF!</v>
      </c>
      <c r="CF57" s="417"/>
      <c r="CG57" s="445" t="e">
        <f t="shared" si="867"/>
        <v>#REF!</v>
      </c>
      <c r="CH57" s="433"/>
      <c r="CJ57" s="451" t="e">
        <f>(CG56+CJ46)*CJ45</f>
        <v>#REF!</v>
      </c>
      <c r="CL57" s="417"/>
    </row>
    <row r="58" hidden="1">
      <c r="A58" s="410" t="e">
        <f>A35+A66</f>
        <v>#REF!</v>
      </c>
      <c r="B58" s="417"/>
      <c r="D58" s="451" t="e">
        <f>(A57+D46)*D45</f>
        <v>#REF!</v>
      </c>
      <c r="F58" s="417"/>
      <c r="G58" s="445" t="e">
        <f t="shared" si="854"/>
        <v>#REF!</v>
      </c>
      <c r="J58" s="451" t="e">
        <f>(G57+J46)*J45</f>
        <v>#REF!</v>
      </c>
      <c r="L58" s="417"/>
      <c r="M58" s="445" t="e">
        <f t="shared" si="855"/>
        <v>#REF!</v>
      </c>
      <c r="N58" s="417"/>
      <c r="P58" s="451" t="e">
        <f>(M57+P46)*P45</f>
        <v>#REF!</v>
      </c>
      <c r="R58" s="417"/>
      <c r="S58" s="445" t="e">
        <f t="shared" si="856"/>
        <v>#REF!</v>
      </c>
      <c r="T58" s="433"/>
      <c r="V58" s="451" t="e">
        <f>(S57+V46)*V45</f>
        <v>#REF!</v>
      </c>
      <c r="X58" s="417"/>
      <c r="Y58" s="445" t="e">
        <f t="shared" si="857"/>
        <v>#REF!</v>
      </c>
      <c r="Z58" s="433"/>
      <c r="AB58" s="451" t="e">
        <f>(Y57+AB46)*AB45</f>
        <v>#REF!</v>
      </c>
      <c r="AD58" s="417"/>
      <c r="AE58" s="445" t="e">
        <f t="shared" si="858"/>
        <v>#REF!</v>
      </c>
      <c r="AF58" s="433"/>
      <c r="AH58" s="451" t="e">
        <f>(AE57+AH46)*AH45</f>
        <v>#REF!</v>
      </c>
      <c r="AJ58" s="417"/>
      <c r="AK58" s="445" t="e">
        <f t="shared" si="859"/>
        <v>#REF!</v>
      </c>
      <c r="AL58" s="433"/>
      <c r="AN58" s="451" t="e">
        <f>(AK57+AN46)*AN45</f>
        <v>#REF!</v>
      </c>
      <c r="AP58" s="417"/>
      <c r="AQ58" s="445" t="e">
        <f t="shared" si="860"/>
        <v>#REF!</v>
      </c>
      <c r="AR58" s="433"/>
      <c r="AT58" s="451" t="e">
        <f>(AQ57+AT46)*AT45</f>
        <v>#REF!</v>
      </c>
      <c r="AV58" s="417"/>
      <c r="AW58" s="445" t="e">
        <f t="shared" si="861"/>
        <v>#REF!</v>
      </c>
      <c r="AX58" s="433"/>
      <c r="AZ58" s="451" t="e">
        <f>(AW57+AZ46)*AZ45</f>
        <v>#REF!</v>
      </c>
      <c r="BB58" s="417"/>
      <c r="BC58" s="445" t="e">
        <f t="shared" si="862"/>
        <v>#REF!</v>
      </c>
      <c r="BD58" s="433"/>
      <c r="BF58" s="451" t="e">
        <f>(BC57+BF46)*BF45</f>
        <v>#REF!</v>
      </c>
      <c r="BH58" s="417"/>
      <c r="BI58" s="445" t="e">
        <f t="shared" si="863"/>
        <v>#REF!</v>
      </c>
      <c r="BJ58" s="433"/>
      <c r="BL58" s="451" t="e">
        <f>(BI57+BL46)*BL45</f>
        <v>#REF!</v>
      </c>
      <c r="BN58" s="417"/>
      <c r="BO58" s="445" t="e">
        <f t="shared" si="864"/>
        <v>#REF!</v>
      </c>
      <c r="BP58" s="433"/>
      <c r="BR58" s="451" t="e">
        <f>(BO57+BR46)*BR45</f>
        <v>#REF!</v>
      </c>
      <c r="BT58" s="417"/>
      <c r="BU58" s="445" t="e">
        <f t="shared" si="865"/>
        <v>#REF!</v>
      </c>
      <c r="BV58" s="433"/>
      <c r="BX58" s="451" t="e">
        <f>(BU57+BX46)*BX45</f>
        <v>#REF!</v>
      </c>
      <c r="BZ58" s="417"/>
      <c r="CA58" s="445" t="e">
        <f t="shared" si="866"/>
        <v>#REF!</v>
      </c>
      <c r="CB58" s="433"/>
      <c r="CD58" s="451" t="e">
        <f>(CA57+CD46)*CD45</f>
        <v>#REF!</v>
      </c>
      <c r="CF58" s="417"/>
      <c r="CG58" s="445" t="e">
        <f t="shared" si="867"/>
        <v>#REF!</v>
      </c>
      <c r="CH58" s="433"/>
      <c r="CJ58" s="451" t="e">
        <f>(CG57+CJ46)*CJ45</f>
        <v>#REF!</v>
      </c>
      <c r="CL58" s="417"/>
    </row>
    <row r="59" hidden="1">
      <c r="A59" s="410" t="e">
        <f>A36+A65</f>
        <v>#REF!</v>
      </c>
      <c r="B59" s="417"/>
      <c r="D59" s="451" t="e">
        <f>(A58+D46)*D45</f>
        <v>#REF!</v>
      </c>
      <c r="F59" s="417"/>
      <c r="G59" s="445" t="e">
        <f t="shared" si="854"/>
        <v>#REF!</v>
      </c>
      <c r="H59" s="417"/>
      <c r="J59" s="451" t="e">
        <f>(G58+J46)*J45</f>
        <v>#REF!</v>
      </c>
      <c r="L59" s="417"/>
      <c r="M59" s="445" t="e">
        <f t="shared" si="855"/>
        <v>#REF!</v>
      </c>
      <c r="N59" s="417"/>
      <c r="P59" s="451" t="e">
        <f>(M58+P46)*P45</f>
        <v>#REF!</v>
      </c>
      <c r="R59" s="417"/>
      <c r="S59" s="445" t="e">
        <f t="shared" si="856"/>
        <v>#REF!</v>
      </c>
      <c r="T59" s="433"/>
      <c r="V59" s="451" t="e">
        <f>(S58+V46)*V45</f>
        <v>#REF!</v>
      </c>
      <c r="X59" s="417"/>
      <c r="Y59" s="445" t="e">
        <f t="shared" si="857"/>
        <v>#REF!</v>
      </c>
      <c r="Z59" s="433"/>
      <c r="AB59" s="451" t="e">
        <f>(Y58+AB46)*AB45</f>
        <v>#REF!</v>
      </c>
      <c r="AD59" s="417"/>
      <c r="AE59" s="445" t="e">
        <f t="shared" si="858"/>
        <v>#REF!</v>
      </c>
      <c r="AF59" s="433"/>
      <c r="AH59" s="451" t="e">
        <f>(AE58+AH46)*AH45</f>
        <v>#REF!</v>
      </c>
      <c r="AJ59" s="417"/>
      <c r="AK59" s="445" t="e">
        <f t="shared" si="859"/>
        <v>#REF!</v>
      </c>
      <c r="AL59" s="433"/>
      <c r="AN59" s="451" t="e">
        <f>(AK58+AN46)*AN45</f>
        <v>#REF!</v>
      </c>
      <c r="AP59" s="417"/>
      <c r="AQ59" s="445" t="e">
        <f t="shared" si="860"/>
        <v>#REF!</v>
      </c>
      <c r="AR59" s="433"/>
      <c r="AT59" s="451" t="e">
        <f>(AQ58+AT46)*AT45</f>
        <v>#REF!</v>
      </c>
      <c r="AV59" s="417"/>
      <c r="AW59" s="445" t="e">
        <f t="shared" si="861"/>
        <v>#REF!</v>
      </c>
      <c r="AX59" s="433"/>
      <c r="AZ59" s="451" t="e">
        <f>(AW58+AZ46)*AZ45</f>
        <v>#REF!</v>
      </c>
      <c r="BB59" s="417"/>
      <c r="BC59" s="445" t="e">
        <f t="shared" si="862"/>
        <v>#REF!</v>
      </c>
      <c r="BD59" s="433"/>
      <c r="BF59" s="451" t="e">
        <f>(BC58+BF46)*BF45</f>
        <v>#REF!</v>
      </c>
      <c r="BH59" s="417"/>
      <c r="BI59" s="445" t="e">
        <f t="shared" si="863"/>
        <v>#REF!</v>
      </c>
      <c r="BJ59" s="433"/>
      <c r="BL59" s="451" t="e">
        <f>(BI58+BL46)*BL45</f>
        <v>#REF!</v>
      </c>
      <c r="BN59" s="417"/>
      <c r="BO59" s="445" t="e">
        <f t="shared" si="864"/>
        <v>#REF!</v>
      </c>
      <c r="BP59" s="433"/>
      <c r="BR59" s="451" t="e">
        <f>(BO58+BR46)*BR45</f>
        <v>#REF!</v>
      </c>
      <c r="BT59" s="417"/>
      <c r="BU59" s="445" t="e">
        <f t="shared" si="865"/>
        <v>#REF!</v>
      </c>
      <c r="BV59" s="433"/>
      <c r="BX59" s="451" t="e">
        <f>(BU58+BX46)*BX45</f>
        <v>#REF!</v>
      </c>
      <c r="BZ59" s="417"/>
      <c r="CA59" s="445" t="e">
        <f t="shared" si="866"/>
        <v>#REF!</v>
      </c>
      <c r="CB59" s="433"/>
      <c r="CD59" s="451" t="e">
        <f>(CA58+CD46)*CD45</f>
        <v>#REF!</v>
      </c>
      <c r="CF59" s="417"/>
      <c r="CG59" s="445" t="e">
        <f t="shared" si="867"/>
        <v>#REF!</v>
      </c>
      <c r="CH59" s="433"/>
      <c r="CJ59" s="451" t="e">
        <f>(CG58+CJ46)*CJ45</f>
        <v>#REF!</v>
      </c>
      <c r="CL59" s="417"/>
    </row>
    <row r="60" hidden="1">
      <c r="A60" s="410" t="e">
        <f>A37+A64</f>
        <v>#REF!</v>
      </c>
      <c r="B60" s="417"/>
      <c r="D60" s="451" t="e">
        <f>(A59+D46)*D45</f>
        <v>#REF!</v>
      </c>
      <c r="F60" s="417"/>
      <c r="G60" s="445" t="e">
        <f t="shared" si="854"/>
        <v>#REF!</v>
      </c>
      <c r="H60" s="417"/>
      <c r="J60" s="451" t="e">
        <f>(G59+J46)*J45</f>
        <v>#REF!</v>
      </c>
      <c r="L60" s="417"/>
      <c r="M60" s="445" t="e">
        <f t="shared" si="855"/>
        <v>#REF!</v>
      </c>
      <c r="N60" s="417"/>
      <c r="P60" s="451" t="e">
        <f>(M59+P46)*P45</f>
        <v>#REF!</v>
      </c>
      <c r="R60" s="417"/>
      <c r="S60" s="445" t="e">
        <f t="shared" si="856"/>
        <v>#REF!</v>
      </c>
      <c r="T60" s="433"/>
      <c r="V60" s="451" t="e">
        <f>(S59+V46)*V45</f>
        <v>#REF!</v>
      </c>
      <c r="X60" s="417"/>
      <c r="Y60" s="445" t="e">
        <f t="shared" si="857"/>
        <v>#REF!</v>
      </c>
      <c r="Z60" s="433"/>
      <c r="AB60" s="451" t="e">
        <f>(Y59+AB46)*AB45</f>
        <v>#REF!</v>
      </c>
      <c r="AD60" s="417"/>
      <c r="AE60" s="445" t="e">
        <f t="shared" si="858"/>
        <v>#REF!</v>
      </c>
      <c r="AF60" s="433"/>
      <c r="AH60" s="451" t="e">
        <f>(AE59+AH46)*AH45</f>
        <v>#REF!</v>
      </c>
      <c r="AJ60" s="417"/>
      <c r="AK60" s="445" t="e">
        <f t="shared" si="859"/>
        <v>#REF!</v>
      </c>
      <c r="AL60" s="433"/>
      <c r="AN60" s="451" t="e">
        <f>(AK59+AN46)*AN45</f>
        <v>#REF!</v>
      </c>
      <c r="AP60" s="417"/>
      <c r="AQ60" s="445" t="e">
        <f t="shared" si="860"/>
        <v>#REF!</v>
      </c>
      <c r="AR60" s="433"/>
      <c r="AT60" s="451" t="e">
        <f>(AQ59+AT46)*AT45</f>
        <v>#REF!</v>
      </c>
      <c r="AV60" s="417"/>
      <c r="AW60" s="445" t="e">
        <f t="shared" si="861"/>
        <v>#REF!</v>
      </c>
      <c r="AX60" s="433"/>
      <c r="AZ60" s="451" t="e">
        <f>(AW59+AZ46)*AZ45</f>
        <v>#REF!</v>
      </c>
      <c r="BB60" s="417"/>
      <c r="BC60" s="445" t="e">
        <f t="shared" si="862"/>
        <v>#REF!</v>
      </c>
      <c r="BD60" s="433"/>
      <c r="BF60" s="451" t="e">
        <f>(BC59+BF46)*BF45</f>
        <v>#REF!</v>
      </c>
      <c r="BH60" s="417"/>
      <c r="BI60" s="445" t="e">
        <f t="shared" si="863"/>
        <v>#REF!</v>
      </c>
      <c r="BJ60" s="433"/>
      <c r="BL60" s="451" t="e">
        <f>(BI59+BL46)*BL45</f>
        <v>#REF!</v>
      </c>
      <c r="BN60" s="417"/>
      <c r="BO60" s="445" t="e">
        <f t="shared" si="864"/>
        <v>#REF!</v>
      </c>
      <c r="BP60" s="433"/>
      <c r="BR60" s="451" t="e">
        <f>(BO59+BR46)*BR45</f>
        <v>#REF!</v>
      </c>
      <c r="BT60" s="417"/>
      <c r="BU60" s="445" t="e">
        <f t="shared" si="865"/>
        <v>#REF!</v>
      </c>
      <c r="BV60" s="433"/>
      <c r="BX60" s="451" t="e">
        <f>(BU59+BX46)*BX45</f>
        <v>#REF!</v>
      </c>
      <c r="BZ60" s="417"/>
      <c r="CA60" s="445" t="e">
        <f t="shared" si="866"/>
        <v>#REF!</v>
      </c>
      <c r="CB60" s="433"/>
      <c r="CD60" s="451" t="e">
        <f>(CA59+CD46)*CD45</f>
        <v>#REF!</v>
      </c>
      <c r="CF60" s="417"/>
      <c r="CG60" s="445" t="e">
        <f t="shared" si="867"/>
        <v>#REF!</v>
      </c>
      <c r="CH60" s="433"/>
      <c r="CJ60" s="451" t="e">
        <f>(CG59+CJ46)*CJ45</f>
        <v>#REF!</v>
      </c>
      <c r="CL60" s="417"/>
    </row>
    <row r="61" ht="16.199999999999999" hidden="1">
      <c r="A61" s="410" t="e">
        <f>A38+A63</f>
        <v>#REF!</v>
      </c>
      <c r="B61" s="417"/>
      <c r="D61" s="452" t="e">
        <f>(A60+D46)*D45</f>
        <v>#REF!</v>
      </c>
      <c r="F61" s="417"/>
      <c r="G61" s="445" t="e">
        <f t="shared" si="854"/>
        <v>#REF!</v>
      </c>
      <c r="H61" s="417"/>
      <c r="J61" s="452" t="e">
        <f>(G60+J46)*J45</f>
        <v>#REF!</v>
      </c>
      <c r="L61" s="417"/>
      <c r="M61" s="445" t="e">
        <f t="shared" si="855"/>
        <v>#REF!</v>
      </c>
      <c r="N61" s="417"/>
      <c r="P61" s="452" t="e">
        <f>(M60+P46)*P45</f>
        <v>#REF!</v>
      </c>
      <c r="R61" s="417"/>
      <c r="S61" s="445" t="e">
        <f t="shared" si="856"/>
        <v>#REF!</v>
      </c>
      <c r="T61" s="433"/>
      <c r="V61" s="452" t="e">
        <f>(S60+V46)*V45</f>
        <v>#REF!</v>
      </c>
      <c r="X61" s="417"/>
      <c r="Y61" s="445" t="e">
        <f t="shared" si="857"/>
        <v>#REF!</v>
      </c>
      <c r="Z61" s="433"/>
      <c r="AB61" s="452" t="e">
        <f>(Y60+AB46)*AB45</f>
        <v>#REF!</v>
      </c>
      <c r="AD61" s="417"/>
      <c r="AE61" s="445" t="e">
        <f t="shared" si="858"/>
        <v>#REF!</v>
      </c>
      <c r="AF61" s="433"/>
      <c r="AH61" s="452" t="e">
        <f>(AE60+AH46)*AH45</f>
        <v>#REF!</v>
      </c>
      <c r="AJ61" s="417"/>
      <c r="AK61" s="445" t="e">
        <f t="shared" si="859"/>
        <v>#REF!</v>
      </c>
      <c r="AL61" s="433"/>
      <c r="AN61" s="452" t="e">
        <f>(AK60+AN46)*AN45</f>
        <v>#REF!</v>
      </c>
      <c r="AP61" s="417"/>
      <c r="AQ61" s="445" t="e">
        <f t="shared" si="860"/>
        <v>#REF!</v>
      </c>
      <c r="AR61" s="433"/>
      <c r="AT61" s="452" t="e">
        <f>(AQ60+AT46)*AT45</f>
        <v>#REF!</v>
      </c>
      <c r="AV61" s="417"/>
      <c r="AW61" s="445" t="e">
        <f t="shared" si="861"/>
        <v>#REF!</v>
      </c>
      <c r="AX61" s="433"/>
      <c r="AZ61" s="452" t="e">
        <f>(AW60+AZ46)*AZ45</f>
        <v>#REF!</v>
      </c>
      <c r="BB61" s="417"/>
      <c r="BC61" s="445" t="e">
        <f t="shared" si="862"/>
        <v>#REF!</v>
      </c>
      <c r="BD61" s="433"/>
      <c r="BF61" s="452" t="e">
        <f>(BC60+BF46)*BF45</f>
        <v>#REF!</v>
      </c>
      <c r="BH61" s="417"/>
      <c r="BI61" s="445" t="e">
        <f t="shared" si="863"/>
        <v>#REF!</v>
      </c>
      <c r="BJ61" s="433"/>
      <c r="BL61" s="452" t="e">
        <f>(BI60+BL46)*BL45</f>
        <v>#REF!</v>
      </c>
      <c r="BN61" s="417"/>
      <c r="BO61" s="445" t="e">
        <f t="shared" si="864"/>
        <v>#REF!</v>
      </c>
      <c r="BP61" s="433"/>
      <c r="BR61" s="452" t="e">
        <f>(BO60+BR46)*BR45</f>
        <v>#REF!</v>
      </c>
      <c r="BT61" s="417"/>
      <c r="BU61" s="445" t="e">
        <f t="shared" si="865"/>
        <v>#REF!</v>
      </c>
      <c r="BV61" s="433"/>
      <c r="BX61" s="452" t="e">
        <f>(BU60+BX46)*BX45</f>
        <v>#REF!</v>
      </c>
      <c r="BZ61" s="417"/>
      <c r="CA61" s="445" t="e">
        <f t="shared" si="866"/>
        <v>#REF!</v>
      </c>
      <c r="CB61" s="433"/>
      <c r="CD61" s="452" t="e">
        <f>(CA60+CD46)*CD45</f>
        <v>#REF!</v>
      </c>
      <c r="CF61" s="417"/>
      <c r="CG61" s="445" t="e">
        <f t="shared" si="867"/>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idden="1">
      <c r="A63" s="410" t="e">
        <f t="shared" ref="A63:A112" si="868">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idden="1">
      <c r="A64" s="410" t="e">
        <f t="shared" si="868"/>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idden="1">
      <c r="A65" s="410" t="e">
        <f t="shared" si="868"/>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idden="1">
      <c r="A66" s="410" t="e">
        <f t="shared" si="868"/>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idden="1">
      <c r="A67" s="410" t="e">
        <f t="shared" si="868"/>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idden="1">
      <c r="A68" s="410" t="e">
        <f t="shared" si="868"/>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idden="1">
      <c r="A69" s="410" t="e">
        <f t="shared" si="868"/>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idden="1">
      <c r="A70" s="410" t="e">
        <f t="shared" si="868"/>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idden="1">
      <c r="A71" s="410" t="e">
        <f t="shared" si="868"/>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idden="1">
      <c r="A72" s="410" t="e">
        <f t="shared" si="868"/>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idden="1">
      <c r="A73" s="410" t="e">
        <f t="shared" si="868"/>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idden="1">
      <c r="A74" s="410" t="e">
        <f t="shared" si="868"/>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idden="1">
      <c r="A75" s="410" t="e">
        <f t="shared" si="868"/>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idden="1">
      <c r="A76" s="410" t="e">
        <f t="shared" si="868"/>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868"/>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199999999999999"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idden="1">
      <c r="A98" s="410" t="e">
        <f t="shared" si="868"/>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idden="1">
      <c r="A99" s="410" t="e">
        <f t="shared" si="868"/>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idden="1">
      <c r="A100" s="410" t="e">
        <f t="shared" si="868"/>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idden="1">
      <c r="A101" s="410" t="e">
        <f t="shared" si="868"/>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idden="1">
      <c r="A102" s="410" t="e">
        <f t="shared" si="868"/>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idden="1">
      <c r="A103" s="410" t="e">
        <f t="shared" si="868"/>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idden="1">
      <c r="A104" s="410" t="e">
        <f t="shared" si="868"/>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idden="1">
      <c r="A105" s="410" t="e">
        <f t="shared" si="868"/>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idden="1">
      <c r="A106" s="410" t="e">
        <f t="shared" si="868"/>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idden="1">
      <c r="A107" s="410" t="e">
        <f t="shared" si="868"/>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idden="1">
      <c r="A108" s="410" t="e">
        <f t="shared" si="868"/>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idden="1">
      <c r="A109" s="410" t="e">
        <f t="shared" si="868"/>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idden="1">
      <c r="A110" s="410" t="e">
        <f t="shared" si="868"/>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idden="1">
      <c r="A111" s="410" t="e">
        <f t="shared" si="868"/>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868"/>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idden="1">
      <c r="A116" s="445" t="s">
        <v>800</v>
      </c>
      <c r="B116" s="433"/>
      <c r="C116" s="417"/>
      <c r="D116" s="451">
        <f t="shared" ref="D116:D117" si="869">D337</f>
        <v>0</v>
      </c>
      <c r="E116" s="235" t="s">
        <v>415</v>
      </c>
      <c r="I116" s="235"/>
      <c r="J116" s="451">
        <f t="shared" ref="J116:J117" si="870">J337</f>
        <v>0</v>
      </c>
      <c r="K116" s="235"/>
      <c r="L116" s="235"/>
      <c r="M116" s="235"/>
      <c r="N116" s="235"/>
      <c r="O116" s="235"/>
      <c r="P116" s="451">
        <f t="shared" ref="P116:P117" si="871">P337</f>
        <v>0</v>
      </c>
      <c r="Q116" s="235"/>
      <c r="R116" s="235"/>
      <c r="S116" s="235"/>
      <c r="T116" s="235"/>
      <c r="U116" s="235"/>
      <c r="V116" s="451">
        <f t="shared" ref="V116:V117" si="872">V337</f>
        <v>0</v>
      </c>
      <c r="AA116" s="235"/>
      <c r="AB116" s="451">
        <f t="shared" ref="AB116:AB117" si="873">AB337</f>
        <v>0</v>
      </c>
      <c r="AC116" s="235"/>
      <c r="AD116" s="235"/>
      <c r="AE116" s="235"/>
      <c r="AF116" s="235"/>
      <c r="AG116" s="235"/>
      <c r="AH116" s="451">
        <f t="shared" ref="AH116:AH117" si="874">AH337</f>
        <v>0</v>
      </c>
      <c r="AM116" s="235"/>
      <c r="AN116" s="451">
        <f t="shared" ref="AN116:AN117" si="875">AN337</f>
        <v>0</v>
      </c>
      <c r="AS116" s="235"/>
      <c r="AT116" s="451">
        <f t="shared" ref="AT116:AT117" si="876">AT337</f>
        <v>0</v>
      </c>
      <c r="AY116" s="235"/>
      <c r="AZ116" s="451">
        <f t="shared" ref="AZ116:AZ117" si="877">AZ337</f>
        <v>0</v>
      </c>
      <c r="BA116" s="235"/>
      <c r="BB116" s="235"/>
      <c r="BC116" s="235"/>
      <c r="BD116" s="235"/>
      <c r="BE116" s="235"/>
      <c r="BF116" s="451">
        <f t="shared" ref="BF116:BF117" si="878">BF337</f>
        <v>0</v>
      </c>
      <c r="BK116" s="235"/>
      <c r="BL116" s="451">
        <f t="shared" ref="BL116:BL117" si="879">BL337</f>
        <v>0</v>
      </c>
      <c r="BQ116" s="235"/>
      <c r="BR116" s="451">
        <f t="shared" ref="BR116:BR117" si="880">BR337</f>
        <v>0</v>
      </c>
      <c r="BW116" s="235"/>
      <c r="BX116" s="451">
        <f t="shared" ref="BX116:BX117" si="881">BX337</f>
        <v>0</v>
      </c>
      <c r="BZ116" s="433"/>
      <c r="CC116" s="235"/>
      <c r="CD116" s="451">
        <f t="shared" ref="CD116:CD117" si="882">CD337</f>
        <v>0</v>
      </c>
      <c r="CJ116" s="451">
        <f t="shared" ref="CJ116:CJ117" si="883">CJ337</f>
        <v>0</v>
      </c>
      <c r="CL116" s="433"/>
    </row>
    <row r="117" hidden="1">
      <c r="A117" s="445">
        <f>SUM(D118:CY118)</f>
        <v>0</v>
      </c>
      <c r="B117" s="433"/>
      <c r="C117" s="417"/>
      <c r="D117" s="451">
        <f t="shared" si="869"/>
        <v>0</v>
      </c>
      <c r="E117" s="235" t="s">
        <v>801</v>
      </c>
      <c r="G117" s="445">
        <f>A117</f>
        <v>0</v>
      </c>
      <c r="I117" s="235"/>
      <c r="J117" s="451">
        <f t="shared" si="870"/>
        <v>0</v>
      </c>
      <c r="K117" s="235"/>
      <c r="L117" s="235"/>
      <c r="M117" s="445">
        <f>G117</f>
        <v>0</v>
      </c>
      <c r="N117" s="235"/>
      <c r="O117" s="235"/>
      <c r="P117" s="451">
        <f t="shared" si="871"/>
        <v>0</v>
      </c>
      <c r="Q117" s="235"/>
      <c r="R117" s="235"/>
      <c r="S117" s="445">
        <f>M117</f>
        <v>0</v>
      </c>
      <c r="T117" s="235"/>
      <c r="U117" s="235"/>
      <c r="V117" s="451">
        <f t="shared" si="872"/>
        <v>0</v>
      </c>
      <c r="Y117" s="445">
        <f>S117</f>
        <v>0</v>
      </c>
      <c r="AA117" s="235"/>
      <c r="AB117" s="451">
        <f t="shared" si="873"/>
        <v>0</v>
      </c>
      <c r="AC117" s="235"/>
      <c r="AD117" s="235"/>
      <c r="AE117" s="445">
        <f>Y117</f>
        <v>0</v>
      </c>
      <c r="AF117" s="235"/>
      <c r="AG117" s="235"/>
      <c r="AH117" s="451">
        <f t="shared" si="874"/>
        <v>0</v>
      </c>
      <c r="AK117" s="445">
        <f>AE117</f>
        <v>0</v>
      </c>
      <c r="AM117" s="235"/>
      <c r="AN117" s="451">
        <f t="shared" si="875"/>
        <v>0</v>
      </c>
      <c r="AQ117" s="445">
        <f>AK117</f>
        <v>0</v>
      </c>
      <c r="AS117" s="235"/>
      <c r="AT117" s="451">
        <f t="shared" si="876"/>
        <v>0</v>
      </c>
      <c r="AW117" s="445">
        <f>AQ117</f>
        <v>0</v>
      </c>
      <c r="AY117" s="235"/>
      <c r="AZ117" s="451">
        <f t="shared" si="877"/>
        <v>0</v>
      </c>
      <c r="BA117" s="235"/>
      <c r="BB117" s="235"/>
      <c r="BC117" s="445">
        <f>AW117</f>
        <v>0</v>
      </c>
      <c r="BD117" s="235"/>
      <c r="BE117" s="235"/>
      <c r="BF117" s="451">
        <f t="shared" si="878"/>
        <v>0</v>
      </c>
      <c r="BI117" s="445">
        <f>BC117</f>
        <v>0</v>
      </c>
      <c r="BK117" s="235"/>
      <c r="BL117" s="451">
        <f t="shared" si="879"/>
        <v>0</v>
      </c>
      <c r="BO117" s="445">
        <f>BI117</f>
        <v>0</v>
      </c>
      <c r="BQ117" s="235"/>
      <c r="BR117" s="451">
        <f t="shared" si="880"/>
        <v>0</v>
      </c>
      <c r="BU117" s="445">
        <f>BO117</f>
        <v>0</v>
      </c>
      <c r="BW117" s="235"/>
      <c r="BX117" s="451">
        <f t="shared" si="881"/>
        <v>0</v>
      </c>
      <c r="BZ117" s="433"/>
      <c r="CA117" s="445">
        <f>BU117</f>
        <v>0</v>
      </c>
      <c r="CC117" s="235"/>
      <c r="CD117" s="451">
        <f t="shared" si="882"/>
        <v>0</v>
      </c>
      <c r="CG117" s="445">
        <f>CA117</f>
        <v>0</v>
      </c>
      <c r="CJ117" s="451">
        <f t="shared" si="883"/>
        <v>0</v>
      </c>
      <c r="CL117" s="433"/>
    </row>
    <row r="118"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idden="1">
      <c r="A121" s="410" t="e">
        <f>A151+A98</f>
        <v>#REF!</v>
      </c>
      <c r="B121" s="433"/>
      <c r="C121" s="417"/>
      <c r="D121" s="451">
        <f>IF(D120=0,0,D120*D119)</f>
        <v>0</v>
      </c>
      <c r="E121" s="235" t="s">
        <v>806</v>
      </c>
      <c r="G121" s="445" t="e">
        <f t="shared" ref="G121:G135" si="884">A121</f>
        <v>#REF!</v>
      </c>
      <c r="H121" s="433"/>
      <c r="I121" s="235"/>
      <c r="J121" s="451">
        <f>IF(J120=0,0,J120*J119)</f>
        <v>0</v>
      </c>
      <c r="K121" s="235"/>
      <c r="L121" s="235"/>
      <c r="M121" s="445" t="e">
        <f t="shared" ref="M121:M135" si="885">G121</f>
        <v>#REF!</v>
      </c>
      <c r="N121" s="433"/>
      <c r="O121" s="235"/>
      <c r="P121" s="451">
        <f>IF(P120=0,0,P120*P119)</f>
        <v>0</v>
      </c>
      <c r="Q121" s="235"/>
      <c r="R121" s="235"/>
      <c r="S121" s="445" t="e">
        <f t="shared" ref="S121:S135" si="886">M121</f>
        <v>#REF!</v>
      </c>
      <c r="T121" s="433"/>
      <c r="U121" s="235"/>
      <c r="V121" s="451">
        <f>IF(V120=0,0,V120*V119)</f>
        <v>0</v>
      </c>
      <c r="Y121" s="445" t="e">
        <f t="shared" ref="Y121:Y135" si="887">S121</f>
        <v>#REF!</v>
      </c>
      <c r="Z121" s="433"/>
      <c r="AA121" s="235"/>
      <c r="AB121" s="451">
        <f>IF(AB120=0,0,AB120*AB119)</f>
        <v>0</v>
      </c>
      <c r="AC121" s="235"/>
      <c r="AD121" s="235"/>
      <c r="AE121" s="445" t="e">
        <f t="shared" ref="AE121:AE135" si="888">Y121</f>
        <v>#REF!</v>
      </c>
      <c r="AF121" s="433"/>
      <c r="AG121" s="235"/>
      <c r="AH121" s="451">
        <f>IF(AH120=0,0,AH120*AH119)</f>
        <v>0</v>
      </c>
      <c r="AK121" s="445" t="e">
        <f t="shared" ref="AK121:AK135" si="889">AE121</f>
        <v>#REF!</v>
      </c>
      <c r="AL121" s="433"/>
      <c r="AM121" s="235"/>
      <c r="AN121" s="451">
        <f>IF(AN120=0,0,AN120*AN119)</f>
        <v>0</v>
      </c>
      <c r="AQ121" s="445" t="e">
        <f t="shared" ref="AQ121:AQ135" si="890">AK121</f>
        <v>#REF!</v>
      </c>
      <c r="AR121" s="433"/>
      <c r="AS121" s="235"/>
      <c r="AT121" s="451">
        <f>IF(AT120=0,0,AT120*AT119)</f>
        <v>0</v>
      </c>
      <c r="AW121" s="445" t="e">
        <f t="shared" ref="AW121:AW135" si="891">AQ121</f>
        <v>#REF!</v>
      </c>
      <c r="AX121" s="433"/>
      <c r="AY121" s="235"/>
      <c r="AZ121" s="451">
        <f>IF(AZ120=0,0,AZ120*AZ119)</f>
        <v>0</v>
      </c>
      <c r="BA121" s="235"/>
      <c r="BB121" s="235"/>
      <c r="BC121" s="445" t="e">
        <f t="shared" ref="BC121:BC135" si="892">AW121</f>
        <v>#REF!</v>
      </c>
      <c r="BD121" s="433"/>
      <c r="BE121" s="235"/>
      <c r="BF121" s="451">
        <f>IF(BF120=0,0,BF120*BF119)</f>
        <v>0</v>
      </c>
      <c r="BI121" s="445" t="e">
        <f t="shared" ref="BI121:BI135" si="893">BC121</f>
        <v>#REF!</v>
      </c>
      <c r="BJ121" s="433"/>
      <c r="BK121" s="235"/>
      <c r="BL121" s="451">
        <f>IF(BL120=0,0,BL120*BL119)</f>
        <v>0</v>
      </c>
      <c r="BO121" s="445" t="e">
        <f t="shared" ref="BO121:BO135" si="894">BI121</f>
        <v>#REF!</v>
      </c>
      <c r="BP121" s="433"/>
      <c r="BQ121" s="235"/>
      <c r="BR121" s="451">
        <f>IF(BR120=0,0,BR120*BR119)</f>
        <v>0</v>
      </c>
      <c r="BU121" s="445" t="e">
        <f t="shared" ref="BU121:BU135" si="895">BO121</f>
        <v>#REF!</v>
      </c>
      <c r="BV121" s="433"/>
      <c r="BW121" s="235"/>
      <c r="BX121" s="451">
        <f>IF(BX120=0,0,BX120*BX119)</f>
        <v>0</v>
      </c>
      <c r="BZ121" s="433"/>
      <c r="CA121" s="445" t="e">
        <f t="shared" ref="CA121:CA135" si="896">BU121</f>
        <v>#REF!</v>
      </c>
      <c r="CB121" s="433"/>
      <c r="CC121" s="235"/>
      <c r="CD121" s="451">
        <f>IF(CD120=0,0,CD120*CD119)</f>
        <v>0</v>
      </c>
      <c r="CG121" s="445" t="e">
        <f t="shared" ref="CG121:CG135" si="897">CA121</f>
        <v>#REF!</v>
      </c>
      <c r="CH121" s="433"/>
      <c r="CJ121" s="451">
        <f>IF(CJ120=0,0,CJ120*CJ119)</f>
        <v>0</v>
      </c>
      <c r="CL121" s="433"/>
    </row>
    <row r="122" hidden="1">
      <c r="A122" s="410" t="e">
        <f>A99+A150</f>
        <v>#REF!</v>
      </c>
      <c r="B122" s="433"/>
      <c r="D122" s="451" t="e">
        <f>(A121+D120)*D119</f>
        <v>#REF!</v>
      </c>
      <c r="G122" s="445" t="e">
        <f t="shared" si="884"/>
        <v>#REF!</v>
      </c>
      <c r="H122" s="433"/>
      <c r="I122" s="235"/>
      <c r="J122" s="451" t="e">
        <f>(G121+J120)*J119</f>
        <v>#REF!</v>
      </c>
      <c r="K122" s="235"/>
      <c r="L122" s="235"/>
      <c r="M122" s="445" t="e">
        <f t="shared" si="885"/>
        <v>#REF!</v>
      </c>
      <c r="N122" s="433"/>
      <c r="O122" s="235"/>
      <c r="P122" s="451" t="e">
        <f>(M121+P120)*P119</f>
        <v>#REF!</v>
      </c>
      <c r="Q122" s="235"/>
      <c r="R122" s="235"/>
      <c r="S122" s="445" t="e">
        <f t="shared" si="886"/>
        <v>#REF!</v>
      </c>
      <c r="T122" s="433"/>
      <c r="U122" s="235"/>
      <c r="V122" s="451" t="e">
        <f>(S121+V120)*V119</f>
        <v>#REF!</v>
      </c>
      <c r="Y122" s="445" t="e">
        <f t="shared" si="887"/>
        <v>#REF!</v>
      </c>
      <c r="Z122" s="433"/>
      <c r="AA122" s="235"/>
      <c r="AB122" s="451" t="e">
        <f>(Y121+AB120)*AB119</f>
        <v>#REF!</v>
      </c>
      <c r="AC122" s="235"/>
      <c r="AD122" s="235"/>
      <c r="AE122" s="445" t="e">
        <f t="shared" si="888"/>
        <v>#REF!</v>
      </c>
      <c r="AF122" s="433"/>
      <c r="AG122" s="235"/>
      <c r="AH122" s="451" t="e">
        <f>(AE121+AH120)*AH119</f>
        <v>#REF!</v>
      </c>
      <c r="AK122" s="445" t="e">
        <f t="shared" si="889"/>
        <v>#REF!</v>
      </c>
      <c r="AL122" s="433"/>
      <c r="AM122" s="235"/>
      <c r="AN122" s="451" t="e">
        <f>(AK121+AN120)*AN119</f>
        <v>#REF!</v>
      </c>
      <c r="AQ122" s="445" t="e">
        <f t="shared" si="890"/>
        <v>#REF!</v>
      </c>
      <c r="AR122" s="433"/>
      <c r="AS122" s="235"/>
      <c r="AT122" s="451" t="e">
        <f>(AQ121+AT120)*AT119</f>
        <v>#REF!</v>
      </c>
      <c r="AW122" s="445" t="e">
        <f t="shared" si="891"/>
        <v>#REF!</v>
      </c>
      <c r="AX122" s="433"/>
      <c r="AY122" s="235"/>
      <c r="AZ122" s="451" t="e">
        <f>(AW121+AZ120)*AZ119</f>
        <v>#REF!</v>
      </c>
      <c r="BA122" s="235"/>
      <c r="BB122" s="235"/>
      <c r="BC122" s="445" t="e">
        <f t="shared" si="892"/>
        <v>#REF!</v>
      </c>
      <c r="BD122" s="433"/>
      <c r="BE122" s="235"/>
      <c r="BF122" s="451" t="e">
        <f>(BC121+BF120)*BF119</f>
        <v>#REF!</v>
      </c>
      <c r="BI122" s="445" t="e">
        <f t="shared" si="893"/>
        <v>#REF!</v>
      </c>
      <c r="BJ122" s="433"/>
      <c r="BK122" s="235"/>
      <c r="BL122" s="451" t="e">
        <f>(BI121+BL120)*BL119</f>
        <v>#REF!</v>
      </c>
      <c r="BO122" s="445" t="e">
        <f t="shared" si="894"/>
        <v>#REF!</v>
      </c>
      <c r="BP122" s="433"/>
      <c r="BQ122" s="235"/>
      <c r="BR122" s="451" t="e">
        <f>(BO121+BR120)*BR119</f>
        <v>#REF!</v>
      </c>
      <c r="BU122" s="445" t="e">
        <f t="shared" si="895"/>
        <v>#REF!</v>
      </c>
      <c r="BV122" s="433"/>
      <c r="BW122" s="235"/>
      <c r="BX122" s="451" t="e">
        <f>(BU121+BX120)*BX119</f>
        <v>#REF!</v>
      </c>
      <c r="BZ122" s="433"/>
      <c r="CA122" s="445" t="e">
        <f t="shared" si="896"/>
        <v>#REF!</v>
      </c>
      <c r="CB122" s="433"/>
      <c r="CC122" s="235"/>
      <c r="CD122" s="451" t="e">
        <f>(CA121+CD120)*CD119</f>
        <v>#REF!</v>
      </c>
      <c r="CG122" s="445" t="e">
        <f t="shared" si="897"/>
        <v>#REF!</v>
      </c>
      <c r="CH122" s="433"/>
      <c r="CJ122" s="451" t="e">
        <f>(CG121+CJ120)*CJ119</f>
        <v>#REF!</v>
      </c>
      <c r="CL122" s="433"/>
    </row>
    <row r="123" hidden="1">
      <c r="A123" s="410" t="e">
        <f>A100+A149</f>
        <v>#REF!</v>
      </c>
      <c r="B123" s="433"/>
      <c r="D123" s="451" t="e">
        <f>(A122+D120)*D119</f>
        <v>#REF!</v>
      </c>
      <c r="G123" s="445" t="e">
        <f t="shared" si="884"/>
        <v>#REF!</v>
      </c>
      <c r="H123" s="433"/>
      <c r="I123" s="235"/>
      <c r="J123" s="451" t="e">
        <f>(G122+J120)*J119</f>
        <v>#REF!</v>
      </c>
      <c r="K123" s="235"/>
      <c r="L123" s="235"/>
      <c r="M123" s="445" t="e">
        <f t="shared" si="885"/>
        <v>#REF!</v>
      </c>
      <c r="N123" s="433"/>
      <c r="O123" s="235"/>
      <c r="P123" s="451" t="e">
        <f>(M122+P120)*P119</f>
        <v>#REF!</v>
      </c>
      <c r="Q123" s="235"/>
      <c r="R123" s="235"/>
      <c r="S123" s="445" t="e">
        <f t="shared" si="886"/>
        <v>#REF!</v>
      </c>
      <c r="T123" s="433"/>
      <c r="U123" s="235"/>
      <c r="V123" s="451" t="e">
        <f>(S122+V120)*V119</f>
        <v>#REF!</v>
      </c>
      <c r="Y123" s="445" t="e">
        <f t="shared" si="887"/>
        <v>#REF!</v>
      </c>
      <c r="Z123" s="433"/>
      <c r="AA123" s="235"/>
      <c r="AB123" s="451" t="e">
        <f>(Y122+AB120)*AB119</f>
        <v>#REF!</v>
      </c>
      <c r="AC123" s="235"/>
      <c r="AD123" s="235"/>
      <c r="AE123" s="445" t="e">
        <f t="shared" si="888"/>
        <v>#REF!</v>
      </c>
      <c r="AF123" s="433"/>
      <c r="AG123" s="235"/>
      <c r="AH123" s="451" t="e">
        <f>(AE122+AH120)*AH119</f>
        <v>#REF!</v>
      </c>
      <c r="AK123" s="445" t="e">
        <f t="shared" si="889"/>
        <v>#REF!</v>
      </c>
      <c r="AL123" s="433"/>
      <c r="AM123" s="235"/>
      <c r="AN123" s="451" t="e">
        <f>(AK122+AN120)*AN119</f>
        <v>#REF!</v>
      </c>
      <c r="AQ123" s="445" t="e">
        <f t="shared" si="890"/>
        <v>#REF!</v>
      </c>
      <c r="AR123" s="433"/>
      <c r="AS123" s="235"/>
      <c r="AT123" s="451" t="e">
        <f>(AQ122+AT120)*AT119</f>
        <v>#REF!</v>
      </c>
      <c r="AW123" s="445" t="e">
        <f t="shared" si="891"/>
        <v>#REF!</v>
      </c>
      <c r="AX123" s="433"/>
      <c r="AY123" s="235"/>
      <c r="AZ123" s="451" t="e">
        <f>(AW122+AZ120)*AZ119</f>
        <v>#REF!</v>
      </c>
      <c r="BA123" s="235"/>
      <c r="BB123" s="235"/>
      <c r="BC123" s="445" t="e">
        <f t="shared" si="892"/>
        <v>#REF!</v>
      </c>
      <c r="BD123" s="433"/>
      <c r="BE123" s="235"/>
      <c r="BF123" s="451" t="e">
        <f>(BC122+BF120)*BF119</f>
        <v>#REF!</v>
      </c>
      <c r="BI123" s="445" t="e">
        <f t="shared" si="893"/>
        <v>#REF!</v>
      </c>
      <c r="BJ123" s="433"/>
      <c r="BK123" s="235"/>
      <c r="BL123" s="451" t="e">
        <f>(BI122+BL120)*BL119</f>
        <v>#REF!</v>
      </c>
      <c r="BO123" s="445" t="e">
        <f t="shared" si="894"/>
        <v>#REF!</v>
      </c>
      <c r="BP123" s="433"/>
      <c r="BQ123" s="235"/>
      <c r="BR123" s="451" t="e">
        <f>(BO122+BR120)*BR119</f>
        <v>#REF!</v>
      </c>
      <c r="BU123" s="445" t="e">
        <f t="shared" si="895"/>
        <v>#REF!</v>
      </c>
      <c r="BV123" s="433"/>
      <c r="BW123" s="235"/>
      <c r="BX123" s="451" t="e">
        <f>(BU122+BX120)*BX119</f>
        <v>#REF!</v>
      </c>
      <c r="BZ123" s="433"/>
      <c r="CA123" s="445" t="e">
        <f t="shared" si="896"/>
        <v>#REF!</v>
      </c>
      <c r="CB123" s="433"/>
      <c r="CC123" s="235"/>
      <c r="CD123" s="451" t="e">
        <f>(CA122+CD120)*CD119</f>
        <v>#REF!</v>
      </c>
      <c r="CG123" s="445" t="e">
        <f t="shared" si="897"/>
        <v>#REF!</v>
      </c>
      <c r="CH123" s="433"/>
      <c r="CJ123" s="451" t="e">
        <f>(CG122+CJ120)*CJ119</f>
        <v>#REF!</v>
      </c>
      <c r="CL123" s="433"/>
    </row>
    <row r="124" hidden="1">
      <c r="A124" s="410" t="e">
        <f>A101+A148</f>
        <v>#REF!</v>
      </c>
      <c r="B124" s="433"/>
      <c r="D124" s="451" t="e">
        <f>(A123+D120)*D119</f>
        <v>#REF!</v>
      </c>
      <c r="G124" s="445" t="e">
        <f t="shared" si="884"/>
        <v>#REF!</v>
      </c>
      <c r="I124" s="235"/>
      <c r="J124" s="451" t="e">
        <f>(G123+J120)*J119</f>
        <v>#REF!</v>
      </c>
      <c r="K124" s="235"/>
      <c r="L124" s="235"/>
      <c r="M124" s="445" t="e">
        <f t="shared" si="885"/>
        <v>#REF!</v>
      </c>
      <c r="N124" s="433"/>
      <c r="O124" s="235"/>
      <c r="P124" s="451" t="e">
        <f>(M123+P120)*P119</f>
        <v>#REF!</v>
      </c>
      <c r="Q124" s="235"/>
      <c r="R124" s="235"/>
      <c r="S124" s="445" t="e">
        <f t="shared" si="886"/>
        <v>#REF!</v>
      </c>
      <c r="T124" s="433"/>
      <c r="U124" s="235"/>
      <c r="V124" s="451" t="e">
        <f>(S123+V120)*V119</f>
        <v>#REF!</v>
      </c>
      <c r="Y124" s="445" t="e">
        <f t="shared" si="887"/>
        <v>#REF!</v>
      </c>
      <c r="Z124" s="433"/>
      <c r="AA124" s="235"/>
      <c r="AB124" s="451" t="e">
        <f>(Y123+AB120)*AB119</f>
        <v>#REF!</v>
      </c>
      <c r="AC124" s="235"/>
      <c r="AD124" s="235"/>
      <c r="AE124" s="445" t="e">
        <f t="shared" si="888"/>
        <v>#REF!</v>
      </c>
      <c r="AF124" s="433"/>
      <c r="AG124" s="235"/>
      <c r="AH124" s="451" t="e">
        <f>(AE123+AH120)*AH119</f>
        <v>#REF!</v>
      </c>
      <c r="AK124" s="445" t="e">
        <f t="shared" si="889"/>
        <v>#REF!</v>
      </c>
      <c r="AL124" s="433"/>
      <c r="AM124" s="235"/>
      <c r="AN124" s="451" t="e">
        <f>(AK123+AN120)*AN119</f>
        <v>#REF!</v>
      </c>
      <c r="AQ124" s="445" t="e">
        <f t="shared" si="890"/>
        <v>#REF!</v>
      </c>
      <c r="AR124" s="433"/>
      <c r="AS124" s="235"/>
      <c r="AT124" s="451" t="e">
        <f>(AQ123+AT120)*AT119</f>
        <v>#REF!</v>
      </c>
      <c r="AW124" s="445" t="e">
        <f t="shared" si="891"/>
        <v>#REF!</v>
      </c>
      <c r="AX124" s="433"/>
      <c r="AY124" s="235"/>
      <c r="AZ124" s="451" t="e">
        <f>(AW123+AZ120)*AZ119</f>
        <v>#REF!</v>
      </c>
      <c r="BA124" s="235"/>
      <c r="BB124" s="235"/>
      <c r="BC124" s="445" t="e">
        <f t="shared" si="892"/>
        <v>#REF!</v>
      </c>
      <c r="BD124" s="433"/>
      <c r="BE124" s="235"/>
      <c r="BF124" s="451" t="e">
        <f>(BC123+BF120)*BF119</f>
        <v>#REF!</v>
      </c>
      <c r="BI124" s="445" t="e">
        <f t="shared" si="893"/>
        <v>#REF!</v>
      </c>
      <c r="BJ124" s="433"/>
      <c r="BK124" s="235"/>
      <c r="BL124" s="451" t="e">
        <f>(BI123+BL120)*BL119</f>
        <v>#REF!</v>
      </c>
      <c r="BO124" s="445" t="e">
        <f t="shared" si="894"/>
        <v>#REF!</v>
      </c>
      <c r="BP124" s="433"/>
      <c r="BQ124" s="235"/>
      <c r="BR124" s="451" t="e">
        <f>(BO123+BR120)*BR119</f>
        <v>#REF!</v>
      </c>
      <c r="BU124" s="445" t="e">
        <f t="shared" si="895"/>
        <v>#REF!</v>
      </c>
      <c r="BV124" s="433"/>
      <c r="BW124" s="235"/>
      <c r="BX124" s="451" t="e">
        <f>(BU123+BX120)*BX119</f>
        <v>#REF!</v>
      </c>
      <c r="BZ124" s="433"/>
      <c r="CA124" s="445" t="e">
        <f t="shared" si="896"/>
        <v>#REF!</v>
      </c>
      <c r="CB124" s="433"/>
      <c r="CC124" s="235"/>
      <c r="CD124" s="451" t="e">
        <f>(CA123+CD120)*CD119</f>
        <v>#REF!</v>
      </c>
      <c r="CG124" s="445" t="e">
        <f t="shared" si="897"/>
        <v>#REF!</v>
      </c>
      <c r="CH124" s="433"/>
      <c r="CJ124" s="451" t="e">
        <f>(CG123+CJ120)*CJ119</f>
        <v>#REF!</v>
      </c>
      <c r="CL124" s="433"/>
    </row>
    <row r="125" hidden="1">
      <c r="A125" s="410" t="e">
        <f>A102+A147</f>
        <v>#REF!</v>
      </c>
      <c r="B125" s="433"/>
      <c r="D125" s="451" t="e">
        <f>(A124+D120)*D119</f>
        <v>#REF!</v>
      </c>
      <c r="G125" s="445" t="e">
        <f t="shared" si="884"/>
        <v>#REF!</v>
      </c>
      <c r="I125" s="235"/>
      <c r="J125" s="451" t="e">
        <f>(G124+J120)*J119</f>
        <v>#REF!</v>
      </c>
      <c r="K125" s="235"/>
      <c r="L125" s="235"/>
      <c r="M125" s="445" t="e">
        <f t="shared" si="885"/>
        <v>#REF!</v>
      </c>
      <c r="N125" s="433"/>
      <c r="O125" s="235"/>
      <c r="P125" s="451" t="e">
        <f>(M124+P120)*P119</f>
        <v>#REF!</v>
      </c>
      <c r="Q125" s="235"/>
      <c r="R125" s="235"/>
      <c r="S125" s="445" t="e">
        <f t="shared" si="886"/>
        <v>#REF!</v>
      </c>
      <c r="T125" s="433"/>
      <c r="U125" s="235"/>
      <c r="V125" s="451" t="e">
        <f>(S124+V120)*V119</f>
        <v>#REF!</v>
      </c>
      <c r="Y125" s="445" t="e">
        <f t="shared" si="887"/>
        <v>#REF!</v>
      </c>
      <c r="Z125" s="433"/>
      <c r="AA125" s="235"/>
      <c r="AB125" s="451" t="e">
        <f>(Y124+AB120)*AB119</f>
        <v>#REF!</v>
      </c>
      <c r="AC125" s="235"/>
      <c r="AD125" s="235"/>
      <c r="AE125" s="445" t="e">
        <f t="shared" si="888"/>
        <v>#REF!</v>
      </c>
      <c r="AF125" s="433"/>
      <c r="AG125" s="235"/>
      <c r="AH125" s="451" t="e">
        <f>(AE124+AH120)*AH119</f>
        <v>#REF!</v>
      </c>
      <c r="AK125" s="445" t="e">
        <f t="shared" si="889"/>
        <v>#REF!</v>
      </c>
      <c r="AL125" s="433"/>
      <c r="AM125" s="235"/>
      <c r="AN125" s="451" t="e">
        <f>(AK124+AN120)*AN119</f>
        <v>#REF!</v>
      </c>
      <c r="AQ125" s="445" t="e">
        <f t="shared" si="890"/>
        <v>#REF!</v>
      </c>
      <c r="AR125" s="433"/>
      <c r="AS125" s="235"/>
      <c r="AT125" s="451" t="e">
        <f>(AQ124+AT120)*AT119</f>
        <v>#REF!</v>
      </c>
      <c r="AW125" s="445" t="e">
        <f t="shared" si="891"/>
        <v>#REF!</v>
      </c>
      <c r="AX125" s="433"/>
      <c r="AY125" s="235"/>
      <c r="AZ125" s="451" t="e">
        <f>(AW124+AZ120)*AZ119</f>
        <v>#REF!</v>
      </c>
      <c r="BA125" s="235"/>
      <c r="BB125" s="235"/>
      <c r="BC125" s="445" t="e">
        <f t="shared" si="892"/>
        <v>#REF!</v>
      </c>
      <c r="BD125" s="433"/>
      <c r="BE125" s="235"/>
      <c r="BF125" s="451" t="e">
        <f>(BC124+BF120)*BF119</f>
        <v>#REF!</v>
      </c>
      <c r="BI125" s="445" t="e">
        <f t="shared" si="893"/>
        <v>#REF!</v>
      </c>
      <c r="BJ125" s="433"/>
      <c r="BK125" s="235"/>
      <c r="BL125" s="451" t="e">
        <f>(BI124+BL120)*BL119</f>
        <v>#REF!</v>
      </c>
      <c r="BO125" s="445" t="e">
        <f t="shared" si="894"/>
        <v>#REF!</v>
      </c>
      <c r="BP125" s="433"/>
      <c r="BQ125" s="235"/>
      <c r="BR125" s="451" t="e">
        <f>(BO124+BR120)*BR119</f>
        <v>#REF!</v>
      </c>
      <c r="BU125" s="445" t="e">
        <f t="shared" si="895"/>
        <v>#REF!</v>
      </c>
      <c r="BV125" s="433"/>
      <c r="BW125" s="235"/>
      <c r="BX125" s="451" t="e">
        <f>(BU124+BX120)*BX119</f>
        <v>#REF!</v>
      </c>
      <c r="BZ125" s="433"/>
      <c r="CA125" s="445" t="e">
        <f t="shared" si="896"/>
        <v>#REF!</v>
      </c>
      <c r="CB125" s="433"/>
      <c r="CC125" s="235"/>
      <c r="CD125" s="451" t="e">
        <f>(CA124+CD120)*CD119</f>
        <v>#REF!</v>
      </c>
      <c r="CG125" s="445" t="e">
        <f t="shared" si="897"/>
        <v>#REF!</v>
      </c>
      <c r="CH125" s="433"/>
      <c r="CJ125" s="451" t="e">
        <f>(CG124+CJ120)*CJ119</f>
        <v>#REF!</v>
      </c>
      <c r="CL125" s="433"/>
    </row>
    <row r="126" hidden="1">
      <c r="A126" s="410" t="e">
        <f>A103+A146</f>
        <v>#REF!</v>
      </c>
      <c r="B126" s="433"/>
      <c r="D126" s="451" t="e">
        <f>(A125+D120)*D119</f>
        <v>#REF!</v>
      </c>
      <c r="G126" s="445" t="e">
        <f t="shared" si="884"/>
        <v>#REF!</v>
      </c>
      <c r="I126" s="235"/>
      <c r="J126" s="451" t="e">
        <f>(G125+J120)*J119</f>
        <v>#REF!</v>
      </c>
      <c r="K126" s="235"/>
      <c r="L126" s="235"/>
      <c r="M126" s="445" t="e">
        <f t="shared" si="885"/>
        <v>#REF!</v>
      </c>
      <c r="N126" s="433"/>
      <c r="O126" s="235"/>
      <c r="P126" s="451" t="e">
        <f>(M125+P120)*P119</f>
        <v>#REF!</v>
      </c>
      <c r="Q126" s="235"/>
      <c r="R126" s="235"/>
      <c r="S126" s="445" t="e">
        <f t="shared" si="886"/>
        <v>#REF!</v>
      </c>
      <c r="T126" s="433"/>
      <c r="U126" s="235"/>
      <c r="V126" s="451" t="e">
        <f>(S125+V120)*V119</f>
        <v>#REF!</v>
      </c>
      <c r="Y126" s="445" t="e">
        <f t="shared" si="887"/>
        <v>#REF!</v>
      </c>
      <c r="Z126" s="433"/>
      <c r="AA126" s="235"/>
      <c r="AB126" s="451" t="e">
        <f>(Y125+AB120)*AB119</f>
        <v>#REF!</v>
      </c>
      <c r="AC126" s="235"/>
      <c r="AD126" s="235"/>
      <c r="AE126" s="445" t="e">
        <f t="shared" si="888"/>
        <v>#REF!</v>
      </c>
      <c r="AF126" s="433"/>
      <c r="AG126" s="235"/>
      <c r="AH126" s="451" t="e">
        <f>(AE125+AH120)*AH119</f>
        <v>#REF!</v>
      </c>
      <c r="AK126" s="445" t="e">
        <f t="shared" si="889"/>
        <v>#REF!</v>
      </c>
      <c r="AL126" s="433"/>
      <c r="AM126" s="235"/>
      <c r="AN126" s="451" t="e">
        <f>(AK125+AN120)*AN119</f>
        <v>#REF!</v>
      </c>
      <c r="AQ126" s="445" t="e">
        <f t="shared" si="890"/>
        <v>#REF!</v>
      </c>
      <c r="AR126" s="433"/>
      <c r="AS126" s="235"/>
      <c r="AT126" s="451" t="e">
        <f>(AQ125+AT120)*AT119</f>
        <v>#REF!</v>
      </c>
      <c r="AW126" s="445" t="e">
        <f t="shared" si="891"/>
        <v>#REF!</v>
      </c>
      <c r="AX126" s="433"/>
      <c r="AY126" s="235"/>
      <c r="AZ126" s="451" t="e">
        <f>(AW125+AZ120)*AZ119</f>
        <v>#REF!</v>
      </c>
      <c r="BA126" s="235"/>
      <c r="BB126" s="235"/>
      <c r="BC126" s="445" t="e">
        <f t="shared" si="892"/>
        <v>#REF!</v>
      </c>
      <c r="BD126" s="433"/>
      <c r="BE126" s="235"/>
      <c r="BF126" s="451" t="e">
        <f>(BC125+BF120)*BF119</f>
        <v>#REF!</v>
      </c>
      <c r="BI126" s="445" t="e">
        <f t="shared" si="893"/>
        <v>#REF!</v>
      </c>
      <c r="BJ126" s="433"/>
      <c r="BK126" s="235"/>
      <c r="BL126" s="451" t="e">
        <f>(BI125+BL120)*BL119</f>
        <v>#REF!</v>
      </c>
      <c r="BO126" s="445" t="e">
        <f t="shared" si="894"/>
        <v>#REF!</v>
      </c>
      <c r="BP126" s="433"/>
      <c r="BQ126" s="235"/>
      <c r="BR126" s="451" t="e">
        <f>(BO125+BR120)*BR119</f>
        <v>#REF!</v>
      </c>
      <c r="BU126" s="445" t="e">
        <f t="shared" si="895"/>
        <v>#REF!</v>
      </c>
      <c r="BV126" s="433"/>
      <c r="BW126" s="235"/>
      <c r="BX126" s="451" t="e">
        <f>(BU125+BX120)*BX119</f>
        <v>#REF!</v>
      </c>
      <c r="BZ126" s="433"/>
      <c r="CA126" s="445" t="e">
        <f t="shared" si="896"/>
        <v>#REF!</v>
      </c>
      <c r="CB126" s="433"/>
      <c r="CC126" s="235"/>
      <c r="CD126" s="451" t="e">
        <f>(CA125+CD120)*CD119</f>
        <v>#REF!</v>
      </c>
      <c r="CG126" s="445" t="e">
        <f t="shared" si="897"/>
        <v>#REF!</v>
      </c>
      <c r="CH126" s="433"/>
      <c r="CJ126" s="451" t="e">
        <f>(CG125+CJ120)*CJ119</f>
        <v>#REF!</v>
      </c>
      <c r="CL126" s="433"/>
    </row>
    <row r="127" hidden="1">
      <c r="A127" s="410" t="e">
        <f>A104+A145</f>
        <v>#REF!</v>
      </c>
      <c r="B127" s="433"/>
      <c r="D127" s="451" t="e">
        <f>(A126+D120)*D119</f>
        <v>#REF!</v>
      </c>
      <c r="G127" s="445" t="e">
        <f t="shared" si="884"/>
        <v>#REF!</v>
      </c>
      <c r="I127" s="235"/>
      <c r="J127" s="451" t="e">
        <f>(G126+J120)*J119</f>
        <v>#REF!</v>
      </c>
      <c r="K127" s="235"/>
      <c r="L127" s="235"/>
      <c r="M127" s="445" t="e">
        <f t="shared" si="885"/>
        <v>#REF!</v>
      </c>
      <c r="N127" s="433"/>
      <c r="O127" s="235"/>
      <c r="P127" s="451" t="e">
        <f>(M126+P120)*P119</f>
        <v>#REF!</v>
      </c>
      <c r="Q127" s="235"/>
      <c r="R127" s="235"/>
      <c r="S127" s="445" t="e">
        <f t="shared" si="886"/>
        <v>#REF!</v>
      </c>
      <c r="T127" s="433"/>
      <c r="U127" s="235"/>
      <c r="V127" s="451" t="e">
        <f>(S126+V120)*V119</f>
        <v>#REF!</v>
      </c>
      <c r="Y127" s="445" t="e">
        <f t="shared" si="887"/>
        <v>#REF!</v>
      </c>
      <c r="Z127" s="433"/>
      <c r="AA127" s="235"/>
      <c r="AB127" s="451" t="e">
        <f>(Y126+AB120)*AB119</f>
        <v>#REF!</v>
      </c>
      <c r="AC127" s="235"/>
      <c r="AD127" s="235"/>
      <c r="AE127" s="445" t="e">
        <f t="shared" si="888"/>
        <v>#REF!</v>
      </c>
      <c r="AF127" s="433"/>
      <c r="AG127" s="235"/>
      <c r="AH127" s="451" t="e">
        <f>(AE126+AH120)*AH119</f>
        <v>#REF!</v>
      </c>
      <c r="AK127" s="445" t="e">
        <f t="shared" si="889"/>
        <v>#REF!</v>
      </c>
      <c r="AL127" s="433"/>
      <c r="AM127" s="235"/>
      <c r="AN127" s="451" t="e">
        <f>(AK126+AN120)*AN119</f>
        <v>#REF!</v>
      </c>
      <c r="AQ127" s="445" t="e">
        <f t="shared" si="890"/>
        <v>#REF!</v>
      </c>
      <c r="AR127" s="433"/>
      <c r="AS127" s="235"/>
      <c r="AT127" s="451" t="e">
        <f>(AQ126+AT120)*AT119</f>
        <v>#REF!</v>
      </c>
      <c r="AW127" s="445" t="e">
        <f t="shared" si="891"/>
        <v>#REF!</v>
      </c>
      <c r="AX127" s="433"/>
      <c r="AY127" s="235"/>
      <c r="AZ127" s="451" t="e">
        <f>(AW126+AZ120)*AZ119</f>
        <v>#REF!</v>
      </c>
      <c r="BA127" s="235"/>
      <c r="BB127" s="235"/>
      <c r="BC127" s="445" t="e">
        <f t="shared" si="892"/>
        <v>#REF!</v>
      </c>
      <c r="BD127" s="433"/>
      <c r="BE127" s="235"/>
      <c r="BF127" s="451" t="e">
        <f>(BC126+BF120)*BF119</f>
        <v>#REF!</v>
      </c>
      <c r="BI127" s="445" t="e">
        <f t="shared" si="893"/>
        <v>#REF!</v>
      </c>
      <c r="BJ127" s="433"/>
      <c r="BK127" s="235"/>
      <c r="BL127" s="451" t="e">
        <f>(BI126+BL120)*BL119</f>
        <v>#REF!</v>
      </c>
      <c r="BO127" s="445" t="e">
        <f t="shared" si="894"/>
        <v>#REF!</v>
      </c>
      <c r="BP127" s="433"/>
      <c r="BQ127" s="235"/>
      <c r="BR127" s="451" t="e">
        <f>(BO126+BR120)*BR119</f>
        <v>#REF!</v>
      </c>
      <c r="BU127" s="445" t="e">
        <f t="shared" si="895"/>
        <v>#REF!</v>
      </c>
      <c r="BV127" s="433"/>
      <c r="BW127" s="235"/>
      <c r="BX127" s="451" t="e">
        <f>(BU126+BX120)*BX119</f>
        <v>#REF!</v>
      </c>
      <c r="BZ127" s="433"/>
      <c r="CA127" s="445" t="e">
        <f t="shared" si="896"/>
        <v>#REF!</v>
      </c>
      <c r="CB127" s="433"/>
      <c r="CC127" s="235"/>
      <c r="CD127" s="451" t="e">
        <f>(CA126+CD120)*CD119</f>
        <v>#REF!</v>
      </c>
      <c r="CG127" s="445" t="e">
        <f t="shared" si="897"/>
        <v>#REF!</v>
      </c>
      <c r="CH127" s="433"/>
      <c r="CJ127" s="451" t="e">
        <f>(CG126+CJ120)*CJ119</f>
        <v>#REF!</v>
      </c>
      <c r="CL127" s="433"/>
    </row>
    <row r="128" hidden="1">
      <c r="A128" s="410" t="e">
        <f>A105+A144</f>
        <v>#REF!</v>
      </c>
      <c r="B128" s="433"/>
      <c r="D128" s="451" t="e">
        <f>(A127+D120)*D119</f>
        <v>#REF!</v>
      </c>
      <c r="G128" s="445" t="e">
        <f t="shared" si="884"/>
        <v>#REF!</v>
      </c>
      <c r="I128" s="235"/>
      <c r="J128" s="451" t="e">
        <f>(G127+J120)*J119</f>
        <v>#REF!</v>
      </c>
      <c r="K128" s="235"/>
      <c r="L128" s="235"/>
      <c r="M128" s="445" t="e">
        <f t="shared" si="885"/>
        <v>#REF!</v>
      </c>
      <c r="N128" s="433"/>
      <c r="O128" s="235"/>
      <c r="P128" s="451" t="e">
        <f>(M127+P120)*P119</f>
        <v>#REF!</v>
      </c>
      <c r="Q128" s="235"/>
      <c r="R128" s="235"/>
      <c r="S128" s="445" t="e">
        <f t="shared" si="886"/>
        <v>#REF!</v>
      </c>
      <c r="T128" s="433"/>
      <c r="U128" s="235"/>
      <c r="V128" s="451" t="e">
        <f>(S127+V120)*V119</f>
        <v>#REF!</v>
      </c>
      <c r="Y128" s="445" t="e">
        <f t="shared" si="887"/>
        <v>#REF!</v>
      </c>
      <c r="Z128" s="433"/>
      <c r="AA128" s="235"/>
      <c r="AB128" s="451" t="e">
        <f>(Y127+AB120)*AB119</f>
        <v>#REF!</v>
      </c>
      <c r="AC128" s="235"/>
      <c r="AD128" s="235"/>
      <c r="AE128" s="445" t="e">
        <f t="shared" si="888"/>
        <v>#REF!</v>
      </c>
      <c r="AF128" s="433"/>
      <c r="AG128" s="235"/>
      <c r="AH128" s="451" t="e">
        <f>(AE127+AH120)*AH119</f>
        <v>#REF!</v>
      </c>
      <c r="AK128" s="445" t="e">
        <f t="shared" si="889"/>
        <v>#REF!</v>
      </c>
      <c r="AL128" s="433"/>
      <c r="AM128" s="235"/>
      <c r="AN128" s="451" t="e">
        <f>(AK127+AN120)*AN119</f>
        <v>#REF!</v>
      </c>
      <c r="AQ128" s="445" t="e">
        <f t="shared" si="890"/>
        <v>#REF!</v>
      </c>
      <c r="AR128" s="433"/>
      <c r="AS128" s="235"/>
      <c r="AT128" s="451" t="e">
        <f>(AQ127+AT120)*AT119</f>
        <v>#REF!</v>
      </c>
      <c r="AW128" s="445" t="e">
        <f t="shared" si="891"/>
        <v>#REF!</v>
      </c>
      <c r="AX128" s="433"/>
      <c r="AY128" s="235"/>
      <c r="AZ128" s="451" t="e">
        <f>(AW127+AZ120)*AZ119</f>
        <v>#REF!</v>
      </c>
      <c r="BA128" s="235"/>
      <c r="BB128" s="235"/>
      <c r="BC128" s="445" t="e">
        <f t="shared" si="892"/>
        <v>#REF!</v>
      </c>
      <c r="BD128" s="433"/>
      <c r="BE128" s="235"/>
      <c r="BF128" s="451" t="e">
        <f>(BC127+BF120)*BF119</f>
        <v>#REF!</v>
      </c>
      <c r="BI128" s="445" t="e">
        <f t="shared" si="893"/>
        <v>#REF!</v>
      </c>
      <c r="BJ128" s="433"/>
      <c r="BK128" s="235"/>
      <c r="BL128" s="451" t="e">
        <f>(BI127+BL120)*BL119</f>
        <v>#REF!</v>
      </c>
      <c r="BO128" s="445" t="e">
        <f t="shared" si="894"/>
        <v>#REF!</v>
      </c>
      <c r="BP128" s="433"/>
      <c r="BQ128" s="235"/>
      <c r="BR128" s="451" t="e">
        <f>(BO127+BR120)*BR119</f>
        <v>#REF!</v>
      </c>
      <c r="BU128" s="445" t="e">
        <f t="shared" si="895"/>
        <v>#REF!</v>
      </c>
      <c r="BV128" s="433"/>
      <c r="BW128" s="235"/>
      <c r="BX128" s="451" t="e">
        <f>(BU127+BX120)*BX119</f>
        <v>#REF!</v>
      </c>
      <c r="BZ128" s="433"/>
      <c r="CA128" s="445" t="e">
        <f t="shared" si="896"/>
        <v>#REF!</v>
      </c>
      <c r="CB128" s="433"/>
      <c r="CC128" s="235"/>
      <c r="CD128" s="451" t="e">
        <f>(CA127+CD120)*CD119</f>
        <v>#REF!</v>
      </c>
      <c r="CG128" s="445" t="e">
        <f t="shared" si="897"/>
        <v>#REF!</v>
      </c>
      <c r="CH128" s="433"/>
      <c r="CJ128" s="451" t="e">
        <f>(CG127+CJ120)*CJ119</f>
        <v>#REF!</v>
      </c>
      <c r="CL128" s="433"/>
    </row>
    <row r="129" hidden="1">
      <c r="A129" s="410" t="e">
        <f>A106+A143</f>
        <v>#REF!</v>
      </c>
      <c r="B129" s="433"/>
      <c r="D129" s="451" t="e">
        <f>(A128+D120)*D119</f>
        <v>#REF!</v>
      </c>
      <c r="G129" s="445" t="e">
        <f t="shared" si="884"/>
        <v>#REF!</v>
      </c>
      <c r="I129" s="235"/>
      <c r="J129" s="451" t="e">
        <f>(G128+J120)*J119</f>
        <v>#REF!</v>
      </c>
      <c r="K129" s="235"/>
      <c r="L129" s="235"/>
      <c r="M129" s="445" t="e">
        <f t="shared" si="885"/>
        <v>#REF!</v>
      </c>
      <c r="N129" s="417"/>
      <c r="O129" s="235"/>
      <c r="P129" s="451" t="e">
        <f>(M128+P120)*P119</f>
        <v>#REF!</v>
      </c>
      <c r="Q129" s="235"/>
      <c r="R129" s="235"/>
      <c r="S129" s="445" t="e">
        <f t="shared" si="886"/>
        <v>#REF!</v>
      </c>
      <c r="T129" s="417"/>
      <c r="U129" s="235"/>
      <c r="V129" s="451" t="e">
        <f>(S128+V120)*V119</f>
        <v>#REF!</v>
      </c>
      <c r="Y129" s="445" t="e">
        <f t="shared" si="887"/>
        <v>#REF!</v>
      </c>
      <c r="Z129" s="417"/>
      <c r="AA129" s="235"/>
      <c r="AB129" s="451" t="e">
        <f>(Y128+AB120)*AB119</f>
        <v>#REF!</v>
      </c>
      <c r="AC129" s="235"/>
      <c r="AD129" s="235"/>
      <c r="AE129" s="445" t="e">
        <f t="shared" si="888"/>
        <v>#REF!</v>
      </c>
      <c r="AF129" s="417"/>
      <c r="AG129" s="235"/>
      <c r="AH129" s="451" t="e">
        <f>(AE128+AH120)*AH119</f>
        <v>#REF!</v>
      </c>
      <c r="AK129" s="445" t="e">
        <f t="shared" si="889"/>
        <v>#REF!</v>
      </c>
      <c r="AL129" s="417"/>
      <c r="AM129" s="235"/>
      <c r="AN129" s="451" t="e">
        <f>(AK128+AN120)*AN119</f>
        <v>#REF!</v>
      </c>
      <c r="AQ129" s="445" t="e">
        <f t="shared" si="890"/>
        <v>#REF!</v>
      </c>
      <c r="AR129" s="417"/>
      <c r="AS129" s="235"/>
      <c r="AT129" s="451" t="e">
        <f>(AQ128+AT120)*AT119</f>
        <v>#REF!</v>
      </c>
      <c r="AW129" s="445" t="e">
        <f t="shared" si="891"/>
        <v>#REF!</v>
      </c>
      <c r="AX129" s="417"/>
      <c r="AY129" s="235"/>
      <c r="AZ129" s="451" t="e">
        <f>(AW128+AZ120)*AZ119</f>
        <v>#REF!</v>
      </c>
      <c r="BA129" s="235"/>
      <c r="BB129" s="235"/>
      <c r="BC129" s="445" t="e">
        <f t="shared" si="892"/>
        <v>#REF!</v>
      </c>
      <c r="BD129" s="417"/>
      <c r="BE129" s="235"/>
      <c r="BF129" s="451" t="e">
        <f>(BC128+BF120)*BF119</f>
        <v>#REF!</v>
      </c>
      <c r="BI129" s="445" t="e">
        <f t="shared" si="893"/>
        <v>#REF!</v>
      </c>
      <c r="BJ129" s="417"/>
      <c r="BK129" s="235"/>
      <c r="BL129" s="451" t="e">
        <f>(BI128+BL120)*BL119</f>
        <v>#REF!</v>
      </c>
      <c r="BO129" s="445" t="e">
        <f t="shared" si="894"/>
        <v>#REF!</v>
      </c>
      <c r="BP129" s="417"/>
      <c r="BQ129" s="235"/>
      <c r="BR129" s="451" t="e">
        <f>(BO128+BR120)*BR119</f>
        <v>#REF!</v>
      </c>
      <c r="BU129" s="445" t="e">
        <f t="shared" si="895"/>
        <v>#REF!</v>
      </c>
      <c r="BV129" s="417"/>
      <c r="BW129" s="235"/>
      <c r="BX129" s="451" t="e">
        <f>(BU128+BX120)*BX119</f>
        <v>#REF!</v>
      </c>
      <c r="BZ129" s="433"/>
      <c r="CA129" s="445" t="e">
        <f t="shared" si="896"/>
        <v>#REF!</v>
      </c>
      <c r="CB129" s="417"/>
      <c r="CC129" s="235"/>
      <c r="CD129" s="451" t="e">
        <f>(CA128+CD120)*CD119</f>
        <v>#REF!</v>
      </c>
      <c r="CG129" s="445" t="e">
        <f t="shared" si="897"/>
        <v>#REF!</v>
      </c>
      <c r="CH129" s="417"/>
      <c r="CJ129" s="451" t="e">
        <f>(CG128+CJ120)*CJ119</f>
        <v>#REF!</v>
      </c>
      <c r="CL129" s="433"/>
    </row>
    <row r="130" hidden="1">
      <c r="A130" s="410" t="e">
        <f>A107+A142</f>
        <v>#REF!</v>
      </c>
      <c r="B130" s="433"/>
      <c r="D130" s="451" t="e">
        <f>(A129+D120)*D119</f>
        <v>#REF!</v>
      </c>
      <c r="F130" s="417"/>
      <c r="G130" s="445" t="e">
        <f t="shared" si="884"/>
        <v>#REF!</v>
      </c>
      <c r="I130" s="235"/>
      <c r="J130" s="451" t="e">
        <f>(G129+J120)*J119</f>
        <v>#REF!</v>
      </c>
      <c r="K130" s="235"/>
      <c r="L130" s="417"/>
      <c r="M130" s="445" t="e">
        <f t="shared" si="885"/>
        <v>#REF!</v>
      </c>
      <c r="N130" s="417"/>
      <c r="O130" s="235"/>
      <c r="P130" s="451" t="e">
        <f>(M129+P120)*P119</f>
        <v>#REF!</v>
      </c>
      <c r="Q130" s="235"/>
      <c r="R130" s="417"/>
      <c r="S130" s="445" t="e">
        <f t="shared" si="886"/>
        <v>#REF!</v>
      </c>
      <c r="T130" s="417"/>
      <c r="U130" s="235"/>
      <c r="V130" s="451" t="e">
        <f>(S129+V120)*V119</f>
        <v>#REF!</v>
      </c>
      <c r="X130" s="417"/>
      <c r="Y130" s="445" t="e">
        <f t="shared" si="887"/>
        <v>#REF!</v>
      </c>
      <c r="Z130" s="417"/>
      <c r="AA130" s="235"/>
      <c r="AB130" s="451" t="e">
        <f>(Y129+AB120)*AB119</f>
        <v>#REF!</v>
      </c>
      <c r="AC130" s="235"/>
      <c r="AD130" s="417"/>
      <c r="AE130" s="445" t="e">
        <f t="shared" si="888"/>
        <v>#REF!</v>
      </c>
      <c r="AF130" s="417"/>
      <c r="AG130" s="235"/>
      <c r="AH130" s="451" t="e">
        <f>(AE129+AH120)*AH119</f>
        <v>#REF!</v>
      </c>
      <c r="AJ130" s="417"/>
      <c r="AK130" s="445" t="e">
        <f t="shared" si="889"/>
        <v>#REF!</v>
      </c>
      <c r="AL130" s="417"/>
      <c r="AM130" s="235"/>
      <c r="AN130" s="451" t="e">
        <f>(AK129+AN120)*AN119</f>
        <v>#REF!</v>
      </c>
      <c r="AP130" s="417"/>
      <c r="AQ130" s="445" t="e">
        <f t="shared" si="890"/>
        <v>#REF!</v>
      </c>
      <c r="AR130" s="417"/>
      <c r="AS130" s="235"/>
      <c r="AT130" s="451" t="e">
        <f>(AQ129+AT120)*AT119</f>
        <v>#REF!</v>
      </c>
      <c r="AV130" s="417"/>
      <c r="AW130" s="445" t="e">
        <f t="shared" si="891"/>
        <v>#REF!</v>
      </c>
      <c r="AX130" s="417"/>
      <c r="AY130" s="235"/>
      <c r="AZ130" s="451" t="e">
        <f>(AW129+AZ120)*AZ119</f>
        <v>#REF!</v>
      </c>
      <c r="BA130" s="235"/>
      <c r="BB130" s="417"/>
      <c r="BC130" s="445" t="e">
        <f t="shared" si="892"/>
        <v>#REF!</v>
      </c>
      <c r="BD130" s="417"/>
      <c r="BE130" s="235"/>
      <c r="BF130" s="451" t="e">
        <f>(BC129+BF120)*BF119</f>
        <v>#REF!</v>
      </c>
      <c r="BH130" s="417"/>
      <c r="BI130" s="445" t="e">
        <f t="shared" si="893"/>
        <v>#REF!</v>
      </c>
      <c r="BJ130" s="417"/>
      <c r="BK130" s="235"/>
      <c r="BL130" s="451" t="e">
        <f>(BI129+BL120)*BL119</f>
        <v>#REF!</v>
      </c>
      <c r="BN130" s="417"/>
      <c r="BO130" s="445" t="e">
        <f t="shared" si="894"/>
        <v>#REF!</v>
      </c>
      <c r="BP130" s="417"/>
      <c r="BQ130" s="235"/>
      <c r="BR130" s="451" t="e">
        <f>(BO129+BR120)*BR119</f>
        <v>#REF!</v>
      </c>
      <c r="BT130" s="417"/>
      <c r="BU130" s="445" t="e">
        <f t="shared" si="895"/>
        <v>#REF!</v>
      </c>
      <c r="BV130" s="417"/>
      <c r="BW130" s="235"/>
      <c r="BX130" s="451" t="e">
        <f>(BU129+BX120)*BX119</f>
        <v>#REF!</v>
      </c>
      <c r="BZ130" s="433"/>
      <c r="CA130" s="445" t="e">
        <f t="shared" si="896"/>
        <v>#REF!</v>
      </c>
      <c r="CB130" s="417"/>
      <c r="CC130" s="235"/>
      <c r="CD130" s="451" t="e">
        <f>(CA129+CD120)*CD119</f>
        <v>#REF!</v>
      </c>
      <c r="CF130" s="417"/>
      <c r="CG130" s="445" t="e">
        <f t="shared" si="897"/>
        <v>#REF!</v>
      </c>
      <c r="CH130" s="417"/>
      <c r="CJ130" s="451" t="e">
        <f>(CG129+CJ120)*CJ119</f>
        <v>#REF!</v>
      </c>
      <c r="CL130" s="433"/>
    </row>
    <row r="131" hidden="1">
      <c r="A131" s="410" t="e">
        <f>A108+A141</f>
        <v>#REF!</v>
      </c>
      <c r="B131" s="433"/>
      <c r="D131" s="451" t="e">
        <f>(A130+D120)*D119</f>
        <v>#REF!</v>
      </c>
      <c r="F131" s="417"/>
      <c r="G131" s="445" t="e">
        <f t="shared" si="884"/>
        <v>#REF!</v>
      </c>
      <c r="I131" s="235"/>
      <c r="J131" s="451" t="e">
        <f>(G130+J120)*J119</f>
        <v>#REF!</v>
      </c>
      <c r="K131" s="235"/>
      <c r="L131" s="417"/>
      <c r="M131" s="445" t="e">
        <f t="shared" si="885"/>
        <v>#REF!</v>
      </c>
      <c r="N131" s="417"/>
      <c r="O131" s="235"/>
      <c r="P131" s="451" t="e">
        <f>(M130+P120)*P119</f>
        <v>#REF!</v>
      </c>
      <c r="Q131" s="235"/>
      <c r="R131" s="417"/>
      <c r="S131" s="445" t="e">
        <f t="shared" si="886"/>
        <v>#REF!</v>
      </c>
      <c r="T131" s="433"/>
      <c r="U131" s="235"/>
      <c r="V131" s="451" t="e">
        <f>(S130+V120)*V119</f>
        <v>#REF!</v>
      </c>
      <c r="X131" s="417"/>
      <c r="Y131" s="445" t="e">
        <f t="shared" si="887"/>
        <v>#REF!</v>
      </c>
      <c r="Z131" s="433"/>
      <c r="AA131" s="235"/>
      <c r="AB131" s="451" t="e">
        <f>(Y130+AB120)*AB119</f>
        <v>#REF!</v>
      </c>
      <c r="AC131" s="235"/>
      <c r="AD131" s="417"/>
      <c r="AE131" s="445" t="e">
        <f t="shared" si="888"/>
        <v>#REF!</v>
      </c>
      <c r="AF131" s="433"/>
      <c r="AG131" s="235"/>
      <c r="AH131" s="451" t="e">
        <f>(AE130+AH120)*AH119</f>
        <v>#REF!</v>
      </c>
      <c r="AJ131" s="417"/>
      <c r="AK131" s="445" t="e">
        <f t="shared" si="889"/>
        <v>#REF!</v>
      </c>
      <c r="AL131" s="433"/>
      <c r="AM131" s="235"/>
      <c r="AN131" s="451" t="e">
        <f>(AK130+AN120)*AN119</f>
        <v>#REF!</v>
      </c>
      <c r="AP131" s="417"/>
      <c r="AQ131" s="445" t="e">
        <f t="shared" si="890"/>
        <v>#REF!</v>
      </c>
      <c r="AR131" s="433"/>
      <c r="AS131" s="235"/>
      <c r="AT131" s="451" t="e">
        <f>(AQ130+AT120)*AT119</f>
        <v>#REF!</v>
      </c>
      <c r="AV131" s="417"/>
      <c r="AW131" s="445" t="e">
        <f t="shared" si="891"/>
        <v>#REF!</v>
      </c>
      <c r="AX131" s="433"/>
      <c r="AY131" s="235"/>
      <c r="AZ131" s="451" t="e">
        <f>(AW130+AZ120)*AZ119</f>
        <v>#REF!</v>
      </c>
      <c r="BA131" s="235"/>
      <c r="BB131" s="417"/>
      <c r="BC131" s="445" t="e">
        <f t="shared" si="892"/>
        <v>#REF!</v>
      </c>
      <c r="BD131" s="433"/>
      <c r="BE131" s="235"/>
      <c r="BF131" s="451" t="e">
        <f>(BC130+BF120)*BF119</f>
        <v>#REF!</v>
      </c>
      <c r="BH131" s="417"/>
      <c r="BI131" s="445" t="e">
        <f t="shared" si="893"/>
        <v>#REF!</v>
      </c>
      <c r="BJ131" s="433"/>
      <c r="BK131" s="235"/>
      <c r="BL131" s="451" t="e">
        <f>(BI130+BL120)*BL119</f>
        <v>#REF!</v>
      </c>
      <c r="BN131" s="417"/>
      <c r="BO131" s="445" t="e">
        <f t="shared" si="894"/>
        <v>#REF!</v>
      </c>
      <c r="BP131" s="433"/>
      <c r="BQ131" s="235"/>
      <c r="BR131" s="451" t="e">
        <f>(BO130+BR120)*BR119</f>
        <v>#REF!</v>
      </c>
      <c r="BT131" s="417"/>
      <c r="BU131" s="445" t="e">
        <f t="shared" si="895"/>
        <v>#REF!</v>
      </c>
      <c r="BV131" s="433"/>
      <c r="BW131" s="235"/>
      <c r="BX131" s="451" t="e">
        <f>(BU130+BX120)*BX119</f>
        <v>#REF!</v>
      </c>
      <c r="BZ131" s="433"/>
      <c r="CA131" s="445" t="e">
        <f t="shared" si="896"/>
        <v>#REF!</v>
      </c>
      <c r="CB131" s="433"/>
      <c r="CC131" s="235"/>
      <c r="CD131" s="451" t="e">
        <f>(CA130+CD120)*CD119</f>
        <v>#REF!</v>
      </c>
      <c r="CF131" s="417"/>
      <c r="CG131" s="445" t="e">
        <f t="shared" si="897"/>
        <v>#REF!</v>
      </c>
      <c r="CH131" s="433"/>
      <c r="CJ131" s="451" t="e">
        <f>(CG130+CJ120)*CJ119</f>
        <v>#REF!</v>
      </c>
      <c r="CL131" s="433"/>
    </row>
    <row r="132" hidden="1">
      <c r="A132" s="410" t="e">
        <f>A109+A140</f>
        <v>#REF!</v>
      </c>
      <c r="B132" s="433"/>
      <c r="D132" s="451" t="e">
        <f>(A131+D120)*D119</f>
        <v>#REF!</v>
      </c>
      <c r="F132" s="417"/>
      <c r="G132" s="445" t="e">
        <f t="shared" si="884"/>
        <v>#REF!</v>
      </c>
      <c r="I132" s="235"/>
      <c r="J132" s="451" t="e">
        <f>(G131+J120)*J119</f>
        <v>#REF!</v>
      </c>
      <c r="K132" s="235"/>
      <c r="L132" s="417"/>
      <c r="M132" s="445" t="e">
        <f t="shared" si="885"/>
        <v>#REF!</v>
      </c>
      <c r="N132" s="417"/>
      <c r="O132" s="235"/>
      <c r="P132" s="451" t="e">
        <f>(M131+P120)*P119</f>
        <v>#REF!</v>
      </c>
      <c r="Q132" s="235"/>
      <c r="R132" s="417"/>
      <c r="S132" s="445" t="e">
        <f t="shared" si="886"/>
        <v>#REF!</v>
      </c>
      <c r="T132" s="433"/>
      <c r="U132" s="235"/>
      <c r="V132" s="451" t="e">
        <f>(S131+V120)*V119</f>
        <v>#REF!</v>
      </c>
      <c r="X132" s="417"/>
      <c r="Y132" s="445" t="e">
        <f t="shared" si="887"/>
        <v>#REF!</v>
      </c>
      <c r="Z132" s="433"/>
      <c r="AA132" s="235"/>
      <c r="AB132" s="451" t="e">
        <f>(Y131+AB120)*AB119</f>
        <v>#REF!</v>
      </c>
      <c r="AC132" s="235"/>
      <c r="AD132" s="417"/>
      <c r="AE132" s="445" t="e">
        <f t="shared" si="888"/>
        <v>#REF!</v>
      </c>
      <c r="AF132" s="433"/>
      <c r="AG132" s="235"/>
      <c r="AH132" s="451" t="e">
        <f>(AE131+AH120)*AH119</f>
        <v>#REF!</v>
      </c>
      <c r="AJ132" s="417"/>
      <c r="AK132" s="445" t="e">
        <f t="shared" si="889"/>
        <v>#REF!</v>
      </c>
      <c r="AL132" s="433"/>
      <c r="AM132" s="235"/>
      <c r="AN132" s="451" t="e">
        <f>(AK131+AN120)*AN119</f>
        <v>#REF!</v>
      </c>
      <c r="AP132" s="417"/>
      <c r="AQ132" s="445" t="e">
        <f t="shared" si="890"/>
        <v>#REF!</v>
      </c>
      <c r="AR132" s="433"/>
      <c r="AS132" s="235"/>
      <c r="AT132" s="451" t="e">
        <f>(AQ131+AT120)*AT119</f>
        <v>#REF!</v>
      </c>
      <c r="AV132" s="417"/>
      <c r="AW132" s="445" t="e">
        <f t="shared" si="891"/>
        <v>#REF!</v>
      </c>
      <c r="AX132" s="433"/>
      <c r="AY132" s="235"/>
      <c r="AZ132" s="451" t="e">
        <f>(AW131+AZ120)*AZ119</f>
        <v>#REF!</v>
      </c>
      <c r="BA132" s="235"/>
      <c r="BB132" s="417"/>
      <c r="BC132" s="445" t="e">
        <f t="shared" si="892"/>
        <v>#REF!</v>
      </c>
      <c r="BD132" s="433"/>
      <c r="BE132" s="235"/>
      <c r="BF132" s="451" t="e">
        <f>(BC131+BF120)*BF119</f>
        <v>#REF!</v>
      </c>
      <c r="BH132" s="417"/>
      <c r="BI132" s="445" t="e">
        <f t="shared" si="893"/>
        <v>#REF!</v>
      </c>
      <c r="BJ132" s="433"/>
      <c r="BK132" s="235"/>
      <c r="BL132" s="451" t="e">
        <f>(BI131+BL120)*BL119</f>
        <v>#REF!</v>
      </c>
      <c r="BN132" s="417"/>
      <c r="BO132" s="445" t="e">
        <f t="shared" si="894"/>
        <v>#REF!</v>
      </c>
      <c r="BP132" s="433"/>
      <c r="BQ132" s="235"/>
      <c r="BR132" s="451" t="e">
        <f>(BO131+BR120)*BR119</f>
        <v>#REF!</v>
      </c>
      <c r="BT132" s="417"/>
      <c r="BU132" s="445" t="e">
        <f t="shared" si="895"/>
        <v>#REF!</v>
      </c>
      <c r="BV132" s="433"/>
      <c r="BW132" s="235"/>
      <c r="BX132" s="451" t="e">
        <f>(BU131+BX120)*BX119</f>
        <v>#REF!</v>
      </c>
      <c r="BZ132" s="433"/>
      <c r="CA132" s="445" t="e">
        <f t="shared" si="896"/>
        <v>#REF!</v>
      </c>
      <c r="CB132" s="433"/>
      <c r="CC132" s="235"/>
      <c r="CD132" s="451" t="e">
        <f>(CA131+CD120)*CD119</f>
        <v>#REF!</v>
      </c>
      <c r="CF132" s="417"/>
      <c r="CG132" s="445" t="e">
        <f t="shared" si="897"/>
        <v>#REF!</v>
      </c>
      <c r="CH132" s="433"/>
      <c r="CJ132" s="451" t="e">
        <f>(CG131+CJ120)*CJ119</f>
        <v>#REF!</v>
      </c>
      <c r="CL132" s="433"/>
    </row>
    <row r="133" hidden="1">
      <c r="A133" s="410" t="e">
        <f>A110+A139</f>
        <v>#REF!</v>
      </c>
      <c r="B133" s="433"/>
      <c r="D133" s="451" t="e">
        <f>(A132+D120)*D119</f>
        <v>#REF!</v>
      </c>
      <c r="F133" s="417"/>
      <c r="G133" s="445" t="e">
        <f t="shared" si="884"/>
        <v>#REF!</v>
      </c>
      <c r="H133" s="417"/>
      <c r="I133" s="235"/>
      <c r="J133" s="451" t="e">
        <f>(G132+J120)*J119</f>
        <v>#REF!</v>
      </c>
      <c r="K133" s="235"/>
      <c r="L133" s="417"/>
      <c r="M133" s="445" t="e">
        <f t="shared" si="885"/>
        <v>#REF!</v>
      </c>
      <c r="N133" s="417"/>
      <c r="O133" s="235"/>
      <c r="P133" s="451" t="e">
        <f>(M132+P120)*P119</f>
        <v>#REF!</v>
      </c>
      <c r="Q133" s="235"/>
      <c r="R133" s="417"/>
      <c r="S133" s="445" t="e">
        <f t="shared" si="886"/>
        <v>#REF!</v>
      </c>
      <c r="T133" s="433"/>
      <c r="U133" s="235"/>
      <c r="V133" s="451" t="e">
        <f>(S132+V120)*V119</f>
        <v>#REF!</v>
      </c>
      <c r="X133" s="417"/>
      <c r="Y133" s="445" t="e">
        <f t="shared" si="887"/>
        <v>#REF!</v>
      </c>
      <c r="Z133" s="433"/>
      <c r="AA133" s="235"/>
      <c r="AB133" s="451" t="e">
        <f>(Y132+AB120)*AB119</f>
        <v>#REF!</v>
      </c>
      <c r="AC133" s="235"/>
      <c r="AD133" s="417"/>
      <c r="AE133" s="445" t="e">
        <f t="shared" si="888"/>
        <v>#REF!</v>
      </c>
      <c r="AF133" s="433"/>
      <c r="AG133" s="235"/>
      <c r="AH133" s="451" t="e">
        <f>(AE132+AH120)*AH119</f>
        <v>#REF!</v>
      </c>
      <c r="AJ133" s="417"/>
      <c r="AK133" s="445" t="e">
        <f t="shared" si="889"/>
        <v>#REF!</v>
      </c>
      <c r="AL133" s="433"/>
      <c r="AM133" s="235"/>
      <c r="AN133" s="451" t="e">
        <f>(AK132+AN120)*AN119</f>
        <v>#REF!</v>
      </c>
      <c r="AP133" s="417"/>
      <c r="AQ133" s="445" t="e">
        <f t="shared" si="890"/>
        <v>#REF!</v>
      </c>
      <c r="AR133" s="433"/>
      <c r="AS133" s="235"/>
      <c r="AT133" s="451" t="e">
        <f>(AQ132+AT120)*AT119</f>
        <v>#REF!</v>
      </c>
      <c r="AV133" s="417"/>
      <c r="AW133" s="445" t="e">
        <f t="shared" si="891"/>
        <v>#REF!</v>
      </c>
      <c r="AX133" s="433"/>
      <c r="AY133" s="235"/>
      <c r="AZ133" s="451" t="e">
        <f>(AW132+AZ120)*AZ119</f>
        <v>#REF!</v>
      </c>
      <c r="BA133" s="235"/>
      <c r="BB133" s="417"/>
      <c r="BC133" s="445" t="e">
        <f t="shared" si="892"/>
        <v>#REF!</v>
      </c>
      <c r="BD133" s="433"/>
      <c r="BE133" s="235"/>
      <c r="BF133" s="451" t="e">
        <f>(BC132+BF120)*BF119</f>
        <v>#REF!</v>
      </c>
      <c r="BH133" s="417"/>
      <c r="BI133" s="445" t="e">
        <f t="shared" si="893"/>
        <v>#REF!</v>
      </c>
      <c r="BJ133" s="433"/>
      <c r="BK133" s="235"/>
      <c r="BL133" s="451" t="e">
        <f>(BI132+BL120)*BL119</f>
        <v>#REF!</v>
      </c>
      <c r="BN133" s="417"/>
      <c r="BO133" s="445" t="e">
        <f t="shared" si="894"/>
        <v>#REF!</v>
      </c>
      <c r="BP133" s="433"/>
      <c r="BQ133" s="235"/>
      <c r="BR133" s="451" t="e">
        <f>(BO132+BR120)*BR119</f>
        <v>#REF!</v>
      </c>
      <c r="BT133" s="417"/>
      <c r="BU133" s="445" t="e">
        <f t="shared" si="895"/>
        <v>#REF!</v>
      </c>
      <c r="BV133" s="433"/>
      <c r="BW133" s="235"/>
      <c r="BX133" s="451" t="e">
        <f>(BU132+BX120)*BX119</f>
        <v>#REF!</v>
      </c>
      <c r="BZ133" s="433"/>
      <c r="CA133" s="445" t="e">
        <f t="shared" si="896"/>
        <v>#REF!</v>
      </c>
      <c r="CB133" s="433"/>
      <c r="CC133" s="235"/>
      <c r="CD133" s="451" t="e">
        <f>(CA132+CD120)*CD119</f>
        <v>#REF!</v>
      </c>
      <c r="CF133" s="417"/>
      <c r="CG133" s="445" t="e">
        <f t="shared" si="897"/>
        <v>#REF!</v>
      </c>
      <c r="CH133" s="433"/>
      <c r="CJ133" s="451" t="e">
        <f>(CG132+CJ120)*CJ119</f>
        <v>#REF!</v>
      </c>
      <c r="CL133" s="433"/>
    </row>
    <row r="134" hidden="1">
      <c r="A134" s="410" t="e">
        <f>A111+A138</f>
        <v>#REF!</v>
      </c>
      <c r="B134" s="433"/>
      <c r="D134" s="451" t="e">
        <f>(A133+D120)*D119</f>
        <v>#REF!</v>
      </c>
      <c r="F134" s="417"/>
      <c r="G134" s="445" t="e">
        <f t="shared" si="884"/>
        <v>#REF!</v>
      </c>
      <c r="H134" s="417"/>
      <c r="I134" s="235"/>
      <c r="J134" s="451" t="e">
        <f>(G133+J120)*J119</f>
        <v>#REF!</v>
      </c>
      <c r="K134" s="235"/>
      <c r="L134" s="417"/>
      <c r="M134" s="445" t="e">
        <f t="shared" si="885"/>
        <v>#REF!</v>
      </c>
      <c r="N134" s="417"/>
      <c r="O134" s="235"/>
      <c r="P134" s="451" t="e">
        <f>(M133+P120)*P119</f>
        <v>#REF!</v>
      </c>
      <c r="Q134" s="235"/>
      <c r="R134" s="417"/>
      <c r="S134" s="445" t="e">
        <f t="shared" si="886"/>
        <v>#REF!</v>
      </c>
      <c r="T134" s="433"/>
      <c r="U134" s="235"/>
      <c r="V134" s="451" t="e">
        <f>(S133+V120)*V119</f>
        <v>#REF!</v>
      </c>
      <c r="X134" s="417"/>
      <c r="Y134" s="445" t="e">
        <f t="shared" si="887"/>
        <v>#REF!</v>
      </c>
      <c r="Z134" s="433"/>
      <c r="AA134" s="235"/>
      <c r="AB134" s="451" t="e">
        <f>(Y133+AB120)*AB119</f>
        <v>#REF!</v>
      </c>
      <c r="AC134" s="235"/>
      <c r="AD134" s="417"/>
      <c r="AE134" s="445" t="e">
        <f t="shared" si="888"/>
        <v>#REF!</v>
      </c>
      <c r="AF134" s="433"/>
      <c r="AG134" s="235"/>
      <c r="AH134" s="451" t="e">
        <f>(AE133+AH120)*AH119</f>
        <v>#REF!</v>
      </c>
      <c r="AJ134" s="417"/>
      <c r="AK134" s="445" t="e">
        <f t="shared" si="889"/>
        <v>#REF!</v>
      </c>
      <c r="AL134" s="433"/>
      <c r="AM134" s="235"/>
      <c r="AN134" s="451" t="e">
        <f>(AK133+AN120)*AN119</f>
        <v>#REF!</v>
      </c>
      <c r="AP134" s="417"/>
      <c r="AQ134" s="445" t="e">
        <f t="shared" si="890"/>
        <v>#REF!</v>
      </c>
      <c r="AR134" s="433"/>
      <c r="AS134" s="235"/>
      <c r="AT134" s="451" t="e">
        <f>(AQ133+AT120)*AT119</f>
        <v>#REF!</v>
      </c>
      <c r="AV134" s="417"/>
      <c r="AW134" s="445" t="e">
        <f t="shared" si="891"/>
        <v>#REF!</v>
      </c>
      <c r="AX134" s="433"/>
      <c r="AY134" s="235"/>
      <c r="AZ134" s="451" t="e">
        <f>(AW133+AZ120)*AZ119</f>
        <v>#REF!</v>
      </c>
      <c r="BA134" s="235"/>
      <c r="BB134" s="417"/>
      <c r="BC134" s="445" t="e">
        <f t="shared" si="892"/>
        <v>#REF!</v>
      </c>
      <c r="BD134" s="433"/>
      <c r="BE134" s="235"/>
      <c r="BF134" s="451" t="e">
        <f>(BC133+BF120)*BF119</f>
        <v>#REF!</v>
      </c>
      <c r="BH134" s="417"/>
      <c r="BI134" s="445" t="e">
        <f t="shared" si="893"/>
        <v>#REF!</v>
      </c>
      <c r="BJ134" s="433"/>
      <c r="BK134" s="235"/>
      <c r="BL134" s="451" t="e">
        <f>(BI133+BL120)*BL119</f>
        <v>#REF!</v>
      </c>
      <c r="BN134" s="417"/>
      <c r="BO134" s="445" t="e">
        <f t="shared" si="894"/>
        <v>#REF!</v>
      </c>
      <c r="BP134" s="433"/>
      <c r="BQ134" s="235"/>
      <c r="BR134" s="451" t="e">
        <f>(BO133+BR120)*BR119</f>
        <v>#REF!</v>
      </c>
      <c r="BT134" s="417"/>
      <c r="BU134" s="445" t="e">
        <f t="shared" si="895"/>
        <v>#REF!</v>
      </c>
      <c r="BV134" s="433"/>
      <c r="BW134" s="235"/>
      <c r="BX134" s="451" t="e">
        <f>(BU133+BX120)*BX119</f>
        <v>#REF!</v>
      </c>
      <c r="BZ134" s="433"/>
      <c r="CA134" s="445" t="e">
        <f t="shared" si="896"/>
        <v>#REF!</v>
      </c>
      <c r="CB134" s="433"/>
      <c r="CC134" s="235"/>
      <c r="CD134" s="451" t="e">
        <f>(CA133+CD120)*CD119</f>
        <v>#REF!</v>
      </c>
      <c r="CF134" s="417"/>
      <c r="CG134" s="445" t="e">
        <f t="shared" si="897"/>
        <v>#REF!</v>
      </c>
      <c r="CH134" s="433"/>
      <c r="CJ134" s="451" t="e">
        <f>(CG133+CJ120)*CJ119</f>
        <v>#REF!</v>
      </c>
      <c r="CL134" s="433"/>
    </row>
    <row r="135" ht="16.199999999999999" hidden="1">
      <c r="A135" s="410" t="e">
        <f>A112+A137</f>
        <v>#REF!</v>
      </c>
      <c r="B135" s="433"/>
      <c r="D135" s="451" t="e">
        <f>(A134+D120)*D119</f>
        <v>#REF!</v>
      </c>
      <c r="F135" s="417"/>
      <c r="G135" s="445" t="e">
        <f t="shared" si="884"/>
        <v>#REF!</v>
      </c>
      <c r="H135" s="417"/>
      <c r="I135" s="235"/>
      <c r="J135" s="451" t="e">
        <f>(G134+J120)*J119</f>
        <v>#REF!</v>
      </c>
      <c r="K135" s="235"/>
      <c r="L135" s="417"/>
      <c r="M135" s="445" t="e">
        <f t="shared" si="885"/>
        <v>#REF!</v>
      </c>
      <c r="N135" s="417"/>
      <c r="O135" s="235"/>
      <c r="P135" s="452" t="e">
        <f>(M134+P120)*P119</f>
        <v>#REF!</v>
      </c>
      <c r="Q135" s="235"/>
      <c r="R135" s="417"/>
      <c r="S135" s="445" t="e">
        <f t="shared" si="886"/>
        <v>#REF!</v>
      </c>
      <c r="T135" s="433"/>
      <c r="U135" s="235"/>
      <c r="V135" s="452" t="e">
        <f>(S134+V120)*V119</f>
        <v>#REF!</v>
      </c>
      <c r="X135" s="417"/>
      <c r="Y135" s="445" t="e">
        <f t="shared" si="887"/>
        <v>#REF!</v>
      </c>
      <c r="Z135" s="433"/>
      <c r="AA135" s="235"/>
      <c r="AB135" s="452" t="e">
        <f>(Y134+AB120)*AB119</f>
        <v>#REF!</v>
      </c>
      <c r="AC135" s="235"/>
      <c r="AD135" s="417"/>
      <c r="AE135" s="445" t="e">
        <f t="shared" si="888"/>
        <v>#REF!</v>
      </c>
      <c r="AF135" s="433"/>
      <c r="AG135" s="235"/>
      <c r="AH135" s="452" t="e">
        <f>(AE134+AH120)*AH119</f>
        <v>#REF!</v>
      </c>
      <c r="AJ135" s="417"/>
      <c r="AK135" s="445" t="e">
        <f t="shared" si="889"/>
        <v>#REF!</v>
      </c>
      <c r="AL135" s="433"/>
      <c r="AM135" s="235"/>
      <c r="AN135" s="452" t="e">
        <f>(AK134+AN120)*AN119</f>
        <v>#REF!</v>
      </c>
      <c r="AP135" s="417"/>
      <c r="AQ135" s="445" t="e">
        <f t="shared" si="890"/>
        <v>#REF!</v>
      </c>
      <c r="AR135" s="433"/>
      <c r="AS135" s="235"/>
      <c r="AT135" s="452" t="e">
        <f>(AQ134+AT120)*AT119</f>
        <v>#REF!</v>
      </c>
      <c r="AV135" s="417"/>
      <c r="AW135" s="445" t="e">
        <f t="shared" si="891"/>
        <v>#REF!</v>
      </c>
      <c r="AX135" s="433"/>
      <c r="AY135" s="235"/>
      <c r="AZ135" s="452" t="e">
        <f>(AW134+AZ120)*AZ119</f>
        <v>#REF!</v>
      </c>
      <c r="BA135" s="235"/>
      <c r="BB135" s="417"/>
      <c r="BC135" s="445" t="e">
        <f t="shared" si="892"/>
        <v>#REF!</v>
      </c>
      <c r="BD135" s="433"/>
      <c r="BE135" s="235"/>
      <c r="BF135" s="452" t="e">
        <f>(BC134+BF120)*BF119</f>
        <v>#REF!</v>
      </c>
      <c r="BH135" s="417"/>
      <c r="BI135" s="445" t="e">
        <f t="shared" si="893"/>
        <v>#REF!</v>
      </c>
      <c r="BJ135" s="433"/>
      <c r="BK135" s="235"/>
      <c r="BL135" s="452" t="e">
        <f>(BI134+BL120)*BL119</f>
        <v>#REF!</v>
      </c>
      <c r="BN135" s="417"/>
      <c r="BO135" s="445" t="e">
        <f t="shared" si="894"/>
        <v>#REF!</v>
      </c>
      <c r="BP135" s="433"/>
      <c r="BQ135" s="235"/>
      <c r="BR135" s="452" t="e">
        <f>(BO134+BR120)*BR119</f>
        <v>#REF!</v>
      </c>
      <c r="BT135" s="417"/>
      <c r="BU135" s="445" t="e">
        <f t="shared" si="895"/>
        <v>#REF!</v>
      </c>
      <c r="BV135" s="433"/>
      <c r="BW135" s="235"/>
      <c r="BX135" s="452" t="e">
        <f>(BU134+BX120)*BX119</f>
        <v>#REF!</v>
      </c>
      <c r="BZ135" s="433"/>
      <c r="CA135" s="445" t="e">
        <f t="shared" si="896"/>
        <v>#REF!</v>
      </c>
      <c r="CB135" s="433"/>
      <c r="CC135" s="235"/>
      <c r="CD135" s="452" t="e">
        <f>(CA134+CD120)*CD119</f>
        <v>#REF!</v>
      </c>
      <c r="CF135" s="417"/>
      <c r="CG135" s="445" t="e">
        <f t="shared" si="897"/>
        <v>#REF!</v>
      </c>
      <c r="CH135" s="433"/>
      <c r="CJ135" s="452" t="e">
        <f>(CG134+CJ120)*CJ119</f>
        <v>#REF!</v>
      </c>
      <c r="CL135" s="433"/>
    </row>
    <row r="136"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idden="1">
      <c r="A137" s="410" t="e">
        <f t="shared" ref="A137:A186" si="898">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idden="1">
      <c r="A138" s="410" t="e">
        <f t="shared" si="898"/>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idden="1">
      <c r="A139" s="410" t="e">
        <f t="shared" si="898"/>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idden="1">
      <c r="A140" s="410" t="e">
        <f t="shared" si="898"/>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idden="1">
      <c r="A141" s="410" t="e">
        <f t="shared" si="898"/>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idden="1">
      <c r="A142" s="410" t="e">
        <f t="shared" si="898"/>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idden="1">
      <c r="A143" s="410" t="e">
        <f t="shared" si="898"/>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idden="1">
      <c r="A144" s="410" t="e">
        <f t="shared" si="898"/>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idden="1">
      <c r="A145" s="410" t="e">
        <f t="shared" si="898"/>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idden="1">
      <c r="A146" s="445" t="e">
        <f t="shared" si="898"/>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idden="1">
      <c r="A147" s="445" t="e">
        <f t="shared" si="898"/>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idden="1">
      <c r="A148" s="445" t="e">
        <f t="shared" si="898"/>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idden="1">
      <c r="A149" s="445" t="e">
        <f t="shared" si="898"/>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idden="1">
      <c r="A150" s="445" t="e">
        <f t="shared" si="898"/>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idden="1">
      <c r="A151" s="445" t="e">
        <f t="shared" si="898"/>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199999999999999">
      <c r="A153" s="445"/>
      <c r="B153" s="411"/>
      <c r="C153" s="412">
        <v>0</v>
      </c>
      <c r="D153" s="413">
        <f>IF(D118=0,0,IF(C153=3,0,IF(E81=3,0,IF(E81=2,-0.5,IF(E81=1,0,(D118/(D118+A155+G155+D192))*(-0.5))))))</f>
        <v>0</v>
      </c>
      <c r="E153" s="414">
        <f>D153+C154+D155+E154</f>
        <v>-0.5</v>
      </c>
      <c r="F153" s="459"/>
      <c r="G153" s="415">
        <f>G352</f>
        <v>300</v>
      </c>
      <c r="H153" s="459"/>
      <c r="I153" s="412">
        <v>0</v>
      </c>
      <c r="J153" s="413">
        <f>IF(J118=0,0,IF(I153=3,0,IF(K81=3,0,IF(K81=2,-0.5,IF(K81=1,0,(J118/(J118+G155+M155+J192))*(-0.5))))))</f>
        <v>0</v>
      </c>
      <c r="K153" s="414">
        <f>J153+I154+J155+K154</f>
        <v>-0.5</v>
      </c>
      <c r="L153" s="459">
        <f>L356</f>
        <v>0</v>
      </c>
      <c r="M153" s="415">
        <f>IF(L153=3,0,IF(N153=3,0,M352))</f>
        <v>200</v>
      </c>
      <c r="N153" s="459">
        <f>N356</f>
        <v>0</v>
      </c>
      <c r="O153" s="412">
        <v>0</v>
      </c>
      <c r="P153" s="413">
        <f>IF(P118=0,0,IF(O153=3,0,IF(Q81=3,0,IF(Q81=2,-0.5,IF(Q81=1,0,(P118/(P118+M155+S155+P192))*(-0.5))))))</f>
        <v>0</v>
      </c>
      <c r="Q153" s="414">
        <f>P153+O154+P155+Q154</f>
        <v>-0.5</v>
      </c>
      <c r="R153" s="459">
        <f>R356</f>
        <v>0</v>
      </c>
      <c r="S153" s="415">
        <f>IF(R153=3,0,IF(T153=3,0,S352))</f>
        <v>400</v>
      </c>
      <c r="T153" s="459">
        <f>T356</f>
        <v>0</v>
      </c>
      <c r="U153" s="412">
        <v>0</v>
      </c>
      <c r="V153" s="413">
        <f>IF(V118=0,0,IF(U153=3,0,IF(W81=3,0,IF(W81=2,-0.5,IF(W81=1,0,(V118/(V118+S155+Y155+V192))*(-0.5))))))</f>
        <v>0</v>
      </c>
      <c r="W153" s="414">
        <f>V153+U154+V155+W154</f>
        <v>-0.5</v>
      </c>
      <c r="X153" s="459">
        <f>X356</f>
        <v>0</v>
      </c>
      <c r="Y153" s="415">
        <f>IF(X153=3,0,IF(Z153=3,0,Y352))</f>
        <v>400</v>
      </c>
      <c r="Z153" s="459">
        <f>Z356</f>
        <v>0</v>
      </c>
      <c r="AA153" s="412">
        <v>0</v>
      </c>
      <c r="AB153" s="413">
        <f>IF(AB118=0,0,IF(AA153=3,0,IF(AC81=3,0,IF(AC81=2,-0.5,IF(AC81=1,0,(AB118/(AB118+Y155+AE155+AB192))*(-0.5))))))</f>
        <v>0</v>
      </c>
      <c r="AC153" s="414">
        <f>AB153+AA154+AB155+AC154</f>
        <v>-0.5</v>
      </c>
      <c r="AD153" s="459">
        <f>AD356</f>
        <v>0</v>
      </c>
      <c r="AE153" s="415">
        <f>IF(AD153=3,0,IF(AF153=3,0,AE352))</f>
        <v>500</v>
      </c>
      <c r="AF153" s="459">
        <f>AF356</f>
        <v>0</v>
      </c>
      <c r="AG153" s="412">
        <v>0</v>
      </c>
      <c r="AH153" s="413">
        <f>IF(AH118=0,0,IF(AG153=3,0,IF(AI81=3,0,IF(AI81=2,-0.5,IF(AI81=1,0,(AH118/(AH118+AE155+AK155+AH192))*(-0.5))))))</f>
        <v>0</v>
      </c>
      <c r="AI153" s="414">
        <f>AH153+AG154+AH155+AI154</f>
        <v>-0.49999999999999994</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c r="B154" s="417">
        <f>B354</f>
        <v>0</v>
      </c>
      <c r="C154" s="418"/>
      <c r="D154" s="417" t="e">
        <f>B154+D152+F154+D188+B155+F155</f>
        <v>#REF!</v>
      </c>
      <c r="E154" s="419">
        <f>IF(G155=0,0,IF(F153=3,0,IF(H153=3,0,IF(H153=2,-0.5,IF(H153=1,0,(G155/(G155+D192+A155+D118))*(-0.5))))))</f>
        <v>-0.20000000000000001</v>
      </c>
      <c r="F154" s="420" t="e">
        <f>-H154</f>
        <v>#REF!</v>
      </c>
      <c r="G154" s="417">
        <f>G349</f>
        <v>45000</v>
      </c>
      <c r="H154" s="421" t="e">
        <f>G352*G353*G352/12</f>
        <v>#REF!</v>
      </c>
      <c r="I154" s="418">
        <f>IF(G155=0,0,IF(H153=3,0,IF(F153=3,0,IF(F153=2,-0.5,IF(F153=1,0,(G155/(G155+J118+M155+J192))*(-0.5))))))</f>
        <v>-0.125</v>
      </c>
      <c r="J154" s="417" t="e">
        <f>H154+J152+L154+J188+H155+L155</f>
        <v>#REF!</v>
      </c>
      <c r="K154" s="419">
        <f>IF(M155=0,0,IF(L153=3,0,IF(N153=3,0,IF(N153=2,-0.5,IF(N153=1,0,(M155/(M155+J192+G155+J118))*(-0.5))))))</f>
        <v>-0.18750000000000003</v>
      </c>
      <c r="L154" s="420" t="e">
        <f>-N154</f>
        <v>#REF!</v>
      </c>
      <c r="M154" s="417">
        <f>M349</f>
        <v>45000</v>
      </c>
      <c r="N154" s="421" t="e">
        <f>M352*M353*M352/12</f>
        <v>#REF!</v>
      </c>
      <c r="O154" s="418">
        <f>IF(M155=0,0,IF(N153=3,0,IF(L153=3,0,IF(L153=2,-0.5,IF(L153=1,0,(M155/(M155+P118+S155+P192))*(-0.5))))))</f>
        <v>-0.20000000000000001</v>
      </c>
      <c r="P154" s="417" t="e">
        <f>N154+P152+R154+P188+N155+R155</f>
        <v>#REF!</v>
      </c>
      <c r="Q154" s="419">
        <f>IF(S155=0,0,IF(R153=3,0,IF(T153=3,0,IF(T153=2,-0.5,IF(T153=1,0,(S155/(S155+P192+M155+P118))*(-0.5))))))</f>
        <v>-0.10000000000000002</v>
      </c>
      <c r="R154" s="420" t="e">
        <f>-T154</f>
        <v>#REF!</v>
      </c>
      <c r="S154" s="417">
        <f>S349</f>
        <v>45000</v>
      </c>
      <c r="T154" s="421" t="e">
        <f>S352*S353*S352/12</f>
        <v>#REF!</v>
      </c>
      <c r="U154" s="418">
        <f>IF(S155=0,0,IF(T153=3,0,IF(R153=3,0,IF(R153=2,-0.5,IF(R153=1,0,(S155/(S155+V118+Y155+V192))*(-0.5))))))</f>
        <v>-0.12500000000000003</v>
      </c>
      <c r="V154" s="417" t="e">
        <f>T154+V152+X154+V188+T155+X155</f>
        <v>#REF!</v>
      </c>
      <c r="W154" s="419">
        <f>IF(Y155=0,0,IF(X153=3,0,IF(Z153=3,0,IF(Z153=2,-0.5,IF(Z153=1,0,(Y155/(Y155+V192+S155+V118))*(-0.5))))))</f>
        <v>-0.12500000000000003</v>
      </c>
      <c r="X154" s="420" t="e">
        <f>-Z154</f>
        <v>#REF!</v>
      </c>
      <c r="Y154" s="417">
        <f>Y349</f>
        <v>45000</v>
      </c>
      <c r="Z154" s="421" t="e">
        <f>Y352*Y353*Y352/12</f>
        <v>#REF!</v>
      </c>
      <c r="AA154" s="418">
        <f>IF(Y155=0,0,IF(Z153=3,0,IF(X153=3,0,IF(X153=2,-0.5,IF(X153=1,0,(Y155/(Y155+AB118+AE155+AB192))*(-0.5))))))</f>
        <v>-0.13157894736842107</v>
      </c>
      <c r="AB154" s="417" t="e">
        <f>Z154+AB152+AD154+AB188+Z155+AD155</f>
        <v>#REF!</v>
      </c>
      <c r="AC154" s="419">
        <f>IF(AE155=0,0,IF(AD153=3,0,IF(AF153=3,0,IF(AF153=2,-0.5,IF(AF153=1,0,(AE155/(AE155+AB192+Y155+AB118))*(-0.5))))))</f>
        <v>-0.10526315789473685</v>
      </c>
      <c r="AD154" s="420" t="e">
        <f>-AF154</f>
        <v>#REF!</v>
      </c>
      <c r="AE154" s="417">
        <f>AE349</f>
        <v>45000</v>
      </c>
      <c r="AF154" s="421" t="e">
        <f>AE352*AE353*AE352/12</f>
        <v>#REF!</v>
      </c>
      <c r="AG154" s="418">
        <f>IF(AE155=0,0,IF(AF153=3,0,IF(AD153=3,0,IF(AD153=2,-0.5,IF(AD153=1,0,(AE155/(AE155+AH118+AK155+AH192))*(-0.5))))))</f>
        <v>-0.14285714285714285</v>
      </c>
      <c r="AH154" s="417" t="e">
        <f>AF154+AH152+AJ154+AH188+AF155+AJ155</f>
        <v>#REF!</v>
      </c>
      <c r="AI154" s="419">
        <f>IF(AK155=0,0,IF(AJ153=3,0,IF(AL153=3,0,IF(AL153=2,-0.5,IF(AL153=1,0,(AK155/(AK155+AH192+AE155+AH118))*(-0.5))))))</f>
        <v>0</v>
      </c>
      <c r="AJ154" s="420">
        <f>-1*IF(AL153=3,0,IF(AJ153=3,0,IF(AK153=0,0,((AK353*AK153*AK153/12)+IF(AJ355=AK153/2,AK354*AK153/8,AK354*AJ355*AL355*AL355/(AK153*AK153))))))</f>
        <v>0</v>
      </c>
      <c r="AK154" s="417">
        <f>AK349</f>
        <v>45000</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45000</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45000</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45000</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45000</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45000</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45000</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45000</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45000</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c r="A155" s="445"/>
      <c r="B155" s="423"/>
      <c r="C155" s="424" t="s">
        <v>812</v>
      </c>
      <c r="D155" s="485">
        <f>IF(D192=0,0,IF(E155=3,0,IF(C227=3,0,IF(C227=2,-0.5,IF(C227=1,0,(D192/(D192+G155+A155+D118))*(-0.5))))))</f>
        <v>-0.29999999999999999</v>
      </c>
      <c r="E155" s="428">
        <v>0</v>
      </c>
      <c r="F155" s="426">
        <f>-1*IF(H153=3,0,IF(F153=3,(G352*G352*G353/2)+(G354*F355),0))</f>
        <v>0</v>
      </c>
      <c r="G155" s="423">
        <f>IF(G153=0,0,IF(H153=2,3*G350*G154/(G153),4*G350*G154/(G153)))</f>
        <v>118793939.23934001</v>
      </c>
      <c r="H155" s="427">
        <f>IF(F153=3,0,IF(H153=3,(G352*G352*G353/2)+(G354*H355),0))</f>
        <v>0</v>
      </c>
      <c r="I155" s="424" t="s">
        <v>813</v>
      </c>
      <c r="J155" s="485">
        <f>IF(J192=0,0,IF(K155=3,0,IF(I227=3,0,IF(I227=2,-0.5,IF(I227=1,0,(J192/(J192+M155+G155+J118))*(-0.5))))))</f>
        <v>-0.1875</v>
      </c>
      <c r="K155" s="428">
        <v>0</v>
      </c>
      <c r="L155" s="426">
        <f>-1*IF(N153=3,0,IF(L153=3,(M352*M352*M353/2)+(M354*L355),0))</f>
        <v>0</v>
      </c>
      <c r="M155" s="423">
        <f>IF(M153=0,0,IF(N153=2,3*M350*M154/(M153),4*M350*M154/(M153)))</f>
        <v>178190908.85901001</v>
      </c>
      <c r="N155" s="427">
        <f>IF(L153=3,0,IF(N153=3,(M352*M352*M353/2)+(M354*N355),0))</f>
        <v>0</v>
      </c>
      <c r="O155" s="424" t="s">
        <v>814</v>
      </c>
      <c r="P155" s="485">
        <f>IF(P192=0,0,IF(Q155=3,0,IF(O227=3,0,IF(O227=2,-0.5,IF(O227=1,0,(P192/(P192+S155+M155+P118))*(-0.5))))))</f>
        <v>-0.20000000000000001</v>
      </c>
      <c r="Q155" s="428">
        <v>1</v>
      </c>
      <c r="R155" s="426">
        <f>-1*IF(T153=3,0,IF(R153=3,(S352*S352*S353/2)+(S354*R355),0))</f>
        <v>0</v>
      </c>
      <c r="S155" s="423">
        <f>IF(S153=0,0,IF(T153=2,3*S350*S154/(S153),4*S350*S154/(S153)))</f>
        <v>89095454.429505005</v>
      </c>
      <c r="T155" s="427">
        <f>IF(R153=3,0,IF(T153=3,(S352*S352*S353/2)+(S354*T355),0))</f>
        <v>0</v>
      </c>
      <c r="U155" s="424" t="s">
        <v>815</v>
      </c>
      <c r="V155" s="485">
        <f>IF(V192=0,0,IF(W155=3,0,IF(U227=3,0,IF(U227=2,-0.5,IF(U227=1,0,(V192/(V192+Y155+S155+V118))*(-0.5))))))</f>
        <v>-0.25</v>
      </c>
      <c r="W155" s="428">
        <v>1</v>
      </c>
      <c r="X155" s="426">
        <f>-1*IF(Z153=3,0,IF(X153=3,(Y352*Y352*Y353/2)+(Y354*X355),0))</f>
        <v>0</v>
      </c>
      <c r="Y155" s="423">
        <f>IF(Y153=0,0,IF(Z153=2,3*Y350*Y154/(Y153),4*Y350*Y154/(Y153)))</f>
        <v>89095454.429505005</v>
      </c>
      <c r="Z155" s="427">
        <f>IF(X153=3,0,IF(Z153=3,(Y352*Y352*Y353/2)+(Y354*Z355),0))</f>
        <v>0</v>
      </c>
      <c r="AA155" s="424" t="s">
        <v>814</v>
      </c>
      <c r="AB155" s="485">
        <f>IF(AB192=0,0,IF(AC155=3,0,IF(AA227=3,0,IF(AA227=2,-0.5,IF(AA227=1,0,(AB192/(AB192+AE155+Y155+AB118))*(-0.5))))))</f>
        <v>-0.26315789473684209</v>
      </c>
      <c r="AC155" s="428">
        <v>1</v>
      </c>
      <c r="AD155" s="426">
        <f>-1*IF(AF153=3,0,IF(AD153=3,(AE352*AE352*AE353/2)+(AE354*AD355),0))</f>
        <v>0</v>
      </c>
      <c r="AE155" s="423">
        <f>IF(AE153=0,0,IF(AF153=2,3*AE350*AE154/(AE153),4*AE350*AE154/(AE153)))</f>
        <v>71276363.543604001</v>
      </c>
      <c r="AF155" s="427">
        <f>IF(AD153=3,0,IF(AF153=3,(AE352*AE352*AE353/2)+(AE354*AF355),0))</f>
        <v>0</v>
      </c>
      <c r="AG155" s="424" t="s">
        <v>815</v>
      </c>
      <c r="AH155" s="485">
        <f>IF(AH192=0,0,IF(AI155=3,0,IF(AG227=3,0,IF(AG227=2,-0.5,IF(AG227=1,0,(AH192/(AH192+AK155+AE155+AH118))*(-0.5))))))</f>
        <v>-0.3571428571428571</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c r="A156" s="486"/>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c r="A172" s="445" t="e">
        <f t="shared" si="898"/>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c r="A173" s="445" t="e">
        <f t="shared" si="898"/>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c r="A174" s="445" t="e">
        <f t="shared" si="898"/>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c r="A175" s="445" t="e">
        <f t="shared" si="898"/>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c r="A176" s="445" t="e">
        <f t="shared" si="898"/>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c r="A177" s="445" t="e">
        <f t="shared" si="898"/>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c r="A178" s="445" t="e">
        <f t="shared" si="898"/>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c r="A179" s="445" t="e">
        <f t="shared" si="898"/>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c r="A180" s="445" t="e">
        <f t="shared" si="898"/>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c r="A181" s="445" t="e">
        <f t="shared" si="898"/>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c r="A182" s="445" t="e">
        <f t="shared" si="898"/>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c r="A183" s="445" t="e">
        <f t="shared" si="898"/>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c r="A184" s="445" t="e">
        <f t="shared" si="898"/>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c r="A185" s="445" t="e">
        <f t="shared" si="898"/>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c r="A186" s="445" t="e">
        <f t="shared" si="898"/>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c r="A189" s="445">
        <f>G155+M155+S155+Y155+AE155+AK155</f>
        <v>546452120.50096405</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c r="A190" s="445" t="s">
        <v>800</v>
      </c>
      <c r="B190" s="433"/>
      <c r="C190" s="417"/>
      <c r="D190" s="451">
        <f t="shared" ref="D190:D191" si="899">D360</f>
        <v>300</v>
      </c>
      <c r="E190" s="235" t="s">
        <v>415</v>
      </c>
      <c r="I190" s="235"/>
      <c r="J190" s="451">
        <f t="shared" ref="J190:J191" si="900">J360</f>
        <v>300</v>
      </c>
      <c r="K190" s="235"/>
      <c r="L190" s="235"/>
      <c r="M190" s="235"/>
      <c r="N190" s="235"/>
      <c r="O190" s="235"/>
      <c r="P190" s="451">
        <f t="shared" ref="P190:P191" si="901">P360</f>
        <v>300</v>
      </c>
      <c r="Q190" s="235"/>
      <c r="R190" s="235"/>
      <c r="S190" s="235"/>
      <c r="T190" s="235"/>
      <c r="U190" s="235"/>
      <c r="V190" s="451">
        <f t="shared" ref="V190:V191" si="902">V360</f>
        <v>300</v>
      </c>
      <c r="AA190" s="235"/>
      <c r="AB190" s="451">
        <f t="shared" ref="AB190:AB191" si="903">AB360</f>
        <v>300</v>
      </c>
      <c r="AC190" s="235"/>
      <c r="AD190" s="235"/>
      <c r="AE190" s="235"/>
      <c r="AF190" s="235"/>
      <c r="AG190" s="235"/>
      <c r="AH190" s="451">
        <f t="shared" ref="AH190:AH191" si="904">AH360</f>
        <v>300</v>
      </c>
      <c r="AM190" s="235"/>
      <c r="AN190" s="451">
        <f t="shared" ref="AN190:AN191" si="905">AN360</f>
        <v>0</v>
      </c>
      <c r="AS190" s="235"/>
      <c r="AT190" s="451">
        <f t="shared" ref="AT190:AT191" si="906">AT360</f>
        <v>0</v>
      </c>
      <c r="AY190" s="235"/>
      <c r="AZ190" s="451">
        <f t="shared" ref="AZ190:AZ191" si="907">AZ360</f>
        <v>0</v>
      </c>
      <c r="BA190" s="235"/>
      <c r="BB190" s="235"/>
      <c r="BC190" s="235"/>
      <c r="BD190" s="235"/>
      <c r="BE190" s="235"/>
      <c r="BF190" s="451">
        <f t="shared" ref="BF190:BF191" si="908">BF360</f>
        <v>0</v>
      </c>
      <c r="BK190" s="235"/>
      <c r="BL190" s="451">
        <f t="shared" ref="BL190:BL191" si="909">BL360</f>
        <v>0</v>
      </c>
      <c r="BQ190" s="235"/>
      <c r="BR190" s="451">
        <f t="shared" ref="BR190:BR191" si="910">BR360</f>
        <v>0</v>
      </c>
      <c r="BW190" s="235"/>
      <c r="BX190" s="451">
        <f t="shared" ref="BX190:BX191" si="911">BX360</f>
        <v>0</v>
      </c>
      <c r="BZ190" s="433"/>
      <c r="CC190" s="235"/>
      <c r="CD190" s="451">
        <f t="shared" ref="CD190:CD191" si="912">CD360</f>
        <v>0</v>
      </c>
      <c r="CJ190" s="451">
        <f t="shared" ref="CJ190:CJ191" si="913">CJ360</f>
        <v>0</v>
      </c>
      <c r="CL190" s="433"/>
    </row>
    <row r="191">
      <c r="A191" s="445">
        <f>SUM(D192:CY192)</f>
        <v>1069145453.1540599</v>
      </c>
      <c r="B191" s="433"/>
      <c r="C191" s="417"/>
      <c r="D191" s="451">
        <f t="shared" si="899"/>
        <v>67500</v>
      </c>
      <c r="E191" s="235" t="s">
        <v>801</v>
      </c>
      <c r="G191" s="445">
        <f>A191</f>
        <v>1069145453.1540599</v>
      </c>
      <c r="I191" s="235"/>
      <c r="J191" s="451">
        <f t="shared" si="900"/>
        <v>67500</v>
      </c>
      <c r="K191" s="235"/>
      <c r="L191" s="235"/>
      <c r="M191" s="445">
        <f>G191</f>
        <v>1069145453.1540599</v>
      </c>
      <c r="N191" s="235"/>
      <c r="O191" s="235"/>
      <c r="P191" s="451">
        <f t="shared" si="901"/>
        <v>67500</v>
      </c>
      <c r="Q191" s="235"/>
      <c r="R191" s="235"/>
      <c r="S191" s="445">
        <f>M191</f>
        <v>1069145453.1540599</v>
      </c>
      <c r="T191" s="235"/>
      <c r="U191" s="235"/>
      <c r="V191" s="451">
        <f t="shared" si="902"/>
        <v>67500</v>
      </c>
      <c r="Y191" s="445">
        <f>S191</f>
        <v>1069145453.1540599</v>
      </c>
      <c r="AA191" s="235"/>
      <c r="AB191" s="451">
        <f t="shared" si="903"/>
        <v>67500</v>
      </c>
      <c r="AC191" s="235"/>
      <c r="AD191" s="235"/>
      <c r="AE191" s="445">
        <f>Y191</f>
        <v>1069145453.1540599</v>
      </c>
      <c r="AF191" s="235"/>
      <c r="AG191" s="235"/>
      <c r="AH191" s="451">
        <f t="shared" si="904"/>
        <v>67500</v>
      </c>
      <c r="AK191" s="445">
        <f>AE191</f>
        <v>1069145453.1540599</v>
      </c>
      <c r="AM191" s="235"/>
      <c r="AN191" s="451">
        <f t="shared" si="905"/>
        <v>67500</v>
      </c>
      <c r="AQ191" s="445">
        <f>AK191</f>
        <v>1069145453.1540599</v>
      </c>
      <c r="AS191" s="235"/>
      <c r="AT191" s="451">
        <f t="shared" si="906"/>
        <v>67500</v>
      </c>
      <c r="AW191" s="445">
        <f>AQ191</f>
        <v>1069145453.1540599</v>
      </c>
      <c r="AY191" s="235"/>
      <c r="AZ191" s="451">
        <f t="shared" si="907"/>
        <v>67500</v>
      </c>
      <c r="BA191" s="235"/>
      <c r="BB191" s="235"/>
      <c r="BC191" s="445">
        <f>AW191</f>
        <v>1069145453.1540599</v>
      </c>
      <c r="BD191" s="235"/>
      <c r="BE191" s="235"/>
      <c r="BF191" s="451">
        <f t="shared" si="908"/>
        <v>67500</v>
      </c>
      <c r="BI191" s="445">
        <f>BC191</f>
        <v>1069145453.1540599</v>
      </c>
      <c r="BK191" s="235"/>
      <c r="BL191" s="451">
        <f t="shared" si="909"/>
        <v>68</v>
      </c>
      <c r="BO191" s="445">
        <f>BI191</f>
        <v>1069145453.1540599</v>
      </c>
      <c r="BQ191" s="235"/>
      <c r="BR191" s="451">
        <f t="shared" si="910"/>
        <v>68</v>
      </c>
      <c r="BU191" s="445">
        <f>BO191</f>
        <v>1069145453.1540599</v>
      </c>
      <c r="BW191" s="235"/>
      <c r="BX191" s="451">
        <f t="shared" si="911"/>
        <v>68</v>
      </c>
      <c r="BZ191" s="433"/>
      <c r="CA191" s="445">
        <f>BU191</f>
        <v>1069145453.1540599</v>
      </c>
      <c r="CC191" s="235"/>
      <c r="CD191" s="451">
        <f t="shared" si="912"/>
        <v>68</v>
      </c>
      <c r="CG191" s="445">
        <f>CA191</f>
        <v>1069145453.1540599</v>
      </c>
      <c r="CJ191" s="451">
        <f t="shared" si="913"/>
        <v>68</v>
      </c>
      <c r="CL191" s="433"/>
    </row>
    <row r="192">
      <c r="A192" s="235" t="s">
        <v>802</v>
      </c>
      <c r="B192" s="433"/>
      <c r="C192" s="417"/>
      <c r="D192" s="451">
        <f>IF(D190=0,0,4*D362*D191/(D190))</f>
        <v>178190908.85900998</v>
      </c>
      <c r="E192" s="235" t="s">
        <v>803</v>
      </c>
      <c r="I192" s="235"/>
      <c r="J192" s="451">
        <f>IF(J190=0,0,4*J362*J191/(J190))</f>
        <v>178190908.85900998</v>
      </c>
      <c r="K192" s="235"/>
      <c r="L192" s="235"/>
      <c r="M192" s="235"/>
      <c r="N192" s="235"/>
      <c r="O192" s="235"/>
      <c r="P192" s="451">
        <f>IF(P190=0,0,4*P362*P191/(P190))</f>
        <v>178190908.85900998</v>
      </c>
      <c r="Q192" s="235"/>
      <c r="R192" s="235"/>
      <c r="S192" s="235"/>
      <c r="T192" s="235"/>
      <c r="U192" s="235"/>
      <c r="V192" s="451">
        <f>IF(V190=0,0,4*V362*V191/(V190))</f>
        <v>178190908.85900998</v>
      </c>
      <c r="AA192" s="235"/>
      <c r="AB192" s="451">
        <f>IF(AB190=0,0,4*AB362*AB191/(AB190))</f>
        <v>178190908.85900998</v>
      </c>
      <c r="AC192" s="235" t="s">
        <v>803</v>
      </c>
      <c r="AG192" s="235"/>
      <c r="AH192" s="451">
        <f>IF(AH190=0,0,4*AH362*AH191/(AH190))</f>
        <v>178190908.85900998</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c r="A193" s="493">
        <f>IF(A189=0,0,IF(A191=0,0,A389/(D190*100*((D190*100/(A191*12))+(((D190*100)+(D264*100))/((48*A263)+(4*A265)))+(((D190*100)+(D116))/(48*A189))))))</f>
        <v>0</v>
      </c>
      <c r="B193" s="433"/>
      <c r="C193" s="417"/>
      <c r="D193" s="451">
        <f>IF(D192=0,0,(D192/A191)*(-1.5))</f>
        <v>-0.25</v>
      </c>
      <c r="E193" s="235" t="s">
        <v>804</v>
      </c>
      <c r="I193" s="235"/>
      <c r="J193" s="451">
        <f>IF(J192=0,0,(J192/G191)*(-1.5))</f>
        <v>-0.25</v>
      </c>
      <c r="K193" s="235"/>
      <c r="L193" s="235"/>
      <c r="M193" s="235"/>
      <c r="N193" s="235"/>
      <c r="O193" s="235"/>
      <c r="P193" s="451">
        <f>IF(P192=0,0,(P192/M191)*(-1.5))</f>
        <v>-0.25</v>
      </c>
      <c r="Q193" s="235"/>
      <c r="R193" s="235"/>
      <c r="S193" s="235"/>
      <c r="T193" s="235"/>
      <c r="U193" s="235"/>
      <c r="V193" s="451">
        <f>IF(V192=0,0,(V192/S191)*(-1.5))</f>
        <v>-0.25</v>
      </c>
      <c r="AA193" s="235"/>
      <c r="AB193" s="451">
        <f>IF(AB192=0,0,(AB192/Y191)*(-1.5))</f>
        <v>-0.25</v>
      </c>
      <c r="AC193" s="235"/>
      <c r="AD193" s="235"/>
      <c r="AE193" s="235"/>
      <c r="AF193" s="235"/>
      <c r="AG193" s="235"/>
      <c r="AH193" s="451">
        <f>IF(AH192=0,0,(AH192/AE191)*(-1.5))</f>
        <v>-0.25</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c r="A195" s="445" t="e">
        <f>A225+A172</f>
        <v>#REF!</v>
      </c>
      <c r="B195" s="433"/>
      <c r="C195" s="417"/>
      <c r="D195" s="451">
        <f>IF(D194=0,0,D194*D193)</f>
        <v>0</v>
      </c>
      <c r="E195" s="235" t="s">
        <v>806</v>
      </c>
      <c r="G195" s="445" t="e">
        <f t="shared" ref="G195:G209" si="914">A195</f>
        <v>#REF!</v>
      </c>
      <c r="H195" s="433"/>
      <c r="I195" s="235"/>
      <c r="J195" s="451">
        <f>IF(J194=0,0,J194*J193)</f>
        <v>0</v>
      </c>
      <c r="K195" s="235"/>
      <c r="L195" s="235"/>
      <c r="M195" s="445" t="e">
        <f t="shared" ref="M195:M209" si="915">G195</f>
        <v>#REF!</v>
      </c>
      <c r="N195" s="433"/>
      <c r="O195" s="235"/>
      <c r="P195" s="451">
        <f>IF(P194=0,0,P194*P193)</f>
        <v>0</v>
      </c>
      <c r="Q195" s="235"/>
      <c r="R195" s="235"/>
      <c r="S195" s="445" t="e">
        <f t="shared" ref="S195:S209" si="916">M195</f>
        <v>#REF!</v>
      </c>
      <c r="T195" s="433"/>
      <c r="U195" s="235"/>
      <c r="V195" s="451">
        <f>IF(V194=0,0,V194*V193)</f>
        <v>0</v>
      </c>
      <c r="Y195" s="445" t="e">
        <f t="shared" ref="Y195:Y209" si="917">S195</f>
        <v>#REF!</v>
      </c>
      <c r="Z195" s="433"/>
      <c r="AA195" s="235"/>
      <c r="AB195" s="451">
        <f>IF(AB194=0,0,AB194*AB193)</f>
        <v>0</v>
      </c>
      <c r="AC195" s="235"/>
      <c r="AD195" s="235"/>
      <c r="AE195" s="445" t="e">
        <f t="shared" ref="AE195:AE209" si="918">Y195</f>
        <v>#REF!</v>
      </c>
      <c r="AF195" s="433"/>
      <c r="AG195" s="235"/>
      <c r="AH195" s="451">
        <f>IF(AH194=0,0,AH194*AH193)</f>
        <v>0</v>
      </c>
      <c r="AK195" s="445" t="e">
        <f t="shared" ref="AK195:AK209" si="919">AE195</f>
        <v>#REF!</v>
      </c>
      <c r="AL195" s="433"/>
      <c r="AM195" s="235"/>
      <c r="AN195" s="451">
        <f>IF(AN194=0,0,AN194*AN193)</f>
        <v>0</v>
      </c>
      <c r="AQ195" s="445" t="e">
        <f t="shared" ref="AQ195:AQ209" si="920">AK195</f>
        <v>#REF!</v>
      </c>
      <c r="AR195" s="433"/>
      <c r="AS195" s="235"/>
      <c r="AT195" s="451">
        <f>IF(AT194=0,0,AT194*AT193)</f>
        <v>0</v>
      </c>
      <c r="AW195" s="445" t="e">
        <f t="shared" ref="AW195:AW209" si="921">AQ195</f>
        <v>#REF!</v>
      </c>
      <c r="AX195" s="433"/>
      <c r="AY195" s="235"/>
      <c r="AZ195" s="451">
        <f>IF(AZ194=0,0,AZ194*AZ193)</f>
        <v>0</v>
      </c>
      <c r="BA195" s="235"/>
      <c r="BB195" s="235"/>
      <c r="BC195" s="445" t="e">
        <f t="shared" ref="BC195:BC209" si="922">AW195</f>
        <v>#REF!</v>
      </c>
      <c r="BD195" s="433"/>
      <c r="BE195" s="235"/>
      <c r="BF195" s="451">
        <f>IF(BF194=0,0,BF194*BF193)</f>
        <v>0</v>
      </c>
      <c r="BI195" s="445" t="e">
        <f t="shared" ref="BI195:BI209" si="923">BC195</f>
        <v>#REF!</v>
      </c>
      <c r="BJ195" s="433"/>
      <c r="BK195" s="235"/>
      <c r="BL195" s="451">
        <f>IF(BL194=0,0,BL194*BL193)</f>
        <v>0</v>
      </c>
      <c r="BO195" s="445" t="e">
        <f t="shared" ref="BO195:BO209" si="924">BI195</f>
        <v>#REF!</v>
      </c>
      <c r="BP195" s="433"/>
      <c r="BQ195" s="235"/>
      <c r="BR195" s="451">
        <f>IF(BR194=0,0,BR194*BR193)</f>
        <v>0</v>
      </c>
      <c r="BU195" s="445" t="e">
        <f t="shared" ref="BU195:BU209" si="925">BO195</f>
        <v>#REF!</v>
      </c>
      <c r="BV195" s="433"/>
      <c r="BW195" s="235"/>
      <c r="BX195" s="451">
        <f>IF(BX194=0,0,BX194*BX193)</f>
        <v>0</v>
      </c>
      <c r="BZ195" s="433"/>
      <c r="CA195" s="445" t="e">
        <f t="shared" ref="CA195:CA209" si="926">BU195</f>
        <v>#REF!</v>
      </c>
      <c r="CB195" s="433"/>
      <c r="CC195" s="235"/>
      <c r="CD195" s="451">
        <f>IF(CD194=0,0,CD194*CD193)</f>
        <v>0</v>
      </c>
      <c r="CG195" s="445" t="e">
        <f t="shared" ref="CG195:CG209" si="927">CA195</f>
        <v>#REF!</v>
      </c>
      <c r="CH195" s="433"/>
      <c r="CJ195" s="451">
        <f>IF(CJ194=0,0,CJ194*CJ193)</f>
        <v>0</v>
      </c>
      <c r="CL195" s="433"/>
    </row>
    <row r="196">
      <c r="A196" s="445" t="e">
        <f>A173+A224</f>
        <v>#REF!</v>
      </c>
      <c r="B196" s="433"/>
      <c r="D196" s="451" t="e">
        <f>(A195+D194)*D193</f>
        <v>#REF!</v>
      </c>
      <c r="G196" s="445" t="e">
        <f t="shared" si="914"/>
        <v>#REF!</v>
      </c>
      <c r="H196" s="433"/>
      <c r="I196" s="235"/>
      <c r="J196" s="451" t="e">
        <f>(G195+J194)*J193</f>
        <v>#REF!</v>
      </c>
      <c r="K196" s="235"/>
      <c r="L196" s="235"/>
      <c r="M196" s="445" t="e">
        <f t="shared" si="915"/>
        <v>#REF!</v>
      </c>
      <c r="N196" s="433"/>
      <c r="O196" s="235"/>
      <c r="P196" s="451" t="e">
        <f>(M195+P194)*P193</f>
        <v>#REF!</v>
      </c>
      <c r="Q196" s="235"/>
      <c r="R196" s="235"/>
      <c r="S196" s="445" t="e">
        <f t="shared" si="916"/>
        <v>#REF!</v>
      </c>
      <c r="T196" s="433"/>
      <c r="U196" s="235"/>
      <c r="V196" s="451" t="e">
        <f>(S195+V194)*V193</f>
        <v>#REF!</v>
      </c>
      <c r="Y196" s="445" t="e">
        <f t="shared" si="917"/>
        <v>#REF!</v>
      </c>
      <c r="Z196" s="433"/>
      <c r="AA196" s="235"/>
      <c r="AB196" s="451" t="e">
        <f>(Y195+AB194)*AB193</f>
        <v>#REF!</v>
      </c>
      <c r="AC196" s="235"/>
      <c r="AD196" s="235"/>
      <c r="AE196" s="445" t="e">
        <f t="shared" si="918"/>
        <v>#REF!</v>
      </c>
      <c r="AF196" s="433"/>
      <c r="AG196" s="235"/>
      <c r="AH196" s="451" t="e">
        <f>(AE195+AH194)*AH193</f>
        <v>#REF!</v>
      </c>
      <c r="AK196" s="445" t="e">
        <f t="shared" si="919"/>
        <v>#REF!</v>
      </c>
      <c r="AL196" s="433"/>
      <c r="AM196" s="235"/>
      <c r="AN196" s="451" t="e">
        <f>(AK195+AN194)*AN193</f>
        <v>#REF!</v>
      </c>
      <c r="AQ196" s="445" t="e">
        <f t="shared" si="920"/>
        <v>#REF!</v>
      </c>
      <c r="AR196" s="433"/>
      <c r="AS196" s="235"/>
      <c r="AT196" s="451" t="e">
        <f>(AQ195+AT194)*AT193</f>
        <v>#REF!</v>
      </c>
      <c r="AW196" s="445" t="e">
        <f t="shared" si="921"/>
        <v>#REF!</v>
      </c>
      <c r="AX196" s="433"/>
      <c r="AY196" s="235"/>
      <c r="AZ196" s="451" t="e">
        <f>(AW195+AZ194)*AZ193</f>
        <v>#REF!</v>
      </c>
      <c r="BA196" s="235"/>
      <c r="BB196" s="235"/>
      <c r="BC196" s="445" t="e">
        <f t="shared" si="922"/>
        <v>#REF!</v>
      </c>
      <c r="BD196" s="433"/>
      <c r="BE196" s="235"/>
      <c r="BF196" s="451" t="e">
        <f>(BC195+BF194)*BF193</f>
        <v>#REF!</v>
      </c>
      <c r="BI196" s="445" t="e">
        <f t="shared" si="923"/>
        <v>#REF!</v>
      </c>
      <c r="BJ196" s="433"/>
      <c r="BK196" s="235"/>
      <c r="BL196" s="451" t="e">
        <f>(BI195+BL194)*BL193</f>
        <v>#REF!</v>
      </c>
      <c r="BO196" s="445" t="e">
        <f t="shared" si="924"/>
        <v>#REF!</v>
      </c>
      <c r="BP196" s="433"/>
      <c r="BQ196" s="235"/>
      <c r="BR196" s="451" t="e">
        <f>(BO195+BR194)*BR193</f>
        <v>#REF!</v>
      </c>
      <c r="BU196" s="445" t="e">
        <f t="shared" si="925"/>
        <v>#REF!</v>
      </c>
      <c r="BV196" s="433"/>
      <c r="BW196" s="235"/>
      <c r="BX196" s="451" t="e">
        <f>(BU195+BX194)*BX193</f>
        <v>#REF!</v>
      </c>
      <c r="BZ196" s="433"/>
      <c r="CA196" s="445" t="e">
        <f t="shared" si="926"/>
        <v>#REF!</v>
      </c>
      <c r="CB196" s="433"/>
      <c r="CC196" s="235"/>
      <c r="CD196" s="451" t="e">
        <f>(CA195+CD194)*CD193</f>
        <v>#REF!</v>
      </c>
      <c r="CG196" s="445" t="e">
        <f t="shared" si="927"/>
        <v>#REF!</v>
      </c>
      <c r="CH196" s="433"/>
      <c r="CJ196" s="451" t="e">
        <f>(CG195+CJ194)*CJ193</f>
        <v>#REF!</v>
      </c>
      <c r="CL196" s="433"/>
    </row>
    <row r="197">
      <c r="A197" s="445" t="e">
        <f>A174+A223</f>
        <v>#REF!</v>
      </c>
      <c r="B197" s="433"/>
      <c r="D197" s="451" t="e">
        <f>(A196+D194)*D193</f>
        <v>#REF!</v>
      </c>
      <c r="G197" s="445" t="e">
        <f t="shared" si="914"/>
        <v>#REF!</v>
      </c>
      <c r="H197" s="433"/>
      <c r="I197" s="235"/>
      <c r="J197" s="451" t="e">
        <f>(G196+J194)*J193</f>
        <v>#REF!</v>
      </c>
      <c r="K197" s="235"/>
      <c r="L197" s="235"/>
      <c r="M197" s="445" t="e">
        <f t="shared" si="915"/>
        <v>#REF!</v>
      </c>
      <c r="N197" s="433"/>
      <c r="O197" s="235"/>
      <c r="P197" s="451" t="e">
        <f>(M196+P194)*P193</f>
        <v>#REF!</v>
      </c>
      <c r="Q197" s="235"/>
      <c r="R197" s="235"/>
      <c r="S197" s="445" t="e">
        <f t="shared" si="916"/>
        <v>#REF!</v>
      </c>
      <c r="T197" s="433"/>
      <c r="U197" s="235"/>
      <c r="V197" s="451" t="e">
        <f>(S196+V194)*V193</f>
        <v>#REF!</v>
      </c>
      <c r="Y197" s="445" t="e">
        <f t="shared" si="917"/>
        <v>#REF!</v>
      </c>
      <c r="Z197" s="433"/>
      <c r="AA197" s="235"/>
      <c r="AB197" s="451" t="e">
        <f>(Y196+AB194)*AB193</f>
        <v>#REF!</v>
      </c>
      <c r="AC197" s="235"/>
      <c r="AD197" s="235"/>
      <c r="AE197" s="445" t="e">
        <f t="shared" si="918"/>
        <v>#REF!</v>
      </c>
      <c r="AF197" s="433"/>
      <c r="AG197" s="235"/>
      <c r="AH197" s="451" t="e">
        <f>(AE196+AH194)*AH193</f>
        <v>#REF!</v>
      </c>
      <c r="AK197" s="445" t="e">
        <f t="shared" si="919"/>
        <v>#REF!</v>
      </c>
      <c r="AL197" s="433"/>
      <c r="AM197" s="235"/>
      <c r="AN197" s="451" t="e">
        <f>(AK196+AN194)*AN193</f>
        <v>#REF!</v>
      </c>
      <c r="AQ197" s="445" t="e">
        <f t="shared" si="920"/>
        <v>#REF!</v>
      </c>
      <c r="AR197" s="433"/>
      <c r="AS197" s="235"/>
      <c r="AT197" s="451" t="e">
        <f>(AQ196+AT194)*AT193</f>
        <v>#REF!</v>
      </c>
      <c r="AW197" s="445" t="e">
        <f t="shared" si="921"/>
        <v>#REF!</v>
      </c>
      <c r="AX197" s="433"/>
      <c r="AY197" s="235"/>
      <c r="AZ197" s="451" t="e">
        <f>(AW196+AZ194)*AZ193</f>
        <v>#REF!</v>
      </c>
      <c r="BA197" s="235"/>
      <c r="BB197" s="235"/>
      <c r="BC197" s="445" t="e">
        <f t="shared" si="922"/>
        <v>#REF!</v>
      </c>
      <c r="BD197" s="433"/>
      <c r="BE197" s="235"/>
      <c r="BF197" s="451" t="e">
        <f>(BC196+BF194)*BF193</f>
        <v>#REF!</v>
      </c>
      <c r="BI197" s="445" t="e">
        <f t="shared" si="923"/>
        <v>#REF!</v>
      </c>
      <c r="BJ197" s="433"/>
      <c r="BK197" s="235"/>
      <c r="BL197" s="451" t="e">
        <f>(BI196+BL194)*BL193</f>
        <v>#REF!</v>
      </c>
      <c r="BO197" s="445" t="e">
        <f t="shared" si="924"/>
        <v>#REF!</v>
      </c>
      <c r="BP197" s="433"/>
      <c r="BQ197" s="235"/>
      <c r="BR197" s="451" t="e">
        <f>(BO196+BR194)*BR193</f>
        <v>#REF!</v>
      </c>
      <c r="BU197" s="445" t="e">
        <f t="shared" si="925"/>
        <v>#REF!</v>
      </c>
      <c r="BV197" s="433"/>
      <c r="BW197" s="235"/>
      <c r="BX197" s="451" t="e">
        <f>(BU196+BX194)*BX193</f>
        <v>#REF!</v>
      </c>
      <c r="BZ197" s="433"/>
      <c r="CA197" s="445" t="e">
        <f t="shared" si="926"/>
        <v>#REF!</v>
      </c>
      <c r="CB197" s="433"/>
      <c r="CC197" s="235"/>
      <c r="CD197" s="451" t="e">
        <f>(CA196+CD194)*CD193</f>
        <v>#REF!</v>
      </c>
      <c r="CG197" s="445" t="e">
        <f t="shared" si="927"/>
        <v>#REF!</v>
      </c>
      <c r="CH197" s="433"/>
      <c r="CJ197" s="451" t="e">
        <f>(CG196+CJ194)*CJ193</f>
        <v>#REF!</v>
      </c>
      <c r="CL197" s="433"/>
    </row>
    <row r="198">
      <c r="A198" s="445" t="e">
        <f>A175+A222</f>
        <v>#REF!</v>
      </c>
      <c r="B198" s="433"/>
      <c r="D198" s="451" t="e">
        <f>(A197+D194)*D193</f>
        <v>#REF!</v>
      </c>
      <c r="G198" s="445" t="e">
        <f t="shared" si="914"/>
        <v>#REF!</v>
      </c>
      <c r="I198" s="235"/>
      <c r="J198" s="451" t="e">
        <f>(G197+J194)*J193</f>
        <v>#REF!</v>
      </c>
      <c r="K198" s="235"/>
      <c r="L198" s="235"/>
      <c r="M198" s="445" t="e">
        <f t="shared" si="915"/>
        <v>#REF!</v>
      </c>
      <c r="N198" s="433"/>
      <c r="O198" s="235"/>
      <c r="P198" s="451" t="e">
        <f>(M197+P194)*P193</f>
        <v>#REF!</v>
      </c>
      <c r="Q198" s="235"/>
      <c r="R198" s="235"/>
      <c r="S198" s="445" t="e">
        <f t="shared" si="916"/>
        <v>#REF!</v>
      </c>
      <c r="T198" s="433"/>
      <c r="U198" s="235"/>
      <c r="V198" s="451" t="e">
        <f>(S197+V194)*V193</f>
        <v>#REF!</v>
      </c>
      <c r="Y198" s="445" t="e">
        <f t="shared" si="917"/>
        <v>#REF!</v>
      </c>
      <c r="Z198" s="433"/>
      <c r="AA198" s="235"/>
      <c r="AB198" s="451" t="e">
        <f>(Y197+AB194)*AB193</f>
        <v>#REF!</v>
      </c>
      <c r="AC198" s="235"/>
      <c r="AD198" s="235"/>
      <c r="AE198" s="445" t="e">
        <f t="shared" si="918"/>
        <v>#REF!</v>
      </c>
      <c r="AF198" s="433"/>
      <c r="AG198" s="235"/>
      <c r="AH198" s="451" t="e">
        <f>(AE197+AH194)*AH193</f>
        <v>#REF!</v>
      </c>
      <c r="AK198" s="445" t="e">
        <f t="shared" si="919"/>
        <v>#REF!</v>
      </c>
      <c r="AL198" s="433"/>
      <c r="AM198" s="235"/>
      <c r="AN198" s="451" t="e">
        <f>(AK197+AN194)*AN193</f>
        <v>#REF!</v>
      </c>
      <c r="AQ198" s="445" t="e">
        <f t="shared" si="920"/>
        <v>#REF!</v>
      </c>
      <c r="AR198" s="433"/>
      <c r="AS198" s="235"/>
      <c r="AT198" s="451" t="e">
        <f>(AQ197+AT194)*AT193</f>
        <v>#REF!</v>
      </c>
      <c r="AW198" s="445" t="e">
        <f t="shared" si="921"/>
        <v>#REF!</v>
      </c>
      <c r="AX198" s="433"/>
      <c r="AY198" s="235"/>
      <c r="AZ198" s="451" t="e">
        <f>(AW197+AZ194)*AZ193</f>
        <v>#REF!</v>
      </c>
      <c r="BA198" s="235"/>
      <c r="BB198" s="235"/>
      <c r="BC198" s="445" t="e">
        <f t="shared" si="922"/>
        <v>#REF!</v>
      </c>
      <c r="BD198" s="433"/>
      <c r="BE198" s="235"/>
      <c r="BF198" s="451" t="e">
        <f>(BC197+BF194)*BF193</f>
        <v>#REF!</v>
      </c>
      <c r="BI198" s="445" t="e">
        <f t="shared" si="923"/>
        <v>#REF!</v>
      </c>
      <c r="BJ198" s="433"/>
      <c r="BK198" s="235"/>
      <c r="BL198" s="451" t="e">
        <f>(BI197+BL194)*BL193</f>
        <v>#REF!</v>
      </c>
      <c r="BO198" s="445" t="e">
        <f t="shared" si="924"/>
        <v>#REF!</v>
      </c>
      <c r="BP198" s="433"/>
      <c r="BQ198" s="235"/>
      <c r="BR198" s="451" t="e">
        <f>(BO197+BR194)*BR193</f>
        <v>#REF!</v>
      </c>
      <c r="BU198" s="445" t="e">
        <f t="shared" si="925"/>
        <v>#REF!</v>
      </c>
      <c r="BV198" s="433"/>
      <c r="BW198" s="235"/>
      <c r="BX198" s="451" t="e">
        <f>(BU197+BX194)*BX193</f>
        <v>#REF!</v>
      </c>
      <c r="BZ198" s="433"/>
      <c r="CA198" s="445" t="e">
        <f t="shared" si="926"/>
        <v>#REF!</v>
      </c>
      <c r="CB198" s="433"/>
      <c r="CC198" s="235"/>
      <c r="CD198" s="451" t="e">
        <f>(CA197+CD194)*CD193</f>
        <v>#REF!</v>
      </c>
      <c r="CG198" s="445" t="e">
        <f t="shared" si="927"/>
        <v>#REF!</v>
      </c>
      <c r="CH198" s="433"/>
      <c r="CJ198" s="451" t="e">
        <f>(CG197+CJ194)*CJ193</f>
        <v>#REF!</v>
      </c>
      <c r="CL198" s="433"/>
    </row>
    <row r="199">
      <c r="A199" s="445" t="e">
        <f>A176+A221</f>
        <v>#REF!</v>
      </c>
      <c r="B199" s="433"/>
      <c r="D199" s="451" t="e">
        <f>(A198+D194)*D193</f>
        <v>#REF!</v>
      </c>
      <c r="G199" s="445" t="e">
        <f t="shared" si="914"/>
        <v>#REF!</v>
      </c>
      <c r="I199" s="235"/>
      <c r="J199" s="451" t="e">
        <f>(G198+J194)*J193</f>
        <v>#REF!</v>
      </c>
      <c r="K199" s="235"/>
      <c r="L199" s="235"/>
      <c r="M199" s="445" t="e">
        <f t="shared" si="915"/>
        <v>#REF!</v>
      </c>
      <c r="N199" s="433"/>
      <c r="O199" s="235"/>
      <c r="P199" s="451" t="e">
        <f>(M198+P194)*P193</f>
        <v>#REF!</v>
      </c>
      <c r="Q199" s="235"/>
      <c r="R199" s="235"/>
      <c r="S199" s="445" t="e">
        <f t="shared" si="916"/>
        <v>#REF!</v>
      </c>
      <c r="T199" s="433"/>
      <c r="U199" s="235"/>
      <c r="V199" s="451" t="e">
        <f>(S198+V194)*V193</f>
        <v>#REF!</v>
      </c>
      <c r="Y199" s="445" t="e">
        <f t="shared" si="917"/>
        <v>#REF!</v>
      </c>
      <c r="Z199" s="433"/>
      <c r="AA199" s="235"/>
      <c r="AB199" s="451" t="e">
        <f>(Y198+AB194)*AB193</f>
        <v>#REF!</v>
      </c>
      <c r="AC199" s="235"/>
      <c r="AD199" s="235"/>
      <c r="AE199" s="445" t="e">
        <f t="shared" si="918"/>
        <v>#REF!</v>
      </c>
      <c r="AF199" s="433"/>
      <c r="AG199" s="235"/>
      <c r="AH199" s="451" t="e">
        <f>(AE198+AH194)*AH193</f>
        <v>#REF!</v>
      </c>
      <c r="AK199" s="445" t="e">
        <f t="shared" si="919"/>
        <v>#REF!</v>
      </c>
      <c r="AL199" s="433"/>
      <c r="AM199" s="235"/>
      <c r="AN199" s="451" t="e">
        <f>(AK198+AN194)*AN193</f>
        <v>#REF!</v>
      </c>
      <c r="AQ199" s="445" t="e">
        <f t="shared" si="920"/>
        <v>#REF!</v>
      </c>
      <c r="AR199" s="433"/>
      <c r="AS199" s="235"/>
      <c r="AT199" s="451" t="e">
        <f>(AQ198+AT194)*AT193</f>
        <v>#REF!</v>
      </c>
      <c r="AW199" s="445" t="e">
        <f t="shared" si="921"/>
        <v>#REF!</v>
      </c>
      <c r="AX199" s="433"/>
      <c r="AY199" s="235"/>
      <c r="AZ199" s="451" t="e">
        <f>(AW198+AZ194)*AZ193</f>
        <v>#REF!</v>
      </c>
      <c r="BA199" s="235"/>
      <c r="BB199" s="235"/>
      <c r="BC199" s="445" t="e">
        <f t="shared" si="922"/>
        <v>#REF!</v>
      </c>
      <c r="BD199" s="433"/>
      <c r="BE199" s="235"/>
      <c r="BF199" s="451" t="e">
        <f>(BC198+BF194)*BF193</f>
        <v>#REF!</v>
      </c>
      <c r="BI199" s="445" t="e">
        <f t="shared" si="923"/>
        <v>#REF!</v>
      </c>
      <c r="BJ199" s="433"/>
      <c r="BK199" s="235"/>
      <c r="BL199" s="451" t="e">
        <f>(BI198+BL194)*BL193</f>
        <v>#REF!</v>
      </c>
      <c r="BO199" s="445" t="e">
        <f t="shared" si="924"/>
        <v>#REF!</v>
      </c>
      <c r="BP199" s="433"/>
      <c r="BQ199" s="235"/>
      <c r="BR199" s="451" t="e">
        <f>(BO198+BR194)*BR193</f>
        <v>#REF!</v>
      </c>
      <c r="BU199" s="445" t="e">
        <f t="shared" si="925"/>
        <v>#REF!</v>
      </c>
      <c r="BV199" s="433"/>
      <c r="BW199" s="235"/>
      <c r="BX199" s="451" t="e">
        <f>(BU198+BX194)*BX193</f>
        <v>#REF!</v>
      </c>
      <c r="BZ199" s="433"/>
      <c r="CA199" s="445" t="e">
        <f t="shared" si="926"/>
        <v>#REF!</v>
      </c>
      <c r="CB199" s="433"/>
      <c r="CC199" s="235"/>
      <c r="CD199" s="451" t="e">
        <f>(CA198+CD194)*CD193</f>
        <v>#REF!</v>
      </c>
      <c r="CG199" s="445" t="e">
        <f t="shared" si="927"/>
        <v>#REF!</v>
      </c>
      <c r="CH199" s="433"/>
      <c r="CJ199" s="451" t="e">
        <f>(CG198+CJ194)*CJ193</f>
        <v>#REF!</v>
      </c>
      <c r="CL199" s="433"/>
    </row>
    <row r="200">
      <c r="A200" s="445" t="e">
        <f>A177+A220</f>
        <v>#REF!</v>
      </c>
      <c r="B200" s="433"/>
      <c r="D200" s="451" t="e">
        <f>(A199+D194)*D193</f>
        <v>#REF!</v>
      </c>
      <c r="G200" s="445" t="e">
        <f t="shared" si="914"/>
        <v>#REF!</v>
      </c>
      <c r="I200" s="235"/>
      <c r="J200" s="451" t="e">
        <f>(G199+J194)*J193</f>
        <v>#REF!</v>
      </c>
      <c r="K200" s="235"/>
      <c r="L200" s="235"/>
      <c r="M200" s="445" t="e">
        <f t="shared" si="915"/>
        <v>#REF!</v>
      </c>
      <c r="N200" s="433"/>
      <c r="O200" s="235"/>
      <c r="P200" s="451" t="e">
        <f>(M199+P194)*P193</f>
        <v>#REF!</v>
      </c>
      <c r="Q200" s="235"/>
      <c r="R200" s="235"/>
      <c r="S200" s="445" t="e">
        <f t="shared" si="916"/>
        <v>#REF!</v>
      </c>
      <c r="T200" s="433"/>
      <c r="U200" s="235"/>
      <c r="V200" s="451" t="e">
        <f>(S199+V194)*V193</f>
        <v>#REF!</v>
      </c>
      <c r="Y200" s="445" t="e">
        <f t="shared" si="917"/>
        <v>#REF!</v>
      </c>
      <c r="Z200" s="433"/>
      <c r="AA200" s="235"/>
      <c r="AB200" s="451" t="e">
        <f>(Y199+AB194)*AB193</f>
        <v>#REF!</v>
      </c>
      <c r="AC200" s="235"/>
      <c r="AD200" s="235"/>
      <c r="AE200" s="445" t="e">
        <f t="shared" si="918"/>
        <v>#REF!</v>
      </c>
      <c r="AF200" s="433"/>
      <c r="AG200" s="235"/>
      <c r="AH200" s="451" t="e">
        <f>(AE199+AH194)*AH193</f>
        <v>#REF!</v>
      </c>
      <c r="AK200" s="445" t="e">
        <f t="shared" si="919"/>
        <v>#REF!</v>
      </c>
      <c r="AL200" s="433"/>
      <c r="AM200" s="235"/>
      <c r="AN200" s="451" t="e">
        <f>(AK199+AN194)*AN193</f>
        <v>#REF!</v>
      </c>
      <c r="AQ200" s="445" t="e">
        <f t="shared" si="920"/>
        <v>#REF!</v>
      </c>
      <c r="AR200" s="433"/>
      <c r="AS200" s="235"/>
      <c r="AT200" s="451" t="e">
        <f>(AQ199+AT194)*AT193</f>
        <v>#REF!</v>
      </c>
      <c r="AW200" s="445" t="e">
        <f t="shared" si="921"/>
        <v>#REF!</v>
      </c>
      <c r="AX200" s="433"/>
      <c r="AY200" s="235"/>
      <c r="AZ200" s="451" t="e">
        <f>(AW199+AZ194)*AZ193</f>
        <v>#REF!</v>
      </c>
      <c r="BA200" s="235"/>
      <c r="BB200" s="235"/>
      <c r="BC200" s="445" t="e">
        <f t="shared" si="922"/>
        <v>#REF!</v>
      </c>
      <c r="BD200" s="433"/>
      <c r="BE200" s="235"/>
      <c r="BF200" s="451" t="e">
        <f>(BC199+BF194)*BF193</f>
        <v>#REF!</v>
      </c>
      <c r="BI200" s="445" t="e">
        <f t="shared" si="923"/>
        <v>#REF!</v>
      </c>
      <c r="BJ200" s="433"/>
      <c r="BK200" s="235"/>
      <c r="BL200" s="451" t="e">
        <f>(BI199+BL194)*BL193</f>
        <v>#REF!</v>
      </c>
      <c r="BO200" s="445" t="e">
        <f t="shared" si="924"/>
        <v>#REF!</v>
      </c>
      <c r="BP200" s="433"/>
      <c r="BQ200" s="235"/>
      <c r="BR200" s="451" t="e">
        <f>(BO199+BR194)*BR193</f>
        <v>#REF!</v>
      </c>
      <c r="BU200" s="445" t="e">
        <f t="shared" si="925"/>
        <v>#REF!</v>
      </c>
      <c r="BV200" s="433"/>
      <c r="BW200" s="235"/>
      <c r="BX200" s="451" t="e">
        <f>(BU199+BX194)*BX193</f>
        <v>#REF!</v>
      </c>
      <c r="BZ200" s="433"/>
      <c r="CA200" s="445" t="e">
        <f t="shared" si="926"/>
        <v>#REF!</v>
      </c>
      <c r="CB200" s="433"/>
      <c r="CC200" s="235"/>
      <c r="CD200" s="451" t="e">
        <f>(CA199+CD194)*CD193</f>
        <v>#REF!</v>
      </c>
      <c r="CG200" s="445" t="e">
        <f t="shared" si="927"/>
        <v>#REF!</v>
      </c>
      <c r="CH200" s="433"/>
      <c r="CJ200" s="451" t="e">
        <f>(CG199+CJ194)*CJ193</f>
        <v>#REF!</v>
      </c>
      <c r="CL200" s="433"/>
    </row>
    <row r="201">
      <c r="A201" s="445" t="e">
        <f>A178+A219</f>
        <v>#REF!</v>
      </c>
      <c r="B201" s="433"/>
      <c r="D201" s="451" t="e">
        <f>(A200+D194)*D193</f>
        <v>#REF!</v>
      </c>
      <c r="G201" s="445" t="e">
        <f t="shared" si="914"/>
        <v>#REF!</v>
      </c>
      <c r="I201" s="235"/>
      <c r="J201" s="451" t="e">
        <f>(G200+J194)*J193</f>
        <v>#REF!</v>
      </c>
      <c r="K201" s="235"/>
      <c r="L201" s="235"/>
      <c r="M201" s="445" t="e">
        <f t="shared" si="915"/>
        <v>#REF!</v>
      </c>
      <c r="N201" s="433"/>
      <c r="O201" s="235"/>
      <c r="P201" s="451" t="e">
        <f>(M200+P194)*P193</f>
        <v>#REF!</v>
      </c>
      <c r="Q201" s="235"/>
      <c r="R201" s="235"/>
      <c r="S201" s="445" t="e">
        <f t="shared" si="916"/>
        <v>#REF!</v>
      </c>
      <c r="T201" s="433"/>
      <c r="U201" s="235"/>
      <c r="V201" s="451" t="e">
        <f>(S200+V194)*V193</f>
        <v>#REF!</v>
      </c>
      <c r="Y201" s="445" t="e">
        <f t="shared" si="917"/>
        <v>#REF!</v>
      </c>
      <c r="Z201" s="433"/>
      <c r="AA201" s="235"/>
      <c r="AB201" s="451" t="e">
        <f>(Y200+AB194)*AB193</f>
        <v>#REF!</v>
      </c>
      <c r="AC201" s="235"/>
      <c r="AD201" s="235"/>
      <c r="AE201" s="445" t="e">
        <f t="shared" si="918"/>
        <v>#REF!</v>
      </c>
      <c r="AF201" s="433"/>
      <c r="AG201" s="235"/>
      <c r="AH201" s="451" t="e">
        <f>(AE200+AH194)*AH193</f>
        <v>#REF!</v>
      </c>
      <c r="AK201" s="445" t="e">
        <f t="shared" si="919"/>
        <v>#REF!</v>
      </c>
      <c r="AL201" s="433"/>
      <c r="AM201" s="235"/>
      <c r="AN201" s="451" t="e">
        <f>(AK200+AN194)*AN193</f>
        <v>#REF!</v>
      </c>
      <c r="AQ201" s="445" t="e">
        <f t="shared" si="920"/>
        <v>#REF!</v>
      </c>
      <c r="AR201" s="433"/>
      <c r="AS201" s="235"/>
      <c r="AT201" s="451" t="e">
        <f>(AQ200+AT194)*AT193</f>
        <v>#REF!</v>
      </c>
      <c r="AW201" s="445" t="e">
        <f t="shared" si="921"/>
        <v>#REF!</v>
      </c>
      <c r="AX201" s="433"/>
      <c r="AY201" s="235"/>
      <c r="AZ201" s="451" t="e">
        <f>(AW200+AZ194)*AZ193</f>
        <v>#REF!</v>
      </c>
      <c r="BA201" s="235"/>
      <c r="BB201" s="235"/>
      <c r="BC201" s="445" t="e">
        <f t="shared" si="922"/>
        <v>#REF!</v>
      </c>
      <c r="BD201" s="433"/>
      <c r="BE201" s="235"/>
      <c r="BF201" s="451" t="e">
        <f>(BC200+BF194)*BF193</f>
        <v>#REF!</v>
      </c>
      <c r="BI201" s="445" t="e">
        <f t="shared" si="923"/>
        <v>#REF!</v>
      </c>
      <c r="BJ201" s="433"/>
      <c r="BK201" s="235"/>
      <c r="BL201" s="451" t="e">
        <f>(BI200+BL194)*BL193</f>
        <v>#REF!</v>
      </c>
      <c r="BO201" s="445" t="e">
        <f t="shared" si="924"/>
        <v>#REF!</v>
      </c>
      <c r="BP201" s="433"/>
      <c r="BQ201" s="235"/>
      <c r="BR201" s="451" t="e">
        <f>(BO200+BR194)*BR193</f>
        <v>#REF!</v>
      </c>
      <c r="BU201" s="445" t="e">
        <f t="shared" si="925"/>
        <v>#REF!</v>
      </c>
      <c r="BV201" s="433"/>
      <c r="BW201" s="235"/>
      <c r="BX201" s="451" t="e">
        <f>(BU200+BX194)*BX193</f>
        <v>#REF!</v>
      </c>
      <c r="BZ201" s="433"/>
      <c r="CA201" s="445" t="e">
        <f t="shared" si="926"/>
        <v>#REF!</v>
      </c>
      <c r="CB201" s="433"/>
      <c r="CC201" s="235"/>
      <c r="CD201" s="451" t="e">
        <f>(CA200+CD194)*CD193</f>
        <v>#REF!</v>
      </c>
      <c r="CG201" s="445" t="e">
        <f t="shared" si="927"/>
        <v>#REF!</v>
      </c>
      <c r="CH201" s="433"/>
      <c r="CJ201" s="451" t="e">
        <f>(CG200+CJ194)*CJ193</f>
        <v>#REF!</v>
      </c>
      <c r="CL201" s="433"/>
    </row>
    <row r="202">
      <c r="A202" s="445" t="e">
        <f>A179+A218</f>
        <v>#REF!</v>
      </c>
      <c r="B202" s="433"/>
      <c r="D202" s="451" t="e">
        <f>(A201+D194)*D193</f>
        <v>#REF!</v>
      </c>
      <c r="G202" s="445" t="e">
        <f t="shared" si="914"/>
        <v>#REF!</v>
      </c>
      <c r="I202" s="235"/>
      <c r="J202" s="451" t="e">
        <f>(G201+J194)*J193</f>
        <v>#REF!</v>
      </c>
      <c r="K202" s="235"/>
      <c r="L202" s="235"/>
      <c r="M202" s="445" t="e">
        <f t="shared" si="915"/>
        <v>#REF!</v>
      </c>
      <c r="N202" s="433"/>
      <c r="O202" s="235"/>
      <c r="P202" s="451" t="e">
        <f>(M201+P194)*P193</f>
        <v>#REF!</v>
      </c>
      <c r="Q202" s="235"/>
      <c r="R202" s="235"/>
      <c r="S202" s="445" t="e">
        <f t="shared" si="916"/>
        <v>#REF!</v>
      </c>
      <c r="T202" s="433"/>
      <c r="U202" s="235"/>
      <c r="V202" s="451" t="e">
        <f>(S201+V194)*V193</f>
        <v>#REF!</v>
      </c>
      <c r="Y202" s="445" t="e">
        <f t="shared" si="917"/>
        <v>#REF!</v>
      </c>
      <c r="Z202" s="433"/>
      <c r="AA202" s="235"/>
      <c r="AB202" s="451" t="e">
        <f>(Y201+AB194)*AB193</f>
        <v>#REF!</v>
      </c>
      <c r="AC202" s="235"/>
      <c r="AD202" s="235"/>
      <c r="AE202" s="445" t="e">
        <f t="shared" si="918"/>
        <v>#REF!</v>
      </c>
      <c r="AF202" s="433"/>
      <c r="AG202" s="235"/>
      <c r="AH202" s="451" t="e">
        <f>(AE201+AH194)*AH193</f>
        <v>#REF!</v>
      </c>
      <c r="AK202" s="445" t="e">
        <f t="shared" si="919"/>
        <v>#REF!</v>
      </c>
      <c r="AL202" s="433"/>
      <c r="AM202" s="235"/>
      <c r="AN202" s="451" t="e">
        <f>(AK201+AN194)*AN193</f>
        <v>#REF!</v>
      </c>
      <c r="AQ202" s="445" t="e">
        <f t="shared" si="920"/>
        <v>#REF!</v>
      </c>
      <c r="AR202" s="433"/>
      <c r="AS202" s="235"/>
      <c r="AT202" s="451" t="e">
        <f>(AQ201+AT194)*AT193</f>
        <v>#REF!</v>
      </c>
      <c r="AW202" s="445" t="e">
        <f t="shared" si="921"/>
        <v>#REF!</v>
      </c>
      <c r="AX202" s="433"/>
      <c r="AY202" s="235"/>
      <c r="AZ202" s="451" t="e">
        <f>(AW201+AZ194)*AZ193</f>
        <v>#REF!</v>
      </c>
      <c r="BA202" s="235"/>
      <c r="BB202" s="235"/>
      <c r="BC202" s="445" t="e">
        <f t="shared" si="922"/>
        <v>#REF!</v>
      </c>
      <c r="BD202" s="433"/>
      <c r="BE202" s="235"/>
      <c r="BF202" s="451" t="e">
        <f>(BC201+BF194)*BF193</f>
        <v>#REF!</v>
      </c>
      <c r="BI202" s="445" t="e">
        <f t="shared" si="923"/>
        <v>#REF!</v>
      </c>
      <c r="BJ202" s="433"/>
      <c r="BK202" s="235"/>
      <c r="BL202" s="451" t="e">
        <f>(BI201+BL194)*BL193</f>
        <v>#REF!</v>
      </c>
      <c r="BO202" s="445" t="e">
        <f t="shared" si="924"/>
        <v>#REF!</v>
      </c>
      <c r="BP202" s="433"/>
      <c r="BQ202" s="235"/>
      <c r="BR202" s="451" t="e">
        <f>(BO201+BR194)*BR193</f>
        <v>#REF!</v>
      </c>
      <c r="BU202" s="445" t="e">
        <f t="shared" si="925"/>
        <v>#REF!</v>
      </c>
      <c r="BV202" s="433"/>
      <c r="BW202" s="235"/>
      <c r="BX202" s="451" t="e">
        <f>(BU201+BX194)*BX193</f>
        <v>#REF!</v>
      </c>
      <c r="BZ202" s="433"/>
      <c r="CA202" s="445" t="e">
        <f t="shared" si="926"/>
        <v>#REF!</v>
      </c>
      <c r="CB202" s="433"/>
      <c r="CC202" s="235"/>
      <c r="CD202" s="451" t="e">
        <f>(CA201+CD194)*CD193</f>
        <v>#REF!</v>
      </c>
      <c r="CG202" s="445" t="e">
        <f t="shared" si="927"/>
        <v>#REF!</v>
      </c>
      <c r="CH202" s="433"/>
      <c r="CJ202" s="451" t="e">
        <f>(CG201+CJ194)*CJ193</f>
        <v>#REF!</v>
      </c>
      <c r="CL202" s="433"/>
    </row>
    <row r="203">
      <c r="A203" s="445" t="e">
        <f>A180+A217</f>
        <v>#REF!</v>
      </c>
      <c r="B203" s="433"/>
      <c r="D203" s="451" t="e">
        <f>(A202+D194)*D193</f>
        <v>#REF!</v>
      </c>
      <c r="G203" s="445" t="e">
        <f t="shared" si="914"/>
        <v>#REF!</v>
      </c>
      <c r="I203" s="235"/>
      <c r="J203" s="451" t="e">
        <f>(G202+J194)*J193</f>
        <v>#REF!</v>
      </c>
      <c r="K203" s="235"/>
      <c r="L203" s="235"/>
      <c r="M203" s="445" t="e">
        <f t="shared" si="915"/>
        <v>#REF!</v>
      </c>
      <c r="N203" s="417"/>
      <c r="O203" s="235"/>
      <c r="P203" s="451" t="e">
        <f>(M202+P194)*P193</f>
        <v>#REF!</v>
      </c>
      <c r="Q203" s="235"/>
      <c r="R203" s="235"/>
      <c r="S203" s="445" t="e">
        <f t="shared" si="916"/>
        <v>#REF!</v>
      </c>
      <c r="T203" s="417"/>
      <c r="U203" s="235"/>
      <c r="V203" s="451" t="e">
        <f>(S202+V194)*V193</f>
        <v>#REF!</v>
      </c>
      <c r="Y203" s="445" t="e">
        <f t="shared" si="917"/>
        <v>#REF!</v>
      </c>
      <c r="Z203" s="417"/>
      <c r="AA203" s="235"/>
      <c r="AB203" s="451" t="e">
        <f>(Y202+AB194)*AB193</f>
        <v>#REF!</v>
      </c>
      <c r="AC203" s="235"/>
      <c r="AD203" s="235"/>
      <c r="AE203" s="445" t="e">
        <f t="shared" si="918"/>
        <v>#REF!</v>
      </c>
      <c r="AF203" s="417"/>
      <c r="AG203" s="235"/>
      <c r="AH203" s="451" t="e">
        <f>(AE202+AH194)*AH193</f>
        <v>#REF!</v>
      </c>
      <c r="AK203" s="445" t="e">
        <f t="shared" si="919"/>
        <v>#REF!</v>
      </c>
      <c r="AL203" s="417"/>
      <c r="AM203" s="235"/>
      <c r="AN203" s="451" t="e">
        <f>(AK202+AN194)*AN193</f>
        <v>#REF!</v>
      </c>
      <c r="AQ203" s="445" t="e">
        <f t="shared" si="920"/>
        <v>#REF!</v>
      </c>
      <c r="AR203" s="417"/>
      <c r="AS203" s="235"/>
      <c r="AT203" s="451" t="e">
        <f>(AQ202+AT194)*AT193</f>
        <v>#REF!</v>
      </c>
      <c r="AW203" s="445" t="e">
        <f t="shared" si="921"/>
        <v>#REF!</v>
      </c>
      <c r="AX203" s="417"/>
      <c r="AY203" s="235"/>
      <c r="AZ203" s="451" t="e">
        <f>(AW202+AZ194)*AZ193</f>
        <v>#REF!</v>
      </c>
      <c r="BA203" s="235"/>
      <c r="BB203" s="235"/>
      <c r="BC203" s="445" t="e">
        <f t="shared" si="922"/>
        <v>#REF!</v>
      </c>
      <c r="BD203" s="417"/>
      <c r="BE203" s="235"/>
      <c r="BF203" s="451" t="e">
        <f>(BC202+BF194)*BF193</f>
        <v>#REF!</v>
      </c>
      <c r="BI203" s="445" t="e">
        <f t="shared" si="923"/>
        <v>#REF!</v>
      </c>
      <c r="BJ203" s="417"/>
      <c r="BK203" s="235"/>
      <c r="BL203" s="451" t="e">
        <f>(BI202+BL194)*BL193</f>
        <v>#REF!</v>
      </c>
      <c r="BO203" s="445" t="e">
        <f t="shared" si="924"/>
        <v>#REF!</v>
      </c>
      <c r="BP203" s="417"/>
      <c r="BQ203" s="235"/>
      <c r="BR203" s="451" t="e">
        <f>(BO202+BR194)*BR193</f>
        <v>#REF!</v>
      </c>
      <c r="BU203" s="445" t="e">
        <f t="shared" si="925"/>
        <v>#REF!</v>
      </c>
      <c r="BV203" s="417"/>
      <c r="BW203" s="235"/>
      <c r="BX203" s="451" t="e">
        <f>(BU202+BX194)*BX193</f>
        <v>#REF!</v>
      </c>
      <c r="BZ203" s="433" t="e">
        <f>BW171+BX187+BX136</f>
        <v>#REF!</v>
      </c>
      <c r="CA203" s="445" t="e">
        <f t="shared" si="926"/>
        <v>#REF!</v>
      </c>
      <c r="CB203" s="417"/>
      <c r="CC203" s="235"/>
      <c r="CD203" s="451" t="e">
        <f>(CA202+CD194)*CD193</f>
        <v>#REF!</v>
      </c>
      <c r="CG203" s="445" t="e">
        <f t="shared" si="927"/>
        <v>#REF!</v>
      </c>
      <c r="CH203" s="417"/>
      <c r="CJ203" s="451" t="e">
        <f>(CG202+CJ194)*CJ193</f>
        <v>#REF!</v>
      </c>
      <c r="CL203" s="433" t="e">
        <f>CI171+CJ187+CJ136</f>
        <v>#REF!</v>
      </c>
    </row>
    <row r="204">
      <c r="A204" s="445" t="e">
        <f>A181+A216</f>
        <v>#REF!</v>
      </c>
      <c r="B204" s="433"/>
      <c r="D204" s="451" t="e">
        <f>(A203+D194)*D193</f>
        <v>#REF!</v>
      </c>
      <c r="F204" s="417"/>
      <c r="G204" s="445" t="e">
        <f t="shared" si="914"/>
        <v>#REF!</v>
      </c>
      <c r="I204" s="235"/>
      <c r="J204" s="451" t="e">
        <f>(G203+J194)*J193</f>
        <v>#REF!</v>
      </c>
      <c r="K204" s="235"/>
      <c r="L204" s="417"/>
      <c r="M204" s="445" t="e">
        <f t="shared" si="915"/>
        <v>#REF!</v>
      </c>
      <c r="N204" s="417"/>
      <c r="O204" s="235"/>
      <c r="P204" s="451" t="e">
        <f>(M203+P194)*P193</f>
        <v>#REF!</v>
      </c>
      <c r="Q204" s="235"/>
      <c r="R204" s="417"/>
      <c r="S204" s="445" t="e">
        <f t="shared" si="916"/>
        <v>#REF!</v>
      </c>
      <c r="T204" s="417"/>
      <c r="U204" s="235"/>
      <c r="V204" s="451" t="e">
        <f>(S203+V194)*V193</f>
        <v>#REF!</v>
      </c>
      <c r="X204" s="417"/>
      <c r="Y204" s="445" t="e">
        <f t="shared" si="917"/>
        <v>#REF!</v>
      </c>
      <c r="Z204" s="417"/>
      <c r="AA204" s="235"/>
      <c r="AB204" s="451" t="e">
        <f>(Y203+AB194)*AB193</f>
        <v>#REF!</v>
      </c>
      <c r="AC204" s="235"/>
      <c r="AD204" s="417"/>
      <c r="AE204" s="445" t="e">
        <f t="shared" si="918"/>
        <v>#REF!</v>
      </c>
      <c r="AF204" s="417"/>
      <c r="AG204" s="235"/>
      <c r="AH204" s="451" t="e">
        <f>(AE203+AH194)*AH193</f>
        <v>#REF!</v>
      </c>
      <c r="AJ204" s="417"/>
      <c r="AK204" s="445" t="e">
        <f t="shared" si="919"/>
        <v>#REF!</v>
      </c>
      <c r="AL204" s="417"/>
      <c r="AM204" s="235"/>
      <c r="AN204" s="451" t="e">
        <f>(AK203+AN194)*AN193</f>
        <v>#REF!</v>
      </c>
      <c r="AP204" s="417"/>
      <c r="AQ204" s="445" t="e">
        <f t="shared" si="920"/>
        <v>#REF!</v>
      </c>
      <c r="AR204" s="417"/>
      <c r="AS204" s="235"/>
      <c r="AT204" s="451" t="e">
        <f>(AQ203+AT194)*AT193</f>
        <v>#REF!</v>
      </c>
      <c r="AV204" s="417"/>
      <c r="AW204" s="445" t="e">
        <f t="shared" si="921"/>
        <v>#REF!</v>
      </c>
      <c r="AX204" s="417"/>
      <c r="AY204" s="235"/>
      <c r="AZ204" s="451" t="e">
        <f>(AW203+AZ194)*AZ193</f>
        <v>#REF!</v>
      </c>
      <c r="BA204" s="235"/>
      <c r="BB204" s="417"/>
      <c r="BC204" s="445" t="e">
        <f t="shared" si="922"/>
        <v>#REF!</v>
      </c>
      <c r="BD204" s="417"/>
      <c r="BE204" s="235"/>
      <c r="BF204" s="451" t="e">
        <f>(BC203+BF194)*BF193</f>
        <v>#REF!</v>
      </c>
      <c r="BH204" s="417"/>
      <c r="BI204" s="445" t="e">
        <f t="shared" si="923"/>
        <v>#REF!</v>
      </c>
      <c r="BJ204" s="417"/>
      <c r="BK204" s="235"/>
      <c r="BL204" s="451" t="e">
        <f>(BI203+BL194)*BL193</f>
        <v>#REF!</v>
      </c>
      <c r="BN204" s="417"/>
      <c r="BO204" s="445" t="e">
        <f t="shared" si="924"/>
        <v>#REF!</v>
      </c>
      <c r="BP204" s="417"/>
      <c r="BQ204" s="235"/>
      <c r="BR204" s="451" t="e">
        <f>(BO203+BR194)*BR193</f>
        <v>#REF!</v>
      </c>
      <c r="BT204" s="417"/>
      <c r="BU204" s="445" t="e">
        <f t="shared" si="925"/>
        <v>#REF!</v>
      </c>
      <c r="BV204" s="417"/>
      <c r="BW204" s="235"/>
      <c r="BX204" s="451" t="e">
        <f>(BU203+BX194)*BX193</f>
        <v>#REF!</v>
      </c>
      <c r="BZ204" s="433"/>
      <c r="CA204" s="445" t="e">
        <f t="shared" si="926"/>
        <v>#REF!</v>
      </c>
      <c r="CB204" s="417"/>
      <c r="CC204" s="235"/>
      <c r="CD204" s="451" t="e">
        <f>(CA203+CD194)*CD193</f>
        <v>#REF!</v>
      </c>
      <c r="CF204" s="417"/>
      <c r="CG204" s="445" t="e">
        <f t="shared" si="927"/>
        <v>#REF!</v>
      </c>
      <c r="CH204" s="417"/>
      <c r="CJ204" s="451" t="e">
        <f>(CG203+CJ194)*CJ193</f>
        <v>#REF!</v>
      </c>
      <c r="CL204" s="433"/>
    </row>
    <row r="205">
      <c r="A205" s="445" t="e">
        <f>A182+A215</f>
        <v>#REF!</v>
      </c>
      <c r="B205" s="433"/>
      <c r="D205" s="451" t="e">
        <f>(A204+D194)*D193</f>
        <v>#REF!</v>
      </c>
      <c r="F205" s="417"/>
      <c r="G205" s="445" t="e">
        <f t="shared" si="914"/>
        <v>#REF!</v>
      </c>
      <c r="I205" s="235"/>
      <c r="J205" s="451" t="e">
        <f>(G204+J194)*J193</f>
        <v>#REF!</v>
      </c>
      <c r="K205" s="235"/>
      <c r="L205" s="417"/>
      <c r="M205" s="445" t="e">
        <f t="shared" si="915"/>
        <v>#REF!</v>
      </c>
      <c r="N205" s="417"/>
      <c r="O205" s="235"/>
      <c r="P205" s="451" t="e">
        <f>(M204+P194)*P193</f>
        <v>#REF!</v>
      </c>
      <c r="Q205" s="235"/>
      <c r="R205" s="417"/>
      <c r="S205" s="445" t="e">
        <f t="shared" si="916"/>
        <v>#REF!</v>
      </c>
      <c r="T205" s="433"/>
      <c r="U205" s="235"/>
      <c r="V205" s="451" t="e">
        <f>(S204+V194)*V193</f>
        <v>#REF!</v>
      </c>
      <c r="X205" s="417"/>
      <c r="Y205" s="445" t="e">
        <f t="shared" si="917"/>
        <v>#REF!</v>
      </c>
      <c r="Z205" s="433"/>
      <c r="AA205" s="235"/>
      <c r="AB205" s="451" t="e">
        <f>(Y204+AB194)*AB193</f>
        <v>#REF!</v>
      </c>
      <c r="AC205" s="235"/>
      <c r="AD205" s="417"/>
      <c r="AE205" s="445" t="e">
        <f t="shared" si="918"/>
        <v>#REF!</v>
      </c>
      <c r="AF205" s="433"/>
      <c r="AG205" s="235"/>
      <c r="AH205" s="451" t="e">
        <f>(AE204+AH194)*AH193</f>
        <v>#REF!</v>
      </c>
      <c r="AJ205" s="417"/>
      <c r="AK205" s="445" t="e">
        <f t="shared" si="919"/>
        <v>#REF!</v>
      </c>
      <c r="AL205" s="433"/>
      <c r="AM205" s="235"/>
      <c r="AN205" s="451" t="e">
        <f>(AK204+AN194)*AN193</f>
        <v>#REF!</v>
      </c>
      <c r="AP205" s="417"/>
      <c r="AQ205" s="445" t="e">
        <f t="shared" si="920"/>
        <v>#REF!</v>
      </c>
      <c r="AR205" s="433"/>
      <c r="AS205" s="235"/>
      <c r="AT205" s="451" t="e">
        <f>(AQ204+AT194)*AT193</f>
        <v>#REF!</v>
      </c>
      <c r="AV205" s="417"/>
      <c r="AW205" s="445" t="e">
        <f t="shared" si="921"/>
        <v>#REF!</v>
      </c>
      <c r="AX205" s="433"/>
      <c r="AY205" s="235"/>
      <c r="AZ205" s="451" t="e">
        <f>(AW204+AZ194)*AZ193</f>
        <v>#REF!</v>
      </c>
      <c r="BA205" s="235"/>
      <c r="BB205" s="417"/>
      <c r="BC205" s="445" t="e">
        <f t="shared" si="922"/>
        <v>#REF!</v>
      </c>
      <c r="BD205" s="433"/>
      <c r="BE205" s="235"/>
      <c r="BF205" s="451" t="e">
        <f>(BC204+BF194)*BF193</f>
        <v>#REF!</v>
      </c>
      <c r="BH205" s="417"/>
      <c r="BI205" s="445" t="e">
        <f t="shared" si="923"/>
        <v>#REF!</v>
      </c>
      <c r="BJ205" s="433"/>
      <c r="BK205" s="235"/>
      <c r="BL205" s="451" t="e">
        <f>(BI204+BL194)*BL193</f>
        <v>#REF!</v>
      </c>
      <c r="BN205" s="417"/>
      <c r="BO205" s="445" t="e">
        <f t="shared" si="924"/>
        <v>#REF!</v>
      </c>
      <c r="BP205" s="433"/>
      <c r="BQ205" s="235"/>
      <c r="BR205" s="451" t="e">
        <f>(BO204+BR194)*BR193</f>
        <v>#REF!</v>
      </c>
      <c r="BT205" s="417"/>
      <c r="BU205" s="445" t="e">
        <f t="shared" si="925"/>
        <v>#REF!</v>
      </c>
      <c r="BV205" s="433"/>
      <c r="BW205" s="235"/>
      <c r="BX205" s="451" t="e">
        <f>(BU204+BX194)*BX193</f>
        <v>#REF!</v>
      </c>
      <c r="BZ205" s="433"/>
      <c r="CA205" s="445" t="e">
        <f t="shared" si="926"/>
        <v>#REF!</v>
      </c>
      <c r="CB205" s="433"/>
      <c r="CC205" s="235"/>
      <c r="CD205" s="451" t="e">
        <f>(CA204+CD194)*CD193</f>
        <v>#REF!</v>
      </c>
      <c r="CF205" s="417"/>
      <c r="CG205" s="445" t="e">
        <f t="shared" si="927"/>
        <v>#REF!</v>
      </c>
      <c r="CH205" s="433"/>
      <c r="CJ205" s="451" t="e">
        <f>(CG204+CJ194)*CJ193</f>
        <v>#REF!</v>
      </c>
      <c r="CL205" s="433"/>
    </row>
    <row r="206">
      <c r="A206" s="445" t="e">
        <f>A183+A214</f>
        <v>#REF!</v>
      </c>
      <c r="B206" s="433"/>
      <c r="D206" s="451" t="e">
        <f>(A205+D194)*D193</f>
        <v>#REF!</v>
      </c>
      <c r="F206" s="417"/>
      <c r="G206" s="445" t="e">
        <f t="shared" si="914"/>
        <v>#REF!</v>
      </c>
      <c r="I206" s="235"/>
      <c r="J206" s="451" t="e">
        <f>(G205+J194)*J193</f>
        <v>#REF!</v>
      </c>
      <c r="K206" s="235"/>
      <c r="L206" s="417"/>
      <c r="M206" s="445" t="e">
        <f t="shared" si="915"/>
        <v>#REF!</v>
      </c>
      <c r="N206" s="417"/>
      <c r="O206" s="235"/>
      <c r="P206" s="451" t="e">
        <f>(M205+P194)*P193</f>
        <v>#REF!</v>
      </c>
      <c r="Q206" s="235"/>
      <c r="R206" s="417"/>
      <c r="S206" s="445" t="e">
        <f t="shared" si="916"/>
        <v>#REF!</v>
      </c>
      <c r="T206" s="433"/>
      <c r="U206" s="235"/>
      <c r="V206" s="451" t="e">
        <f>(S205+V194)*V193</f>
        <v>#REF!</v>
      </c>
      <c r="X206" s="417"/>
      <c r="Y206" s="445" t="e">
        <f t="shared" si="917"/>
        <v>#REF!</v>
      </c>
      <c r="Z206" s="433"/>
      <c r="AA206" s="235"/>
      <c r="AB206" s="451" t="e">
        <f>(Y205+AB194)*AB193</f>
        <v>#REF!</v>
      </c>
      <c r="AC206" s="235"/>
      <c r="AD206" s="417"/>
      <c r="AE206" s="445" t="e">
        <f t="shared" si="918"/>
        <v>#REF!</v>
      </c>
      <c r="AF206" s="433"/>
      <c r="AG206" s="235"/>
      <c r="AH206" s="451" t="e">
        <f>(AE205+AH194)*AH193</f>
        <v>#REF!</v>
      </c>
      <c r="AJ206" s="417"/>
      <c r="AK206" s="445" t="e">
        <f t="shared" si="919"/>
        <v>#REF!</v>
      </c>
      <c r="AL206" s="433"/>
      <c r="AM206" s="235"/>
      <c r="AN206" s="451" t="e">
        <f>(AK205+AN194)*AN193</f>
        <v>#REF!</v>
      </c>
      <c r="AP206" s="417"/>
      <c r="AQ206" s="445" t="e">
        <f t="shared" si="920"/>
        <v>#REF!</v>
      </c>
      <c r="AR206" s="433"/>
      <c r="AS206" s="235"/>
      <c r="AT206" s="451" t="e">
        <f>(AQ205+AT194)*AT193</f>
        <v>#REF!</v>
      </c>
      <c r="AV206" s="417"/>
      <c r="AW206" s="445" t="e">
        <f t="shared" si="921"/>
        <v>#REF!</v>
      </c>
      <c r="AX206" s="433"/>
      <c r="AY206" s="235"/>
      <c r="AZ206" s="451" t="e">
        <f>(AW205+AZ194)*AZ193</f>
        <v>#REF!</v>
      </c>
      <c r="BA206" s="235"/>
      <c r="BB206" s="417"/>
      <c r="BC206" s="445" t="e">
        <f t="shared" si="922"/>
        <v>#REF!</v>
      </c>
      <c r="BD206" s="433"/>
      <c r="BE206" s="235"/>
      <c r="BF206" s="451" t="e">
        <f>(BC205+BF194)*BF193</f>
        <v>#REF!</v>
      </c>
      <c r="BH206" s="417"/>
      <c r="BI206" s="445" t="e">
        <f t="shared" si="923"/>
        <v>#REF!</v>
      </c>
      <c r="BJ206" s="433"/>
      <c r="BK206" s="235"/>
      <c r="BL206" s="451" t="e">
        <f>(BI205+BL194)*BL193</f>
        <v>#REF!</v>
      </c>
      <c r="BN206" s="417"/>
      <c r="BO206" s="445" t="e">
        <f t="shared" si="924"/>
        <v>#REF!</v>
      </c>
      <c r="BP206" s="433"/>
      <c r="BQ206" s="235"/>
      <c r="BR206" s="451" t="e">
        <f>(BO205+BR194)*BR193</f>
        <v>#REF!</v>
      </c>
      <c r="BT206" s="417"/>
      <c r="BU206" s="445" t="e">
        <f t="shared" si="925"/>
        <v>#REF!</v>
      </c>
      <c r="BV206" s="433"/>
      <c r="BW206" s="235"/>
      <c r="BX206" s="451" t="e">
        <f>(BU205+BX194)*BX193</f>
        <v>#REF!</v>
      </c>
      <c r="BZ206" s="433"/>
      <c r="CA206" s="445" t="e">
        <f t="shared" si="926"/>
        <v>#REF!</v>
      </c>
      <c r="CB206" s="433"/>
      <c r="CC206" s="235"/>
      <c r="CD206" s="451" t="e">
        <f>(CA205+CD194)*CD193</f>
        <v>#REF!</v>
      </c>
      <c r="CF206" s="417"/>
      <c r="CG206" s="445" t="e">
        <f t="shared" si="927"/>
        <v>#REF!</v>
      </c>
      <c r="CH206" s="433"/>
      <c r="CJ206" s="451" t="e">
        <f>(CG205+CJ194)*CJ193</f>
        <v>#REF!</v>
      </c>
      <c r="CL206" s="433"/>
    </row>
    <row r="207">
      <c r="A207" s="445" t="e">
        <f>A184+A213</f>
        <v>#REF!</v>
      </c>
      <c r="B207" s="433"/>
      <c r="D207" s="451" t="e">
        <f>(A206+D194)*D193</f>
        <v>#REF!</v>
      </c>
      <c r="F207" s="417"/>
      <c r="G207" s="445" t="e">
        <f t="shared" si="914"/>
        <v>#REF!</v>
      </c>
      <c r="H207" s="417"/>
      <c r="I207" s="235"/>
      <c r="J207" s="451" t="e">
        <f>(G206+J194)*J193</f>
        <v>#REF!</v>
      </c>
      <c r="K207" s="235"/>
      <c r="L207" s="417"/>
      <c r="M207" s="445" t="e">
        <f t="shared" si="915"/>
        <v>#REF!</v>
      </c>
      <c r="N207" s="417"/>
      <c r="O207" s="235"/>
      <c r="P207" s="451" t="e">
        <f>(M206+P194)*P193</f>
        <v>#REF!</v>
      </c>
      <c r="Q207" s="235"/>
      <c r="R207" s="417"/>
      <c r="S207" s="445" t="e">
        <f t="shared" si="916"/>
        <v>#REF!</v>
      </c>
      <c r="T207" s="433"/>
      <c r="U207" s="235"/>
      <c r="V207" s="451" t="e">
        <f>(S206+V194)*V193</f>
        <v>#REF!</v>
      </c>
      <c r="X207" s="417"/>
      <c r="Y207" s="445" t="e">
        <f t="shared" si="917"/>
        <v>#REF!</v>
      </c>
      <c r="Z207" s="433"/>
      <c r="AA207" s="235"/>
      <c r="AB207" s="451" t="e">
        <f>(Y206+AB194)*AB193</f>
        <v>#REF!</v>
      </c>
      <c r="AC207" s="235"/>
      <c r="AD207" s="417"/>
      <c r="AE207" s="445" t="e">
        <f t="shared" si="918"/>
        <v>#REF!</v>
      </c>
      <c r="AF207" s="433"/>
      <c r="AG207" s="235"/>
      <c r="AH207" s="451" t="e">
        <f>(AE206+AH194)*AH193</f>
        <v>#REF!</v>
      </c>
      <c r="AJ207" s="417"/>
      <c r="AK207" s="445" t="e">
        <f t="shared" si="919"/>
        <v>#REF!</v>
      </c>
      <c r="AL207" s="433"/>
      <c r="AM207" s="235"/>
      <c r="AN207" s="451" t="e">
        <f>(AK206+AN194)*AN193</f>
        <v>#REF!</v>
      </c>
      <c r="AP207" s="417"/>
      <c r="AQ207" s="445" t="e">
        <f t="shared" si="920"/>
        <v>#REF!</v>
      </c>
      <c r="AR207" s="433"/>
      <c r="AS207" s="235"/>
      <c r="AT207" s="451" t="e">
        <f>(AQ206+AT194)*AT193</f>
        <v>#REF!</v>
      </c>
      <c r="AV207" s="417"/>
      <c r="AW207" s="445" t="e">
        <f t="shared" si="921"/>
        <v>#REF!</v>
      </c>
      <c r="AX207" s="433"/>
      <c r="AY207" s="235"/>
      <c r="AZ207" s="451" t="e">
        <f>(AW206+AZ194)*AZ193</f>
        <v>#REF!</v>
      </c>
      <c r="BA207" s="235"/>
      <c r="BB207" s="417"/>
      <c r="BC207" s="445" t="e">
        <f t="shared" si="922"/>
        <v>#REF!</v>
      </c>
      <c r="BD207" s="433"/>
      <c r="BE207" s="235"/>
      <c r="BF207" s="451" t="e">
        <f>(BC206+BF194)*BF193</f>
        <v>#REF!</v>
      </c>
      <c r="BH207" s="417"/>
      <c r="BI207" s="445" t="e">
        <f t="shared" si="923"/>
        <v>#REF!</v>
      </c>
      <c r="BJ207" s="433"/>
      <c r="BK207" s="235"/>
      <c r="BL207" s="451" t="e">
        <f>(BI206+BL194)*BL193</f>
        <v>#REF!</v>
      </c>
      <c r="BN207" s="417"/>
      <c r="BO207" s="445" t="e">
        <f t="shared" si="924"/>
        <v>#REF!</v>
      </c>
      <c r="BP207" s="433"/>
      <c r="BQ207" s="235"/>
      <c r="BR207" s="451" t="e">
        <f>(BO206+BR194)*BR193</f>
        <v>#REF!</v>
      </c>
      <c r="BT207" s="417"/>
      <c r="BU207" s="445" t="e">
        <f t="shared" si="925"/>
        <v>#REF!</v>
      </c>
      <c r="BV207" s="433"/>
      <c r="BW207" s="235"/>
      <c r="BX207" s="451" t="e">
        <f>(BU206+BX194)*BX193</f>
        <v>#REF!</v>
      </c>
      <c r="BZ207" s="433"/>
      <c r="CA207" s="445" t="e">
        <f t="shared" si="926"/>
        <v>#REF!</v>
      </c>
      <c r="CB207" s="433"/>
      <c r="CC207" s="235"/>
      <c r="CD207" s="451" t="e">
        <f>(CA206+CD194)*CD193</f>
        <v>#REF!</v>
      </c>
      <c r="CF207" s="417"/>
      <c r="CG207" s="445" t="e">
        <f t="shared" si="927"/>
        <v>#REF!</v>
      </c>
      <c r="CH207" s="433"/>
      <c r="CJ207" s="451" t="e">
        <f>(CG206+CJ194)*CJ193</f>
        <v>#REF!</v>
      </c>
      <c r="CL207" s="433"/>
    </row>
    <row r="208">
      <c r="A208" s="445" t="e">
        <f>A185+A212</f>
        <v>#REF!</v>
      </c>
      <c r="B208" s="433"/>
      <c r="D208" s="451" t="e">
        <f>(A207+D194)*D193</f>
        <v>#REF!</v>
      </c>
      <c r="F208" s="417"/>
      <c r="G208" s="445" t="e">
        <f t="shared" si="914"/>
        <v>#REF!</v>
      </c>
      <c r="H208" s="417"/>
      <c r="I208" s="235"/>
      <c r="J208" s="451" t="e">
        <f>(G207+J194)*J193</f>
        <v>#REF!</v>
      </c>
      <c r="K208" s="235"/>
      <c r="L208" s="417"/>
      <c r="M208" s="445" t="e">
        <f t="shared" si="915"/>
        <v>#REF!</v>
      </c>
      <c r="N208" s="417"/>
      <c r="O208" s="235"/>
      <c r="P208" s="451" t="e">
        <f>(M207+P194)*P193</f>
        <v>#REF!</v>
      </c>
      <c r="Q208" s="235"/>
      <c r="R208" s="417"/>
      <c r="S208" s="445" t="e">
        <f t="shared" si="916"/>
        <v>#REF!</v>
      </c>
      <c r="T208" s="433"/>
      <c r="U208" s="235"/>
      <c r="V208" s="451" t="e">
        <f>(S207+V194)*V193</f>
        <v>#REF!</v>
      </c>
      <c r="X208" s="417"/>
      <c r="Y208" s="445" t="e">
        <f t="shared" si="917"/>
        <v>#REF!</v>
      </c>
      <c r="Z208" s="433"/>
      <c r="AA208" s="235"/>
      <c r="AB208" s="451" t="e">
        <f>(Y207+AB194)*AB193</f>
        <v>#REF!</v>
      </c>
      <c r="AC208" s="235"/>
      <c r="AD208" s="417"/>
      <c r="AE208" s="445" t="e">
        <f t="shared" si="918"/>
        <v>#REF!</v>
      </c>
      <c r="AF208" s="433"/>
      <c r="AG208" s="235"/>
      <c r="AH208" s="451" t="e">
        <f>(AE207+AH194)*AH193</f>
        <v>#REF!</v>
      </c>
      <c r="AJ208" s="417"/>
      <c r="AK208" s="445" t="e">
        <f t="shared" si="919"/>
        <v>#REF!</v>
      </c>
      <c r="AL208" s="433"/>
      <c r="AM208" s="235"/>
      <c r="AN208" s="451" t="e">
        <f>(AK207+AN194)*AN193</f>
        <v>#REF!</v>
      </c>
      <c r="AP208" s="417"/>
      <c r="AQ208" s="445" t="e">
        <f t="shared" si="920"/>
        <v>#REF!</v>
      </c>
      <c r="AR208" s="433"/>
      <c r="AS208" s="235"/>
      <c r="AT208" s="451" t="e">
        <f>(AQ207+AT194)*AT193</f>
        <v>#REF!</v>
      </c>
      <c r="AV208" s="417"/>
      <c r="AW208" s="445" t="e">
        <f t="shared" si="921"/>
        <v>#REF!</v>
      </c>
      <c r="AX208" s="433"/>
      <c r="AY208" s="235"/>
      <c r="AZ208" s="451" t="e">
        <f>(AW207+AZ194)*AZ193</f>
        <v>#REF!</v>
      </c>
      <c r="BA208" s="235"/>
      <c r="BB208" s="417"/>
      <c r="BC208" s="445" t="e">
        <f t="shared" si="922"/>
        <v>#REF!</v>
      </c>
      <c r="BD208" s="433"/>
      <c r="BE208" s="235"/>
      <c r="BF208" s="451" t="e">
        <f>(BC207+BF194)*BF193</f>
        <v>#REF!</v>
      </c>
      <c r="BH208" s="417"/>
      <c r="BI208" s="445" t="e">
        <f t="shared" si="923"/>
        <v>#REF!</v>
      </c>
      <c r="BJ208" s="433"/>
      <c r="BK208" s="235"/>
      <c r="BL208" s="451" t="e">
        <f>(BI207+BL194)*BL193</f>
        <v>#REF!</v>
      </c>
      <c r="BN208" s="417"/>
      <c r="BO208" s="445" t="e">
        <f t="shared" si="924"/>
        <v>#REF!</v>
      </c>
      <c r="BP208" s="433"/>
      <c r="BQ208" s="235"/>
      <c r="BR208" s="451" t="e">
        <f>(BO207+BR194)*BR193</f>
        <v>#REF!</v>
      </c>
      <c r="BT208" s="417"/>
      <c r="BU208" s="445" t="e">
        <f t="shared" si="925"/>
        <v>#REF!</v>
      </c>
      <c r="BV208" s="433"/>
      <c r="BW208" s="235"/>
      <c r="BX208" s="451" t="e">
        <f>(BU207+BX194)*BX193</f>
        <v>#REF!</v>
      </c>
      <c r="BZ208" s="433"/>
      <c r="CA208" s="445" t="e">
        <f t="shared" si="926"/>
        <v>#REF!</v>
      </c>
      <c r="CB208" s="433"/>
      <c r="CC208" s="235"/>
      <c r="CD208" s="451" t="e">
        <f>(CA207+CD194)*CD193</f>
        <v>#REF!</v>
      </c>
      <c r="CF208" s="417"/>
      <c r="CG208" s="445" t="e">
        <f t="shared" si="927"/>
        <v>#REF!</v>
      </c>
      <c r="CH208" s="433"/>
      <c r="CJ208" s="451" t="e">
        <f>(CG207+CJ194)*CJ193</f>
        <v>#REF!</v>
      </c>
      <c r="CL208" s="433"/>
    </row>
    <row r="209" ht="16.199999999999999">
      <c r="A209" s="445" t="e">
        <f>A186+A211</f>
        <v>#REF!</v>
      </c>
      <c r="B209" s="433"/>
      <c r="D209" s="452" t="e">
        <f>(A208+D194)*D193</f>
        <v>#REF!</v>
      </c>
      <c r="F209" s="417"/>
      <c r="G209" s="445" t="e">
        <f t="shared" si="914"/>
        <v>#REF!</v>
      </c>
      <c r="H209" s="417"/>
      <c r="I209" s="235"/>
      <c r="J209" s="452" t="e">
        <f>(G208+J194)*J193</f>
        <v>#REF!</v>
      </c>
      <c r="K209" s="235"/>
      <c r="L209" s="417"/>
      <c r="M209" s="445" t="e">
        <f t="shared" si="915"/>
        <v>#REF!</v>
      </c>
      <c r="N209" s="417"/>
      <c r="O209" s="235"/>
      <c r="P209" s="452" t="e">
        <f>(M208+P194)*P193</f>
        <v>#REF!</v>
      </c>
      <c r="Q209" s="235"/>
      <c r="R209" s="417"/>
      <c r="S209" s="445" t="e">
        <f t="shared" si="916"/>
        <v>#REF!</v>
      </c>
      <c r="T209" s="433"/>
      <c r="U209" s="235"/>
      <c r="V209" s="452" t="e">
        <f>(S208+V194)*V193</f>
        <v>#REF!</v>
      </c>
      <c r="X209" s="417"/>
      <c r="Y209" s="445" t="e">
        <f t="shared" si="917"/>
        <v>#REF!</v>
      </c>
      <c r="Z209" s="433"/>
      <c r="AA209" s="235"/>
      <c r="AB209" s="452" t="e">
        <f>(Y208+AB194)*AB193</f>
        <v>#REF!</v>
      </c>
      <c r="AC209" s="235"/>
      <c r="AD209" s="417"/>
      <c r="AE209" s="445" t="e">
        <f t="shared" si="918"/>
        <v>#REF!</v>
      </c>
      <c r="AF209" s="433"/>
      <c r="AG209" s="235"/>
      <c r="AH209" s="452" t="e">
        <f>(AE208+AH194)*AH193</f>
        <v>#REF!</v>
      </c>
      <c r="AJ209" s="417"/>
      <c r="AK209" s="445" t="e">
        <f t="shared" si="919"/>
        <v>#REF!</v>
      </c>
      <c r="AL209" s="433"/>
      <c r="AM209" s="235"/>
      <c r="AN209" s="452" t="e">
        <f>(AK208+AN194)*AN193</f>
        <v>#REF!</v>
      </c>
      <c r="AP209" s="417"/>
      <c r="AQ209" s="445" t="e">
        <f t="shared" si="920"/>
        <v>#REF!</v>
      </c>
      <c r="AR209" s="433"/>
      <c r="AS209" s="235"/>
      <c r="AT209" s="452" t="e">
        <f>(AQ208+AT194)*AT193</f>
        <v>#REF!</v>
      </c>
      <c r="AV209" s="417"/>
      <c r="AW209" s="445" t="e">
        <f t="shared" si="921"/>
        <v>#REF!</v>
      </c>
      <c r="AX209" s="433"/>
      <c r="AY209" s="235"/>
      <c r="AZ209" s="452" t="e">
        <f>(AW208+AZ194)*AZ193</f>
        <v>#REF!</v>
      </c>
      <c r="BA209" s="235"/>
      <c r="BB209" s="417"/>
      <c r="BC209" s="445" t="e">
        <f t="shared" si="922"/>
        <v>#REF!</v>
      </c>
      <c r="BD209" s="433"/>
      <c r="BE209" s="235"/>
      <c r="BF209" s="452" t="e">
        <f>(BC208+BF194)*BF193</f>
        <v>#REF!</v>
      </c>
      <c r="BH209" s="417"/>
      <c r="BI209" s="445" t="e">
        <f t="shared" si="923"/>
        <v>#REF!</v>
      </c>
      <c r="BJ209" s="433"/>
      <c r="BK209" s="235"/>
      <c r="BL209" s="452" t="e">
        <f>(BI208+BL194)*BL193</f>
        <v>#REF!</v>
      </c>
      <c r="BN209" s="417"/>
      <c r="BO209" s="445" t="e">
        <f t="shared" si="924"/>
        <v>#REF!</v>
      </c>
      <c r="BP209" s="433"/>
      <c r="BQ209" s="235"/>
      <c r="BR209" s="452" t="e">
        <f>(BO208+BR194)*BR193</f>
        <v>#REF!</v>
      </c>
      <c r="BT209" s="417"/>
      <c r="BU209" s="445" t="e">
        <f t="shared" si="925"/>
        <v>#REF!</v>
      </c>
      <c r="BV209" s="433"/>
      <c r="BW209" s="235"/>
      <c r="BX209" s="452" t="e">
        <f>(BU208+BX194)*BX193</f>
        <v>#REF!</v>
      </c>
      <c r="BZ209" s="433"/>
      <c r="CA209" s="445" t="e">
        <f t="shared" si="926"/>
        <v>#REF!</v>
      </c>
      <c r="CB209" s="433"/>
      <c r="CC209" s="235"/>
      <c r="CD209" s="452" t="e">
        <f>(CA208+CD194)*CD193</f>
        <v>#REF!</v>
      </c>
      <c r="CF209" s="417"/>
      <c r="CG209" s="445" t="e">
        <f t="shared" si="927"/>
        <v>#REF!</v>
      </c>
      <c r="CH209" s="433"/>
      <c r="CJ209" s="452" t="e">
        <f>(CG208+CJ194)*CJ193</f>
        <v>#REF!</v>
      </c>
      <c r="CL209" s="433"/>
    </row>
    <row r="210" ht="16.199999999999999">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c r="A211" s="445" t="e">
        <f t="shared" ref="A211:A260" si="928">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c r="A212" s="445" t="e">
        <f t="shared" si="928"/>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c r="A213" s="445" t="e">
        <f t="shared" si="928"/>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c r="A214" s="445" t="e">
        <f t="shared" si="928"/>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c r="A215" s="445" t="e">
        <f t="shared" si="928"/>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c r="A216" s="445" t="e">
        <f t="shared" si="928"/>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c r="A217" s="445" t="e">
        <f t="shared" si="928"/>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c r="A218" s="445" t="e">
        <f t="shared" si="928"/>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c r="A219" s="445" t="e">
        <f t="shared" si="928"/>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c r="A220" s="445" t="e">
        <f t="shared" si="928"/>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c r="A221" s="445" t="e">
        <f t="shared" si="928"/>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c r="A222" s="445" t="e">
        <f t="shared" si="928"/>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c r="A223" s="445" t="e">
        <f t="shared" si="928"/>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c r="A224" s="445" t="e">
        <f t="shared" si="928"/>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c r="A225" s="445" t="e">
        <f t="shared" si="928"/>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-0.2608695652173913</v>
      </c>
      <c r="E227" s="458">
        <f>D227+C228+D229+E228</f>
        <v>-0.5</v>
      </c>
      <c r="F227" s="459"/>
      <c r="G227" s="415">
        <f>G375</f>
        <v>300</v>
      </c>
      <c r="H227" s="459"/>
      <c r="I227" s="497">
        <v>0</v>
      </c>
      <c r="J227" s="498">
        <f>IF(J192=0,0,IF(I227=3,0,IF(K155=3,0,IF(K155=2,-0.5,IF(K155=1,0,(J192/(J192+G229+M229+J266))*(-0.5))))))</f>
        <v>-0.1714285714285714</v>
      </c>
      <c r="K227" s="499">
        <f>J227+I228+J229+K228</f>
        <v>-0.5</v>
      </c>
      <c r="L227" s="459">
        <f>L379</f>
        <v>0</v>
      </c>
      <c r="M227" s="415">
        <f>M375</f>
        <v>200</v>
      </c>
      <c r="N227" s="459">
        <f>N379</f>
        <v>0</v>
      </c>
      <c r="O227" s="456">
        <v>0</v>
      </c>
      <c r="P227" s="457">
        <f>IF(P192=0,0,IF(O227=3,0,IF(Q155=3,0,IF(Q155=2,-0.5,IF(Q155=1,0,(P192/(P192+M229+S229+P266))*(-0.5))))))</f>
        <v>0</v>
      </c>
      <c r="Q227" s="458">
        <f>P227+O228+P229+Q228</f>
        <v>-0.31818181818181823</v>
      </c>
      <c r="R227" s="459">
        <f>R379</f>
        <v>0</v>
      </c>
      <c r="S227" s="415">
        <f>IF(R227=3,0,IF(T227=3,0,S375))</f>
        <v>400</v>
      </c>
      <c r="T227" s="459">
        <f>T379</f>
        <v>0</v>
      </c>
      <c r="U227" s="456">
        <v>0</v>
      </c>
      <c r="V227" s="457">
        <f>IF(V192=0,0,IF(U227=3,0,IF(W155=3,0,IF(W155=2,-0.5,IF(W155=1,0,(V192/(V192+S229+Y229+V266))*(-0.5))))))</f>
        <v>0</v>
      </c>
      <c r="W227" s="458">
        <f>V227+U228+V229+W228</f>
        <v>-0.27777777777777779</v>
      </c>
      <c r="X227" s="459">
        <f>X379</f>
        <v>0</v>
      </c>
      <c r="Y227" s="415">
        <f>IF(X227=3,0,IF(Z227=3,0,Y375))</f>
        <v>400</v>
      </c>
      <c r="Z227" s="459">
        <f>Z379</f>
        <v>0</v>
      </c>
      <c r="AA227" s="456">
        <v>0</v>
      </c>
      <c r="AB227" s="457">
        <f>IF(AB192=0,0,IF(AA227=3,0,IF(AC155=3,0,IF(AC155=2,-0.5,IF(AC155=1,0,(AB192/(AB192+Y229+AE229+AB266))*(-0.5))))))</f>
        <v>0</v>
      </c>
      <c r="AC227" s="458">
        <f>AB227+AA228+AB229+AC228</f>
        <v>-0.32758620689655171</v>
      </c>
      <c r="AD227" s="459">
        <f>AD379</f>
        <v>0</v>
      </c>
      <c r="AE227" s="415">
        <f>IF(AD227=3,0,IF(AF227=3,0,AE375))</f>
        <v>500</v>
      </c>
      <c r="AF227" s="459">
        <f>AF379</f>
        <v>0</v>
      </c>
      <c r="AG227" s="456">
        <v>0</v>
      </c>
      <c r="AH227" s="457">
        <f>IF(AH192=0,0,IF(AG227=3,0,IF(AI155=3,0,IF(AI155=2,-0.5,IF(AI155=1,0,(AH192/(AH192+AE229+AK229+AH266))*(-0.5))))))</f>
        <v>-0.20833333333333331</v>
      </c>
      <c r="AI227" s="458">
        <f>AH227+AG228+AH229+AI228</f>
        <v>-0.49999999999999994</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-0.17391304347826089</v>
      </c>
      <c r="F228" s="420" t="e">
        <f>H228*-1</f>
        <v>#REF!</v>
      </c>
      <c r="G228" s="417">
        <f>G372</f>
        <v>45000</v>
      </c>
      <c r="H228" s="421" t="e">
        <f>G376*G375*G375/12</f>
        <v>#REF!</v>
      </c>
      <c r="I228" s="501">
        <f>IF(G229=0,0,IF(H227=3,0,IF(F227=3,0,IF(F227=2,-0.5,IF(F227=1,0,(G229/(G229+J192+M229+J266))*(-0.5))))))</f>
        <v>-0.11428571428571428</v>
      </c>
      <c r="J228" s="502" t="e">
        <f>H228+J226+L228+J262+H229+L229</f>
        <v>#REF!</v>
      </c>
      <c r="K228" s="503">
        <f>IF(M229=0,0,IF(L227=3,0,IF(N227=3,0,IF(N227=2,-0.5,IF(N227=1,0,(M229/(M229+J266+G229+J192))*(-0.5))))))</f>
        <v>-0.17142857142857146</v>
      </c>
      <c r="L228" s="420" t="e">
        <f>N228*-1</f>
        <v>#REF!</v>
      </c>
      <c r="M228" s="417">
        <f>M372</f>
        <v>45000</v>
      </c>
      <c r="N228" s="421" t="e">
        <f>M376*M375*M375/12</f>
        <v>#REF!</v>
      </c>
      <c r="O228" s="461">
        <f>IF(M229=0,0,IF(N227=3,0,IF(L227=3,0,IF(L227=2,-0.5,IF(L227=1,0,(M229/(M229+P192+S229+P266))*(-0.5))))))</f>
        <v>-0.18181818181818185</v>
      </c>
      <c r="P228" s="462" t="e">
        <f>N228+P226+R228+P262+N229+R229</f>
        <v>#REF!</v>
      </c>
      <c r="Q228" s="463">
        <f>IF(S229=0,0,IF(R227=3,0,IF(T227=3,0,IF(T227=2,-0.5,IF(T227=1,0,(S229/(S229+P266+M229+P192))*(-0.5))))))</f>
        <v>-0.090909090909090912</v>
      </c>
      <c r="R228" s="420" t="e">
        <f>-1*IF(T227=3,0,IF(R227=3,S227*S227*S376/2,IF(S227=0,0,((S376*S227*S227/12)+IF(R378=S227/2,S377*S227/8,S377*R378*T378*T378/(S227*S227))))))</f>
        <v>#REF!</v>
      </c>
      <c r="S228" s="417">
        <f>S372</f>
        <v>45000</v>
      </c>
      <c r="T228" s="421" t="e">
        <f>S376*S375*S375/12</f>
        <v>#REF!</v>
      </c>
      <c r="U228" s="461">
        <f>IF(S229=0,0,IF(T227=3,0,IF(R227=3,0,IF(R227=2,-0.5,IF(R227=1,0,(S229/(S229+V192+Y229+V266))*(-0.5))))))</f>
        <v>-0.11111111111111113</v>
      </c>
      <c r="V228" s="462" t="e">
        <f>T228+V226+X228+V262+T229+X229</f>
        <v>#REF!</v>
      </c>
      <c r="W228" s="463">
        <f>IF(Y229=0,0,IF(X227=3,0,IF(Z227=3,0,IF(Z227=2,-0.5,IF(Z227=1,0,(Y229/(Y229+V266+S229+V192))*(-0.5))))))</f>
        <v>-0.11111111111111112</v>
      </c>
      <c r="X228" s="420" t="e">
        <f>-1*IF(Z227=3,0,IF(X227=3,Y227*Y227*Y376/2,IF(Y227=0,0,((Y376*Y227*Y227/12)+IF(X378=Y227/2,Y377*Y227/8,Y377*X378*Z378*Z378/(Y227*Y227))))))</f>
        <v>#REF!</v>
      </c>
      <c r="Y228" s="417">
        <f>Y372</f>
        <v>45000</v>
      </c>
      <c r="Z228" s="421" t="e">
        <f>IF(X227=3,0,IF(Z227=3,Y227*Y227*Y376/2,IF(Y227=0,0,((Y376*Y227*Y227/12)+IF(X378=Y227/2,Y377*Y227/8,Y377*X378*X378*Z378/(Y227*Y227))))))</f>
        <v>#REF!</v>
      </c>
      <c r="AA228" s="461">
        <f>IF(Y229=0,0,IF(Z227=3,0,IF(X227=3,0,IF(X227=2,-0.5,IF(X227=1,0,(Y229/(Y229+AB192+AE229+AB266))*(-0.5))))))</f>
        <v>-0.086206896551724144</v>
      </c>
      <c r="AB228" s="462" t="e">
        <f>Z228+AB226+AD228+AB262+Z229+AD229</f>
        <v>#REF!</v>
      </c>
      <c r="AC228" s="463">
        <f>IF(AE229=0,0,IF(AD227=3,0,IF(AF227=3,0,IF(AF227=2,-0.5,IF(AF227=1,0,(AE229/(AE229+AB266+Y229+AB192))*(-0.5))))))</f>
        <v>-0.068965517241379309</v>
      </c>
      <c r="AD228" s="420" t="e">
        <f>-1*IF(AF227=3,0,IF(AD227=3,AE227*AE227*AE376/2,IF(AE227=0,0,((AE376*AE227*AE227/12)+IF(AD378=AE227/2,AE377*AE227/8,AE377*AD378*AF378*AF378/(AE227*AE227))))))</f>
        <v>#REF!</v>
      </c>
      <c r="AE228" s="417">
        <f>AE372</f>
        <v>45000</v>
      </c>
      <c r="AF228" s="421" t="e">
        <f>IF(AD227=3,0,IF(AF227=3,AE227*AE227*AE376/2,IF(AE227=0,0,((AE376*AE227*AE227/12)+IF(AD378=AE227/2,AE377*AE227/8,AE377*AD378*AD378*AF378/(AE227*AE227))))))</f>
        <v>#REF!</v>
      </c>
      <c r="AG228" s="461">
        <f>IF(AE229=0,0,IF(AF227=3,0,IF(AD227=3,0,IF(AD227=2,-0.5,IF(AD227=1,0,(AE229/(AE229+AH192+AK229+AH266))*(-0.5))))))</f>
        <v>-0.083333333333333343</v>
      </c>
      <c r="AH228" s="462" t="e">
        <f>AF228+AH226+AJ228+AH262+AF229+AJ229</f>
        <v>#REF!</v>
      </c>
      <c r="AI228" s="463">
        <f>IF(AK229=0,0,IF(AJ227=3,0,IF(AL227=3,0,IF(AL227=2,-0.5,IF(AL227=1,0,(AK229/(AK229+AH266+AE229+AH192))*(-0.5))))))</f>
        <v>0</v>
      </c>
      <c r="AJ228" s="420">
        <f>-1*IF(AL227=3,0,IF(AJ227=3,AK227*AK227*AK376/2,IF(AK227=0,0,((AK376*AK227*AK227/12)+IF(AJ378=AK227/2,AK377*AK227/8,AK377*AJ378*AL378*AL378/(AK227*AK227))))))</f>
        <v>0</v>
      </c>
      <c r="AK228" s="417">
        <f>AK372</f>
        <v>45000</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45000</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45000</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45000</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45000</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45000</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45000</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45000</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45000</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-0.065217391304347824</v>
      </c>
      <c r="E229" s="466">
        <v>1</v>
      </c>
      <c r="F229" s="426">
        <f>-1*IF(H227=3,0,IF(F227=3,(G375*G375*G376/2)+(G377*F378),0))</f>
        <v>0</v>
      </c>
      <c r="G229" s="423">
        <f>IF(G227=0,0,IF(H227=2,3*G373*G228/G227,4*G373*G228/(G227)))</f>
        <v>118793939.23934001</v>
      </c>
      <c r="H229" s="427">
        <f>IF(F227=3,0,IF(H227=3,(G375*G375*G376/2)+(G377*H378),0))</f>
        <v>0</v>
      </c>
      <c r="I229" s="505" t="s">
        <v>818</v>
      </c>
      <c r="J229" s="506">
        <f>IF(J266=0,0,IF(K229=3,0,IF(I301=3,0,IF(I301=2,-0.5,IF(I301=1,0,(J266/(J266+M229+G229+J192))*(-0.5))))))</f>
        <v>-0.042857142857142858</v>
      </c>
      <c r="K229" s="507">
        <v>1</v>
      </c>
      <c r="L229" s="426">
        <f>-1*IF(N227=3,0,IF(L227=3,(M375*M375*M376/2)+(M377*L378),0))</f>
        <v>0</v>
      </c>
      <c r="M229" s="423">
        <f>IF(M227=0,0,IF(N227=2,3*M373*M228/M227,4*M373*M228/(M227)))</f>
        <v>178190908.85901001</v>
      </c>
      <c r="N229" s="427">
        <f>IF(L227=3,0,IF(N227=3,(M375*M375*M376/2)+(M377*N378),0))</f>
        <v>0</v>
      </c>
      <c r="O229" s="464" t="s">
        <v>819</v>
      </c>
      <c r="P229" s="465">
        <f>IF(P266=0,0,IF(Q229=3,0,IF(O301=3,0,IF(O301=2,-0.5,IF(O301=1,0,(P266/(P266+S229+M229+P192))*(-0.5))))))</f>
        <v>-0.045454545454545449</v>
      </c>
      <c r="Q229" s="466">
        <v>1</v>
      </c>
      <c r="R229" s="426">
        <f>-1*IF(T227=3,0,IF(R227=3,(S375*S375*S376/2)+(S377*R378),0))</f>
        <v>0</v>
      </c>
      <c r="S229" s="423">
        <f>IF(S227=0,0,IF(T227=2,3*S373*S228/S227,4*S373*S228/(S227)))</f>
        <v>89095454.429505005</v>
      </c>
      <c r="T229" s="427">
        <f>IF(R227=3,0,IF(T227=3,(S375*S375*S376/2)+(S377*T378),0))</f>
        <v>0</v>
      </c>
      <c r="U229" s="464" t="s">
        <v>820</v>
      </c>
      <c r="V229" s="465">
        <f>IF(V266=0,0,IF(W229=3,0,IF(U301=3,0,IF(U301=2,-0.5,IF(U301=1,0,(V266/(V266+Y229+S229+V192))*(-0.5))))))</f>
        <v>-0.055555555555555546</v>
      </c>
      <c r="W229" s="466">
        <v>1</v>
      </c>
      <c r="X229" s="426">
        <f>-1*IF(Z227=3,0,IF(X227=3,(Y375*Y375*Y376/2)+(Y377*X378),0))</f>
        <v>0</v>
      </c>
      <c r="Y229" s="423">
        <f>IF(Y227=0,0,IF(Z227=2,3*Y373*Y228/Y227,4*Y373*Y228/(Y227)))</f>
        <v>89095454.429505005</v>
      </c>
      <c r="Z229" s="427">
        <f>IF(X227=3,0,IF(Z227=3,(Y375*Y375*Y376/2)+(Y377*Z378),0))</f>
        <v>0</v>
      </c>
      <c r="AA229" s="464" t="s">
        <v>819</v>
      </c>
      <c r="AB229" s="465">
        <f>IF(AB266=0,0,IF(AC229=3,0,IF(AA301=3,0,IF(AA301=2,-0.5,IF(AA301=1,0,(AB266/(AB266+AE229+Y229+AB192))*(-0.5))))))</f>
        <v>-0.17241379310344826</v>
      </c>
      <c r="AC229" s="466">
        <v>1</v>
      </c>
      <c r="AD229" s="426">
        <f>-1*IF(AF227=3,0,IF(AD227=3,(AE375*AE375*AE376/2)+(AE377*AD378),0))</f>
        <v>0</v>
      </c>
      <c r="AE229" s="423">
        <f>IF(AE227=0,0,IF(AF227=2,3*AE373*AE228/AE227,4*AE373*AE228/(AE227)))</f>
        <v>71276363.543604001</v>
      </c>
      <c r="AF229" s="427">
        <f>IF(AD227=3,0,IF(AF227=3,(AE375*AE375*AE376/2)+(AE377*AF378),0))</f>
        <v>0</v>
      </c>
      <c r="AG229" s="464" t="s">
        <v>820</v>
      </c>
      <c r="AH229" s="465">
        <f>IF(AH266=0,0,IF(AI229=3,0,IF(AG301=3,0,IF(AG301=2,-0.5,IF(AG301=1,0,(AH266/(AH266+AK229+AE229+AH192))*(-0.5))))))</f>
        <v>-0.20833333333333331</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si="928"/>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928"/>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928"/>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928"/>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928"/>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928"/>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928"/>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928"/>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928"/>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928"/>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928"/>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928"/>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928"/>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928"/>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928"/>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546452120.50096405</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929">D383</f>
        <v>300</v>
      </c>
      <c r="E264" s="235" t="s">
        <v>415</v>
      </c>
      <c r="I264" s="235"/>
      <c r="J264" s="451">
        <f t="shared" ref="J264:J265" si="930">J383</f>
        <v>300</v>
      </c>
      <c r="K264" s="235"/>
      <c r="L264" s="235"/>
      <c r="M264" s="235"/>
      <c r="N264" s="235"/>
      <c r="O264" s="235"/>
      <c r="P264" s="451">
        <f t="shared" ref="P264:P265" si="931">P383</f>
        <v>300</v>
      </c>
      <c r="Q264" s="235"/>
      <c r="R264" s="235"/>
      <c r="S264" s="235"/>
      <c r="T264" s="235"/>
      <c r="U264" s="235"/>
      <c r="V264" s="451">
        <f t="shared" ref="V264:V265" si="932">V383</f>
        <v>300</v>
      </c>
      <c r="AA264" s="235"/>
      <c r="AB264" s="451">
        <f t="shared" ref="AB264:AB265" si="933">AB383</f>
        <v>300</v>
      </c>
      <c r="AC264" s="235"/>
      <c r="AD264" s="235"/>
      <c r="AE264" s="235"/>
      <c r="AF264" s="235"/>
      <c r="AG264" s="235"/>
      <c r="AH264" s="451">
        <f t="shared" ref="AH264:AH265" si="934">AH383</f>
        <v>300</v>
      </c>
      <c r="AM264" s="235"/>
      <c r="AN264" s="451">
        <f t="shared" ref="AN264:AN265" si="935">AN383</f>
        <v>0</v>
      </c>
      <c r="AS264" s="235"/>
      <c r="AT264" s="451">
        <f t="shared" ref="AT264:AT265" si="936">AT383</f>
        <v>0</v>
      </c>
      <c r="AY264" s="235"/>
      <c r="AZ264" s="451">
        <f t="shared" ref="AZ264:AZ265" si="937">AZ383</f>
        <v>0</v>
      </c>
      <c r="BA264" s="235"/>
      <c r="BB264" s="235"/>
      <c r="BC264" s="235"/>
      <c r="BD264" s="235"/>
      <c r="BE264" s="235"/>
      <c r="BF264" s="451">
        <f t="shared" ref="BF264:BF265" si="938">BF383</f>
        <v>0</v>
      </c>
      <c r="BK264" s="235"/>
      <c r="BL264" s="451">
        <f t="shared" ref="BL264:BL265" si="939">BL383</f>
        <v>0</v>
      </c>
      <c r="BQ264" s="235"/>
      <c r="BR264" s="451">
        <f t="shared" ref="BR264:BR265" si="940">BR383</f>
        <v>0</v>
      </c>
      <c r="BW264" s="235"/>
      <c r="BX264" s="451">
        <f t="shared" ref="BX264:BX265" si="941">BX383</f>
        <v>0</v>
      </c>
      <c r="BZ264" s="433"/>
      <c r="CC264" s="235"/>
      <c r="CD264" s="451">
        <f t="shared" ref="CD264:CD265" si="942">CD383</f>
        <v>0</v>
      </c>
      <c r="CJ264" s="451">
        <f t="shared" ref="CJ264:CJ265" si="943">CJ383</f>
        <v>0</v>
      </c>
      <c r="CL264" s="433"/>
    </row>
    <row r="265">
      <c r="A265" s="445">
        <f>SUM(D266:CY266)</f>
        <v>534572726.57702994</v>
      </c>
      <c r="B265" s="433"/>
      <c r="C265" s="417"/>
      <c r="D265" s="451">
        <f t="shared" si="929"/>
        <v>67500</v>
      </c>
      <c r="E265" s="235" t="s">
        <v>801</v>
      </c>
      <c r="G265" s="445">
        <f>A265</f>
        <v>534572726.57702994</v>
      </c>
      <c r="I265" s="235"/>
      <c r="J265" s="451">
        <f t="shared" si="930"/>
        <v>67500</v>
      </c>
      <c r="K265" s="235"/>
      <c r="L265" s="235"/>
      <c r="M265" s="445">
        <f>G265</f>
        <v>534572726.57702994</v>
      </c>
      <c r="N265" s="235"/>
      <c r="O265" s="235"/>
      <c r="P265" s="451">
        <f t="shared" si="931"/>
        <v>67500</v>
      </c>
      <c r="Q265" s="235"/>
      <c r="R265" s="235"/>
      <c r="S265" s="445">
        <f>M265</f>
        <v>534572726.57702994</v>
      </c>
      <c r="T265" s="235"/>
      <c r="U265" s="235"/>
      <c r="V265" s="451">
        <f t="shared" si="932"/>
        <v>67500</v>
      </c>
      <c r="Y265" s="445">
        <f>S265</f>
        <v>534572726.57702994</v>
      </c>
      <c r="AA265" s="235"/>
      <c r="AB265" s="451">
        <f t="shared" si="933"/>
        <v>67500</v>
      </c>
      <c r="AC265" s="235"/>
      <c r="AD265" s="235"/>
      <c r="AE265" s="445">
        <f>Y265</f>
        <v>534572726.57702994</v>
      </c>
      <c r="AF265" s="235"/>
      <c r="AG265" s="235"/>
      <c r="AH265" s="451">
        <f t="shared" si="934"/>
        <v>67500</v>
      </c>
      <c r="AK265" s="445">
        <f>AE265</f>
        <v>534572726.57702994</v>
      </c>
      <c r="AM265" s="235"/>
      <c r="AN265" s="451">
        <f t="shared" si="935"/>
        <v>118</v>
      </c>
      <c r="AQ265" s="445">
        <f>AK265</f>
        <v>534572726.57702994</v>
      </c>
      <c r="AS265" s="235"/>
      <c r="AT265" s="451">
        <f t="shared" si="936"/>
        <v>118</v>
      </c>
      <c r="AW265" s="445">
        <f>AQ265</f>
        <v>534572726.57702994</v>
      </c>
      <c r="AY265" s="235"/>
      <c r="AZ265" s="451">
        <f t="shared" si="937"/>
        <v>118</v>
      </c>
      <c r="BA265" s="235"/>
      <c r="BB265" s="235"/>
      <c r="BC265" s="445">
        <f>AW265</f>
        <v>534572726.57702994</v>
      </c>
      <c r="BD265" s="235"/>
      <c r="BE265" s="235"/>
      <c r="BF265" s="451">
        <f t="shared" si="938"/>
        <v>118</v>
      </c>
      <c r="BI265" s="445">
        <f>BC265</f>
        <v>534572726.57702994</v>
      </c>
      <c r="BK265" s="235"/>
      <c r="BL265" s="451">
        <f t="shared" si="939"/>
        <v>118</v>
      </c>
      <c r="BO265" s="445">
        <f>BI265</f>
        <v>534572726.57702994</v>
      </c>
      <c r="BQ265" s="235"/>
      <c r="BR265" s="451">
        <f t="shared" si="940"/>
        <v>118</v>
      </c>
      <c r="BU265" s="445">
        <f>BO265</f>
        <v>534572726.57702994</v>
      </c>
      <c r="BW265" s="235"/>
      <c r="BX265" s="451">
        <f t="shared" si="941"/>
        <v>118</v>
      </c>
      <c r="BZ265" s="433"/>
      <c r="CA265" s="445">
        <f>BU265</f>
        <v>534572726.57702994</v>
      </c>
      <c r="CC265" s="235"/>
      <c r="CD265" s="451">
        <f t="shared" si="942"/>
        <v>118</v>
      </c>
      <c r="CG265" s="445">
        <f>CA265</f>
        <v>534572726.57702994</v>
      </c>
      <c r="CJ265" s="451">
        <f t="shared" si="943"/>
        <v>118</v>
      </c>
      <c r="CL265" s="433"/>
    </row>
    <row r="266">
      <c r="A266" s="235" t="s">
        <v>802</v>
      </c>
      <c r="B266" s="433"/>
      <c r="C266" s="417"/>
      <c r="D266" s="516">
        <f>IF(D264=0,0,D265*D385/D264)</f>
        <v>44547727.214752495</v>
      </c>
      <c r="E266" s="235" t="s">
        <v>803</v>
      </c>
      <c r="I266" s="235"/>
      <c r="J266" s="516">
        <f>IF(J264=0,0,J265*J385/J264)</f>
        <v>44547727.214752495</v>
      </c>
      <c r="K266" s="235"/>
      <c r="L266" s="235"/>
      <c r="M266" s="235"/>
      <c r="N266" s="235"/>
      <c r="O266" s="235"/>
      <c r="P266" s="516">
        <f>IF(P264=0,0,P265*P385/P264)</f>
        <v>44547727.214752495</v>
      </c>
      <c r="Q266" s="235"/>
      <c r="R266" s="235"/>
      <c r="S266" s="235"/>
      <c r="T266" s="235"/>
      <c r="U266" s="235"/>
      <c r="V266" s="516">
        <f>IF(V264=0,0,V265*V385/V264)</f>
        <v>44547727.214752495</v>
      </c>
      <c r="AA266" s="235"/>
      <c r="AB266" s="451">
        <f>IF(AB264=0,0,IF(AC229=0,3*AB385*AB265/(AB264),IF(AC229=1,4*AB385*AB265/(AB264),AB265/(AB264))))</f>
        <v>178190908.85900998</v>
      </c>
      <c r="AC266" s="235"/>
      <c r="AD266" s="235"/>
      <c r="AE266" s="235"/>
      <c r="AF266" s="235"/>
      <c r="AG266" s="235"/>
      <c r="AH266" s="451">
        <f>IF(AH264=0,0,IF(AI229=0,3*AH385*AH265/(AH264),IF(AI229=1,4*AH385*AH265/(AH264),AH265/(AH264))))</f>
        <v>178190908.85900998</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IF(A263=0,0,IF(A265=0,0,A389*48/(D264*100*((D264*100/(12*A265))+(((D190*100)+(D264*100))/((48*A263)+(4*A265)))))))</f>
        <v>0</v>
      </c>
      <c r="B267" s="433"/>
      <c r="C267" s="417"/>
      <c r="D267" s="451">
        <f>IF(D266=0,0,(D266/A265)*(-1.5))</f>
        <v>-0.125</v>
      </c>
      <c r="E267" s="235" t="s">
        <v>804</v>
      </c>
      <c r="I267" s="235"/>
      <c r="J267" s="517">
        <f>IF(J266=0,0,(J266/G265)*(-1.5))</f>
        <v>-0.125</v>
      </c>
      <c r="K267" s="235"/>
      <c r="L267" s="235"/>
      <c r="M267" s="235"/>
      <c r="N267" s="235"/>
      <c r="O267" s="235"/>
      <c r="P267" s="451">
        <f>IF(P266=0,0,(P266/M265)*(-1.5))</f>
        <v>-0.125</v>
      </c>
      <c r="Q267" s="235"/>
      <c r="R267" s="235"/>
      <c r="S267" s="235"/>
      <c r="T267" s="235"/>
      <c r="U267" s="235"/>
      <c r="V267" s="451">
        <f>IF(V266=0,0,(V266/S265)*(-1.5))</f>
        <v>-0.125</v>
      </c>
      <c r="AA267" s="235"/>
      <c r="AB267" s="451">
        <f>IF(AB266=0,0,(AB266/Y265)*(-1.5))</f>
        <v>-0.5</v>
      </c>
      <c r="AC267" s="235"/>
      <c r="AD267" s="235"/>
      <c r="AE267" s="235"/>
      <c r="AF267" s="235"/>
      <c r="AG267" s="235"/>
      <c r="AH267" s="451">
        <f>IF(AH266=0,0,(AH266/AE265)*(-1.5))</f>
        <v>-0.5</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f>(A8+A82+A156+A230)*D264/3</f>
        <v>0</v>
      </c>
      <c r="E268" s="235" t="s">
        <v>805</v>
      </c>
      <c r="G268" s="417"/>
      <c r="H268" s="433"/>
      <c r="I268" s="235"/>
      <c r="J268" s="451">
        <f>D268</f>
        <v>0</v>
      </c>
      <c r="K268" s="235"/>
      <c r="L268" s="235"/>
      <c r="M268" s="417"/>
      <c r="N268" s="433"/>
      <c r="O268" s="235"/>
      <c r="P268" s="451">
        <f>J268</f>
        <v>0</v>
      </c>
      <c r="Q268" s="235"/>
      <c r="R268" s="235"/>
      <c r="S268" s="417"/>
      <c r="T268" s="433"/>
      <c r="U268" s="235"/>
      <c r="V268" s="451">
        <f>P268</f>
        <v>0</v>
      </c>
      <c r="Y268" s="417"/>
      <c r="Z268" s="433"/>
      <c r="AA268" s="235"/>
      <c r="AB268" s="451">
        <f>V268</f>
        <v>0</v>
      </c>
      <c r="AC268" s="235"/>
      <c r="AD268" s="235"/>
      <c r="AE268" s="417"/>
      <c r="AF268" s="433"/>
      <c r="AG268" s="235"/>
      <c r="AH268" s="451">
        <f>AB268</f>
        <v>0</v>
      </c>
      <c r="AK268" s="417"/>
      <c r="AL268" s="433"/>
      <c r="AM268" s="235"/>
      <c r="AN268" s="451">
        <f>AH268</f>
        <v>0</v>
      </c>
      <c r="AQ268" s="417"/>
      <c r="AR268" s="433"/>
      <c r="AS268" s="235"/>
      <c r="AT268" s="451">
        <f>AN268</f>
        <v>0</v>
      </c>
      <c r="AW268" s="417"/>
      <c r="AX268" s="433"/>
      <c r="AY268" s="235"/>
      <c r="AZ268" s="451">
        <f>AT268</f>
        <v>0</v>
      </c>
      <c r="BA268" s="235"/>
      <c r="BB268" s="235"/>
      <c r="BC268" s="417"/>
      <c r="BD268" s="433"/>
      <c r="BE268" s="235"/>
      <c r="BF268" s="451">
        <f>AZ268</f>
        <v>0</v>
      </c>
      <c r="BI268" s="417"/>
      <c r="BJ268" s="433"/>
      <c r="BK268" s="235"/>
      <c r="BL268" s="451">
        <f>BF268</f>
        <v>0</v>
      </c>
      <c r="BO268" s="417"/>
      <c r="BP268" s="433"/>
      <c r="BQ268" s="235"/>
      <c r="BR268" s="451">
        <f>BL268</f>
        <v>0</v>
      </c>
      <c r="BU268" s="417"/>
      <c r="BV268" s="433"/>
      <c r="BW268" s="235"/>
      <c r="BX268" s="451">
        <f>BR268</f>
        <v>0</v>
      </c>
      <c r="BZ268" s="433"/>
      <c r="CA268" s="417"/>
      <c r="CB268" s="433"/>
      <c r="CC268" s="235"/>
      <c r="CD268" s="451">
        <f>BX268</f>
        <v>0</v>
      </c>
      <c r="CG268" s="417"/>
      <c r="CH268" s="433"/>
      <c r="CJ268" s="451">
        <f>CD268</f>
        <v>0</v>
      </c>
      <c r="CL268" s="433"/>
    </row>
    <row r="269">
      <c r="A269" s="445" t="e">
        <f>A299+A246</f>
        <v>#REF!</v>
      </c>
      <c r="B269" s="433"/>
      <c r="C269" s="417"/>
      <c r="D269" s="451">
        <f>IF(D268=0,0,D268*D267)</f>
        <v>0</v>
      </c>
      <c r="E269" s="235" t="s">
        <v>806</v>
      </c>
      <c r="G269" s="445" t="e">
        <f t="shared" ref="G269:G283" si="944">A269</f>
        <v>#REF!</v>
      </c>
      <c r="H269" s="433"/>
      <c r="I269" s="235"/>
      <c r="J269" s="451">
        <f>IF(J268=0,0,J268*J267)</f>
        <v>0</v>
      </c>
      <c r="K269" s="235"/>
      <c r="L269" s="235"/>
      <c r="M269" s="445" t="e">
        <f t="shared" ref="M269:M332" si="945">G269</f>
        <v>#REF!</v>
      </c>
      <c r="N269" s="433"/>
      <c r="O269" s="235"/>
      <c r="P269" s="451">
        <f>IF(P268=0,0,P268*P267)</f>
        <v>0</v>
      </c>
      <c r="Q269" s="235"/>
      <c r="R269" s="235"/>
      <c r="S269" s="445" t="e">
        <f t="shared" ref="S269:S327" si="946">M269</f>
        <v>#REF!</v>
      </c>
      <c r="T269" s="433"/>
      <c r="U269" s="235"/>
      <c r="V269" s="451">
        <f>IF(V268=0,0,V268*V267)</f>
        <v>0</v>
      </c>
      <c r="Y269" s="445" t="e">
        <f t="shared" ref="Y269:Y327" si="947">S269</f>
        <v>#REF!</v>
      </c>
      <c r="Z269" s="433"/>
      <c r="AA269" s="235"/>
      <c r="AB269" s="451">
        <f>IF(AB268=0,0,AB268*AB267)</f>
        <v>0</v>
      </c>
      <c r="AC269" s="235"/>
      <c r="AD269" s="235"/>
      <c r="AE269" s="445" t="e">
        <f t="shared" ref="AE269:AE332" si="948">Y269</f>
        <v>#REF!</v>
      </c>
      <c r="AF269" s="433"/>
      <c r="AG269" s="235"/>
      <c r="AH269" s="451">
        <f>IF(AH268=0,0,AH268*AH267)</f>
        <v>0</v>
      </c>
      <c r="AK269" s="445" t="e">
        <f t="shared" ref="AK269:AK332" si="949">AE269</f>
        <v>#REF!</v>
      </c>
      <c r="AL269" s="433"/>
      <c r="AM269" s="235"/>
      <c r="AN269" s="451">
        <f>IF(AN268=0,0,AN268*AN267)</f>
        <v>0</v>
      </c>
      <c r="AQ269" s="445" t="e">
        <f t="shared" ref="AQ269:AQ332" si="950">AK269</f>
        <v>#REF!</v>
      </c>
      <c r="AR269" s="433"/>
      <c r="AS269" s="235"/>
      <c r="AT269" s="451">
        <f>IF(AT268=0,0,AT268*AT267)</f>
        <v>0</v>
      </c>
      <c r="AW269" s="445" t="e">
        <f t="shared" ref="AW269:AW327" si="951">AQ269</f>
        <v>#REF!</v>
      </c>
      <c r="AX269" s="433"/>
      <c r="AY269" s="235"/>
      <c r="AZ269" s="451">
        <f>IF(AZ268=0,0,AZ268*AZ267)</f>
        <v>0</v>
      </c>
      <c r="BA269" s="235"/>
      <c r="BB269" s="235"/>
      <c r="BC269" s="445" t="e">
        <f t="shared" ref="BC269:BC332" si="952">AW269</f>
        <v>#REF!</v>
      </c>
      <c r="BD269" s="433"/>
      <c r="BE269" s="235"/>
      <c r="BF269" s="451">
        <f>IF(BF268=0,0,BF268*BF267)</f>
        <v>0</v>
      </c>
      <c r="BI269" s="445" t="e">
        <f t="shared" ref="BI269:BI332" si="953">BC269</f>
        <v>#REF!</v>
      </c>
      <c r="BJ269" s="433"/>
      <c r="BK269" s="235"/>
      <c r="BL269" s="451">
        <f>IF(BL268=0,0,BL268*BL267)</f>
        <v>0</v>
      </c>
      <c r="BO269" s="445" t="e">
        <f t="shared" ref="BO269:BO332" si="954">BI269</f>
        <v>#REF!</v>
      </c>
      <c r="BP269" s="433"/>
      <c r="BQ269" s="235"/>
      <c r="BR269" s="451">
        <f>IF(BR268=0,0,BR268*BR267)</f>
        <v>0</v>
      </c>
      <c r="BU269" s="445" t="e">
        <f t="shared" ref="BU269:BU332" si="955">BO269</f>
        <v>#REF!</v>
      </c>
      <c r="BV269" s="433"/>
      <c r="BW269" s="235"/>
      <c r="BX269" s="451">
        <f>IF(BX268=0,0,BX268*BX267)</f>
        <v>0</v>
      </c>
      <c r="BZ269" s="433"/>
      <c r="CA269" s="445" t="e">
        <f t="shared" ref="CA269:CA332" si="956">BU269</f>
        <v>#REF!</v>
      </c>
      <c r="CB269" s="433"/>
      <c r="CC269" s="235"/>
      <c r="CD269" s="451">
        <f>IF(CD268=0,0,CD268*CD267)</f>
        <v>0</v>
      </c>
      <c r="CG269" s="445" t="e">
        <f t="shared" ref="CG269:CG332" si="957">CA269</f>
        <v>#REF!</v>
      </c>
      <c r="CH269" s="433"/>
      <c r="CJ269" s="451">
        <f>IF(CJ268=0,0,CJ268*CJ267)</f>
        <v>0</v>
      </c>
      <c r="CL269" s="433"/>
    </row>
    <row r="270">
      <c r="A270" s="445" t="e">
        <f>A247+A298</f>
        <v>#REF!</v>
      </c>
      <c r="B270" s="433"/>
      <c r="D270" s="451" t="e">
        <f>(A269+D268)*D267</f>
        <v>#REF!</v>
      </c>
      <c r="G270" s="445" t="e">
        <f t="shared" si="944"/>
        <v>#REF!</v>
      </c>
      <c r="H270" s="433"/>
      <c r="I270" s="235"/>
      <c r="J270" s="451" t="e">
        <f>(G269+J268)*J267</f>
        <v>#REF!</v>
      </c>
      <c r="K270" s="235"/>
      <c r="L270" s="235"/>
      <c r="M270" s="445" t="e">
        <f t="shared" si="945"/>
        <v>#REF!</v>
      </c>
      <c r="N270" s="433"/>
      <c r="O270" s="235"/>
      <c r="P270" s="451" t="e">
        <f>(M269+P268)*P267</f>
        <v>#REF!</v>
      </c>
      <c r="Q270" s="235"/>
      <c r="R270" s="235"/>
      <c r="S270" s="445" t="e">
        <f t="shared" si="946"/>
        <v>#REF!</v>
      </c>
      <c r="T270" s="433"/>
      <c r="U270" s="235"/>
      <c r="V270" s="451" t="e">
        <f>(S269+V268)*V267</f>
        <v>#REF!</v>
      </c>
      <c r="Y270" s="445" t="e">
        <f t="shared" si="947"/>
        <v>#REF!</v>
      </c>
      <c r="Z270" s="433"/>
      <c r="AA270" s="235"/>
      <c r="AB270" s="451" t="e">
        <f>(Y269+AB268)*AB267</f>
        <v>#REF!</v>
      </c>
      <c r="AC270" s="235"/>
      <c r="AD270" s="235"/>
      <c r="AE270" s="445" t="e">
        <f t="shared" si="948"/>
        <v>#REF!</v>
      </c>
      <c r="AF270" s="433"/>
      <c r="AG270" s="235"/>
      <c r="AH270" s="451" t="e">
        <f>(AE269+AH268)*AH267</f>
        <v>#REF!</v>
      </c>
      <c r="AK270" s="445" t="e">
        <f t="shared" si="949"/>
        <v>#REF!</v>
      </c>
      <c r="AL270" s="433"/>
      <c r="AM270" s="235"/>
      <c r="AN270" s="451" t="e">
        <f>(AK269+AN268)*AN267</f>
        <v>#REF!</v>
      </c>
      <c r="AQ270" s="445" t="e">
        <f t="shared" si="950"/>
        <v>#REF!</v>
      </c>
      <c r="AR270" s="433"/>
      <c r="AS270" s="235"/>
      <c r="AT270" s="451" t="e">
        <f>(AQ269+AT268)*AT267</f>
        <v>#REF!</v>
      </c>
      <c r="AW270" s="445" t="e">
        <f t="shared" si="951"/>
        <v>#REF!</v>
      </c>
      <c r="AX270" s="433"/>
      <c r="AY270" s="235"/>
      <c r="AZ270" s="451" t="e">
        <f>(AW269+AZ268)*AZ267</f>
        <v>#REF!</v>
      </c>
      <c r="BA270" s="235"/>
      <c r="BB270" s="235"/>
      <c r="BC270" s="445" t="e">
        <f t="shared" si="952"/>
        <v>#REF!</v>
      </c>
      <c r="BD270" s="433"/>
      <c r="BE270" s="235"/>
      <c r="BF270" s="451" t="e">
        <f>(BC269+BF268)*BF267</f>
        <v>#REF!</v>
      </c>
      <c r="BI270" s="445" t="e">
        <f t="shared" si="953"/>
        <v>#REF!</v>
      </c>
      <c r="BJ270" s="433"/>
      <c r="BK270" s="235"/>
      <c r="BL270" s="451" t="e">
        <f>(BI269+BL268)*BL267</f>
        <v>#REF!</v>
      </c>
      <c r="BO270" s="445" t="e">
        <f t="shared" si="954"/>
        <v>#REF!</v>
      </c>
      <c r="BP270" s="433"/>
      <c r="BQ270" s="235"/>
      <c r="BR270" s="451" t="e">
        <f>(BO269+BR268)*BR267</f>
        <v>#REF!</v>
      </c>
      <c r="BU270" s="445" t="e">
        <f t="shared" si="955"/>
        <v>#REF!</v>
      </c>
      <c r="BV270" s="433"/>
      <c r="BW270" s="235"/>
      <c r="BX270" s="451" t="e">
        <f>(BU269+BX268)*BX267</f>
        <v>#REF!</v>
      </c>
      <c r="BZ270" s="433"/>
      <c r="CA270" s="445" t="e">
        <f t="shared" si="956"/>
        <v>#REF!</v>
      </c>
      <c r="CB270" s="433"/>
      <c r="CC270" s="235"/>
      <c r="CD270" s="451" t="e">
        <f>(CA269+CD268)*CD267</f>
        <v>#REF!</v>
      </c>
      <c r="CG270" s="445" t="e">
        <f t="shared" si="957"/>
        <v>#REF!</v>
      </c>
      <c r="CH270" s="433"/>
      <c r="CJ270" s="451" t="e">
        <f>(CG269+CJ268)*CJ267</f>
        <v>#REF!</v>
      </c>
      <c r="CL270" s="433"/>
    </row>
    <row r="271">
      <c r="A271" s="445" t="e">
        <f>A248+A297</f>
        <v>#REF!</v>
      </c>
      <c r="B271" s="433"/>
      <c r="D271" s="451" t="e">
        <f>(A270+D268)*D267</f>
        <v>#REF!</v>
      </c>
      <c r="G271" s="445" t="e">
        <f t="shared" si="944"/>
        <v>#REF!</v>
      </c>
      <c r="H271" s="433"/>
      <c r="I271" s="235"/>
      <c r="J271" s="451" t="e">
        <f>(G270+J268)*J267</f>
        <v>#REF!</v>
      </c>
      <c r="K271" s="235"/>
      <c r="L271" s="235"/>
      <c r="M271" s="445" t="e">
        <f t="shared" si="945"/>
        <v>#REF!</v>
      </c>
      <c r="N271" s="433"/>
      <c r="O271" s="235"/>
      <c r="P271" s="451" t="e">
        <f>(M270+P268)*P267</f>
        <v>#REF!</v>
      </c>
      <c r="Q271" s="235"/>
      <c r="R271" s="235"/>
      <c r="S271" s="445" t="e">
        <f t="shared" si="946"/>
        <v>#REF!</v>
      </c>
      <c r="T271" s="433"/>
      <c r="U271" s="235"/>
      <c r="V271" s="451" t="e">
        <f>(S270+V268)*V267</f>
        <v>#REF!</v>
      </c>
      <c r="Y271" s="445" t="e">
        <f t="shared" si="947"/>
        <v>#REF!</v>
      </c>
      <c r="Z271" s="433"/>
      <c r="AA271" s="235"/>
      <c r="AB271" s="451" t="e">
        <f>(Y270+AB268)*AB267</f>
        <v>#REF!</v>
      </c>
      <c r="AC271" s="235"/>
      <c r="AD271" s="235"/>
      <c r="AE271" s="445" t="e">
        <f t="shared" si="948"/>
        <v>#REF!</v>
      </c>
      <c r="AF271" s="433"/>
      <c r="AG271" s="235"/>
      <c r="AH271" s="451" t="e">
        <f>(AE270+AH268)*AH267</f>
        <v>#REF!</v>
      </c>
      <c r="AK271" s="445" t="e">
        <f t="shared" si="949"/>
        <v>#REF!</v>
      </c>
      <c r="AL271" s="433"/>
      <c r="AM271" s="235"/>
      <c r="AN271" s="451" t="e">
        <f>(AK270+AN268)*AN267</f>
        <v>#REF!</v>
      </c>
      <c r="AQ271" s="445" t="e">
        <f t="shared" si="950"/>
        <v>#REF!</v>
      </c>
      <c r="AR271" s="433"/>
      <c r="AS271" s="235"/>
      <c r="AT271" s="451" t="e">
        <f>(AQ270+AT268)*AT267</f>
        <v>#REF!</v>
      </c>
      <c r="AW271" s="445" t="e">
        <f t="shared" si="951"/>
        <v>#REF!</v>
      </c>
      <c r="AX271" s="433"/>
      <c r="AY271" s="235"/>
      <c r="AZ271" s="451" t="e">
        <f>(AW270+AZ268)*AZ267</f>
        <v>#REF!</v>
      </c>
      <c r="BA271" s="235"/>
      <c r="BB271" s="235"/>
      <c r="BC271" s="445" t="e">
        <f t="shared" si="952"/>
        <v>#REF!</v>
      </c>
      <c r="BD271" s="433"/>
      <c r="BE271" s="235"/>
      <c r="BF271" s="451" t="e">
        <f>(BC270+BF268)*BF267</f>
        <v>#REF!</v>
      </c>
      <c r="BI271" s="445" t="e">
        <f t="shared" si="953"/>
        <v>#REF!</v>
      </c>
      <c r="BJ271" s="433"/>
      <c r="BK271" s="235"/>
      <c r="BL271" s="451" t="e">
        <f>(BI270+BL268)*BL267</f>
        <v>#REF!</v>
      </c>
      <c r="BO271" s="445" t="e">
        <f t="shared" si="954"/>
        <v>#REF!</v>
      </c>
      <c r="BP271" s="433"/>
      <c r="BQ271" s="235"/>
      <c r="BR271" s="451" t="e">
        <f>(BO270+BR268)*BR267</f>
        <v>#REF!</v>
      </c>
      <c r="BU271" s="445" t="e">
        <f t="shared" si="955"/>
        <v>#REF!</v>
      </c>
      <c r="BV271" s="433"/>
      <c r="BW271" s="235"/>
      <c r="BX271" s="451" t="e">
        <f>(BU270+BX268)*BX267</f>
        <v>#REF!</v>
      </c>
      <c r="BZ271" s="433"/>
      <c r="CA271" s="445" t="e">
        <f t="shared" si="956"/>
        <v>#REF!</v>
      </c>
      <c r="CB271" s="433"/>
      <c r="CC271" s="235"/>
      <c r="CD271" s="451" t="e">
        <f>(CA270+CD268)*CD267</f>
        <v>#REF!</v>
      </c>
      <c r="CG271" s="445" t="e">
        <f t="shared" si="957"/>
        <v>#REF!</v>
      </c>
      <c r="CH271" s="433"/>
      <c r="CJ271" s="451" t="e">
        <f>(CG270+CJ268)*CJ267</f>
        <v>#REF!</v>
      </c>
      <c r="CL271" s="433"/>
    </row>
    <row r="272">
      <c r="A272" s="445" t="e">
        <f>A249+A296</f>
        <v>#REF!</v>
      </c>
      <c r="B272" s="433"/>
      <c r="D272" s="451" t="e">
        <f>(A271+D268)*D267</f>
        <v>#REF!</v>
      </c>
      <c r="G272" s="445" t="e">
        <f t="shared" si="944"/>
        <v>#REF!</v>
      </c>
      <c r="I272" s="235"/>
      <c r="J272" s="451" t="e">
        <f>(G271+J268)*J267</f>
        <v>#REF!</v>
      </c>
      <c r="K272" s="235"/>
      <c r="L272" s="235"/>
      <c r="M272" s="445" t="e">
        <f t="shared" si="945"/>
        <v>#REF!</v>
      </c>
      <c r="N272" s="433"/>
      <c r="O272" s="235"/>
      <c r="P272" s="451" t="e">
        <f>(M271+P268)*P267</f>
        <v>#REF!</v>
      </c>
      <c r="Q272" s="235"/>
      <c r="R272" s="235"/>
      <c r="S272" s="445" t="e">
        <f t="shared" si="946"/>
        <v>#REF!</v>
      </c>
      <c r="T272" s="433"/>
      <c r="U272" s="235"/>
      <c r="V272" s="451" t="e">
        <f>(S271+V268)*V267</f>
        <v>#REF!</v>
      </c>
      <c r="Y272" s="445" t="e">
        <f t="shared" si="947"/>
        <v>#REF!</v>
      </c>
      <c r="Z272" s="433"/>
      <c r="AA272" s="235"/>
      <c r="AB272" s="451" t="e">
        <f>(Y271+AB268)*AB267</f>
        <v>#REF!</v>
      </c>
      <c r="AC272" s="235"/>
      <c r="AD272" s="235"/>
      <c r="AE272" s="445" t="e">
        <f t="shared" si="948"/>
        <v>#REF!</v>
      </c>
      <c r="AF272" s="433"/>
      <c r="AG272" s="235"/>
      <c r="AH272" s="451" t="e">
        <f>(AE271+AH268)*AH267</f>
        <v>#REF!</v>
      </c>
      <c r="AK272" s="445" t="e">
        <f t="shared" si="949"/>
        <v>#REF!</v>
      </c>
      <c r="AL272" s="433"/>
      <c r="AM272" s="235"/>
      <c r="AN272" s="451" t="e">
        <f>(AK271+AN268)*AN267</f>
        <v>#REF!</v>
      </c>
      <c r="AQ272" s="445" t="e">
        <f t="shared" si="950"/>
        <v>#REF!</v>
      </c>
      <c r="AR272" s="433"/>
      <c r="AS272" s="235"/>
      <c r="AT272" s="451" t="e">
        <f>(AQ271+AT268)*AT267</f>
        <v>#REF!</v>
      </c>
      <c r="AW272" s="445" t="e">
        <f t="shared" si="951"/>
        <v>#REF!</v>
      </c>
      <c r="AX272" s="433"/>
      <c r="AY272" s="235"/>
      <c r="AZ272" s="451" t="e">
        <f>(AW271+AZ268)*AZ267</f>
        <v>#REF!</v>
      </c>
      <c r="BA272" s="235"/>
      <c r="BB272" s="235"/>
      <c r="BC272" s="445" t="e">
        <f t="shared" si="952"/>
        <v>#REF!</v>
      </c>
      <c r="BD272" s="433"/>
      <c r="BE272" s="235"/>
      <c r="BF272" s="451" t="e">
        <f>(BC271+BF268)*BF267</f>
        <v>#REF!</v>
      </c>
      <c r="BI272" s="445" t="e">
        <f t="shared" si="953"/>
        <v>#REF!</v>
      </c>
      <c r="BJ272" s="433"/>
      <c r="BK272" s="235"/>
      <c r="BL272" s="451" t="e">
        <f>(BI271+BL268)*BL267</f>
        <v>#REF!</v>
      </c>
      <c r="BO272" s="445" t="e">
        <f t="shared" si="954"/>
        <v>#REF!</v>
      </c>
      <c r="BP272" s="433"/>
      <c r="BQ272" s="235"/>
      <c r="BR272" s="451" t="e">
        <f>(BO271+BR268)*BR267</f>
        <v>#REF!</v>
      </c>
      <c r="BU272" s="445" t="e">
        <f t="shared" si="955"/>
        <v>#REF!</v>
      </c>
      <c r="BV272" s="433"/>
      <c r="BW272" s="235"/>
      <c r="BX272" s="451" t="e">
        <f>(BU271+BX268)*BX267</f>
        <v>#REF!</v>
      </c>
      <c r="BZ272" s="433"/>
      <c r="CA272" s="445" t="e">
        <f t="shared" si="956"/>
        <v>#REF!</v>
      </c>
      <c r="CB272" s="433"/>
      <c r="CC272" s="235"/>
      <c r="CD272" s="451" t="e">
        <f>(CA271+CD268)*CD267</f>
        <v>#REF!</v>
      </c>
      <c r="CG272" s="445" t="e">
        <f t="shared" si="957"/>
        <v>#REF!</v>
      </c>
      <c r="CH272" s="433"/>
      <c r="CJ272" s="451" t="e">
        <f>(CG271+CJ268)*CJ267</f>
        <v>#REF!</v>
      </c>
      <c r="CL272" s="433"/>
    </row>
    <row r="273">
      <c r="A273" s="445" t="e">
        <f>A250+A295</f>
        <v>#REF!</v>
      </c>
      <c r="B273" s="433"/>
      <c r="D273" s="451" t="e">
        <f>(A272+D268)*D267</f>
        <v>#REF!</v>
      </c>
      <c r="G273" s="445" t="e">
        <f t="shared" si="944"/>
        <v>#REF!</v>
      </c>
      <c r="I273" s="235"/>
      <c r="J273" s="451" t="e">
        <f>(G272+J268)*J267</f>
        <v>#REF!</v>
      </c>
      <c r="K273" s="235"/>
      <c r="L273" s="235"/>
      <c r="M273" s="445" t="e">
        <f t="shared" si="945"/>
        <v>#REF!</v>
      </c>
      <c r="N273" s="433"/>
      <c r="O273" s="235"/>
      <c r="P273" s="451" t="e">
        <f>(M272+P268)*P267</f>
        <v>#REF!</v>
      </c>
      <c r="Q273" s="235"/>
      <c r="R273" s="235"/>
      <c r="S273" s="445" t="e">
        <f t="shared" si="946"/>
        <v>#REF!</v>
      </c>
      <c r="T273" s="433"/>
      <c r="U273" s="235"/>
      <c r="V273" s="451" t="e">
        <f>(S272+V268)*V267</f>
        <v>#REF!</v>
      </c>
      <c r="Y273" s="445" t="e">
        <f t="shared" si="947"/>
        <v>#REF!</v>
      </c>
      <c r="Z273" s="433"/>
      <c r="AA273" s="235"/>
      <c r="AB273" s="451" t="e">
        <f>(Y272+AB268)*AB267</f>
        <v>#REF!</v>
      </c>
      <c r="AC273" s="235"/>
      <c r="AD273" s="235"/>
      <c r="AE273" s="445" t="e">
        <f t="shared" si="948"/>
        <v>#REF!</v>
      </c>
      <c r="AF273" s="433"/>
      <c r="AG273" s="235"/>
      <c r="AH273" s="451" t="e">
        <f>(AE272+AH268)*AH267</f>
        <v>#REF!</v>
      </c>
      <c r="AK273" s="445" t="e">
        <f t="shared" si="949"/>
        <v>#REF!</v>
      </c>
      <c r="AL273" s="433"/>
      <c r="AM273" s="235"/>
      <c r="AN273" s="451" t="e">
        <f>(AK272+AN268)*AN267</f>
        <v>#REF!</v>
      </c>
      <c r="AQ273" s="445" t="e">
        <f t="shared" si="950"/>
        <v>#REF!</v>
      </c>
      <c r="AR273" s="433"/>
      <c r="AS273" s="235"/>
      <c r="AT273" s="451" t="e">
        <f>(AQ272+AT268)*AT267</f>
        <v>#REF!</v>
      </c>
      <c r="AW273" s="445" t="e">
        <f t="shared" si="951"/>
        <v>#REF!</v>
      </c>
      <c r="AX273" s="433"/>
      <c r="AY273" s="235"/>
      <c r="AZ273" s="451" t="e">
        <f>(AW272+AZ268)*AZ267</f>
        <v>#REF!</v>
      </c>
      <c r="BA273" s="235"/>
      <c r="BB273" s="235"/>
      <c r="BC273" s="445" t="e">
        <f t="shared" si="952"/>
        <v>#REF!</v>
      </c>
      <c r="BD273" s="433"/>
      <c r="BE273" s="235"/>
      <c r="BF273" s="451" t="e">
        <f>(BC272+BF268)*BF267</f>
        <v>#REF!</v>
      </c>
      <c r="BI273" s="445" t="e">
        <f t="shared" si="953"/>
        <v>#REF!</v>
      </c>
      <c r="BJ273" s="433"/>
      <c r="BK273" s="235"/>
      <c r="BL273" s="451" t="e">
        <f>(BI272+BL268)*BL267</f>
        <v>#REF!</v>
      </c>
      <c r="BO273" s="445" t="e">
        <f t="shared" si="954"/>
        <v>#REF!</v>
      </c>
      <c r="BP273" s="433"/>
      <c r="BQ273" s="235"/>
      <c r="BR273" s="451" t="e">
        <f>(BO272+BR268)*BR267</f>
        <v>#REF!</v>
      </c>
      <c r="BU273" s="445" t="e">
        <f t="shared" si="955"/>
        <v>#REF!</v>
      </c>
      <c r="BV273" s="433"/>
      <c r="BW273" s="235"/>
      <c r="BX273" s="451" t="e">
        <f>(BU272+BX268)*BX267</f>
        <v>#REF!</v>
      </c>
      <c r="BZ273" s="433"/>
      <c r="CA273" s="445" t="e">
        <f t="shared" si="956"/>
        <v>#REF!</v>
      </c>
      <c r="CB273" s="433"/>
      <c r="CC273" s="235"/>
      <c r="CD273" s="451" t="e">
        <f>(CA272+CD268)*CD267</f>
        <v>#REF!</v>
      </c>
      <c r="CG273" s="445" t="e">
        <f t="shared" si="957"/>
        <v>#REF!</v>
      </c>
      <c r="CH273" s="433"/>
      <c r="CJ273" s="451" t="e">
        <f>(CG272+CJ268)*CJ267</f>
        <v>#REF!</v>
      </c>
      <c r="CL273" s="433"/>
    </row>
    <row r="274">
      <c r="A274" s="445" t="e">
        <f>A251+A294</f>
        <v>#REF!</v>
      </c>
      <c r="B274" s="433"/>
      <c r="D274" s="451" t="e">
        <f>(A273+D268)*D267</f>
        <v>#REF!</v>
      </c>
      <c r="G274" s="445" t="e">
        <f t="shared" si="944"/>
        <v>#REF!</v>
      </c>
      <c r="I274" s="235"/>
      <c r="J274" s="451" t="e">
        <f>(G273+J268)*J267</f>
        <v>#REF!</v>
      </c>
      <c r="K274" s="235"/>
      <c r="L274" s="235"/>
      <c r="M274" s="445" t="e">
        <f t="shared" si="945"/>
        <v>#REF!</v>
      </c>
      <c r="N274" s="433"/>
      <c r="O274" s="235"/>
      <c r="P274" s="451" t="e">
        <f>(M273+P268)*P267</f>
        <v>#REF!</v>
      </c>
      <c r="Q274" s="235"/>
      <c r="R274" s="235"/>
      <c r="S274" s="445" t="e">
        <f t="shared" si="946"/>
        <v>#REF!</v>
      </c>
      <c r="T274" s="433"/>
      <c r="U274" s="235"/>
      <c r="V274" s="451" t="e">
        <f>(S273+V268)*V267</f>
        <v>#REF!</v>
      </c>
      <c r="Y274" s="445" t="e">
        <f t="shared" si="947"/>
        <v>#REF!</v>
      </c>
      <c r="Z274" s="433"/>
      <c r="AA274" s="235"/>
      <c r="AB274" s="451" t="e">
        <f>(Y273+AB268)*AB267</f>
        <v>#REF!</v>
      </c>
      <c r="AC274" s="235"/>
      <c r="AD274" s="235"/>
      <c r="AE274" s="445" t="e">
        <f t="shared" si="948"/>
        <v>#REF!</v>
      </c>
      <c r="AF274" s="433"/>
      <c r="AG274" s="235"/>
      <c r="AH274" s="451" t="e">
        <f>(AE273+AH268)*AH267</f>
        <v>#REF!</v>
      </c>
      <c r="AK274" s="445" t="e">
        <f t="shared" si="949"/>
        <v>#REF!</v>
      </c>
      <c r="AL274" s="433"/>
      <c r="AM274" s="235"/>
      <c r="AN274" s="451" t="e">
        <f>(AK273+AN268)*AN267</f>
        <v>#REF!</v>
      </c>
      <c r="AQ274" s="445" t="e">
        <f t="shared" si="950"/>
        <v>#REF!</v>
      </c>
      <c r="AR274" s="433"/>
      <c r="AS274" s="235"/>
      <c r="AT274" s="451" t="e">
        <f>(AQ273+AT268)*AT267</f>
        <v>#REF!</v>
      </c>
      <c r="AW274" s="445" t="e">
        <f t="shared" si="951"/>
        <v>#REF!</v>
      </c>
      <c r="AX274" s="433"/>
      <c r="AY274" s="235"/>
      <c r="AZ274" s="451" t="e">
        <f>(AW273+AZ268)*AZ267</f>
        <v>#REF!</v>
      </c>
      <c r="BA274" s="235"/>
      <c r="BB274" s="235"/>
      <c r="BC274" s="445" t="e">
        <f t="shared" si="952"/>
        <v>#REF!</v>
      </c>
      <c r="BD274" s="433"/>
      <c r="BE274" s="235"/>
      <c r="BF274" s="451" t="e">
        <f>(BC273+BF268)*BF267</f>
        <v>#REF!</v>
      </c>
      <c r="BI274" s="445" t="e">
        <f t="shared" si="953"/>
        <v>#REF!</v>
      </c>
      <c r="BJ274" s="433"/>
      <c r="BK274" s="235"/>
      <c r="BL274" s="451" t="e">
        <f>(BI273+BL268)*BL267</f>
        <v>#REF!</v>
      </c>
      <c r="BO274" s="445" t="e">
        <f t="shared" si="954"/>
        <v>#REF!</v>
      </c>
      <c r="BP274" s="433"/>
      <c r="BQ274" s="235"/>
      <c r="BR274" s="451" t="e">
        <f>(BO273+BR268)*BR267</f>
        <v>#REF!</v>
      </c>
      <c r="BU274" s="445" t="e">
        <f t="shared" si="955"/>
        <v>#REF!</v>
      </c>
      <c r="BV274" s="433"/>
      <c r="BW274" s="235"/>
      <c r="BX274" s="451" t="e">
        <f>(BU273+BX268)*BX267</f>
        <v>#REF!</v>
      </c>
      <c r="BZ274" s="433"/>
      <c r="CA274" s="445" t="e">
        <f t="shared" si="956"/>
        <v>#REF!</v>
      </c>
      <c r="CB274" s="433"/>
      <c r="CC274" s="235"/>
      <c r="CD274" s="451" t="e">
        <f>(CA273+CD268)*CD267</f>
        <v>#REF!</v>
      </c>
      <c r="CG274" s="445" t="e">
        <f t="shared" si="957"/>
        <v>#REF!</v>
      </c>
      <c r="CH274" s="433"/>
      <c r="CJ274" s="451" t="e">
        <f>(CG273+CJ268)*CJ267</f>
        <v>#REF!</v>
      </c>
      <c r="CL274" s="433"/>
    </row>
    <row r="275">
      <c r="A275" s="445" t="e">
        <f>A252+A293</f>
        <v>#REF!</v>
      </c>
      <c r="B275" s="433"/>
      <c r="D275" s="451" t="e">
        <f>(A274+D268)*D267</f>
        <v>#REF!</v>
      </c>
      <c r="G275" s="445" t="e">
        <f t="shared" si="944"/>
        <v>#REF!</v>
      </c>
      <c r="I275" s="235"/>
      <c r="J275" s="451" t="e">
        <f>(G274+J268)*J267</f>
        <v>#REF!</v>
      </c>
      <c r="K275" s="235"/>
      <c r="L275" s="235"/>
      <c r="M275" s="445" t="e">
        <f t="shared" si="945"/>
        <v>#REF!</v>
      </c>
      <c r="N275" s="433"/>
      <c r="O275" s="235"/>
      <c r="P275" s="451" t="e">
        <f>(M274+P268)*P267</f>
        <v>#REF!</v>
      </c>
      <c r="Q275" s="235"/>
      <c r="R275" s="235"/>
      <c r="S275" s="445" t="e">
        <f t="shared" si="946"/>
        <v>#REF!</v>
      </c>
      <c r="T275" s="433"/>
      <c r="U275" s="235"/>
      <c r="V275" s="451" t="e">
        <f>(S274+V268)*V267</f>
        <v>#REF!</v>
      </c>
      <c r="Y275" s="445" t="e">
        <f t="shared" si="947"/>
        <v>#REF!</v>
      </c>
      <c r="Z275" s="433"/>
      <c r="AA275" s="235"/>
      <c r="AB275" s="451" t="e">
        <f>(Y274+AB268)*AB267</f>
        <v>#REF!</v>
      </c>
      <c r="AC275" s="235"/>
      <c r="AD275" s="235"/>
      <c r="AE275" s="445" t="e">
        <f t="shared" si="948"/>
        <v>#REF!</v>
      </c>
      <c r="AF275" s="433"/>
      <c r="AG275" s="235"/>
      <c r="AH275" s="451" t="e">
        <f>(AE274+AH268)*AH267</f>
        <v>#REF!</v>
      </c>
      <c r="AK275" s="445" t="e">
        <f t="shared" si="949"/>
        <v>#REF!</v>
      </c>
      <c r="AL275" s="433"/>
      <c r="AM275" s="235"/>
      <c r="AN275" s="451" t="e">
        <f>(AK274+AN268)*AN267</f>
        <v>#REF!</v>
      </c>
      <c r="AQ275" s="445" t="e">
        <f t="shared" si="950"/>
        <v>#REF!</v>
      </c>
      <c r="AR275" s="433"/>
      <c r="AS275" s="235"/>
      <c r="AT275" s="451" t="e">
        <f>(AQ274+AT268)*AT267</f>
        <v>#REF!</v>
      </c>
      <c r="AW275" s="445" t="e">
        <f t="shared" si="951"/>
        <v>#REF!</v>
      </c>
      <c r="AX275" s="433"/>
      <c r="AY275" s="235"/>
      <c r="AZ275" s="451" t="e">
        <f>(AW274+AZ268)*AZ267</f>
        <v>#REF!</v>
      </c>
      <c r="BA275" s="235"/>
      <c r="BB275" s="235"/>
      <c r="BC275" s="445" t="e">
        <f t="shared" si="952"/>
        <v>#REF!</v>
      </c>
      <c r="BD275" s="433"/>
      <c r="BE275" s="235"/>
      <c r="BF275" s="451" t="e">
        <f>(BC274+BF268)*BF267</f>
        <v>#REF!</v>
      </c>
      <c r="BI275" s="445" t="e">
        <f t="shared" si="953"/>
        <v>#REF!</v>
      </c>
      <c r="BJ275" s="433"/>
      <c r="BK275" s="235"/>
      <c r="BL275" s="451" t="e">
        <f>(BI274+BL268)*BL267</f>
        <v>#REF!</v>
      </c>
      <c r="BO275" s="445" t="e">
        <f t="shared" si="954"/>
        <v>#REF!</v>
      </c>
      <c r="BP275" s="433"/>
      <c r="BQ275" s="235"/>
      <c r="BR275" s="451" t="e">
        <f>(BO274+BR268)*BR267</f>
        <v>#REF!</v>
      </c>
      <c r="BU275" s="445" t="e">
        <f t="shared" si="955"/>
        <v>#REF!</v>
      </c>
      <c r="BV275" s="433"/>
      <c r="BW275" s="235"/>
      <c r="BX275" s="451" t="e">
        <f>(BU274+BX268)*BX267</f>
        <v>#REF!</v>
      </c>
      <c r="BZ275" s="433"/>
      <c r="CA275" s="445" t="e">
        <f t="shared" si="956"/>
        <v>#REF!</v>
      </c>
      <c r="CB275" s="433"/>
      <c r="CC275" s="235"/>
      <c r="CD275" s="451" t="e">
        <f>(CA274+CD268)*CD267</f>
        <v>#REF!</v>
      </c>
      <c r="CG275" s="445" t="e">
        <f t="shared" si="957"/>
        <v>#REF!</v>
      </c>
      <c r="CH275" s="433"/>
      <c r="CJ275" s="451" t="e">
        <f>(CG274+CJ268)*CJ267</f>
        <v>#REF!</v>
      </c>
      <c r="CL275" s="433"/>
    </row>
    <row r="276">
      <c r="A276" s="445" t="e">
        <f>A253+A292</f>
        <v>#REF!</v>
      </c>
      <c r="B276" s="433"/>
      <c r="D276" s="451" t="e">
        <f>(A275+D268)*D267</f>
        <v>#REF!</v>
      </c>
      <c r="G276" s="445" t="e">
        <f t="shared" si="944"/>
        <v>#REF!</v>
      </c>
      <c r="I276" s="235"/>
      <c r="J276" s="451" t="e">
        <f>(G275+J268)*J267</f>
        <v>#REF!</v>
      </c>
      <c r="K276" s="235"/>
      <c r="L276" s="235"/>
      <c r="M276" s="445" t="e">
        <f t="shared" si="945"/>
        <v>#REF!</v>
      </c>
      <c r="N276" s="433"/>
      <c r="O276" s="235"/>
      <c r="P276" s="451" t="e">
        <f>(M275+P268)*P267</f>
        <v>#REF!</v>
      </c>
      <c r="Q276" s="235"/>
      <c r="R276" s="235"/>
      <c r="S276" s="445" t="e">
        <f t="shared" si="946"/>
        <v>#REF!</v>
      </c>
      <c r="T276" s="433"/>
      <c r="U276" s="235"/>
      <c r="V276" s="451" t="e">
        <f>(S275+V268)*V267</f>
        <v>#REF!</v>
      </c>
      <c r="Y276" s="445" t="e">
        <f t="shared" si="947"/>
        <v>#REF!</v>
      </c>
      <c r="Z276" s="433"/>
      <c r="AA276" s="235"/>
      <c r="AB276" s="451" t="e">
        <f>(Y275+AB268)*AB267</f>
        <v>#REF!</v>
      </c>
      <c r="AC276" s="235"/>
      <c r="AD276" s="235"/>
      <c r="AE276" s="445" t="e">
        <f t="shared" si="948"/>
        <v>#REF!</v>
      </c>
      <c r="AF276" s="433"/>
      <c r="AG276" s="235"/>
      <c r="AH276" s="451" t="e">
        <f>(AE275+AH268)*AH267</f>
        <v>#REF!</v>
      </c>
      <c r="AK276" s="445" t="e">
        <f t="shared" si="949"/>
        <v>#REF!</v>
      </c>
      <c r="AL276" s="433"/>
      <c r="AM276" s="235"/>
      <c r="AN276" s="451" t="e">
        <f>(AK275+AN268)*AN267</f>
        <v>#REF!</v>
      </c>
      <c r="AQ276" s="445" t="e">
        <f t="shared" si="950"/>
        <v>#REF!</v>
      </c>
      <c r="AR276" s="433"/>
      <c r="AS276" s="235"/>
      <c r="AT276" s="451" t="e">
        <f>(AQ275+AT268)*AT267</f>
        <v>#REF!</v>
      </c>
      <c r="AW276" s="445" t="e">
        <f t="shared" si="951"/>
        <v>#REF!</v>
      </c>
      <c r="AX276" s="433"/>
      <c r="AY276" s="235"/>
      <c r="AZ276" s="451" t="e">
        <f>(AW275+AZ268)*AZ267</f>
        <v>#REF!</v>
      </c>
      <c r="BA276" s="235"/>
      <c r="BB276" s="235"/>
      <c r="BC276" s="445" t="e">
        <f t="shared" si="952"/>
        <v>#REF!</v>
      </c>
      <c r="BD276" s="433"/>
      <c r="BE276" s="235"/>
      <c r="BF276" s="451" t="e">
        <f>(BC275+BF268)*BF267</f>
        <v>#REF!</v>
      </c>
      <c r="BI276" s="445" t="e">
        <f t="shared" si="953"/>
        <v>#REF!</v>
      </c>
      <c r="BJ276" s="433"/>
      <c r="BK276" s="235"/>
      <c r="BL276" s="451" t="e">
        <f>(BI275+BL268)*BL267</f>
        <v>#REF!</v>
      </c>
      <c r="BO276" s="445" t="e">
        <f t="shared" si="954"/>
        <v>#REF!</v>
      </c>
      <c r="BP276" s="433"/>
      <c r="BQ276" s="235"/>
      <c r="BR276" s="451" t="e">
        <f>(BO275+BR268)*BR267</f>
        <v>#REF!</v>
      </c>
      <c r="BU276" s="445" t="e">
        <f t="shared" si="955"/>
        <v>#REF!</v>
      </c>
      <c r="BV276" s="433"/>
      <c r="BW276" s="235"/>
      <c r="BX276" s="451" t="e">
        <f>(BU275+BX268)*BX267</f>
        <v>#REF!</v>
      </c>
      <c r="BZ276" s="433"/>
      <c r="CA276" s="445" t="e">
        <f t="shared" si="956"/>
        <v>#REF!</v>
      </c>
      <c r="CB276" s="433"/>
      <c r="CC276" s="235"/>
      <c r="CD276" s="451" t="e">
        <f>(CA275+CD268)*CD267</f>
        <v>#REF!</v>
      </c>
      <c r="CG276" s="445" t="e">
        <f t="shared" si="957"/>
        <v>#REF!</v>
      </c>
      <c r="CH276" s="433"/>
      <c r="CJ276" s="451" t="e">
        <f>(CG275+CJ268)*CJ267</f>
        <v>#REF!</v>
      </c>
      <c r="CL276" s="433"/>
    </row>
    <row r="277">
      <c r="A277" s="445" t="e">
        <f>A254+A291</f>
        <v>#REF!</v>
      </c>
      <c r="B277" s="433"/>
      <c r="D277" s="451" t="e">
        <f>(A276+D268)*D267</f>
        <v>#REF!</v>
      </c>
      <c r="G277" s="445" t="e">
        <f t="shared" si="944"/>
        <v>#REF!</v>
      </c>
      <c r="I277" s="235"/>
      <c r="J277" s="451" t="e">
        <f>(G276+J268)*J267</f>
        <v>#REF!</v>
      </c>
      <c r="K277" s="235"/>
      <c r="L277" s="235"/>
      <c r="M277" s="445" t="e">
        <f t="shared" si="945"/>
        <v>#REF!</v>
      </c>
      <c r="N277" s="417"/>
      <c r="O277" s="235"/>
      <c r="P277" s="451" t="e">
        <f>(M276+P268)*P267</f>
        <v>#REF!</v>
      </c>
      <c r="Q277" s="235"/>
      <c r="R277" s="235"/>
      <c r="S277" s="445" t="e">
        <f t="shared" si="946"/>
        <v>#REF!</v>
      </c>
      <c r="T277" s="417"/>
      <c r="U277" s="235"/>
      <c r="V277" s="451" t="e">
        <f>(S276+V268)*V267</f>
        <v>#REF!</v>
      </c>
      <c r="Y277" s="445" t="e">
        <f t="shared" si="947"/>
        <v>#REF!</v>
      </c>
      <c r="Z277" s="417"/>
      <c r="AA277" s="235"/>
      <c r="AB277" s="451" t="e">
        <f>(Y276+AB268)*AB267</f>
        <v>#REF!</v>
      </c>
      <c r="AC277" s="235"/>
      <c r="AD277" s="235"/>
      <c r="AE277" s="445" t="e">
        <f t="shared" si="948"/>
        <v>#REF!</v>
      </c>
      <c r="AF277" s="417"/>
      <c r="AG277" s="235"/>
      <c r="AH277" s="451" t="e">
        <f>(AE276+AH268)*AH267</f>
        <v>#REF!</v>
      </c>
      <c r="AK277" s="445" t="e">
        <f t="shared" si="949"/>
        <v>#REF!</v>
      </c>
      <c r="AL277" s="417"/>
      <c r="AM277" s="235"/>
      <c r="AN277" s="451" t="e">
        <f>(AK276+AN268)*AN267</f>
        <v>#REF!</v>
      </c>
      <c r="AQ277" s="445" t="e">
        <f t="shared" si="950"/>
        <v>#REF!</v>
      </c>
      <c r="AR277" s="417"/>
      <c r="AS277" s="235"/>
      <c r="AT277" s="451" t="e">
        <f>(AQ276+AT268)*AT267</f>
        <v>#REF!</v>
      </c>
      <c r="AW277" s="445" t="e">
        <f t="shared" si="951"/>
        <v>#REF!</v>
      </c>
      <c r="AX277" s="417"/>
      <c r="AY277" s="235"/>
      <c r="AZ277" s="451" t="e">
        <f>(AW276+AZ268)*AZ267</f>
        <v>#REF!</v>
      </c>
      <c r="BA277" s="235"/>
      <c r="BB277" s="235"/>
      <c r="BC277" s="445" t="e">
        <f t="shared" si="952"/>
        <v>#REF!</v>
      </c>
      <c r="BD277" s="417"/>
      <c r="BE277" s="235"/>
      <c r="BF277" s="451" t="e">
        <f>(BC276+BF268)*BF267</f>
        <v>#REF!</v>
      </c>
      <c r="BI277" s="445" t="e">
        <f t="shared" si="953"/>
        <v>#REF!</v>
      </c>
      <c r="BJ277" s="417"/>
      <c r="BK277" s="235"/>
      <c r="BL277" s="451" t="e">
        <f>(BI276+BL268)*BL267</f>
        <v>#REF!</v>
      </c>
      <c r="BO277" s="445" t="e">
        <f t="shared" si="954"/>
        <v>#REF!</v>
      </c>
      <c r="BP277" s="417"/>
      <c r="BQ277" s="235"/>
      <c r="BR277" s="451" t="e">
        <f>(BO276+BR268)*BR267</f>
        <v>#REF!</v>
      </c>
      <c r="BU277" s="445" t="e">
        <f t="shared" si="955"/>
        <v>#REF!</v>
      </c>
      <c r="BV277" s="417"/>
      <c r="BW277" s="235"/>
      <c r="BX277" s="451" t="e">
        <f>(BU276+BX268)*BX267</f>
        <v>#REF!</v>
      </c>
      <c r="BZ277" s="433" t="e">
        <f>BW245+BX261+BX210</f>
        <v>#REF!</v>
      </c>
      <c r="CA277" s="445" t="e">
        <f t="shared" si="956"/>
        <v>#REF!</v>
      </c>
      <c r="CB277" s="417"/>
      <c r="CC277" s="235"/>
      <c r="CD277" s="451" t="e">
        <f>(CA276+CD268)*CD267</f>
        <v>#REF!</v>
      </c>
      <c r="CG277" s="445" t="e">
        <f t="shared" si="957"/>
        <v>#REF!</v>
      </c>
      <c r="CH277" s="417"/>
      <c r="CJ277" s="451" t="e">
        <f>(CG276+CJ268)*CJ267</f>
        <v>#REF!</v>
      </c>
      <c r="CL277" s="433" t="e">
        <f>CI245+CJ261+CJ210</f>
        <v>#REF!</v>
      </c>
    </row>
    <row r="278">
      <c r="A278" s="445" t="e">
        <f>A255+A290</f>
        <v>#REF!</v>
      </c>
      <c r="B278" s="433"/>
      <c r="D278" s="451" t="e">
        <f>(A277+D268)*D267</f>
        <v>#REF!</v>
      </c>
      <c r="F278" s="417"/>
      <c r="G278" s="445" t="e">
        <f t="shared" si="944"/>
        <v>#REF!</v>
      </c>
      <c r="I278" s="235"/>
      <c r="J278" s="451" t="e">
        <f>(G277+J268)*J267</f>
        <v>#REF!</v>
      </c>
      <c r="K278" s="235"/>
      <c r="L278" s="417"/>
      <c r="M278" s="445" t="e">
        <f t="shared" si="945"/>
        <v>#REF!</v>
      </c>
      <c r="N278" s="417"/>
      <c r="O278" s="235"/>
      <c r="P278" s="451" t="e">
        <f>(M277+P268)*P267</f>
        <v>#REF!</v>
      </c>
      <c r="Q278" s="235"/>
      <c r="R278" s="417"/>
      <c r="S278" s="445" t="e">
        <f t="shared" si="946"/>
        <v>#REF!</v>
      </c>
      <c r="T278" s="417"/>
      <c r="U278" s="235"/>
      <c r="V278" s="451" t="e">
        <f>(S277+V268)*V267</f>
        <v>#REF!</v>
      </c>
      <c r="X278" s="417"/>
      <c r="Y278" s="445" t="e">
        <f t="shared" si="947"/>
        <v>#REF!</v>
      </c>
      <c r="Z278" s="417"/>
      <c r="AA278" s="235"/>
      <c r="AB278" s="451" t="e">
        <f>(Y277+AB268)*AB267</f>
        <v>#REF!</v>
      </c>
      <c r="AC278" s="235"/>
      <c r="AD278" s="417"/>
      <c r="AE278" s="445" t="e">
        <f t="shared" si="948"/>
        <v>#REF!</v>
      </c>
      <c r="AF278" s="417"/>
      <c r="AG278" s="235"/>
      <c r="AH278" s="451" t="e">
        <f>(AE277+AH268)*AH267</f>
        <v>#REF!</v>
      </c>
      <c r="AJ278" s="417"/>
      <c r="AK278" s="445" t="e">
        <f t="shared" si="949"/>
        <v>#REF!</v>
      </c>
      <c r="AL278" s="417"/>
      <c r="AM278" s="235"/>
      <c r="AN278" s="451" t="e">
        <f>(AK277+AN268)*AN267</f>
        <v>#REF!</v>
      </c>
      <c r="AP278" s="417"/>
      <c r="AQ278" s="445" t="e">
        <f t="shared" si="950"/>
        <v>#REF!</v>
      </c>
      <c r="AR278" s="417"/>
      <c r="AS278" s="235"/>
      <c r="AT278" s="451" t="e">
        <f>(AQ277+AT268)*AT267</f>
        <v>#REF!</v>
      </c>
      <c r="AV278" s="417"/>
      <c r="AW278" s="445" t="e">
        <f t="shared" si="951"/>
        <v>#REF!</v>
      </c>
      <c r="AX278" s="417"/>
      <c r="AY278" s="235"/>
      <c r="AZ278" s="451" t="e">
        <f>(AW277+AZ268)*AZ267</f>
        <v>#REF!</v>
      </c>
      <c r="BA278" s="235"/>
      <c r="BB278" s="417"/>
      <c r="BC278" s="445" t="e">
        <f t="shared" si="952"/>
        <v>#REF!</v>
      </c>
      <c r="BD278" s="417"/>
      <c r="BE278" s="235"/>
      <c r="BF278" s="451" t="e">
        <f>(BC277+BF268)*BF267</f>
        <v>#REF!</v>
      </c>
      <c r="BH278" s="417"/>
      <c r="BI278" s="445" t="e">
        <f t="shared" si="953"/>
        <v>#REF!</v>
      </c>
      <c r="BJ278" s="417"/>
      <c r="BK278" s="235"/>
      <c r="BL278" s="451" t="e">
        <f>(BI277+BL268)*BL267</f>
        <v>#REF!</v>
      </c>
      <c r="BN278" s="417"/>
      <c r="BO278" s="445" t="e">
        <f t="shared" si="954"/>
        <v>#REF!</v>
      </c>
      <c r="BP278" s="417"/>
      <c r="BQ278" s="235"/>
      <c r="BR278" s="451" t="e">
        <f>(BO277+BR268)*BR267</f>
        <v>#REF!</v>
      </c>
      <c r="BT278" s="417"/>
      <c r="BU278" s="445" t="e">
        <f t="shared" si="955"/>
        <v>#REF!</v>
      </c>
      <c r="BV278" s="417"/>
      <c r="BW278" s="235"/>
      <c r="BX278" s="451" t="e">
        <f>(BU277+BX268)*BX267</f>
        <v>#REF!</v>
      </c>
      <c r="BZ278" s="433"/>
      <c r="CA278" s="445" t="e">
        <f t="shared" si="956"/>
        <v>#REF!</v>
      </c>
      <c r="CB278" s="417"/>
      <c r="CC278" s="235"/>
      <c r="CD278" s="451" t="e">
        <f>(CA277+CD268)*CD267</f>
        <v>#REF!</v>
      </c>
      <c r="CF278" s="417"/>
      <c r="CG278" s="445" t="e">
        <f t="shared" si="957"/>
        <v>#REF!</v>
      </c>
      <c r="CH278" s="417"/>
      <c r="CJ278" s="451" t="e">
        <f>(CG277+CJ268)*CJ267</f>
        <v>#REF!</v>
      </c>
      <c r="CL278" s="433"/>
    </row>
    <row r="279">
      <c r="A279" s="445" t="e">
        <f>A256+A289</f>
        <v>#REF!</v>
      </c>
      <c r="B279" s="433"/>
      <c r="D279" s="451" t="e">
        <f>(A278+D268)*D267</f>
        <v>#REF!</v>
      </c>
      <c r="F279" s="417"/>
      <c r="G279" s="445" t="e">
        <f t="shared" si="944"/>
        <v>#REF!</v>
      </c>
      <c r="I279" s="235"/>
      <c r="J279" s="451" t="e">
        <f>(G278+J268)*J267</f>
        <v>#REF!</v>
      </c>
      <c r="K279" s="235"/>
      <c r="L279" s="417"/>
      <c r="M279" s="445" t="e">
        <f t="shared" si="945"/>
        <v>#REF!</v>
      </c>
      <c r="N279" s="417"/>
      <c r="O279" s="235"/>
      <c r="P279" s="451" t="e">
        <f>(M278+P268)*P267</f>
        <v>#REF!</v>
      </c>
      <c r="Q279" s="235"/>
      <c r="R279" s="417"/>
      <c r="S279" s="445" t="e">
        <f t="shared" si="946"/>
        <v>#REF!</v>
      </c>
      <c r="T279" s="433"/>
      <c r="U279" s="235"/>
      <c r="V279" s="451" t="e">
        <f>(S278+V268)*V267</f>
        <v>#REF!</v>
      </c>
      <c r="X279" s="417"/>
      <c r="Y279" s="445" t="e">
        <f t="shared" si="947"/>
        <v>#REF!</v>
      </c>
      <c r="Z279" s="433"/>
      <c r="AA279" s="235"/>
      <c r="AB279" s="451" t="e">
        <f>(Y278+AB268)*AB267</f>
        <v>#REF!</v>
      </c>
      <c r="AC279" s="235"/>
      <c r="AD279" s="417"/>
      <c r="AE279" s="445" t="e">
        <f t="shared" si="948"/>
        <v>#REF!</v>
      </c>
      <c r="AF279" s="433"/>
      <c r="AG279" s="235"/>
      <c r="AH279" s="451" t="e">
        <f>(AE278+AH268)*AH267</f>
        <v>#REF!</v>
      </c>
      <c r="AJ279" s="417"/>
      <c r="AK279" s="445" t="e">
        <f t="shared" si="949"/>
        <v>#REF!</v>
      </c>
      <c r="AL279" s="433"/>
      <c r="AM279" s="235"/>
      <c r="AN279" s="451" t="e">
        <f>(AK278+AN268)*AN267</f>
        <v>#REF!</v>
      </c>
      <c r="AP279" s="417"/>
      <c r="AQ279" s="445" t="e">
        <f t="shared" si="950"/>
        <v>#REF!</v>
      </c>
      <c r="AR279" s="433"/>
      <c r="AS279" s="235"/>
      <c r="AT279" s="451" t="e">
        <f>(AQ278+AT268)*AT267</f>
        <v>#REF!</v>
      </c>
      <c r="AV279" s="417"/>
      <c r="AW279" s="445" t="e">
        <f t="shared" si="951"/>
        <v>#REF!</v>
      </c>
      <c r="AX279" s="433"/>
      <c r="AY279" s="235"/>
      <c r="AZ279" s="451" t="e">
        <f>(AW278+AZ268)*AZ267</f>
        <v>#REF!</v>
      </c>
      <c r="BA279" s="235"/>
      <c r="BB279" s="417"/>
      <c r="BC279" s="445" t="e">
        <f t="shared" si="952"/>
        <v>#REF!</v>
      </c>
      <c r="BD279" s="433"/>
      <c r="BE279" s="235"/>
      <c r="BF279" s="451" t="e">
        <f>(BC278+BF268)*BF267</f>
        <v>#REF!</v>
      </c>
      <c r="BH279" s="417"/>
      <c r="BI279" s="445" t="e">
        <f t="shared" si="953"/>
        <v>#REF!</v>
      </c>
      <c r="BJ279" s="433"/>
      <c r="BK279" s="235"/>
      <c r="BL279" s="451" t="e">
        <f>(BI278+BL268)*BL267</f>
        <v>#REF!</v>
      </c>
      <c r="BN279" s="417"/>
      <c r="BO279" s="445" t="e">
        <f t="shared" si="954"/>
        <v>#REF!</v>
      </c>
      <c r="BP279" s="433"/>
      <c r="BQ279" s="235"/>
      <c r="BR279" s="451" t="e">
        <f>(BO278+BR268)*BR267</f>
        <v>#REF!</v>
      </c>
      <c r="BT279" s="417"/>
      <c r="BU279" s="445" t="e">
        <f t="shared" si="955"/>
        <v>#REF!</v>
      </c>
      <c r="BV279" s="433"/>
      <c r="BW279" s="235"/>
      <c r="BX279" s="451" t="e">
        <f>(BU278+BX268)*BX267</f>
        <v>#REF!</v>
      </c>
      <c r="BZ279" s="433"/>
      <c r="CA279" s="445" t="e">
        <f t="shared" si="956"/>
        <v>#REF!</v>
      </c>
      <c r="CB279" s="433"/>
      <c r="CC279" s="235"/>
      <c r="CD279" s="451" t="e">
        <f>(CA278+CD268)*CD267</f>
        <v>#REF!</v>
      </c>
      <c r="CF279" s="417"/>
      <c r="CG279" s="445" t="e">
        <f t="shared" si="957"/>
        <v>#REF!</v>
      </c>
      <c r="CH279" s="433"/>
      <c r="CJ279" s="451" t="e">
        <f>(CG278+CJ268)*CJ267</f>
        <v>#REF!</v>
      </c>
      <c r="CL279" s="433"/>
    </row>
    <row r="280">
      <c r="A280" s="445" t="e">
        <f>A257+A288</f>
        <v>#REF!</v>
      </c>
      <c r="B280" s="433"/>
      <c r="D280" s="451" t="e">
        <f>(A279+D268)*D267</f>
        <v>#REF!</v>
      </c>
      <c r="F280" s="417"/>
      <c r="G280" s="445" t="e">
        <f t="shared" si="944"/>
        <v>#REF!</v>
      </c>
      <c r="I280" s="235"/>
      <c r="J280" s="451" t="e">
        <f>(G279+J268)*J267</f>
        <v>#REF!</v>
      </c>
      <c r="K280" s="235"/>
      <c r="L280" s="417"/>
      <c r="M280" s="445" t="e">
        <f t="shared" si="945"/>
        <v>#REF!</v>
      </c>
      <c r="N280" s="417"/>
      <c r="O280" s="235"/>
      <c r="P280" s="451" t="e">
        <f>(M279+P268)*P267</f>
        <v>#REF!</v>
      </c>
      <c r="Q280" s="235"/>
      <c r="R280" s="417"/>
      <c r="S280" s="445" t="e">
        <f t="shared" si="946"/>
        <v>#REF!</v>
      </c>
      <c r="T280" s="433"/>
      <c r="U280" s="235"/>
      <c r="V280" s="451" t="e">
        <f>(S279+V268)*V267</f>
        <v>#REF!</v>
      </c>
      <c r="X280" s="417"/>
      <c r="Y280" s="445" t="e">
        <f t="shared" si="947"/>
        <v>#REF!</v>
      </c>
      <c r="Z280" s="433"/>
      <c r="AA280" s="235"/>
      <c r="AB280" s="451" t="e">
        <f>(Y279+AB268)*AB267</f>
        <v>#REF!</v>
      </c>
      <c r="AC280" s="235"/>
      <c r="AD280" s="417"/>
      <c r="AE280" s="445" t="e">
        <f t="shared" si="948"/>
        <v>#REF!</v>
      </c>
      <c r="AF280" s="433"/>
      <c r="AG280" s="235"/>
      <c r="AH280" s="451" t="e">
        <f>(AE279+AH268)*AH267</f>
        <v>#REF!</v>
      </c>
      <c r="AJ280" s="417"/>
      <c r="AK280" s="445" t="e">
        <f t="shared" si="949"/>
        <v>#REF!</v>
      </c>
      <c r="AL280" s="433"/>
      <c r="AM280" s="235"/>
      <c r="AN280" s="451" t="e">
        <f>(AK279+AN268)*AN267</f>
        <v>#REF!</v>
      </c>
      <c r="AP280" s="417"/>
      <c r="AQ280" s="445" t="e">
        <f t="shared" si="950"/>
        <v>#REF!</v>
      </c>
      <c r="AR280" s="433"/>
      <c r="AS280" s="235"/>
      <c r="AT280" s="451" t="e">
        <f>(AQ279+AT268)*AT267</f>
        <v>#REF!</v>
      </c>
      <c r="AV280" s="417"/>
      <c r="AW280" s="445" t="e">
        <f t="shared" si="951"/>
        <v>#REF!</v>
      </c>
      <c r="AX280" s="433"/>
      <c r="AY280" s="235"/>
      <c r="AZ280" s="451" t="e">
        <f>(AW279+AZ268)*AZ267</f>
        <v>#REF!</v>
      </c>
      <c r="BA280" s="235"/>
      <c r="BB280" s="417"/>
      <c r="BC280" s="445" t="e">
        <f t="shared" si="952"/>
        <v>#REF!</v>
      </c>
      <c r="BD280" s="433"/>
      <c r="BE280" s="235"/>
      <c r="BF280" s="451" t="e">
        <f>(BC279+BF268)*BF267</f>
        <v>#REF!</v>
      </c>
      <c r="BH280" s="417"/>
      <c r="BI280" s="445" t="e">
        <f t="shared" si="953"/>
        <v>#REF!</v>
      </c>
      <c r="BJ280" s="433"/>
      <c r="BK280" s="235"/>
      <c r="BL280" s="451" t="e">
        <f>(BI279+BL268)*BL267</f>
        <v>#REF!</v>
      </c>
      <c r="BN280" s="417"/>
      <c r="BO280" s="445" t="e">
        <f t="shared" si="954"/>
        <v>#REF!</v>
      </c>
      <c r="BP280" s="433"/>
      <c r="BQ280" s="235"/>
      <c r="BR280" s="451" t="e">
        <f>(BO279+BR268)*BR267</f>
        <v>#REF!</v>
      </c>
      <c r="BT280" s="417"/>
      <c r="BU280" s="445" t="e">
        <f t="shared" si="955"/>
        <v>#REF!</v>
      </c>
      <c r="BV280" s="433"/>
      <c r="BW280" s="235"/>
      <c r="BX280" s="451" t="e">
        <f>(BU279+BX268)*BX267</f>
        <v>#REF!</v>
      </c>
      <c r="BZ280" s="433"/>
      <c r="CA280" s="445" t="e">
        <f t="shared" si="956"/>
        <v>#REF!</v>
      </c>
      <c r="CB280" s="433"/>
      <c r="CC280" s="235"/>
      <c r="CD280" s="451" t="e">
        <f>(CA279+CD268)*CD267</f>
        <v>#REF!</v>
      </c>
      <c r="CF280" s="417"/>
      <c r="CG280" s="445" t="e">
        <f t="shared" si="957"/>
        <v>#REF!</v>
      </c>
      <c r="CH280" s="433"/>
      <c r="CJ280" s="451" t="e">
        <f>(CG279+CJ268)*CJ267</f>
        <v>#REF!</v>
      </c>
      <c r="CL280" s="433"/>
    </row>
    <row r="281">
      <c r="A281" s="445" t="e">
        <f>A258+A287</f>
        <v>#REF!</v>
      </c>
      <c r="B281" s="433"/>
      <c r="D281" s="451" t="e">
        <f>(A280+D268)*D267</f>
        <v>#REF!</v>
      </c>
      <c r="F281" s="417"/>
      <c r="G281" s="445" t="e">
        <f t="shared" si="944"/>
        <v>#REF!</v>
      </c>
      <c r="H281" s="417"/>
      <c r="I281" s="235"/>
      <c r="J281" s="451" t="e">
        <f>(G280+J268)*J267</f>
        <v>#REF!</v>
      </c>
      <c r="K281" s="235"/>
      <c r="L281" s="417"/>
      <c r="M281" s="445" t="e">
        <f t="shared" si="945"/>
        <v>#REF!</v>
      </c>
      <c r="N281" s="417"/>
      <c r="O281" s="235"/>
      <c r="P281" s="451" t="e">
        <f>(M280+P268)*P267</f>
        <v>#REF!</v>
      </c>
      <c r="Q281" s="235"/>
      <c r="R281" s="417"/>
      <c r="S281" s="445" t="e">
        <f t="shared" si="946"/>
        <v>#REF!</v>
      </c>
      <c r="T281" s="433"/>
      <c r="U281" s="235"/>
      <c r="V281" s="451" t="e">
        <f>(S280+V268)*V267</f>
        <v>#REF!</v>
      </c>
      <c r="X281" s="417"/>
      <c r="Y281" s="445" t="e">
        <f t="shared" si="947"/>
        <v>#REF!</v>
      </c>
      <c r="Z281" s="433"/>
      <c r="AA281" s="235"/>
      <c r="AB281" s="451" t="e">
        <f>(Y280+AB268)*AB267</f>
        <v>#REF!</v>
      </c>
      <c r="AC281" s="235"/>
      <c r="AD281" s="417"/>
      <c r="AE281" s="445" t="e">
        <f t="shared" si="948"/>
        <v>#REF!</v>
      </c>
      <c r="AF281" s="433"/>
      <c r="AG281" s="235"/>
      <c r="AH281" s="451" t="e">
        <f>(AE280+AH268)*AH267</f>
        <v>#REF!</v>
      </c>
      <c r="AJ281" s="417"/>
      <c r="AK281" s="445" t="e">
        <f t="shared" si="949"/>
        <v>#REF!</v>
      </c>
      <c r="AL281" s="433"/>
      <c r="AM281" s="235"/>
      <c r="AN281" s="451" t="e">
        <f>(AK280+AN268)*AN267</f>
        <v>#REF!</v>
      </c>
      <c r="AP281" s="417"/>
      <c r="AQ281" s="445" t="e">
        <f t="shared" si="950"/>
        <v>#REF!</v>
      </c>
      <c r="AR281" s="433"/>
      <c r="AS281" s="235"/>
      <c r="AT281" s="451" t="e">
        <f>(AQ280+AT268)*AT267</f>
        <v>#REF!</v>
      </c>
      <c r="AV281" s="417"/>
      <c r="AW281" s="445" t="e">
        <f t="shared" si="951"/>
        <v>#REF!</v>
      </c>
      <c r="AX281" s="433"/>
      <c r="AY281" s="235"/>
      <c r="AZ281" s="451" t="e">
        <f>(AW280+AZ268)*AZ267</f>
        <v>#REF!</v>
      </c>
      <c r="BA281" s="235"/>
      <c r="BB281" s="417"/>
      <c r="BC281" s="445" t="e">
        <f t="shared" si="952"/>
        <v>#REF!</v>
      </c>
      <c r="BD281" s="433"/>
      <c r="BE281" s="235"/>
      <c r="BF281" s="451" t="e">
        <f>(BC280+BF268)*BF267</f>
        <v>#REF!</v>
      </c>
      <c r="BH281" s="417"/>
      <c r="BI281" s="445" t="e">
        <f t="shared" si="953"/>
        <v>#REF!</v>
      </c>
      <c r="BJ281" s="433"/>
      <c r="BK281" s="235"/>
      <c r="BL281" s="451" t="e">
        <f>(BI280+BL268)*BL267</f>
        <v>#REF!</v>
      </c>
      <c r="BN281" s="417"/>
      <c r="BO281" s="445" t="e">
        <f t="shared" si="954"/>
        <v>#REF!</v>
      </c>
      <c r="BP281" s="433"/>
      <c r="BQ281" s="235"/>
      <c r="BR281" s="451" t="e">
        <f>(BO280+BR268)*BR267</f>
        <v>#REF!</v>
      </c>
      <c r="BT281" s="417"/>
      <c r="BU281" s="445" t="e">
        <f t="shared" si="955"/>
        <v>#REF!</v>
      </c>
      <c r="BV281" s="433"/>
      <c r="BW281" s="235"/>
      <c r="BX281" s="451" t="e">
        <f>(BU280+BX268)*BX267</f>
        <v>#REF!</v>
      </c>
      <c r="BZ281" s="433"/>
      <c r="CA281" s="445" t="e">
        <f t="shared" si="956"/>
        <v>#REF!</v>
      </c>
      <c r="CB281" s="433"/>
      <c r="CC281" s="235"/>
      <c r="CD281" s="451" t="e">
        <f>(CA280+CD268)*CD267</f>
        <v>#REF!</v>
      </c>
      <c r="CF281" s="417"/>
      <c r="CG281" s="445" t="e">
        <f t="shared" si="957"/>
        <v>#REF!</v>
      </c>
      <c r="CH281" s="433"/>
      <c r="CJ281" s="451" t="e">
        <f>(CG280+CJ268)*CJ267</f>
        <v>#REF!</v>
      </c>
      <c r="CL281" s="433"/>
    </row>
    <row r="282">
      <c r="A282" s="445">
        <f>-AB360</f>
        <v>-300</v>
      </c>
      <c r="B282" s="433"/>
      <c r="D282" s="451" t="e">
        <f>(A281+D268)*D267</f>
        <v>#REF!</v>
      </c>
      <c r="F282" s="417"/>
      <c r="G282" s="445">
        <f t="shared" si="944"/>
        <v>-300</v>
      </c>
      <c r="H282" s="417"/>
      <c r="I282" s="235"/>
      <c r="J282" s="451" t="e">
        <f>(G281+J268)*J267</f>
        <v>#REF!</v>
      </c>
      <c r="K282" s="235"/>
      <c r="L282" s="417"/>
      <c r="M282" s="445">
        <f t="shared" si="945"/>
        <v>-300</v>
      </c>
      <c r="N282" s="417"/>
      <c r="O282" s="235"/>
      <c r="P282" s="451" t="e">
        <f>(M281+P268)*P267</f>
        <v>#REF!</v>
      </c>
      <c r="Q282" s="235"/>
      <c r="R282" s="417"/>
      <c r="S282" s="445">
        <f t="shared" si="946"/>
        <v>-300</v>
      </c>
      <c r="T282" s="433"/>
      <c r="U282" s="235"/>
      <c r="V282" s="451" t="e">
        <f>(S281+V268)*V267</f>
        <v>#REF!</v>
      </c>
      <c r="X282" s="417"/>
      <c r="Y282" s="445">
        <f t="shared" si="947"/>
        <v>-300</v>
      </c>
      <c r="Z282" s="433"/>
      <c r="AA282" s="235"/>
      <c r="AB282" s="451" t="e">
        <f>(Y281+AB268)*AB267</f>
        <v>#REF!</v>
      </c>
      <c r="AC282" s="235"/>
      <c r="AD282" s="417"/>
      <c r="AE282" s="445">
        <f t="shared" si="948"/>
        <v>-300</v>
      </c>
      <c r="AF282" s="433"/>
      <c r="AG282" s="235"/>
      <c r="AH282" s="451" t="e">
        <f>(AE281+AH268)*AH267</f>
        <v>#REF!</v>
      </c>
      <c r="AJ282" s="417"/>
      <c r="AK282" s="445">
        <f t="shared" si="949"/>
        <v>-300</v>
      </c>
      <c r="AL282" s="433"/>
      <c r="AM282" s="235"/>
      <c r="AN282" s="451" t="e">
        <f>(AK281+AN268)*AN267</f>
        <v>#REF!</v>
      </c>
      <c r="AP282" s="417"/>
      <c r="AQ282" s="445">
        <f t="shared" si="950"/>
        <v>-300</v>
      </c>
      <c r="AR282" s="433"/>
      <c r="AS282" s="235"/>
      <c r="AT282" s="451" t="e">
        <f>(AQ281+AT268)*AT267</f>
        <v>#REF!</v>
      </c>
      <c r="AV282" s="417"/>
      <c r="AW282" s="445">
        <f t="shared" si="951"/>
        <v>-300</v>
      </c>
      <c r="AX282" s="433"/>
      <c r="AY282" s="235"/>
      <c r="AZ282" s="451" t="e">
        <f>(AW281+AZ268)*AZ267</f>
        <v>#REF!</v>
      </c>
      <c r="BA282" s="235"/>
      <c r="BB282" s="417"/>
      <c r="BC282" s="445">
        <f t="shared" si="952"/>
        <v>-300</v>
      </c>
      <c r="BD282" s="433"/>
      <c r="BE282" s="235"/>
      <c r="BF282" s="451" t="e">
        <f>(BC281+BF268)*BF267</f>
        <v>#REF!</v>
      </c>
      <c r="BH282" s="417"/>
      <c r="BI282" s="445">
        <f t="shared" si="953"/>
        <v>-300</v>
      </c>
      <c r="BJ282" s="433"/>
      <c r="BK282" s="235"/>
      <c r="BL282" s="451" t="e">
        <f>(BI281+BL268)*BL267</f>
        <v>#REF!</v>
      </c>
      <c r="BN282" s="417"/>
      <c r="BO282" s="445">
        <f t="shared" si="954"/>
        <v>-300</v>
      </c>
      <c r="BP282" s="433"/>
      <c r="BQ282" s="235"/>
      <c r="BR282" s="451" t="e">
        <f>(BO281+BR268)*BR267</f>
        <v>#REF!</v>
      </c>
      <c r="BT282" s="417"/>
      <c r="BU282" s="445">
        <f t="shared" si="955"/>
        <v>-300</v>
      </c>
      <c r="BV282" s="433"/>
      <c r="BW282" s="235"/>
      <c r="BX282" s="451" t="e">
        <f>(BU281+BX268)*BX267</f>
        <v>#REF!</v>
      </c>
      <c r="BZ282" s="433"/>
      <c r="CA282" s="445">
        <f t="shared" si="956"/>
        <v>-300</v>
      </c>
      <c r="CB282" s="433"/>
      <c r="CC282" s="235"/>
      <c r="CD282" s="451" t="e">
        <f>(CA281+CD268)*CD267</f>
        <v>#REF!</v>
      </c>
      <c r="CF282" s="417"/>
      <c r="CG282" s="445">
        <f t="shared" si="957"/>
        <v>-300</v>
      </c>
      <c r="CH282" s="433"/>
      <c r="CJ282" s="451" t="e">
        <f>(CG281+CJ268)*CJ267</f>
        <v>#REF!</v>
      </c>
      <c r="CL282" s="433"/>
    </row>
    <row r="283" ht="16.199999999999999">
      <c r="A283" s="445" t="e">
        <f>A260+A285</f>
        <v>#REF!</v>
      </c>
      <c r="B283" s="433"/>
      <c r="D283" s="452">
        <f>(A282+D268)*D267</f>
        <v>37.5</v>
      </c>
      <c r="F283" s="417"/>
      <c r="G283" s="445" t="e">
        <f t="shared" si="944"/>
        <v>#REF!</v>
      </c>
      <c r="H283" s="417"/>
      <c r="I283" s="235"/>
      <c r="J283" s="452">
        <f>(G282+J268)*J267</f>
        <v>37.5</v>
      </c>
      <c r="K283" s="235"/>
      <c r="L283" s="417"/>
      <c r="M283" s="445" t="e">
        <f t="shared" si="945"/>
        <v>#REF!</v>
      </c>
      <c r="N283" s="417"/>
      <c r="O283" s="235"/>
      <c r="P283" s="452">
        <f>(M282+P268)*P267</f>
        <v>37.5</v>
      </c>
      <c r="Q283" s="235"/>
      <c r="R283" s="417"/>
      <c r="S283" s="445" t="e">
        <f t="shared" si="946"/>
        <v>#REF!</v>
      </c>
      <c r="T283" s="433"/>
      <c r="U283" s="235"/>
      <c r="V283" s="452">
        <f>(S282+V268)*V267</f>
        <v>37.5</v>
      </c>
      <c r="X283" s="417"/>
      <c r="Y283" s="445" t="e">
        <f t="shared" si="947"/>
        <v>#REF!</v>
      </c>
      <c r="Z283" s="433"/>
      <c r="AA283" s="235"/>
      <c r="AB283" s="452">
        <f>(Y282+AB268)*AB267</f>
        <v>150</v>
      </c>
      <c r="AC283" s="235"/>
      <c r="AD283" s="417"/>
      <c r="AE283" s="445" t="e">
        <f t="shared" si="948"/>
        <v>#REF!</v>
      </c>
      <c r="AF283" s="433"/>
      <c r="AG283" s="235"/>
      <c r="AH283" s="452">
        <f>(AE282+AH268)*AH267</f>
        <v>150</v>
      </c>
      <c r="AJ283" s="417"/>
      <c r="AK283" s="445" t="e">
        <f t="shared" si="949"/>
        <v>#REF!</v>
      </c>
      <c r="AL283" s="433"/>
      <c r="AM283" s="235"/>
      <c r="AN283" s="452">
        <f>(AK282+AN268)*AN267</f>
        <v>0</v>
      </c>
      <c r="AP283" s="417"/>
      <c r="AQ283" s="445" t="e">
        <f t="shared" si="950"/>
        <v>#REF!</v>
      </c>
      <c r="AR283" s="433"/>
      <c r="AS283" s="235"/>
      <c r="AT283" s="452">
        <f>(AQ282+AT268)*AT267</f>
        <v>0</v>
      </c>
      <c r="AV283" s="417"/>
      <c r="AW283" s="445" t="e">
        <f t="shared" si="951"/>
        <v>#REF!</v>
      </c>
      <c r="AX283" s="433"/>
      <c r="AY283" s="235"/>
      <c r="AZ283" s="452">
        <f>(AW282+AZ268)*AZ267</f>
        <v>0</v>
      </c>
      <c r="BA283" s="235"/>
      <c r="BB283" s="417"/>
      <c r="BC283" s="445" t="e">
        <f t="shared" si="952"/>
        <v>#REF!</v>
      </c>
      <c r="BD283" s="433"/>
      <c r="BE283" s="235"/>
      <c r="BF283" s="452">
        <f>(BC282+BF268)*BF267</f>
        <v>0</v>
      </c>
      <c r="BH283" s="417"/>
      <c r="BI283" s="445" t="e">
        <f t="shared" si="953"/>
        <v>#REF!</v>
      </c>
      <c r="BJ283" s="433"/>
      <c r="BK283" s="235"/>
      <c r="BL283" s="452">
        <f>(BI282+BL268)*BL267</f>
        <v>0</v>
      </c>
      <c r="BN283" s="417"/>
      <c r="BO283" s="445" t="e">
        <f t="shared" si="954"/>
        <v>#REF!</v>
      </c>
      <c r="BP283" s="433"/>
      <c r="BQ283" s="235"/>
      <c r="BR283" s="452">
        <f>(BO282+BR268)*BR267</f>
        <v>0</v>
      </c>
      <c r="BT283" s="417"/>
      <c r="BU283" s="445" t="e">
        <f t="shared" si="955"/>
        <v>#REF!</v>
      </c>
      <c r="BV283" s="433"/>
      <c r="BW283" s="235"/>
      <c r="BX283" s="452">
        <f>(BU282+BX268)*BX267</f>
        <v>0</v>
      </c>
      <c r="BZ283" s="433"/>
      <c r="CA283" s="445" t="e">
        <f t="shared" si="956"/>
        <v>#REF!</v>
      </c>
      <c r="CB283" s="433"/>
      <c r="CC283" s="235"/>
      <c r="CD283" s="452">
        <f>(CA282+CD268)*CD267</f>
        <v>0</v>
      </c>
      <c r="CF283" s="417"/>
      <c r="CG283" s="445" t="e">
        <f t="shared" si="957"/>
        <v>#REF!</v>
      </c>
      <c r="CH283" s="433"/>
      <c r="CJ283" s="452">
        <f>(CG282+CJ268)*CJ267</f>
        <v>0</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958">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958"/>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958"/>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958"/>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958"/>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958"/>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958"/>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958"/>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958"/>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958"/>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958"/>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958"/>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958"/>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958"/>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958"/>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945"/>
        <v>17815</v>
      </c>
      <c r="N303" s="433"/>
      <c r="O303" s="540"/>
      <c r="P303" s="541"/>
      <c r="Q303" s="542"/>
      <c r="R303" s="543" t="s">
        <v>823</v>
      </c>
      <c r="S303" s="417">
        <f t="shared" si="946"/>
        <v>17815</v>
      </c>
      <c r="U303" s="540"/>
      <c r="V303" s="541"/>
      <c r="W303" s="542"/>
      <c r="X303" s="543" t="s">
        <v>823</v>
      </c>
      <c r="Y303" s="417">
        <f t="shared" si="947"/>
        <v>17815</v>
      </c>
      <c r="Z303" s="417"/>
      <c r="AA303" s="540"/>
      <c r="AB303" s="541"/>
      <c r="AC303" s="542"/>
      <c r="AD303" s="543" t="s">
        <v>823</v>
      </c>
      <c r="AE303" s="417">
        <f t="shared" si="948"/>
        <v>17815</v>
      </c>
      <c r="AG303" s="540"/>
      <c r="AH303" s="541"/>
      <c r="AI303" s="542"/>
      <c r="AJ303" s="543" t="s">
        <v>823</v>
      </c>
      <c r="AK303" s="417">
        <f t="shared" si="949"/>
        <v>17815</v>
      </c>
      <c r="AL303" s="417"/>
      <c r="AM303" s="540"/>
      <c r="AN303" s="541"/>
      <c r="AO303" s="542"/>
      <c r="AP303" s="543" t="s">
        <v>823</v>
      </c>
      <c r="AQ303" s="417">
        <f t="shared" si="950"/>
        <v>17815</v>
      </c>
      <c r="AR303" s="417"/>
      <c r="AS303" s="540"/>
      <c r="AT303" s="541"/>
      <c r="AU303" s="542"/>
      <c r="AV303" s="543" t="s">
        <v>823</v>
      </c>
      <c r="AW303" s="417">
        <f t="shared" si="951"/>
        <v>17815</v>
      </c>
      <c r="AX303" s="417"/>
      <c r="AY303" s="540"/>
      <c r="AZ303" s="541"/>
      <c r="BA303" s="542"/>
      <c r="BB303" s="543" t="s">
        <v>823</v>
      </c>
      <c r="BC303" s="417">
        <f t="shared" si="952"/>
        <v>17815</v>
      </c>
      <c r="BE303" s="540"/>
      <c r="BF303" s="541"/>
      <c r="BG303" s="542"/>
      <c r="BH303" s="543" t="s">
        <v>823</v>
      </c>
      <c r="BI303" s="417">
        <f t="shared" si="953"/>
        <v>17815</v>
      </c>
      <c r="BJ303" s="417"/>
      <c r="BK303" s="540"/>
      <c r="BL303" s="541"/>
      <c r="BM303" s="542"/>
      <c r="BN303" s="543" t="s">
        <v>823</v>
      </c>
      <c r="BO303" s="417">
        <f t="shared" si="954"/>
        <v>17815</v>
      </c>
      <c r="BP303" s="417"/>
      <c r="BQ303" s="540"/>
      <c r="BR303" s="541"/>
      <c r="BS303" s="542"/>
      <c r="BT303" s="543" t="s">
        <v>823</v>
      </c>
      <c r="BU303" s="417">
        <f t="shared" si="955"/>
        <v>17815</v>
      </c>
      <c r="BV303" s="417"/>
      <c r="BW303" s="540"/>
      <c r="BX303" s="541"/>
      <c r="BY303" s="542"/>
      <c r="BZ303" s="433"/>
      <c r="CA303" s="417">
        <f t="shared" si="956"/>
        <v>17815</v>
      </c>
      <c r="CB303" s="417"/>
      <c r="CC303" s="540"/>
      <c r="CD303" s="541"/>
      <c r="CE303" s="542"/>
      <c r="CF303" s="543" t="s">
        <v>823</v>
      </c>
      <c r="CG303" s="417">
        <f t="shared" si="957"/>
        <v>17815</v>
      </c>
      <c r="CH303" s="417"/>
      <c r="CI303" s="540"/>
      <c r="CJ303" s="541"/>
      <c r="CK303" s="542"/>
      <c r="CL303" s="433"/>
    </row>
    <row r="304" ht="16.800000000000001" hidden="1">
      <c r="A304" s="235"/>
      <c r="B304" s="235"/>
      <c r="C304" s="544" t="s">
        <v>824</v>
      </c>
      <c r="D304" s="544"/>
      <c r="E304" s="545"/>
      <c r="F304" s="546" t="s">
        <v>825</v>
      </c>
      <c r="G304" s="547">
        <f>D316</f>
        <v>197989.89873223333</v>
      </c>
      <c r="H304" s="433"/>
      <c r="I304" s="548" t="s">
        <v>824</v>
      </c>
      <c r="J304" s="544"/>
      <c r="K304" s="545"/>
      <c r="L304" s="546" t="s">
        <v>825</v>
      </c>
      <c r="M304" s="547">
        <f t="shared" si="945"/>
        <v>197989.89873223333</v>
      </c>
      <c r="N304" s="433"/>
      <c r="O304" s="548" t="s">
        <v>824</v>
      </c>
      <c r="P304" s="544"/>
      <c r="Q304" s="545"/>
      <c r="R304" s="546" t="s">
        <v>825</v>
      </c>
      <c r="S304" s="547">
        <f t="shared" si="946"/>
        <v>197989.89873223333</v>
      </c>
      <c r="T304" s="433"/>
      <c r="U304" s="548" t="s">
        <v>824</v>
      </c>
      <c r="V304" s="544"/>
      <c r="W304" s="545"/>
      <c r="X304" s="546" t="s">
        <v>825</v>
      </c>
      <c r="Y304" s="547">
        <f t="shared" si="947"/>
        <v>197989.89873223333</v>
      </c>
      <c r="Z304" s="433"/>
      <c r="AA304" s="548" t="s">
        <v>824</v>
      </c>
      <c r="AB304" s="544"/>
      <c r="AC304" s="545"/>
      <c r="AD304" s="546" t="s">
        <v>825</v>
      </c>
      <c r="AE304" s="547">
        <f t="shared" si="948"/>
        <v>197989.89873223333</v>
      </c>
      <c r="AF304" s="433"/>
      <c r="AG304" s="548" t="s">
        <v>824</v>
      </c>
      <c r="AH304" s="544"/>
      <c r="AI304" s="545"/>
      <c r="AJ304" s="546" t="s">
        <v>825</v>
      </c>
      <c r="AK304" s="547">
        <f t="shared" si="949"/>
        <v>197989.89873223333</v>
      </c>
      <c r="AL304" s="433"/>
      <c r="AM304" s="548" t="s">
        <v>824</v>
      </c>
      <c r="AN304" s="544"/>
      <c r="AO304" s="545"/>
      <c r="AP304" s="546" t="s">
        <v>825</v>
      </c>
      <c r="AQ304" s="547">
        <f t="shared" si="950"/>
        <v>197989.89873223333</v>
      </c>
      <c r="AR304" s="433"/>
      <c r="AS304" s="548" t="s">
        <v>824</v>
      </c>
      <c r="AT304" s="544"/>
      <c r="AU304" s="545"/>
      <c r="AV304" s="546" t="s">
        <v>825</v>
      </c>
      <c r="AW304" s="547">
        <f t="shared" si="951"/>
        <v>197989.89873223333</v>
      </c>
      <c r="AX304" s="433"/>
      <c r="AY304" s="548" t="s">
        <v>824</v>
      </c>
      <c r="AZ304" s="544"/>
      <c r="BA304" s="545"/>
      <c r="BB304" s="546" t="s">
        <v>825</v>
      </c>
      <c r="BC304" s="547">
        <f t="shared" si="952"/>
        <v>197989.89873223333</v>
      </c>
      <c r="BD304" s="433"/>
      <c r="BE304" s="548" t="s">
        <v>824</v>
      </c>
      <c r="BF304" s="544"/>
      <c r="BG304" s="545"/>
      <c r="BH304" s="546" t="s">
        <v>825</v>
      </c>
      <c r="BI304" s="547">
        <f t="shared" si="953"/>
        <v>197989.89873223333</v>
      </c>
      <c r="BJ304" s="433"/>
      <c r="BK304" s="548" t="s">
        <v>824</v>
      </c>
      <c r="BL304" s="544"/>
      <c r="BM304" s="545"/>
      <c r="BN304" s="546" t="s">
        <v>825</v>
      </c>
      <c r="BO304" s="547">
        <f t="shared" si="954"/>
        <v>197989.89873223333</v>
      </c>
      <c r="BP304" s="433"/>
      <c r="BQ304" s="548" t="s">
        <v>824</v>
      </c>
      <c r="BR304" s="544"/>
      <c r="BS304" s="545"/>
      <c r="BT304" s="546" t="s">
        <v>825</v>
      </c>
      <c r="BU304" s="547">
        <f t="shared" si="955"/>
        <v>197989.89873223333</v>
      </c>
      <c r="BV304" s="433"/>
      <c r="BW304" s="548" t="s">
        <v>824</v>
      </c>
      <c r="BX304" s="544"/>
      <c r="BY304" s="545"/>
      <c r="BZ304" s="235"/>
      <c r="CA304" s="547">
        <f t="shared" si="956"/>
        <v>197989.89873223333</v>
      </c>
      <c r="CB304" s="433"/>
      <c r="CC304" s="548" t="s">
        <v>824</v>
      </c>
      <c r="CD304" s="544"/>
      <c r="CE304" s="545"/>
      <c r="CF304" s="546" t="s">
        <v>825</v>
      </c>
      <c r="CG304" s="547">
        <f t="shared" si="957"/>
        <v>197989.89873223333</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6.199999999999999"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199999999999999"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6.199999999999999" hidden="1">
      <c r="A314" s="558" t="str">
        <f t="shared" ref="A314:A318" si="959">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6.199999999999999" hidden="1">
      <c r="A315" s="450">
        <f t="shared" si="959"/>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6.199999999999999" hidden="1">
      <c r="A316" s="450" t="str">
        <f t="shared" si="959"/>
        <v>p.p.</v>
      </c>
      <c r="B316" s="559"/>
      <c r="C316" s="417" t="s">
        <v>387</v>
      </c>
      <c r="D316" s="451">
        <f>D339</f>
        <v>197989.89873223333</v>
      </c>
      <c r="E316" s="417"/>
      <c r="F316" s="433"/>
      <c r="G316" s="417"/>
      <c r="H316" s="433"/>
      <c r="I316" s="417"/>
      <c r="J316" s="451">
        <f>D316</f>
        <v>197989.89873223333</v>
      </c>
      <c r="K316" s="417"/>
      <c r="L316" s="433"/>
      <c r="M316" s="417"/>
      <c r="N316" s="433"/>
      <c r="O316" s="417"/>
      <c r="P316" s="451">
        <f>J316</f>
        <v>197989.89873223333</v>
      </c>
      <c r="Q316" s="417"/>
      <c r="R316" s="433"/>
      <c r="S316" s="417"/>
      <c r="T316" s="433"/>
      <c r="U316" s="417"/>
      <c r="V316" s="451">
        <f>P316</f>
        <v>197989.89873223333</v>
      </c>
      <c r="W316" s="417"/>
      <c r="X316" s="433"/>
      <c r="Y316" s="417"/>
      <c r="Z316" s="433"/>
      <c r="AA316" s="417"/>
      <c r="AB316" s="451">
        <f>V316</f>
        <v>197989.89873223333</v>
      </c>
      <c r="AC316" s="417"/>
      <c r="AD316" s="433"/>
      <c r="AE316" s="417"/>
      <c r="AF316" s="433"/>
      <c r="AG316" s="417"/>
      <c r="AH316" s="451">
        <f>AB316</f>
        <v>197989.89873223333</v>
      </c>
      <c r="AI316" s="417"/>
      <c r="AJ316" s="433"/>
      <c r="AK316" s="417"/>
      <c r="AL316" s="433"/>
      <c r="AM316" s="417"/>
      <c r="AN316" s="451">
        <f>AH316</f>
        <v>197989.89873223333</v>
      </c>
      <c r="AO316" s="417"/>
      <c r="AP316" s="433"/>
      <c r="AQ316" s="417"/>
      <c r="AR316" s="433"/>
      <c r="AS316" s="417"/>
      <c r="AT316" s="451">
        <f>AN316</f>
        <v>197989.89873223333</v>
      </c>
      <c r="AU316" s="417"/>
      <c r="AV316" s="433"/>
      <c r="AW316" s="417"/>
      <c r="AX316" s="433"/>
      <c r="AY316" s="417"/>
      <c r="AZ316" s="451">
        <f>AT316</f>
        <v>197989.89873223333</v>
      </c>
      <c r="BA316" s="417"/>
      <c r="BB316" s="433"/>
      <c r="BC316" s="417"/>
      <c r="BD316" s="433"/>
      <c r="BE316" s="417"/>
      <c r="BF316" s="451">
        <f>AZ316</f>
        <v>197989.89873223333</v>
      </c>
      <c r="BG316" s="417"/>
      <c r="BH316" s="433"/>
      <c r="BI316" s="417"/>
      <c r="BJ316" s="433"/>
      <c r="BK316" s="417"/>
      <c r="BL316" s="451">
        <f>BF316</f>
        <v>197989.89873223333</v>
      </c>
      <c r="BM316" s="417"/>
      <c r="BN316" s="433"/>
      <c r="BO316" s="417"/>
      <c r="BP316" s="433"/>
      <c r="BQ316" s="417"/>
      <c r="BR316" s="451">
        <f>BL316</f>
        <v>197989.89873223333</v>
      </c>
      <c r="BS316" s="417"/>
      <c r="BT316" s="433"/>
      <c r="BU316" s="417"/>
      <c r="BV316" s="433"/>
      <c r="BW316" s="417"/>
      <c r="BX316" s="451">
        <f>BR316</f>
        <v>197989.89873223333</v>
      </c>
      <c r="BY316" s="417"/>
      <c r="BZ316" s="235"/>
      <c r="CA316" s="417"/>
      <c r="CB316" s="433"/>
      <c r="CC316" s="417"/>
      <c r="CD316" s="451">
        <f>BX316</f>
        <v>197989.89873223333</v>
      </c>
      <c r="CE316" s="417"/>
      <c r="CF316" s="433"/>
      <c r="CG316" s="417"/>
      <c r="CH316" s="433"/>
      <c r="CI316" s="417"/>
      <c r="CJ316" s="451">
        <f>CD316</f>
        <v>197989.89873223333</v>
      </c>
      <c r="CK316" s="417"/>
      <c r="CL316" s="235"/>
    </row>
    <row r="317" ht="16.199999999999999" hidden="1">
      <c r="A317" s="560">
        <f t="shared" si="959"/>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959"/>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6.199999999999999" hidden="1">
      <c r="A319" s="235"/>
      <c r="B319" s="235"/>
      <c r="C319" s="562" t="s">
        <v>835</v>
      </c>
      <c r="D319" s="451">
        <f>D318*D314/2</f>
        <v>0</v>
      </c>
      <c r="E319" s="417"/>
      <c r="F319" s="433"/>
      <c r="G319" s="449"/>
      <c r="H319" s="433"/>
      <c r="I319" s="562" t="s">
        <v>835</v>
      </c>
      <c r="J319" s="451">
        <f>J318*J314/2</f>
        <v>0</v>
      </c>
      <c r="K319" s="417"/>
      <c r="L319" s="433"/>
      <c r="M319" s="449">
        <f t="shared" si="945"/>
        <v>0</v>
      </c>
      <c r="N319" s="433"/>
      <c r="O319" s="562" t="s">
        <v>835</v>
      </c>
      <c r="P319" s="451">
        <f>P318*P314/2</f>
        <v>0</v>
      </c>
      <c r="Q319" s="417"/>
      <c r="R319" s="433"/>
      <c r="S319" s="449">
        <f t="shared" si="946"/>
        <v>0</v>
      </c>
      <c r="T319" s="433"/>
      <c r="U319" s="562" t="s">
        <v>835</v>
      </c>
      <c r="V319" s="451">
        <f>V318*V314/2</f>
        <v>0</v>
      </c>
      <c r="W319" s="417"/>
      <c r="X319" s="433"/>
      <c r="Y319" s="449">
        <f t="shared" si="947"/>
        <v>0</v>
      </c>
      <c r="Z319" s="433"/>
      <c r="AA319" s="562" t="s">
        <v>835</v>
      </c>
      <c r="AB319" s="451">
        <f>AB318*AB314/2</f>
        <v>0</v>
      </c>
      <c r="AC319" s="417"/>
      <c r="AD319" s="433"/>
      <c r="AE319" s="449">
        <f t="shared" si="948"/>
        <v>0</v>
      </c>
      <c r="AF319" s="433"/>
      <c r="AG319" s="562" t="s">
        <v>835</v>
      </c>
      <c r="AH319" s="451">
        <f>AH318*AH314/2</f>
        <v>0</v>
      </c>
      <c r="AI319" s="417"/>
      <c r="AJ319" s="433"/>
      <c r="AK319" s="449">
        <f t="shared" si="949"/>
        <v>0</v>
      </c>
      <c r="AL319" s="433"/>
      <c r="AM319" s="562" t="s">
        <v>835</v>
      </c>
      <c r="AN319" s="451">
        <f>AN318*AN314/2</f>
        <v>0</v>
      </c>
      <c r="AO319" s="417"/>
      <c r="AP319" s="433"/>
      <c r="AQ319" s="449">
        <f t="shared" si="950"/>
        <v>0</v>
      </c>
      <c r="AR319" s="433"/>
      <c r="AS319" s="562" t="s">
        <v>835</v>
      </c>
      <c r="AT319" s="451">
        <f>AT318*AT314/2</f>
        <v>0</v>
      </c>
      <c r="AU319" s="417"/>
      <c r="AV319" s="433"/>
      <c r="AW319" s="449">
        <f t="shared" si="951"/>
        <v>0</v>
      </c>
      <c r="AX319" s="433"/>
      <c r="AY319" s="562" t="s">
        <v>835</v>
      </c>
      <c r="AZ319" s="451">
        <f>AZ318*AZ314/2</f>
        <v>0</v>
      </c>
      <c r="BA319" s="417"/>
      <c r="BB319" s="433"/>
      <c r="BC319" s="449">
        <f t="shared" si="952"/>
        <v>0</v>
      </c>
      <c r="BD319" s="433"/>
      <c r="BE319" s="562" t="s">
        <v>835</v>
      </c>
      <c r="BF319" s="451">
        <f>BF318*BF314/2</f>
        <v>0</v>
      </c>
      <c r="BG319" s="417"/>
      <c r="BH319" s="433"/>
      <c r="BI319" s="449">
        <f t="shared" si="953"/>
        <v>0</v>
      </c>
      <c r="BJ319" s="433"/>
      <c r="BK319" s="562" t="s">
        <v>835</v>
      </c>
      <c r="BL319" s="451">
        <f>BL318*BL314/2</f>
        <v>0</v>
      </c>
      <c r="BM319" s="417"/>
      <c r="BN319" s="433"/>
      <c r="BO319" s="449">
        <f t="shared" si="954"/>
        <v>0</v>
      </c>
      <c r="BP319" s="433"/>
      <c r="BQ319" s="562" t="s">
        <v>835</v>
      </c>
      <c r="BR319" s="451">
        <f>BR318*BR314/2</f>
        <v>0</v>
      </c>
      <c r="BS319" s="417"/>
      <c r="BT319" s="433"/>
      <c r="BU319" s="449">
        <f t="shared" si="955"/>
        <v>0</v>
      </c>
      <c r="BV319" s="433"/>
      <c r="BW319" s="562" t="s">
        <v>835</v>
      </c>
      <c r="BX319" s="451">
        <f>BX318*BX314/2</f>
        <v>0</v>
      </c>
      <c r="BY319" s="417"/>
      <c r="BZ319" s="433"/>
      <c r="CA319" s="449">
        <f t="shared" si="956"/>
        <v>0</v>
      </c>
      <c r="CB319" s="433"/>
      <c r="CC319" s="562" t="s">
        <v>835</v>
      </c>
      <c r="CD319" s="451">
        <f>CD318*CD314/2</f>
        <v>0</v>
      </c>
      <c r="CE319" s="417"/>
      <c r="CF319" s="433"/>
      <c r="CG319" s="449">
        <f t="shared" si="957"/>
        <v>0</v>
      </c>
      <c r="CH319" s="433"/>
      <c r="CI319" s="562" t="s">
        <v>835</v>
      </c>
      <c r="CJ319" s="451">
        <f>CJ318*CJ314/2</f>
        <v>0</v>
      </c>
      <c r="CK319" s="417"/>
      <c r="CL319" s="433"/>
    </row>
    <row r="320" ht="16.199999999999999" hidden="1">
      <c r="A320" s="433"/>
      <c r="B320" s="235"/>
      <c r="C320" s="563" t="s">
        <v>836</v>
      </c>
      <c r="D320" s="451"/>
      <c r="E320" s="417"/>
      <c r="F320" s="433"/>
      <c r="G320" s="451"/>
      <c r="H320" s="433"/>
      <c r="I320" s="563" t="s">
        <v>836</v>
      </c>
      <c r="J320" s="451"/>
      <c r="K320" s="417"/>
      <c r="L320" s="433"/>
      <c r="M320" s="451">
        <f t="shared" si="945"/>
        <v>0</v>
      </c>
      <c r="N320" s="433"/>
      <c r="O320" s="563" t="s">
        <v>836</v>
      </c>
      <c r="P320" s="451"/>
      <c r="Q320" s="417"/>
      <c r="R320" s="433"/>
      <c r="S320" s="451">
        <f t="shared" si="946"/>
        <v>0</v>
      </c>
      <c r="T320" s="433"/>
      <c r="U320" s="563" t="s">
        <v>836</v>
      </c>
      <c r="V320" s="451"/>
      <c r="W320" s="417"/>
      <c r="X320" s="433"/>
      <c r="Y320" s="451">
        <f t="shared" si="947"/>
        <v>0</v>
      </c>
      <c r="Z320" s="433"/>
      <c r="AA320" s="563" t="s">
        <v>836</v>
      </c>
      <c r="AB320" s="451"/>
      <c r="AC320" s="417"/>
      <c r="AD320" s="433"/>
      <c r="AE320" s="451">
        <f t="shared" si="948"/>
        <v>0</v>
      </c>
      <c r="AF320" s="433"/>
      <c r="AG320" s="563" t="s">
        <v>836</v>
      </c>
      <c r="AH320" s="451"/>
      <c r="AI320" s="417"/>
      <c r="AJ320" s="433"/>
      <c r="AK320" s="451">
        <f t="shared" si="949"/>
        <v>0</v>
      </c>
      <c r="AL320" s="433"/>
      <c r="AM320" s="563" t="s">
        <v>836</v>
      </c>
      <c r="AN320" s="451"/>
      <c r="AO320" s="417"/>
      <c r="AP320" s="433"/>
      <c r="AQ320" s="451">
        <f t="shared" si="950"/>
        <v>0</v>
      </c>
      <c r="AR320" s="433"/>
      <c r="AS320" s="563" t="s">
        <v>836</v>
      </c>
      <c r="AT320" s="451"/>
      <c r="AU320" s="417"/>
      <c r="AV320" s="433"/>
      <c r="AW320" s="451">
        <f t="shared" si="951"/>
        <v>0</v>
      </c>
      <c r="AX320" s="433"/>
      <c r="AY320" s="563" t="s">
        <v>836</v>
      </c>
      <c r="AZ320" s="451"/>
      <c r="BA320" s="417"/>
      <c r="BB320" s="433"/>
      <c r="BC320" s="451">
        <f t="shared" si="952"/>
        <v>0</v>
      </c>
      <c r="BD320" s="433"/>
      <c r="BE320" s="563" t="s">
        <v>836</v>
      </c>
      <c r="BF320" s="451"/>
      <c r="BG320" s="417"/>
      <c r="BH320" s="433"/>
      <c r="BI320" s="451">
        <f t="shared" si="953"/>
        <v>0</v>
      </c>
      <c r="BJ320" s="433"/>
      <c r="BK320" s="563" t="s">
        <v>836</v>
      </c>
      <c r="BL320" s="451"/>
      <c r="BM320" s="417"/>
      <c r="BN320" s="433"/>
      <c r="BO320" s="451">
        <f t="shared" si="954"/>
        <v>0</v>
      </c>
      <c r="BP320" s="433"/>
      <c r="BQ320" s="563" t="s">
        <v>836</v>
      </c>
      <c r="BR320" s="451"/>
      <c r="BS320" s="417"/>
      <c r="BT320" s="433"/>
      <c r="BU320" s="451">
        <f t="shared" si="955"/>
        <v>0</v>
      </c>
      <c r="BV320" s="433"/>
      <c r="BW320" s="563" t="s">
        <v>836</v>
      </c>
      <c r="BX320" s="451"/>
      <c r="BY320" s="417"/>
      <c r="BZ320" s="433"/>
      <c r="CA320" s="451">
        <f t="shared" si="956"/>
        <v>0</v>
      </c>
      <c r="CB320" s="433"/>
      <c r="CC320" s="563" t="s">
        <v>836</v>
      </c>
      <c r="CD320" s="451"/>
      <c r="CE320" s="417"/>
      <c r="CF320" s="433"/>
      <c r="CG320" s="451">
        <f t="shared" si="957"/>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945"/>
        <v>0</v>
      </c>
      <c r="N321" s="433"/>
      <c r="O321" s="561" t="s">
        <v>837</v>
      </c>
      <c r="P321" s="452">
        <f>IF(P314=0,0,-1*(P308+P329)/P314)</f>
        <v>0</v>
      </c>
      <c r="Q321" s="417"/>
      <c r="R321" s="433"/>
      <c r="S321" s="450">
        <f t="shared" si="946"/>
        <v>0</v>
      </c>
      <c r="T321" s="433"/>
      <c r="U321" s="561" t="s">
        <v>837</v>
      </c>
      <c r="V321" s="452">
        <f>IF(V314=0,0,-1*(V308+V329)/V314)</f>
        <v>0</v>
      </c>
      <c r="W321" s="417"/>
      <c r="X321" s="564"/>
      <c r="Y321" s="450">
        <f t="shared" si="947"/>
        <v>0</v>
      </c>
      <c r="Z321" s="433"/>
      <c r="AA321" s="561" t="s">
        <v>837</v>
      </c>
      <c r="AB321" s="452">
        <f>IF(AB314=0,0,-1*(AB308+AB329)/AB314)</f>
        <v>0</v>
      </c>
      <c r="AC321" s="417"/>
      <c r="AD321" s="433"/>
      <c r="AE321" s="450">
        <f t="shared" si="948"/>
        <v>0</v>
      </c>
      <c r="AF321" s="433"/>
      <c r="AG321" s="561" t="s">
        <v>837</v>
      </c>
      <c r="AH321" s="452">
        <f>IF(AH314=0,0,-1*(AH308+AH329)/AH314)</f>
        <v>0</v>
      </c>
      <c r="AI321" s="417"/>
      <c r="AJ321" s="564"/>
      <c r="AK321" s="450">
        <f t="shared" si="949"/>
        <v>0</v>
      </c>
      <c r="AL321" s="433"/>
      <c r="AM321" s="561" t="s">
        <v>837</v>
      </c>
      <c r="AN321" s="452">
        <f>IF(AN314=0,0,-1*(AN308+AN329)/AN314)</f>
        <v>0</v>
      </c>
      <c r="AO321" s="417"/>
      <c r="AP321" s="564"/>
      <c r="AQ321" s="450">
        <f t="shared" si="950"/>
        <v>0</v>
      </c>
      <c r="AR321" s="433"/>
      <c r="AS321" s="561" t="s">
        <v>837</v>
      </c>
      <c r="AT321" s="452">
        <f>IF(AT314=0,0,-1*(AT308+AT329)/AT314)</f>
        <v>0</v>
      </c>
      <c r="AU321" s="417"/>
      <c r="AV321" s="564"/>
      <c r="AW321" s="450">
        <f t="shared" si="951"/>
        <v>0</v>
      </c>
      <c r="AX321" s="433"/>
      <c r="AY321" s="561" t="s">
        <v>837</v>
      </c>
      <c r="AZ321" s="452">
        <f>IF(AZ314=0,0,-1*(AZ308+AZ329)/AZ314)</f>
        <v>0</v>
      </c>
      <c r="BA321" s="417"/>
      <c r="BB321" s="433"/>
      <c r="BC321" s="450">
        <f t="shared" si="952"/>
        <v>0</v>
      </c>
      <c r="BD321" s="433"/>
      <c r="BE321" s="561" t="s">
        <v>837</v>
      </c>
      <c r="BF321" s="452">
        <f>IF(BF314=0,0,-1*(BF308+BF329)/BF314)</f>
        <v>0</v>
      </c>
      <c r="BG321" s="417"/>
      <c r="BH321" s="564"/>
      <c r="BI321" s="450">
        <f t="shared" si="953"/>
        <v>0</v>
      </c>
      <c r="BJ321" s="433"/>
      <c r="BK321" s="561" t="s">
        <v>837</v>
      </c>
      <c r="BL321" s="452">
        <f>IF(BL314=0,0,-1*(BL308+BL329)/BL314)</f>
        <v>0</v>
      </c>
      <c r="BM321" s="417"/>
      <c r="BN321" s="564"/>
      <c r="BO321" s="450">
        <f t="shared" si="954"/>
        <v>0</v>
      </c>
      <c r="BP321" s="433"/>
      <c r="BQ321" s="561" t="s">
        <v>837</v>
      </c>
      <c r="BR321" s="452">
        <f>IF(BR314=0,0,-1*(BR308+BR329)/BR314)</f>
        <v>0</v>
      </c>
      <c r="BS321" s="417"/>
      <c r="BT321" s="564"/>
      <c r="BU321" s="450">
        <f t="shared" si="955"/>
        <v>0</v>
      </c>
      <c r="BV321" s="433"/>
      <c r="BW321" s="561" t="s">
        <v>837</v>
      </c>
      <c r="BX321" s="452">
        <f>IF(BX314=0,0,-1*(BX308+BX329)/BX314)</f>
        <v>0</v>
      </c>
      <c r="BY321" s="417"/>
      <c r="BZ321" s="564"/>
      <c r="CA321" s="450">
        <f t="shared" si="956"/>
        <v>0</v>
      </c>
      <c r="CB321" s="433"/>
      <c r="CC321" s="561" t="s">
        <v>837</v>
      </c>
      <c r="CD321" s="452">
        <f>IF(CD314=0,0,-1*(CD308+CD329)/CD314)</f>
        <v>0</v>
      </c>
      <c r="CE321" s="417"/>
      <c r="CF321" s="564"/>
      <c r="CG321" s="450">
        <f t="shared" si="957"/>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945"/>
        <v>0</v>
      </c>
      <c r="N322" s="433"/>
      <c r="O322" s="565" t="s">
        <v>838</v>
      </c>
      <c r="P322" s="451">
        <f>P318*P314/2</f>
        <v>0</v>
      </c>
      <c r="Q322" s="417"/>
      <c r="R322" s="433"/>
      <c r="S322" s="452">
        <f t="shared" si="946"/>
        <v>0</v>
      </c>
      <c r="T322" s="433"/>
      <c r="U322" s="565" t="s">
        <v>838</v>
      </c>
      <c r="V322" s="451">
        <f>V318*V314/2</f>
        <v>0</v>
      </c>
      <c r="W322" s="417"/>
      <c r="X322" s="433"/>
      <c r="Y322" s="452">
        <f t="shared" si="947"/>
        <v>0</v>
      </c>
      <c r="Z322" s="433"/>
      <c r="AA322" s="565" t="s">
        <v>838</v>
      </c>
      <c r="AB322" s="451">
        <f>AB318*AB314/2</f>
        <v>0</v>
      </c>
      <c r="AC322" s="417"/>
      <c r="AD322" s="433"/>
      <c r="AE322" s="452">
        <f t="shared" si="948"/>
        <v>0</v>
      </c>
      <c r="AF322" s="433"/>
      <c r="AG322" s="565" t="s">
        <v>838</v>
      </c>
      <c r="AH322" s="451">
        <f>AH318*AH314/2</f>
        <v>0</v>
      </c>
      <c r="AI322" s="417"/>
      <c r="AJ322" s="433"/>
      <c r="AK322" s="452">
        <f t="shared" si="949"/>
        <v>0</v>
      </c>
      <c r="AL322" s="433"/>
      <c r="AM322" s="565" t="s">
        <v>838</v>
      </c>
      <c r="AN322" s="451">
        <f>AN318*AN314/2</f>
        <v>0</v>
      </c>
      <c r="AO322" s="417"/>
      <c r="AP322" s="433"/>
      <c r="AQ322" s="452">
        <f t="shared" si="950"/>
        <v>0</v>
      </c>
      <c r="AR322" s="433"/>
      <c r="AS322" s="565" t="s">
        <v>838</v>
      </c>
      <c r="AT322" s="451">
        <f>AT318*AT314/2</f>
        <v>0</v>
      </c>
      <c r="AU322" s="417"/>
      <c r="AV322" s="433"/>
      <c r="AW322" s="452">
        <f t="shared" si="951"/>
        <v>0</v>
      </c>
      <c r="AX322" s="433"/>
      <c r="AY322" s="565" t="s">
        <v>838</v>
      </c>
      <c r="AZ322" s="451">
        <f>AZ318*AZ314/2</f>
        <v>0</v>
      </c>
      <c r="BA322" s="417"/>
      <c r="BB322" s="433"/>
      <c r="BC322" s="452">
        <f t="shared" si="952"/>
        <v>0</v>
      </c>
      <c r="BD322" s="433"/>
      <c r="BE322" s="565" t="s">
        <v>838</v>
      </c>
      <c r="BF322" s="451">
        <f>BF318*BF314/2</f>
        <v>0</v>
      </c>
      <c r="BG322" s="417"/>
      <c r="BH322" s="433"/>
      <c r="BI322" s="452">
        <f t="shared" si="953"/>
        <v>0</v>
      </c>
      <c r="BJ322" s="433"/>
      <c r="BK322" s="565" t="s">
        <v>838</v>
      </c>
      <c r="BL322" s="451">
        <f>BL318*BL314/2</f>
        <v>0</v>
      </c>
      <c r="BM322" s="417"/>
      <c r="BN322" s="433"/>
      <c r="BO322" s="452">
        <f t="shared" si="954"/>
        <v>0</v>
      </c>
      <c r="BP322" s="433"/>
      <c r="BQ322" s="565" t="s">
        <v>838</v>
      </c>
      <c r="BR322" s="451">
        <f>BR318*BR314/2</f>
        <v>0</v>
      </c>
      <c r="BS322" s="417"/>
      <c r="BT322" s="433"/>
      <c r="BU322" s="452">
        <f t="shared" si="955"/>
        <v>0</v>
      </c>
      <c r="BV322" s="433"/>
      <c r="BW322" s="565" t="s">
        <v>838</v>
      </c>
      <c r="BX322" s="451">
        <f>BX318*BX314/2</f>
        <v>0</v>
      </c>
      <c r="BY322" s="417"/>
      <c r="BZ322" s="433"/>
      <c r="CA322" s="452">
        <f t="shared" si="956"/>
        <v>0</v>
      </c>
      <c r="CB322" s="433"/>
      <c r="CC322" s="565" t="s">
        <v>838</v>
      </c>
      <c r="CD322" s="451">
        <f>CD318*CD314/2</f>
        <v>0</v>
      </c>
      <c r="CE322" s="417"/>
      <c r="CF322" s="433"/>
      <c r="CG322" s="452">
        <f t="shared" si="957"/>
        <v>0</v>
      </c>
      <c r="CH322" s="433"/>
      <c r="CI322" s="565" t="s">
        <v>838</v>
      </c>
      <c r="CJ322" s="451">
        <f>CJ318*CJ314/2</f>
        <v>0</v>
      </c>
      <c r="CK322" s="417"/>
      <c r="CL322" s="433"/>
    </row>
    <row r="323" ht="16.199999999999999"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945"/>
        <v>17815</v>
      </c>
      <c r="N326" s="433"/>
      <c r="O326" s="480" t="s">
        <v>841</v>
      </c>
      <c r="P326" s="486">
        <f>P322+P323+P324</f>
        <v>0</v>
      </c>
      <c r="Q326" s="556"/>
      <c r="R326" s="546" t="s">
        <v>823</v>
      </c>
      <c r="S326" s="417">
        <f t="shared" si="946"/>
        <v>17815</v>
      </c>
      <c r="T326" s="433"/>
      <c r="U326" s="480" t="s">
        <v>841</v>
      </c>
      <c r="V326" s="486">
        <f>V322+V323+V324</f>
        <v>0</v>
      </c>
      <c r="W326" s="556"/>
      <c r="X326" s="546" t="s">
        <v>823</v>
      </c>
      <c r="Y326" s="417">
        <f t="shared" si="947"/>
        <v>17815</v>
      </c>
      <c r="Z326" s="433"/>
      <c r="AA326" s="480" t="s">
        <v>841</v>
      </c>
      <c r="AB326" s="486">
        <f>AB322+AB323+AB324</f>
        <v>0</v>
      </c>
      <c r="AC326" s="556"/>
      <c r="AD326" s="546" t="s">
        <v>823</v>
      </c>
      <c r="AE326" s="417">
        <f t="shared" si="948"/>
        <v>17815</v>
      </c>
      <c r="AF326" s="433"/>
      <c r="AG326" s="480" t="s">
        <v>841</v>
      </c>
      <c r="AH326" s="486">
        <f>AH322+AH323+AH324</f>
        <v>0</v>
      </c>
      <c r="AI326" s="556"/>
      <c r="AJ326" s="546" t="s">
        <v>823</v>
      </c>
      <c r="AK326" s="417">
        <f t="shared" si="949"/>
        <v>17815</v>
      </c>
      <c r="AL326" s="433"/>
      <c r="AM326" s="480" t="s">
        <v>841</v>
      </c>
      <c r="AN326" s="486">
        <f>AN322+AN323+AN324</f>
        <v>0</v>
      </c>
      <c r="AO326" s="556"/>
      <c r="AP326" s="546" t="s">
        <v>823</v>
      </c>
      <c r="AQ326" s="417">
        <f t="shared" si="950"/>
        <v>17815</v>
      </c>
      <c r="AR326" s="433"/>
      <c r="AS326" s="480" t="s">
        <v>841</v>
      </c>
      <c r="AT326" s="486">
        <f>AT322+AT323+AT324</f>
        <v>0</v>
      </c>
      <c r="AU326" s="556"/>
      <c r="AV326" s="546" t="s">
        <v>823</v>
      </c>
      <c r="AW326" s="417">
        <f t="shared" si="951"/>
        <v>17815</v>
      </c>
      <c r="AX326" s="433"/>
      <c r="AY326" s="480" t="s">
        <v>841</v>
      </c>
      <c r="AZ326" s="486">
        <f>AZ322+AZ323+AZ324</f>
        <v>0</v>
      </c>
      <c r="BA326" s="556"/>
      <c r="BB326" s="546" t="s">
        <v>823</v>
      </c>
      <c r="BC326" s="417">
        <f t="shared" si="952"/>
        <v>17815</v>
      </c>
      <c r="BD326" s="433"/>
      <c r="BE326" s="480" t="s">
        <v>841</v>
      </c>
      <c r="BF326" s="486">
        <f>BF322+BF323+BF324</f>
        <v>0</v>
      </c>
      <c r="BG326" s="556"/>
      <c r="BH326" s="546" t="s">
        <v>823</v>
      </c>
      <c r="BI326" s="417">
        <f t="shared" si="953"/>
        <v>17815</v>
      </c>
      <c r="BJ326" s="433"/>
      <c r="BK326" s="480" t="s">
        <v>841</v>
      </c>
      <c r="BL326" s="486">
        <f>BL322+BL323+BL324</f>
        <v>0</v>
      </c>
      <c r="BM326" s="556"/>
      <c r="BN326" s="546" t="s">
        <v>823</v>
      </c>
      <c r="BO326" s="417">
        <f t="shared" si="954"/>
        <v>17815</v>
      </c>
      <c r="BP326" s="433"/>
      <c r="BQ326" s="480" t="s">
        <v>841</v>
      </c>
      <c r="BR326" s="486">
        <f>BR322+BR323+BR324</f>
        <v>0</v>
      </c>
      <c r="BS326" s="556"/>
      <c r="BT326" s="546" t="s">
        <v>823</v>
      </c>
      <c r="BU326" s="417">
        <f t="shared" si="955"/>
        <v>17815</v>
      </c>
      <c r="BV326" s="433"/>
      <c r="BW326" s="480" t="s">
        <v>841</v>
      </c>
      <c r="BX326" s="486">
        <f>BX322+BX323+BX324</f>
        <v>0</v>
      </c>
      <c r="BY326" s="556"/>
      <c r="CA326" s="417">
        <f t="shared" si="956"/>
        <v>17815</v>
      </c>
      <c r="CB326" s="433"/>
      <c r="CC326" s="480" t="s">
        <v>841</v>
      </c>
      <c r="CD326" s="486">
        <f>CD322+CD323+CD324</f>
        <v>0</v>
      </c>
      <c r="CE326" s="556"/>
      <c r="CF326" s="546" t="s">
        <v>823</v>
      </c>
      <c r="CG326" s="417">
        <f t="shared" si="957"/>
        <v>17815</v>
      </c>
      <c r="CH326" s="433"/>
      <c r="CI326" s="480" t="s">
        <v>841</v>
      </c>
      <c r="CJ326" s="486">
        <f>CJ322+CJ323+CJ324</f>
        <v>0</v>
      </c>
      <c r="CK326" s="556"/>
    </row>
    <row r="327" ht="16.199999999999999" hidden="1">
      <c r="A327" s="235"/>
      <c r="B327" s="235"/>
      <c r="C327" s="423" t="s">
        <v>824</v>
      </c>
      <c r="D327" s="423"/>
      <c r="E327" s="508"/>
      <c r="F327" s="546" t="s">
        <v>825</v>
      </c>
      <c r="G327" s="547">
        <f>D339</f>
        <v>197989.89873223333</v>
      </c>
      <c r="H327" s="433"/>
      <c r="I327" s="557" t="s">
        <v>824</v>
      </c>
      <c r="J327" s="423"/>
      <c r="K327" s="508"/>
      <c r="L327" s="546" t="s">
        <v>825</v>
      </c>
      <c r="M327" s="547">
        <f t="shared" si="945"/>
        <v>197989.89873223333</v>
      </c>
      <c r="N327" s="433"/>
      <c r="O327" s="557" t="s">
        <v>824</v>
      </c>
      <c r="P327" s="423"/>
      <c r="Q327" s="508"/>
      <c r="R327" s="546" t="s">
        <v>825</v>
      </c>
      <c r="S327" s="547">
        <f t="shared" si="946"/>
        <v>197989.89873223333</v>
      </c>
      <c r="T327" s="433"/>
      <c r="U327" s="557" t="s">
        <v>824</v>
      </c>
      <c r="V327" s="423"/>
      <c r="W327" s="508"/>
      <c r="X327" s="546" t="s">
        <v>825</v>
      </c>
      <c r="Y327" s="547">
        <f t="shared" si="947"/>
        <v>197989.89873223333</v>
      </c>
      <c r="Z327" s="433"/>
      <c r="AA327" s="557" t="s">
        <v>824</v>
      </c>
      <c r="AB327" s="423"/>
      <c r="AC327" s="508"/>
      <c r="AD327" s="546" t="s">
        <v>825</v>
      </c>
      <c r="AE327" s="547">
        <f t="shared" si="948"/>
        <v>197989.89873223333</v>
      </c>
      <c r="AF327" s="433"/>
      <c r="AG327" s="557" t="s">
        <v>824</v>
      </c>
      <c r="AH327" s="423"/>
      <c r="AI327" s="508"/>
      <c r="AJ327" s="546" t="s">
        <v>825</v>
      </c>
      <c r="AK327" s="547">
        <f t="shared" si="949"/>
        <v>197989.89873223333</v>
      </c>
      <c r="AL327" s="433"/>
      <c r="AM327" s="557" t="s">
        <v>824</v>
      </c>
      <c r="AN327" s="423"/>
      <c r="AO327" s="508"/>
      <c r="AP327" s="546" t="s">
        <v>825</v>
      </c>
      <c r="AQ327" s="547">
        <f t="shared" si="950"/>
        <v>197989.89873223333</v>
      </c>
      <c r="AR327" s="433"/>
      <c r="AS327" s="557" t="s">
        <v>824</v>
      </c>
      <c r="AT327" s="423"/>
      <c r="AU327" s="508"/>
      <c r="AV327" s="546" t="s">
        <v>825</v>
      </c>
      <c r="AW327" s="547">
        <f t="shared" si="951"/>
        <v>197989.89873223333</v>
      </c>
      <c r="AX327" s="433"/>
      <c r="AY327" s="557" t="s">
        <v>824</v>
      </c>
      <c r="AZ327" s="423"/>
      <c r="BA327" s="508"/>
      <c r="BB327" s="546" t="s">
        <v>825</v>
      </c>
      <c r="BC327" s="547">
        <f t="shared" si="952"/>
        <v>197989.89873223333</v>
      </c>
      <c r="BD327" s="433"/>
      <c r="BE327" s="557" t="s">
        <v>824</v>
      </c>
      <c r="BF327" s="423"/>
      <c r="BG327" s="508"/>
      <c r="BH327" s="546" t="s">
        <v>825</v>
      </c>
      <c r="BI327" s="547">
        <f t="shared" si="953"/>
        <v>197989.89873223333</v>
      </c>
      <c r="BJ327" s="433"/>
      <c r="BK327" s="557" t="s">
        <v>824</v>
      </c>
      <c r="BL327" s="423"/>
      <c r="BM327" s="508"/>
      <c r="BN327" s="546" t="s">
        <v>825</v>
      </c>
      <c r="BO327" s="547">
        <f t="shared" si="954"/>
        <v>197989.89873223333</v>
      </c>
      <c r="BP327" s="433"/>
      <c r="BQ327" s="557" t="s">
        <v>824</v>
      </c>
      <c r="BR327" s="423"/>
      <c r="BS327" s="508"/>
      <c r="BT327" s="546" t="s">
        <v>825</v>
      </c>
      <c r="BU327" s="547">
        <f t="shared" si="955"/>
        <v>197989.89873223333</v>
      </c>
      <c r="BV327" s="433"/>
      <c r="BW327" s="557" t="s">
        <v>824</v>
      </c>
      <c r="BX327" s="423"/>
      <c r="BY327" s="508"/>
      <c r="BZ327" s="235"/>
      <c r="CA327" s="547">
        <f t="shared" si="956"/>
        <v>197989.89873223333</v>
      </c>
      <c r="CB327" s="433"/>
      <c r="CC327" s="557" t="s">
        <v>824</v>
      </c>
      <c r="CD327" s="423"/>
      <c r="CE327" s="508"/>
      <c r="CF327" s="546" t="s">
        <v>825</v>
      </c>
      <c r="CG327" s="547">
        <f t="shared" si="957"/>
        <v>197989.89873223333</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t="16.199999999999999" hidden="1">
      <c r="A330" s="546" t="e">
        <f>-G353</f>
        <v>#REF!</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199999999999999"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6.199999999999999"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6.199999999999999"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6.199999999999999" hidden="1">
      <c r="A339" s="450" t="s">
        <v>842</v>
      </c>
      <c r="B339" s="559"/>
      <c r="C339" s="417" t="s">
        <v>387</v>
      </c>
      <c r="D339" s="451">
        <f>D362</f>
        <v>197989.89873223333</v>
      </c>
      <c r="E339" s="417"/>
      <c r="F339" s="433"/>
      <c r="G339" s="417"/>
      <c r="H339" s="433"/>
      <c r="I339" s="417"/>
      <c r="J339" s="451">
        <f>D339</f>
        <v>197989.89873223333</v>
      </c>
      <c r="K339" s="417"/>
      <c r="L339" s="433"/>
      <c r="M339" s="417"/>
      <c r="N339" s="433"/>
      <c r="O339" s="417"/>
      <c r="P339" s="451">
        <f>J339</f>
        <v>197989.89873223333</v>
      </c>
      <c r="Q339" s="417"/>
      <c r="R339" s="433"/>
      <c r="S339" s="417"/>
      <c r="T339" s="433"/>
      <c r="U339" s="417"/>
      <c r="V339" s="451">
        <f>P339</f>
        <v>197989.89873223333</v>
      </c>
      <c r="W339" s="417"/>
      <c r="X339" s="433"/>
      <c r="Y339" s="417"/>
      <c r="Z339" s="433"/>
      <c r="AA339" s="417"/>
      <c r="AB339" s="451">
        <f>V339</f>
        <v>197989.89873223333</v>
      </c>
      <c r="AC339" s="417"/>
      <c r="AD339" s="433"/>
      <c r="AE339" s="417"/>
      <c r="AF339" s="433"/>
      <c r="AG339" s="417"/>
      <c r="AH339" s="451">
        <f>AB339</f>
        <v>197989.89873223333</v>
      </c>
      <c r="AI339" s="417"/>
      <c r="AJ339" s="433"/>
      <c r="AK339" s="417"/>
      <c r="AL339" s="433"/>
      <c r="AM339" s="417"/>
      <c r="AN339" s="451">
        <f>AH339</f>
        <v>197989.89873223333</v>
      </c>
      <c r="AO339" s="417"/>
      <c r="AP339" s="433"/>
      <c r="AQ339" s="417"/>
      <c r="AR339" s="433"/>
      <c r="AS339" s="417"/>
      <c r="AT339" s="451">
        <f>AN339</f>
        <v>197989.89873223333</v>
      </c>
      <c r="AU339" s="417"/>
      <c r="AV339" s="433"/>
      <c r="AW339" s="417"/>
      <c r="AX339" s="433"/>
      <c r="AY339" s="417"/>
      <c r="AZ339" s="451">
        <f>AT339</f>
        <v>197989.89873223333</v>
      </c>
      <c r="BA339" s="417"/>
      <c r="BB339" s="433"/>
      <c r="BC339" s="417"/>
      <c r="BD339" s="433"/>
      <c r="BE339" s="417"/>
      <c r="BF339" s="451">
        <f>AZ339</f>
        <v>197989.89873223333</v>
      </c>
      <c r="BG339" s="417"/>
      <c r="BH339" s="433"/>
      <c r="BI339" s="417"/>
      <c r="BJ339" s="433"/>
      <c r="BK339" s="417"/>
      <c r="BL339" s="451">
        <f>BF339</f>
        <v>197989.89873223333</v>
      </c>
      <c r="BM339" s="417"/>
      <c r="BN339" s="433"/>
      <c r="BO339" s="417"/>
      <c r="BP339" s="433"/>
      <c r="BQ339" s="417"/>
      <c r="BR339" s="451">
        <f>BL339</f>
        <v>197989.89873223333</v>
      </c>
      <c r="BS339" s="417"/>
      <c r="BT339" s="433"/>
      <c r="BU339" s="417"/>
      <c r="BV339" s="433"/>
      <c r="BW339" s="417"/>
      <c r="BX339" s="451">
        <f>BR339</f>
        <v>197989.89873223333</v>
      </c>
      <c r="BY339" s="417"/>
      <c r="BZ339" s="235"/>
      <c r="CA339" s="417"/>
      <c r="CB339" s="433"/>
      <c r="CC339" s="417"/>
      <c r="CD339" s="451">
        <f>BX339</f>
        <v>197989.89873223333</v>
      </c>
      <c r="CE339" s="417"/>
      <c r="CF339" s="433"/>
      <c r="CG339" s="417"/>
      <c r="CH339" s="433"/>
      <c r="CI339" s="417"/>
      <c r="CJ339" s="451">
        <f>CD339</f>
        <v>197989.89873223333</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6.199999999999999"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960">BC342</f>
        <v>0</v>
      </c>
      <c r="BJ342" s="433"/>
      <c r="BK342" s="562" t="s">
        <v>835</v>
      </c>
      <c r="BL342" s="451">
        <f>BL341*BL337/2</f>
        <v>0</v>
      </c>
      <c r="BM342" s="417"/>
      <c r="BN342" s="433"/>
      <c r="BO342" s="449">
        <f t="shared" ref="BO333:BO350" si="961">BI342</f>
        <v>0</v>
      </c>
      <c r="BP342" s="433"/>
      <c r="BQ342" s="562" t="s">
        <v>835</v>
      </c>
      <c r="BR342" s="451">
        <f>BR341*BR337/2</f>
        <v>0</v>
      </c>
      <c r="BS342" s="417"/>
      <c r="BT342" s="433"/>
      <c r="BU342" s="449">
        <f t="shared" ref="BU333:BU350" si="962">BO342</f>
        <v>0</v>
      </c>
      <c r="BV342" s="433"/>
      <c r="BW342" s="562" t="s">
        <v>835</v>
      </c>
      <c r="BX342" s="451">
        <f>BX341*BX337/2</f>
        <v>0</v>
      </c>
      <c r="BY342" s="417"/>
      <c r="BZ342" s="433"/>
      <c r="CA342" s="449">
        <f t="shared" ref="CA333:CA350" si="963">BU342</f>
        <v>0</v>
      </c>
      <c r="CB342" s="433"/>
      <c r="CC342" s="562" t="s">
        <v>835</v>
      </c>
      <c r="CD342" s="451">
        <f>CD341*CD337/2</f>
        <v>0</v>
      </c>
      <c r="CE342" s="417"/>
      <c r="CF342" s="433"/>
      <c r="CG342" s="449">
        <f t="shared" ref="CG333:CG350" si="964">CA342</f>
        <v>0</v>
      </c>
      <c r="CH342" s="433"/>
      <c r="CI342" s="562" t="s">
        <v>835</v>
      </c>
      <c r="CJ342" s="451">
        <f>CJ341*CJ337/2</f>
        <v>0</v>
      </c>
      <c r="CK342" s="417"/>
      <c r="CL342" s="433"/>
    </row>
    <row r="343" ht="16.199999999999999"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960"/>
        <v>0</v>
      </c>
      <c r="BJ343" s="433"/>
      <c r="BK343" s="417" t="s">
        <v>836</v>
      </c>
      <c r="BL343" s="451"/>
      <c r="BM343" s="417"/>
      <c r="BN343" s="433"/>
      <c r="BO343" s="451">
        <f t="shared" si="961"/>
        <v>0</v>
      </c>
      <c r="BP343" s="433"/>
      <c r="BQ343" s="417" t="s">
        <v>836</v>
      </c>
      <c r="BR343" s="451"/>
      <c r="BS343" s="417"/>
      <c r="BT343" s="433"/>
      <c r="BU343" s="451">
        <f t="shared" si="962"/>
        <v>0</v>
      </c>
      <c r="BV343" s="433"/>
      <c r="BW343" s="417" t="s">
        <v>836</v>
      </c>
      <c r="BX343" s="451"/>
      <c r="BY343" s="417"/>
      <c r="BZ343" s="433"/>
      <c r="CA343" s="451">
        <f t="shared" si="963"/>
        <v>0</v>
      </c>
      <c r="CB343" s="433"/>
      <c r="CC343" s="417" t="s">
        <v>836</v>
      </c>
      <c r="CD343" s="451"/>
      <c r="CE343" s="417"/>
      <c r="CF343" s="433"/>
      <c r="CG343" s="451">
        <f t="shared" si="964"/>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960"/>
        <v>0</v>
      </c>
      <c r="BJ344" s="433"/>
      <c r="BK344" s="423" t="s">
        <v>837</v>
      </c>
      <c r="BL344" s="452">
        <f>IF(BL337=0,0,-1*(BL331+BL352)/BL337)</f>
        <v>0</v>
      </c>
      <c r="BM344" s="417"/>
      <c r="BN344" s="564"/>
      <c r="BO344" s="450">
        <f t="shared" si="961"/>
        <v>0</v>
      </c>
      <c r="BP344" s="433"/>
      <c r="BQ344" s="423" t="s">
        <v>837</v>
      </c>
      <c r="BR344" s="452">
        <f>IF(BR337=0,0,-1*(BR331+BR352)/BR337)</f>
        <v>0</v>
      </c>
      <c r="BS344" s="417"/>
      <c r="BT344" s="564"/>
      <c r="BU344" s="450">
        <f t="shared" si="962"/>
        <v>0</v>
      </c>
      <c r="BV344" s="433"/>
      <c r="BW344" s="423" t="s">
        <v>837</v>
      </c>
      <c r="BX344" s="452">
        <f>IF(BX337=0,0,-1*(BX331+BX352)/BX337)</f>
        <v>0</v>
      </c>
      <c r="BY344" s="417"/>
      <c r="BZ344" s="564"/>
      <c r="CA344" s="450">
        <f t="shared" si="963"/>
        <v>0</v>
      </c>
      <c r="CB344" s="433"/>
      <c r="CC344" s="423" t="s">
        <v>837</v>
      </c>
      <c r="CD344" s="452">
        <f>IF(CD337=0,0,-1*(CD331+CD352)/CD337)</f>
        <v>0</v>
      </c>
      <c r="CE344" s="417"/>
      <c r="CF344" s="564"/>
      <c r="CG344" s="450">
        <f t="shared" si="964"/>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960"/>
        <v>0</v>
      </c>
      <c r="BJ345" s="433"/>
      <c r="BK345" s="500" t="s">
        <v>838</v>
      </c>
      <c r="BL345" s="451">
        <f>BL341*BL337/2</f>
        <v>0</v>
      </c>
      <c r="BM345" s="417"/>
      <c r="BN345" s="433"/>
      <c r="BO345" s="452">
        <f t="shared" si="961"/>
        <v>0</v>
      </c>
      <c r="BP345" s="433"/>
      <c r="BQ345" s="500" t="s">
        <v>838</v>
      </c>
      <c r="BR345" s="451">
        <f>BR341*BR337/2</f>
        <v>0</v>
      </c>
      <c r="BS345" s="417"/>
      <c r="BT345" s="433"/>
      <c r="BU345" s="452">
        <f t="shared" si="962"/>
        <v>0</v>
      </c>
      <c r="BV345" s="433"/>
      <c r="BW345" s="500" t="s">
        <v>838</v>
      </c>
      <c r="BX345" s="451">
        <f>BX341*BX337/2</f>
        <v>0</v>
      </c>
      <c r="BY345" s="417"/>
      <c r="BZ345" s="433"/>
      <c r="CA345" s="452">
        <f t="shared" si="963"/>
        <v>0</v>
      </c>
      <c r="CB345" s="433"/>
      <c r="CC345" s="500" t="s">
        <v>838</v>
      </c>
      <c r="CD345" s="451">
        <f>CD341*CD337/2</f>
        <v>0</v>
      </c>
      <c r="CE345" s="417"/>
      <c r="CF345" s="433"/>
      <c r="CG345" s="452">
        <f t="shared" si="964"/>
        <v>0</v>
      </c>
      <c r="CH345" s="433"/>
      <c r="CI345" s="500" t="s">
        <v>838</v>
      </c>
      <c r="CJ345" s="451">
        <f>CJ341*CJ337/2</f>
        <v>0</v>
      </c>
      <c r="CK345" s="417"/>
      <c r="CL345" s="433"/>
    </row>
    <row r="346" ht="16.199999999999999"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c r="A349" s="235"/>
      <c r="B349" s="235"/>
      <c r="C349" s="417" t="s">
        <v>841</v>
      </c>
      <c r="D349" s="486">
        <f>D345+D346+D347</f>
        <v>0</v>
      </c>
      <c r="E349" s="556"/>
      <c r="F349" s="546" t="s">
        <v>823</v>
      </c>
      <c r="G349" s="417">
        <f>A361</f>
        <v>45000</v>
      </c>
      <c r="H349" s="433"/>
      <c r="I349" s="417" t="s">
        <v>841</v>
      </c>
      <c r="J349" s="486">
        <f>J345+J346+J347</f>
        <v>0</v>
      </c>
      <c r="K349" s="556"/>
      <c r="L349" s="546" t="s">
        <v>823</v>
      </c>
      <c r="M349" s="417">
        <f t="shared" ref="M333:M350" si="965">G349</f>
        <v>45000</v>
      </c>
      <c r="N349" s="433"/>
      <c r="O349" s="417" t="s">
        <v>841</v>
      </c>
      <c r="P349" s="486">
        <f>P345+P346+P347</f>
        <v>0</v>
      </c>
      <c r="Q349" s="556"/>
      <c r="R349" s="546" t="s">
        <v>823</v>
      </c>
      <c r="S349" s="417">
        <f t="shared" ref="S349:S350" si="966">M349</f>
        <v>45000</v>
      </c>
      <c r="T349" s="433"/>
      <c r="U349" s="417" t="s">
        <v>841</v>
      </c>
      <c r="V349" s="486">
        <f>V345+V346+V347</f>
        <v>0</v>
      </c>
      <c r="W349" s="556"/>
      <c r="X349" s="546" t="s">
        <v>823</v>
      </c>
      <c r="Y349" s="417">
        <f t="shared" ref="Y349:Y350" si="967">S349</f>
        <v>45000</v>
      </c>
      <c r="Z349" s="433"/>
      <c r="AA349" s="417" t="s">
        <v>841</v>
      </c>
      <c r="AB349" s="486">
        <f>AB345+AB346+AB347</f>
        <v>0</v>
      </c>
      <c r="AC349" s="556"/>
      <c r="AD349" s="546" t="s">
        <v>823</v>
      </c>
      <c r="AE349" s="417">
        <f t="shared" ref="AE333:AE350" si="968">Y349</f>
        <v>45000</v>
      </c>
      <c r="AF349" s="433"/>
      <c r="AG349" s="417" t="s">
        <v>841</v>
      </c>
      <c r="AH349" s="486">
        <f>AH345+AH346+AH347</f>
        <v>0</v>
      </c>
      <c r="AI349" s="556"/>
      <c r="AJ349" s="546" t="s">
        <v>823</v>
      </c>
      <c r="AK349" s="417">
        <f t="shared" ref="AK333:AK350" si="969">AE349</f>
        <v>45000</v>
      </c>
      <c r="AL349" s="433"/>
      <c r="AM349" s="417" t="s">
        <v>841</v>
      </c>
      <c r="AN349" s="486">
        <f>AN345+AN346+AN347</f>
        <v>0</v>
      </c>
      <c r="AO349" s="556"/>
      <c r="AP349" s="546" t="s">
        <v>823</v>
      </c>
      <c r="AQ349" s="417">
        <f t="shared" ref="AQ333:AQ350" si="970">AK349</f>
        <v>45000</v>
      </c>
      <c r="AR349" s="433"/>
      <c r="AS349" s="417" t="s">
        <v>841</v>
      </c>
      <c r="AT349" s="486">
        <f>AT345+AT346+AT347</f>
        <v>0</v>
      </c>
      <c r="AU349" s="556"/>
      <c r="AV349" s="546" t="s">
        <v>823</v>
      </c>
      <c r="AW349" s="417">
        <f t="shared" ref="AW349:AW350" si="971">AQ349</f>
        <v>45000</v>
      </c>
      <c r="AX349" s="433"/>
      <c r="AY349" s="417" t="s">
        <v>841</v>
      </c>
      <c r="AZ349" s="486">
        <f>AZ345+AZ346+AZ347</f>
        <v>0</v>
      </c>
      <c r="BA349" s="556"/>
      <c r="BB349" s="546" t="s">
        <v>823</v>
      </c>
      <c r="BC349" s="417">
        <f t="shared" ref="BC333:BC350" si="972">AW349</f>
        <v>45000</v>
      </c>
      <c r="BD349" s="433"/>
      <c r="BE349" s="417" t="s">
        <v>841</v>
      </c>
      <c r="BF349" s="486">
        <f>BF345+BF346+BF347</f>
        <v>0</v>
      </c>
      <c r="BG349" s="556"/>
      <c r="BH349" s="546" t="s">
        <v>823</v>
      </c>
      <c r="BI349" s="417">
        <f t="shared" si="960"/>
        <v>45000</v>
      </c>
      <c r="BJ349" s="433"/>
      <c r="BK349" s="417" t="s">
        <v>841</v>
      </c>
      <c r="BL349" s="486">
        <f>BL345+BL346+BL347</f>
        <v>0</v>
      </c>
      <c r="BM349" s="556"/>
      <c r="BN349" s="546" t="s">
        <v>823</v>
      </c>
      <c r="BO349" s="417">
        <f t="shared" si="961"/>
        <v>45000</v>
      </c>
      <c r="BP349" s="433"/>
      <c r="BQ349" s="417" t="s">
        <v>841</v>
      </c>
      <c r="BR349" s="486">
        <f>BR345+BR346+BR347</f>
        <v>0</v>
      </c>
      <c r="BS349" s="556"/>
      <c r="BT349" s="546" t="s">
        <v>823</v>
      </c>
      <c r="BU349" s="417">
        <f t="shared" si="962"/>
        <v>45000</v>
      </c>
      <c r="BV349" s="433"/>
      <c r="BW349" s="417" t="s">
        <v>841</v>
      </c>
      <c r="BX349" s="486">
        <f>BX345+BX346+BX347</f>
        <v>0</v>
      </c>
      <c r="BY349" s="556"/>
      <c r="CA349" s="417">
        <f t="shared" si="963"/>
        <v>45000</v>
      </c>
      <c r="CB349" s="433"/>
      <c r="CC349" s="417" t="s">
        <v>841</v>
      </c>
      <c r="CD349" s="486">
        <f>CD345+CD346+CD347</f>
        <v>0</v>
      </c>
      <c r="CE349" s="556"/>
      <c r="CF349" s="546" t="s">
        <v>823</v>
      </c>
      <c r="CG349" s="417">
        <f t="shared" si="964"/>
        <v>45000</v>
      </c>
      <c r="CH349" s="433"/>
      <c r="CI349" s="417" t="s">
        <v>841</v>
      </c>
      <c r="CJ349" s="486">
        <f>CJ345+CJ346+CJ347</f>
        <v>0</v>
      </c>
      <c r="CK349" s="556"/>
    </row>
    <row r="350" ht="16.199999999999999">
      <c r="B350" s="235"/>
      <c r="C350" s="423" t="s">
        <v>824</v>
      </c>
      <c r="D350" s="423"/>
      <c r="E350" s="508"/>
      <c r="F350" s="546" t="s">
        <v>825</v>
      </c>
      <c r="G350" s="547">
        <f>14000*(200^0.5)</f>
        <v>197989.89873223333</v>
      </c>
      <c r="H350" s="433"/>
      <c r="I350" s="557" t="s">
        <v>824</v>
      </c>
      <c r="J350" s="423"/>
      <c r="K350" s="508"/>
      <c r="L350" s="546" t="s">
        <v>825</v>
      </c>
      <c r="M350" s="547">
        <f t="shared" si="965"/>
        <v>197989.89873223333</v>
      </c>
      <c r="N350" s="433"/>
      <c r="O350" s="557" t="s">
        <v>824</v>
      </c>
      <c r="P350" s="423"/>
      <c r="Q350" s="508"/>
      <c r="R350" s="546" t="s">
        <v>825</v>
      </c>
      <c r="S350" s="547">
        <f t="shared" si="966"/>
        <v>197989.89873223333</v>
      </c>
      <c r="T350" s="433"/>
      <c r="U350" s="557" t="s">
        <v>824</v>
      </c>
      <c r="V350" s="423"/>
      <c r="W350" s="508"/>
      <c r="X350" s="546" t="s">
        <v>825</v>
      </c>
      <c r="Y350" s="547">
        <f t="shared" si="967"/>
        <v>197989.89873223333</v>
      </c>
      <c r="Z350" s="433"/>
      <c r="AA350" s="557" t="s">
        <v>824</v>
      </c>
      <c r="AB350" s="423"/>
      <c r="AC350" s="508"/>
      <c r="AD350" s="546" t="s">
        <v>825</v>
      </c>
      <c r="AE350" s="547">
        <f t="shared" si="968"/>
        <v>197989.89873223333</v>
      </c>
      <c r="AF350" s="433"/>
      <c r="AG350" s="557" t="s">
        <v>824</v>
      </c>
      <c r="AH350" s="423"/>
      <c r="AI350" s="508"/>
      <c r="AJ350" s="546" t="s">
        <v>825</v>
      </c>
      <c r="AK350" s="547">
        <f t="shared" si="969"/>
        <v>197989.89873223333</v>
      </c>
      <c r="AL350" s="433"/>
      <c r="AM350" s="557" t="s">
        <v>824</v>
      </c>
      <c r="AN350" s="423"/>
      <c r="AO350" s="508"/>
      <c r="AP350" s="546" t="s">
        <v>825</v>
      </c>
      <c r="AQ350" s="547">
        <f t="shared" si="970"/>
        <v>197989.89873223333</v>
      </c>
      <c r="AR350" s="433"/>
      <c r="AS350" s="557" t="s">
        <v>824</v>
      </c>
      <c r="AT350" s="423"/>
      <c r="AU350" s="508"/>
      <c r="AV350" s="546" t="s">
        <v>825</v>
      </c>
      <c r="AW350" s="547">
        <f t="shared" si="971"/>
        <v>197989.89873223333</v>
      </c>
      <c r="AX350" s="433"/>
      <c r="AY350" s="557" t="s">
        <v>824</v>
      </c>
      <c r="AZ350" s="423"/>
      <c r="BA350" s="508"/>
      <c r="BB350" s="546" t="s">
        <v>825</v>
      </c>
      <c r="BC350" s="547">
        <f t="shared" si="972"/>
        <v>197989.89873223333</v>
      </c>
      <c r="BD350" s="433"/>
      <c r="BE350" s="557" t="s">
        <v>824</v>
      </c>
      <c r="BF350" s="423"/>
      <c r="BG350" s="508"/>
      <c r="BH350" s="546" t="s">
        <v>825</v>
      </c>
      <c r="BI350" s="547">
        <f t="shared" si="960"/>
        <v>197989.89873223333</v>
      </c>
      <c r="BJ350" s="433"/>
      <c r="BK350" s="557" t="s">
        <v>824</v>
      </c>
      <c r="BL350" s="423"/>
      <c r="BM350" s="508"/>
      <c r="BN350" s="546" t="s">
        <v>825</v>
      </c>
      <c r="BO350" s="547">
        <f t="shared" si="961"/>
        <v>197989.89873223333</v>
      </c>
      <c r="BP350" s="433"/>
      <c r="BQ350" s="557" t="s">
        <v>824</v>
      </c>
      <c r="BR350" s="423"/>
      <c r="BS350" s="508"/>
      <c r="BT350" s="546" t="s">
        <v>825</v>
      </c>
      <c r="BU350" s="547">
        <f t="shared" si="962"/>
        <v>197989.89873223333</v>
      </c>
      <c r="BV350" s="433"/>
      <c r="BW350" s="557" t="s">
        <v>824</v>
      </c>
      <c r="BX350" s="423"/>
      <c r="BY350" s="508"/>
      <c r="BZ350" s="235"/>
      <c r="CA350" s="547">
        <f t="shared" si="963"/>
        <v>197989.89873223333</v>
      </c>
      <c r="CB350" s="433"/>
      <c r="CC350" s="557" t="s">
        <v>824</v>
      </c>
      <c r="CD350" s="423"/>
      <c r="CE350" s="508"/>
      <c r="CF350" s="546" t="s">
        <v>825</v>
      </c>
      <c r="CG350" s="547">
        <f t="shared" si="964"/>
        <v>197989.89873223333</v>
      </c>
      <c r="CH350" s="433"/>
      <c r="CI350" s="557" t="s">
        <v>824</v>
      </c>
      <c r="CJ350" s="423"/>
      <c r="CK350" s="508"/>
      <c r="CL350" s="235"/>
    </row>
    <row r="351" ht="16.199999999999999">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199999999999999">
      <c r="A352" s="546" t="s">
        <v>182</v>
      </c>
      <c r="C352" s="412"/>
      <c r="D352" s="413" t="e">
        <f>D136</f>
        <v>#REF!</v>
      </c>
      <c r="E352" s="414"/>
      <c r="F352" s="459" t="e">
        <f>IF(H153=3,0,IF(F153=3,G352*G353,G353*G352/2))</f>
        <v>#REF!</v>
      </c>
      <c r="G352" s="415">
        <f>G375</f>
        <v>300</v>
      </c>
      <c r="H352" s="459"/>
      <c r="I352" s="412"/>
      <c r="J352" s="413" t="e">
        <f>J136</f>
        <v>#REF!</v>
      </c>
      <c r="K352" s="414"/>
      <c r="L352" s="459" t="e">
        <f>IF(N153=3,0,IF(L153=3,M352*M353,M353*M352/2))</f>
        <v>#REF!</v>
      </c>
      <c r="M352" s="415">
        <f>M375</f>
        <v>200</v>
      </c>
      <c r="N352" s="459" t="e">
        <f>IF(L153=3,0,IF(N153=3,M353*M352,M353*M352/2))</f>
        <v>#REF!</v>
      </c>
      <c r="O352" s="412"/>
      <c r="P352" s="413" t="e">
        <f>P136</f>
        <v>#REF!</v>
      </c>
      <c r="Q352" s="414"/>
      <c r="R352" s="459" t="e">
        <f>IF(T153=3,0,IF(R153=3,S352*S353,S353*S352/2))</f>
        <v>#REF!</v>
      </c>
      <c r="S352" s="415">
        <f>S375</f>
        <v>400</v>
      </c>
      <c r="T352" s="459" t="e">
        <f>IF(R153=3,0,IF(T153=3,S353*S352,S353*S352/2))</f>
        <v>#REF!</v>
      </c>
      <c r="U352" s="412"/>
      <c r="V352" s="413" t="e">
        <f>V136</f>
        <v>#REF!</v>
      </c>
      <c r="W352" s="414"/>
      <c r="X352" s="459" t="e">
        <f>IF(Z153=3,0,IF(X153=3,Y352*Y353,Y353*Y352/2))</f>
        <v>#REF!</v>
      </c>
      <c r="Y352" s="415">
        <f>Y375</f>
        <v>400</v>
      </c>
      <c r="Z352" s="459" t="e">
        <f>IF(X153=3,0,IF(Z153=3,Y353*Y352,Y353*Y352/2))</f>
        <v>#REF!</v>
      </c>
      <c r="AA352" s="412"/>
      <c r="AB352" s="413" t="e">
        <f>AB136</f>
        <v>#REF!</v>
      </c>
      <c r="AC352" s="414"/>
      <c r="AD352" s="459" t="e">
        <f>IF(AF153=3,0,IF(AD153=3,AE352*AE353,AE353*AE352/2))</f>
        <v>#REF!</v>
      </c>
      <c r="AE352" s="415">
        <f>AE375</f>
        <v>500</v>
      </c>
      <c r="AF352" s="459" t="e">
        <f>IF(AD153=3,0,IF(AF153=3,AE353*AE352,AE353*AE352/2))</f>
        <v>#REF!</v>
      </c>
      <c r="AG352" s="412"/>
      <c r="AH352" s="413" t="e">
        <f>AH136</f>
        <v>#REF!</v>
      </c>
      <c r="AI352" s="414"/>
      <c r="AJ352" s="459">
        <f>IF(AL153=3,0,IF(AJ153=3,AK352*AK353,AK353*AK352/2))</f>
        <v>0</v>
      </c>
      <c r="AK352" s="415"/>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c r="A353" s="546" t="s">
        <v>844</v>
      </c>
      <c r="C353" s="418">
        <f>C171</f>
        <v>0</v>
      </c>
      <c r="D353" s="417"/>
      <c r="E353" s="419" t="e">
        <f>E171</f>
        <v>#REF!</v>
      </c>
      <c r="F353" s="420"/>
      <c r="G353" s="417" t="e">
        <f>'Memoria de Calculo'!#REF!/67</f>
        <v>#REF!</v>
      </c>
      <c r="H353" s="420"/>
      <c r="I353" s="418" t="e">
        <f>I171</f>
        <v>#REF!</v>
      </c>
      <c r="J353" s="417"/>
      <c r="K353" s="419" t="e">
        <f>K171</f>
        <v>#REF!</v>
      </c>
      <c r="L353" s="420"/>
      <c r="M353" s="417" t="e">
        <f>G353</f>
        <v>#REF!</v>
      </c>
      <c r="N353" s="420"/>
      <c r="O353" s="418" t="e">
        <f>O171</f>
        <v>#REF!</v>
      </c>
      <c r="P353" s="417"/>
      <c r="Q353" s="419" t="e">
        <f>Q171</f>
        <v>#REF!</v>
      </c>
      <c r="R353" s="420"/>
      <c r="S353" s="417" t="e">
        <f>M353</f>
        <v>#REF!</v>
      </c>
      <c r="T353" s="421"/>
      <c r="U353" s="418" t="e">
        <f>U171</f>
        <v>#REF!</v>
      </c>
      <c r="V353" s="417"/>
      <c r="W353" s="419" t="e">
        <f>W171</f>
        <v>#REF!</v>
      </c>
      <c r="X353" s="420">
        <v>0.53684811594451687</v>
      </c>
      <c r="Y353" s="417" t="e">
        <f>S353</f>
        <v>#REF!</v>
      </c>
      <c r="Z353" s="420">
        <v>0.47666688405548308</v>
      </c>
      <c r="AA353" s="418" t="e">
        <f>AA171</f>
        <v>#REF!</v>
      </c>
      <c r="AB353" s="417"/>
      <c r="AC353" s="419" t="e">
        <f>AC171</f>
        <v>#REF!</v>
      </c>
      <c r="AD353" s="420">
        <v>0.53684811594451687</v>
      </c>
      <c r="AE353" s="417" t="e">
        <f>Y353*10</f>
        <v>#REF!</v>
      </c>
      <c r="AF353" s="420">
        <v>0.47666688405548308</v>
      </c>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c r="A354" s="546" t="s">
        <v>826</v>
      </c>
      <c r="C354" s="424"/>
      <c r="D354" s="485" t="e">
        <f>D187</f>
        <v>#REF!</v>
      </c>
      <c r="E354" s="428"/>
      <c r="F354" s="426"/>
      <c r="G354" s="423"/>
      <c r="H354" s="427"/>
      <c r="I354" s="424"/>
      <c r="J354" s="485" t="e">
        <f>J187</f>
        <v>#REF!</v>
      </c>
      <c r="K354" s="428"/>
      <c r="L354" s="426" t="e">
        <f>IF(N153=3,0,IF(L153=3,0,IF(M352=0,0,-1*(K353+O353)/M352)))</f>
        <v>#REF!</v>
      </c>
      <c r="M354" s="423"/>
      <c r="N354" s="427" t="e">
        <f>IF(L153=3,0,IF(N153=3,0,IF(M352=0,0,(K353+O353)/M352)))</f>
        <v>#REF!</v>
      </c>
      <c r="O354" s="424"/>
      <c r="P354" s="485" t="e">
        <f>P187</f>
        <v>#REF!</v>
      </c>
      <c r="Q354" s="428"/>
      <c r="R354" s="426" t="e">
        <f>IF(T153=3,0,IF(R153=3,0,IF(S352=0,0,-1*(Q353+U353)/S352)))</f>
        <v>#REF!</v>
      </c>
      <c r="S354" s="423"/>
      <c r="T354" s="427" t="e">
        <f>IF(R153=3,0,IF(T153=3,0,IF(S352=0,0,(Q353+U353)/S352)))</f>
        <v>#REF!</v>
      </c>
      <c r="U354" s="424"/>
      <c r="V354" s="485" t="e">
        <f>V187</f>
        <v>#REF!</v>
      </c>
      <c r="W354" s="428">
        <v>1</v>
      </c>
      <c r="X354" s="426" t="e">
        <f>IF(Z153=3,0,IF(X153=3,0,IF(Y352=0,0,-1*(W353+AA353)/Y352)))</f>
        <v>#REF!</v>
      </c>
      <c r="Y354" s="423"/>
      <c r="Z354" s="427" t="e">
        <f>IF(X153=3,0,IF(Z153=3,0,IF(Y352=0,0,(W353+AA353)/Y352)))</f>
        <v>#REF!</v>
      </c>
      <c r="AA354" s="424"/>
      <c r="AB354" s="485" t="e">
        <f>AB187</f>
        <v>#REF!</v>
      </c>
      <c r="AC354" s="428">
        <v>1</v>
      </c>
      <c r="AD354" s="426" t="e">
        <f>IF(AF153=3,0,IF(AD153=3,0,IF(AE352=0,0,-1*(AC353+AG353)/AE352)))</f>
        <v>#REF!</v>
      </c>
      <c r="AE354" s="423"/>
      <c r="AF354" s="427" t="e">
        <f>IF(AD153=3,0,IF(AF153=3,0,IF(AE352=0,0,(AC353+AG353)/AE352)))</f>
        <v>#REF!</v>
      </c>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c r="A355" s="546" t="s">
        <v>827</v>
      </c>
      <c r="B355" s="235"/>
      <c r="C355" s="550" t="s">
        <v>827</v>
      </c>
      <c r="D355" s="486" t="e">
        <f>F352+F353+F354+F351+B355+F355</f>
        <v>#REF!</v>
      </c>
      <c r="E355" s="235"/>
      <c r="F355" s="417"/>
      <c r="G355" s="480" t="s">
        <v>828</v>
      </c>
      <c r="H355" s="417"/>
      <c r="I355" s="550" t="s">
        <v>827</v>
      </c>
      <c r="J355" s="486" t="e">
        <f>(SUM(H351:H354))+(SUM(L351:L354))</f>
        <v>#REF!</v>
      </c>
      <c r="K355" s="235"/>
      <c r="L355" s="417"/>
      <c r="M355" s="480" t="s">
        <v>828</v>
      </c>
      <c r="N355" s="417"/>
      <c r="O355" s="550" t="s">
        <v>827</v>
      </c>
      <c r="P355" s="486" t="e">
        <f>(SUM(N351:N354))+(SUM(R351:R354))</f>
        <v>#REF!</v>
      </c>
      <c r="Q355" s="235"/>
      <c r="R355" s="417"/>
      <c r="S355" s="480" t="s">
        <v>828</v>
      </c>
      <c r="T355" s="417"/>
      <c r="U355" s="550" t="s">
        <v>827</v>
      </c>
      <c r="V355" s="486" t="e">
        <f>(SUM(T351:T354))+(SUM(X351:X354))</f>
        <v>#REF!</v>
      </c>
      <c r="W355" s="235"/>
      <c r="X355" s="551"/>
      <c r="Y355" s="552" t="s">
        <v>828</v>
      </c>
      <c r="Z355" s="551"/>
      <c r="AA355" s="550" t="s">
        <v>827</v>
      </c>
      <c r="AB355" s="486" t="e">
        <f>(SUM(Z351:Z354))+(SUM(AD351:AD354))</f>
        <v>#REF!</v>
      </c>
      <c r="AC355" s="235"/>
      <c r="AD355" s="417"/>
      <c r="AE355" s="480" t="s">
        <v>828</v>
      </c>
      <c r="AF355" s="417"/>
      <c r="AG355" s="550" t="s">
        <v>827</v>
      </c>
      <c r="AH355" s="486" t="e">
        <f>(SUM(AF351:AF354))+(SUM(AJ351:AJ354))</f>
        <v>#REF!</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c r="A356" s="235"/>
      <c r="B356" s="235"/>
      <c r="C356" s="417" t="s">
        <v>829</v>
      </c>
      <c r="D356" s="486" t="e">
        <f>D355+D340+D333</f>
        <v>#REF!</v>
      </c>
      <c r="E356" s="235"/>
      <c r="F356" s="417"/>
      <c r="G356" s="417" t="s">
        <v>830</v>
      </c>
      <c r="H356" s="417"/>
      <c r="I356" s="417"/>
      <c r="J356" s="486" t="e">
        <f>J355+J340+J333</f>
        <v>#REF!</v>
      </c>
      <c r="K356" s="235"/>
      <c r="L356" s="417"/>
      <c r="M356" s="417" t="s">
        <v>830</v>
      </c>
      <c r="N356" s="417"/>
      <c r="O356" s="417"/>
      <c r="P356" s="486" t="e">
        <f>P355+P340+P333</f>
        <v>#REF!</v>
      </c>
      <c r="Q356" s="235"/>
      <c r="R356" s="417"/>
      <c r="S356" s="417" t="s">
        <v>830</v>
      </c>
      <c r="T356" s="417"/>
      <c r="U356" s="551"/>
      <c r="V356" s="486" t="e">
        <f>V355+V340+V333</f>
        <v>#REF!</v>
      </c>
      <c r="X356" s="551"/>
      <c r="Y356" s="417" t="s">
        <v>830</v>
      </c>
      <c r="Z356" s="551"/>
      <c r="AA356" s="417"/>
      <c r="AB356" s="486" t="e">
        <f>AB355+AB340+AB333</f>
        <v>#REF!</v>
      </c>
      <c r="AC356" s="235"/>
      <c r="AD356" s="417"/>
      <c r="AE356" s="417" t="s">
        <v>830</v>
      </c>
      <c r="AF356" s="417"/>
      <c r="AG356" s="551"/>
      <c r="AH356" s="486" t="e">
        <f>AH355+AH340+AH333</f>
        <v>#REF!</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c r="A357" s="553" t="s">
        <v>831</v>
      </c>
      <c r="B357" s="235"/>
      <c r="C357" s="554" t="s">
        <v>832</v>
      </c>
      <c r="D357" s="415"/>
      <c r="E357" s="500"/>
      <c r="F357" s="433"/>
      <c r="G357" s="417"/>
      <c r="H357" s="433"/>
      <c r="I357" s="554" t="s">
        <v>832</v>
      </c>
      <c r="J357" s="415"/>
      <c r="K357" s="500"/>
      <c r="L357" s="433"/>
      <c r="M357" s="417" t="e">
        <f>H353+L353+N353+R352+T352+X353+Z353</f>
        <v>#REF!</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c r="A358" s="555" t="e">
        <f>SUM(D358:BP358)</f>
        <v>#REF!</v>
      </c>
      <c r="B358" s="235"/>
      <c r="C358" s="480" t="s">
        <v>845</v>
      </c>
      <c r="D358" s="486" t="e">
        <f>IF(D360=0,0,D365+D366+D367)</f>
        <v>#REF!</v>
      </c>
      <c r="E358" s="556"/>
      <c r="F358" s="433"/>
      <c r="G358" s="417"/>
      <c r="H358" s="433"/>
      <c r="I358" s="480" t="s">
        <v>845</v>
      </c>
      <c r="J358" s="486" t="e">
        <f>IF(J360=0,0,J365+J366+J367)</f>
        <v>#REF!</v>
      </c>
      <c r="K358" s="556"/>
      <c r="L358" s="433"/>
      <c r="M358" s="417" t="e">
        <f>J355+P355+V355+AB355</f>
        <v>#REF!</v>
      </c>
      <c r="N358" s="433"/>
      <c r="O358" s="480" t="s">
        <v>845</v>
      </c>
      <c r="P358" s="486" t="e">
        <f>IF(P360=0,0,P365+P366+P367)</f>
        <v>#REF!</v>
      </c>
      <c r="Q358" s="556"/>
      <c r="R358" s="433"/>
      <c r="S358" s="417"/>
      <c r="T358" s="433"/>
      <c r="U358" s="480" t="s">
        <v>845</v>
      </c>
      <c r="V358" s="572" t="e">
        <f>IF(V360=0,0,V365+V366+V367)</f>
        <v>#REF!</v>
      </c>
      <c r="W358" s="556"/>
      <c r="X358" s="433"/>
      <c r="Y358" s="417"/>
      <c r="Z358" s="433"/>
      <c r="AA358" s="480" t="s">
        <v>845</v>
      </c>
      <c r="AB358" s="486" t="e">
        <f>IF(AB360=0,0,AB365+AB366+AB367)</f>
        <v>#REF!</v>
      </c>
      <c r="AC358" s="556"/>
      <c r="AD358" s="433"/>
      <c r="AE358" s="417"/>
      <c r="AF358" s="433"/>
      <c r="AG358" s="480" t="s">
        <v>845</v>
      </c>
      <c r="AH358" s="572" t="e">
        <f>IF(AH360=0,0,AH365+AH366+AH367)</f>
        <v>#REF!</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80000000000000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c r="A360" s="558" t="s">
        <v>801</v>
      </c>
      <c r="B360" s="235"/>
      <c r="C360" s="417" t="s">
        <v>409</v>
      </c>
      <c r="D360" s="449">
        <v>300</v>
      </c>
      <c r="E360" s="417"/>
      <c r="F360" s="433"/>
      <c r="G360" s="417"/>
      <c r="H360" s="433"/>
      <c r="I360" s="417" t="s">
        <v>409</v>
      </c>
      <c r="J360" s="449">
        <v>300</v>
      </c>
      <c r="K360" s="417"/>
      <c r="L360" s="433"/>
      <c r="M360" s="417"/>
      <c r="N360" s="433"/>
      <c r="O360" s="417" t="s">
        <v>409</v>
      </c>
      <c r="P360" s="449">
        <f>J360</f>
        <v>300</v>
      </c>
      <c r="Q360" s="417"/>
      <c r="R360" s="433"/>
      <c r="S360" s="417"/>
      <c r="T360" s="433"/>
      <c r="U360" s="417" t="s">
        <v>409</v>
      </c>
      <c r="V360" s="449">
        <f>P360</f>
        <v>300</v>
      </c>
      <c r="W360" s="417"/>
      <c r="X360" s="433"/>
      <c r="Y360" s="417"/>
      <c r="Z360" s="433"/>
      <c r="AA360" s="417" t="s">
        <v>409</v>
      </c>
      <c r="AB360" s="449">
        <f t="shared" ref="AB360:AB362" si="973">V360</f>
        <v>300</v>
      </c>
      <c r="AC360" s="417"/>
      <c r="AD360" s="433"/>
      <c r="AE360" s="417"/>
      <c r="AF360" s="433"/>
      <c r="AG360" s="417" t="s">
        <v>409</v>
      </c>
      <c r="AH360" s="449">
        <f t="shared" ref="AH360:AH362" si="974">AB360</f>
        <v>300</v>
      </c>
      <c r="AI360" s="417"/>
      <c r="AJ360" s="433"/>
      <c r="AK360" s="417"/>
      <c r="AL360" s="433"/>
      <c r="AM360" s="417" t="s">
        <v>409</v>
      </c>
      <c r="AN360" s="449"/>
      <c r="AO360" s="417"/>
      <c r="AP360" s="433"/>
      <c r="AQ360" s="417"/>
      <c r="AR360" s="433"/>
      <c r="AS360" s="417" t="s">
        <v>409</v>
      </c>
      <c r="AT360" s="449">
        <f t="shared" ref="AT360:AT362" si="975">AN360</f>
        <v>0</v>
      </c>
      <c r="AU360" s="417"/>
      <c r="AV360" s="433"/>
      <c r="AW360" s="417"/>
      <c r="AX360" s="433"/>
      <c r="AY360" s="417" t="s">
        <v>409</v>
      </c>
      <c r="AZ360" s="449">
        <f t="shared" ref="AZ360:AZ362" si="976">AT360</f>
        <v>0</v>
      </c>
      <c r="BA360" s="417"/>
      <c r="BB360" s="433"/>
      <c r="BC360" s="417"/>
      <c r="BD360" s="433"/>
      <c r="BE360" s="417" t="s">
        <v>409</v>
      </c>
      <c r="BF360" s="449">
        <f t="shared" ref="BF360:BF362" si="977">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customHeight="1">
      <c r="A361" s="450">
        <f>A364*B361*B361*B361/12</f>
        <v>45000</v>
      </c>
      <c r="B361" s="559">
        <v>30</v>
      </c>
      <c r="C361" s="417" t="s">
        <v>801</v>
      </c>
      <c r="D361" s="451">
        <f>G366</f>
        <v>67500</v>
      </c>
      <c r="E361" s="417"/>
      <c r="F361" s="433"/>
      <c r="G361" s="417"/>
      <c r="H361" s="433"/>
      <c r="I361" s="417"/>
      <c r="J361" s="451">
        <f>M366</f>
        <v>67500</v>
      </c>
      <c r="K361" s="417"/>
      <c r="L361" s="433"/>
      <c r="M361" s="417"/>
      <c r="N361" s="433"/>
      <c r="O361" s="417"/>
      <c r="P361" s="451">
        <f>S366</f>
        <v>67500</v>
      </c>
      <c r="Q361" s="417"/>
      <c r="R361" s="433"/>
      <c r="S361" s="417"/>
      <c r="T361" s="433"/>
      <c r="U361" s="417"/>
      <c r="V361" s="451">
        <f>Y366</f>
        <v>67500</v>
      </c>
      <c r="W361" s="417"/>
      <c r="X361" s="433"/>
      <c r="Y361" s="417"/>
      <c r="Z361" s="433"/>
      <c r="AA361" s="417"/>
      <c r="AB361" s="451">
        <f t="shared" si="973"/>
        <v>67500</v>
      </c>
      <c r="AC361" s="417"/>
      <c r="AD361" s="433"/>
      <c r="AE361" s="417"/>
      <c r="AF361" s="433"/>
      <c r="AG361" s="417"/>
      <c r="AH361" s="451">
        <f t="shared" si="974"/>
        <v>67500</v>
      </c>
      <c r="AI361" s="417"/>
      <c r="AJ361" s="433"/>
      <c r="AK361" s="417"/>
      <c r="AL361" s="433"/>
      <c r="AM361" s="417"/>
      <c r="AN361" s="451">
        <f t="shared" ref="AN361:AN362" si="978">AH361</f>
        <v>67500</v>
      </c>
      <c r="AO361" s="417"/>
      <c r="AP361" s="433"/>
      <c r="AQ361" s="417"/>
      <c r="AR361" s="433"/>
      <c r="AS361" s="417"/>
      <c r="AT361" s="451">
        <f t="shared" si="975"/>
        <v>67500</v>
      </c>
      <c r="AU361" s="417"/>
      <c r="AV361" s="433"/>
      <c r="AW361" s="417"/>
      <c r="AX361" s="433"/>
      <c r="AY361" s="417"/>
      <c r="AZ361" s="451">
        <f t="shared" si="976"/>
        <v>67500</v>
      </c>
      <c r="BA361" s="417"/>
      <c r="BB361" s="433"/>
      <c r="BC361" s="417"/>
      <c r="BD361" s="433"/>
      <c r="BE361" s="417"/>
      <c r="BF361" s="451">
        <f t="shared" si="977"/>
        <v>67500</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c r="A362" s="450" t="s">
        <v>842</v>
      </c>
      <c r="B362" s="559"/>
      <c r="C362" s="417" t="s">
        <v>387</v>
      </c>
      <c r="D362" s="451">
        <f>G350</f>
        <v>197989.89873223333</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973"/>
        <v>197989.89873223333</v>
      </c>
      <c r="AC362" s="417"/>
      <c r="AD362" s="433"/>
      <c r="AE362" s="417"/>
      <c r="AF362" s="433"/>
      <c r="AG362" s="417"/>
      <c r="AH362" s="451">
        <f t="shared" si="974"/>
        <v>197989.89873223333</v>
      </c>
      <c r="AI362" s="417"/>
      <c r="AJ362" s="433"/>
      <c r="AK362" s="417"/>
      <c r="AL362" s="433"/>
      <c r="AM362" s="417"/>
      <c r="AN362" s="451">
        <f t="shared" si="978"/>
        <v>197989.89873223333</v>
      </c>
      <c r="AO362" s="417"/>
      <c r="AP362" s="433"/>
      <c r="AQ362" s="417"/>
      <c r="AR362" s="433"/>
      <c r="AS362" s="417"/>
      <c r="AT362" s="451">
        <f t="shared" si="975"/>
        <v>197989.89873223333</v>
      </c>
      <c r="AU362" s="417"/>
      <c r="AV362" s="433"/>
      <c r="AW362" s="417"/>
      <c r="AX362" s="433"/>
      <c r="AY362" s="417"/>
      <c r="AZ362" s="451">
        <f t="shared" si="976"/>
        <v>197989.89873223333</v>
      </c>
      <c r="BA362" s="417"/>
      <c r="BB362" s="433"/>
      <c r="BC362" s="417"/>
      <c r="BD362" s="433"/>
      <c r="BE362" s="417"/>
      <c r="BF362" s="451">
        <f t="shared" si="977"/>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customHeight="1">
      <c r="A363" s="573">
        <f>0.026/12</f>
        <v>0.0021666666666666666</v>
      </c>
      <c r="B363" s="559"/>
      <c r="C363" s="417" t="s">
        <v>308</v>
      </c>
      <c r="D363" s="451">
        <f>D360*G368</f>
        <v>64800</v>
      </c>
      <c r="E363" s="417"/>
      <c r="F363" s="433"/>
      <c r="G363" s="417"/>
      <c r="H363" s="433"/>
      <c r="I363" s="417"/>
      <c r="J363" s="451"/>
      <c r="K363" s="417"/>
      <c r="L363" s="433"/>
      <c r="M363" s="417"/>
      <c r="N363" s="433"/>
      <c r="O363" s="417"/>
      <c r="P363" s="451">
        <f>P360*S368</f>
        <v>64800</v>
      </c>
      <c r="Q363" s="417"/>
      <c r="R363" s="433"/>
      <c r="S363" s="417"/>
      <c r="T363" s="433"/>
      <c r="U363" s="417"/>
      <c r="V363" s="451">
        <f>V360*Y368</f>
        <v>64800</v>
      </c>
      <c r="W363" s="417"/>
      <c r="X363" s="433"/>
      <c r="Y363" s="417"/>
      <c r="Z363" s="433"/>
      <c r="AA363" s="417"/>
      <c r="AB363" s="451">
        <f>AB360*AE368</f>
        <v>64800</v>
      </c>
      <c r="AC363" s="417"/>
      <c r="AD363" s="433"/>
      <c r="AE363" s="417"/>
      <c r="AF363" s="433"/>
      <c r="AG363" s="417"/>
      <c r="AH363" s="451">
        <f>AH360*AK368</f>
        <v>64800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c r="A364" s="433">
        <v>20</v>
      </c>
      <c r="B364" s="235"/>
      <c r="C364" s="417" t="s">
        <v>834</v>
      </c>
      <c r="D364" s="452"/>
      <c r="E364" s="417"/>
      <c r="F364" s="433"/>
      <c r="G364" s="561">
        <v>30</v>
      </c>
      <c r="H364" s="433"/>
      <c r="I364" s="417" t="s">
        <v>834</v>
      </c>
      <c r="J364" s="452"/>
      <c r="K364" s="417"/>
      <c r="L364" s="433"/>
      <c r="M364" s="561">
        <v>30</v>
      </c>
      <c r="N364" s="433"/>
      <c r="O364" s="417" t="s">
        <v>834</v>
      </c>
      <c r="P364" s="452"/>
      <c r="Q364" s="417"/>
      <c r="R364" s="433"/>
      <c r="S364" s="561">
        <v>30</v>
      </c>
      <c r="T364" s="433"/>
      <c r="U364" s="417" t="s">
        <v>834</v>
      </c>
      <c r="V364" s="452"/>
      <c r="W364" s="417"/>
      <c r="X364" s="433"/>
      <c r="Y364" s="561">
        <v>30</v>
      </c>
      <c r="Z364" s="433"/>
      <c r="AA364" s="417" t="s">
        <v>834</v>
      </c>
      <c r="AB364" s="452"/>
      <c r="AC364" s="417"/>
      <c r="AD364" s="433"/>
      <c r="AE364" s="561">
        <v>30</v>
      </c>
      <c r="AF364" s="433"/>
      <c r="AG364" s="417" t="s">
        <v>834</v>
      </c>
      <c r="AH364" s="452"/>
      <c r="AI364" s="417"/>
      <c r="AJ364" s="433"/>
      <c r="AK364" s="561">
        <v>30</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customHeight="1">
      <c r="C366" s="563" t="s">
        <v>836</v>
      </c>
      <c r="D366" s="451"/>
      <c r="E366" s="417"/>
      <c r="F366" s="433"/>
      <c r="G366" s="451">
        <f>G364*F367*F367*F367/12</f>
        <v>67500</v>
      </c>
      <c r="H366" s="433"/>
      <c r="I366" s="563" t="s">
        <v>836</v>
      </c>
      <c r="J366" s="451"/>
      <c r="K366" s="417"/>
      <c r="L366" s="433"/>
      <c r="M366" s="451">
        <f>M364*L367*L367*L367/12</f>
        <v>67500</v>
      </c>
      <c r="N366" s="433"/>
      <c r="O366" s="563" t="s">
        <v>836</v>
      </c>
      <c r="P366" s="451"/>
      <c r="Q366" s="417"/>
      <c r="R366" s="433"/>
      <c r="S366" s="451">
        <f>S364*R367*R367*R367/12</f>
        <v>67500</v>
      </c>
      <c r="T366" s="433"/>
      <c r="U366" s="417" t="s">
        <v>836</v>
      </c>
      <c r="V366" s="451"/>
      <c r="W366" s="417"/>
      <c r="X366" s="433"/>
      <c r="Y366" s="451">
        <f>Y364*X367*X367*X367/12</f>
        <v>67500</v>
      </c>
      <c r="Z366" s="433"/>
      <c r="AA366" s="563" t="s">
        <v>836</v>
      </c>
      <c r="AB366" s="451"/>
      <c r="AC366" s="417"/>
      <c r="AD366" s="433"/>
      <c r="AE366" s="451">
        <f>AE364*AD367*AD367*AD367/12</f>
        <v>67500</v>
      </c>
      <c r="AF366" s="433"/>
      <c r="AG366" s="417" t="s">
        <v>836</v>
      </c>
      <c r="AH366" s="451"/>
      <c r="AI366" s="417"/>
      <c r="AJ366" s="433"/>
      <c r="AK366" s="451">
        <f>AK364*AJ367*AJ367*AJ367/12</f>
        <v>67500</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c r="C367" s="561" t="s">
        <v>837</v>
      </c>
      <c r="D367" s="452" t="e">
        <f>IF(D360=0,0,-1*(D354+D375)/D360)</f>
        <v>#REF!</v>
      </c>
      <c r="E367" s="417"/>
      <c r="F367" s="564">
        <v>30</v>
      </c>
      <c r="G367" s="450" t="s">
        <v>591</v>
      </c>
      <c r="H367" s="433"/>
      <c r="I367" s="561" t="s">
        <v>837</v>
      </c>
      <c r="J367" s="452" t="e">
        <f>IF(J360=0,0,-1*(J354+J375)/J360)</f>
        <v>#REF!</v>
      </c>
      <c r="K367" s="417"/>
      <c r="L367" s="564">
        <v>30</v>
      </c>
      <c r="M367" s="450" t="s">
        <v>591</v>
      </c>
      <c r="N367" s="433"/>
      <c r="O367" s="561" t="s">
        <v>837</v>
      </c>
      <c r="P367" s="452" t="e">
        <f>IF(P360=0,0,-1*(P354+P375)/P360)</f>
        <v>#REF!</v>
      </c>
      <c r="Q367" s="417"/>
      <c r="R367" s="564">
        <v>30</v>
      </c>
      <c r="S367" s="450" t="s">
        <v>591</v>
      </c>
      <c r="T367" s="433"/>
      <c r="U367" s="423" t="s">
        <v>837</v>
      </c>
      <c r="V367" s="452" t="e">
        <f>IF(V360=0,0,-1*(V354+V375)/V360)</f>
        <v>#REF!</v>
      </c>
      <c r="W367" s="417"/>
      <c r="X367" s="564">
        <v>30</v>
      </c>
      <c r="Y367" s="450" t="s">
        <v>591</v>
      </c>
      <c r="Z367" s="433"/>
      <c r="AA367" s="561" t="s">
        <v>837</v>
      </c>
      <c r="AB367" s="452" t="e">
        <f>IF(AB360=0,0,-1*(AB354+AB375)/AB360)</f>
        <v>#REF!</v>
      </c>
      <c r="AC367" s="417"/>
      <c r="AD367" s="564">
        <v>30</v>
      </c>
      <c r="AE367" s="450" t="s">
        <v>591</v>
      </c>
      <c r="AF367" s="433"/>
      <c r="AG367" s="423" t="s">
        <v>837</v>
      </c>
      <c r="AH367" s="452" t="e">
        <f>IF(AH360=0,0,-1*(AH354+AH375)/AH360)</f>
        <v>#REF!</v>
      </c>
      <c r="AI367" s="417"/>
      <c r="AJ367" s="564">
        <v>30</v>
      </c>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c r="C368" s="565" t="s">
        <v>838</v>
      </c>
      <c r="D368" s="451">
        <f>D364*D360/2</f>
        <v>0</v>
      </c>
      <c r="E368" s="417"/>
      <c r="F368" s="433"/>
      <c r="G368" s="575">
        <f>G364*F367*2400/10000</f>
        <v>216</v>
      </c>
      <c r="H368" s="433"/>
      <c r="I368" s="565" t="s">
        <v>838</v>
      </c>
      <c r="J368" s="451">
        <f>J364*J360/2</f>
        <v>0</v>
      </c>
      <c r="K368" s="417"/>
      <c r="L368" s="433"/>
      <c r="M368" s="575">
        <f>M364*L367*2400/10000</f>
        <v>216</v>
      </c>
      <c r="N368" s="433"/>
      <c r="O368" s="565" t="s">
        <v>838</v>
      </c>
      <c r="P368" s="451">
        <f>P364*P360/2</f>
        <v>0</v>
      </c>
      <c r="Q368" s="417"/>
      <c r="R368" s="433"/>
      <c r="S368" s="575">
        <f>S364*R367*2400/10000</f>
        <v>216</v>
      </c>
      <c r="T368" s="433"/>
      <c r="U368" s="500" t="s">
        <v>838</v>
      </c>
      <c r="V368" s="451">
        <f>V364*V360/2</f>
        <v>0</v>
      </c>
      <c r="W368" s="417"/>
      <c r="X368" s="433"/>
      <c r="Y368" s="575">
        <f>Y364*X367*2400/10000</f>
        <v>216</v>
      </c>
      <c r="Z368" s="433"/>
      <c r="AA368" s="565" t="s">
        <v>838</v>
      </c>
      <c r="AB368" s="451">
        <f>AB364*AB360/2</f>
        <v>0</v>
      </c>
      <c r="AC368" s="417"/>
      <c r="AD368" s="433"/>
      <c r="AE368" s="575">
        <f>AE364*AD367*2400/10000</f>
        <v>216</v>
      </c>
      <c r="AF368" s="433"/>
      <c r="AG368" s="500" t="s">
        <v>838</v>
      </c>
      <c r="AH368" s="451">
        <f>AH364*AH360/2</f>
        <v>0</v>
      </c>
      <c r="AI368" s="417"/>
      <c r="AJ368" s="433"/>
      <c r="AK368" s="575">
        <f>AK364*AJ367*2400/10000</f>
        <v>216</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c r="C370" s="567" t="s">
        <v>840</v>
      </c>
      <c r="D370" s="452" t="e">
        <f>IF(D360=0,0,(D354+D375)/D360)</f>
        <v>#REF!</v>
      </c>
      <c r="E370" s="417"/>
      <c r="F370" s="546" t="s">
        <v>387</v>
      </c>
      <c r="G370" s="235">
        <f>D362</f>
        <v>197989.89873223333</v>
      </c>
      <c r="H370" s="433"/>
      <c r="I370" s="567" t="s">
        <v>840</v>
      </c>
      <c r="J370" s="452" t="e">
        <f>IF(J360=0,0,(J354+J375)/J360)</f>
        <v>#REF!</v>
      </c>
      <c r="K370" s="417"/>
      <c r="L370" s="546" t="s">
        <v>387</v>
      </c>
      <c r="M370" s="235">
        <f>J362</f>
        <v>197989.89873223333</v>
      </c>
      <c r="N370" s="433"/>
      <c r="O370" s="567" t="s">
        <v>840</v>
      </c>
      <c r="P370" s="452" t="e">
        <f>IF(P360=0,0,(P354+P375)/P360)</f>
        <v>#REF!</v>
      </c>
      <c r="Q370" s="417"/>
      <c r="R370" s="546" t="s">
        <v>387</v>
      </c>
      <c r="S370" s="235">
        <f>P362</f>
        <v>197989.89873223333</v>
      </c>
      <c r="T370" s="433"/>
      <c r="U370" s="508" t="s">
        <v>840</v>
      </c>
      <c r="V370" s="452" t="e">
        <f>IF(V360=0,0,(V354+V375)/V360)</f>
        <v>#REF!</v>
      </c>
      <c r="W370" s="417"/>
      <c r="X370" s="546" t="s">
        <v>387</v>
      </c>
      <c r="Y370" s="235">
        <f>V362</f>
        <v>197989.89873223333</v>
      </c>
      <c r="Z370" s="433"/>
      <c r="AA370" s="567" t="s">
        <v>840</v>
      </c>
      <c r="AB370" s="452" t="e">
        <f>IF(AB360=0,0,(AB354+AB375)/AB360)</f>
        <v>#REF!</v>
      </c>
      <c r="AC370" s="417"/>
      <c r="AD370" s="546" t="s">
        <v>387</v>
      </c>
      <c r="AE370" s="235">
        <f>AB362</f>
        <v>197989.89873223333</v>
      </c>
      <c r="AF370" s="433"/>
      <c r="AG370" s="508" t="s">
        <v>840</v>
      </c>
      <c r="AH370" s="452" t="e">
        <f>IF(AH360=0,0,(AH354+AH375)/AH360)</f>
        <v>#REF!</v>
      </c>
      <c r="AI370" s="417"/>
      <c r="AJ370" s="546" t="s">
        <v>387</v>
      </c>
      <c r="AK370" s="235">
        <f>AH362</f>
        <v>197989.89873223333</v>
      </c>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t="e">
        <f>D368+D369+D370</f>
        <v>#REF!</v>
      </c>
      <c r="E372" s="556"/>
      <c r="F372" s="546" t="s">
        <v>823</v>
      </c>
      <c r="G372" s="417">
        <f>A384</f>
        <v>45000</v>
      </c>
      <c r="H372" s="433"/>
      <c r="I372" s="480" t="s">
        <v>841</v>
      </c>
      <c r="J372" s="486" t="e">
        <f>J368+J369+J370</f>
        <v>#REF!</v>
      </c>
      <c r="K372" s="556"/>
      <c r="L372" s="546" t="s">
        <v>823</v>
      </c>
      <c r="M372" s="417">
        <f t="shared" ref="M372:M376" si="979">G372</f>
        <v>45000</v>
      </c>
      <c r="N372" s="433"/>
      <c r="O372" s="480" t="s">
        <v>841</v>
      </c>
      <c r="P372" s="486" t="e">
        <f>P368+P369+P370</f>
        <v>#REF!</v>
      </c>
      <c r="Q372" s="556"/>
      <c r="R372" s="546" t="s">
        <v>823</v>
      </c>
      <c r="S372" s="417">
        <f t="shared" ref="S372:S376" si="980">M372</f>
        <v>45000</v>
      </c>
      <c r="T372" s="433"/>
      <c r="U372" s="480" t="s">
        <v>841</v>
      </c>
      <c r="V372" s="486" t="e">
        <f>V368+V369+V370</f>
        <v>#REF!</v>
      </c>
      <c r="W372" s="556"/>
      <c r="X372" s="546" t="s">
        <v>823</v>
      </c>
      <c r="Y372" s="417">
        <f t="shared" ref="Y372:Y376" si="981">S372</f>
        <v>45000</v>
      </c>
      <c r="Z372" s="433"/>
      <c r="AA372" s="480" t="s">
        <v>841</v>
      </c>
      <c r="AB372" s="486" t="e">
        <f>AB368+AB369+AB370</f>
        <v>#REF!</v>
      </c>
      <c r="AC372" s="556"/>
      <c r="AD372" s="546" t="s">
        <v>823</v>
      </c>
      <c r="AE372" s="417">
        <f t="shared" ref="AE372:AE373" si="982">Y372</f>
        <v>45000</v>
      </c>
      <c r="AF372" s="433"/>
      <c r="AG372" s="480" t="s">
        <v>841</v>
      </c>
      <c r="AH372" s="486" t="e">
        <f>AH368+AH369+AH370</f>
        <v>#REF!</v>
      </c>
      <c r="AI372" s="556"/>
      <c r="AJ372" s="546" t="s">
        <v>823</v>
      </c>
      <c r="AK372" s="417">
        <f t="shared" ref="AK372:AK373" si="983">AE372</f>
        <v>45000</v>
      </c>
      <c r="AL372" s="433"/>
      <c r="AM372" s="480" t="s">
        <v>841</v>
      </c>
      <c r="AN372" s="486">
        <f>AN368+AN369+AN370</f>
        <v>0</v>
      </c>
      <c r="AO372" s="556"/>
      <c r="AP372" s="546" t="s">
        <v>823</v>
      </c>
      <c r="AQ372" s="417">
        <f t="shared" ref="AQ372:AQ373" si="984">AK372</f>
        <v>45000</v>
      </c>
      <c r="AR372" s="433"/>
      <c r="AS372" s="480" t="s">
        <v>841</v>
      </c>
      <c r="AT372" s="486">
        <f>AT368+AT369+AT370</f>
        <v>0</v>
      </c>
      <c r="AU372" s="556"/>
      <c r="AV372" s="546" t="s">
        <v>823</v>
      </c>
      <c r="AW372" s="417">
        <f t="shared" ref="AW372:AW376" si="985">AQ372</f>
        <v>45000</v>
      </c>
      <c r="AX372" s="433"/>
      <c r="AY372" s="480" t="s">
        <v>841</v>
      </c>
      <c r="AZ372" s="486">
        <f>AZ368+AZ369+AZ370</f>
        <v>0</v>
      </c>
      <c r="BA372" s="556"/>
      <c r="BB372" s="546" t="s">
        <v>823</v>
      </c>
      <c r="BC372" s="417">
        <f t="shared" ref="BC372:BC376" si="986">AW372</f>
        <v>45000</v>
      </c>
      <c r="BD372" s="433"/>
      <c r="BE372" s="480" t="s">
        <v>841</v>
      </c>
      <c r="BF372" s="486">
        <f>BF368+BF369+BF370</f>
        <v>0</v>
      </c>
      <c r="BG372" s="556"/>
      <c r="BH372" s="546" t="s">
        <v>823</v>
      </c>
      <c r="BI372" s="417">
        <f t="shared" ref="BI372:BI373" si="987">BC372</f>
        <v>45000</v>
      </c>
      <c r="BJ372" s="433"/>
      <c r="BK372" s="480" t="s">
        <v>841</v>
      </c>
      <c r="BL372" s="486">
        <f>BL368+BL369+BL370</f>
        <v>0</v>
      </c>
      <c r="BM372" s="556"/>
      <c r="BN372" s="546" t="s">
        <v>823</v>
      </c>
      <c r="BO372" s="417">
        <f t="shared" ref="BO372:BO373" si="988">BI372</f>
        <v>45000</v>
      </c>
      <c r="BP372" s="433"/>
      <c r="BQ372" s="480" t="s">
        <v>841</v>
      </c>
      <c r="BR372" s="486">
        <f>BR368+BR369+BR370</f>
        <v>0</v>
      </c>
      <c r="BS372" s="556"/>
      <c r="BT372" s="546" t="s">
        <v>823</v>
      </c>
      <c r="BU372" s="417">
        <f t="shared" ref="BU372:BU373" si="989">BO372</f>
        <v>45000</v>
      </c>
      <c r="BV372" s="433"/>
      <c r="BW372" s="480" t="s">
        <v>841</v>
      </c>
      <c r="BX372" s="486">
        <f>BX368+BX369+BX370</f>
        <v>0</v>
      </c>
      <c r="BY372" s="556"/>
      <c r="CA372" s="417">
        <f t="shared" ref="CA372:CA373" si="990">BU372</f>
        <v>45000</v>
      </c>
      <c r="CB372" s="433"/>
      <c r="CC372" s="480" t="s">
        <v>841</v>
      </c>
      <c r="CD372" s="486">
        <f>CD368+CD369+CD370</f>
        <v>0</v>
      </c>
      <c r="CE372" s="556"/>
      <c r="CF372" s="546" t="s">
        <v>823</v>
      </c>
      <c r="CG372" s="417">
        <f t="shared" ref="CG372:CG373" si="991">CA372</f>
        <v>45000</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979"/>
        <v>197989.89873223333</v>
      </c>
      <c r="N373" s="433"/>
      <c r="O373" s="557" t="s">
        <v>824</v>
      </c>
      <c r="P373" s="423"/>
      <c r="Q373" s="508"/>
      <c r="R373" s="546" t="s">
        <v>825</v>
      </c>
      <c r="S373" s="547">
        <f t="shared" si="980"/>
        <v>197989.89873223333</v>
      </c>
      <c r="T373" s="433"/>
      <c r="U373" s="557" t="s">
        <v>824</v>
      </c>
      <c r="V373" s="423"/>
      <c r="W373" s="508"/>
      <c r="X373" s="546" t="s">
        <v>825</v>
      </c>
      <c r="Y373" s="547">
        <f t="shared" si="981"/>
        <v>197989.89873223333</v>
      </c>
      <c r="Z373" s="433"/>
      <c r="AA373" s="557" t="s">
        <v>824</v>
      </c>
      <c r="AB373" s="423"/>
      <c r="AC373" s="508"/>
      <c r="AD373" s="546" t="s">
        <v>825</v>
      </c>
      <c r="AE373" s="547">
        <f t="shared" si="982"/>
        <v>197989.89873223333</v>
      </c>
      <c r="AF373" s="433"/>
      <c r="AG373" s="557" t="s">
        <v>824</v>
      </c>
      <c r="AH373" s="423"/>
      <c r="AI373" s="508"/>
      <c r="AJ373" s="546" t="s">
        <v>825</v>
      </c>
      <c r="AK373" s="547">
        <f t="shared" si="983"/>
        <v>197989.89873223333</v>
      </c>
      <c r="AL373" s="433"/>
      <c r="AM373" s="557" t="s">
        <v>824</v>
      </c>
      <c r="AN373" s="423"/>
      <c r="AO373" s="508"/>
      <c r="AP373" s="546" t="s">
        <v>825</v>
      </c>
      <c r="AQ373" s="547">
        <f t="shared" si="984"/>
        <v>197989.89873223333</v>
      </c>
      <c r="AR373" s="433"/>
      <c r="AS373" s="557" t="s">
        <v>824</v>
      </c>
      <c r="AT373" s="423"/>
      <c r="AU373" s="508"/>
      <c r="AV373" s="546" t="s">
        <v>825</v>
      </c>
      <c r="AW373" s="547">
        <f t="shared" si="985"/>
        <v>197989.89873223333</v>
      </c>
      <c r="AX373" s="433"/>
      <c r="AY373" s="557" t="s">
        <v>824</v>
      </c>
      <c r="AZ373" s="423"/>
      <c r="BA373" s="508"/>
      <c r="BB373" s="546" t="s">
        <v>825</v>
      </c>
      <c r="BC373" s="547">
        <f t="shared" si="986"/>
        <v>197989.89873223333</v>
      </c>
      <c r="BD373" s="433"/>
      <c r="BE373" s="557" t="s">
        <v>824</v>
      </c>
      <c r="BF373" s="423"/>
      <c r="BG373" s="508"/>
      <c r="BH373" s="546" t="s">
        <v>825</v>
      </c>
      <c r="BI373" s="547">
        <f t="shared" si="987"/>
        <v>197989.89873223333</v>
      </c>
      <c r="BJ373" s="433"/>
      <c r="BK373" s="557" t="s">
        <v>824</v>
      </c>
      <c r="BL373" s="423"/>
      <c r="BM373" s="508"/>
      <c r="BN373" s="546" t="s">
        <v>825</v>
      </c>
      <c r="BO373" s="547">
        <f t="shared" si="988"/>
        <v>197989.89873223333</v>
      </c>
      <c r="BP373" s="433"/>
      <c r="BQ373" s="557" t="s">
        <v>824</v>
      </c>
      <c r="BR373" s="423"/>
      <c r="BS373" s="508"/>
      <c r="BT373" s="546" t="s">
        <v>825</v>
      </c>
      <c r="BU373" s="547">
        <f t="shared" si="989"/>
        <v>197989.89873223333</v>
      </c>
      <c r="BV373" s="433"/>
      <c r="BW373" s="557" t="s">
        <v>824</v>
      </c>
      <c r="BX373" s="423"/>
      <c r="BY373" s="508"/>
      <c r="BZ373" s="235"/>
      <c r="CA373" s="547">
        <f t="shared" si="990"/>
        <v>197989.89873223333</v>
      </c>
      <c r="CB373" s="433"/>
      <c r="CC373" s="557" t="s">
        <v>824</v>
      </c>
      <c r="CD373" s="423"/>
      <c r="CE373" s="508"/>
      <c r="CF373" s="546" t="s">
        <v>825</v>
      </c>
      <c r="CG373" s="547">
        <f t="shared" si="991"/>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v>300</v>
      </c>
      <c r="H375" s="411" t="e">
        <f>IF(F227=3,0,IF(H227=3,G376*G375,G376*G375/2))</f>
        <v>#REF!</v>
      </c>
      <c r="I375" s="497"/>
      <c r="J375" s="498" t="e">
        <f>J210</f>
        <v>#REF!</v>
      </c>
      <c r="K375" s="499"/>
      <c r="L375" s="415" t="e">
        <f>IF(N227=3,0,IF(L227=3,M375*M376,M376*M375/2))</f>
        <v>#REF!</v>
      </c>
      <c r="M375" s="415">
        <v>200</v>
      </c>
      <c r="N375" s="411" t="e">
        <f>IF(L227=3,0,IF(N227=3,M376*M375,M376*M375/2))</f>
        <v>#REF!</v>
      </c>
      <c r="O375" s="456"/>
      <c r="P375" s="457" t="e">
        <f>P210</f>
        <v>#REF!</v>
      </c>
      <c r="Q375" s="458"/>
      <c r="R375" s="415" t="e">
        <f>IF(T227=3,0,IF(R227=3,S375*S376,S376*S375/2))</f>
        <v>#REF!</v>
      </c>
      <c r="S375" s="415">
        <v>400</v>
      </c>
      <c r="T375" s="411" t="e">
        <f>IF(R227=3,0,IF(T227=3,S376*S375,S376*S375/2))</f>
        <v>#REF!</v>
      </c>
      <c r="U375" s="456"/>
      <c r="V375" s="457" t="e">
        <f>V210</f>
        <v>#REF!</v>
      </c>
      <c r="W375" s="458"/>
      <c r="X375" s="415" t="e">
        <f>IF(Z227=3,0,IF(X227=3,Y375*Y376,Y376*Y375/2))</f>
        <v>#REF!</v>
      </c>
      <c r="Y375" s="415">
        <v>400</v>
      </c>
      <c r="Z375" s="411" t="e">
        <f>IF(X227=3,0,IF(Z227=3,Y376*Y375,Y376*Y375/2))</f>
        <v>#REF!</v>
      </c>
      <c r="AA375" s="456"/>
      <c r="AB375" s="457" t="e">
        <f>AB210</f>
        <v>#REF!</v>
      </c>
      <c r="AC375" s="458"/>
      <c r="AD375" s="415" t="e">
        <f>IF(AF227=3,0,IF(AD227=3,AE375*AE376,AE376*AE375/2))</f>
        <v>#REF!</v>
      </c>
      <c r="AE375" s="415">
        <v>500</v>
      </c>
      <c r="AF375" s="411" t="e">
        <f>IF(AD227=3,0,IF(AF227=3,AE376*AE375,AE376*AE375/2))</f>
        <v>#REF!</v>
      </c>
      <c r="AG375" s="456"/>
      <c r="AH375" s="457" t="e">
        <f>AH210</f>
        <v>#REF!</v>
      </c>
      <c r="AI375" s="458"/>
      <c r="AJ375" s="415" t="e">
        <f>IF(AL227=3,0,IF(AJ227=3,AK375*AK376,AK376*AK375/2))</f>
        <v>#REF!</v>
      </c>
      <c r="AK375" s="415">
        <f>AK352</f>
        <v>0</v>
      </c>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#REF!/(67)</f>
        <v>#REF!</v>
      </c>
      <c r="H376" s="417"/>
      <c r="I376" s="501" t="e">
        <f>I245</f>
        <v>#REF!</v>
      </c>
      <c r="J376" s="502"/>
      <c r="K376" s="503" t="e">
        <f>K245</f>
        <v>#REF!</v>
      </c>
      <c r="L376" s="417" t="e">
        <f>#REF!</f>
        <v>#REF!</v>
      </c>
      <c r="M376" s="417" t="e">
        <f t="shared" si="979"/>
        <v>#REF!</v>
      </c>
      <c r="N376" s="417"/>
      <c r="O376" s="461" t="e">
        <f>O245</f>
        <v>#REF!</v>
      </c>
      <c r="P376" s="462"/>
      <c r="Q376" s="463" t="e">
        <f>Q245</f>
        <v>#REF!</v>
      </c>
      <c r="R376" s="417"/>
      <c r="S376" s="417" t="e">
        <f t="shared" si="980"/>
        <v>#REF!</v>
      </c>
      <c r="T376" s="421"/>
      <c r="U376" s="461" t="e">
        <f>U245</f>
        <v>#REF!</v>
      </c>
      <c r="V376" s="462"/>
      <c r="W376" s="463" t="e">
        <f>W245</f>
        <v>#REF!</v>
      </c>
      <c r="X376" s="417">
        <f>IF(Y375=0,0,IF(X378=Y375/2,Y377/2,Y377*Z378/Y375))</f>
        <v>0</v>
      </c>
      <c r="Y376" s="417" t="e">
        <f t="shared" si="981"/>
        <v>#REF!</v>
      </c>
      <c r="Z376" s="421">
        <f>IF(Y375=0,0,IF(X378=Y375/2,Y377/2,Y377*X378/Y375))</f>
        <v>0</v>
      </c>
      <c r="AA376" s="461" t="e">
        <f>AA245</f>
        <v>#REF!</v>
      </c>
      <c r="AB376" s="462"/>
      <c r="AC376" s="463" t="e">
        <f>AC245</f>
        <v>#REF!</v>
      </c>
      <c r="AD376" s="417">
        <f>IF(AE375=0,0,IF(AD378=AE375/2,AE377/2,AE377*AF378/AE375))</f>
        <v>0</v>
      </c>
      <c r="AE376" s="417" t="e">
        <f>#REF!/100</f>
        <v>#REF!</v>
      </c>
      <c r="AF376" s="421">
        <f>IF(AE375=0,0,IF(AD378=AE375/2,AE377/2,AE377*AD378/AE375))</f>
        <v>0</v>
      </c>
      <c r="AG376" s="461" t="e">
        <f>AG245</f>
        <v>#REF!</v>
      </c>
      <c r="AH376" s="462"/>
      <c r="AI376" s="463" t="e">
        <f>AI245</f>
        <v>#REF!</v>
      </c>
      <c r="AJ376" s="417">
        <f>IF(AK375=0,0,IF(AJ378=AK375/2,AK377/2,AK377*AL378/AK375))</f>
        <v>0</v>
      </c>
      <c r="AK376" s="415" t="e">
        <f>AE376</f>
        <v>#REF!</v>
      </c>
      <c r="AL376" s="421">
        <f>IF(AK375=0,0,IF(AJ378=AK375/2,AK377/2,AK377*AJ378/AK375))</f>
        <v>0</v>
      </c>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985"/>
        <v>#REF!</v>
      </c>
      <c r="AX376" s="421">
        <f>IF(AW375=0,0,IF(AV378=AW375/2,AW377/2,AW377*AV378/AW375))</f>
        <v>0</v>
      </c>
      <c r="AY376" s="461" t="e">
        <f>AY245</f>
        <v>#REF!</v>
      </c>
      <c r="AZ376" s="462"/>
      <c r="BA376" s="463" t="e">
        <f>BA245</f>
        <v>#REF!</v>
      </c>
      <c r="BB376" s="417">
        <f>IF(BC375=0,0,IF(BB378=BC375/2,BC377/2,BC377*BD378/BC375))</f>
        <v>0</v>
      </c>
      <c r="BC376" s="415" t="e">
        <f t="shared" si="986"/>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t="e">
        <f>IF(Z227=3,0,IF(X227=3,0,IF(Y375=0,0,-1*(W376+AA376)/Y375)))</f>
        <v>#REF!</v>
      </c>
      <c r="Y377" s="423"/>
      <c r="Z377" s="569" t="e">
        <f>IF(X227=3,0,IF(Z227=3,0,IF(Y375=0,0,(W376+AA376)/Y375)))</f>
        <v>#REF!</v>
      </c>
      <c r="AA377" s="464"/>
      <c r="AB377" s="465" t="e">
        <f>AB261</f>
        <v>#REF!</v>
      </c>
      <c r="AC377" s="466"/>
      <c r="AD377" s="427" t="e">
        <f>IF(AF227=3,0,IF(AD227=3,0,IF(AE375=0,0,-1*(AC376+AG376)/AE375)))</f>
        <v>#REF!</v>
      </c>
      <c r="AE377" s="423"/>
      <c r="AF377" s="569" t="e">
        <f>IF(AD227=3,0,IF(AF227=3,0,IF(AE375=0,0,(AC376+AG376)/AE375)))</f>
        <v>#REF!</v>
      </c>
      <c r="AG377" s="464"/>
      <c r="AH377" s="465" t="e">
        <f>AH261</f>
        <v>#REF!</v>
      </c>
      <c r="AI377" s="466"/>
      <c r="AJ377" s="427">
        <f>IF(AL227=3,0,IF(AJ227=3,0,IF(AK375=0,0,-1*(AI376+AM376)/AK375)))</f>
        <v>0</v>
      </c>
      <c r="AK377" s="423"/>
      <c r="AL377" s="569">
        <f>IF(AJ227=3,0,IF(AL227=3,0,IF(AK375=0,0,(AI376+AM376)/AK375)))</f>
        <v>0</v>
      </c>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v>100</v>
      </c>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t="e">
        <f>J378+J363+J356</f>
        <v>#REF!</v>
      </c>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t="e">
        <f>IF(P383=0,0,P388+P389+P390)</f>
        <v>#REF!</v>
      </c>
      <c r="Q381" s="556"/>
      <c r="R381" s="433"/>
      <c r="S381" s="417"/>
      <c r="T381" s="433"/>
      <c r="U381" s="480" t="s">
        <v>845</v>
      </c>
      <c r="V381" s="572" t="e">
        <f>IF(V383=0,0,V388+V389+V390)</f>
        <v>#REF!</v>
      </c>
      <c r="W381" s="556"/>
      <c r="X381" s="433"/>
      <c r="Y381" s="417"/>
      <c r="Z381" s="433"/>
      <c r="AA381" s="480" t="s">
        <v>845</v>
      </c>
      <c r="AB381" s="486" t="e">
        <f>IF(AB383=0,0,AB388+AB389+AB390)</f>
        <v>#REF!</v>
      </c>
      <c r="AC381" s="556"/>
      <c r="AD381" s="433"/>
      <c r="AE381" s="417"/>
      <c r="AF381" s="433"/>
      <c r="AG381" s="480" t="s">
        <v>845</v>
      </c>
      <c r="AH381" s="572" t="e">
        <f>IF(AH383=0,0,AH388+AH389+AH390)</f>
        <v>#REF!</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v>300</v>
      </c>
      <c r="E383" s="417"/>
      <c r="F383" s="433"/>
      <c r="G383" s="417"/>
      <c r="H383" s="433"/>
      <c r="I383" s="417" t="s">
        <v>409</v>
      </c>
      <c r="J383" s="449">
        <f>D383</f>
        <v>300</v>
      </c>
      <c r="K383" s="417"/>
      <c r="L383" s="433"/>
      <c r="M383" s="417"/>
      <c r="N383" s="433"/>
      <c r="O383" s="417" t="s">
        <v>409</v>
      </c>
      <c r="P383" s="449">
        <f>J383</f>
        <v>300</v>
      </c>
      <c r="Q383" s="417"/>
      <c r="R383" s="433"/>
      <c r="S383" s="417"/>
      <c r="T383" s="433"/>
      <c r="U383" s="417" t="s">
        <v>409</v>
      </c>
      <c r="V383" s="449">
        <f t="shared" ref="V383:V385" si="992">P383</f>
        <v>300</v>
      </c>
      <c r="W383" s="417"/>
      <c r="X383" s="433"/>
      <c r="Y383" s="417"/>
      <c r="Z383" s="433"/>
      <c r="AA383" s="417" t="s">
        <v>409</v>
      </c>
      <c r="AB383" s="449">
        <f>V383</f>
        <v>300</v>
      </c>
      <c r="AC383" s="417"/>
      <c r="AD383" s="433"/>
      <c r="AE383" s="417"/>
      <c r="AF383" s="433"/>
      <c r="AG383" s="417" t="s">
        <v>409</v>
      </c>
      <c r="AH383" s="449">
        <f>AB383</f>
        <v>300</v>
      </c>
      <c r="AI383" s="417"/>
      <c r="AJ383" s="433"/>
      <c r="AK383" s="417"/>
      <c r="AL383" s="433"/>
      <c r="AM383" s="417" t="s">
        <v>409</v>
      </c>
      <c r="AN383" s="449"/>
      <c r="AO383" s="417"/>
      <c r="AP383" s="433"/>
      <c r="AQ383" s="417"/>
      <c r="AR383" s="433"/>
      <c r="AS383" s="417" t="s">
        <v>409</v>
      </c>
      <c r="AT383" s="449">
        <f>AN383</f>
        <v>0</v>
      </c>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45000</v>
      </c>
      <c r="B384" s="559">
        <v>30</v>
      </c>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si="992"/>
        <v>67500</v>
      </c>
      <c r="W384" s="417"/>
      <c r="X384" s="433"/>
      <c r="Y384" s="417"/>
      <c r="Z384" s="433"/>
      <c r="AA384" s="417"/>
      <c r="AB384" s="451">
        <f>AE389</f>
        <v>67500</v>
      </c>
      <c r="AC384" s="417"/>
      <c r="AD384" s="433"/>
      <c r="AE384" s="417"/>
      <c r="AF384" s="433"/>
      <c r="AG384" s="417"/>
      <c r="AH384" s="451">
        <f>AK389</f>
        <v>67500</v>
      </c>
      <c r="AI384" s="417"/>
      <c r="AJ384" s="433"/>
      <c r="AK384" s="417"/>
      <c r="AL384" s="433"/>
      <c r="AM384" s="417"/>
      <c r="AN384" s="451">
        <f>AQ389</f>
        <v>118</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D362</f>
        <v>197989.89873223333</v>
      </c>
      <c r="E385" s="417"/>
      <c r="F385" s="433"/>
      <c r="G385" s="417"/>
      <c r="H385" s="433"/>
      <c r="I385" s="417"/>
      <c r="J385" s="451">
        <f>J362</f>
        <v>197989.89873223333</v>
      </c>
      <c r="K385" s="417"/>
      <c r="L385" s="433"/>
      <c r="M385" s="417"/>
      <c r="N385" s="433"/>
      <c r="O385" s="417"/>
      <c r="P385" s="451">
        <f>J385</f>
        <v>197989.89873223333</v>
      </c>
      <c r="Q385" s="417"/>
      <c r="R385" s="433"/>
      <c r="S385" s="417"/>
      <c r="T385" s="433"/>
      <c r="U385" s="417"/>
      <c r="V385" s="451">
        <f t="shared" si="992"/>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D383*G391/100</f>
        <v>648</v>
      </c>
      <c r="E386" s="417"/>
      <c r="F386" s="433"/>
      <c r="G386" s="417"/>
      <c r="H386" s="433"/>
      <c r="I386" s="417"/>
      <c r="J386" s="451">
        <f>J383*M391/100</f>
        <v>648</v>
      </c>
      <c r="K386" s="417"/>
      <c r="L386" s="433"/>
      <c r="M386" s="417"/>
      <c r="N386" s="433"/>
      <c r="O386" s="417"/>
      <c r="P386" s="451">
        <f>P383*S391/100</f>
        <v>648</v>
      </c>
      <c r="Q386" s="417"/>
      <c r="R386" s="433"/>
      <c r="S386" s="417"/>
      <c r="T386" s="433"/>
      <c r="U386" s="417"/>
      <c r="V386" s="451">
        <f>V383*Y391/100</f>
        <v>648</v>
      </c>
      <c r="W386" s="417"/>
      <c r="X386" s="433"/>
      <c r="Y386" s="417"/>
      <c r="Z386" s="433"/>
      <c r="AA386" s="417"/>
      <c r="AB386" s="451">
        <f>AB383*AE391/100</f>
        <v>648</v>
      </c>
      <c r="AC386" s="417"/>
      <c r="AD386" s="433"/>
      <c r="AE386" s="417"/>
      <c r="AF386" s="433"/>
      <c r="AG386" s="417"/>
      <c r="AH386" s="451">
        <f>AH383*AK391/100</f>
        <v>648</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20</v>
      </c>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30</v>
      </c>
      <c r="Z387" s="433"/>
      <c r="AA387" s="417" t="s">
        <v>834</v>
      </c>
      <c r="AB387" s="452"/>
      <c r="AC387" s="417"/>
      <c r="AD387" s="433"/>
      <c r="AE387" s="561">
        <v>30</v>
      </c>
      <c r="AF387" s="433"/>
      <c r="AG387" s="417" t="s">
        <v>834</v>
      </c>
      <c r="AH387" s="452"/>
      <c r="AI387" s="417"/>
      <c r="AJ387" s="433"/>
      <c r="AK387" s="561">
        <v>30</v>
      </c>
      <c r="AL387" s="433"/>
      <c r="AM387" s="417" t="s">
        <v>834</v>
      </c>
      <c r="AN387" s="452"/>
      <c r="AO387" s="417"/>
      <c r="AP387" s="433" t="s">
        <v>846</v>
      </c>
      <c r="AQ387" s="561">
        <v>22</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67500</v>
      </c>
      <c r="Z389" s="433"/>
      <c r="AA389" s="563" t="s">
        <v>836</v>
      </c>
      <c r="AB389" s="451"/>
      <c r="AC389" s="417"/>
      <c r="AD389" s="433"/>
      <c r="AE389" s="451">
        <f>AE387*AD390*AD390*AD390/12</f>
        <v>67500</v>
      </c>
      <c r="AF389" s="433"/>
      <c r="AG389" s="417" t="s">
        <v>836</v>
      </c>
      <c r="AH389" s="451"/>
      <c r="AI389" s="417"/>
      <c r="AJ389" s="433"/>
      <c r="AK389" s="451">
        <f>AK387*AJ390*AJ390*AJ390/12</f>
        <v>67500</v>
      </c>
      <c r="AL389" s="433"/>
      <c r="AM389" s="417" t="s">
        <v>836</v>
      </c>
      <c r="AN389" s="451"/>
      <c r="AO389" s="417"/>
      <c r="AP389" s="433"/>
      <c r="AQ389" s="451">
        <v>118</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30</v>
      </c>
      <c r="G390" s="450" t="s">
        <v>591</v>
      </c>
      <c r="H390" s="433"/>
      <c r="I390" s="561" t="s">
        <v>837</v>
      </c>
      <c r="J390" s="452" t="e">
        <f>IF(J383=0,0,-1*(J377+J398)/J383)</f>
        <v>#REF!</v>
      </c>
      <c r="K390" s="417"/>
      <c r="L390" s="564">
        <v>30</v>
      </c>
      <c r="M390" s="450" t="s">
        <v>591</v>
      </c>
      <c r="N390" s="433"/>
      <c r="O390" s="561" t="s">
        <v>837</v>
      </c>
      <c r="P390" s="452" t="e">
        <f>IF(P383=0,0,-1*(P377+P398)/P383)</f>
        <v>#REF!</v>
      </c>
      <c r="Q390" s="417"/>
      <c r="R390" s="564">
        <v>30</v>
      </c>
      <c r="S390" s="450" t="s">
        <v>591</v>
      </c>
      <c r="T390" s="433"/>
      <c r="U390" s="423" t="s">
        <v>837</v>
      </c>
      <c r="V390" s="452" t="e">
        <f>IF(V383=0,0,-1*(V377+V398)/V383)</f>
        <v>#REF!</v>
      </c>
      <c r="W390" s="417"/>
      <c r="X390" s="564">
        <v>30</v>
      </c>
      <c r="Y390" s="450" t="s">
        <v>591</v>
      </c>
      <c r="Z390" s="433"/>
      <c r="AA390" s="561" t="s">
        <v>837</v>
      </c>
      <c r="AB390" s="452" t="e">
        <f>IF(AB383=0,0,-1*(AB377+AB398)/AB383)</f>
        <v>#REF!</v>
      </c>
      <c r="AC390" s="417"/>
      <c r="AD390" s="564">
        <v>30</v>
      </c>
      <c r="AE390" s="450" t="s">
        <v>591</v>
      </c>
      <c r="AF390" s="433"/>
      <c r="AG390" s="423" t="s">
        <v>837</v>
      </c>
      <c r="AH390" s="452" t="e">
        <f>IF(AH383=0,0,-1*(AH377+AH398)/AH383)</f>
        <v>#REF!</v>
      </c>
      <c r="AI390" s="417"/>
      <c r="AJ390" s="564">
        <v>30</v>
      </c>
      <c r="AK390" s="450" t="s">
        <v>591</v>
      </c>
      <c r="AL390" s="433"/>
      <c r="AM390" s="423" t="s">
        <v>837</v>
      </c>
      <c r="AN390" s="452">
        <f>IF(AN383=0,0,-1*(AN377+AN398)/AN383)</f>
        <v>0</v>
      </c>
      <c r="AO390" s="417"/>
      <c r="AP390" s="564"/>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216</v>
      </c>
      <c r="H391" s="433"/>
      <c r="I391" s="565" t="s">
        <v>838</v>
      </c>
      <c r="J391" s="451">
        <f>J387*J383/2</f>
        <v>0</v>
      </c>
      <c r="K391" s="417"/>
      <c r="L391" s="433"/>
      <c r="M391" s="575">
        <f>M387*L390*2400/10000</f>
        <v>216</v>
      </c>
      <c r="N391" s="433"/>
      <c r="O391" s="565" t="s">
        <v>838</v>
      </c>
      <c r="P391" s="451">
        <f>P387*P383/2</f>
        <v>0</v>
      </c>
      <c r="Q391" s="417"/>
      <c r="R391" s="433"/>
      <c r="S391" s="575">
        <f>S387*R390*2400/10000</f>
        <v>216</v>
      </c>
      <c r="T391" s="433"/>
      <c r="U391" s="500" t="s">
        <v>838</v>
      </c>
      <c r="V391" s="451">
        <f>V387*V383/2</f>
        <v>0</v>
      </c>
      <c r="W391" s="417"/>
      <c r="X391" s="433"/>
      <c r="Y391" s="575">
        <f>Y387*X390*2400/10000</f>
        <v>216</v>
      </c>
      <c r="Z391" s="433"/>
      <c r="AA391" s="565" t="s">
        <v>838</v>
      </c>
      <c r="AB391" s="451">
        <f>AB387*AB383/2</f>
        <v>0</v>
      </c>
      <c r="AC391" s="417"/>
      <c r="AD391" s="433"/>
      <c r="AE391" s="575">
        <f>AE387*AD390*2400/10000</f>
        <v>216</v>
      </c>
      <c r="AF391" s="433"/>
      <c r="AG391" s="500" t="s">
        <v>838</v>
      </c>
      <c r="AH391" s="451">
        <f>AH387*AH383/2</f>
        <v>0</v>
      </c>
      <c r="AI391" s="417"/>
      <c r="AJ391" s="433"/>
      <c r="AK391" s="575">
        <f>AK387*AJ390*2400/10000</f>
        <v>216</v>
      </c>
      <c r="AL391" s="433"/>
      <c r="AM391" s="500" t="s">
        <v>838</v>
      </c>
      <c r="AN391" s="451">
        <f>AN387*AN383/2</f>
        <v>0</v>
      </c>
      <c r="AO391" s="417"/>
      <c r="AP391" s="433"/>
      <c r="AQ391" s="575">
        <f>AQ387/12000</f>
        <v>0.0018333333333333333</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D385</f>
        <v>197989.89873223333</v>
      </c>
      <c r="H393" s="433"/>
      <c r="I393" s="567" t="s">
        <v>840</v>
      </c>
      <c r="J393" s="452" t="e">
        <f>IF(J383=0,0,(J377+J398)/J383)</f>
        <v>#REF!</v>
      </c>
      <c r="K393" s="417"/>
      <c r="L393" s="546" t="s">
        <v>387</v>
      </c>
      <c r="M393" s="235">
        <f>J385</f>
        <v>197989.89873223333</v>
      </c>
      <c r="N393" s="433"/>
      <c r="O393" s="567" t="s">
        <v>840</v>
      </c>
      <c r="P393" s="452" t="e">
        <f>IF(P383=0,0,(P377+P398)/P383)</f>
        <v>#REF!</v>
      </c>
      <c r="Q393" s="417"/>
      <c r="R393" s="546" t="s">
        <v>387</v>
      </c>
      <c r="S393" s="235">
        <f>P385</f>
        <v>197989.89873223333</v>
      </c>
      <c r="T393" s="433"/>
      <c r="U393" s="508" t="s">
        <v>840</v>
      </c>
      <c r="V393" s="452" t="e">
        <f>IF(V383=0,0,(V377+V398)/V383)</f>
        <v>#REF!</v>
      </c>
      <c r="W393" s="417"/>
      <c r="X393" s="546" t="s">
        <v>387</v>
      </c>
      <c r="Y393" s="235">
        <f>V385</f>
        <v>197989.89873223333</v>
      </c>
      <c r="Z393" s="433"/>
      <c r="AA393" s="567" t="s">
        <v>840</v>
      </c>
      <c r="AB393" s="452" t="e">
        <f>IF(AB383=0,0,(AB377+AB398)/AB383)</f>
        <v>#REF!</v>
      </c>
      <c r="AC393" s="417"/>
      <c r="AD393" s="546" t="s">
        <v>387</v>
      </c>
      <c r="AE393" s="235">
        <f>AB385</f>
        <v>197989.89873223333</v>
      </c>
      <c r="AF393" s="433"/>
      <c r="AG393" s="508" t="s">
        <v>840</v>
      </c>
      <c r="AH393" s="452" t="e">
        <f>IF(AH383=0,0,(AH377+AH398)/AH383)</f>
        <v>#REF!</v>
      </c>
      <c r="AI393" s="417"/>
      <c r="AJ393" s="546" t="s">
        <v>387</v>
      </c>
      <c r="AK393" s="235">
        <f>AH385</f>
        <v>197989.89873223333</v>
      </c>
      <c r="AL393" s="433"/>
      <c r="AM393" s="508" t="s">
        <v>840</v>
      </c>
      <c r="AN393" s="452">
        <f>IF(AN383=0,0,(AN377+AN398)/AN383)</f>
        <v>0</v>
      </c>
      <c r="AO393" s="417"/>
      <c r="AP393" s="546" t="s">
        <v>825</v>
      </c>
      <c r="AQ393" s="235">
        <f>AK393</f>
        <v>197989.89873223333</v>
      </c>
      <c r="AR393" s="433"/>
      <c r="AS393" s="508" t="s">
        <v>840</v>
      </c>
      <c r="AT393" s="452">
        <f>IF(AT383=0,0,(AT377+AT398)/AT383)</f>
        <v>0</v>
      </c>
      <c r="AU393" s="417"/>
      <c r="AV393" s="546" t="s">
        <v>825</v>
      </c>
      <c r="AW393" s="235">
        <f>AQ393</f>
        <v>197989.89873223333</v>
      </c>
      <c r="AX393" s="433"/>
      <c r="AY393" s="567" t="s">
        <v>840</v>
      </c>
      <c r="AZ393" s="452">
        <f>IF(AZ383=0,0,(AZ377+AZ398)/AZ383)</f>
        <v>0</v>
      </c>
      <c r="BA393" s="417"/>
      <c r="BB393" s="546" t="s">
        <v>387</v>
      </c>
      <c r="BC393" s="235">
        <f>AW393</f>
        <v>197989.89873223333</v>
      </c>
      <c r="BD393" s="433"/>
      <c r="BE393" s="508" t="s">
        <v>840</v>
      </c>
      <c r="BF393" s="452">
        <f>IF(BF383=0,0,(BF377+BF398)/BF383)</f>
        <v>0</v>
      </c>
      <c r="BG393" s="417"/>
      <c r="BH393" s="546" t="s">
        <v>825</v>
      </c>
      <c r="BI393" s="235">
        <f>BC393</f>
        <v>197989.89873223333</v>
      </c>
      <c r="BJ393" s="433"/>
      <c r="BK393" s="508" t="s">
        <v>840</v>
      </c>
      <c r="BL393" s="452">
        <f>IF(BL383=0,0,(BL377+BL398)/BL383)</f>
        <v>0</v>
      </c>
      <c r="BM393" s="417"/>
      <c r="BN393" s="546" t="s">
        <v>825</v>
      </c>
      <c r="BO393" s="235">
        <f>BI393</f>
        <v>197989.89873223333</v>
      </c>
      <c r="BP393" s="433"/>
      <c r="BQ393" s="508" t="s">
        <v>840</v>
      </c>
      <c r="BR393" s="452">
        <f>IF(BR383=0,0,(BR377+BR398)/BR383)</f>
        <v>0</v>
      </c>
      <c r="BS393" s="417"/>
      <c r="BT393" s="546" t="s">
        <v>825</v>
      </c>
      <c r="BU393" s="235">
        <f>BO393</f>
        <v>197989.89873223333</v>
      </c>
      <c r="BV393" s="433"/>
      <c r="BW393" s="508" t="s">
        <v>840</v>
      </c>
      <c r="BX393" s="452">
        <f>IF(BX383=0,0,(BX377+BX398)/BX383)</f>
        <v>0</v>
      </c>
      <c r="BY393" s="417"/>
      <c r="BZ393" s="546" t="s">
        <v>387</v>
      </c>
      <c r="CA393" s="235">
        <f>BU393</f>
        <v>197989.89873223333</v>
      </c>
      <c r="CB393" s="433"/>
      <c r="CC393" s="508" t="s">
        <v>840</v>
      </c>
      <c r="CD393" s="452">
        <f>IF(CD383=0,0,(CD377+CD398)/CD383)</f>
        <v>0</v>
      </c>
      <c r="CE393" s="417"/>
      <c r="CF393" s="546" t="s">
        <v>825</v>
      </c>
      <c r="CG393" s="235">
        <f>CA393</f>
        <v>197989.89873223333</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t="e">
        <f>P391+P392+P393</f>
        <v>#REF!</v>
      </c>
      <c r="Q395" s="556"/>
      <c r="R395" s="433"/>
      <c r="S395" s="417"/>
      <c r="T395" s="433"/>
      <c r="U395" s="480" t="s">
        <v>841</v>
      </c>
      <c r="V395" s="572" t="e">
        <f>V391+V392+V393</f>
        <v>#REF!</v>
      </c>
      <c r="W395" s="556"/>
      <c r="X395" s="433"/>
      <c r="Y395" s="417"/>
      <c r="Z395" s="433"/>
      <c r="AA395" s="480" t="s">
        <v>841</v>
      </c>
      <c r="AB395" s="486" t="e">
        <f>AB391+AB392+AB393</f>
        <v>#REF!</v>
      </c>
      <c r="AC395" s="556"/>
      <c r="AD395" s="433"/>
      <c r="AE395" s="417"/>
      <c r="AF395" s="433"/>
      <c r="AG395" s="480" t="s">
        <v>841</v>
      </c>
      <c r="AH395" s="572" t="e">
        <f>AH391+AH392+AH393</f>
        <v>#REF!</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847</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SUM(A358:A395)</f>
        <v>#REF!</v>
      </c>
      <c r="B398" s="235"/>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B399" s="235"/>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7"/>
      <c r="D400" s="595" t="e">
        <f>D379+D386</f>
        <v>#REF!</v>
      </c>
      <c r="E400" s="596"/>
      <c r="F400" s="417"/>
      <c r="G400" s="235"/>
      <c r="H400" s="235"/>
      <c r="I400" s="597"/>
      <c r="J400" s="595" t="e">
        <f>J379+J386</f>
        <v>#REF!</v>
      </c>
      <c r="K400" s="596"/>
      <c r="L400" s="417"/>
      <c r="M400" s="235"/>
      <c r="N400" s="235"/>
      <c r="O400" s="597"/>
      <c r="P400" s="595" t="e">
        <f>P379+P386</f>
        <v>#REF!</v>
      </c>
      <c r="Q400" s="596"/>
      <c r="R400" s="417"/>
      <c r="S400" s="235"/>
      <c r="T400" s="235"/>
      <c r="U400" s="597"/>
      <c r="V400" s="595" t="e">
        <f>V379+V386</f>
        <v>#REF!</v>
      </c>
      <c r="W400" s="596"/>
      <c r="X400" s="417"/>
      <c r="Y400" s="235"/>
      <c r="Z400" s="235"/>
      <c r="AB400" s="597" t="e">
        <f>AB379+AB386</f>
        <v>#REF!</v>
      </c>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0</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row r="440">
      <c r="A440" s="294" t="s">
        <v>471</v>
      </c>
      <c r="B440" s="295"/>
      <c r="C440" s="295"/>
      <c r="D440" s="295"/>
      <c r="E440" s="295"/>
      <c r="F440" s="295"/>
      <c r="G440" s="295"/>
      <c r="H440" s="296"/>
      <c r="I440" s="2"/>
      <c r="J440" s="2"/>
      <c r="K440" s="2"/>
      <c r="L440" s="2"/>
      <c r="M440" s="252"/>
      <c r="N440" s="294" t="s">
        <v>467</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85">
        <v>200</v>
      </c>
      <c r="C441" s="94" t="s">
        <v>488</v>
      </c>
      <c r="D441" s="85">
        <f>B441*0.8*0.85</f>
        <v>136</v>
      </c>
      <c r="E441" s="2"/>
      <c r="F441" s="2"/>
      <c r="G441" s="94" t="s">
        <v>489</v>
      </c>
      <c r="H441" s="304" t="e">
        <f>I376/10000</f>
        <v>#REF!</v>
      </c>
      <c r="I441" s="173" t="s">
        <v>529</v>
      </c>
      <c r="J441" s="85"/>
      <c r="K441" s="2"/>
      <c r="L441" s="2"/>
      <c r="M441" s="252"/>
      <c r="N441" s="302" t="s">
        <v>487</v>
      </c>
      <c r="O441" s="85">
        <v>200</v>
      </c>
      <c r="P441" s="94" t="s">
        <v>488</v>
      </c>
      <c r="Q441" s="85">
        <f>O441*0.8*0.85</f>
        <v>136</v>
      </c>
      <c r="R441" s="2"/>
      <c r="S441" s="2"/>
      <c r="T441" s="94" t="s">
        <v>489</v>
      </c>
      <c r="U441" s="187" t="e">
        <f>H441</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0.011428571428571429</v>
      </c>
      <c r="E442" s="2"/>
      <c r="F442" s="2"/>
      <c r="G442" s="2"/>
      <c r="H442" s="20" t="e">
        <f t="shared" ref="H442:H444" si="993">AN455</f>
        <v>#REF!</v>
      </c>
      <c r="I442" s="313">
        <v>5</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994">BA455</f>
        <v>#REF!</v>
      </c>
      <c r="V442" s="313">
        <v>5</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0.0022213150075601146</v>
      </c>
      <c r="E443" s="2"/>
      <c r="F443" s="2"/>
      <c r="G443" s="2"/>
      <c r="H443" s="20" t="e">
        <f t="shared" si="993"/>
        <v>#REF!</v>
      </c>
      <c r="I443" s="2">
        <v>2</v>
      </c>
      <c r="J443" s="85" t="s">
        <v>547</v>
      </c>
      <c r="K443" s="85">
        <f>2.54*0.25</f>
        <v>0.63500000000000001</v>
      </c>
      <c r="L443" s="2">
        <f t="shared" ref="L443:L448" si="995">3.1416*((K443/2)^2)</f>
        <v>0.31669291500000002</v>
      </c>
      <c r="M443" s="252"/>
      <c r="N443" s="302" t="s">
        <v>508</v>
      </c>
      <c r="O443" s="85">
        <v>0.80000000000000004</v>
      </c>
      <c r="P443" s="94" t="s">
        <v>509</v>
      </c>
      <c r="Q443" s="85">
        <f>0.8*(SQRT(Q441))/O442</f>
        <v>0.0022213150075601146</v>
      </c>
      <c r="R443" s="2"/>
      <c r="S443" s="2"/>
      <c r="T443" s="2"/>
      <c r="U443" s="20" t="e">
        <f t="shared" si="994"/>
        <v>#REF!</v>
      </c>
      <c r="V443" s="2">
        <v>2</v>
      </c>
      <c r="W443" s="85" t="s">
        <v>547</v>
      </c>
      <c r="X443" s="85">
        <f>2.54*0.25</f>
        <v>0.63500000000000001</v>
      </c>
      <c r="Y443" s="2">
        <f t="shared" ref="Y443:Y448" si="996">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997">D444*(1-(0.5*D444))</f>
        <v>0.29065743944636679</v>
      </c>
      <c r="F444" s="2"/>
      <c r="G444" s="94" t="s">
        <v>518</v>
      </c>
      <c r="H444" s="20" t="e">
        <f t="shared" si="993"/>
        <v>#REF!</v>
      </c>
      <c r="I444" s="2">
        <v>3</v>
      </c>
      <c r="J444" s="85" t="s">
        <v>559</v>
      </c>
      <c r="K444" s="85">
        <f>2.54*3/8</f>
        <v>0.95250000000000001</v>
      </c>
      <c r="L444" s="2">
        <f t="shared" si="995"/>
        <v>0.71255905875000003</v>
      </c>
      <c r="M444" s="252"/>
      <c r="N444" s="302" t="s">
        <v>516</v>
      </c>
      <c r="O444" s="85">
        <v>2400</v>
      </c>
      <c r="P444" s="94" t="s">
        <v>517</v>
      </c>
      <c r="Q444" s="85">
        <f>Q442*O442/Q441</f>
        <v>0.35294117647058826</v>
      </c>
      <c r="R444" s="85">
        <f t="shared" ref="R444:R445" si="998">Q444*(1-(0.5*Q444))</f>
        <v>0.29065743944636679</v>
      </c>
      <c r="S444" s="2"/>
      <c r="T444" s="94" t="s">
        <v>518</v>
      </c>
      <c r="U444" s="20" t="e">
        <f t="shared" si="994"/>
        <v>#REF!</v>
      </c>
      <c r="V444" s="2">
        <v>3</v>
      </c>
      <c r="W444" s="85" t="s">
        <v>559</v>
      </c>
      <c r="X444" s="85">
        <f>2.54*3/8</f>
        <v>0.95250000000000001</v>
      </c>
      <c r="Y444" s="2">
        <f t="shared" si="996"/>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0.068599434057003542</v>
      </c>
      <c r="E445" s="85">
        <f t="shared" si="997"/>
        <v>0.066246492880532956</v>
      </c>
      <c r="F445" s="2"/>
      <c r="G445" s="94" t="s">
        <v>527</v>
      </c>
      <c r="H445" s="20" t="e">
        <f>H444*D441/B442</f>
        <v>#REF!</v>
      </c>
      <c r="I445" s="2">
        <v>4</v>
      </c>
      <c r="J445" s="85" t="s">
        <v>560</v>
      </c>
      <c r="K445" s="255">
        <f>K443*2</f>
        <v>1.27</v>
      </c>
      <c r="L445" s="2">
        <f t="shared" si="995"/>
        <v>1.2667716600000001</v>
      </c>
      <c r="M445" s="252"/>
      <c r="N445" s="302"/>
      <c r="O445" s="85"/>
      <c r="P445" s="94" t="s">
        <v>526</v>
      </c>
      <c r="Q445" s="85">
        <f>Q443*O442/Q441</f>
        <v>0.068599434057003542</v>
      </c>
      <c r="R445" s="85">
        <f t="shared" si="998"/>
        <v>0.066246492880532956</v>
      </c>
      <c r="S445" s="2"/>
      <c r="T445" s="94" t="s">
        <v>527</v>
      </c>
      <c r="U445" s="20" t="e">
        <f>U444*Q441/O442</f>
        <v>#REF!</v>
      </c>
      <c r="V445" s="2">
        <v>4</v>
      </c>
      <c r="W445" s="85" t="s">
        <v>560</v>
      </c>
      <c r="X445" s="255">
        <f>X443*2</f>
        <v>1.27</v>
      </c>
      <c r="Y445" s="2">
        <f t="shared" si="996"/>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40</v>
      </c>
      <c r="C446" s="94" t="s">
        <v>533</v>
      </c>
      <c r="D446" s="2" t="e">
        <f>SQRT((H441*10000)/(B443*D441*B447*E444))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995"/>
        <v>1.9793307187499998</v>
      </c>
      <c r="M446" s="252"/>
      <c r="N446" s="302" t="s">
        <v>532</v>
      </c>
      <c r="O446" s="85">
        <f t="shared" ref="O446:O447" si="999">B446</f>
        <v>40</v>
      </c>
      <c r="P446" s="94" t="s">
        <v>533</v>
      </c>
      <c r="Q446" s="2" t="e">
        <f>SQRT((U441)/(O443*Q441*O447*R444))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996"/>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15</v>
      </c>
      <c r="C447" s="94" t="s">
        <v>545</v>
      </c>
      <c r="D447" s="2" t="e">
        <f>SQRT((H441*10000)/(B443*D441*B447*E445))</f>
        <v>#REF!</v>
      </c>
      <c r="E447" s="2" t="e">
        <f>IF(D447&lt;B446,"pasa el peralte con ro min","no pasa el peralte")</f>
        <v>#REF!</v>
      </c>
      <c r="F447" s="2"/>
      <c r="G447" s="94" t="s">
        <v>546</v>
      </c>
      <c r="H447" s="187">
        <f>IF(I442=I443,L443,IF(I442=I444,L444,IF(I442=I445,L445,IF(I442=I446,L446,IF(I442=I447,L447,IF(I442=I448,L448,"escribe as"))))))</f>
        <v>1.9793307187499998</v>
      </c>
      <c r="I447" s="2">
        <v>6</v>
      </c>
      <c r="J447" s="85" t="s">
        <v>580</v>
      </c>
      <c r="K447" s="85">
        <f>2.54*0.75</f>
        <v>1.905</v>
      </c>
      <c r="L447" s="2">
        <f t="shared" si="995"/>
        <v>2.8502362350000001</v>
      </c>
      <c r="M447" s="252"/>
      <c r="N447" s="302" t="s">
        <v>544</v>
      </c>
      <c r="O447" s="85">
        <f t="shared" si="999"/>
        <v>15</v>
      </c>
      <c r="P447" s="94" t="s">
        <v>545</v>
      </c>
      <c r="Q447" s="2" t="e">
        <f>SQRT((U441)/(O443*Q441*O447*R445))</f>
        <v>#REF!</v>
      </c>
      <c r="R447" s="2" t="e">
        <f>IF(Q447&lt;O446,"pasa el peralte con ro min","no pasa el peralte")</f>
        <v>#REF!</v>
      </c>
      <c r="S447" s="2"/>
      <c r="T447" s="94" t="s">
        <v>546</v>
      </c>
      <c r="U447" s="187">
        <f>IF(V442=V443,Y443,IF(V442=V444,Y444,IF(V442=V445,Y445,IF(V442=V446,Y446,IF(V442=V447,Y447,IF(V442=V448,Y448,"escribe as"))))))</f>
        <v>1.9793307187499998</v>
      </c>
      <c r="V447" s="2">
        <v>6</v>
      </c>
      <c r="W447" s="85" t="s">
        <v>580</v>
      </c>
      <c r="X447" s="85">
        <f>2.54*0.75</f>
        <v>1.905</v>
      </c>
      <c r="Y447" s="2">
        <f t="shared" si="996"/>
        <v>2.8502362350000001</v>
      </c>
      <c r="Z447" s="252"/>
      <c r="AA447" s="252"/>
      <c r="AB447" s="252"/>
      <c r="AC447" s="2" t="e">
        <f>H441/(0.9*D441*B447*B446*B446)</f>
        <v>#REF!</v>
      </c>
      <c r="AD447" s="2" t="e">
        <f t="shared" ref="AD447:AD457" si="1000">AC447/(1-(0.5*AE447))</f>
        <v>#REF!</v>
      </c>
      <c r="AE447" s="2">
        <v>0.035999999999999997</v>
      </c>
      <c r="AF447" s="2" t="e">
        <f>AC457</f>
        <v>#REF!</v>
      </c>
      <c r="AG447" s="2" t="e">
        <f t="shared" ref="AG447:AG457" si="1001">AF447/(1-(0.5*AH447))</f>
        <v>#REF!</v>
      </c>
      <c r="AH447" s="2" t="e">
        <f>AD457</f>
        <v>#REF!</v>
      </c>
      <c r="AI447" s="2" t="e">
        <f>AF457</f>
        <v>#REF!</v>
      </c>
      <c r="AJ447" s="2" t="e">
        <f t="shared" ref="AJ447:AJ457" si="1002">AI447/(1-(0.5*AK447))</f>
        <v>#REF!</v>
      </c>
      <c r="AK447" s="2" t="e">
        <f>AG457</f>
        <v>#REF!</v>
      </c>
      <c r="AL447" s="2" t="e">
        <f>AI457</f>
        <v>#REF!</v>
      </c>
      <c r="AM447" s="2" t="e">
        <f t="shared" ref="AM447:AM457" si="1003">AL447/(1-(0.5*AN447))</f>
        <v>#REF!</v>
      </c>
      <c r="AN447" s="2" t="e">
        <f>AJ457</f>
        <v>#REF!</v>
      </c>
      <c r="AO447" s="2"/>
      <c r="AP447" s="2" t="e">
        <f>U441/(0.9*Q441*O447*O446*O446)</f>
        <v>#REF!</v>
      </c>
      <c r="AQ447" s="2" t="e">
        <f t="shared" ref="AQ447:AQ457" si="1004">AP447/(1-(0.5*AR447))</f>
        <v>#REF!</v>
      </c>
      <c r="AR447" s="2">
        <v>0.035999999999999997</v>
      </c>
      <c r="AS447" s="2" t="e">
        <f>AP457</f>
        <v>#REF!</v>
      </c>
      <c r="AT447" s="2" t="e">
        <f t="shared" ref="AT447:AT457" si="1005">AS447/(1-(0.5*AU447))</f>
        <v>#REF!</v>
      </c>
      <c r="AU447" s="2" t="e">
        <f>AQ457</f>
        <v>#REF!</v>
      </c>
      <c r="AV447" s="2" t="e">
        <f>AS457</f>
        <v>#REF!</v>
      </c>
      <c r="AW447" s="2" t="e">
        <f t="shared" ref="AW447:AW457" si="1006">AV447/(1-(0.5*AX447))</f>
        <v>#REF!</v>
      </c>
      <c r="AX447" s="2" t="e">
        <f>AT457</f>
        <v>#REF!</v>
      </c>
      <c r="AY447" s="2" t="e">
        <f>AV457</f>
        <v>#REF!</v>
      </c>
      <c r="AZ447" s="2" t="e">
        <f t="shared" ref="AZ447:AZ457" si="1007">AY447/(1-(0.5*BA447))</f>
        <v>#REF!</v>
      </c>
      <c r="BA447" s="2" t="e">
        <f>AW457</f>
        <v>#REF!</v>
      </c>
    </row>
    <row r="448" ht="16.199999999999999">
      <c r="A448" s="316" t="s">
        <v>553</v>
      </c>
      <c r="B448" s="317" t="e">
        <f>H441</f>
        <v>#REF!</v>
      </c>
      <c r="C448" s="318"/>
      <c r="D448" s="10"/>
      <c r="E448" s="10"/>
      <c r="F448" s="10"/>
      <c r="G448" s="318" t="s">
        <v>554</v>
      </c>
      <c r="H448" s="223" t="e">
        <f>ROUNDUP((H446/H447),0)</f>
        <v>#REF!</v>
      </c>
      <c r="I448" s="2">
        <v>8</v>
      </c>
      <c r="J448" s="85" t="s">
        <v>586</v>
      </c>
      <c r="K448" s="85">
        <v>2.54</v>
      </c>
      <c r="L448" s="2">
        <f t="shared" si="995"/>
        <v>5.0670866400000003</v>
      </c>
      <c r="M448" s="252"/>
      <c r="N448" s="316" t="s">
        <v>553</v>
      </c>
      <c r="O448" s="317" t="e">
        <f>H441</f>
        <v>#REF!</v>
      </c>
      <c r="P448" s="318"/>
      <c r="Q448" s="10"/>
      <c r="R448" s="10"/>
      <c r="S448" s="10"/>
      <c r="T448" s="318" t="s">
        <v>554</v>
      </c>
      <c r="U448" s="223" t="e">
        <f>ROUNDUP((U446/U447),0)</f>
        <v>#REF!</v>
      </c>
      <c r="V448" s="2">
        <v>8</v>
      </c>
      <c r="W448" s="85" t="s">
        <v>586</v>
      </c>
      <c r="X448" s="85">
        <v>2.54</v>
      </c>
      <c r="Y448" s="2">
        <f t="shared" si="996"/>
        <v>5.0670866400000003</v>
      </c>
      <c r="Z448" s="252"/>
      <c r="AA448" s="252"/>
      <c r="AB448" s="252"/>
      <c r="AC448" s="2" t="e">
        <f t="shared" ref="AC448:AC457" si="1008">AC447</f>
        <v>#REF!</v>
      </c>
      <c r="AD448" s="2" t="e">
        <f t="shared" si="1000"/>
        <v>#REF!</v>
      </c>
      <c r="AE448" s="2" t="e">
        <f t="shared" ref="AE448:AE457" si="1009">AD447</f>
        <v>#REF!</v>
      </c>
      <c r="AF448" s="2" t="e">
        <f t="shared" ref="AF448:AF457" si="1010">AF447</f>
        <v>#REF!</v>
      </c>
      <c r="AG448" s="2" t="e">
        <f t="shared" si="1001"/>
        <v>#REF!</v>
      </c>
      <c r="AH448" s="2" t="e">
        <f t="shared" ref="AH448:AH457" si="1011">AG447</f>
        <v>#REF!</v>
      </c>
      <c r="AI448" s="2" t="e">
        <f t="shared" ref="AI448:AI457" si="1012">AI447</f>
        <v>#REF!</v>
      </c>
      <c r="AJ448" s="2" t="e">
        <f t="shared" si="1002"/>
        <v>#REF!</v>
      </c>
      <c r="AK448" s="2" t="e">
        <f t="shared" ref="AK448:AK457" si="1013">AJ447</f>
        <v>#REF!</v>
      </c>
      <c r="AL448" s="2" t="e">
        <f t="shared" ref="AL448:AL457" si="1014">AL447</f>
        <v>#REF!</v>
      </c>
      <c r="AM448" s="2" t="e">
        <f t="shared" si="1003"/>
        <v>#REF!</v>
      </c>
      <c r="AN448" s="2" t="e">
        <f t="shared" ref="AN448:AN457" si="1015">AM447</f>
        <v>#REF!</v>
      </c>
      <c r="AO448" s="2"/>
      <c r="AP448" s="2" t="e">
        <f t="shared" ref="AP448:AP457" si="1016">AP447</f>
        <v>#REF!</v>
      </c>
      <c r="AQ448" s="2" t="e">
        <f t="shared" si="1004"/>
        <v>#REF!</v>
      </c>
      <c r="AR448" s="2" t="e">
        <f t="shared" ref="AR448:AR457" si="1017">AQ447</f>
        <v>#REF!</v>
      </c>
      <c r="AS448" s="2" t="e">
        <f t="shared" ref="AS448:AS457" si="1018">AS447</f>
        <v>#REF!</v>
      </c>
      <c r="AT448" s="2" t="e">
        <f t="shared" si="1005"/>
        <v>#REF!</v>
      </c>
      <c r="AU448" s="2" t="e">
        <f t="shared" ref="AU448:AU457" si="1019">AT447</f>
        <v>#REF!</v>
      </c>
      <c r="AV448" s="2" t="e">
        <f t="shared" ref="AV448:AV457" si="1020">AV447</f>
        <v>#REF!</v>
      </c>
      <c r="AW448" s="2" t="e">
        <f t="shared" si="1006"/>
        <v>#REF!</v>
      </c>
      <c r="AX448" s="2" t="e">
        <f t="shared" ref="AX448:AX457" si="1021">AW447</f>
        <v>#REF!</v>
      </c>
      <c r="AY448" s="2" t="e">
        <f t="shared" ref="AY448:AY457" si="1022">AY447</f>
        <v>#REF!</v>
      </c>
      <c r="AZ448" s="2" t="e">
        <f t="shared" si="1007"/>
        <v>#REF!</v>
      </c>
      <c r="BA448" s="2" t="e">
        <f t="shared" ref="BA448:BA457" si="1023">AZ447</f>
        <v>#REF!</v>
      </c>
    </row>
    <row r="449">
      <c r="A449" s="94"/>
      <c r="B449" s="85"/>
      <c r="C449" s="94"/>
      <c r="D449" s="85"/>
      <c r="E449" s="2"/>
      <c r="F449" s="2"/>
      <c r="G449" s="94" t="s">
        <v>334</v>
      </c>
      <c r="H449" s="2" t="e">
        <f>(B447-20)/H448</f>
        <v>#REF!</v>
      </c>
      <c r="I449" s="2"/>
      <c r="J449" s="2"/>
      <c r="K449" s="2"/>
      <c r="L449" s="2"/>
      <c r="M449" s="252"/>
      <c r="N449" s="94"/>
      <c r="O449" s="85"/>
      <c r="P449" s="94"/>
      <c r="Q449" s="85"/>
      <c r="R449" s="2"/>
      <c r="S449" s="2"/>
      <c r="T449" s="2"/>
      <c r="U449" s="2"/>
      <c r="V449" s="2"/>
      <c r="W449" s="2"/>
      <c r="X449" s="2"/>
      <c r="Y449" s="2"/>
      <c r="Z449" s="252"/>
      <c r="AA449" s="252"/>
      <c r="AB449" s="252"/>
      <c r="AC449" s="2" t="e">
        <f t="shared" si="1008"/>
        <v>#REF!</v>
      </c>
      <c r="AD449" s="2" t="e">
        <f t="shared" si="1000"/>
        <v>#REF!</v>
      </c>
      <c r="AE449" s="2" t="e">
        <f t="shared" si="1009"/>
        <v>#REF!</v>
      </c>
      <c r="AF449" s="2" t="e">
        <f t="shared" si="1010"/>
        <v>#REF!</v>
      </c>
      <c r="AG449" s="2" t="e">
        <f t="shared" si="1001"/>
        <v>#REF!</v>
      </c>
      <c r="AH449" s="2" t="e">
        <f t="shared" si="1011"/>
        <v>#REF!</v>
      </c>
      <c r="AI449" s="2" t="e">
        <f t="shared" si="1012"/>
        <v>#REF!</v>
      </c>
      <c r="AJ449" s="2" t="e">
        <f t="shared" si="1002"/>
        <v>#REF!</v>
      </c>
      <c r="AK449" s="2" t="e">
        <f t="shared" si="1013"/>
        <v>#REF!</v>
      </c>
      <c r="AL449" s="2" t="e">
        <f t="shared" si="1014"/>
        <v>#REF!</v>
      </c>
      <c r="AM449" s="2" t="e">
        <f t="shared" si="1003"/>
        <v>#REF!</v>
      </c>
      <c r="AN449" s="2" t="e">
        <f t="shared" si="1015"/>
        <v>#REF!</v>
      </c>
      <c r="AO449" s="2"/>
      <c r="AP449" s="2" t="e">
        <f t="shared" si="1016"/>
        <v>#REF!</v>
      </c>
      <c r="AQ449" s="2" t="e">
        <f t="shared" si="1004"/>
        <v>#REF!</v>
      </c>
      <c r="AR449" s="2" t="e">
        <f t="shared" si="1017"/>
        <v>#REF!</v>
      </c>
      <c r="AS449" s="2" t="e">
        <f t="shared" si="1018"/>
        <v>#REF!</v>
      </c>
      <c r="AT449" s="2" t="e">
        <f t="shared" si="1005"/>
        <v>#REF!</v>
      </c>
      <c r="AU449" s="2" t="e">
        <f t="shared" si="1019"/>
        <v>#REF!</v>
      </c>
      <c r="AV449" s="2" t="e">
        <f t="shared" si="1020"/>
        <v>#REF!</v>
      </c>
      <c r="AW449" s="2" t="e">
        <f t="shared" si="1006"/>
        <v>#REF!</v>
      </c>
      <c r="AX449" s="2" t="e">
        <f t="shared" si="1021"/>
        <v>#REF!</v>
      </c>
      <c r="AY449" s="2" t="e">
        <f t="shared" si="1022"/>
        <v>#REF!</v>
      </c>
      <c r="AZ449" s="2" t="e">
        <f t="shared" si="1007"/>
        <v>#REF!</v>
      </c>
      <c r="BA449" s="2" t="e">
        <f t="shared" si="1023"/>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1008"/>
        <v>#REF!</v>
      </c>
      <c r="AD450" s="2" t="e">
        <f t="shared" si="1000"/>
        <v>#REF!</v>
      </c>
      <c r="AE450" s="2" t="e">
        <f t="shared" si="1009"/>
        <v>#REF!</v>
      </c>
      <c r="AF450" s="2" t="e">
        <f t="shared" si="1010"/>
        <v>#REF!</v>
      </c>
      <c r="AG450" s="2" t="e">
        <f t="shared" si="1001"/>
        <v>#REF!</v>
      </c>
      <c r="AH450" s="2" t="e">
        <f t="shared" si="1011"/>
        <v>#REF!</v>
      </c>
      <c r="AI450" s="2" t="e">
        <f t="shared" si="1012"/>
        <v>#REF!</v>
      </c>
      <c r="AJ450" s="2" t="e">
        <f t="shared" si="1002"/>
        <v>#REF!</v>
      </c>
      <c r="AK450" s="2" t="e">
        <f t="shared" si="1013"/>
        <v>#REF!</v>
      </c>
      <c r="AL450" s="2" t="e">
        <f t="shared" si="1014"/>
        <v>#REF!</v>
      </c>
      <c r="AM450" s="2" t="e">
        <f t="shared" si="1003"/>
        <v>#REF!</v>
      </c>
      <c r="AN450" s="2" t="e">
        <f t="shared" si="1015"/>
        <v>#REF!</v>
      </c>
      <c r="AO450" s="2"/>
      <c r="AP450" s="2" t="e">
        <f t="shared" si="1016"/>
        <v>#REF!</v>
      </c>
      <c r="AQ450" s="2" t="e">
        <f t="shared" si="1004"/>
        <v>#REF!</v>
      </c>
      <c r="AR450" s="2" t="e">
        <f t="shared" si="1017"/>
        <v>#REF!</v>
      </c>
      <c r="AS450" s="2" t="e">
        <f t="shared" si="1018"/>
        <v>#REF!</v>
      </c>
      <c r="AT450" s="2" t="e">
        <f t="shared" si="1005"/>
        <v>#REF!</v>
      </c>
      <c r="AU450" s="2" t="e">
        <f t="shared" si="1019"/>
        <v>#REF!</v>
      </c>
      <c r="AV450" s="2" t="e">
        <f t="shared" si="1020"/>
        <v>#REF!</v>
      </c>
      <c r="AW450" s="2" t="e">
        <f t="shared" si="1006"/>
        <v>#REF!</v>
      </c>
      <c r="AX450" s="2" t="e">
        <f t="shared" si="1021"/>
        <v>#REF!</v>
      </c>
      <c r="AY450" s="2" t="e">
        <f t="shared" si="1022"/>
        <v>#REF!</v>
      </c>
      <c r="AZ450" s="2" t="e">
        <f t="shared" si="1007"/>
        <v>#REF!</v>
      </c>
      <c r="BA450" s="2" t="e">
        <f t="shared" si="1023"/>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1008"/>
        <v>#REF!</v>
      </c>
      <c r="AD451" s="2" t="e">
        <f t="shared" si="1000"/>
        <v>#REF!</v>
      </c>
      <c r="AE451" s="2" t="e">
        <f t="shared" si="1009"/>
        <v>#REF!</v>
      </c>
      <c r="AF451" s="2" t="e">
        <f t="shared" si="1010"/>
        <v>#REF!</v>
      </c>
      <c r="AG451" s="2" t="e">
        <f t="shared" si="1001"/>
        <v>#REF!</v>
      </c>
      <c r="AH451" s="2" t="e">
        <f t="shared" si="1011"/>
        <v>#REF!</v>
      </c>
      <c r="AI451" s="2" t="e">
        <f t="shared" si="1012"/>
        <v>#REF!</v>
      </c>
      <c r="AJ451" s="2" t="e">
        <f t="shared" si="1002"/>
        <v>#REF!</v>
      </c>
      <c r="AK451" s="2" t="e">
        <f t="shared" si="1013"/>
        <v>#REF!</v>
      </c>
      <c r="AL451" s="2" t="e">
        <f t="shared" si="1014"/>
        <v>#REF!</v>
      </c>
      <c r="AM451" s="2" t="e">
        <f t="shared" si="1003"/>
        <v>#REF!</v>
      </c>
      <c r="AN451" s="2" t="e">
        <f t="shared" si="1015"/>
        <v>#REF!</v>
      </c>
      <c r="AO451" s="2"/>
      <c r="AP451" s="2" t="e">
        <f t="shared" si="1016"/>
        <v>#REF!</v>
      </c>
      <c r="AQ451" s="2" t="e">
        <f t="shared" si="1004"/>
        <v>#REF!</v>
      </c>
      <c r="AR451" s="2" t="e">
        <f t="shared" si="1017"/>
        <v>#REF!</v>
      </c>
      <c r="AS451" s="2" t="e">
        <f t="shared" si="1018"/>
        <v>#REF!</v>
      </c>
      <c r="AT451" s="2" t="e">
        <f t="shared" si="1005"/>
        <v>#REF!</v>
      </c>
      <c r="AU451" s="2" t="e">
        <f t="shared" si="1019"/>
        <v>#REF!</v>
      </c>
      <c r="AV451" s="2" t="e">
        <f t="shared" si="1020"/>
        <v>#REF!</v>
      </c>
      <c r="AW451" s="2" t="e">
        <f t="shared" si="1006"/>
        <v>#REF!</v>
      </c>
      <c r="AX451" s="2" t="e">
        <f t="shared" si="1021"/>
        <v>#REF!</v>
      </c>
      <c r="AY451" s="2" t="e">
        <f t="shared" si="1022"/>
        <v>#REF!</v>
      </c>
      <c r="AZ451" s="2" t="e">
        <f t="shared" si="1007"/>
        <v>#REF!</v>
      </c>
      <c r="BA451" s="2" t="e">
        <f t="shared" si="1023"/>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1008"/>
        <v>#REF!</v>
      </c>
      <c r="AD452" s="2" t="e">
        <f t="shared" si="1000"/>
        <v>#REF!</v>
      </c>
      <c r="AE452" s="2" t="e">
        <f t="shared" si="1009"/>
        <v>#REF!</v>
      </c>
      <c r="AF452" s="2" t="e">
        <f t="shared" si="1010"/>
        <v>#REF!</v>
      </c>
      <c r="AG452" s="2" t="e">
        <f t="shared" si="1001"/>
        <v>#REF!</v>
      </c>
      <c r="AH452" s="2" t="e">
        <f t="shared" si="1011"/>
        <v>#REF!</v>
      </c>
      <c r="AI452" s="2" t="e">
        <f t="shared" si="1012"/>
        <v>#REF!</v>
      </c>
      <c r="AJ452" s="2" t="e">
        <f t="shared" si="1002"/>
        <v>#REF!</v>
      </c>
      <c r="AK452" s="2" t="e">
        <f t="shared" si="1013"/>
        <v>#REF!</v>
      </c>
      <c r="AL452" s="2" t="e">
        <f t="shared" si="1014"/>
        <v>#REF!</v>
      </c>
      <c r="AM452" s="2" t="e">
        <f t="shared" si="1003"/>
        <v>#REF!</v>
      </c>
      <c r="AN452" s="2" t="e">
        <f t="shared" si="1015"/>
        <v>#REF!</v>
      </c>
      <c r="AO452" s="2"/>
      <c r="AP452" s="2" t="e">
        <f t="shared" si="1016"/>
        <v>#REF!</v>
      </c>
      <c r="AQ452" s="2" t="e">
        <f t="shared" si="1004"/>
        <v>#REF!</v>
      </c>
      <c r="AR452" s="2" t="e">
        <f t="shared" si="1017"/>
        <v>#REF!</v>
      </c>
      <c r="AS452" s="2" t="e">
        <f t="shared" si="1018"/>
        <v>#REF!</v>
      </c>
      <c r="AT452" s="2" t="e">
        <f t="shared" si="1005"/>
        <v>#REF!</v>
      </c>
      <c r="AU452" s="2" t="e">
        <f t="shared" si="1019"/>
        <v>#REF!</v>
      </c>
      <c r="AV452" s="2" t="e">
        <f t="shared" si="1020"/>
        <v>#REF!</v>
      </c>
      <c r="AW452" s="2" t="e">
        <f t="shared" si="1006"/>
        <v>#REF!</v>
      </c>
      <c r="AX452" s="2" t="e">
        <f t="shared" si="1021"/>
        <v>#REF!</v>
      </c>
      <c r="AY452" s="2" t="e">
        <f t="shared" si="1022"/>
        <v>#REF!</v>
      </c>
      <c r="AZ452" s="2" t="e">
        <f t="shared" si="1007"/>
        <v>#REF!</v>
      </c>
      <c r="BA452" s="2" t="e">
        <f t="shared" si="1023"/>
        <v>#REF!</v>
      </c>
    </row>
    <row r="453">
      <c r="A453" s="302" t="s">
        <v>487</v>
      </c>
      <c r="B453" s="85">
        <f t="shared" ref="B453:B456" si="1024">B441</f>
        <v>200</v>
      </c>
      <c r="C453" s="94" t="s">
        <v>853</v>
      </c>
      <c r="D453" s="85">
        <f>0.45*B453</f>
        <v>90</v>
      </c>
      <c r="E453" s="94" t="s">
        <v>854</v>
      </c>
      <c r="F453" s="2">
        <v>0.002</v>
      </c>
      <c r="G453" s="94"/>
      <c r="H453" s="187"/>
      <c r="I453" s="2"/>
      <c r="J453" s="252"/>
      <c r="K453" s="252"/>
      <c r="L453" s="252"/>
      <c r="M453" s="252"/>
      <c r="N453" s="302" t="s">
        <v>487</v>
      </c>
      <c r="O453" s="85">
        <f t="shared" ref="O453:O459" si="1025">B453</f>
        <v>200</v>
      </c>
      <c r="P453" s="94" t="s">
        <v>853</v>
      </c>
      <c r="Q453" s="85">
        <f>0.45*O453</f>
        <v>90</v>
      </c>
      <c r="R453" s="94" t="s">
        <v>854</v>
      </c>
      <c r="S453" s="2">
        <v>0.002</v>
      </c>
      <c r="T453" s="94"/>
      <c r="U453" s="187"/>
      <c r="V453" s="2"/>
      <c r="W453" s="2"/>
      <c r="X453" s="2"/>
      <c r="Y453" s="2"/>
      <c r="Z453" s="252"/>
      <c r="AA453" s="252"/>
      <c r="AB453" s="252"/>
      <c r="AC453" s="2" t="e">
        <f t="shared" si="1008"/>
        <v>#REF!</v>
      </c>
      <c r="AD453" s="2" t="e">
        <f t="shared" si="1000"/>
        <v>#REF!</v>
      </c>
      <c r="AE453" s="2" t="e">
        <f t="shared" si="1009"/>
        <v>#REF!</v>
      </c>
      <c r="AF453" s="2" t="e">
        <f t="shared" si="1010"/>
        <v>#REF!</v>
      </c>
      <c r="AG453" s="2" t="e">
        <f t="shared" si="1001"/>
        <v>#REF!</v>
      </c>
      <c r="AH453" s="2" t="e">
        <f t="shared" si="1011"/>
        <v>#REF!</v>
      </c>
      <c r="AI453" s="2" t="e">
        <f t="shared" si="1012"/>
        <v>#REF!</v>
      </c>
      <c r="AJ453" s="2" t="e">
        <f t="shared" si="1002"/>
        <v>#REF!</v>
      </c>
      <c r="AK453" s="2" t="e">
        <f t="shared" si="1013"/>
        <v>#REF!</v>
      </c>
      <c r="AL453" s="2" t="e">
        <f t="shared" si="1014"/>
        <v>#REF!</v>
      </c>
      <c r="AM453" s="2" t="e">
        <f t="shared" si="1003"/>
        <v>#REF!</v>
      </c>
      <c r="AN453" s="2" t="e">
        <f t="shared" si="1015"/>
        <v>#REF!</v>
      </c>
      <c r="AO453" s="2"/>
      <c r="AP453" s="2" t="e">
        <f t="shared" si="1016"/>
        <v>#REF!</v>
      </c>
      <c r="AQ453" s="2" t="e">
        <f t="shared" si="1004"/>
        <v>#REF!</v>
      </c>
      <c r="AR453" s="2" t="e">
        <f t="shared" si="1017"/>
        <v>#REF!</v>
      </c>
      <c r="AS453" s="2" t="e">
        <f t="shared" si="1018"/>
        <v>#REF!</v>
      </c>
      <c r="AT453" s="2" t="e">
        <f t="shared" si="1005"/>
        <v>#REF!</v>
      </c>
      <c r="AU453" s="2" t="e">
        <f t="shared" si="1019"/>
        <v>#REF!</v>
      </c>
      <c r="AV453" s="2" t="e">
        <f t="shared" si="1020"/>
        <v>#REF!</v>
      </c>
      <c r="AW453" s="2" t="e">
        <f t="shared" si="1006"/>
        <v>#REF!</v>
      </c>
      <c r="AX453" s="2" t="e">
        <f t="shared" si="1021"/>
        <v>#REF!</v>
      </c>
      <c r="AY453" s="2" t="e">
        <f t="shared" si="1022"/>
        <v>#REF!</v>
      </c>
      <c r="AZ453" s="2" t="e">
        <f t="shared" si="1007"/>
        <v>#REF!</v>
      </c>
      <c r="BA453" s="2" t="e">
        <f t="shared" si="1023"/>
        <v>#REF!</v>
      </c>
    </row>
    <row r="454">
      <c r="A454" s="302" t="s">
        <v>502</v>
      </c>
      <c r="B454" s="85">
        <f t="shared" si="1024"/>
        <v>4200</v>
      </c>
      <c r="C454" s="94" t="s">
        <v>855</v>
      </c>
      <c r="D454" s="85">
        <f>B454*0.5</f>
        <v>2100</v>
      </c>
      <c r="E454" s="94" t="s">
        <v>856</v>
      </c>
      <c r="F454" s="85">
        <f>D453*D457/(2*D454)</f>
        <v>0.0068654646324549234</v>
      </c>
      <c r="G454" s="94"/>
      <c r="H454" s="187"/>
      <c r="I454" s="2"/>
      <c r="J454" s="252"/>
      <c r="K454" s="252"/>
      <c r="L454" s="252"/>
      <c r="M454" s="252"/>
      <c r="N454" s="302" t="s">
        <v>502</v>
      </c>
      <c r="O454" s="85">
        <f t="shared" si="1025"/>
        <v>4200</v>
      </c>
      <c r="P454" s="94" t="s">
        <v>855</v>
      </c>
      <c r="Q454" s="85">
        <f>O454*0.5</f>
        <v>2100</v>
      </c>
      <c r="R454" s="94" t="s">
        <v>856</v>
      </c>
      <c r="S454" s="85">
        <f>Q453*Q457/(2*Q454)</f>
        <v>0.0068654646324549234</v>
      </c>
      <c r="T454" s="94"/>
      <c r="U454" s="187"/>
      <c r="V454" s="2"/>
      <c r="W454" s="2"/>
      <c r="X454" s="2"/>
      <c r="Y454" s="2"/>
      <c r="Z454" s="252"/>
      <c r="AA454" s="252"/>
      <c r="AB454" s="252"/>
      <c r="AC454" s="2" t="e">
        <f t="shared" si="1008"/>
        <v>#REF!</v>
      </c>
      <c r="AD454" s="2" t="e">
        <f t="shared" si="1000"/>
        <v>#REF!</v>
      </c>
      <c r="AE454" s="2" t="e">
        <f t="shared" si="1009"/>
        <v>#REF!</v>
      </c>
      <c r="AF454" s="2" t="e">
        <f t="shared" si="1010"/>
        <v>#REF!</v>
      </c>
      <c r="AG454" s="2" t="e">
        <f t="shared" si="1001"/>
        <v>#REF!</v>
      </c>
      <c r="AH454" s="2" t="e">
        <f t="shared" si="1011"/>
        <v>#REF!</v>
      </c>
      <c r="AI454" s="2" t="e">
        <f t="shared" si="1012"/>
        <v>#REF!</v>
      </c>
      <c r="AJ454" s="2" t="e">
        <f t="shared" si="1002"/>
        <v>#REF!</v>
      </c>
      <c r="AK454" s="2" t="e">
        <f t="shared" si="1013"/>
        <v>#REF!</v>
      </c>
      <c r="AL454" s="2" t="e">
        <f t="shared" si="1014"/>
        <v>#REF!</v>
      </c>
      <c r="AM454" s="2" t="e">
        <f t="shared" si="1003"/>
        <v>#REF!</v>
      </c>
      <c r="AN454" s="2" t="e">
        <f t="shared" si="1015"/>
        <v>#REF!</v>
      </c>
      <c r="AO454" s="2"/>
      <c r="AP454" s="2" t="e">
        <f t="shared" si="1016"/>
        <v>#REF!</v>
      </c>
      <c r="AQ454" s="2" t="e">
        <f t="shared" si="1004"/>
        <v>#REF!</v>
      </c>
      <c r="AR454" s="2" t="e">
        <f t="shared" si="1017"/>
        <v>#REF!</v>
      </c>
      <c r="AS454" s="2" t="e">
        <f t="shared" si="1018"/>
        <v>#REF!</v>
      </c>
      <c r="AT454" s="2" t="e">
        <f t="shared" si="1005"/>
        <v>#REF!</v>
      </c>
      <c r="AU454" s="2" t="e">
        <f t="shared" si="1019"/>
        <v>#REF!</v>
      </c>
      <c r="AV454" s="2" t="e">
        <f t="shared" si="1020"/>
        <v>#REF!</v>
      </c>
      <c r="AW454" s="2" t="e">
        <f t="shared" si="1006"/>
        <v>#REF!</v>
      </c>
      <c r="AX454" s="2" t="e">
        <f t="shared" si="1021"/>
        <v>#REF!</v>
      </c>
      <c r="AY454" s="2" t="e">
        <f t="shared" si="1022"/>
        <v>#REF!</v>
      </c>
      <c r="AZ454" s="2" t="e">
        <f t="shared" si="1007"/>
        <v>#REF!</v>
      </c>
      <c r="BA454" s="2" t="e">
        <f t="shared" si="1023"/>
        <v>#REF!</v>
      </c>
    </row>
    <row r="455">
      <c r="A455" s="302" t="s">
        <v>857</v>
      </c>
      <c r="B455" s="85">
        <v>2000000</v>
      </c>
      <c r="C455" s="94" t="s">
        <v>858</v>
      </c>
      <c r="D455" s="305">
        <f>14000*SQRT(B453)</f>
        <v>197989.89873223333</v>
      </c>
      <c r="E455" s="85" t="s">
        <v>534</v>
      </c>
      <c r="F455" s="252" t="e">
        <f>IF(D460&lt;=F453,F453*B458*B459,IF(D460&lt;=F454,D459,"peralte no pasa"))</f>
        <v>#REF!</v>
      </c>
      <c r="G455" s="94"/>
      <c r="H455" s="20"/>
      <c r="I455" s="2"/>
      <c r="J455" s="252"/>
      <c r="K455" s="252"/>
      <c r="L455" s="252"/>
      <c r="M455" s="252"/>
      <c r="N455" s="302" t="s">
        <v>857</v>
      </c>
      <c r="O455" s="85">
        <f t="shared" si="1025"/>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1008"/>
        <v>#REF!</v>
      </c>
      <c r="AD455" s="2" t="e">
        <f t="shared" si="1000"/>
        <v>#REF!</v>
      </c>
      <c r="AE455" s="2" t="e">
        <f t="shared" si="1009"/>
        <v>#REF!</v>
      </c>
      <c r="AF455" s="2" t="e">
        <f t="shared" si="1010"/>
        <v>#REF!</v>
      </c>
      <c r="AG455" s="2" t="e">
        <f t="shared" si="1001"/>
        <v>#REF!</v>
      </c>
      <c r="AH455" s="2" t="e">
        <f t="shared" si="1011"/>
        <v>#REF!</v>
      </c>
      <c r="AI455" s="2" t="e">
        <f t="shared" si="1012"/>
        <v>#REF!</v>
      </c>
      <c r="AJ455" s="2" t="e">
        <f t="shared" si="1002"/>
        <v>#REF!</v>
      </c>
      <c r="AK455" s="2" t="e">
        <f t="shared" si="1013"/>
        <v>#REF!</v>
      </c>
      <c r="AL455" s="2" t="e">
        <f t="shared" si="1014"/>
        <v>#REF!</v>
      </c>
      <c r="AM455" s="2" t="e">
        <f t="shared" si="1003"/>
        <v>#REF!</v>
      </c>
      <c r="AN455" s="2" t="e">
        <f t="shared" si="1015"/>
        <v>#REF!</v>
      </c>
      <c r="AO455" s="2"/>
      <c r="AP455" s="2" t="e">
        <f t="shared" si="1016"/>
        <v>#REF!</v>
      </c>
      <c r="AQ455" s="2" t="e">
        <f t="shared" si="1004"/>
        <v>#REF!</v>
      </c>
      <c r="AR455" s="2" t="e">
        <f t="shared" si="1017"/>
        <v>#REF!</v>
      </c>
      <c r="AS455" s="2" t="e">
        <f t="shared" si="1018"/>
        <v>#REF!</v>
      </c>
      <c r="AT455" s="2" t="e">
        <f t="shared" si="1005"/>
        <v>#REF!</v>
      </c>
      <c r="AU455" s="2" t="e">
        <f t="shared" si="1019"/>
        <v>#REF!</v>
      </c>
      <c r="AV455" s="2" t="e">
        <f t="shared" si="1020"/>
        <v>#REF!</v>
      </c>
      <c r="AW455" s="2" t="e">
        <f t="shared" si="1006"/>
        <v>#REF!</v>
      </c>
      <c r="AX455" s="2" t="e">
        <f t="shared" si="1021"/>
        <v>#REF!</v>
      </c>
      <c r="AY455" s="2" t="e">
        <f t="shared" si="1022"/>
        <v>#REF!</v>
      </c>
      <c r="AZ455" s="2" t="e">
        <f t="shared" si="1007"/>
        <v>#REF!</v>
      </c>
      <c r="BA455" s="2" t="e">
        <f t="shared" si="1023"/>
        <v>#REF!</v>
      </c>
    </row>
    <row r="456">
      <c r="A456" s="302" t="s">
        <v>516</v>
      </c>
      <c r="B456" s="85">
        <f t="shared" si="1024"/>
        <v>2400</v>
      </c>
      <c r="C456" s="94" t="s">
        <v>859</v>
      </c>
      <c r="D456" s="305">
        <f>ROUNDUP((B455/D455),0)</f>
        <v>11</v>
      </c>
      <c r="E456" s="85" t="s">
        <v>546</v>
      </c>
      <c r="F456" s="252">
        <f>H447</f>
        <v>1.9793307187499998</v>
      </c>
      <c r="G456" s="94"/>
      <c r="H456" s="20"/>
      <c r="I456" s="2"/>
      <c r="J456" s="252"/>
      <c r="K456" s="252"/>
      <c r="L456" s="252"/>
      <c r="M456" s="252"/>
      <c r="N456" s="302" t="s">
        <v>516</v>
      </c>
      <c r="O456" s="85">
        <f t="shared" si="1025"/>
        <v>2400</v>
      </c>
      <c r="P456" s="94" t="s">
        <v>859</v>
      </c>
      <c r="Q456" s="305">
        <f>ROUNDUP((O455/Q455),0)</f>
        <v>11</v>
      </c>
      <c r="R456" s="85" t="s">
        <v>546</v>
      </c>
      <c r="S456" s="252">
        <f>U447</f>
        <v>1.9793307187499998</v>
      </c>
      <c r="T456" s="94"/>
      <c r="U456" s="20"/>
      <c r="V456" s="2"/>
      <c r="W456" s="2"/>
      <c r="X456" s="2"/>
      <c r="Y456" s="2"/>
      <c r="Z456" s="252"/>
      <c r="AA456" s="252"/>
      <c r="AB456" s="252"/>
      <c r="AC456" s="2" t="e">
        <f t="shared" si="1008"/>
        <v>#REF!</v>
      </c>
      <c r="AD456" s="2" t="e">
        <f t="shared" si="1000"/>
        <v>#REF!</v>
      </c>
      <c r="AE456" s="2" t="e">
        <f t="shared" si="1009"/>
        <v>#REF!</v>
      </c>
      <c r="AF456" s="2" t="e">
        <f t="shared" si="1010"/>
        <v>#REF!</v>
      </c>
      <c r="AG456" s="2" t="e">
        <f t="shared" si="1001"/>
        <v>#REF!</v>
      </c>
      <c r="AH456" s="2" t="e">
        <f t="shared" si="1011"/>
        <v>#REF!</v>
      </c>
      <c r="AI456" s="2" t="e">
        <f t="shared" si="1012"/>
        <v>#REF!</v>
      </c>
      <c r="AJ456" s="2" t="e">
        <f t="shared" si="1002"/>
        <v>#REF!</v>
      </c>
      <c r="AK456" s="2" t="e">
        <f t="shared" si="1013"/>
        <v>#REF!</v>
      </c>
      <c r="AL456" s="2" t="e">
        <f t="shared" si="1014"/>
        <v>#REF!</v>
      </c>
      <c r="AM456" s="2" t="e">
        <f t="shared" si="1003"/>
        <v>#REF!</v>
      </c>
      <c r="AN456" s="2" t="e">
        <f t="shared" si="1015"/>
        <v>#REF!</v>
      </c>
      <c r="AO456" s="2"/>
      <c r="AP456" s="2" t="e">
        <f t="shared" si="1016"/>
        <v>#REF!</v>
      </c>
      <c r="AQ456" s="2" t="e">
        <f t="shared" si="1004"/>
        <v>#REF!</v>
      </c>
      <c r="AR456" s="2" t="e">
        <f t="shared" si="1017"/>
        <v>#REF!</v>
      </c>
      <c r="AS456" s="2" t="e">
        <f t="shared" si="1018"/>
        <v>#REF!</v>
      </c>
      <c r="AT456" s="2" t="e">
        <f t="shared" si="1005"/>
        <v>#REF!</v>
      </c>
      <c r="AU456" s="2" t="e">
        <f t="shared" si="1019"/>
        <v>#REF!</v>
      </c>
      <c r="AV456" s="2" t="e">
        <f t="shared" si="1020"/>
        <v>#REF!</v>
      </c>
      <c r="AW456" s="2" t="e">
        <f t="shared" si="1006"/>
        <v>#REF!</v>
      </c>
      <c r="AX456" s="2" t="e">
        <f t="shared" si="1021"/>
        <v>#REF!</v>
      </c>
      <c r="AY456" s="2" t="e">
        <f t="shared" si="1022"/>
        <v>#REF!</v>
      </c>
      <c r="AZ456" s="2" t="e">
        <f t="shared" si="1007"/>
        <v>#REF!</v>
      </c>
      <c r="BA456" s="2" t="e">
        <f t="shared" si="1023"/>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1008"/>
        <v>#REF!</v>
      </c>
      <c r="AD457" s="2" t="e">
        <f t="shared" si="1000"/>
        <v>#REF!</v>
      </c>
      <c r="AE457" s="2" t="e">
        <f t="shared" si="1009"/>
        <v>#REF!</v>
      </c>
      <c r="AF457" s="2" t="e">
        <f t="shared" si="1010"/>
        <v>#REF!</v>
      </c>
      <c r="AG457" s="2" t="e">
        <f t="shared" si="1001"/>
        <v>#REF!</v>
      </c>
      <c r="AH457" s="2" t="e">
        <f t="shared" si="1011"/>
        <v>#REF!</v>
      </c>
      <c r="AI457" s="2" t="e">
        <f t="shared" si="1012"/>
        <v>#REF!</v>
      </c>
      <c r="AJ457" s="2" t="e">
        <f t="shared" si="1002"/>
        <v>#REF!</v>
      </c>
      <c r="AK457" s="2" t="e">
        <f t="shared" si="1013"/>
        <v>#REF!</v>
      </c>
      <c r="AL457" s="2" t="e">
        <f t="shared" si="1014"/>
        <v>#REF!</v>
      </c>
      <c r="AM457" s="2" t="e">
        <f t="shared" si="1003"/>
        <v>#REF!</v>
      </c>
      <c r="AN457" s="2" t="e">
        <f t="shared" si="1015"/>
        <v>#REF!</v>
      </c>
      <c r="AO457" s="2"/>
      <c r="AP457" s="2" t="e">
        <f t="shared" si="1016"/>
        <v>#REF!</v>
      </c>
      <c r="AQ457" s="2" t="e">
        <f t="shared" si="1004"/>
        <v>#REF!</v>
      </c>
      <c r="AR457" s="2" t="e">
        <f t="shared" si="1017"/>
        <v>#REF!</v>
      </c>
      <c r="AS457" s="2" t="e">
        <f t="shared" si="1018"/>
        <v>#REF!</v>
      </c>
      <c r="AT457" s="2" t="e">
        <f t="shared" si="1005"/>
        <v>#REF!</v>
      </c>
      <c r="AU457" s="2" t="e">
        <f t="shared" si="1019"/>
        <v>#REF!</v>
      </c>
      <c r="AV457" s="2" t="e">
        <f t="shared" si="1020"/>
        <v>#REF!</v>
      </c>
      <c r="AW457" s="2" t="e">
        <f t="shared" si="1006"/>
        <v>#REF!</v>
      </c>
      <c r="AX457" s="2" t="e">
        <f t="shared" si="1021"/>
        <v>#REF!</v>
      </c>
      <c r="AY457" s="2" t="e">
        <f t="shared" si="1022"/>
        <v>#REF!</v>
      </c>
      <c r="AZ457" s="2" t="e">
        <f t="shared" si="1007"/>
        <v>#REF!</v>
      </c>
      <c r="BA457" s="2" t="e">
        <f t="shared" si="1023"/>
        <v>#REF!</v>
      </c>
    </row>
    <row r="458" ht="16.199999999999999">
      <c r="A458" s="302" t="s">
        <v>532</v>
      </c>
      <c r="B458" s="85">
        <v>40</v>
      </c>
      <c r="C458" s="94" t="s">
        <v>416</v>
      </c>
      <c r="D458" s="2">
        <f>1-(D457/3)</f>
        <v>0.89320388349514568</v>
      </c>
      <c r="E458" s="2"/>
      <c r="F458" s="2"/>
      <c r="G458" s="94"/>
      <c r="H458" s="20"/>
      <c r="I458" s="2"/>
      <c r="J458" s="252"/>
      <c r="K458" s="252"/>
      <c r="L458" s="252"/>
      <c r="M458" s="252"/>
      <c r="N458" s="302" t="s">
        <v>532</v>
      </c>
      <c r="O458" s="85">
        <f t="shared" si="1025"/>
        <v>40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15</v>
      </c>
      <c r="C459" s="94" t="s">
        <v>534</v>
      </c>
      <c r="D459" s="2" t="e">
        <f>B460*100000/(D454*D458*B458)</f>
        <v>#REF!</v>
      </c>
      <c r="E459" s="2"/>
      <c r="F459" s="2"/>
      <c r="G459" s="402" t="s">
        <v>554</v>
      </c>
      <c r="H459" s="403" t="e">
        <f>F455/F456</f>
        <v>#REF!</v>
      </c>
      <c r="I459" s="2"/>
      <c r="J459" s="252"/>
      <c r="K459" s="252"/>
      <c r="L459" s="252"/>
      <c r="M459" s="252"/>
      <c r="N459" s="302" t="s">
        <v>544</v>
      </c>
      <c r="O459" s="85">
        <f t="shared" si="1025"/>
        <v>15</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t="e">
        <f>H441</f>
        <v>#REF!</v>
      </c>
      <c r="C460" s="318" t="s">
        <v>861</v>
      </c>
      <c r="D460" s="25" t="e">
        <f>D459/(B458*B459)</f>
        <v>#REF!</v>
      </c>
      <c r="E460" s="10" t="e">
        <f>IF(D460&lt;=F454,"pasa","no pasa")</f>
        <v>#REF!</v>
      </c>
      <c r="F460" s="10"/>
      <c r="G460" s="404" t="s">
        <v>862</v>
      </c>
      <c r="H460" s="403" t="e">
        <f>ROUNDUP(H459,0)</f>
        <v>#REF!</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94"/>
      <c r="B461" s="85"/>
      <c r="C461" s="94"/>
      <c r="D461" s="85"/>
      <c r="E461" s="2"/>
      <c r="F461" s="2"/>
      <c r="G461" s="2"/>
      <c r="H461" s="2"/>
      <c r="I461" s="2"/>
      <c r="J461" s="252"/>
      <c r="K461" s="252"/>
      <c r="L461" s="252"/>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252"/>
      <c r="B462" s="252"/>
      <c r="C462" s="252"/>
      <c r="D462" s="252"/>
      <c r="E462" s="252"/>
      <c r="F462" s="252">
        <v>180</v>
      </c>
      <c r="G462" s="252"/>
      <c r="H462" s="2"/>
      <c r="I462" s="252"/>
      <c r="J462" s="252">
        <v>180</v>
      </c>
      <c r="K462" s="252"/>
      <c r="L462" s="2"/>
      <c r="M462" s="2"/>
      <c r="N462" s="252"/>
      <c r="O462" s="252"/>
      <c r="P462" s="252"/>
      <c r="Q462" s="252"/>
      <c r="R462" s="2"/>
      <c r="S462" s="2"/>
      <c r="T462" s="2"/>
      <c r="U462" s="2"/>
      <c r="V462" s="2"/>
      <c r="W462" s="2"/>
      <c r="X462" s="2"/>
      <c r="Y462" s="2"/>
      <c r="Z462" s="252"/>
      <c r="AA462" s="25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2"/>
      <c r="B463" s="2" t="s">
        <v>468</v>
      </c>
      <c r="C463" s="252">
        <f>G427</f>
        <v>0</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2"/>
      <c r="B465" s="2"/>
      <c r="C465" s="2"/>
      <c r="D465" s="2"/>
      <c r="E465" s="2"/>
      <c r="F465" s="85">
        <v>40</v>
      </c>
      <c r="G465" s="2"/>
      <c r="H465" s="2"/>
      <c r="I465" s="2"/>
      <c r="J465" s="85">
        <v>40</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2"/>
      <c r="B474" s="2">
        <f>I427</f>
        <v>0</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2" t="s">
        <v>472</v>
      </c>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sheetData>
  <mergeCells count="22">
    <mergeCell ref="A440:H440"/>
    <mergeCell ref="N440:U440"/>
    <mergeCell ref="A452:H452"/>
    <mergeCell ref="N452:U452"/>
    <mergeCell ref="C373:E373"/>
    <mergeCell ref="C380:E380"/>
    <mergeCell ref="C382:E382"/>
    <mergeCell ref="C394:E394"/>
    <mergeCell ref="C396:E396"/>
    <mergeCell ref="C399:E399"/>
    <mergeCell ref="C371:E371"/>
    <mergeCell ref="C304:E304"/>
    <mergeCell ref="C311:E311"/>
    <mergeCell ref="C313:E313"/>
    <mergeCell ref="C325:E325"/>
    <mergeCell ref="C327:E327"/>
    <mergeCell ref="C334:E334"/>
    <mergeCell ref="C336:E336"/>
    <mergeCell ref="C348:E348"/>
    <mergeCell ref="C350:E350"/>
    <mergeCell ref="C357:E357"/>
    <mergeCell ref="C359:E359"/>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37"/>
  </rowBreaks>
  <colBreaks count="2" manualBreakCount="2">
    <brk id="13" man="1" max="459"/>
    <brk id="16" man="1" max="459"/>
  </colBreaks>
  <drawing r:id="rId1"/>
  <extLst>
    <ext xmlns:x14="http://schemas.microsoft.com/office/spreadsheetml/2009/9/main" uri="{78C0D931-6437-407d-A8EE-F0AAD7539E65}">
      <x14:conditionalFormattings>
        <x14:conditionalFormatting xmlns:xm="http://schemas.microsoft.com/office/excel/2006/main">
          <x14:cfRule type="cellIs" priority="34" operator="equal" id="{00AA0083-00B5-4EF5-90D4-0034007C009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C407:H433</xm:sqref>
        </x14:conditionalFormatting>
        <x14:conditionalFormatting xmlns:xm="http://schemas.microsoft.com/office/excel/2006/main">
          <x14:cfRule type="cellIs" priority="33" operator="equal" id="{000900F3-0028-48B3-AD52-0099006D00E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32" operator="equal" id="{00A8004E-00E4-4EAF-8249-000200D6004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31" operator="equal" id="{00FF00F7-0073-4B6D-96B4-005F0080008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30" operator="equal" id="{00C9008F-007E-45E1-994F-00FB002C00F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9" operator="equal" id="{009800A9-0073-4051-9AEE-0080002800E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28" operator="equal" id="{001B00A1-00EB-4A90-B662-009C00AB004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7" operator="equal" id="{006400D8-00BA-4874-ACB7-00C30000006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6" operator="equal" id="{003D0090-00D8-4E51-BD2C-004900D300E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5" operator="equal" id="{00CE00EA-0086-4584-A566-00DD0011000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4" operator="equal" id="{00DD00DC-0069-4772-81C2-00C80087003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3" operator="equal" id="{00400042-008E-4A5A-B83D-00B6009F006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2" operator="equal" id="{006400F0-0098-4F63-AD99-0008008B006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1" operator="equal" id="{008400FC-00A1-4853-B317-00B600CD00A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0" operator="equal" id="{00980077-0022-482E-8B9F-004600C4002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9" operator="equal" id="{001C005C-00B8-40BB-9509-0076002D00C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8" operator="equal" id="{00A6000B-00BF-47FD-B794-00CF0064004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7" operator="equal" id="{008A0063-00D1-4162-8712-00D400C1008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6" operator="equal" id="{008E005B-009C-40CC-98AD-002400A9009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5" operator="equal" id="{00CC00A1-0006-4C89-BA5A-00AA00D100C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4" operator="equal" id="{00BB000E-007E-452F-98CC-00730070006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3" operator="equal" id="{0049002C-00FE-4AB4-98E9-009A00E3003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2" operator="equal" id="{00B60001-0068-48ED-9737-000D005100A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1" operator="equal" id="{001D0090-00DD-47B2-8EAE-003B00AB003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0" operator="equal" id="{00C00038-0093-4781-9B83-00850003004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9" operator="equal" id="{00780074-008F-4ED1-95D5-006200D3007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8" operator="equal" id="{00230083-00ED-47E9-8213-00EC008100E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7" operator="equal" id="{00E90068-0077-449C-A916-00E700BF009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6" operator="equal" id="{00F700BB-009F-4E80-8186-006600ED007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5" operator="equal" id="{008D00BB-0095-45AD-B5DD-0021001E007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4" operator="equal" id="{002E0023-00DD-4E95-B50A-005A00A7001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3" operator="equal" id="{00FB0022-00E1-4581-A4B6-0079000A009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2" operator="equal" id="{00990045-00B2-4427-9EC3-00F6008800C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 xmlns:xm="http://schemas.microsoft.com/office/excel/2006/main">
          <x14:cfRule type="cellIs" priority="1" operator="equal" id="{0013000A-0098-41FC-87D2-00DC006700D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A13" zoomScale="86" workbookViewId="0">
      <selection activeCell="C140" activeCellId="0" sqref="C140"/>
    </sheetView>
  </sheetViews>
  <sheetFormatPr defaultColWidth="9.109375" defaultRowHeight="13.199999999999999"/>
  <cols>
    <col customWidth="1" min="1" max="1" style="611" width="9.109375"/>
    <col customWidth="1" min="2" max="2" style="8" width="11.88671875"/>
    <col customWidth="1" min="3" max="3" style="8" width="15.33203125"/>
    <col customWidth="1" min="4" max="4" style="8" width="18.109375"/>
    <col customWidth="1" min="5" max="5" style="8" width="13.6640625"/>
    <col customWidth="1" min="6" max="6" style="6" width="16.6640625"/>
    <col customWidth="1" min="7" max="7" style="6" width="11.88671875"/>
    <col customWidth="1" min="8" max="8" style="6" width="18.6640625"/>
    <col customWidth="1" min="9" max="10" style="6" width="12.6640625"/>
    <col customWidth="1" min="11" max="11" style="6" width="9.109375"/>
    <col customWidth="1" min="12" max="12" style="6" width="14.88671875"/>
    <col customWidth="1" min="13" max="13" style="6" width="21"/>
    <col customWidth="1" min="14" max="14" style="6" width="12.88671875"/>
    <col bestFit="1" customWidth="1" min="15" max="15" style="6" width="14.44140625"/>
    <col customWidth="1" min="16" max="16" style="612" width="15.5546875"/>
    <col customWidth="1" min="17" max="17" style="6" width="18.44140625"/>
    <col customWidth="1" min="18" max="18" style="6" width="10.5546875"/>
    <col customWidth="1" min="19" max="19" style="6" width="15.6640625"/>
    <col customWidth="1" min="20" max="20" style="6" width="19"/>
    <col customWidth="1" min="21" max="21" style="6" width="9.109375"/>
    <col bestFit="1" customWidth="1" min="22" max="22" style="6" width="14.44140625"/>
    <col customWidth="1" min="23" max="23" style="613" width="14.33203125"/>
    <col customWidth="1" min="24" max="26" style="6" width="9.109375"/>
    <col customWidth="1" min="27" max="27" style="6" width="9.5546875"/>
    <col customWidth="1" min="28" max="28" style="6" width="9.109375"/>
    <col bestFit="1" customWidth="1" min="29" max="29" style="6" width="9.33203125"/>
    <col bestFit="1" customWidth="1" min="30" max="30" style="6" width="11.5546875"/>
    <col bestFit="1" customWidth="1" min="31" max="31" style="6" width="14.44140625"/>
    <col bestFit="1" customWidth="1" min="32" max="32" style="281" width="9.33203125"/>
    <col bestFit="1" customWidth="1" min="33" max="33" style="6" width="9.33203125"/>
    <col customWidth="1" min="34" max="55" style="6" width="9.33203125"/>
    <col min="56" max="56" style="8" width="9.109375"/>
    <col min="57" max="65" style="614" width="9.109375"/>
    <col min="66" max="74" style="615" width="9.109375"/>
    <col min="75" max="83" style="614" width="9.109375"/>
    <col min="84" max="92" style="615" width="9.109375"/>
    <col min="93" max="101" style="614" width="9.109375"/>
    <col min="102" max="110" style="615" width="9.109375"/>
    <col min="111" max="119" style="614" width="9.109375"/>
    <col min="120" max="128" style="615" width="9.109375"/>
    <col min="129" max="137" style="614" width="9.109375"/>
    <col min="138" max="257" style="6" width="9.109375"/>
    <col customWidth="1" min="258" max="265" style="6" width="9.109375"/>
    <col customWidth="1" min="266" max="266" style="6" width="12.6640625"/>
    <col customWidth="1" min="267" max="270" style="6" width="9.109375"/>
    <col bestFit="1" customWidth="1" min="271" max="271" style="6" width="10.5546875"/>
    <col customWidth="1" min="272" max="275" style="6" width="10.5546875"/>
    <col customWidth="1" min="276" max="277" style="6" width="9.109375"/>
    <col bestFit="1" customWidth="1" min="278" max="278" style="6" width="11.5546875"/>
    <col customWidth="1" min="279" max="282" style="6" width="9.109375"/>
    <col customWidth="1" min="283" max="283" style="6" width="9.5546875"/>
    <col customWidth="1" min="284" max="284" style="6" width="9.109375"/>
    <col bestFit="1" customWidth="1" min="285" max="285" style="6" width="9.33203125"/>
    <col bestFit="1" customWidth="1" min="286" max="286" style="6" width="11.5546875"/>
    <col bestFit="1" customWidth="1" min="287" max="287" style="6" width="14.44140625"/>
    <col bestFit="1" customWidth="1" min="288" max="289" style="6" width="9.33203125"/>
    <col customWidth="1" min="290" max="311" style="6" width="9.33203125"/>
    <col min="312" max="513" style="6" width="9.109375"/>
    <col customWidth="1" min="514" max="521" style="6" width="9.109375"/>
    <col customWidth="1" min="522" max="522" style="6" width="12.6640625"/>
    <col customWidth="1" min="523" max="526" style="6" width="9.109375"/>
    <col bestFit="1" customWidth="1" min="527" max="527" style="6" width="10.5546875"/>
    <col customWidth="1" min="528" max="531" style="6" width="10.5546875"/>
    <col customWidth="1" min="532" max="533" style="6" width="9.109375"/>
    <col bestFit="1" customWidth="1" min="534" max="534" style="6" width="11.5546875"/>
    <col customWidth="1" min="535" max="538" style="6" width="9.109375"/>
    <col customWidth="1" min="539" max="539" style="6" width="9.5546875"/>
    <col customWidth="1" min="540" max="540" style="6" width="9.109375"/>
    <col bestFit="1" customWidth="1" min="541" max="541" style="6" width="9.33203125"/>
    <col bestFit="1" customWidth="1" min="542" max="542" style="6" width="11.5546875"/>
    <col bestFit="1" customWidth="1" min="543" max="543" style="6" width="14.44140625"/>
    <col bestFit="1" customWidth="1" min="544" max="545" style="6" width="9.33203125"/>
    <col customWidth="1" min="546" max="567" style="6" width="9.33203125"/>
    <col min="568" max="769" style="6" width="9.109375"/>
    <col customWidth="1" min="770" max="777" style="6" width="9.109375"/>
    <col customWidth="1" min="778" max="778" style="6" width="12.6640625"/>
    <col customWidth="1" min="779" max="782" style="6" width="9.109375"/>
    <col bestFit="1" customWidth="1" min="783" max="783" style="6" width="10.5546875"/>
    <col customWidth="1" min="784" max="787" style="6" width="10.5546875"/>
    <col customWidth="1" min="788" max="789" style="6" width="9.109375"/>
    <col bestFit="1" customWidth="1" min="790" max="790" style="6" width="11.5546875"/>
    <col customWidth="1" min="791" max="794" style="6" width="9.109375"/>
    <col customWidth="1" min="795" max="795" style="6" width="9.5546875"/>
    <col customWidth="1" min="796" max="796" style="6" width="9.109375"/>
    <col bestFit="1" customWidth="1" min="797" max="797" style="6" width="9.33203125"/>
    <col bestFit="1" customWidth="1" min="798" max="798" style="6" width="11.5546875"/>
    <col bestFit="1" customWidth="1" min="799" max="799" style="6" width="14.44140625"/>
    <col bestFit="1" customWidth="1" min="800" max="801" style="6" width="9.33203125"/>
    <col customWidth="1" min="802" max="823" style="6" width="9.33203125"/>
    <col min="824" max="1025" style="6" width="9.109375"/>
    <col customWidth="1" min="1026" max="1033" style="6" width="9.109375"/>
    <col customWidth="1" min="1034" max="1034" style="6" width="12.6640625"/>
    <col customWidth="1" min="1035" max="1038" style="6" width="9.109375"/>
    <col bestFit="1" customWidth="1" min="1039" max="1039" style="6" width="10.5546875"/>
    <col customWidth="1" min="1040" max="1043" style="6" width="10.5546875"/>
    <col customWidth="1" min="1044" max="1045" style="6" width="9.109375"/>
    <col bestFit="1" customWidth="1" min="1046" max="1046" style="6" width="11.5546875"/>
    <col customWidth="1" min="1047" max="1050" style="6" width="9.109375"/>
    <col customWidth="1" min="1051" max="1051" style="6" width="9.5546875"/>
    <col customWidth="1" min="1052" max="1052" style="6" width="9.109375"/>
    <col bestFit="1" customWidth="1" min="1053" max="1053" style="6" width="9.33203125"/>
    <col bestFit="1" customWidth="1" min="1054" max="1054" style="6" width="11.5546875"/>
    <col bestFit="1" customWidth="1" min="1055" max="1055" style="6" width="14.44140625"/>
    <col bestFit="1" customWidth="1" min="1056" max="1057" style="6" width="9.33203125"/>
    <col customWidth="1" min="1058" max="1079" style="6" width="9.33203125"/>
    <col min="1080" max="1281" style="6" width="9.109375"/>
    <col customWidth="1" min="1282" max="1289" style="6" width="9.109375"/>
    <col customWidth="1" min="1290" max="1290" style="6" width="12.6640625"/>
    <col customWidth="1" min="1291" max="1294" style="6" width="9.109375"/>
    <col bestFit="1" customWidth="1" min="1295" max="1295" style="6" width="10.5546875"/>
    <col customWidth="1" min="1296" max="1299" style="6" width="10.5546875"/>
    <col customWidth="1" min="1300" max="1301" style="6" width="9.109375"/>
    <col bestFit="1" customWidth="1" min="1302" max="1302" style="6" width="11.5546875"/>
    <col customWidth="1" min="1303" max="1306" style="6" width="9.109375"/>
    <col customWidth="1" min="1307" max="1307" style="6" width="9.5546875"/>
    <col customWidth="1" min="1308" max="1308" style="6" width="9.109375"/>
    <col bestFit="1" customWidth="1" min="1309" max="1309" style="6" width="9.33203125"/>
    <col bestFit="1" customWidth="1" min="1310" max="1310" style="6" width="11.5546875"/>
    <col bestFit="1" customWidth="1" min="1311" max="1311" style="6" width="14.44140625"/>
    <col bestFit="1" customWidth="1" min="1312" max="1313" style="6" width="9.33203125"/>
    <col customWidth="1" min="1314" max="1335" style="6" width="9.33203125"/>
    <col min="1336" max="1537" style="6" width="9.109375"/>
    <col customWidth="1" min="1538" max="1545" style="6" width="9.109375"/>
    <col customWidth="1" min="1546" max="1546" style="6" width="12.6640625"/>
    <col customWidth="1" min="1547" max="1550" style="6" width="9.109375"/>
    <col bestFit="1" customWidth="1" min="1551" max="1551" style="6" width="10.5546875"/>
    <col customWidth="1" min="1552" max="1555" style="6" width="10.5546875"/>
    <col customWidth="1" min="1556" max="1557" style="6" width="9.109375"/>
    <col bestFit="1" customWidth="1" min="1558" max="1558" style="6" width="11.5546875"/>
    <col customWidth="1" min="1559" max="1562" style="6" width="9.109375"/>
    <col customWidth="1" min="1563" max="1563" style="6" width="9.5546875"/>
    <col customWidth="1" min="1564" max="1564" style="6" width="9.109375"/>
    <col bestFit="1" customWidth="1" min="1565" max="1565" style="6" width="9.33203125"/>
    <col bestFit="1" customWidth="1" min="1566" max="1566" style="6" width="11.5546875"/>
    <col bestFit="1" customWidth="1" min="1567" max="1567" style="6" width="14.44140625"/>
    <col bestFit="1" customWidth="1" min="1568" max="1569" style="6" width="9.33203125"/>
    <col customWidth="1" min="1570" max="1591" style="6" width="9.33203125"/>
    <col min="1592" max="1793" style="6" width="9.109375"/>
    <col customWidth="1" min="1794" max="1801" style="6" width="9.109375"/>
    <col customWidth="1" min="1802" max="1802" style="6" width="12.6640625"/>
    <col customWidth="1" min="1803" max="1806" style="6" width="9.109375"/>
    <col bestFit="1" customWidth="1" min="1807" max="1807" style="6" width="10.5546875"/>
    <col customWidth="1" min="1808" max="1811" style="6" width="10.5546875"/>
    <col customWidth="1" min="1812" max="1813" style="6" width="9.109375"/>
    <col bestFit="1" customWidth="1" min="1814" max="1814" style="6" width="11.5546875"/>
    <col customWidth="1" min="1815" max="1818" style="6" width="9.109375"/>
    <col customWidth="1" min="1819" max="1819" style="6" width="9.5546875"/>
    <col customWidth="1" min="1820" max="1820" style="6" width="9.109375"/>
    <col bestFit="1" customWidth="1" min="1821" max="1821" style="6" width="9.33203125"/>
    <col bestFit="1" customWidth="1" min="1822" max="1822" style="6" width="11.5546875"/>
    <col bestFit="1" customWidth="1" min="1823" max="1823" style="6" width="14.44140625"/>
    <col bestFit="1" customWidth="1" min="1824" max="1825" style="6" width="9.33203125"/>
    <col customWidth="1" min="1826" max="1847" style="6" width="9.33203125"/>
    <col min="1848" max="2049" style="6" width="9.109375"/>
    <col customWidth="1" min="2050" max="2057" style="6" width="9.109375"/>
    <col customWidth="1" min="2058" max="2058" style="6" width="12.6640625"/>
    <col customWidth="1" min="2059" max="2062" style="6" width="9.109375"/>
    <col bestFit="1" customWidth="1" min="2063" max="2063" style="6" width="10.5546875"/>
    <col customWidth="1" min="2064" max="2067" style="6" width="10.5546875"/>
    <col customWidth="1" min="2068" max="2069" style="6" width="9.109375"/>
    <col bestFit="1" customWidth="1" min="2070" max="2070" style="6" width="11.5546875"/>
    <col customWidth="1" min="2071" max="2074" style="6" width="9.109375"/>
    <col customWidth="1" min="2075" max="2075" style="6" width="9.5546875"/>
    <col customWidth="1" min="2076" max="2076" style="6" width="9.109375"/>
    <col bestFit="1" customWidth="1" min="2077" max="2077" style="6" width="9.33203125"/>
    <col bestFit="1" customWidth="1" min="2078" max="2078" style="6" width="11.5546875"/>
    <col bestFit="1" customWidth="1" min="2079" max="2079" style="6" width="14.44140625"/>
    <col bestFit="1" customWidth="1" min="2080" max="2081" style="6" width="9.33203125"/>
    <col customWidth="1" min="2082" max="2103" style="6" width="9.33203125"/>
    <col min="2104" max="2305" style="6" width="9.109375"/>
    <col customWidth="1" min="2306" max="2313" style="6" width="9.109375"/>
    <col customWidth="1" min="2314" max="2314" style="6" width="12.6640625"/>
    <col customWidth="1" min="2315" max="2318" style="6" width="9.109375"/>
    <col bestFit="1" customWidth="1" min="2319" max="2319" style="6" width="10.5546875"/>
    <col customWidth="1" min="2320" max="2323" style="6" width="10.5546875"/>
    <col customWidth="1" min="2324" max="2325" style="6" width="9.109375"/>
    <col bestFit="1" customWidth="1" min="2326" max="2326" style="6" width="11.5546875"/>
    <col customWidth="1" min="2327" max="2330" style="6" width="9.109375"/>
    <col customWidth="1" min="2331" max="2331" style="6" width="9.5546875"/>
    <col customWidth="1" min="2332" max="2332" style="6" width="9.109375"/>
    <col bestFit="1" customWidth="1" min="2333" max="2333" style="6" width="9.33203125"/>
    <col bestFit="1" customWidth="1" min="2334" max="2334" style="6" width="11.5546875"/>
    <col bestFit="1" customWidth="1" min="2335" max="2335" style="6" width="14.44140625"/>
    <col bestFit="1" customWidth="1" min="2336" max="2337" style="6" width="9.33203125"/>
    <col customWidth="1" min="2338" max="2359" style="6" width="9.33203125"/>
    <col min="2360" max="2561" style="6" width="9.109375"/>
    <col customWidth="1" min="2562" max="2569" style="6" width="9.109375"/>
    <col customWidth="1" min="2570" max="2570" style="6" width="12.6640625"/>
    <col customWidth="1" min="2571" max="2574" style="6" width="9.109375"/>
    <col bestFit="1" customWidth="1" min="2575" max="2575" style="6" width="10.5546875"/>
    <col customWidth="1" min="2576" max="2579" style="6" width="10.5546875"/>
    <col customWidth="1" min="2580" max="2581" style="6" width="9.109375"/>
    <col bestFit="1" customWidth="1" min="2582" max="2582" style="6" width="11.5546875"/>
    <col customWidth="1" min="2583" max="2586" style="6" width="9.109375"/>
    <col customWidth="1" min="2587" max="2587" style="6" width="9.5546875"/>
    <col customWidth="1" min="2588" max="2588" style="6" width="9.109375"/>
    <col bestFit="1" customWidth="1" min="2589" max="2589" style="6" width="9.33203125"/>
    <col bestFit="1" customWidth="1" min="2590" max="2590" style="6" width="11.5546875"/>
    <col bestFit="1" customWidth="1" min="2591" max="2591" style="6" width="14.44140625"/>
    <col bestFit="1" customWidth="1" min="2592" max="2593" style="6" width="9.33203125"/>
    <col customWidth="1" min="2594" max="2615" style="6" width="9.33203125"/>
    <col min="2616" max="2817" style="6" width="9.109375"/>
    <col customWidth="1" min="2818" max="2825" style="6" width="9.109375"/>
    <col customWidth="1" min="2826" max="2826" style="6" width="12.6640625"/>
    <col customWidth="1" min="2827" max="2830" style="6" width="9.109375"/>
    <col bestFit="1" customWidth="1" min="2831" max="2831" style="6" width="10.5546875"/>
    <col customWidth="1" min="2832" max="2835" style="6" width="10.5546875"/>
    <col customWidth="1" min="2836" max="2837" style="6" width="9.109375"/>
    <col bestFit="1" customWidth="1" min="2838" max="2838" style="6" width="11.5546875"/>
    <col customWidth="1" min="2839" max="2842" style="6" width="9.109375"/>
    <col customWidth="1" min="2843" max="2843" style="6" width="9.5546875"/>
    <col customWidth="1" min="2844" max="2844" style="6" width="9.109375"/>
    <col bestFit="1" customWidth="1" min="2845" max="2845" style="6" width="9.33203125"/>
    <col bestFit="1" customWidth="1" min="2846" max="2846" style="6" width="11.5546875"/>
    <col bestFit="1" customWidth="1" min="2847" max="2847" style="6" width="14.44140625"/>
    <col bestFit="1" customWidth="1" min="2848" max="2849" style="6" width="9.33203125"/>
    <col customWidth="1" min="2850" max="2871" style="6" width="9.33203125"/>
    <col min="2872" max="3073" style="6" width="9.109375"/>
    <col customWidth="1" min="3074" max="3081" style="6" width="9.109375"/>
    <col customWidth="1" min="3082" max="3082" style="6" width="12.6640625"/>
    <col customWidth="1" min="3083" max="3086" style="6" width="9.109375"/>
    <col bestFit="1" customWidth="1" min="3087" max="3087" style="6" width="10.5546875"/>
    <col customWidth="1" min="3088" max="3091" style="6" width="10.5546875"/>
    <col customWidth="1" min="3092" max="3093" style="6" width="9.109375"/>
    <col bestFit="1" customWidth="1" min="3094" max="3094" style="6" width="11.5546875"/>
    <col customWidth="1" min="3095" max="3098" style="6" width="9.109375"/>
    <col customWidth="1" min="3099" max="3099" style="6" width="9.5546875"/>
    <col customWidth="1" min="3100" max="3100" style="6" width="9.109375"/>
    <col bestFit="1" customWidth="1" min="3101" max="3101" style="6" width="9.33203125"/>
    <col bestFit="1" customWidth="1" min="3102" max="3102" style="6" width="11.5546875"/>
    <col bestFit="1" customWidth="1" min="3103" max="3103" style="6" width="14.44140625"/>
    <col bestFit="1" customWidth="1" min="3104" max="3105" style="6" width="9.33203125"/>
    <col customWidth="1" min="3106" max="3127" style="6" width="9.33203125"/>
    <col min="3128" max="3329" style="6" width="9.109375"/>
    <col customWidth="1" min="3330" max="3337" style="6" width="9.109375"/>
    <col customWidth="1" min="3338" max="3338" style="6" width="12.6640625"/>
    <col customWidth="1" min="3339" max="3342" style="6" width="9.109375"/>
    <col bestFit="1" customWidth="1" min="3343" max="3343" style="6" width="10.5546875"/>
    <col customWidth="1" min="3344" max="3347" style="6" width="10.5546875"/>
    <col customWidth="1" min="3348" max="3349" style="6" width="9.109375"/>
    <col bestFit="1" customWidth="1" min="3350" max="3350" style="6" width="11.5546875"/>
    <col customWidth="1" min="3351" max="3354" style="6" width="9.109375"/>
    <col customWidth="1" min="3355" max="3355" style="6" width="9.5546875"/>
    <col customWidth="1" min="3356" max="3356" style="6" width="9.109375"/>
    <col bestFit="1" customWidth="1" min="3357" max="3357" style="6" width="9.33203125"/>
    <col bestFit="1" customWidth="1" min="3358" max="3358" style="6" width="11.5546875"/>
    <col bestFit="1" customWidth="1" min="3359" max="3359" style="6" width="14.44140625"/>
    <col bestFit="1" customWidth="1" min="3360" max="3361" style="6" width="9.33203125"/>
    <col customWidth="1" min="3362" max="3383" style="6" width="9.33203125"/>
    <col min="3384" max="3585" style="6" width="9.109375"/>
    <col customWidth="1" min="3586" max="3593" style="6" width="9.109375"/>
    <col customWidth="1" min="3594" max="3594" style="6" width="12.6640625"/>
    <col customWidth="1" min="3595" max="3598" style="6" width="9.109375"/>
    <col bestFit="1" customWidth="1" min="3599" max="3599" style="6" width="10.5546875"/>
    <col customWidth="1" min="3600" max="3603" style="6" width="10.5546875"/>
    <col customWidth="1" min="3604" max="3605" style="6" width="9.109375"/>
    <col bestFit="1" customWidth="1" min="3606" max="3606" style="6" width="11.5546875"/>
    <col customWidth="1" min="3607" max="3610" style="6" width="9.109375"/>
    <col customWidth="1" min="3611" max="3611" style="6" width="9.5546875"/>
    <col customWidth="1" min="3612" max="3612" style="6" width="9.109375"/>
    <col bestFit="1" customWidth="1" min="3613" max="3613" style="6" width="9.33203125"/>
    <col bestFit="1" customWidth="1" min="3614" max="3614" style="6" width="11.5546875"/>
    <col bestFit="1" customWidth="1" min="3615" max="3615" style="6" width="14.44140625"/>
    <col bestFit="1" customWidth="1" min="3616" max="3617" style="6" width="9.33203125"/>
    <col customWidth="1" min="3618" max="3639" style="6" width="9.33203125"/>
    <col min="3640" max="3841" style="6" width="9.109375"/>
    <col customWidth="1" min="3842" max="3849" style="6" width="9.109375"/>
    <col customWidth="1" min="3850" max="3850" style="6" width="12.6640625"/>
    <col customWidth="1" min="3851" max="3854" style="6" width="9.109375"/>
    <col bestFit="1" customWidth="1" min="3855" max="3855" style="6" width="10.5546875"/>
    <col customWidth="1" min="3856" max="3859" style="6" width="10.5546875"/>
    <col customWidth="1" min="3860" max="3861" style="6" width="9.109375"/>
    <col bestFit="1" customWidth="1" min="3862" max="3862" style="6" width="11.5546875"/>
    <col customWidth="1" min="3863" max="3866" style="6" width="9.109375"/>
    <col customWidth="1" min="3867" max="3867" style="6" width="9.5546875"/>
    <col customWidth="1" min="3868" max="3868" style="6" width="9.109375"/>
    <col bestFit="1" customWidth="1" min="3869" max="3869" style="6" width="9.33203125"/>
    <col bestFit="1" customWidth="1" min="3870" max="3870" style="6" width="11.5546875"/>
    <col bestFit="1" customWidth="1" min="3871" max="3871" style="6" width="14.44140625"/>
    <col bestFit="1" customWidth="1" min="3872" max="3873" style="6" width="9.33203125"/>
    <col customWidth="1" min="3874" max="3895" style="6" width="9.33203125"/>
    <col min="3896" max="4097" style="6" width="9.109375"/>
    <col customWidth="1" min="4098" max="4105" style="6" width="9.109375"/>
    <col customWidth="1" min="4106" max="4106" style="6" width="12.6640625"/>
    <col customWidth="1" min="4107" max="4110" style="6" width="9.109375"/>
    <col bestFit="1" customWidth="1" min="4111" max="4111" style="6" width="10.5546875"/>
    <col customWidth="1" min="4112" max="4115" style="6" width="10.5546875"/>
    <col customWidth="1" min="4116" max="4117" style="6" width="9.109375"/>
    <col bestFit="1" customWidth="1" min="4118" max="4118" style="6" width="11.5546875"/>
    <col customWidth="1" min="4119" max="4122" style="6" width="9.109375"/>
    <col customWidth="1" min="4123" max="4123" style="6" width="9.5546875"/>
    <col customWidth="1" min="4124" max="4124" style="6" width="9.109375"/>
    <col bestFit="1" customWidth="1" min="4125" max="4125" style="6" width="9.33203125"/>
    <col bestFit="1" customWidth="1" min="4126" max="4126" style="6" width="11.5546875"/>
    <col bestFit="1" customWidth="1" min="4127" max="4127" style="6" width="14.44140625"/>
    <col bestFit="1" customWidth="1" min="4128" max="4129" style="6" width="9.33203125"/>
    <col customWidth="1" min="4130" max="4151" style="6" width="9.33203125"/>
    <col min="4152" max="4353" style="6" width="9.109375"/>
    <col customWidth="1" min="4354" max="4361" style="6" width="9.109375"/>
    <col customWidth="1" min="4362" max="4362" style="6" width="12.6640625"/>
    <col customWidth="1" min="4363" max="4366" style="6" width="9.109375"/>
    <col bestFit="1" customWidth="1" min="4367" max="4367" style="6" width="10.5546875"/>
    <col customWidth="1" min="4368" max="4371" style="6" width="10.5546875"/>
    <col customWidth="1" min="4372" max="4373" style="6" width="9.109375"/>
    <col bestFit="1" customWidth="1" min="4374" max="4374" style="6" width="11.5546875"/>
    <col customWidth="1" min="4375" max="4378" style="6" width="9.109375"/>
    <col customWidth="1" min="4379" max="4379" style="6" width="9.5546875"/>
    <col customWidth="1" min="4380" max="4380" style="6" width="9.109375"/>
    <col bestFit="1" customWidth="1" min="4381" max="4381" style="6" width="9.33203125"/>
    <col bestFit="1" customWidth="1" min="4382" max="4382" style="6" width="11.5546875"/>
    <col bestFit="1" customWidth="1" min="4383" max="4383" style="6" width="14.44140625"/>
    <col bestFit="1" customWidth="1" min="4384" max="4385" style="6" width="9.33203125"/>
    <col customWidth="1" min="4386" max="4407" style="6" width="9.33203125"/>
    <col min="4408" max="4609" style="6" width="9.109375"/>
    <col customWidth="1" min="4610" max="4617" style="6" width="9.109375"/>
    <col customWidth="1" min="4618" max="4618" style="6" width="12.6640625"/>
    <col customWidth="1" min="4619" max="4622" style="6" width="9.109375"/>
    <col bestFit="1" customWidth="1" min="4623" max="4623" style="6" width="10.5546875"/>
    <col customWidth="1" min="4624" max="4627" style="6" width="10.5546875"/>
    <col customWidth="1" min="4628" max="4629" style="6" width="9.109375"/>
    <col bestFit="1" customWidth="1" min="4630" max="4630" style="6" width="11.5546875"/>
    <col customWidth="1" min="4631" max="4634" style="6" width="9.109375"/>
    <col customWidth="1" min="4635" max="4635" style="6" width="9.5546875"/>
    <col customWidth="1" min="4636" max="4636" style="6" width="9.109375"/>
    <col bestFit="1" customWidth="1" min="4637" max="4637" style="6" width="9.33203125"/>
    <col bestFit="1" customWidth="1" min="4638" max="4638" style="6" width="11.5546875"/>
    <col bestFit="1" customWidth="1" min="4639" max="4639" style="6" width="14.44140625"/>
    <col bestFit="1" customWidth="1" min="4640" max="4641" style="6" width="9.33203125"/>
    <col customWidth="1" min="4642" max="4663" style="6" width="9.33203125"/>
    <col min="4664" max="4865" style="6" width="9.109375"/>
    <col customWidth="1" min="4866" max="4873" style="6" width="9.109375"/>
    <col customWidth="1" min="4874" max="4874" style="6" width="12.6640625"/>
    <col customWidth="1" min="4875" max="4878" style="6" width="9.109375"/>
    <col bestFit="1" customWidth="1" min="4879" max="4879" style="6" width="10.5546875"/>
    <col customWidth="1" min="4880" max="4883" style="6" width="10.5546875"/>
    <col customWidth="1" min="4884" max="4885" style="6" width="9.109375"/>
    <col bestFit="1" customWidth="1" min="4886" max="4886" style="6" width="11.5546875"/>
    <col customWidth="1" min="4887" max="4890" style="6" width="9.109375"/>
    <col customWidth="1" min="4891" max="4891" style="6" width="9.5546875"/>
    <col customWidth="1" min="4892" max="4892" style="6" width="9.109375"/>
    <col bestFit="1" customWidth="1" min="4893" max="4893" style="6" width="9.33203125"/>
    <col bestFit="1" customWidth="1" min="4894" max="4894" style="6" width="11.5546875"/>
    <col bestFit="1" customWidth="1" min="4895" max="4895" style="6" width="14.44140625"/>
    <col bestFit="1" customWidth="1" min="4896" max="4897" style="6" width="9.33203125"/>
    <col customWidth="1" min="4898" max="4919" style="6" width="9.33203125"/>
    <col min="4920" max="5121" style="6" width="9.109375"/>
    <col customWidth="1" min="5122" max="5129" style="6" width="9.109375"/>
    <col customWidth="1" min="5130" max="5130" style="6" width="12.6640625"/>
    <col customWidth="1" min="5131" max="5134" style="6" width="9.109375"/>
    <col bestFit="1" customWidth="1" min="5135" max="5135" style="6" width="10.5546875"/>
    <col customWidth="1" min="5136" max="5139" style="6" width="10.5546875"/>
    <col customWidth="1" min="5140" max="5141" style="6" width="9.109375"/>
    <col bestFit="1" customWidth="1" min="5142" max="5142" style="6" width="11.5546875"/>
    <col customWidth="1" min="5143" max="5146" style="6" width="9.109375"/>
    <col customWidth="1" min="5147" max="5147" style="6" width="9.5546875"/>
    <col customWidth="1" min="5148" max="5148" style="6" width="9.109375"/>
    <col bestFit="1" customWidth="1" min="5149" max="5149" style="6" width="9.33203125"/>
    <col bestFit="1" customWidth="1" min="5150" max="5150" style="6" width="11.5546875"/>
    <col bestFit="1" customWidth="1" min="5151" max="5151" style="6" width="14.44140625"/>
    <col bestFit="1" customWidth="1" min="5152" max="5153" style="6" width="9.33203125"/>
    <col customWidth="1" min="5154" max="5175" style="6" width="9.33203125"/>
    <col min="5176" max="5377" style="6" width="9.109375"/>
    <col customWidth="1" min="5378" max="5385" style="6" width="9.109375"/>
    <col customWidth="1" min="5386" max="5386" style="6" width="12.6640625"/>
    <col customWidth="1" min="5387" max="5390" style="6" width="9.109375"/>
    <col bestFit="1" customWidth="1" min="5391" max="5391" style="6" width="10.5546875"/>
    <col customWidth="1" min="5392" max="5395" style="6" width="10.5546875"/>
    <col customWidth="1" min="5396" max="5397" style="6" width="9.109375"/>
    <col bestFit="1" customWidth="1" min="5398" max="5398" style="6" width="11.5546875"/>
    <col customWidth="1" min="5399" max="5402" style="6" width="9.109375"/>
    <col customWidth="1" min="5403" max="5403" style="6" width="9.5546875"/>
    <col customWidth="1" min="5404" max="5404" style="6" width="9.109375"/>
    <col bestFit="1" customWidth="1" min="5405" max="5405" style="6" width="9.33203125"/>
    <col bestFit="1" customWidth="1" min="5406" max="5406" style="6" width="11.5546875"/>
    <col bestFit="1" customWidth="1" min="5407" max="5407" style="6" width="14.44140625"/>
    <col bestFit="1" customWidth="1" min="5408" max="5409" style="6" width="9.33203125"/>
    <col customWidth="1" min="5410" max="5431" style="6" width="9.33203125"/>
    <col min="5432" max="5633" style="6" width="9.109375"/>
    <col customWidth="1" min="5634" max="5641" style="6" width="9.109375"/>
    <col customWidth="1" min="5642" max="5642" style="6" width="12.6640625"/>
    <col customWidth="1" min="5643" max="5646" style="6" width="9.109375"/>
    <col bestFit="1" customWidth="1" min="5647" max="5647" style="6" width="10.5546875"/>
    <col customWidth="1" min="5648" max="5651" style="6" width="10.5546875"/>
    <col customWidth="1" min="5652" max="5653" style="6" width="9.109375"/>
    <col bestFit="1" customWidth="1" min="5654" max="5654" style="6" width="11.5546875"/>
    <col customWidth="1" min="5655" max="5658" style="6" width="9.109375"/>
    <col customWidth="1" min="5659" max="5659" style="6" width="9.5546875"/>
    <col customWidth="1" min="5660" max="5660" style="6" width="9.109375"/>
    <col bestFit="1" customWidth="1" min="5661" max="5661" style="6" width="9.33203125"/>
    <col bestFit="1" customWidth="1" min="5662" max="5662" style="6" width="11.5546875"/>
    <col bestFit="1" customWidth="1" min="5663" max="5663" style="6" width="14.44140625"/>
    <col bestFit="1" customWidth="1" min="5664" max="5665" style="6" width="9.33203125"/>
    <col customWidth="1" min="5666" max="5687" style="6" width="9.33203125"/>
    <col min="5688" max="5889" style="6" width="9.109375"/>
    <col customWidth="1" min="5890" max="5897" style="6" width="9.109375"/>
    <col customWidth="1" min="5898" max="5898" style="6" width="12.6640625"/>
    <col customWidth="1" min="5899" max="5902" style="6" width="9.109375"/>
    <col bestFit="1" customWidth="1" min="5903" max="5903" style="6" width="10.5546875"/>
    <col customWidth="1" min="5904" max="5907" style="6" width="10.5546875"/>
    <col customWidth="1" min="5908" max="5909" style="6" width="9.109375"/>
    <col bestFit="1" customWidth="1" min="5910" max="5910" style="6" width="11.5546875"/>
    <col customWidth="1" min="5911" max="5914" style="6" width="9.109375"/>
    <col customWidth="1" min="5915" max="5915" style="6" width="9.5546875"/>
    <col customWidth="1" min="5916" max="5916" style="6" width="9.109375"/>
    <col bestFit="1" customWidth="1" min="5917" max="5917" style="6" width="9.33203125"/>
    <col bestFit="1" customWidth="1" min="5918" max="5918" style="6" width="11.5546875"/>
    <col bestFit="1" customWidth="1" min="5919" max="5919" style="6" width="14.44140625"/>
    <col bestFit="1" customWidth="1" min="5920" max="5921" style="6" width="9.33203125"/>
    <col customWidth="1" min="5922" max="5943" style="6" width="9.33203125"/>
    <col min="5944" max="6145" style="6" width="9.109375"/>
    <col customWidth="1" min="6146" max="6153" style="6" width="9.109375"/>
    <col customWidth="1" min="6154" max="6154" style="6" width="12.6640625"/>
    <col customWidth="1" min="6155" max="6158" style="6" width="9.109375"/>
    <col bestFit="1" customWidth="1" min="6159" max="6159" style="6" width="10.5546875"/>
    <col customWidth="1" min="6160" max="6163" style="6" width="10.5546875"/>
    <col customWidth="1" min="6164" max="6165" style="6" width="9.109375"/>
    <col bestFit="1" customWidth="1" min="6166" max="6166" style="6" width="11.5546875"/>
    <col customWidth="1" min="6167" max="6170" style="6" width="9.109375"/>
    <col customWidth="1" min="6171" max="6171" style="6" width="9.5546875"/>
    <col customWidth="1" min="6172" max="6172" style="6" width="9.109375"/>
    <col bestFit="1" customWidth="1" min="6173" max="6173" style="6" width="9.33203125"/>
    <col bestFit="1" customWidth="1" min="6174" max="6174" style="6" width="11.5546875"/>
    <col bestFit="1" customWidth="1" min="6175" max="6175" style="6" width="14.44140625"/>
    <col bestFit="1" customWidth="1" min="6176" max="6177" style="6" width="9.33203125"/>
    <col customWidth="1" min="6178" max="6199" style="6" width="9.33203125"/>
    <col min="6200" max="6401" style="6" width="9.109375"/>
    <col customWidth="1" min="6402" max="6409" style="6" width="9.109375"/>
    <col customWidth="1" min="6410" max="6410" style="6" width="12.6640625"/>
    <col customWidth="1" min="6411" max="6414" style="6" width="9.109375"/>
    <col bestFit="1" customWidth="1" min="6415" max="6415" style="6" width="10.5546875"/>
    <col customWidth="1" min="6416" max="6419" style="6" width="10.5546875"/>
    <col customWidth="1" min="6420" max="6421" style="6" width="9.109375"/>
    <col bestFit="1" customWidth="1" min="6422" max="6422" style="6" width="11.5546875"/>
    <col customWidth="1" min="6423" max="6426" style="6" width="9.109375"/>
    <col customWidth="1" min="6427" max="6427" style="6" width="9.5546875"/>
    <col customWidth="1" min="6428" max="6428" style="6" width="9.109375"/>
    <col bestFit="1" customWidth="1" min="6429" max="6429" style="6" width="9.33203125"/>
    <col bestFit="1" customWidth="1" min="6430" max="6430" style="6" width="11.5546875"/>
    <col bestFit="1" customWidth="1" min="6431" max="6431" style="6" width="14.44140625"/>
    <col bestFit="1" customWidth="1" min="6432" max="6433" style="6" width="9.33203125"/>
    <col customWidth="1" min="6434" max="6455" style="6" width="9.33203125"/>
    <col min="6456" max="6657" style="6" width="9.109375"/>
    <col customWidth="1" min="6658" max="6665" style="6" width="9.109375"/>
    <col customWidth="1" min="6666" max="6666" style="6" width="12.6640625"/>
    <col customWidth="1" min="6667" max="6670" style="6" width="9.109375"/>
    <col bestFit="1" customWidth="1" min="6671" max="6671" style="6" width="10.5546875"/>
    <col customWidth="1" min="6672" max="6675" style="6" width="10.5546875"/>
    <col customWidth="1" min="6676" max="6677" style="6" width="9.109375"/>
    <col bestFit="1" customWidth="1" min="6678" max="6678" style="6" width="11.5546875"/>
    <col customWidth="1" min="6679" max="6682" style="6" width="9.109375"/>
    <col customWidth="1" min="6683" max="6683" style="6" width="9.5546875"/>
    <col customWidth="1" min="6684" max="6684" style="6" width="9.109375"/>
    <col bestFit="1" customWidth="1" min="6685" max="6685" style="6" width="9.33203125"/>
    <col bestFit="1" customWidth="1" min="6686" max="6686" style="6" width="11.5546875"/>
    <col bestFit="1" customWidth="1" min="6687" max="6687" style="6" width="14.44140625"/>
    <col bestFit="1" customWidth="1" min="6688" max="6689" style="6" width="9.33203125"/>
    <col customWidth="1" min="6690" max="6711" style="6" width="9.33203125"/>
    <col min="6712" max="6913" style="6" width="9.109375"/>
    <col customWidth="1" min="6914" max="6921" style="6" width="9.109375"/>
    <col customWidth="1" min="6922" max="6922" style="6" width="12.6640625"/>
    <col customWidth="1" min="6923" max="6926" style="6" width="9.109375"/>
    <col bestFit="1" customWidth="1" min="6927" max="6927" style="6" width="10.5546875"/>
    <col customWidth="1" min="6928" max="6931" style="6" width="10.5546875"/>
    <col customWidth="1" min="6932" max="6933" style="6" width="9.109375"/>
    <col bestFit="1" customWidth="1" min="6934" max="6934" style="6" width="11.5546875"/>
    <col customWidth="1" min="6935" max="6938" style="6" width="9.109375"/>
    <col customWidth="1" min="6939" max="6939" style="6" width="9.5546875"/>
    <col customWidth="1" min="6940" max="6940" style="6" width="9.109375"/>
    <col bestFit="1" customWidth="1" min="6941" max="6941" style="6" width="9.33203125"/>
    <col bestFit="1" customWidth="1" min="6942" max="6942" style="6" width="11.5546875"/>
    <col bestFit="1" customWidth="1" min="6943" max="6943" style="6" width="14.44140625"/>
    <col bestFit="1" customWidth="1" min="6944" max="6945" style="6" width="9.33203125"/>
    <col customWidth="1" min="6946" max="6967" style="6" width="9.33203125"/>
    <col min="6968" max="7169" style="6" width="9.109375"/>
    <col customWidth="1" min="7170" max="7177" style="6" width="9.109375"/>
    <col customWidth="1" min="7178" max="7178" style="6" width="12.6640625"/>
    <col customWidth="1" min="7179" max="7182" style="6" width="9.109375"/>
    <col bestFit="1" customWidth="1" min="7183" max="7183" style="6" width="10.5546875"/>
    <col customWidth="1" min="7184" max="7187" style="6" width="10.5546875"/>
    <col customWidth="1" min="7188" max="7189" style="6" width="9.109375"/>
    <col bestFit="1" customWidth="1" min="7190" max="7190" style="6" width="11.5546875"/>
    <col customWidth="1" min="7191" max="7194" style="6" width="9.109375"/>
    <col customWidth="1" min="7195" max="7195" style="6" width="9.5546875"/>
    <col customWidth="1" min="7196" max="7196" style="6" width="9.109375"/>
    <col bestFit="1" customWidth="1" min="7197" max="7197" style="6" width="9.33203125"/>
    <col bestFit="1" customWidth="1" min="7198" max="7198" style="6" width="11.5546875"/>
    <col bestFit="1" customWidth="1" min="7199" max="7199" style="6" width="14.44140625"/>
    <col bestFit="1" customWidth="1" min="7200" max="7201" style="6" width="9.33203125"/>
    <col customWidth="1" min="7202" max="7223" style="6" width="9.33203125"/>
    <col min="7224" max="7425" style="6" width="9.109375"/>
    <col customWidth="1" min="7426" max="7433" style="6" width="9.109375"/>
    <col customWidth="1" min="7434" max="7434" style="6" width="12.6640625"/>
    <col customWidth="1" min="7435" max="7438" style="6" width="9.109375"/>
    <col bestFit="1" customWidth="1" min="7439" max="7439" style="6" width="10.5546875"/>
    <col customWidth="1" min="7440" max="7443" style="6" width="10.5546875"/>
    <col customWidth="1" min="7444" max="7445" style="6" width="9.109375"/>
    <col bestFit="1" customWidth="1" min="7446" max="7446" style="6" width="11.5546875"/>
    <col customWidth="1" min="7447" max="7450" style="6" width="9.109375"/>
    <col customWidth="1" min="7451" max="7451" style="6" width="9.5546875"/>
    <col customWidth="1" min="7452" max="7452" style="6" width="9.109375"/>
    <col bestFit="1" customWidth="1" min="7453" max="7453" style="6" width="9.33203125"/>
    <col bestFit="1" customWidth="1" min="7454" max="7454" style="6" width="11.5546875"/>
    <col bestFit="1" customWidth="1" min="7455" max="7455" style="6" width="14.44140625"/>
    <col bestFit="1" customWidth="1" min="7456" max="7457" style="6" width="9.33203125"/>
    <col customWidth="1" min="7458" max="7479" style="6" width="9.33203125"/>
    <col min="7480" max="7681" style="6" width="9.109375"/>
    <col customWidth="1" min="7682" max="7689" style="6" width="9.109375"/>
    <col customWidth="1" min="7690" max="7690" style="6" width="12.6640625"/>
    <col customWidth="1" min="7691" max="7694" style="6" width="9.109375"/>
    <col bestFit="1" customWidth="1" min="7695" max="7695" style="6" width="10.5546875"/>
    <col customWidth="1" min="7696" max="7699" style="6" width="10.5546875"/>
    <col customWidth="1" min="7700" max="7701" style="6" width="9.109375"/>
    <col bestFit="1" customWidth="1" min="7702" max="7702" style="6" width="11.5546875"/>
    <col customWidth="1" min="7703" max="7706" style="6" width="9.109375"/>
    <col customWidth="1" min="7707" max="7707" style="6" width="9.5546875"/>
    <col customWidth="1" min="7708" max="7708" style="6" width="9.109375"/>
    <col bestFit="1" customWidth="1" min="7709" max="7709" style="6" width="9.33203125"/>
    <col bestFit="1" customWidth="1" min="7710" max="7710" style="6" width="11.5546875"/>
    <col bestFit="1" customWidth="1" min="7711" max="7711" style="6" width="14.44140625"/>
    <col bestFit="1" customWidth="1" min="7712" max="7713" style="6" width="9.33203125"/>
    <col customWidth="1" min="7714" max="7735" style="6" width="9.33203125"/>
    <col min="7736" max="7937" style="6" width="9.109375"/>
    <col customWidth="1" min="7938" max="7945" style="6" width="9.109375"/>
    <col customWidth="1" min="7946" max="7946" style="6" width="12.6640625"/>
    <col customWidth="1" min="7947" max="7950" style="6" width="9.109375"/>
    <col bestFit="1" customWidth="1" min="7951" max="7951" style="6" width="10.5546875"/>
    <col customWidth="1" min="7952" max="7955" style="6" width="10.5546875"/>
    <col customWidth="1" min="7956" max="7957" style="6" width="9.109375"/>
    <col bestFit="1" customWidth="1" min="7958" max="7958" style="6" width="11.5546875"/>
    <col customWidth="1" min="7959" max="7962" style="6" width="9.109375"/>
    <col customWidth="1" min="7963" max="7963" style="6" width="9.5546875"/>
    <col customWidth="1" min="7964" max="7964" style="6" width="9.109375"/>
    <col bestFit="1" customWidth="1" min="7965" max="7965" style="6" width="9.33203125"/>
    <col bestFit="1" customWidth="1" min="7966" max="7966" style="6" width="11.5546875"/>
    <col bestFit="1" customWidth="1" min="7967" max="7967" style="6" width="14.44140625"/>
    <col bestFit="1" customWidth="1" min="7968" max="7969" style="6" width="9.33203125"/>
    <col customWidth="1" min="7970" max="7991" style="6" width="9.33203125"/>
    <col min="7992" max="8193" style="6" width="9.109375"/>
    <col customWidth="1" min="8194" max="8201" style="6" width="9.109375"/>
    <col customWidth="1" min="8202" max="8202" style="6" width="12.6640625"/>
    <col customWidth="1" min="8203" max="8206" style="6" width="9.109375"/>
    <col bestFit="1" customWidth="1" min="8207" max="8207" style="6" width="10.5546875"/>
    <col customWidth="1" min="8208" max="8211" style="6" width="10.5546875"/>
    <col customWidth="1" min="8212" max="8213" style="6" width="9.109375"/>
    <col bestFit="1" customWidth="1" min="8214" max="8214" style="6" width="11.5546875"/>
    <col customWidth="1" min="8215" max="8218" style="6" width="9.109375"/>
    <col customWidth="1" min="8219" max="8219" style="6" width="9.5546875"/>
    <col customWidth="1" min="8220" max="8220" style="6" width="9.109375"/>
    <col bestFit="1" customWidth="1" min="8221" max="8221" style="6" width="9.33203125"/>
    <col bestFit="1" customWidth="1" min="8222" max="8222" style="6" width="11.5546875"/>
    <col bestFit="1" customWidth="1" min="8223" max="8223" style="6" width="14.44140625"/>
    <col bestFit="1" customWidth="1" min="8224" max="8225" style="6" width="9.33203125"/>
    <col customWidth="1" min="8226" max="8247" style="6" width="9.33203125"/>
    <col min="8248" max="8449" style="6" width="9.109375"/>
    <col customWidth="1" min="8450" max="8457" style="6" width="9.109375"/>
    <col customWidth="1" min="8458" max="8458" style="6" width="12.6640625"/>
    <col customWidth="1" min="8459" max="8462" style="6" width="9.109375"/>
    <col bestFit="1" customWidth="1" min="8463" max="8463" style="6" width="10.5546875"/>
    <col customWidth="1" min="8464" max="8467" style="6" width="10.5546875"/>
    <col customWidth="1" min="8468" max="8469" style="6" width="9.109375"/>
    <col bestFit="1" customWidth="1" min="8470" max="8470" style="6" width="11.5546875"/>
    <col customWidth="1" min="8471" max="8474" style="6" width="9.109375"/>
    <col customWidth="1" min="8475" max="8475" style="6" width="9.5546875"/>
    <col customWidth="1" min="8476" max="8476" style="6" width="9.109375"/>
    <col bestFit="1" customWidth="1" min="8477" max="8477" style="6" width="9.33203125"/>
    <col bestFit="1" customWidth="1" min="8478" max="8478" style="6" width="11.5546875"/>
    <col bestFit="1" customWidth="1" min="8479" max="8479" style="6" width="14.44140625"/>
    <col bestFit="1" customWidth="1" min="8480" max="8481" style="6" width="9.33203125"/>
    <col customWidth="1" min="8482" max="8503" style="6" width="9.33203125"/>
    <col min="8504" max="8705" style="6" width="9.109375"/>
    <col customWidth="1" min="8706" max="8713" style="6" width="9.109375"/>
    <col customWidth="1" min="8714" max="8714" style="6" width="12.6640625"/>
    <col customWidth="1" min="8715" max="8718" style="6" width="9.109375"/>
    <col bestFit="1" customWidth="1" min="8719" max="8719" style="6" width="10.5546875"/>
    <col customWidth="1" min="8720" max="8723" style="6" width="10.5546875"/>
    <col customWidth="1" min="8724" max="8725" style="6" width="9.109375"/>
    <col bestFit="1" customWidth="1" min="8726" max="8726" style="6" width="11.5546875"/>
    <col customWidth="1" min="8727" max="8730" style="6" width="9.109375"/>
    <col customWidth="1" min="8731" max="8731" style="6" width="9.5546875"/>
    <col customWidth="1" min="8732" max="8732" style="6" width="9.109375"/>
    <col bestFit="1" customWidth="1" min="8733" max="8733" style="6" width="9.33203125"/>
    <col bestFit="1" customWidth="1" min="8734" max="8734" style="6" width="11.5546875"/>
    <col bestFit="1" customWidth="1" min="8735" max="8735" style="6" width="14.44140625"/>
    <col bestFit="1" customWidth="1" min="8736" max="8737" style="6" width="9.33203125"/>
    <col customWidth="1" min="8738" max="8759" style="6" width="9.33203125"/>
    <col min="8760" max="8961" style="6" width="9.109375"/>
    <col customWidth="1" min="8962" max="8969" style="6" width="9.109375"/>
    <col customWidth="1" min="8970" max="8970" style="6" width="12.6640625"/>
    <col customWidth="1" min="8971" max="8974" style="6" width="9.109375"/>
    <col bestFit="1" customWidth="1" min="8975" max="8975" style="6" width="10.5546875"/>
    <col customWidth="1" min="8976" max="8979" style="6" width="10.5546875"/>
    <col customWidth="1" min="8980" max="8981" style="6" width="9.109375"/>
    <col bestFit="1" customWidth="1" min="8982" max="8982" style="6" width="11.5546875"/>
    <col customWidth="1" min="8983" max="8986" style="6" width="9.109375"/>
    <col customWidth="1" min="8987" max="8987" style="6" width="9.5546875"/>
    <col customWidth="1" min="8988" max="8988" style="6" width="9.109375"/>
    <col bestFit="1" customWidth="1" min="8989" max="8989" style="6" width="9.33203125"/>
    <col bestFit="1" customWidth="1" min="8990" max="8990" style="6" width="11.5546875"/>
    <col bestFit="1" customWidth="1" min="8991" max="8991" style="6" width="14.44140625"/>
    <col bestFit="1" customWidth="1" min="8992" max="8993" style="6" width="9.33203125"/>
    <col customWidth="1" min="8994" max="9015" style="6" width="9.33203125"/>
    <col min="9016" max="9217" style="6" width="9.109375"/>
    <col customWidth="1" min="9218" max="9225" style="6" width="9.109375"/>
    <col customWidth="1" min="9226" max="9226" style="6" width="12.6640625"/>
    <col customWidth="1" min="9227" max="9230" style="6" width="9.109375"/>
    <col bestFit="1" customWidth="1" min="9231" max="9231" style="6" width="10.5546875"/>
    <col customWidth="1" min="9232" max="9235" style="6" width="10.5546875"/>
    <col customWidth="1" min="9236" max="9237" style="6" width="9.109375"/>
    <col bestFit="1" customWidth="1" min="9238" max="9238" style="6" width="11.5546875"/>
    <col customWidth="1" min="9239" max="9242" style="6" width="9.109375"/>
    <col customWidth="1" min="9243" max="9243" style="6" width="9.5546875"/>
    <col customWidth="1" min="9244" max="9244" style="6" width="9.109375"/>
    <col bestFit="1" customWidth="1" min="9245" max="9245" style="6" width="9.33203125"/>
    <col bestFit="1" customWidth="1" min="9246" max="9246" style="6" width="11.5546875"/>
    <col bestFit="1" customWidth="1" min="9247" max="9247" style="6" width="14.44140625"/>
    <col bestFit="1" customWidth="1" min="9248" max="9249" style="6" width="9.33203125"/>
    <col customWidth="1" min="9250" max="9271" style="6" width="9.33203125"/>
    <col min="9272" max="9473" style="6" width="9.109375"/>
    <col customWidth="1" min="9474" max="9481" style="6" width="9.109375"/>
    <col customWidth="1" min="9482" max="9482" style="6" width="12.6640625"/>
    <col customWidth="1" min="9483" max="9486" style="6" width="9.109375"/>
    <col bestFit="1" customWidth="1" min="9487" max="9487" style="6" width="10.5546875"/>
    <col customWidth="1" min="9488" max="9491" style="6" width="10.5546875"/>
    <col customWidth="1" min="9492" max="9493" style="6" width="9.109375"/>
    <col bestFit="1" customWidth="1" min="9494" max="9494" style="6" width="11.5546875"/>
    <col customWidth="1" min="9495" max="9498" style="6" width="9.109375"/>
    <col customWidth="1" min="9499" max="9499" style="6" width="9.5546875"/>
    <col customWidth="1" min="9500" max="9500" style="6" width="9.109375"/>
    <col bestFit="1" customWidth="1" min="9501" max="9501" style="6" width="9.33203125"/>
    <col bestFit="1" customWidth="1" min="9502" max="9502" style="6" width="11.5546875"/>
    <col bestFit="1" customWidth="1" min="9503" max="9503" style="6" width="14.44140625"/>
    <col bestFit="1" customWidth="1" min="9504" max="9505" style="6" width="9.33203125"/>
    <col customWidth="1" min="9506" max="9527" style="6" width="9.33203125"/>
    <col min="9528" max="9729" style="6" width="9.109375"/>
    <col customWidth="1" min="9730" max="9737" style="6" width="9.109375"/>
    <col customWidth="1" min="9738" max="9738" style="6" width="12.6640625"/>
    <col customWidth="1" min="9739" max="9742" style="6" width="9.109375"/>
    <col bestFit="1" customWidth="1" min="9743" max="9743" style="6" width="10.5546875"/>
    <col customWidth="1" min="9744" max="9747" style="6" width="10.5546875"/>
    <col customWidth="1" min="9748" max="9749" style="6" width="9.109375"/>
    <col bestFit="1" customWidth="1" min="9750" max="9750" style="6" width="11.5546875"/>
    <col customWidth="1" min="9751" max="9754" style="6" width="9.109375"/>
    <col customWidth="1" min="9755" max="9755" style="6" width="9.5546875"/>
    <col customWidth="1" min="9756" max="9756" style="6" width="9.109375"/>
    <col bestFit="1" customWidth="1" min="9757" max="9757" style="6" width="9.33203125"/>
    <col bestFit="1" customWidth="1" min="9758" max="9758" style="6" width="11.5546875"/>
    <col bestFit="1" customWidth="1" min="9759" max="9759" style="6" width="14.44140625"/>
    <col bestFit="1" customWidth="1" min="9760" max="9761" style="6" width="9.33203125"/>
    <col customWidth="1" min="9762" max="9783" style="6" width="9.33203125"/>
    <col min="9784" max="9985" style="6" width="9.109375"/>
    <col customWidth="1" min="9986" max="9993" style="6" width="9.109375"/>
    <col customWidth="1" min="9994" max="9994" style="6" width="12.6640625"/>
    <col customWidth="1" min="9995" max="9998" style="6" width="9.109375"/>
    <col bestFit="1" customWidth="1" min="9999" max="9999" style="6" width="10.5546875"/>
    <col customWidth="1" min="10000" max="10003" style="6" width="10.5546875"/>
    <col customWidth="1" min="10004" max="10005" style="6" width="9.109375"/>
    <col bestFit="1" customWidth="1" min="10006" max="10006" style="6" width="11.5546875"/>
    <col customWidth="1" min="10007" max="10010" style="6" width="9.109375"/>
    <col customWidth="1" min="10011" max="10011" style="6" width="9.5546875"/>
    <col customWidth="1" min="10012" max="10012" style="6" width="9.109375"/>
    <col bestFit="1" customWidth="1" min="10013" max="10013" style="6" width="9.33203125"/>
    <col bestFit="1" customWidth="1" min="10014" max="10014" style="6" width="11.5546875"/>
    <col bestFit="1" customWidth="1" min="10015" max="10015" style="6" width="14.44140625"/>
    <col bestFit="1" customWidth="1" min="10016" max="10017" style="6" width="9.33203125"/>
    <col customWidth="1" min="10018" max="10039" style="6" width="9.33203125"/>
    <col min="10040" max="10241" style="6" width="9.109375"/>
    <col customWidth="1" min="10242" max="10249" style="6" width="9.109375"/>
    <col customWidth="1" min="10250" max="10250" style="6" width="12.6640625"/>
    <col customWidth="1" min="10251" max="10254" style="6" width="9.109375"/>
    <col bestFit="1" customWidth="1" min="10255" max="10255" style="6" width="10.5546875"/>
    <col customWidth="1" min="10256" max="10259" style="6" width="10.5546875"/>
    <col customWidth="1" min="10260" max="10261" style="6" width="9.109375"/>
    <col bestFit="1" customWidth="1" min="10262" max="10262" style="6" width="11.5546875"/>
    <col customWidth="1" min="10263" max="10266" style="6" width="9.109375"/>
    <col customWidth="1" min="10267" max="10267" style="6" width="9.5546875"/>
    <col customWidth="1" min="10268" max="10268" style="6" width="9.109375"/>
    <col bestFit="1" customWidth="1" min="10269" max="10269" style="6" width="9.33203125"/>
    <col bestFit="1" customWidth="1" min="10270" max="10270" style="6" width="11.5546875"/>
    <col bestFit="1" customWidth="1" min="10271" max="10271" style="6" width="14.44140625"/>
    <col bestFit="1" customWidth="1" min="10272" max="10273" style="6" width="9.33203125"/>
    <col customWidth="1" min="10274" max="10295" style="6" width="9.33203125"/>
    <col min="10296" max="10497" style="6" width="9.109375"/>
    <col customWidth="1" min="10498" max="10505" style="6" width="9.109375"/>
    <col customWidth="1" min="10506" max="10506" style="6" width="12.6640625"/>
    <col customWidth="1" min="10507" max="10510" style="6" width="9.109375"/>
    <col bestFit="1" customWidth="1" min="10511" max="10511" style="6" width="10.5546875"/>
    <col customWidth="1" min="10512" max="10515" style="6" width="10.5546875"/>
    <col customWidth="1" min="10516" max="10517" style="6" width="9.109375"/>
    <col bestFit="1" customWidth="1" min="10518" max="10518" style="6" width="11.5546875"/>
    <col customWidth="1" min="10519" max="10522" style="6" width="9.109375"/>
    <col customWidth="1" min="10523" max="10523" style="6" width="9.5546875"/>
    <col customWidth="1" min="10524" max="10524" style="6" width="9.109375"/>
    <col bestFit="1" customWidth="1" min="10525" max="10525" style="6" width="9.33203125"/>
    <col bestFit="1" customWidth="1" min="10526" max="10526" style="6" width="11.5546875"/>
    <col bestFit="1" customWidth="1" min="10527" max="10527" style="6" width="14.44140625"/>
    <col bestFit="1" customWidth="1" min="10528" max="10529" style="6" width="9.33203125"/>
    <col customWidth="1" min="10530" max="10551" style="6" width="9.33203125"/>
    <col min="10552" max="10753" style="6" width="9.109375"/>
    <col customWidth="1" min="10754" max="10761" style="6" width="9.109375"/>
    <col customWidth="1" min="10762" max="10762" style="6" width="12.6640625"/>
    <col customWidth="1" min="10763" max="10766" style="6" width="9.109375"/>
    <col bestFit="1" customWidth="1" min="10767" max="10767" style="6" width="10.5546875"/>
    <col customWidth="1" min="10768" max="10771" style="6" width="10.5546875"/>
    <col customWidth="1" min="10772" max="10773" style="6" width="9.109375"/>
    <col bestFit="1" customWidth="1" min="10774" max="10774" style="6" width="11.5546875"/>
    <col customWidth="1" min="10775" max="10778" style="6" width="9.109375"/>
    <col customWidth="1" min="10779" max="10779" style="6" width="9.5546875"/>
    <col customWidth="1" min="10780" max="10780" style="6" width="9.109375"/>
    <col bestFit="1" customWidth="1" min="10781" max="10781" style="6" width="9.33203125"/>
    <col bestFit="1" customWidth="1" min="10782" max="10782" style="6" width="11.5546875"/>
    <col bestFit="1" customWidth="1" min="10783" max="10783" style="6" width="14.44140625"/>
    <col bestFit="1" customWidth="1" min="10784" max="10785" style="6" width="9.33203125"/>
    <col customWidth="1" min="10786" max="10807" style="6" width="9.33203125"/>
    <col min="10808" max="11009" style="6" width="9.109375"/>
    <col customWidth="1" min="11010" max="11017" style="6" width="9.109375"/>
    <col customWidth="1" min="11018" max="11018" style="6" width="12.6640625"/>
    <col customWidth="1" min="11019" max="11022" style="6" width="9.109375"/>
    <col bestFit="1" customWidth="1" min="11023" max="11023" style="6" width="10.5546875"/>
    <col customWidth="1" min="11024" max="11027" style="6" width="10.5546875"/>
    <col customWidth="1" min="11028" max="11029" style="6" width="9.109375"/>
    <col bestFit="1" customWidth="1" min="11030" max="11030" style="6" width="11.5546875"/>
    <col customWidth="1" min="11031" max="11034" style="6" width="9.109375"/>
    <col customWidth="1" min="11035" max="11035" style="6" width="9.5546875"/>
    <col customWidth="1" min="11036" max="11036" style="6" width="9.109375"/>
    <col bestFit="1" customWidth="1" min="11037" max="11037" style="6" width="9.33203125"/>
    <col bestFit="1" customWidth="1" min="11038" max="11038" style="6" width="11.5546875"/>
    <col bestFit="1" customWidth="1" min="11039" max="11039" style="6" width="14.44140625"/>
    <col bestFit="1" customWidth="1" min="11040" max="11041" style="6" width="9.33203125"/>
    <col customWidth="1" min="11042" max="11063" style="6" width="9.33203125"/>
    <col min="11064" max="11265" style="6" width="9.109375"/>
    <col customWidth="1" min="11266" max="11273" style="6" width="9.109375"/>
    <col customWidth="1" min="11274" max="11274" style="6" width="12.6640625"/>
    <col customWidth="1" min="11275" max="11278" style="6" width="9.109375"/>
    <col bestFit="1" customWidth="1" min="11279" max="11279" style="6" width="10.5546875"/>
    <col customWidth="1" min="11280" max="11283" style="6" width="10.5546875"/>
    <col customWidth="1" min="11284" max="11285" style="6" width="9.109375"/>
    <col bestFit="1" customWidth="1" min="11286" max="11286" style="6" width="11.5546875"/>
    <col customWidth="1" min="11287" max="11290" style="6" width="9.109375"/>
    <col customWidth="1" min="11291" max="11291" style="6" width="9.5546875"/>
    <col customWidth="1" min="11292" max="11292" style="6" width="9.109375"/>
    <col bestFit="1" customWidth="1" min="11293" max="11293" style="6" width="9.33203125"/>
    <col bestFit="1" customWidth="1" min="11294" max="11294" style="6" width="11.5546875"/>
    <col bestFit="1" customWidth="1" min="11295" max="11295" style="6" width="14.44140625"/>
    <col bestFit="1" customWidth="1" min="11296" max="11297" style="6" width="9.33203125"/>
    <col customWidth="1" min="11298" max="11319" style="6" width="9.33203125"/>
    <col min="11320" max="11521" style="6" width="9.109375"/>
    <col customWidth="1" min="11522" max="11529" style="6" width="9.109375"/>
    <col customWidth="1" min="11530" max="11530" style="6" width="12.6640625"/>
    <col customWidth="1" min="11531" max="11534" style="6" width="9.109375"/>
    <col bestFit="1" customWidth="1" min="11535" max="11535" style="6" width="10.5546875"/>
    <col customWidth="1" min="11536" max="11539" style="6" width="10.5546875"/>
    <col customWidth="1" min="11540" max="11541" style="6" width="9.109375"/>
    <col bestFit="1" customWidth="1" min="11542" max="11542" style="6" width="11.5546875"/>
    <col customWidth="1" min="11543" max="11546" style="6" width="9.109375"/>
    <col customWidth="1" min="11547" max="11547" style="6" width="9.5546875"/>
    <col customWidth="1" min="11548" max="11548" style="6" width="9.109375"/>
    <col bestFit="1" customWidth="1" min="11549" max="11549" style="6" width="9.33203125"/>
    <col bestFit="1" customWidth="1" min="11550" max="11550" style="6" width="11.5546875"/>
    <col bestFit="1" customWidth="1" min="11551" max="11551" style="6" width="14.44140625"/>
    <col bestFit="1" customWidth="1" min="11552" max="11553" style="6" width="9.33203125"/>
    <col customWidth="1" min="11554" max="11575" style="6" width="9.33203125"/>
    <col min="11576" max="11777" style="6" width="9.109375"/>
    <col customWidth="1" min="11778" max="11785" style="6" width="9.109375"/>
    <col customWidth="1" min="11786" max="11786" style="6" width="12.6640625"/>
    <col customWidth="1" min="11787" max="11790" style="6" width="9.109375"/>
    <col bestFit="1" customWidth="1" min="11791" max="11791" style="6" width="10.5546875"/>
    <col customWidth="1" min="11792" max="11795" style="6" width="10.5546875"/>
    <col customWidth="1" min="11796" max="11797" style="6" width="9.109375"/>
    <col bestFit="1" customWidth="1" min="11798" max="11798" style="6" width="11.5546875"/>
    <col customWidth="1" min="11799" max="11802" style="6" width="9.109375"/>
    <col customWidth="1" min="11803" max="11803" style="6" width="9.5546875"/>
    <col customWidth="1" min="11804" max="11804" style="6" width="9.109375"/>
    <col bestFit="1" customWidth="1" min="11805" max="11805" style="6" width="9.33203125"/>
    <col bestFit="1" customWidth="1" min="11806" max="11806" style="6" width="11.5546875"/>
    <col bestFit="1" customWidth="1" min="11807" max="11807" style="6" width="14.44140625"/>
    <col bestFit="1" customWidth="1" min="11808" max="11809" style="6" width="9.33203125"/>
    <col customWidth="1" min="11810" max="11831" style="6" width="9.33203125"/>
    <col min="11832" max="12033" style="6" width="9.109375"/>
    <col customWidth="1" min="12034" max="12041" style="6" width="9.109375"/>
    <col customWidth="1" min="12042" max="12042" style="6" width="12.6640625"/>
    <col customWidth="1" min="12043" max="12046" style="6" width="9.109375"/>
    <col bestFit="1" customWidth="1" min="12047" max="12047" style="6" width="10.5546875"/>
    <col customWidth="1" min="12048" max="12051" style="6" width="10.5546875"/>
    <col customWidth="1" min="12052" max="12053" style="6" width="9.109375"/>
    <col bestFit="1" customWidth="1" min="12054" max="12054" style="6" width="11.5546875"/>
    <col customWidth="1" min="12055" max="12058" style="6" width="9.109375"/>
    <col customWidth="1" min="12059" max="12059" style="6" width="9.5546875"/>
    <col customWidth="1" min="12060" max="12060" style="6" width="9.109375"/>
    <col bestFit="1" customWidth="1" min="12061" max="12061" style="6" width="9.33203125"/>
    <col bestFit="1" customWidth="1" min="12062" max="12062" style="6" width="11.5546875"/>
    <col bestFit="1" customWidth="1" min="12063" max="12063" style="6" width="14.44140625"/>
    <col bestFit="1" customWidth="1" min="12064" max="12065" style="6" width="9.33203125"/>
    <col customWidth="1" min="12066" max="12087" style="6" width="9.33203125"/>
    <col min="12088" max="12289" style="6" width="9.109375"/>
    <col customWidth="1" min="12290" max="12297" style="6" width="9.109375"/>
    <col customWidth="1" min="12298" max="12298" style="6" width="12.6640625"/>
    <col customWidth="1" min="12299" max="12302" style="6" width="9.109375"/>
    <col bestFit="1" customWidth="1" min="12303" max="12303" style="6" width="10.5546875"/>
    <col customWidth="1" min="12304" max="12307" style="6" width="10.5546875"/>
    <col customWidth="1" min="12308" max="12309" style="6" width="9.109375"/>
    <col bestFit="1" customWidth="1" min="12310" max="12310" style="6" width="11.5546875"/>
    <col customWidth="1" min="12311" max="12314" style="6" width="9.109375"/>
    <col customWidth="1" min="12315" max="12315" style="6" width="9.5546875"/>
    <col customWidth="1" min="12316" max="12316" style="6" width="9.109375"/>
    <col bestFit="1" customWidth="1" min="12317" max="12317" style="6" width="9.33203125"/>
    <col bestFit="1" customWidth="1" min="12318" max="12318" style="6" width="11.5546875"/>
    <col bestFit="1" customWidth="1" min="12319" max="12319" style="6" width="14.44140625"/>
    <col bestFit="1" customWidth="1" min="12320" max="12321" style="6" width="9.33203125"/>
    <col customWidth="1" min="12322" max="12343" style="6" width="9.33203125"/>
    <col min="12344" max="12545" style="6" width="9.109375"/>
    <col customWidth="1" min="12546" max="12553" style="6" width="9.109375"/>
    <col customWidth="1" min="12554" max="12554" style="6" width="12.6640625"/>
    <col customWidth="1" min="12555" max="12558" style="6" width="9.109375"/>
    <col bestFit="1" customWidth="1" min="12559" max="12559" style="6" width="10.5546875"/>
    <col customWidth="1" min="12560" max="12563" style="6" width="10.5546875"/>
    <col customWidth="1" min="12564" max="12565" style="6" width="9.109375"/>
    <col bestFit="1" customWidth="1" min="12566" max="12566" style="6" width="11.5546875"/>
    <col customWidth="1" min="12567" max="12570" style="6" width="9.109375"/>
    <col customWidth="1" min="12571" max="12571" style="6" width="9.5546875"/>
    <col customWidth="1" min="12572" max="12572" style="6" width="9.109375"/>
    <col bestFit="1" customWidth="1" min="12573" max="12573" style="6" width="9.33203125"/>
    <col bestFit="1" customWidth="1" min="12574" max="12574" style="6" width="11.5546875"/>
    <col bestFit="1" customWidth="1" min="12575" max="12575" style="6" width="14.44140625"/>
    <col bestFit="1" customWidth="1" min="12576" max="12577" style="6" width="9.33203125"/>
    <col customWidth="1" min="12578" max="12599" style="6" width="9.33203125"/>
    <col min="12600" max="12801" style="6" width="9.109375"/>
    <col customWidth="1" min="12802" max="12809" style="6" width="9.109375"/>
    <col customWidth="1" min="12810" max="12810" style="6" width="12.6640625"/>
    <col customWidth="1" min="12811" max="12814" style="6" width="9.109375"/>
    <col bestFit="1" customWidth="1" min="12815" max="12815" style="6" width="10.5546875"/>
    <col customWidth="1" min="12816" max="12819" style="6" width="10.5546875"/>
    <col customWidth="1" min="12820" max="12821" style="6" width="9.109375"/>
    <col bestFit="1" customWidth="1" min="12822" max="12822" style="6" width="11.5546875"/>
    <col customWidth="1" min="12823" max="12826" style="6" width="9.109375"/>
    <col customWidth="1" min="12827" max="12827" style="6" width="9.5546875"/>
    <col customWidth="1" min="12828" max="12828" style="6" width="9.109375"/>
    <col bestFit="1" customWidth="1" min="12829" max="12829" style="6" width="9.33203125"/>
    <col bestFit="1" customWidth="1" min="12830" max="12830" style="6" width="11.5546875"/>
    <col bestFit="1" customWidth="1" min="12831" max="12831" style="6" width="14.44140625"/>
    <col bestFit="1" customWidth="1" min="12832" max="12833" style="6" width="9.33203125"/>
    <col customWidth="1" min="12834" max="12855" style="6" width="9.33203125"/>
    <col min="12856" max="13057" style="6" width="9.109375"/>
    <col customWidth="1" min="13058" max="13065" style="6" width="9.109375"/>
    <col customWidth="1" min="13066" max="13066" style="6" width="12.6640625"/>
    <col customWidth="1" min="13067" max="13070" style="6" width="9.109375"/>
    <col bestFit="1" customWidth="1" min="13071" max="13071" style="6" width="10.5546875"/>
    <col customWidth="1" min="13072" max="13075" style="6" width="10.5546875"/>
    <col customWidth="1" min="13076" max="13077" style="6" width="9.109375"/>
    <col bestFit="1" customWidth="1" min="13078" max="13078" style="6" width="11.5546875"/>
    <col customWidth="1" min="13079" max="13082" style="6" width="9.109375"/>
    <col customWidth="1" min="13083" max="13083" style="6" width="9.5546875"/>
    <col customWidth="1" min="13084" max="13084" style="6" width="9.109375"/>
    <col bestFit="1" customWidth="1" min="13085" max="13085" style="6" width="9.33203125"/>
    <col bestFit="1" customWidth="1" min="13086" max="13086" style="6" width="11.5546875"/>
    <col bestFit="1" customWidth="1" min="13087" max="13087" style="6" width="14.44140625"/>
    <col bestFit="1" customWidth="1" min="13088" max="13089" style="6" width="9.33203125"/>
    <col customWidth="1" min="13090" max="13111" style="6" width="9.33203125"/>
    <col min="13112" max="13313" style="6" width="9.109375"/>
    <col customWidth="1" min="13314" max="13321" style="6" width="9.109375"/>
    <col customWidth="1" min="13322" max="13322" style="6" width="12.6640625"/>
    <col customWidth="1" min="13323" max="13326" style="6" width="9.109375"/>
    <col bestFit="1" customWidth="1" min="13327" max="13327" style="6" width="10.5546875"/>
    <col customWidth="1" min="13328" max="13331" style="6" width="10.5546875"/>
    <col customWidth="1" min="13332" max="13333" style="6" width="9.109375"/>
    <col bestFit="1" customWidth="1" min="13334" max="13334" style="6" width="11.5546875"/>
    <col customWidth="1" min="13335" max="13338" style="6" width="9.109375"/>
    <col customWidth="1" min="13339" max="13339" style="6" width="9.5546875"/>
    <col customWidth="1" min="13340" max="13340" style="6" width="9.109375"/>
    <col bestFit="1" customWidth="1" min="13341" max="13341" style="6" width="9.33203125"/>
    <col bestFit="1" customWidth="1" min="13342" max="13342" style="6" width="11.5546875"/>
    <col bestFit="1" customWidth="1" min="13343" max="13343" style="6" width="14.44140625"/>
    <col bestFit="1" customWidth="1" min="13344" max="13345" style="6" width="9.33203125"/>
    <col customWidth="1" min="13346" max="13367" style="6" width="9.33203125"/>
    <col min="13368" max="13569" style="6" width="9.109375"/>
    <col customWidth="1" min="13570" max="13577" style="6" width="9.109375"/>
    <col customWidth="1" min="13578" max="13578" style="6" width="12.6640625"/>
    <col customWidth="1" min="13579" max="13582" style="6" width="9.109375"/>
    <col bestFit="1" customWidth="1" min="13583" max="13583" style="6" width="10.5546875"/>
    <col customWidth="1" min="13584" max="13587" style="6" width="10.5546875"/>
    <col customWidth="1" min="13588" max="13589" style="6" width="9.109375"/>
    <col bestFit="1" customWidth="1" min="13590" max="13590" style="6" width="11.5546875"/>
    <col customWidth="1" min="13591" max="13594" style="6" width="9.109375"/>
    <col customWidth="1" min="13595" max="13595" style="6" width="9.5546875"/>
    <col customWidth="1" min="13596" max="13596" style="6" width="9.109375"/>
    <col bestFit="1" customWidth="1" min="13597" max="13597" style="6" width="9.33203125"/>
    <col bestFit="1" customWidth="1" min="13598" max="13598" style="6" width="11.5546875"/>
    <col bestFit="1" customWidth="1" min="13599" max="13599" style="6" width="14.44140625"/>
    <col bestFit="1" customWidth="1" min="13600" max="13601" style="6" width="9.33203125"/>
    <col customWidth="1" min="13602" max="13623" style="6" width="9.33203125"/>
    <col min="13624" max="13825" style="6" width="9.109375"/>
    <col customWidth="1" min="13826" max="13833" style="6" width="9.109375"/>
    <col customWidth="1" min="13834" max="13834" style="6" width="12.6640625"/>
    <col customWidth="1" min="13835" max="13838" style="6" width="9.109375"/>
    <col bestFit="1" customWidth="1" min="13839" max="13839" style="6" width="10.5546875"/>
    <col customWidth="1" min="13840" max="13843" style="6" width="10.5546875"/>
    <col customWidth="1" min="13844" max="13845" style="6" width="9.109375"/>
    <col bestFit="1" customWidth="1" min="13846" max="13846" style="6" width="11.5546875"/>
    <col customWidth="1" min="13847" max="13850" style="6" width="9.109375"/>
    <col customWidth="1" min="13851" max="13851" style="6" width="9.5546875"/>
    <col customWidth="1" min="13852" max="13852" style="6" width="9.109375"/>
    <col bestFit="1" customWidth="1" min="13853" max="13853" style="6" width="9.33203125"/>
    <col bestFit="1" customWidth="1" min="13854" max="13854" style="6" width="11.5546875"/>
    <col bestFit="1" customWidth="1" min="13855" max="13855" style="6" width="14.44140625"/>
    <col bestFit="1" customWidth="1" min="13856" max="13857" style="6" width="9.33203125"/>
    <col customWidth="1" min="13858" max="13879" style="6" width="9.33203125"/>
    <col min="13880" max="14081" style="6" width="9.109375"/>
    <col customWidth="1" min="14082" max="14089" style="6" width="9.109375"/>
    <col customWidth="1" min="14090" max="14090" style="6" width="12.6640625"/>
    <col customWidth="1" min="14091" max="14094" style="6" width="9.109375"/>
    <col bestFit="1" customWidth="1" min="14095" max="14095" style="6" width="10.5546875"/>
    <col customWidth="1" min="14096" max="14099" style="6" width="10.5546875"/>
    <col customWidth="1" min="14100" max="14101" style="6" width="9.109375"/>
    <col bestFit="1" customWidth="1" min="14102" max="14102" style="6" width="11.5546875"/>
    <col customWidth="1" min="14103" max="14106" style="6" width="9.109375"/>
    <col customWidth="1" min="14107" max="14107" style="6" width="9.5546875"/>
    <col customWidth="1" min="14108" max="14108" style="6" width="9.109375"/>
    <col bestFit="1" customWidth="1" min="14109" max="14109" style="6" width="9.33203125"/>
    <col bestFit="1" customWidth="1" min="14110" max="14110" style="6" width="11.5546875"/>
    <col bestFit="1" customWidth="1" min="14111" max="14111" style="6" width="14.44140625"/>
    <col bestFit="1" customWidth="1" min="14112" max="14113" style="6" width="9.33203125"/>
    <col customWidth="1" min="14114" max="14135" style="6" width="9.33203125"/>
    <col min="14136" max="14337" style="6" width="9.109375"/>
    <col customWidth="1" min="14338" max="14345" style="6" width="9.109375"/>
    <col customWidth="1" min="14346" max="14346" style="6" width="12.6640625"/>
    <col customWidth="1" min="14347" max="14350" style="6" width="9.109375"/>
    <col bestFit="1" customWidth="1" min="14351" max="14351" style="6" width="10.5546875"/>
    <col customWidth="1" min="14352" max="14355" style="6" width="10.5546875"/>
    <col customWidth="1" min="14356" max="14357" style="6" width="9.109375"/>
    <col bestFit="1" customWidth="1" min="14358" max="14358" style="6" width="11.5546875"/>
    <col customWidth="1" min="14359" max="14362" style="6" width="9.109375"/>
    <col customWidth="1" min="14363" max="14363" style="6" width="9.5546875"/>
    <col customWidth="1" min="14364" max="14364" style="6" width="9.109375"/>
    <col bestFit="1" customWidth="1" min="14365" max="14365" style="6" width="9.33203125"/>
    <col bestFit="1" customWidth="1" min="14366" max="14366" style="6" width="11.5546875"/>
    <col bestFit="1" customWidth="1" min="14367" max="14367" style="6" width="14.44140625"/>
    <col bestFit="1" customWidth="1" min="14368" max="14369" style="6" width="9.33203125"/>
    <col customWidth="1" min="14370" max="14391" style="6" width="9.33203125"/>
    <col min="14392" max="14593" style="6" width="9.109375"/>
    <col customWidth="1" min="14594" max="14601" style="6" width="9.109375"/>
    <col customWidth="1" min="14602" max="14602" style="6" width="12.6640625"/>
    <col customWidth="1" min="14603" max="14606" style="6" width="9.109375"/>
    <col bestFit="1" customWidth="1" min="14607" max="14607" style="6" width="10.5546875"/>
    <col customWidth="1" min="14608" max="14611" style="6" width="10.5546875"/>
    <col customWidth="1" min="14612" max="14613" style="6" width="9.109375"/>
    <col bestFit="1" customWidth="1" min="14614" max="14614" style="6" width="11.5546875"/>
    <col customWidth="1" min="14615" max="14618" style="6" width="9.109375"/>
    <col customWidth="1" min="14619" max="14619" style="6" width="9.5546875"/>
    <col customWidth="1" min="14620" max="14620" style="6" width="9.109375"/>
    <col bestFit="1" customWidth="1" min="14621" max="14621" style="6" width="9.33203125"/>
    <col bestFit="1" customWidth="1" min="14622" max="14622" style="6" width="11.5546875"/>
    <col bestFit="1" customWidth="1" min="14623" max="14623" style="6" width="14.44140625"/>
    <col bestFit="1" customWidth="1" min="14624" max="14625" style="6" width="9.33203125"/>
    <col customWidth="1" min="14626" max="14647" style="6" width="9.33203125"/>
    <col min="14648" max="14849" style="6" width="9.109375"/>
    <col customWidth="1" min="14850" max="14857" style="6" width="9.109375"/>
    <col customWidth="1" min="14858" max="14858" style="6" width="12.6640625"/>
    <col customWidth="1" min="14859" max="14862" style="6" width="9.109375"/>
    <col bestFit="1" customWidth="1" min="14863" max="14863" style="6" width="10.5546875"/>
    <col customWidth="1" min="14864" max="14867" style="6" width="10.5546875"/>
    <col customWidth="1" min="14868" max="14869" style="6" width="9.109375"/>
    <col bestFit="1" customWidth="1" min="14870" max="14870" style="6" width="11.5546875"/>
    <col customWidth="1" min="14871" max="14874" style="6" width="9.109375"/>
    <col customWidth="1" min="14875" max="14875" style="6" width="9.5546875"/>
    <col customWidth="1" min="14876" max="14876" style="6" width="9.109375"/>
    <col bestFit="1" customWidth="1" min="14877" max="14877" style="6" width="9.33203125"/>
    <col bestFit="1" customWidth="1" min="14878" max="14878" style="6" width="11.5546875"/>
    <col bestFit="1" customWidth="1" min="14879" max="14879" style="6" width="14.44140625"/>
    <col bestFit="1" customWidth="1" min="14880" max="14881" style="6" width="9.33203125"/>
    <col customWidth="1" min="14882" max="14903" style="6" width="9.33203125"/>
    <col min="14904" max="15105" style="6" width="9.109375"/>
    <col customWidth="1" min="15106" max="15113" style="6" width="9.109375"/>
    <col customWidth="1" min="15114" max="15114" style="6" width="12.6640625"/>
    <col customWidth="1" min="15115" max="15118" style="6" width="9.109375"/>
    <col bestFit="1" customWidth="1" min="15119" max="15119" style="6" width="10.5546875"/>
    <col customWidth="1" min="15120" max="15123" style="6" width="10.5546875"/>
    <col customWidth="1" min="15124" max="15125" style="6" width="9.109375"/>
    <col bestFit="1" customWidth="1" min="15126" max="15126" style="6" width="11.5546875"/>
    <col customWidth="1" min="15127" max="15130" style="6" width="9.109375"/>
    <col customWidth="1" min="15131" max="15131" style="6" width="9.5546875"/>
    <col customWidth="1" min="15132" max="15132" style="6" width="9.109375"/>
    <col bestFit="1" customWidth="1" min="15133" max="15133" style="6" width="9.33203125"/>
    <col bestFit="1" customWidth="1" min="15134" max="15134" style="6" width="11.5546875"/>
    <col bestFit="1" customWidth="1" min="15135" max="15135" style="6" width="14.44140625"/>
    <col bestFit="1" customWidth="1" min="15136" max="15137" style="6" width="9.33203125"/>
    <col customWidth="1" min="15138" max="15159" style="6" width="9.33203125"/>
    <col min="15160" max="15361" style="6" width="9.109375"/>
    <col customWidth="1" min="15362" max="15369" style="6" width="9.109375"/>
    <col customWidth="1" min="15370" max="15370" style="6" width="12.6640625"/>
    <col customWidth="1" min="15371" max="15374" style="6" width="9.109375"/>
    <col bestFit="1" customWidth="1" min="15375" max="15375" style="6" width="10.5546875"/>
    <col customWidth="1" min="15376" max="15379" style="6" width="10.5546875"/>
    <col customWidth="1" min="15380" max="15381" style="6" width="9.109375"/>
    <col bestFit="1" customWidth="1" min="15382" max="15382" style="6" width="11.5546875"/>
    <col customWidth="1" min="15383" max="15386" style="6" width="9.109375"/>
    <col customWidth="1" min="15387" max="15387" style="6" width="9.5546875"/>
    <col customWidth="1" min="15388" max="15388" style="6" width="9.109375"/>
    <col bestFit="1" customWidth="1" min="15389" max="15389" style="6" width="9.33203125"/>
    <col bestFit="1" customWidth="1" min="15390" max="15390" style="6" width="11.5546875"/>
    <col bestFit="1" customWidth="1" min="15391" max="15391" style="6" width="14.44140625"/>
    <col bestFit="1" customWidth="1" min="15392" max="15393" style="6" width="9.33203125"/>
    <col customWidth="1" min="15394" max="15415" style="6" width="9.33203125"/>
    <col min="15416" max="15617" style="6" width="9.109375"/>
    <col customWidth="1" min="15618" max="15625" style="6" width="9.109375"/>
    <col customWidth="1" min="15626" max="15626" style="6" width="12.6640625"/>
    <col customWidth="1" min="15627" max="15630" style="6" width="9.109375"/>
    <col bestFit="1" customWidth="1" min="15631" max="15631" style="6" width="10.5546875"/>
    <col customWidth="1" min="15632" max="15635" style="6" width="10.5546875"/>
    <col customWidth="1" min="15636" max="15637" style="6" width="9.109375"/>
    <col bestFit="1" customWidth="1" min="15638" max="15638" style="6" width="11.5546875"/>
    <col customWidth="1" min="15639" max="15642" style="6" width="9.109375"/>
    <col customWidth="1" min="15643" max="15643" style="6" width="9.5546875"/>
    <col customWidth="1" min="15644" max="15644" style="6" width="9.109375"/>
    <col bestFit="1" customWidth="1" min="15645" max="15645" style="6" width="9.33203125"/>
    <col bestFit="1" customWidth="1" min="15646" max="15646" style="6" width="11.5546875"/>
    <col bestFit="1" customWidth="1" min="15647" max="15647" style="6" width="14.44140625"/>
    <col bestFit="1" customWidth="1" min="15648" max="15649" style="6" width="9.33203125"/>
    <col customWidth="1" min="15650" max="15671" style="6" width="9.33203125"/>
    <col min="15672" max="15873" style="6" width="9.109375"/>
    <col customWidth="1" min="15874" max="15881" style="6" width="9.109375"/>
    <col customWidth="1" min="15882" max="15882" style="6" width="12.6640625"/>
    <col customWidth="1" min="15883" max="15886" style="6" width="9.109375"/>
    <col bestFit="1" customWidth="1" min="15887" max="15887" style="6" width="10.5546875"/>
    <col customWidth="1" min="15888" max="15891" style="6" width="10.5546875"/>
    <col customWidth="1" min="15892" max="15893" style="6" width="9.109375"/>
    <col bestFit="1" customWidth="1" min="15894" max="15894" style="6" width="11.5546875"/>
    <col customWidth="1" min="15895" max="15898" style="6" width="9.109375"/>
    <col customWidth="1" min="15899" max="15899" style="6" width="9.5546875"/>
    <col customWidth="1" min="15900" max="15900" style="6" width="9.109375"/>
    <col bestFit="1" customWidth="1" min="15901" max="15901" style="6" width="9.33203125"/>
    <col bestFit="1" customWidth="1" min="15902" max="15902" style="6" width="11.5546875"/>
    <col bestFit="1" customWidth="1" min="15903" max="15903" style="6" width="14.44140625"/>
    <col bestFit="1" customWidth="1" min="15904" max="15905" style="6" width="9.33203125"/>
    <col customWidth="1" min="15906" max="15927" style="6" width="9.33203125"/>
    <col min="15928" max="16129" style="6" width="9.109375"/>
    <col customWidth="1" min="16130" max="16137" style="6" width="9.109375"/>
    <col customWidth="1" min="16138" max="16138" style="6" width="12.6640625"/>
    <col customWidth="1" min="16139" max="16142" style="6" width="9.109375"/>
    <col bestFit="1" customWidth="1" min="16143" max="16143" style="6" width="10.5546875"/>
    <col customWidth="1" min="16144" max="16147" style="6" width="10.5546875"/>
    <col customWidth="1" min="16148" max="16149" style="6" width="9.109375"/>
    <col bestFit="1" customWidth="1" min="16150" max="16150" style="6" width="11.5546875"/>
    <col customWidth="1" min="16151" max="16154" style="6" width="9.109375"/>
    <col customWidth="1" min="16155" max="16155" style="6" width="9.5546875"/>
    <col customWidth="1" min="16156" max="16156" style="6" width="9.109375"/>
    <col bestFit="1" customWidth="1" min="16157" max="16157" style="6" width="9.33203125"/>
    <col bestFit="1" customWidth="1" min="16158" max="16158" style="6" width="11.5546875"/>
    <col bestFit="1" customWidth="1" min="16159" max="16159" style="6" width="14.44140625"/>
    <col bestFit="1" customWidth="1" min="16160" max="16161" style="6" width="9.33203125"/>
    <col customWidth="1" min="16162" max="16183" style="6" width="9.33203125"/>
    <col min="16184" max="16384" style="6" width="9.109375"/>
  </cols>
  <sheetData>
    <row r="1" ht="13.800000000000001">
      <c r="A1" s="616"/>
      <c r="B1" s="8"/>
      <c r="C1" s="8"/>
      <c r="D1" s="282"/>
      <c r="E1" s="282"/>
      <c r="F1" s="282"/>
      <c r="G1" s="282"/>
      <c r="H1" s="282"/>
      <c r="I1" s="282"/>
      <c r="J1" s="282"/>
      <c r="K1" s="282"/>
      <c r="L1" s="282"/>
      <c r="M1" s="6"/>
      <c r="N1" s="6"/>
      <c r="O1" s="281"/>
      <c r="P1" s="612"/>
      <c r="Q1" s="281"/>
      <c r="R1" s="6"/>
      <c r="S1" s="6"/>
      <c r="T1" s="6"/>
      <c r="U1" s="6"/>
      <c r="V1" s="6"/>
      <c r="W1" s="613"/>
      <c r="X1" s="6"/>
      <c r="Y1" s="6"/>
      <c r="Z1" s="6"/>
      <c r="AA1" s="6"/>
      <c r="AB1" s="6"/>
      <c r="AC1" s="6"/>
      <c r="AD1" s="6"/>
      <c r="AE1" s="6"/>
      <c r="AF1" s="6"/>
      <c r="AG1" s="6"/>
      <c r="AH1" s="281"/>
      <c r="BD1" s="6"/>
      <c r="BE1" s="6"/>
      <c r="BF1" s="8"/>
      <c r="BN1" s="614"/>
      <c r="BO1" s="614"/>
      <c r="BW1" s="615"/>
      <c r="BX1" s="615"/>
      <c r="CF1" s="614"/>
      <c r="CG1" s="614"/>
      <c r="CO1" s="615"/>
      <c r="CP1" s="615"/>
      <c r="CX1" s="614"/>
      <c r="CY1" s="614"/>
      <c r="DG1" s="615"/>
      <c r="DH1" s="615"/>
      <c r="DP1" s="614"/>
      <c r="DQ1" s="614"/>
      <c r="DY1" s="615"/>
      <c r="DZ1" s="615"/>
      <c r="EH1" s="614"/>
      <c r="EI1" s="614"/>
    </row>
    <row r="2" ht="13.800000000000001">
      <c r="A2" s="616"/>
      <c r="B2" s="8"/>
      <c r="C2" s="61" t="e">
        <f t="array" ref="C2:D2">TRANSPOSE(#REF!)</f>
        <v>#REF!</v>
      </c>
      <c r="D2" s="61" t="e">
        <f/>
        <v>#REF!</v>
      </c>
      <c r="E2" s="61"/>
      <c r="F2" s="61"/>
      <c r="G2" s="61"/>
      <c r="H2" s="61"/>
      <c r="I2" s="61"/>
      <c r="J2" s="61"/>
      <c r="K2" s="61"/>
      <c r="L2" s="61">
        <f>'marcos en x resumen la mina'!K17</f>
        <v>0</v>
      </c>
      <c r="M2" s="61">
        <f>'marcos en x resumen la mina'!L17</f>
        <v>0</v>
      </c>
      <c r="N2" s="61">
        <f>'marcos en x resumen la mina'!M17</f>
        <v>0</v>
      </c>
      <c r="O2" s="61">
        <f>'marcos en x resumen la mina'!N17</f>
        <v>0</v>
      </c>
      <c r="P2" s="61">
        <f>'marcos en x resumen la mina'!O17</f>
        <v>0</v>
      </c>
      <c r="Q2" s="61">
        <f>'marcos en x resumen la mina'!P17</f>
        <v>0</v>
      </c>
      <c r="R2" s="61">
        <f>'marcos en x resumen la mina'!Q17</f>
        <v>0</v>
      </c>
      <c r="S2" s="61">
        <f>'marcos en x resumen la mina'!R17</f>
        <v>0</v>
      </c>
      <c r="T2" s="61">
        <f>'marcos en x resumen la mina'!S17</f>
        <v>0</v>
      </c>
      <c r="U2" s="61">
        <f>'marcos en x resumen la mina'!T17</f>
        <v>0</v>
      </c>
      <c r="V2" s="61">
        <f>'marcos en x resumen la mina'!U17</f>
        <v>0</v>
      </c>
      <c r="W2" s="613"/>
      <c r="X2" s="6"/>
      <c r="Y2" s="6"/>
      <c r="Z2" s="6"/>
      <c r="AA2" s="6"/>
      <c r="AB2" s="6"/>
      <c r="AC2" s="6"/>
      <c r="AD2" s="6"/>
      <c r="AE2" s="6"/>
      <c r="AF2" s="6"/>
      <c r="AG2" s="6"/>
      <c r="AH2" s="281"/>
      <c r="BD2" s="6"/>
      <c r="BE2" s="6"/>
      <c r="BF2" s="8"/>
      <c r="BN2" s="614"/>
      <c r="BO2" s="614"/>
      <c r="BW2" s="615"/>
      <c r="BX2" s="615"/>
      <c r="CF2" s="614"/>
      <c r="CG2" s="614"/>
      <c r="CO2" s="615"/>
      <c r="CP2" s="615"/>
      <c r="CX2" s="614"/>
      <c r="CY2" s="614"/>
      <c r="DG2" s="615"/>
      <c r="DH2" s="615"/>
      <c r="DP2" s="614"/>
      <c r="DQ2" s="614"/>
      <c r="DY2" s="615"/>
      <c r="DZ2" s="615"/>
      <c r="EH2" s="614"/>
      <c r="EI2" s="614"/>
    </row>
    <row r="3" ht="13.800000000000001">
      <c r="A3" s="617" t="s">
        <v>865</v>
      </c>
      <c r="B3" s="618" t="s">
        <v>866</v>
      </c>
      <c r="C3" s="619" t="e">
        <f>C2</f>
        <v>#REF!</v>
      </c>
      <c r="D3" s="619" t="e">
        <f>C3+D2</f>
        <v>#REF!</v>
      </c>
      <c r="E3" s="619"/>
      <c r="F3" s="619">
        <f t="shared" ref="F3:K3" si="1026">E3+F2</f>
        <v>0</v>
      </c>
      <c r="G3" s="619">
        <f t="shared" si="1026"/>
        <v>0</v>
      </c>
      <c r="H3" s="619">
        <f t="shared" si="1026"/>
        <v>0</v>
      </c>
      <c r="I3" s="619">
        <f t="shared" si="1026"/>
        <v>0</v>
      </c>
      <c r="J3" s="619"/>
      <c r="K3" s="619">
        <f t="shared" si="1026"/>
        <v>0</v>
      </c>
      <c r="L3" s="619"/>
      <c r="M3" s="32"/>
      <c r="N3" s="32"/>
      <c r="O3" s="32"/>
      <c r="P3" s="620"/>
      <c r="Q3" s="32"/>
      <c r="R3" s="32"/>
      <c r="S3" s="32"/>
      <c r="T3" s="32"/>
      <c r="U3" s="32"/>
      <c r="V3" s="33"/>
      <c r="X3" s="6"/>
      <c r="Y3" s="6"/>
      <c r="Z3" s="6"/>
      <c r="AA3" s="6"/>
      <c r="AB3" s="6"/>
      <c r="AC3" s="6"/>
      <c r="AD3" s="6"/>
      <c r="AE3" s="6"/>
      <c r="AF3" s="6"/>
      <c r="AG3" s="6"/>
      <c r="AH3" s="281"/>
      <c r="BD3" s="6"/>
      <c r="BE3" s="6"/>
      <c r="BF3" s="8"/>
      <c r="BN3" s="614"/>
      <c r="BO3" s="614"/>
      <c r="BW3" s="615"/>
      <c r="BX3" s="615"/>
      <c r="CF3" s="614"/>
      <c r="CG3" s="614"/>
      <c r="CO3" s="615"/>
      <c r="CP3" s="615"/>
      <c r="CX3" s="614"/>
      <c r="CY3" s="614"/>
      <c r="DG3" s="615"/>
      <c r="DH3" s="615"/>
      <c r="DP3" s="614"/>
      <c r="DQ3" s="614"/>
      <c r="DY3" s="615"/>
      <c r="DZ3" s="615"/>
      <c r="EH3" s="614"/>
      <c r="EI3" s="614"/>
    </row>
    <row r="4">
      <c r="A4" s="621">
        <f t="shared" ref="A4:A5" si="1027">A5</f>
        <v>0</v>
      </c>
      <c r="B4" s="622" t="s">
        <v>867</v>
      </c>
      <c r="C4" s="623">
        <f>'marcos en x resumen la mina'!B78</f>
        <v>0</v>
      </c>
      <c r="D4" s="623">
        <f>'marcos en x resumen la mina'!C78</f>
        <v>0</v>
      </c>
      <c r="E4" s="623">
        <f>'marcos en x resumen la mina'!D78</f>
        <v>0</v>
      </c>
      <c r="F4" s="623">
        <f>'marcos en x resumen la mina'!E78</f>
        <v>0</v>
      </c>
      <c r="G4" s="623">
        <f>'marcos en x resumen la mina'!F78</f>
        <v>0</v>
      </c>
      <c r="H4" s="623">
        <f>'marcos en x resumen la mina'!G78</f>
        <v>0</v>
      </c>
      <c r="I4" s="623">
        <f>'marcos en x resumen la mina'!H78</f>
        <v>0</v>
      </c>
      <c r="J4" s="623">
        <f>'marcos en x resumen la mina'!I78</f>
        <v>0</v>
      </c>
      <c r="K4" s="623">
        <f>'marcos en x resumen la mina'!J78</f>
        <v>0</v>
      </c>
      <c r="L4" s="623">
        <f>'marcos en x resumen la mina'!K78</f>
        <v>0</v>
      </c>
      <c r="M4" s="623">
        <f>'marcos en x resumen la mina'!L78</f>
        <v>0</v>
      </c>
      <c r="N4" s="623">
        <f>'marcos en x resumen la mina'!M78</f>
        <v>0</v>
      </c>
      <c r="O4" s="623">
        <f>'marcos en x resumen la mina'!N78</f>
        <v>0</v>
      </c>
      <c r="P4" s="623">
        <f>'marcos en x resumen la mina'!O78</f>
        <v>0</v>
      </c>
      <c r="Q4" s="623">
        <f>'marcos en x resumen la mina'!P78</f>
        <v>0</v>
      </c>
      <c r="R4" s="623">
        <f>'marcos en x resumen la mina'!Q78</f>
        <v>0</v>
      </c>
      <c r="S4" s="623">
        <f>'marcos en x resumen la mina'!R78</f>
        <v>0</v>
      </c>
      <c r="T4" s="623">
        <f>'marcos en x resumen la mina'!S78</f>
        <v>0</v>
      </c>
      <c r="U4" s="623">
        <f>'marcos en x resumen la mina'!T78</f>
        <v>0</v>
      </c>
      <c r="V4" s="623">
        <f>'marcos en x resumen la mina'!U78</f>
        <v>0</v>
      </c>
      <c r="X4" s="6"/>
      <c r="Y4" s="6"/>
      <c r="Z4" s="6"/>
      <c r="AA4" s="6"/>
      <c r="AB4" s="6"/>
      <c r="AC4" s="6"/>
      <c r="AD4" s="6"/>
      <c r="AE4" s="6"/>
      <c r="AF4" s="6"/>
      <c r="AG4" s="6"/>
      <c r="AH4" s="281"/>
      <c r="BD4" s="6"/>
      <c r="BE4" s="6"/>
      <c r="BF4" s="8"/>
      <c r="BN4" s="614"/>
      <c r="BO4" s="614"/>
      <c r="BW4" s="615"/>
      <c r="BX4" s="615"/>
      <c r="CF4" s="614"/>
      <c r="CG4" s="614"/>
      <c r="CO4" s="615"/>
      <c r="CP4" s="615"/>
      <c r="CX4" s="614"/>
      <c r="CY4" s="614"/>
      <c r="DG4" s="615"/>
      <c r="DH4" s="615"/>
      <c r="DP4" s="614"/>
      <c r="DQ4" s="614"/>
      <c r="DY4" s="615"/>
      <c r="DZ4" s="615"/>
      <c r="EH4" s="614"/>
      <c r="EI4" s="614"/>
    </row>
    <row r="5">
      <c r="A5" s="624">
        <f t="shared" si="1027"/>
        <v>0</v>
      </c>
      <c r="B5" s="625" t="s">
        <v>868</v>
      </c>
      <c r="C5" s="626">
        <f>'marcos en x resumen la mina'!B55</f>
        <v>0</v>
      </c>
      <c r="D5" s="626">
        <f>'marcos en x resumen la mina'!C55</f>
        <v>0</v>
      </c>
      <c r="E5" s="626">
        <f>'marcos en x resumen la mina'!D55</f>
        <v>0</v>
      </c>
      <c r="F5" s="626">
        <f>'marcos en x resumen la mina'!E55</f>
        <v>0</v>
      </c>
      <c r="G5" s="626">
        <f>'marcos en x resumen la mina'!F55</f>
        <v>0</v>
      </c>
      <c r="H5" s="626">
        <f>'marcos en x resumen la mina'!G55</f>
        <v>0</v>
      </c>
      <c r="I5" s="626">
        <f>'marcos en x resumen la mina'!H55</f>
        <v>0</v>
      </c>
      <c r="J5" s="626">
        <f>'marcos en x resumen la mina'!I55</f>
        <v>0</v>
      </c>
      <c r="K5" s="626">
        <f>'marcos en x resumen la mina'!J55</f>
        <v>0</v>
      </c>
      <c r="L5" s="626">
        <f>'marcos en x resumen la mina'!K55</f>
        <v>0</v>
      </c>
      <c r="M5" s="626">
        <f>'marcos en x resumen la mina'!L55</f>
        <v>0</v>
      </c>
      <c r="N5" s="626">
        <f>'marcos en x resumen la mina'!M55</f>
        <v>0</v>
      </c>
      <c r="O5" s="626">
        <f>'marcos en x resumen la mina'!N55</f>
        <v>0</v>
      </c>
      <c r="P5" s="626">
        <f>'marcos en x resumen la mina'!O55</f>
        <v>0</v>
      </c>
      <c r="Q5" s="626">
        <f>'marcos en x resumen la mina'!P55</f>
        <v>0</v>
      </c>
      <c r="R5" s="626">
        <f>'marcos en x resumen la mina'!Q55</f>
        <v>0</v>
      </c>
      <c r="S5" s="626">
        <f>'marcos en x resumen la mina'!R55</f>
        <v>0</v>
      </c>
      <c r="T5" s="626">
        <f>'marcos en x resumen la mina'!S55</f>
        <v>0</v>
      </c>
      <c r="U5" s="626">
        <f>'marcos en x resumen la mina'!T55</f>
        <v>0</v>
      </c>
      <c r="V5" s="626">
        <f>'marcos en x resumen la mina'!U55</f>
        <v>0</v>
      </c>
      <c r="X5" s="6"/>
      <c r="Y5" s="6"/>
      <c r="Z5" s="6"/>
      <c r="AA5" s="6"/>
      <c r="AB5" s="6"/>
      <c r="AC5" s="6"/>
      <c r="AD5" s="6"/>
      <c r="AE5" s="6"/>
      <c r="AF5" s="6"/>
      <c r="AG5" s="6"/>
      <c r="AH5" s="281"/>
      <c r="BD5" s="6"/>
      <c r="BE5" s="6"/>
      <c r="BF5" s="8"/>
      <c r="BN5" s="614"/>
      <c r="BO5" s="614"/>
      <c r="BW5" s="615"/>
      <c r="BX5" s="615"/>
      <c r="CF5" s="614"/>
      <c r="CG5" s="614"/>
      <c r="CO5" s="615"/>
      <c r="CP5" s="615"/>
      <c r="CX5" s="614"/>
      <c r="CY5" s="614"/>
      <c r="DG5" s="615"/>
      <c r="DH5" s="615"/>
      <c r="DP5" s="614"/>
      <c r="DQ5" s="614"/>
      <c r="DY5" s="615"/>
      <c r="DZ5" s="615"/>
      <c r="EH5" s="614"/>
      <c r="EI5" s="614"/>
    </row>
    <row r="6">
      <c r="A6" s="624">
        <f>'marcos en x resumen la mina'!B36</f>
        <v>0</v>
      </c>
      <c r="B6" s="625" t="s">
        <v>869</v>
      </c>
      <c r="C6" s="626">
        <f>'marcos en x resumen la mina'!B32</f>
        <v>0</v>
      </c>
      <c r="D6" s="626">
        <f>'marcos en x resumen la mina'!C32</f>
        <v>0</v>
      </c>
      <c r="E6" s="626">
        <f>'marcos en x resumen la mina'!D32</f>
        <v>0</v>
      </c>
      <c r="F6" s="626">
        <f>'marcos en x resumen la mina'!E32</f>
        <v>0</v>
      </c>
      <c r="G6" s="626">
        <f>'marcos en x resumen la mina'!F32</f>
        <v>0</v>
      </c>
      <c r="H6" s="626">
        <f>'marcos en x resumen la mina'!G32</f>
        <v>0</v>
      </c>
      <c r="I6" s="626">
        <f>'marcos en x resumen la mina'!H32</f>
        <v>0</v>
      </c>
      <c r="J6" s="626">
        <f>'marcos en x resumen la mina'!I32</f>
        <v>0</v>
      </c>
      <c r="K6" s="626">
        <f>'marcos en x resumen la mina'!J32</f>
        <v>0</v>
      </c>
      <c r="L6" s="626">
        <f>'marcos en x resumen la mina'!K32</f>
        <v>0</v>
      </c>
      <c r="M6" s="626">
        <f>'marcos en x resumen la mina'!L32</f>
        <v>0</v>
      </c>
      <c r="N6" s="626">
        <f>'marcos en x resumen la mina'!M32</f>
        <v>0</v>
      </c>
      <c r="O6" s="626">
        <f>'marcos en x resumen la mina'!N32</f>
        <v>0</v>
      </c>
      <c r="P6" s="626">
        <f>'marcos en x resumen la mina'!O32</f>
        <v>0</v>
      </c>
      <c r="Q6" s="626">
        <f>'marcos en x resumen la mina'!P32</f>
        <v>0</v>
      </c>
      <c r="R6" s="626">
        <f>'marcos en x resumen la mina'!Q32</f>
        <v>0</v>
      </c>
      <c r="S6" s="626">
        <f>'marcos en x resumen la mina'!R32</f>
        <v>0</v>
      </c>
      <c r="T6" s="626">
        <f>'marcos en x resumen la mina'!S32</f>
        <v>0</v>
      </c>
      <c r="U6" s="626">
        <f>'marcos en x resumen la mina'!T32</f>
        <v>0</v>
      </c>
      <c r="V6" s="627">
        <f>'marcos en x resumen la mina'!U32</f>
        <v>0</v>
      </c>
      <c r="W6" s="282"/>
      <c r="X6" s="282"/>
      <c r="Y6" s="6"/>
      <c r="Z6" s="6"/>
      <c r="AA6" s="6"/>
      <c r="AB6" s="6"/>
      <c r="AC6" s="6"/>
      <c r="AD6" s="6"/>
      <c r="AE6" s="6"/>
      <c r="AF6" s="6"/>
      <c r="AG6" s="6"/>
      <c r="AH6" s="281"/>
      <c r="BD6" s="6"/>
      <c r="BE6" s="6"/>
      <c r="BF6" s="8"/>
      <c r="BN6" s="614"/>
      <c r="BO6" s="614"/>
      <c r="BW6" s="615"/>
      <c r="BX6" s="615"/>
      <c r="CF6" s="614"/>
      <c r="CG6" s="614"/>
      <c r="CO6" s="615"/>
      <c r="CP6" s="615"/>
      <c r="CX6" s="614"/>
      <c r="CY6" s="614"/>
      <c r="DG6" s="615"/>
      <c r="DH6" s="615"/>
      <c r="DP6" s="614"/>
      <c r="DQ6" s="614"/>
      <c r="DY6" s="615"/>
      <c r="DZ6" s="615"/>
      <c r="EH6" s="614"/>
      <c r="EI6" s="614"/>
    </row>
    <row r="7" ht="13.800000000000001">
      <c r="A7" s="628">
        <f>'marcos en x resumen la mina'!B13</f>
        <v>300</v>
      </c>
      <c r="B7" s="625" t="s">
        <v>870</v>
      </c>
      <c r="C7" s="626" t="e">
        <f>'marcos en x resumen la mina'!B9</f>
        <v>#REF!</v>
      </c>
      <c r="D7" s="626" t="e">
        <f>'marcos en x resumen la mina'!C9</f>
        <v>#REF!</v>
      </c>
      <c r="E7" s="626">
        <f>'marcos en x resumen la mina'!D9</f>
        <v>0</v>
      </c>
      <c r="F7" s="626">
        <f>'marcos en x resumen la mina'!E9</f>
        <v>0</v>
      </c>
      <c r="G7" s="626">
        <f>'marcos en x resumen la mina'!F9</f>
        <v>0</v>
      </c>
      <c r="H7" s="626">
        <f>'marcos en x resumen la mina'!G9</f>
        <v>0</v>
      </c>
      <c r="I7" s="626">
        <f>'marcos en x resumen la mina'!H9</f>
        <v>0</v>
      </c>
      <c r="J7" s="626"/>
      <c r="K7" s="626"/>
      <c r="L7" s="626">
        <f>'marcos en x resumen la mina'!K9</f>
        <v>0</v>
      </c>
      <c r="M7" s="626">
        <f>'marcos en x resumen la mina'!L9</f>
        <v>0</v>
      </c>
      <c r="N7" s="626">
        <f>'marcos en x resumen la mina'!M9</f>
        <v>0</v>
      </c>
      <c r="O7" s="626">
        <f>'marcos en x resumen la mina'!N9</f>
        <v>0</v>
      </c>
      <c r="P7" s="626">
        <f>'marcos en x resumen la mina'!O9</f>
        <v>0</v>
      </c>
      <c r="Q7" s="626">
        <f>'marcos en x resumen la mina'!P9</f>
        <v>0</v>
      </c>
      <c r="R7" s="626">
        <f>'marcos en x resumen la mina'!Q9</f>
        <v>0</v>
      </c>
      <c r="S7" s="626">
        <f>'marcos en x resumen la mina'!R9</f>
        <v>0</v>
      </c>
      <c r="T7" s="626">
        <f>'marcos en x resumen la mina'!S9</f>
        <v>0</v>
      </c>
      <c r="U7" s="626">
        <f>'marcos en x resumen la mina'!T9</f>
        <v>0</v>
      </c>
      <c r="V7" s="627">
        <f>'marcos en x resumen la mina'!U9</f>
        <v>0</v>
      </c>
      <c r="W7" s="282"/>
      <c r="X7" s="282"/>
      <c r="Y7" s="6"/>
      <c r="Z7" s="6"/>
      <c r="AA7" s="6"/>
      <c r="AB7" s="6"/>
      <c r="AC7" s="6"/>
      <c r="AD7" s="6"/>
      <c r="AE7" s="6"/>
      <c r="AF7" s="6"/>
      <c r="AG7" s="6"/>
      <c r="AH7" s="281"/>
      <c r="BD7" s="6"/>
      <c r="BE7" s="6"/>
      <c r="BF7" s="8"/>
      <c r="BN7" s="614"/>
      <c r="BO7" s="614"/>
      <c r="BW7" s="615"/>
      <c r="BX7" s="615"/>
      <c r="CF7" s="614"/>
      <c r="CG7" s="614"/>
      <c r="CO7" s="615"/>
      <c r="CP7" s="615"/>
      <c r="CX7" s="614"/>
      <c r="CY7" s="614"/>
      <c r="DG7" s="615"/>
      <c r="DH7" s="615"/>
      <c r="DP7" s="614"/>
      <c r="DQ7" s="614"/>
      <c r="DY7" s="615"/>
      <c r="DZ7" s="615"/>
      <c r="EH7" s="614"/>
      <c r="EI7" s="614"/>
    </row>
    <row r="8" ht="13.800000000000001">
      <c r="A8" s="629"/>
      <c r="B8" s="630" t="s">
        <v>871</v>
      </c>
      <c r="C8" s="631" t="e">
        <f t="array" ref="C8:H8">TRANSPOSE(#REF!)</f>
        <v>#REF!</v>
      </c>
      <c r="D8" s="631" t="e">
        <f/>
        <v>#REF!</v>
      </c>
      <c r="E8" s="631" t="e">
        <f/>
        <v>#REF!</v>
      </c>
      <c r="F8" s="631" t="e">
        <f/>
        <v>#REF!</v>
      </c>
      <c r="G8" s="631" t="e">
        <f/>
        <v>#REF!</v>
      </c>
      <c r="H8" s="631" t="e">
        <f/>
        <v>#REF!</v>
      </c>
      <c r="I8" s="631"/>
      <c r="J8" s="631"/>
      <c r="K8" s="631"/>
      <c r="L8" s="631">
        <f>'marcos en x resumen la mina'!K7</f>
        <v>0</v>
      </c>
      <c r="M8" s="631">
        <f>'marcos en x resumen la mina'!L7</f>
        <v>0</v>
      </c>
      <c r="N8" s="631">
        <f>'marcos en x resumen la mina'!M7</f>
        <v>0</v>
      </c>
      <c r="O8" s="631">
        <f>'marcos en x resumen la mina'!N7</f>
        <v>0</v>
      </c>
      <c r="P8" s="631">
        <f>'marcos en x resumen la mina'!O7</f>
        <v>0</v>
      </c>
      <c r="Q8" s="631">
        <f>'marcos en x resumen la mina'!P7</f>
        <v>0</v>
      </c>
      <c r="R8" s="631">
        <f>'marcos en x resumen la mina'!Q7</f>
        <v>0</v>
      </c>
      <c r="S8" s="631">
        <f>'marcos en x resumen la mina'!R7</f>
        <v>0</v>
      </c>
      <c r="T8" s="631">
        <f>'marcos en x resumen la mina'!S7</f>
        <v>0</v>
      </c>
      <c r="U8" s="631">
        <f>'marcos en x resumen la mina'!T7</f>
        <v>0</v>
      </c>
      <c r="V8" s="632">
        <f>'marcos en x resumen la mina'!U7</f>
        <v>0</v>
      </c>
      <c r="W8" s="8"/>
      <c r="X8" s="8"/>
      <c r="Y8" s="6"/>
      <c r="Z8" s="6"/>
      <c r="AA8" s="6"/>
      <c r="AB8" s="6"/>
      <c r="AC8" s="6"/>
      <c r="AD8" s="6"/>
      <c r="AE8" s="6"/>
      <c r="AF8" s="6"/>
      <c r="AG8" s="6"/>
      <c r="AH8" s="281"/>
      <c r="BD8" s="6"/>
      <c r="BE8" s="6"/>
      <c r="BF8" s="8"/>
      <c r="BN8" s="614"/>
      <c r="BO8" s="614"/>
      <c r="BW8" s="615"/>
      <c r="BX8" s="615"/>
      <c r="CF8" s="614"/>
      <c r="CG8" s="614"/>
      <c r="CO8" s="615"/>
      <c r="CP8" s="615"/>
      <c r="CX8" s="614"/>
      <c r="CY8" s="614"/>
      <c r="DG8" s="615"/>
      <c r="DH8" s="615"/>
      <c r="DP8" s="614"/>
      <c r="DQ8" s="614"/>
      <c r="DY8" s="615"/>
      <c r="DZ8" s="615"/>
      <c r="EH8" s="614"/>
      <c r="EI8" s="614"/>
    </row>
    <row r="9" ht="13.800000000000001">
      <c r="A9" s="611"/>
      <c r="B9" s="8"/>
      <c r="C9" s="8"/>
      <c r="D9" s="8"/>
      <c r="E9" s="8"/>
      <c r="F9" s="8"/>
      <c r="G9" s="8"/>
      <c r="H9" s="8"/>
      <c r="I9" s="8"/>
      <c r="J9" s="8"/>
      <c r="K9" s="8"/>
      <c r="L9" s="8"/>
      <c r="M9" s="8"/>
      <c r="N9" s="8"/>
      <c r="O9" s="8"/>
      <c r="P9" s="8"/>
      <c r="Q9" s="8"/>
      <c r="R9" s="8"/>
      <c r="S9" s="8"/>
      <c r="T9" s="8"/>
      <c r="U9" s="8"/>
      <c r="V9" s="8"/>
      <c r="W9" s="8"/>
      <c r="X9" s="8"/>
      <c r="Y9" s="6"/>
      <c r="Z9" s="6"/>
      <c r="AA9" s="6"/>
      <c r="AB9" s="6"/>
      <c r="AC9" s="6"/>
      <c r="AD9" s="6"/>
      <c r="AE9" s="6"/>
      <c r="AF9" s="6"/>
      <c r="AG9" s="6"/>
      <c r="AH9" s="281"/>
      <c r="BD9" s="6"/>
      <c r="BE9" s="6"/>
      <c r="BF9" s="8"/>
      <c r="BN9" s="614"/>
      <c r="BO9" s="614"/>
      <c r="BW9" s="615"/>
      <c r="BX9" s="615"/>
      <c r="CF9" s="614"/>
      <c r="CG9" s="614"/>
      <c r="CO9" s="615"/>
      <c r="CP9" s="615"/>
      <c r="CX9" s="614"/>
      <c r="CY9" s="614"/>
      <c r="DG9" s="615"/>
      <c r="DH9" s="615"/>
      <c r="DP9" s="614"/>
      <c r="DQ9" s="614"/>
      <c r="DY9" s="615"/>
      <c r="DZ9" s="615"/>
      <c r="EH9" s="614"/>
      <c r="EI9" s="614"/>
    </row>
    <row r="10" ht="13.800000000000001">
      <c r="A10" s="611"/>
      <c r="B10" s="8"/>
      <c r="C10" s="61">
        <v>0</v>
      </c>
      <c r="D10" s="61">
        <v>6</v>
      </c>
      <c r="E10" s="61">
        <v>6</v>
      </c>
      <c r="F10" s="61"/>
      <c r="G10" s="61"/>
      <c r="H10" s="61"/>
      <c r="I10" s="61"/>
      <c r="J10" s="61"/>
      <c r="K10" s="61"/>
      <c r="L10" s="61"/>
      <c r="M10" s="61"/>
      <c r="N10" s="61"/>
      <c r="O10" s="61" t="e">
        <f>#REF!</f>
        <v>#REF!</v>
      </c>
      <c r="P10" s="61" t="e">
        <f>#REF!</f>
        <v>#REF!</v>
      </c>
      <c r="Q10" s="61" t="e">
        <f>#REF!</f>
        <v>#REF!</v>
      </c>
      <c r="R10" s="61" t="e">
        <f>#REF!</f>
        <v>#REF!</v>
      </c>
      <c r="S10" s="61" t="e">
        <f>#REF!</f>
        <v>#REF!</v>
      </c>
      <c r="T10" s="61" t="e">
        <f>#REF!</f>
        <v>#REF!</v>
      </c>
      <c r="U10" s="61" t="e">
        <f>#REF!</f>
        <v>#REF!</v>
      </c>
      <c r="V10" s="61" t="e">
        <f>#REF!</f>
        <v>#REF!</v>
      </c>
      <c r="W10" s="8"/>
      <c r="X10" s="8"/>
      <c r="Y10" s="6"/>
      <c r="Z10" s="6"/>
      <c r="AA10" s="6"/>
      <c r="AB10" s="6"/>
      <c r="AC10" s="6"/>
      <c r="AD10" s="6"/>
      <c r="AE10" s="6"/>
      <c r="AF10" s="6"/>
      <c r="AG10" s="6"/>
      <c r="AH10" s="281"/>
      <c r="BD10" s="6"/>
      <c r="BE10" s="6"/>
      <c r="BF10" s="8"/>
      <c r="BN10" s="614"/>
      <c r="BO10" s="614"/>
      <c r="BW10" s="615"/>
      <c r="BX10" s="615"/>
      <c r="CF10" s="614"/>
      <c r="CG10" s="614"/>
      <c r="CO10" s="615"/>
      <c r="CP10" s="615"/>
      <c r="CX10" s="614"/>
      <c r="CY10" s="614"/>
      <c r="DG10" s="615"/>
      <c r="DH10" s="615"/>
      <c r="DP10" s="614"/>
      <c r="DQ10" s="614"/>
      <c r="DY10" s="615"/>
      <c r="DZ10" s="615"/>
      <c r="EH10" s="614"/>
      <c r="EI10" s="614"/>
    </row>
    <row r="11" ht="13.800000000000001">
      <c r="A11" s="617" t="s">
        <v>865</v>
      </c>
      <c r="B11" s="618" t="s">
        <v>872</v>
      </c>
      <c r="C11" s="619">
        <f>C10</f>
        <v>0</v>
      </c>
      <c r="D11" s="619">
        <f>C11+D10</f>
        <v>6</v>
      </c>
      <c r="E11" s="619">
        <f>D11+E10</f>
        <v>12</v>
      </c>
      <c r="F11" s="619"/>
      <c r="G11" s="619">
        <f t="shared" ref="G11:V11" si="1028">F11+G10</f>
        <v>0</v>
      </c>
      <c r="H11" s="619">
        <f t="shared" si="1028"/>
        <v>0</v>
      </c>
      <c r="I11" s="619"/>
      <c r="J11" s="619">
        <f t="shared" si="1028"/>
        <v>0</v>
      </c>
      <c r="K11" s="619">
        <f t="shared" si="1028"/>
        <v>0</v>
      </c>
      <c r="L11" s="619">
        <f t="shared" si="1028"/>
        <v>0</v>
      </c>
      <c r="M11" s="619">
        <f t="shared" si="1028"/>
        <v>0</v>
      </c>
      <c r="N11" s="619">
        <f t="shared" si="1028"/>
        <v>0</v>
      </c>
      <c r="O11" s="619" t="e">
        <f t="shared" si="1028"/>
        <v>#REF!</v>
      </c>
      <c r="P11" s="619" t="e">
        <f t="shared" si="1028"/>
        <v>#REF!</v>
      </c>
      <c r="Q11" s="619" t="e">
        <f t="shared" si="1028"/>
        <v>#REF!</v>
      </c>
      <c r="R11" s="619" t="e">
        <f t="shared" si="1028"/>
        <v>#REF!</v>
      </c>
      <c r="S11" s="619" t="e">
        <f t="shared" si="1028"/>
        <v>#REF!</v>
      </c>
      <c r="T11" s="619" t="e">
        <f t="shared" si="1028"/>
        <v>#REF!</v>
      </c>
      <c r="U11" s="619" t="e">
        <f t="shared" si="1028"/>
        <v>#REF!</v>
      </c>
      <c r="V11" s="619" t="e">
        <f t="shared" si="1028"/>
        <v>#REF!</v>
      </c>
      <c r="W11" s="53"/>
      <c r="X11" s="53"/>
      <c r="Y11" s="6"/>
      <c r="Z11" s="6"/>
      <c r="AA11" s="6"/>
      <c r="AB11" s="6"/>
      <c r="AC11" s="6"/>
      <c r="AD11" s="6"/>
      <c r="AE11" s="6"/>
      <c r="AF11" s="6"/>
      <c r="AG11" s="6"/>
      <c r="AH11" s="281"/>
      <c r="BD11" s="6"/>
      <c r="BE11" s="6"/>
      <c r="BF11" s="8"/>
      <c r="BN11" s="614"/>
      <c r="BO11" s="614"/>
      <c r="BW11" s="615"/>
      <c r="BX11" s="615"/>
      <c r="CF11" s="614"/>
      <c r="CG11" s="614"/>
      <c r="CO11" s="615"/>
      <c r="CP11" s="615"/>
      <c r="CX11" s="614"/>
      <c r="CY11" s="614"/>
      <c r="DG11" s="615"/>
      <c r="DH11" s="615"/>
      <c r="DP11" s="614"/>
      <c r="DQ11" s="614"/>
      <c r="DY11" s="615"/>
      <c r="DZ11" s="615"/>
      <c r="EH11" s="614"/>
      <c r="EI11" s="614"/>
    </row>
    <row r="12">
      <c r="A12" s="621">
        <f t="shared" ref="A12:A13" si="1029">A13</f>
        <v>0</v>
      </c>
      <c r="B12" s="622" t="s">
        <v>867</v>
      </c>
      <c r="C12" s="623" t="e">
        <f>#REF!</f>
        <v>#REF!</v>
      </c>
      <c r="D12" s="623" t="e">
        <f>#REF!</f>
        <v>#REF!</v>
      </c>
      <c r="E12" s="623" t="e">
        <f>#REF!</f>
        <v>#REF!</v>
      </c>
      <c r="F12" s="623" t="e">
        <f>#REF!</f>
        <v>#REF!</v>
      </c>
      <c r="G12" s="623" t="e">
        <f>#REF!</f>
        <v>#REF!</v>
      </c>
      <c r="H12" s="623" t="e">
        <f>#REF!</f>
        <v>#REF!</v>
      </c>
      <c r="I12" s="623" t="e">
        <f>#REF!</f>
        <v>#REF!</v>
      </c>
      <c r="J12" s="623" t="e">
        <f>#REF!</f>
        <v>#REF!</v>
      </c>
      <c r="K12" s="623" t="e">
        <f>#REF!</f>
        <v>#REF!</v>
      </c>
      <c r="L12" s="623" t="e">
        <f>#REF!</f>
        <v>#REF!</v>
      </c>
      <c r="M12" s="623" t="e">
        <f>#REF!</f>
        <v>#REF!</v>
      </c>
      <c r="N12" s="623" t="e">
        <f>#REF!</f>
        <v>#REF!</v>
      </c>
      <c r="O12" s="623" t="e">
        <f>#REF!</f>
        <v>#REF!</v>
      </c>
      <c r="P12" s="623" t="e">
        <f>#REF!</f>
        <v>#REF!</v>
      </c>
      <c r="Q12" s="623" t="e">
        <f>#REF!</f>
        <v>#REF!</v>
      </c>
      <c r="R12" s="623" t="e">
        <f>#REF!</f>
        <v>#REF!</v>
      </c>
      <c r="S12" s="623" t="e">
        <f>#REF!</f>
        <v>#REF!</v>
      </c>
      <c r="T12" s="623" t="e">
        <f>#REF!</f>
        <v>#REF!</v>
      </c>
      <c r="U12" s="623" t="e">
        <f>#REF!</f>
        <v>#REF!</v>
      </c>
      <c r="V12" s="623" t="e">
        <f>#REF!</f>
        <v>#REF!</v>
      </c>
      <c r="W12" s="53"/>
      <c r="X12" s="53"/>
      <c r="Y12" s="6"/>
      <c r="Z12" s="6"/>
      <c r="AA12" s="6"/>
      <c r="AB12" s="6"/>
      <c r="AC12" s="6"/>
      <c r="AD12" s="6"/>
      <c r="AE12" s="6"/>
      <c r="AF12" s="6"/>
      <c r="AG12" s="6"/>
      <c r="AH12" s="281"/>
      <c r="BD12" s="6"/>
      <c r="BE12" s="6"/>
      <c r="BF12" s="8"/>
      <c r="BN12" s="614"/>
      <c r="BO12" s="614"/>
      <c r="BW12" s="615"/>
      <c r="BX12" s="615"/>
      <c r="CF12" s="614"/>
      <c r="CG12" s="614"/>
      <c r="CO12" s="615"/>
      <c r="CP12" s="615"/>
      <c r="CX12" s="614"/>
      <c r="CY12" s="614"/>
      <c r="DG12" s="615"/>
      <c r="DH12" s="615"/>
      <c r="DP12" s="614"/>
      <c r="DQ12" s="614"/>
      <c r="DY12" s="615"/>
      <c r="DZ12" s="615"/>
      <c r="EH12" s="614"/>
      <c r="EI12" s="614"/>
    </row>
    <row r="13">
      <c r="A13" s="624">
        <f t="shared" si="1029"/>
        <v>0</v>
      </c>
      <c r="B13" s="625" t="s">
        <v>868</v>
      </c>
      <c r="C13" s="626" t="e">
        <f>#REF!</f>
        <v>#REF!</v>
      </c>
      <c r="D13" s="626" t="e">
        <f>#REF!</f>
        <v>#REF!</v>
      </c>
      <c r="E13" s="626" t="e">
        <f>#REF!</f>
        <v>#REF!</v>
      </c>
      <c r="F13" s="626" t="e">
        <f>#REF!</f>
        <v>#REF!</v>
      </c>
      <c r="G13" s="626" t="e">
        <f>#REF!</f>
        <v>#REF!</v>
      </c>
      <c r="H13" s="626" t="e">
        <f>#REF!</f>
        <v>#REF!</v>
      </c>
      <c r="I13" s="626" t="e">
        <f>#REF!</f>
        <v>#REF!</v>
      </c>
      <c r="J13" s="626" t="e">
        <f>#REF!</f>
        <v>#REF!</v>
      </c>
      <c r="K13" s="626" t="e">
        <f>#REF!</f>
        <v>#REF!</v>
      </c>
      <c r="L13" s="626" t="e">
        <f>#REF!</f>
        <v>#REF!</v>
      </c>
      <c r="M13" s="626" t="e">
        <f>#REF!</f>
        <v>#REF!</v>
      </c>
      <c r="N13" s="626" t="e">
        <f>#REF!</f>
        <v>#REF!</v>
      </c>
      <c r="O13" s="626" t="e">
        <f>#REF!</f>
        <v>#REF!</v>
      </c>
      <c r="P13" s="626" t="e">
        <f>#REF!</f>
        <v>#REF!</v>
      </c>
      <c r="Q13" s="626" t="e">
        <f>#REF!</f>
        <v>#REF!</v>
      </c>
      <c r="R13" s="626" t="e">
        <f>#REF!</f>
        <v>#REF!</v>
      </c>
      <c r="S13" s="626" t="e">
        <f>#REF!</f>
        <v>#REF!</v>
      </c>
      <c r="T13" s="626" t="e">
        <f>#REF!</f>
        <v>#REF!</v>
      </c>
      <c r="U13" s="626" t="e">
        <f>#REF!</f>
        <v>#REF!</v>
      </c>
      <c r="V13" s="626" t="e">
        <f>#REF!</f>
        <v>#REF!</v>
      </c>
      <c r="W13" s="53"/>
      <c r="X13" s="53"/>
      <c r="Y13" s="6"/>
      <c r="Z13" s="6"/>
      <c r="AA13" s="6"/>
      <c r="AB13" s="6"/>
      <c r="AC13" s="6"/>
      <c r="AD13" s="6"/>
      <c r="AE13" s="6"/>
      <c r="AF13" s="6"/>
      <c r="AG13" s="6"/>
      <c r="AH13" s="281"/>
      <c r="BD13" s="6"/>
      <c r="BE13" s="6"/>
      <c r="BF13" s="8"/>
      <c r="BN13" s="614"/>
      <c r="BO13" s="614"/>
      <c r="BW13" s="615"/>
      <c r="BX13" s="615"/>
      <c r="CF13" s="614"/>
      <c r="CG13" s="614"/>
      <c r="CO13" s="615"/>
      <c r="CP13" s="615"/>
      <c r="CX13" s="614"/>
      <c r="CY13" s="614"/>
      <c r="DG13" s="615"/>
      <c r="DH13" s="615"/>
      <c r="DP13" s="614"/>
      <c r="DQ13" s="614"/>
      <c r="DY13" s="615"/>
      <c r="DZ13" s="615"/>
      <c r="EH13" s="614"/>
      <c r="EI13" s="614"/>
    </row>
    <row r="14">
      <c r="A14" s="624">
        <f t="shared" ref="A14:A15" si="1030">A6</f>
        <v>0</v>
      </c>
      <c r="B14" s="625" t="s">
        <v>869</v>
      </c>
      <c r="C14" s="626" t="e">
        <f>#REF!</f>
        <v>#REF!</v>
      </c>
      <c r="D14" s="626" t="e">
        <f>#REF!</f>
        <v>#REF!</v>
      </c>
      <c r="E14" s="626" t="e">
        <f>#REF!</f>
        <v>#REF!</v>
      </c>
      <c r="F14" s="626" t="e">
        <f>#REF!</f>
        <v>#REF!</v>
      </c>
      <c r="G14" s="626" t="e">
        <f>#REF!</f>
        <v>#REF!</v>
      </c>
      <c r="H14" s="626" t="e">
        <f>#REF!</f>
        <v>#REF!</v>
      </c>
      <c r="I14" s="626" t="e">
        <f>#REF!</f>
        <v>#REF!</v>
      </c>
      <c r="J14" s="626" t="e">
        <f>#REF!</f>
        <v>#REF!</v>
      </c>
      <c r="K14" s="626" t="e">
        <f>#REF!</f>
        <v>#REF!</v>
      </c>
      <c r="L14" s="626" t="e">
        <f>#REF!</f>
        <v>#REF!</v>
      </c>
      <c r="M14" s="626" t="e">
        <f>#REF!</f>
        <v>#REF!</v>
      </c>
      <c r="N14" s="626" t="e">
        <f>#REF!</f>
        <v>#REF!</v>
      </c>
      <c r="O14" s="626" t="e">
        <f>#REF!</f>
        <v>#REF!</v>
      </c>
      <c r="P14" s="626" t="e">
        <f>#REF!</f>
        <v>#REF!</v>
      </c>
      <c r="Q14" s="626" t="e">
        <f>#REF!</f>
        <v>#REF!</v>
      </c>
      <c r="R14" s="626" t="e">
        <f>#REF!</f>
        <v>#REF!</v>
      </c>
      <c r="S14" s="626" t="e">
        <f>#REF!</f>
        <v>#REF!</v>
      </c>
      <c r="T14" s="626" t="e">
        <f>#REF!</f>
        <v>#REF!</v>
      </c>
      <c r="U14" s="626" t="e">
        <f>#REF!</f>
        <v>#REF!</v>
      </c>
      <c r="V14" s="627" t="e">
        <f>#REF!</f>
        <v>#REF!</v>
      </c>
      <c r="W14" s="53"/>
      <c r="X14" s="53"/>
      <c r="Y14" s="6"/>
      <c r="Z14" s="6"/>
      <c r="AA14" s="6"/>
      <c r="AB14" s="6"/>
      <c r="AC14" s="6"/>
      <c r="AD14" s="6"/>
      <c r="AE14" s="6"/>
      <c r="AF14" s="6"/>
      <c r="AG14" s="6"/>
      <c r="AH14" s="281"/>
      <c r="BD14" s="6"/>
      <c r="BE14" s="6"/>
      <c r="BF14" s="8"/>
      <c r="BN14" s="614"/>
      <c r="BO14" s="614"/>
      <c r="BW14" s="615"/>
      <c r="BX14" s="615"/>
      <c r="CF14" s="614"/>
      <c r="CG14" s="614"/>
      <c r="CO14" s="615"/>
      <c r="CP14" s="615"/>
      <c r="CX14" s="614"/>
      <c r="CY14" s="614"/>
      <c r="DG14" s="615"/>
      <c r="DH14" s="615"/>
      <c r="DP14" s="614"/>
      <c r="DQ14" s="614"/>
      <c r="DY14" s="615"/>
      <c r="DZ14" s="615"/>
      <c r="EH14" s="614"/>
      <c r="EI14" s="614"/>
    </row>
    <row r="15" ht="13.800000000000001">
      <c r="A15" s="628">
        <f t="shared" si="1030"/>
        <v>300</v>
      </c>
      <c r="B15" s="625" t="s">
        <v>870</v>
      </c>
      <c r="C15" s="626" t="e">
        <f>#REF!</f>
        <v>#REF!</v>
      </c>
      <c r="D15" s="626" t="e">
        <f>#REF!</f>
        <v>#REF!</v>
      </c>
      <c r="E15" s="626" t="e">
        <f>#REF!</f>
        <v>#REF!</v>
      </c>
      <c r="F15" s="626" t="e">
        <f>#REF!</f>
        <v>#REF!</v>
      </c>
      <c r="G15" s="626" t="e">
        <f>#REF!</f>
        <v>#REF!</v>
      </c>
      <c r="H15" s="626" t="e">
        <f>#REF!</f>
        <v>#REF!</v>
      </c>
      <c r="I15" s="626" t="e">
        <f>#REF!</f>
        <v>#REF!</v>
      </c>
      <c r="J15" s="626" t="e">
        <f>#REF!</f>
        <v>#REF!</v>
      </c>
      <c r="K15" s="626" t="e">
        <f>#REF!</f>
        <v>#REF!</v>
      </c>
      <c r="L15" s="626" t="e">
        <f>#REF!</f>
        <v>#REF!</v>
      </c>
      <c r="M15" s="626" t="e">
        <f>#REF!</f>
        <v>#REF!</v>
      </c>
      <c r="N15" s="626" t="e">
        <f>#REF!</f>
        <v>#REF!</v>
      </c>
      <c r="O15" s="626" t="e">
        <f>#REF!</f>
        <v>#REF!</v>
      </c>
      <c r="P15" s="626" t="e">
        <f>#REF!</f>
        <v>#REF!</v>
      </c>
      <c r="Q15" s="626" t="e">
        <f>#REF!</f>
        <v>#REF!</v>
      </c>
      <c r="R15" s="626" t="e">
        <f>#REF!</f>
        <v>#REF!</v>
      </c>
      <c r="S15" s="626" t="e">
        <f>#REF!</f>
        <v>#REF!</v>
      </c>
      <c r="T15" s="626" t="e">
        <f>#REF!</f>
        <v>#REF!</v>
      </c>
      <c r="U15" s="626" t="e">
        <f>#REF!</f>
        <v>#REF!</v>
      </c>
      <c r="V15" s="627" t="e">
        <f>#REF!</f>
        <v>#REF!</v>
      </c>
      <c r="W15" s="53"/>
      <c r="X15" s="53"/>
      <c r="Y15" s="6"/>
      <c r="Z15" s="6"/>
      <c r="AA15" s="6"/>
      <c r="AB15" s="6"/>
      <c r="AC15" s="6"/>
      <c r="AD15" s="6"/>
      <c r="AE15" s="6"/>
      <c r="AF15" s="6"/>
      <c r="AG15" s="6"/>
      <c r="AH15" s="281"/>
      <c r="BD15" s="6"/>
      <c r="BE15" s="6"/>
      <c r="BF15" s="8"/>
      <c r="BN15" s="614"/>
      <c r="BO15" s="614"/>
      <c r="BW15" s="615"/>
      <c r="BX15" s="615"/>
      <c r="CF15" s="614"/>
      <c r="CG15" s="614"/>
      <c r="CO15" s="615"/>
      <c r="CP15" s="615"/>
      <c r="CX15" s="614"/>
      <c r="CY15" s="614"/>
      <c r="DG15" s="615"/>
      <c r="DH15" s="615"/>
      <c r="DP15" s="614"/>
      <c r="DQ15" s="614"/>
      <c r="DY15" s="615"/>
      <c r="DZ15" s="615"/>
      <c r="EH15" s="614"/>
      <c r="EI15" s="614"/>
    </row>
    <row r="16" ht="13.800000000000001">
      <c r="A16" s="611"/>
      <c r="B16" s="630" t="s">
        <v>871</v>
      </c>
      <c r="C16" s="631" t="e">
        <f t="array" ref="C16:E16">TRANSPOSE(#REF!)</f>
        <v>#REF!</v>
      </c>
      <c r="D16" s="631" t="e">
        <f/>
        <v>#REF!</v>
      </c>
      <c r="E16" s="631" t="e">
        <f/>
        <v>#REF!</v>
      </c>
      <c r="F16" s="631"/>
      <c r="G16" s="631"/>
      <c r="H16" s="631"/>
      <c r="I16" s="631"/>
      <c r="J16" s="631"/>
      <c r="K16" s="631"/>
      <c r="L16" s="631"/>
      <c r="M16" s="631"/>
      <c r="N16" s="631"/>
      <c r="O16" s="631" t="e">
        <f>#REF!</f>
        <v>#REF!</v>
      </c>
      <c r="P16" s="631" t="e">
        <f>#REF!</f>
        <v>#REF!</v>
      </c>
      <c r="Q16" s="631" t="e">
        <f>#REF!</f>
        <v>#REF!</v>
      </c>
      <c r="R16" s="631" t="e">
        <f>#REF!</f>
        <v>#REF!</v>
      </c>
      <c r="S16" s="631" t="e">
        <f>#REF!</f>
        <v>#REF!</v>
      </c>
      <c r="T16" s="631" t="e">
        <f>#REF!</f>
        <v>#REF!</v>
      </c>
      <c r="U16" s="631" t="e">
        <f>#REF!</f>
        <v>#REF!</v>
      </c>
      <c r="V16" s="632" t="e">
        <f>#REF!</f>
        <v>#REF!</v>
      </c>
      <c r="W16" s="7"/>
      <c r="X16" s="7"/>
      <c r="Y16" s="6"/>
      <c r="Z16" s="6"/>
      <c r="AA16" s="6"/>
      <c r="AB16" s="6"/>
      <c r="AC16" s="6"/>
      <c r="AD16" s="6"/>
      <c r="AE16" s="6"/>
      <c r="AF16" s="6"/>
      <c r="AG16" s="6"/>
      <c r="AH16" s="281"/>
      <c r="BD16" s="6"/>
      <c r="BE16" s="6"/>
      <c r="BF16" s="8"/>
      <c r="BN16" s="614"/>
      <c r="BO16" s="614"/>
      <c r="BW16" s="615"/>
      <c r="BX16" s="615"/>
      <c r="CF16" s="614"/>
      <c r="CG16" s="614"/>
      <c r="CO16" s="615"/>
      <c r="CP16" s="615"/>
      <c r="CX16" s="614"/>
      <c r="CY16" s="614"/>
      <c r="DG16" s="615"/>
      <c r="DH16" s="615"/>
      <c r="DP16" s="614"/>
      <c r="DQ16" s="614"/>
      <c r="DY16" s="615"/>
      <c r="DZ16" s="615"/>
      <c r="EH16" s="614"/>
      <c r="EI16" s="614"/>
    </row>
    <row r="17">
      <c r="A17" s="611"/>
      <c r="B17" s="8"/>
      <c r="C17" s="8"/>
      <c r="D17" s="8"/>
      <c r="E17" s="8"/>
      <c r="F17" s="374"/>
      <c r="G17" s="374"/>
      <c r="H17" s="374"/>
      <c r="I17" s="374"/>
      <c r="J17" s="374"/>
      <c r="K17" s="374"/>
      <c r="L17" s="374"/>
      <c r="M17" s="374"/>
      <c r="N17" s="7"/>
      <c r="O17" s="7"/>
      <c r="P17" s="633"/>
      <c r="Q17" s="7"/>
      <c r="R17" s="7"/>
      <c r="S17" s="7"/>
      <c r="T17" s="7"/>
      <c r="U17" s="7"/>
      <c r="V17" s="7"/>
      <c r="W17" s="634"/>
      <c r="X17" s="6"/>
      <c r="Y17" s="6"/>
      <c r="Z17" s="6"/>
      <c r="AA17" s="6"/>
      <c r="AB17" s="6"/>
      <c r="AC17" s="6"/>
      <c r="AD17" s="6"/>
      <c r="AE17" s="6"/>
      <c r="AF17" s="6"/>
      <c r="AG17" s="6"/>
      <c r="AH17" s="281"/>
      <c r="BD17" s="6"/>
      <c r="BE17" s="6"/>
      <c r="BF17" s="8"/>
      <c r="BN17" s="614"/>
      <c r="BO17" s="614"/>
      <c r="BW17" s="615"/>
      <c r="BX17" s="615"/>
      <c r="CF17" s="614"/>
      <c r="CG17" s="614"/>
      <c r="CO17" s="615"/>
      <c r="CP17" s="615"/>
      <c r="CX17" s="614"/>
      <c r="CY17" s="614"/>
      <c r="DG17" s="615"/>
      <c r="DH17" s="615"/>
      <c r="DP17" s="614"/>
      <c r="DQ17" s="614"/>
      <c r="DY17" s="615"/>
      <c r="DZ17" s="615"/>
      <c r="EH17" s="614"/>
      <c r="EI17" s="614"/>
    </row>
    <row r="18" ht="13.800000000000001">
      <c r="C18" s="6"/>
      <c r="D18" s="6"/>
      <c r="E18" s="6"/>
      <c r="I18" s="53" t="s">
        <v>873</v>
      </c>
      <c r="J18" s="53"/>
      <c r="L18" s="6"/>
      <c r="M18" s="6"/>
      <c r="N18" s="6"/>
      <c r="O18" s="6"/>
      <c r="P18" s="612"/>
      <c r="Q18" s="6"/>
      <c r="R18" s="6"/>
      <c r="S18" s="6"/>
      <c r="T18" s="6"/>
      <c r="U18" s="6"/>
      <c r="V18" s="6"/>
      <c r="W18" s="613"/>
      <c r="X18" s="6"/>
      <c r="Y18" s="6"/>
      <c r="AA18" s="6"/>
      <c r="AB18" s="6"/>
      <c r="AC18" s="281"/>
      <c r="AE18" s="6"/>
      <c r="AF18" s="6"/>
      <c r="BA18" s="8"/>
      <c r="BB18" s="614"/>
      <c r="BC18" s="614"/>
    </row>
    <row r="19" s="6" customFormat="1">
      <c r="A19" s="635" t="s">
        <v>385</v>
      </c>
      <c r="B19" s="636" t="s">
        <v>874</v>
      </c>
      <c r="C19" s="637" t="s">
        <v>875</v>
      </c>
      <c r="D19" s="281"/>
      <c r="F19" s="281"/>
      <c r="G19" s="281"/>
      <c r="H19" s="281"/>
      <c r="I19" s="53">
        <v>29000000</v>
      </c>
      <c r="J19" s="53"/>
      <c r="K19" s="281"/>
      <c r="L19" s="281"/>
      <c r="M19" s="281"/>
      <c r="N19" s="281"/>
      <c r="O19" s="281"/>
      <c r="P19" s="612"/>
      <c r="Q19" s="281"/>
      <c r="R19" s="281"/>
      <c r="S19" s="281"/>
      <c r="T19" s="281"/>
      <c r="U19" s="281"/>
      <c r="V19" s="281"/>
      <c r="W19" s="613"/>
      <c r="X19" s="6"/>
      <c r="Y19" s="281"/>
      <c r="Z19" s="281"/>
      <c r="AA19" s="281"/>
      <c r="AB19" s="6"/>
      <c r="AC19" s="28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8"/>
      <c r="BB19" s="614"/>
      <c r="BC19" s="614"/>
      <c r="BD19" s="614"/>
      <c r="BE19" s="614"/>
      <c r="BF19" s="614"/>
      <c r="BG19" s="614"/>
      <c r="BH19" s="614"/>
      <c r="BI19" s="615"/>
      <c r="BJ19" s="615"/>
      <c r="BK19" s="615"/>
      <c r="BL19" s="615"/>
      <c r="BM19" s="615"/>
      <c r="BN19" s="615"/>
      <c r="BO19" s="615"/>
      <c r="BP19" s="615"/>
      <c r="BQ19" s="615"/>
      <c r="BR19" s="614"/>
      <c r="BS19" s="614"/>
      <c r="BT19" s="614"/>
      <c r="BU19" s="614"/>
      <c r="BV19" s="614"/>
      <c r="BW19" s="614"/>
      <c r="BX19" s="614"/>
      <c r="BY19" s="614"/>
      <c r="BZ19" s="614"/>
      <c r="CA19" s="615"/>
      <c r="CB19" s="615"/>
      <c r="CC19" s="615"/>
      <c r="CD19" s="615"/>
      <c r="CE19" s="615"/>
      <c r="CF19" s="615"/>
      <c r="CG19" s="615"/>
      <c r="CH19" s="615"/>
      <c r="CI19" s="615"/>
      <c r="CJ19" s="614"/>
      <c r="CK19" s="614"/>
      <c r="CL19" s="614"/>
      <c r="CM19" s="614"/>
      <c r="CN19" s="614"/>
      <c r="CO19" s="614"/>
      <c r="CP19" s="614"/>
      <c r="CQ19" s="614"/>
      <c r="CR19" s="614"/>
      <c r="CS19" s="615"/>
      <c r="CT19" s="615"/>
      <c r="CU19" s="615"/>
      <c r="CV19" s="615"/>
      <c r="CW19" s="615"/>
      <c r="CX19" s="615"/>
      <c r="CY19" s="615"/>
      <c r="CZ19" s="615"/>
      <c r="DA19" s="615"/>
      <c r="DB19" s="614"/>
      <c r="DC19" s="614"/>
      <c r="DD19" s="614"/>
      <c r="DE19" s="614"/>
      <c r="DF19" s="614"/>
      <c r="DG19" s="614"/>
      <c r="DH19" s="614"/>
      <c r="DI19" s="614"/>
      <c r="DJ19" s="614"/>
      <c r="DK19" s="6"/>
      <c r="DL19" s="6"/>
      <c r="DM19" s="6"/>
      <c r="DN19" s="6"/>
      <c r="DO19" s="6"/>
      <c r="DP19" s="615"/>
      <c r="DQ19" s="615"/>
      <c r="DR19" s="615"/>
      <c r="DS19" s="615"/>
      <c r="DT19" s="614"/>
      <c r="DU19" s="614"/>
      <c r="DV19" s="614"/>
      <c r="DW19" s="614"/>
      <c r="DX19" s="614"/>
      <c r="DY19" s="614"/>
      <c r="DZ19" s="614"/>
      <c r="EA19" s="614"/>
      <c r="EB19" s="614"/>
      <c r="EC19" s="6"/>
      <c r="ED19" s="6"/>
      <c r="EE19" s="6"/>
      <c r="EF19" s="6"/>
      <c r="EG19" s="6"/>
    </row>
    <row r="20" s="6" customFormat="1" ht="13.800000000000001">
      <c r="A20" s="629">
        <v>0.29999999999999999</v>
      </c>
      <c r="B20" s="638">
        <v>2.5</v>
      </c>
      <c r="C20" s="639">
        <f>A20/B20</f>
        <v>0.12</v>
      </c>
      <c r="D20" s="281"/>
      <c r="E20" s="281"/>
      <c r="F20" s="281"/>
      <c r="G20" s="281"/>
      <c r="H20" s="281"/>
      <c r="I20" s="53" t="s">
        <v>876</v>
      </c>
      <c r="J20" s="53"/>
      <c r="K20" s="281"/>
      <c r="L20" s="281"/>
      <c r="M20" s="281"/>
      <c r="N20" s="281"/>
      <c r="O20" s="281"/>
      <c r="P20" s="612"/>
      <c r="Q20" s="281"/>
      <c r="R20" s="281"/>
      <c r="S20" s="281"/>
      <c r="T20" s="281"/>
      <c r="U20" s="281"/>
      <c r="V20" s="281"/>
      <c r="W20" s="613"/>
      <c r="X20" s="6"/>
      <c r="Y20" s="281"/>
      <c r="Z20" s="281"/>
      <c r="AA20" s="281"/>
      <c r="AB20" s="6"/>
      <c r="AC20" s="28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8"/>
      <c r="BB20" s="614"/>
      <c r="BC20" s="614"/>
      <c r="BD20" s="614"/>
      <c r="BE20" s="614"/>
      <c r="BF20" s="614"/>
      <c r="BG20" s="614"/>
      <c r="BH20" s="614"/>
      <c r="BI20" s="615"/>
      <c r="BJ20" s="615"/>
      <c r="BK20" s="615"/>
      <c r="BL20" s="615"/>
      <c r="BM20" s="615"/>
      <c r="BN20" s="615"/>
      <c r="BO20" s="615"/>
      <c r="BP20" s="615"/>
      <c r="BQ20" s="615"/>
      <c r="BR20" s="614"/>
      <c r="BS20" s="614"/>
      <c r="BT20" s="614"/>
      <c r="BU20" s="614"/>
      <c r="BV20" s="614"/>
      <c r="BW20" s="614"/>
      <c r="BX20" s="614"/>
      <c r="BY20" s="614"/>
      <c r="BZ20" s="614"/>
      <c r="CA20" s="615"/>
      <c r="CB20" s="615"/>
      <c r="CC20" s="615"/>
      <c r="CD20" s="615"/>
      <c r="CE20" s="615"/>
      <c r="CF20" s="615"/>
      <c r="CG20" s="615"/>
      <c r="CH20" s="615"/>
      <c r="CI20" s="615"/>
      <c r="CJ20" s="614"/>
      <c r="CK20" s="614"/>
      <c r="CL20" s="614"/>
      <c r="CM20" s="614"/>
      <c r="CN20" s="614"/>
      <c r="CO20" s="614"/>
      <c r="CP20" s="614"/>
      <c r="CQ20" s="614"/>
      <c r="CR20" s="614"/>
      <c r="CS20" s="615"/>
      <c r="CT20" s="615"/>
      <c r="CU20" s="615"/>
      <c r="CV20" s="615"/>
      <c r="CW20" s="615"/>
      <c r="CX20" s="615"/>
      <c r="CY20" s="615"/>
      <c r="CZ20" s="615"/>
      <c r="DA20" s="615"/>
      <c r="DB20" s="614"/>
      <c r="DC20" s="614"/>
      <c r="DD20" s="614"/>
      <c r="DE20" s="614"/>
      <c r="DF20" s="614"/>
      <c r="DG20" s="614"/>
      <c r="DH20" s="614"/>
      <c r="DI20" s="614"/>
      <c r="DJ20" s="614"/>
      <c r="DP20" s="615"/>
      <c r="DQ20" s="615"/>
      <c r="DR20" s="615"/>
      <c r="DS20" s="615"/>
      <c r="DT20" s="614"/>
      <c r="DU20" s="614"/>
      <c r="DV20" s="614"/>
      <c r="DW20" s="614"/>
      <c r="DX20" s="614"/>
      <c r="DY20" s="614"/>
      <c r="DZ20" s="614"/>
      <c r="EA20" s="614"/>
      <c r="EB20" s="614"/>
    </row>
    <row r="21" ht="13.800000000000001">
      <c r="A21" s="640"/>
      <c r="B21" s="281"/>
      <c r="C21" s="281"/>
      <c r="D21" s="281"/>
      <c r="E21" s="281"/>
      <c r="F21" s="281"/>
      <c r="G21" s="281"/>
      <c r="H21" s="281"/>
      <c r="I21" s="53">
        <f>I19/(2.2*2.54*2.54)</f>
        <v>2043185.9045536269</v>
      </c>
      <c r="J21" s="53"/>
      <c r="K21" s="281"/>
      <c r="L21" s="281"/>
      <c r="M21" s="281"/>
      <c r="N21" s="281"/>
      <c r="O21" s="281"/>
      <c r="P21" s="612"/>
      <c r="Q21" s="281"/>
      <c r="R21" s="281"/>
      <c r="S21" s="281"/>
      <c r="T21" s="281"/>
      <c r="U21" s="281"/>
      <c r="V21" s="281"/>
      <c r="W21" s="613"/>
      <c r="X21" s="6"/>
      <c r="Y21" s="281"/>
      <c r="Z21" s="281"/>
      <c r="AA21" s="281"/>
      <c r="AB21" s="6"/>
      <c r="AC21" s="28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8"/>
      <c r="BB21" s="614"/>
      <c r="BC21" s="614"/>
      <c r="BD21" s="614"/>
      <c r="BI21" s="615"/>
      <c r="BJ21" s="615"/>
      <c r="BK21" s="615"/>
      <c r="BL21" s="615"/>
      <c r="BM21" s="615"/>
      <c r="BR21" s="614"/>
      <c r="BS21" s="614"/>
      <c r="BT21" s="614"/>
      <c r="BU21" s="614"/>
      <c r="BV21" s="614"/>
      <c r="CA21" s="615"/>
      <c r="CB21" s="615"/>
      <c r="CC21" s="615"/>
      <c r="CD21" s="615"/>
      <c r="CE21" s="615"/>
      <c r="CJ21" s="614"/>
      <c r="CK21" s="614"/>
      <c r="CL21" s="614"/>
      <c r="CM21" s="614"/>
      <c r="CN21" s="614"/>
      <c r="CS21" s="615"/>
      <c r="CT21" s="615"/>
      <c r="CU21" s="615"/>
      <c r="CV21" s="615"/>
      <c r="CW21" s="615"/>
      <c r="DB21" s="614"/>
      <c r="DC21" s="614"/>
      <c r="DD21" s="614"/>
      <c r="DE21" s="614"/>
      <c r="DF21" s="614"/>
      <c r="DK21" s="6"/>
      <c r="DL21" s="6"/>
      <c r="DM21" s="6"/>
      <c r="DN21" s="6"/>
      <c r="DO21" s="6"/>
      <c r="DT21" s="614"/>
      <c r="DU21" s="614"/>
      <c r="DV21" s="614"/>
      <c r="DW21" s="614"/>
      <c r="DX21" s="614"/>
      <c r="EC21" s="6"/>
      <c r="ED21" s="6"/>
      <c r="EE21" s="6"/>
      <c r="EF21" s="6"/>
      <c r="EG21" s="6"/>
    </row>
    <row r="22" ht="14.4">
      <c r="A22" s="641"/>
      <c r="B22" s="642"/>
      <c r="C22" s="642"/>
      <c r="D22" s="642"/>
      <c r="E22" s="642"/>
      <c r="F22" s="642"/>
      <c r="G22" s="642"/>
      <c r="H22" s="642"/>
      <c r="I22" s="642"/>
      <c r="J22" s="642"/>
      <c r="K22" s="642"/>
      <c r="L22" s="642"/>
      <c r="M22" s="642"/>
      <c r="N22" s="642"/>
      <c r="O22" s="643"/>
      <c r="P22" s="644"/>
      <c r="Q22" s="642"/>
      <c r="R22" s="642"/>
      <c r="S22" s="642"/>
      <c r="T22" s="642"/>
      <c r="U22" s="642"/>
      <c r="V22" s="642"/>
      <c r="W22" s="645"/>
      <c r="X22" s="642"/>
      <c r="Y22" s="251"/>
      <c r="Z22" s="646"/>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8"/>
      <c r="AW22" s="614"/>
      <c r="AX22" s="614"/>
      <c r="AY22" s="614"/>
      <c r="AZ22" s="614"/>
      <c r="BA22" s="614"/>
      <c r="BB22" s="614"/>
      <c r="BC22" s="614"/>
      <c r="BD22" s="614"/>
      <c r="BI22" s="615"/>
      <c r="BJ22" s="615"/>
      <c r="BK22" s="615"/>
      <c r="BL22" s="615"/>
      <c r="BM22" s="615"/>
      <c r="BR22" s="614"/>
      <c r="BS22" s="614"/>
      <c r="BT22" s="614"/>
      <c r="BU22" s="614"/>
      <c r="BV22" s="614"/>
      <c r="CA22" s="615"/>
      <c r="CB22" s="615"/>
      <c r="CC22" s="615"/>
      <c r="CD22" s="615"/>
      <c r="CE22" s="615"/>
      <c r="CJ22" s="614"/>
      <c r="CK22" s="614"/>
      <c r="CL22" s="614"/>
      <c r="CM22" s="614"/>
      <c r="CN22" s="614"/>
      <c r="CS22" s="615"/>
      <c r="CT22" s="615"/>
      <c r="CU22" s="615"/>
      <c r="CV22" s="615"/>
      <c r="CW22" s="615"/>
      <c r="DB22" s="614"/>
      <c r="DC22" s="614"/>
      <c r="DD22" s="614"/>
      <c r="DE22" s="614"/>
      <c r="DF22" s="614"/>
      <c r="DK22" s="6"/>
      <c r="DL22" s="6"/>
      <c r="DM22" s="6"/>
      <c r="DN22" s="6"/>
      <c r="DO22" s="6"/>
      <c r="DT22" s="614"/>
      <c r="DU22" s="614"/>
      <c r="DV22" s="614"/>
      <c r="DW22" s="614"/>
      <c r="DX22" s="614"/>
      <c r="EC22" s="6"/>
      <c r="ED22" s="6"/>
      <c r="EE22" s="6"/>
      <c r="EF22" s="6"/>
      <c r="EG22" s="6"/>
    </row>
    <row r="23" ht="14.4" hidden="1">
      <c r="A23" s="647" t="s">
        <v>877</v>
      </c>
      <c r="B23" s="648" t="s">
        <v>878</v>
      </c>
      <c r="C23" s="649">
        <f>C69</f>
        <v>0</v>
      </c>
      <c r="D23" s="650">
        <f>C46</f>
        <v>0</v>
      </c>
      <c r="E23" s="651"/>
      <c r="F23" s="652" t="s">
        <v>879</v>
      </c>
      <c r="G23" s="649">
        <f>G69</f>
        <v>0</v>
      </c>
      <c r="H23" s="653" t="e">
        <f>G46</f>
        <v>#REF!</v>
      </c>
      <c r="I23" s="642"/>
      <c r="J23" s="642"/>
      <c r="K23" s="654" t="s">
        <v>880</v>
      </c>
      <c r="L23" s="642">
        <f>G23-C23</f>
        <v>0</v>
      </c>
      <c r="M23" s="655" t="e">
        <f>H23-D23</f>
        <v>#REF!</v>
      </c>
      <c r="N23" s="656" t="s">
        <v>881</v>
      </c>
      <c r="O23" s="657" t="e">
        <f>MAX(C3:W3)</f>
        <v>#REF!</v>
      </c>
      <c r="P23" s="658"/>
      <c r="Q23" s="642"/>
      <c r="R23" s="642"/>
      <c r="S23" s="642"/>
      <c r="T23" s="642"/>
      <c r="U23" s="642"/>
      <c r="V23" s="642"/>
      <c r="W23" s="659"/>
      <c r="X23" s="660" t="str">
        <f t="shared" ref="X23:X24" si="1031">A23</f>
        <v xml:space="preserve">PISO 4</v>
      </c>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8"/>
      <c r="AV23" s="614"/>
      <c r="AW23" s="614"/>
      <c r="AX23" s="614"/>
      <c r="AY23" s="614"/>
      <c r="AZ23" s="614"/>
      <c r="BA23" s="614"/>
      <c r="BB23" s="614"/>
      <c r="BC23" s="615"/>
      <c r="BD23" s="615"/>
      <c r="BE23" s="615"/>
      <c r="BF23" s="615"/>
      <c r="BG23" s="615"/>
      <c r="BH23" s="615"/>
      <c r="BI23" s="615"/>
      <c r="BJ23" s="615"/>
      <c r="BN23" s="614"/>
      <c r="BO23" s="614"/>
      <c r="BP23" s="614"/>
      <c r="BQ23" s="614"/>
      <c r="BR23" s="614"/>
      <c r="BS23" s="614"/>
      <c r="BW23" s="615"/>
      <c r="BX23" s="615"/>
      <c r="BY23" s="615"/>
      <c r="BZ23" s="615"/>
      <c r="CA23" s="615"/>
      <c r="CB23" s="615"/>
      <c r="CF23" s="614"/>
      <c r="CG23" s="614"/>
      <c r="CH23" s="614"/>
      <c r="CI23" s="614"/>
      <c r="CJ23" s="614"/>
      <c r="CK23" s="614"/>
      <c r="CO23" s="615"/>
      <c r="CP23" s="615"/>
      <c r="CQ23" s="615"/>
      <c r="CR23" s="615"/>
      <c r="CS23" s="615"/>
      <c r="CT23" s="615"/>
      <c r="CX23" s="614"/>
      <c r="CY23" s="614"/>
      <c r="CZ23" s="614"/>
      <c r="DA23" s="614"/>
      <c r="DB23" s="614"/>
      <c r="DC23" s="614"/>
      <c r="DD23" s="6"/>
      <c r="DE23" s="6"/>
      <c r="DF23" s="6"/>
      <c r="DG23" s="6"/>
      <c r="DH23" s="6"/>
      <c r="DI23" s="6"/>
      <c r="DJ23" s="6"/>
      <c r="DK23" s="6"/>
      <c r="DL23" s="6"/>
      <c r="DM23" s="6"/>
      <c r="DN23" s="6"/>
      <c r="DO23" s="6"/>
      <c r="DP23" s="614"/>
      <c r="DQ23" s="614"/>
      <c r="DR23" s="614"/>
      <c r="DS23" s="614"/>
      <c r="DT23" s="614"/>
      <c r="DU23" s="614"/>
      <c r="DV23" s="6"/>
      <c r="DW23" s="6"/>
      <c r="DX23" s="6"/>
      <c r="DY23" s="6"/>
      <c r="DZ23" s="6"/>
      <c r="EA23" s="6"/>
      <c r="EB23" s="6"/>
      <c r="EC23" s="6"/>
      <c r="ED23" s="6"/>
      <c r="EE23" s="6"/>
      <c r="EF23" s="6"/>
      <c r="EG23" s="6"/>
    </row>
    <row r="24" ht="16.800000000000001" hidden="1">
      <c r="A24" s="640" t="s">
        <v>882</v>
      </c>
      <c r="B24" s="53" t="s">
        <v>371</v>
      </c>
      <c r="C24" s="53" t="s">
        <v>21</v>
      </c>
      <c r="D24" s="661" t="s">
        <v>883</v>
      </c>
      <c r="E24" s="662"/>
      <c r="F24" s="663" t="s">
        <v>803</v>
      </c>
      <c r="G24" s="391" t="s">
        <v>624</v>
      </c>
      <c r="H24" s="391" t="s">
        <v>884</v>
      </c>
      <c r="I24" s="391" t="s">
        <v>885</v>
      </c>
      <c r="J24" s="391"/>
      <c r="K24" s="391" t="s">
        <v>886</v>
      </c>
      <c r="L24" s="391" t="s">
        <v>887</v>
      </c>
      <c r="M24" s="664" t="s">
        <v>888</v>
      </c>
      <c r="N24" s="665" t="s">
        <v>889</v>
      </c>
      <c r="O24" s="6" t="e">
        <f>((2*L23)+(0.05*O23))</f>
        <v>#REF!</v>
      </c>
      <c r="P24" s="666" t="s">
        <v>890</v>
      </c>
      <c r="Q24" s="391" t="s">
        <v>891</v>
      </c>
      <c r="R24" s="391" t="str">
        <f>N46</f>
        <v>Vtot</v>
      </c>
      <c r="S24" s="391" t="s">
        <v>892</v>
      </c>
      <c r="T24" s="391" t="s">
        <v>893</v>
      </c>
      <c r="U24" s="391" t="str">
        <f>N69</f>
        <v xml:space="preserve">M tor y / J</v>
      </c>
      <c r="V24" s="14" t="s">
        <v>434</v>
      </c>
      <c r="W24" s="667" t="s">
        <v>894</v>
      </c>
      <c r="X24" s="660" t="str">
        <f t="shared" si="1031"/>
        <v>marco</v>
      </c>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8"/>
      <c r="AV24" s="614"/>
      <c r="AW24" s="614"/>
      <c r="AX24" s="614"/>
      <c r="AY24" s="614"/>
      <c r="AZ24" s="614"/>
      <c r="BA24" s="614"/>
      <c r="BB24" s="614"/>
      <c r="BC24" s="615"/>
      <c r="BD24" s="615"/>
      <c r="BE24" s="615"/>
      <c r="BF24" s="615"/>
      <c r="BG24" s="615"/>
      <c r="BH24" s="615"/>
      <c r="BI24" s="615"/>
      <c r="BN24" s="614"/>
      <c r="BO24" s="614"/>
      <c r="BP24" s="614"/>
      <c r="BQ24" s="614"/>
      <c r="BR24" s="614"/>
      <c r="BW24" s="615"/>
      <c r="BX24" s="615"/>
      <c r="BY24" s="615"/>
      <c r="BZ24" s="615"/>
      <c r="CA24" s="615"/>
      <c r="CF24" s="614"/>
      <c r="CG24" s="614"/>
      <c r="CH24" s="614"/>
      <c r="CI24" s="614"/>
      <c r="CJ24" s="614"/>
      <c r="CO24" s="615"/>
      <c r="CP24" s="615"/>
      <c r="CQ24" s="615"/>
      <c r="CR24" s="615"/>
      <c r="CS24" s="615"/>
      <c r="CX24" s="614"/>
      <c r="CY24" s="614"/>
      <c r="CZ24" s="614"/>
      <c r="DA24" s="614"/>
      <c r="DB24" s="614"/>
      <c r="DC24" s="6"/>
      <c r="DD24" s="6"/>
      <c r="DE24" s="6"/>
      <c r="DF24" s="6"/>
      <c r="DG24" s="6"/>
      <c r="DH24" s="6"/>
      <c r="DI24" s="6"/>
      <c r="DJ24" s="6"/>
      <c r="DK24" s="6"/>
      <c r="DL24" s="6"/>
      <c r="DM24" s="6"/>
      <c r="DN24" s="6"/>
      <c r="DO24" s="6"/>
      <c r="DP24" s="614"/>
      <c r="DQ24" s="614"/>
      <c r="DR24" s="614"/>
      <c r="DS24" s="614"/>
      <c r="DT24" s="614"/>
      <c r="DU24" s="6"/>
      <c r="DV24" s="6"/>
      <c r="DW24" s="6"/>
      <c r="DX24" s="6"/>
      <c r="DY24" s="6"/>
      <c r="DZ24" s="6"/>
      <c r="EA24" s="6"/>
      <c r="EB24" s="6"/>
      <c r="EC24" s="6"/>
      <c r="ED24" s="6"/>
      <c r="EE24" s="6"/>
      <c r="EF24" s="6"/>
      <c r="EG24" s="6"/>
    </row>
    <row r="25" hidden="1">
      <c r="D25" s="668" t="e">
        <f t="shared" ref="D25:D30" si="1032">C166*B166</f>
        <v>#REF!</v>
      </c>
      <c r="E25" s="669"/>
      <c r="F25" s="670" t="e">
        <f t="array" ref="F25:F27">TRANSPOSE(C12:E12)</f>
        <v>#REF!</v>
      </c>
      <c r="G25" s="281" t="e">
        <f t="shared" ref="G25:G27" si="1033">C166</f>
        <v>#REF!</v>
      </c>
      <c r="H25" s="281" t="e">
        <f t="shared" ref="H25:H27" si="1034">G25*F25</f>
        <v>#REF!</v>
      </c>
      <c r="I25" s="281" t="e">
        <f>G46</f>
        <v>#REF!</v>
      </c>
      <c r="J25" s="281"/>
      <c r="K25" s="281" t="e">
        <f t="shared" ref="K25:K88" si="1035">G25-I25</f>
        <v>#REF!</v>
      </c>
      <c r="L25" s="281" t="e">
        <f t="shared" ref="L25:L51" si="1036">K25*K25</f>
        <v>#REF!</v>
      </c>
      <c r="M25" s="668" t="e">
        <f t="shared" ref="M25:M51" si="1037">L25*F25</f>
        <v>#REF!</v>
      </c>
      <c r="N25" s="665" t="s">
        <v>895</v>
      </c>
      <c r="O25" s="6" t="e">
        <f>(L23-(2*O23*0.05))</f>
        <v>#REF!</v>
      </c>
      <c r="P25" s="671" t="e">
        <f t="shared" ref="P25:P88" si="1038">IF(F25=0,,F25/Q25)</f>
        <v>#REF!</v>
      </c>
      <c r="Q25" s="281" t="e">
        <f>F46</f>
        <v>#REF!</v>
      </c>
      <c r="R25" s="281" t="e">
        <f>O46</f>
        <v>#REF!</v>
      </c>
      <c r="S25" s="281" t="e">
        <f t="shared" ref="S25:S88" si="1039">R25*P25</f>
        <v>#REF!</v>
      </c>
      <c r="T25" s="281" t="e">
        <f t="shared" ref="T25:T88" si="1040">F25*K25</f>
        <v>#REF!</v>
      </c>
      <c r="U25" s="281" t="e">
        <f>O69</f>
        <v>#REF!</v>
      </c>
      <c r="V25" s="6" t="e">
        <f t="shared" ref="V25:V88" si="1041">ABS(U25*T25)</f>
        <v>#REF!</v>
      </c>
      <c r="W25" s="672" t="e">
        <f t="shared" ref="W25:W88" si="1042">V25+S25</f>
        <v>#REF!</v>
      </c>
      <c r="X25" s="660" t="e">
        <f t="shared" ref="X25:X27" si="1043">A166</f>
        <v>#REF!</v>
      </c>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8"/>
      <c r="AV25" s="614"/>
      <c r="AW25" s="614"/>
      <c r="AX25" s="614"/>
      <c r="AY25" s="614"/>
      <c r="AZ25" s="614"/>
      <c r="BA25" s="614"/>
      <c r="BB25" s="614"/>
      <c r="BC25" s="615"/>
      <c r="BD25" s="615"/>
      <c r="BE25" s="615"/>
      <c r="BF25" s="615"/>
      <c r="BG25" s="615"/>
      <c r="BH25" s="615"/>
      <c r="BI25" s="615"/>
      <c r="BN25" s="614"/>
      <c r="BO25" s="614"/>
      <c r="BP25" s="614"/>
      <c r="BQ25" s="614"/>
      <c r="BR25" s="614"/>
      <c r="BW25" s="615"/>
      <c r="BX25" s="615"/>
      <c r="BY25" s="615"/>
      <c r="BZ25" s="615"/>
      <c r="CA25" s="615"/>
      <c r="CF25" s="614"/>
      <c r="CG25" s="614"/>
      <c r="CH25" s="614"/>
      <c r="CI25" s="614"/>
      <c r="CJ25" s="614"/>
      <c r="CO25" s="615"/>
      <c r="CP25" s="615"/>
      <c r="CQ25" s="615"/>
      <c r="CR25" s="615"/>
      <c r="CS25" s="615"/>
      <c r="CX25" s="614"/>
      <c r="CY25" s="614"/>
      <c r="CZ25" s="614"/>
      <c r="DA25" s="614"/>
      <c r="DB25" s="614"/>
      <c r="DC25" s="6"/>
      <c r="DD25" s="6"/>
      <c r="DE25" s="6"/>
      <c r="DF25" s="6"/>
      <c r="DG25" s="6"/>
      <c r="DH25" s="6"/>
      <c r="DI25" s="6"/>
      <c r="DJ25" s="6"/>
      <c r="DK25" s="6"/>
      <c r="DL25" s="6"/>
      <c r="DM25" s="6"/>
      <c r="DN25" s="6"/>
      <c r="DO25" s="6"/>
      <c r="DP25" s="614"/>
      <c r="DQ25" s="614"/>
      <c r="DR25" s="614"/>
      <c r="DS25" s="614"/>
      <c r="DT25" s="614"/>
      <c r="DU25" s="6"/>
      <c r="DV25" s="6"/>
      <c r="DW25" s="6"/>
      <c r="DX25" s="6"/>
      <c r="DY25" s="6"/>
      <c r="DZ25" s="6"/>
      <c r="EA25" s="6"/>
      <c r="EB25" s="6"/>
      <c r="EC25" s="6"/>
      <c r="ED25" s="6"/>
      <c r="EE25" s="6"/>
      <c r="EF25" s="6"/>
      <c r="EG25" s="6"/>
    </row>
    <row r="26" hidden="1">
      <c r="D26" s="668" t="e">
        <f t="shared" si="1032"/>
        <v>#REF!</v>
      </c>
      <c r="E26" s="669"/>
      <c r="F26" s="670" t="e">
        <f/>
        <v>#REF!</v>
      </c>
      <c r="G26" s="281" t="e">
        <f t="shared" si="1033"/>
        <v>#REF!</v>
      </c>
      <c r="H26" s="281" t="e">
        <f t="shared" si="1034"/>
        <v>#REF!</v>
      </c>
      <c r="I26" s="281" t="e">
        <f t="shared" ref="I26:I27" si="1044">I25</f>
        <v>#REF!</v>
      </c>
      <c r="J26" s="281"/>
      <c r="K26" s="281" t="e">
        <f t="shared" si="1035"/>
        <v>#REF!</v>
      </c>
      <c r="L26" s="281" t="e">
        <f t="shared" si="1036"/>
        <v>#REF!</v>
      </c>
      <c r="M26" s="668" t="e">
        <f t="shared" si="1037"/>
        <v>#REF!</v>
      </c>
      <c r="N26" s="665" t="s">
        <v>896</v>
      </c>
      <c r="O26" s="6" t="e">
        <f>((2*M23)+(0.05*O23))</f>
        <v>#REF!</v>
      </c>
      <c r="P26" s="671" t="e">
        <f t="shared" si="1038"/>
        <v>#REF!</v>
      </c>
      <c r="Q26" s="281" t="e">
        <f t="shared" ref="Q26:Q27" si="1045">Q25</f>
        <v>#REF!</v>
      </c>
      <c r="R26" s="281" t="e">
        <f t="shared" ref="R26:R27" si="1046">R25</f>
        <v>#REF!</v>
      </c>
      <c r="S26" s="281" t="e">
        <f t="shared" si="1039"/>
        <v>#REF!</v>
      </c>
      <c r="T26" s="281" t="e">
        <f t="shared" si="1040"/>
        <v>#REF!</v>
      </c>
      <c r="U26" s="281" t="e">
        <f t="shared" ref="U26:U27" si="1047">U25</f>
        <v>#REF!</v>
      </c>
      <c r="V26" s="6" t="e">
        <f t="shared" si="1041"/>
        <v>#REF!</v>
      </c>
      <c r="W26" s="672" t="e">
        <f t="shared" si="1042"/>
        <v>#REF!</v>
      </c>
      <c r="X26" s="660" t="e">
        <f t="shared" si="1043"/>
        <v>#REF!</v>
      </c>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8"/>
      <c r="AV26" s="614"/>
      <c r="AW26" s="614"/>
      <c r="AX26" s="614"/>
      <c r="AY26" s="614"/>
      <c r="AZ26" s="614"/>
      <c r="BA26" s="614"/>
      <c r="BB26" s="614"/>
      <c r="BC26" s="615"/>
      <c r="BD26" s="615"/>
      <c r="BE26" s="615"/>
      <c r="BF26" s="615"/>
      <c r="BG26" s="615"/>
      <c r="BH26" s="615"/>
      <c r="BI26" s="615"/>
      <c r="BN26" s="614"/>
      <c r="BO26" s="614"/>
      <c r="BP26" s="614"/>
      <c r="BQ26" s="614"/>
      <c r="BR26" s="614"/>
      <c r="BW26" s="615"/>
      <c r="BX26" s="615"/>
      <c r="BY26" s="615"/>
      <c r="BZ26" s="615"/>
      <c r="CA26" s="615"/>
      <c r="CF26" s="614"/>
      <c r="CG26" s="614"/>
      <c r="CH26" s="614"/>
      <c r="CI26" s="614"/>
      <c r="CJ26" s="614"/>
      <c r="CO26" s="615"/>
      <c r="CP26" s="615"/>
      <c r="CQ26" s="615"/>
      <c r="CR26" s="615"/>
      <c r="CS26" s="615"/>
      <c r="CX26" s="614"/>
      <c r="CY26" s="614"/>
      <c r="CZ26" s="614"/>
      <c r="DA26" s="614"/>
      <c r="DB26" s="614"/>
      <c r="DC26" s="6"/>
      <c r="DD26" s="6"/>
      <c r="DE26" s="6"/>
      <c r="DF26" s="6"/>
      <c r="DG26" s="6"/>
      <c r="DH26" s="6"/>
      <c r="DI26" s="6"/>
      <c r="DJ26" s="6"/>
      <c r="DK26" s="6"/>
      <c r="DL26" s="6"/>
      <c r="DM26" s="6"/>
      <c r="DN26" s="6"/>
      <c r="DO26" s="6"/>
      <c r="DP26" s="614"/>
      <c r="DQ26" s="614"/>
      <c r="DR26" s="614"/>
      <c r="DS26" s="614"/>
      <c r="DT26" s="614"/>
      <c r="DU26" s="6"/>
      <c r="DV26" s="6"/>
      <c r="DW26" s="6"/>
      <c r="DX26" s="6"/>
      <c r="DY26" s="6"/>
      <c r="DZ26" s="6"/>
      <c r="EA26" s="6"/>
      <c r="EB26" s="6"/>
      <c r="EC26" s="6"/>
      <c r="ED26" s="6"/>
      <c r="EE26" s="6"/>
      <c r="EF26" s="6"/>
      <c r="EG26" s="6"/>
    </row>
    <row r="27" hidden="1">
      <c r="D27" s="668">
        <f t="shared" si="1032"/>
        <v>0</v>
      </c>
      <c r="E27" s="669"/>
      <c r="F27" s="670" t="e">
        <f/>
        <v>#REF!</v>
      </c>
      <c r="G27" s="281">
        <f t="shared" si="1033"/>
        <v>0</v>
      </c>
      <c r="H27" s="281" t="e">
        <f t="shared" si="1034"/>
        <v>#REF!</v>
      </c>
      <c r="I27" s="281" t="e">
        <f t="shared" si="1044"/>
        <v>#REF!</v>
      </c>
      <c r="J27" s="281"/>
      <c r="K27" s="281" t="e">
        <f t="shared" si="1035"/>
        <v>#REF!</v>
      </c>
      <c r="L27" s="281" t="e">
        <f t="shared" si="1036"/>
        <v>#REF!</v>
      </c>
      <c r="M27" s="668" t="e">
        <f t="shared" si="1037"/>
        <v>#REF!</v>
      </c>
      <c r="N27" s="665" t="s">
        <v>897</v>
      </c>
      <c r="O27" s="6" t="e">
        <f>(M23-(2*O23*0.05))</f>
        <v>#REF!</v>
      </c>
      <c r="P27" s="671" t="e">
        <f t="shared" si="1038"/>
        <v>#REF!</v>
      </c>
      <c r="Q27" s="281" t="e">
        <f t="shared" si="1045"/>
        <v>#REF!</v>
      </c>
      <c r="R27" s="281" t="e">
        <f t="shared" si="1046"/>
        <v>#REF!</v>
      </c>
      <c r="S27" s="281" t="e">
        <f t="shared" si="1039"/>
        <v>#REF!</v>
      </c>
      <c r="T27" s="281" t="e">
        <f t="shared" si="1040"/>
        <v>#REF!</v>
      </c>
      <c r="U27" s="281" t="e">
        <f t="shared" si="1047"/>
        <v>#REF!</v>
      </c>
      <c r="V27" s="6" t="e">
        <f t="shared" si="1041"/>
        <v>#REF!</v>
      </c>
      <c r="W27" s="672" t="e">
        <f t="shared" si="1042"/>
        <v>#REF!</v>
      </c>
      <c r="X27" s="660">
        <f t="shared" si="1043"/>
        <v>0</v>
      </c>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8"/>
      <c r="AV27" s="614"/>
      <c r="AW27" s="614"/>
      <c r="AX27" s="614"/>
      <c r="AY27" s="614"/>
      <c r="AZ27" s="614"/>
      <c r="BA27" s="614"/>
      <c r="BB27" s="614"/>
      <c r="BC27" s="615"/>
      <c r="BD27" s="615"/>
      <c r="BE27" s="615"/>
      <c r="BF27" s="615"/>
      <c r="BG27" s="615"/>
      <c r="BH27" s="615"/>
      <c r="BI27" s="615"/>
      <c r="BN27" s="614"/>
      <c r="BO27" s="614"/>
      <c r="BP27" s="614"/>
      <c r="BQ27" s="614"/>
      <c r="BR27" s="614"/>
      <c r="BW27" s="615"/>
      <c r="BX27" s="615"/>
      <c r="BY27" s="615"/>
      <c r="BZ27" s="615"/>
      <c r="CA27" s="615"/>
      <c r="CF27" s="614"/>
      <c r="CG27" s="614"/>
      <c r="CH27" s="614"/>
      <c r="CI27" s="614"/>
      <c r="CJ27" s="614"/>
      <c r="CO27" s="615"/>
      <c r="CP27" s="615"/>
      <c r="CQ27" s="615"/>
      <c r="CR27" s="615"/>
      <c r="CS27" s="615"/>
      <c r="CX27" s="614"/>
      <c r="CY27" s="614"/>
      <c r="CZ27" s="614"/>
      <c r="DA27" s="614"/>
      <c r="DB27" s="614"/>
      <c r="DC27" s="6"/>
      <c r="DD27" s="6"/>
      <c r="DE27" s="6"/>
      <c r="DF27" s="6"/>
      <c r="DG27" s="6"/>
      <c r="DH27" s="6"/>
      <c r="DI27" s="6"/>
      <c r="DJ27" s="6"/>
      <c r="DK27" s="6"/>
      <c r="DL27" s="6"/>
      <c r="DM27" s="6"/>
      <c r="DN27" s="6"/>
      <c r="DO27" s="6"/>
      <c r="DP27" s="614"/>
      <c r="DQ27" s="614"/>
      <c r="DR27" s="614"/>
      <c r="DS27" s="614"/>
      <c r="DT27" s="614"/>
      <c r="DU27" s="6"/>
      <c r="DV27" s="6"/>
      <c r="DW27" s="6"/>
      <c r="DX27" s="6"/>
      <c r="DY27" s="6"/>
      <c r="DZ27" s="6"/>
      <c r="EA27" s="6"/>
      <c r="EB27" s="6"/>
      <c r="EC27" s="6"/>
      <c r="ED27" s="6"/>
      <c r="EE27" s="6"/>
      <c r="EF27" s="6"/>
      <c r="EG27" s="6"/>
    </row>
    <row r="28" hidden="1">
      <c r="D28" s="668">
        <f t="shared" si="1032"/>
        <v>0</v>
      </c>
      <c r="E28" s="669"/>
      <c r="F28" s="670"/>
      <c r="G28" s="281"/>
      <c r="H28" s="281"/>
      <c r="I28" s="281"/>
      <c r="J28" s="281"/>
      <c r="K28" s="281"/>
      <c r="L28" s="281"/>
      <c r="M28" s="668"/>
      <c r="N28" s="665"/>
      <c r="O28" s="6"/>
      <c r="P28" s="671"/>
      <c r="Q28" s="281"/>
      <c r="R28" s="281"/>
      <c r="S28" s="281"/>
      <c r="T28" s="281"/>
      <c r="U28" s="281"/>
      <c r="V28" s="6"/>
      <c r="W28" s="672"/>
      <c r="X28" s="660"/>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8"/>
      <c r="AV28" s="614"/>
      <c r="AW28" s="614"/>
      <c r="AX28" s="614"/>
      <c r="AY28" s="614"/>
      <c r="AZ28" s="614"/>
      <c r="BA28" s="614"/>
      <c r="BB28" s="614"/>
      <c r="BC28" s="615"/>
      <c r="BD28" s="615"/>
      <c r="BE28" s="615"/>
      <c r="BF28" s="615"/>
      <c r="BG28" s="615"/>
      <c r="BH28" s="615"/>
      <c r="BI28" s="615"/>
      <c r="BN28" s="614"/>
      <c r="BO28" s="614"/>
      <c r="BP28" s="614"/>
      <c r="BQ28" s="614"/>
      <c r="BR28" s="614"/>
      <c r="BW28" s="615"/>
      <c r="BX28" s="615"/>
      <c r="BY28" s="615"/>
      <c r="BZ28" s="615"/>
      <c r="CA28" s="615"/>
      <c r="CF28" s="614"/>
      <c r="CG28" s="614"/>
      <c r="CH28" s="614"/>
      <c r="CI28" s="614"/>
      <c r="CJ28" s="614"/>
      <c r="CO28" s="615"/>
      <c r="CP28" s="615"/>
      <c r="CQ28" s="615"/>
      <c r="CR28" s="615"/>
      <c r="CS28" s="615"/>
      <c r="CX28" s="614"/>
      <c r="CY28" s="614"/>
      <c r="CZ28" s="614"/>
      <c r="DA28" s="614"/>
      <c r="DB28" s="614"/>
      <c r="DC28" s="6"/>
      <c r="DD28" s="6"/>
      <c r="DE28" s="6"/>
      <c r="DF28" s="6"/>
      <c r="DG28" s="6"/>
      <c r="DH28" s="6"/>
      <c r="DI28" s="6"/>
      <c r="DJ28" s="6"/>
      <c r="DK28" s="6"/>
      <c r="DL28" s="6"/>
      <c r="DM28" s="6"/>
      <c r="DN28" s="6"/>
      <c r="DO28" s="6"/>
      <c r="DP28" s="614"/>
      <c r="DQ28" s="614"/>
      <c r="DR28" s="614"/>
      <c r="DS28" s="614"/>
      <c r="DT28" s="614"/>
      <c r="DU28" s="6"/>
      <c r="DV28" s="6"/>
      <c r="DW28" s="6"/>
      <c r="DX28" s="6"/>
      <c r="DY28" s="6"/>
      <c r="DZ28" s="6"/>
      <c r="EA28" s="6"/>
      <c r="EB28" s="6"/>
      <c r="EC28" s="6"/>
      <c r="ED28" s="6"/>
      <c r="EE28" s="6"/>
      <c r="EF28" s="6"/>
      <c r="EG28" s="6"/>
    </row>
    <row r="29" hidden="1">
      <c r="D29" s="668">
        <f t="shared" si="1032"/>
        <v>0</v>
      </c>
      <c r="E29" s="669"/>
      <c r="F29" s="670"/>
      <c r="G29" s="281"/>
      <c r="H29" s="281"/>
      <c r="I29" s="281"/>
      <c r="J29" s="281"/>
      <c r="K29" s="281"/>
      <c r="L29" s="281"/>
      <c r="M29" s="668"/>
      <c r="N29" s="665"/>
      <c r="O29" s="6"/>
      <c r="P29" s="671"/>
      <c r="Q29" s="281"/>
      <c r="R29" s="281"/>
      <c r="S29" s="281"/>
      <c r="T29" s="281"/>
      <c r="U29" s="281"/>
      <c r="V29" s="6"/>
      <c r="W29" s="672"/>
      <c r="X29" s="660"/>
      <c r="Y29" s="251"/>
      <c r="Z29" s="251"/>
      <c r="AA29" s="251"/>
      <c r="AB29" s="251"/>
      <c r="AC29" s="251"/>
      <c r="AD29" s="251"/>
      <c r="AE29" s="251"/>
      <c r="AF29" s="251"/>
      <c r="AG29" s="251"/>
      <c r="AH29" s="251"/>
      <c r="AI29" s="251"/>
      <c r="AJ29" s="251"/>
      <c r="AK29" s="251"/>
      <c r="AL29" s="251"/>
      <c r="AM29" s="251"/>
      <c r="AN29" s="251"/>
      <c r="AO29" s="251"/>
      <c r="AP29" s="251"/>
      <c r="AQ29" s="251"/>
      <c r="AR29" s="251"/>
      <c r="AS29" s="251"/>
      <c r="AT29" s="251"/>
      <c r="AU29" s="8"/>
      <c r="AV29" s="614"/>
      <c r="AW29" s="614"/>
      <c r="AX29" s="614"/>
      <c r="AY29" s="614"/>
      <c r="AZ29" s="614"/>
      <c r="BA29" s="614"/>
      <c r="BB29" s="614"/>
      <c r="BC29" s="615"/>
      <c r="BD29" s="615"/>
      <c r="BE29" s="615"/>
      <c r="BF29" s="615"/>
      <c r="BG29" s="615"/>
      <c r="BH29" s="615"/>
      <c r="BI29" s="615"/>
      <c r="BN29" s="614"/>
      <c r="BO29" s="614"/>
      <c r="BP29" s="614"/>
      <c r="BQ29" s="614"/>
      <c r="BR29" s="614"/>
      <c r="BW29" s="615"/>
      <c r="BX29" s="615"/>
      <c r="BY29" s="615"/>
      <c r="BZ29" s="615"/>
      <c r="CA29" s="615"/>
      <c r="CF29" s="614"/>
      <c r="CG29" s="614"/>
      <c r="CH29" s="614"/>
      <c r="CI29" s="614"/>
      <c r="CJ29" s="614"/>
      <c r="CO29" s="615"/>
      <c r="CP29" s="615"/>
      <c r="CQ29" s="615"/>
      <c r="CR29" s="615"/>
      <c r="CS29" s="615"/>
      <c r="CX29" s="614"/>
      <c r="CY29" s="614"/>
      <c r="CZ29" s="614"/>
      <c r="DA29" s="614"/>
      <c r="DB29" s="614"/>
      <c r="DC29" s="6"/>
      <c r="DD29" s="6"/>
      <c r="DE29" s="6"/>
      <c r="DF29" s="6"/>
      <c r="DG29" s="6"/>
      <c r="DH29" s="6"/>
      <c r="DI29" s="6"/>
      <c r="DJ29" s="6"/>
      <c r="DK29" s="6"/>
      <c r="DL29" s="6"/>
      <c r="DM29" s="6"/>
      <c r="DN29" s="6"/>
      <c r="DO29" s="6"/>
      <c r="DP29" s="614"/>
      <c r="DQ29" s="614"/>
      <c r="DR29" s="614"/>
      <c r="DS29" s="614"/>
      <c r="DT29" s="614"/>
      <c r="DU29" s="6"/>
      <c r="DV29" s="6"/>
      <c r="DW29" s="6"/>
      <c r="DX29" s="6"/>
      <c r="DY29" s="6"/>
      <c r="DZ29" s="6"/>
      <c r="EA29" s="6"/>
      <c r="EB29" s="6"/>
      <c r="EC29" s="6"/>
      <c r="ED29" s="6"/>
      <c r="EE29" s="6"/>
      <c r="EF29" s="6"/>
      <c r="EG29" s="6"/>
    </row>
    <row r="30" hidden="1">
      <c r="D30" s="668">
        <f t="shared" si="1032"/>
        <v>0</v>
      </c>
      <c r="E30" s="669"/>
      <c r="F30" s="670"/>
      <c r="G30" s="281"/>
      <c r="H30" s="281"/>
      <c r="I30" s="281"/>
      <c r="J30" s="281"/>
      <c r="K30" s="281"/>
      <c r="L30" s="281"/>
      <c r="M30" s="668"/>
      <c r="N30" s="665"/>
      <c r="O30" s="6"/>
      <c r="P30" s="671"/>
      <c r="Q30" s="281"/>
      <c r="R30" s="281"/>
      <c r="S30" s="281"/>
      <c r="T30" s="281"/>
      <c r="U30" s="281"/>
      <c r="V30" s="6"/>
      <c r="W30" s="672"/>
      <c r="X30" s="660"/>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8"/>
      <c r="AV30" s="614"/>
      <c r="AW30" s="614"/>
      <c r="AX30" s="614"/>
      <c r="AY30" s="614"/>
      <c r="AZ30" s="614"/>
      <c r="BA30" s="614"/>
      <c r="BB30" s="614"/>
      <c r="BC30" s="615"/>
      <c r="BD30" s="615"/>
      <c r="BE30" s="615"/>
      <c r="BF30" s="615"/>
      <c r="BG30" s="615"/>
      <c r="BH30" s="615"/>
      <c r="BI30" s="615"/>
      <c r="BN30" s="614"/>
      <c r="BO30" s="614"/>
      <c r="BP30" s="614"/>
      <c r="BQ30" s="614"/>
      <c r="BR30" s="614"/>
      <c r="BW30" s="615"/>
      <c r="BX30" s="615"/>
      <c r="BY30" s="615"/>
      <c r="BZ30" s="615"/>
      <c r="CA30" s="615"/>
      <c r="CF30" s="614"/>
      <c r="CG30" s="614"/>
      <c r="CH30" s="614"/>
      <c r="CI30" s="614"/>
      <c r="CJ30" s="614"/>
      <c r="CO30" s="615"/>
      <c r="CP30" s="615"/>
      <c r="CQ30" s="615"/>
      <c r="CR30" s="615"/>
      <c r="CS30" s="615"/>
      <c r="CX30" s="614"/>
      <c r="CY30" s="614"/>
      <c r="CZ30" s="614"/>
      <c r="DA30" s="614"/>
      <c r="DB30" s="614"/>
      <c r="DC30" s="6"/>
      <c r="DD30" s="6"/>
      <c r="DE30" s="6"/>
      <c r="DF30" s="6"/>
      <c r="DG30" s="6"/>
      <c r="DH30" s="6"/>
      <c r="DI30" s="6"/>
      <c r="DJ30" s="6"/>
      <c r="DK30" s="6"/>
      <c r="DL30" s="6"/>
      <c r="DM30" s="6"/>
      <c r="DN30" s="6"/>
      <c r="DO30" s="6"/>
      <c r="DP30" s="614"/>
      <c r="DQ30" s="614"/>
      <c r="DR30" s="614"/>
      <c r="DS30" s="614"/>
      <c r="DT30" s="614"/>
      <c r="DU30" s="6"/>
      <c r="DV30" s="6"/>
      <c r="DW30" s="6"/>
      <c r="DX30" s="6"/>
      <c r="DY30" s="6"/>
      <c r="DZ30" s="6"/>
      <c r="EA30" s="6"/>
      <c r="EB30" s="6"/>
      <c r="EC30" s="6"/>
      <c r="ED30" s="6"/>
      <c r="EE30" s="6"/>
      <c r="EF30" s="6"/>
      <c r="EG30" s="6"/>
    </row>
    <row r="31" hidden="1">
      <c r="A31" s="640"/>
      <c r="B31" s="281"/>
      <c r="C31" s="281" t="e">
        <f t="shared" ref="C31:C32" si="1048">'Memoria de Calculo'!#REF!</f>
        <v>#NAME?</v>
      </c>
      <c r="D31" s="668" t="e">
        <f t="shared" ref="D31:D32" si="1049">C31*B31</f>
        <v>#NAME?</v>
      </c>
      <c r="E31" s="669"/>
      <c r="F31" s="670"/>
      <c r="G31" s="281"/>
      <c r="H31" s="281"/>
      <c r="I31" s="281"/>
      <c r="J31" s="281"/>
      <c r="K31" s="281"/>
      <c r="L31" s="281"/>
      <c r="M31" s="668"/>
      <c r="N31" s="665"/>
      <c r="O31" s="6"/>
      <c r="P31" s="671"/>
      <c r="Q31" s="281"/>
      <c r="R31" s="281"/>
      <c r="S31" s="281"/>
      <c r="T31" s="281"/>
      <c r="U31" s="281"/>
      <c r="V31" s="6"/>
      <c r="W31" s="672"/>
      <c r="X31" s="660"/>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8"/>
      <c r="AV31" s="614"/>
      <c r="AW31" s="614"/>
      <c r="AX31" s="614"/>
      <c r="AY31" s="614"/>
      <c r="AZ31" s="614"/>
      <c r="BA31" s="614"/>
      <c r="BB31" s="614"/>
      <c r="BC31" s="615"/>
      <c r="BD31" s="615"/>
      <c r="BE31" s="615"/>
      <c r="BF31" s="615"/>
      <c r="BG31" s="615"/>
      <c r="BH31" s="615"/>
      <c r="BI31" s="615"/>
      <c r="BN31" s="614"/>
      <c r="BO31" s="614"/>
      <c r="BP31" s="614"/>
      <c r="BQ31" s="614"/>
      <c r="BR31" s="614"/>
      <c r="BW31" s="615"/>
      <c r="BX31" s="615"/>
      <c r="BY31" s="615"/>
      <c r="BZ31" s="615"/>
      <c r="CA31" s="615"/>
      <c r="CF31" s="614"/>
      <c r="CG31" s="614"/>
      <c r="CH31" s="614"/>
      <c r="CI31" s="614"/>
      <c r="CJ31" s="614"/>
      <c r="CO31" s="615"/>
      <c r="CP31" s="615"/>
      <c r="CQ31" s="615"/>
      <c r="CR31" s="615"/>
      <c r="CS31" s="615"/>
      <c r="CX31" s="614"/>
      <c r="CY31" s="614"/>
      <c r="CZ31" s="614"/>
      <c r="DA31" s="614"/>
      <c r="DB31" s="614"/>
      <c r="DC31" s="6"/>
      <c r="DD31" s="6"/>
      <c r="DE31" s="6"/>
      <c r="DF31" s="6"/>
      <c r="DG31" s="6"/>
      <c r="DH31" s="6"/>
      <c r="DI31" s="6"/>
      <c r="DJ31" s="6"/>
      <c r="DK31" s="6"/>
      <c r="DL31" s="6"/>
      <c r="DM31" s="6"/>
      <c r="DN31" s="6"/>
      <c r="DO31" s="6"/>
      <c r="DP31" s="614"/>
      <c r="DQ31" s="614"/>
      <c r="DR31" s="614"/>
      <c r="DS31" s="614"/>
      <c r="DT31" s="614"/>
      <c r="DU31" s="6"/>
      <c r="DV31" s="6"/>
      <c r="DW31" s="6"/>
      <c r="DX31" s="6"/>
      <c r="DY31" s="6"/>
      <c r="DZ31" s="6"/>
      <c r="EA31" s="6"/>
      <c r="EB31" s="6"/>
      <c r="EC31" s="6"/>
      <c r="ED31" s="6"/>
      <c r="EE31" s="6"/>
      <c r="EF31" s="6"/>
      <c r="EG31" s="6"/>
    </row>
    <row r="32" hidden="1">
      <c r="A32" s="640"/>
      <c r="B32" s="281"/>
      <c r="C32" s="281" t="e">
        <f t="shared" si="1048"/>
        <v>#NAME?</v>
      </c>
      <c r="D32" s="668" t="e">
        <f t="shared" si="1049"/>
        <v>#NAME?</v>
      </c>
      <c r="E32" s="669"/>
      <c r="F32" s="670"/>
      <c r="G32" s="281"/>
      <c r="H32" s="281"/>
      <c r="I32" s="281"/>
      <c r="J32" s="281"/>
      <c r="K32" s="281"/>
      <c r="L32" s="281"/>
      <c r="M32" s="668"/>
      <c r="N32" s="665"/>
      <c r="O32" s="6"/>
      <c r="P32" s="671"/>
      <c r="Q32" s="281"/>
      <c r="R32" s="281"/>
      <c r="S32" s="281"/>
      <c r="T32" s="281"/>
      <c r="U32" s="281"/>
      <c r="V32" s="6"/>
      <c r="W32" s="672"/>
      <c r="X32" s="660"/>
      <c r="Y32" s="251"/>
      <c r="Z32" s="251"/>
      <c r="AA32" s="251"/>
      <c r="AB32" s="251"/>
      <c r="AC32" s="251"/>
      <c r="AD32" s="251"/>
      <c r="AE32" s="251"/>
      <c r="AF32" s="251"/>
      <c r="AG32" s="251"/>
      <c r="AH32" s="251"/>
      <c r="AI32" s="251"/>
      <c r="AJ32" s="251"/>
      <c r="AK32" s="251"/>
      <c r="AL32" s="251"/>
      <c r="AM32" s="251"/>
      <c r="AN32" s="251"/>
      <c r="AO32" s="251"/>
      <c r="AP32" s="251"/>
      <c r="AQ32" s="251"/>
      <c r="AR32" s="251"/>
      <c r="AS32" s="251"/>
      <c r="AT32" s="251"/>
      <c r="AU32" s="8"/>
      <c r="AV32" s="614"/>
      <c r="AW32" s="614"/>
      <c r="AX32" s="614"/>
      <c r="AY32" s="614"/>
      <c r="AZ32" s="614"/>
      <c r="BA32" s="614"/>
      <c r="BB32" s="614"/>
      <c r="BC32" s="615"/>
      <c r="BD32" s="615"/>
      <c r="BE32" s="615"/>
      <c r="BF32" s="615"/>
      <c r="BG32" s="615"/>
      <c r="BH32" s="615"/>
      <c r="BI32" s="615"/>
      <c r="BN32" s="614"/>
      <c r="BO32" s="614"/>
      <c r="BP32" s="614"/>
      <c r="BQ32" s="614"/>
      <c r="BR32" s="614"/>
      <c r="BW32" s="615"/>
      <c r="BX32" s="615"/>
      <c r="BY32" s="615"/>
      <c r="BZ32" s="615"/>
      <c r="CA32" s="615"/>
      <c r="CF32" s="614"/>
      <c r="CG32" s="614"/>
      <c r="CH32" s="614"/>
      <c r="CI32" s="614"/>
      <c r="CJ32" s="614"/>
      <c r="CO32" s="615"/>
      <c r="CP32" s="615"/>
      <c r="CQ32" s="615"/>
      <c r="CR32" s="615"/>
      <c r="CS32" s="615"/>
      <c r="CX32" s="614"/>
      <c r="CY32" s="614"/>
      <c r="CZ32" s="614"/>
      <c r="DA32" s="614"/>
      <c r="DB32" s="614"/>
      <c r="DC32" s="6"/>
      <c r="DD32" s="6"/>
      <c r="DE32" s="6"/>
      <c r="DF32" s="6"/>
      <c r="DG32" s="6"/>
      <c r="DH32" s="6"/>
      <c r="DI32" s="6"/>
      <c r="DJ32" s="6"/>
      <c r="DK32" s="6"/>
      <c r="DL32" s="6"/>
      <c r="DM32" s="6"/>
      <c r="DN32" s="6"/>
      <c r="DO32" s="6"/>
      <c r="DP32" s="614"/>
      <c r="DQ32" s="614"/>
      <c r="DR32" s="614"/>
      <c r="DS32" s="614"/>
      <c r="DT32" s="614"/>
      <c r="DU32" s="6"/>
      <c r="DV32" s="6"/>
      <c r="DW32" s="6"/>
      <c r="DX32" s="6"/>
      <c r="DY32" s="6"/>
      <c r="DZ32" s="6"/>
      <c r="EA32" s="6"/>
      <c r="EB32" s="6"/>
      <c r="EC32" s="6"/>
      <c r="ED32" s="6"/>
      <c r="EE32" s="6"/>
      <c r="EF32" s="6"/>
      <c r="EG32" s="6"/>
    </row>
    <row r="33" hidden="1">
      <c r="A33" s="640"/>
      <c r="B33" s="281"/>
      <c r="C33" s="281"/>
      <c r="D33" s="668"/>
      <c r="E33" s="669"/>
      <c r="F33" s="670"/>
      <c r="G33" s="281"/>
      <c r="H33" s="281"/>
      <c r="I33" s="281"/>
      <c r="J33" s="281"/>
      <c r="K33" s="281"/>
      <c r="L33" s="281"/>
      <c r="M33" s="668"/>
      <c r="N33" s="665"/>
      <c r="O33" s="6"/>
      <c r="P33" s="671"/>
      <c r="Q33" s="281"/>
      <c r="R33" s="281"/>
      <c r="S33" s="281"/>
      <c r="T33" s="281"/>
      <c r="U33" s="281"/>
      <c r="V33" s="6"/>
      <c r="W33" s="672"/>
      <c r="X33" s="660"/>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8"/>
      <c r="AV33" s="614"/>
      <c r="AW33" s="614"/>
      <c r="AX33" s="614"/>
      <c r="AY33" s="614"/>
      <c r="AZ33" s="614"/>
      <c r="BA33" s="614"/>
      <c r="BB33" s="614"/>
      <c r="BC33" s="615"/>
      <c r="BD33" s="615"/>
      <c r="BE33" s="615"/>
      <c r="BF33" s="615"/>
      <c r="BG33" s="615"/>
      <c r="BH33" s="615"/>
      <c r="BI33" s="615"/>
      <c r="BN33" s="614"/>
      <c r="BO33" s="614"/>
      <c r="BP33" s="614"/>
      <c r="BQ33" s="614"/>
      <c r="BR33" s="614"/>
      <c r="BW33" s="615"/>
      <c r="BX33" s="615"/>
      <c r="BY33" s="615"/>
      <c r="BZ33" s="615"/>
      <c r="CA33" s="615"/>
      <c r="CF33" s="614"/>
      <c r="CG33" s="614"/>
      <c r="CH33" s="614"/>
      <c r="CI33" s="614"/>
      <c r="CJ33" s="614"/>
      <c r="CO33" s="615"/>
      <c r="CP33" s="615"/>
      <c r="CQ33" s="615"/>
      <c r="CR33" s="615"/>
      <c r="CS33" s="615"/>
      <c r="CX33" s="614"/>
      <c r="CY33" s="614"/>
      <c r="CZ33" s="614"/>
      <c r="DA33" s="614"/>
      <c r="DB33" s="614"/>
      <c r="DC33" s="6"/>
      <c r="DD33" s="6"/>
      <c r="DE33" s="6"/>
      <c r="DF33" s="6"/>
      <c r="DG33" s="6"/>
      <c r="DH33" s="6"/>
      <c r="DI33" s="6"/>
      <c r="DJ33" s="6"/>
      <c r="DK33" s="6"/>
      <c r="DL33" s="6"/>
      <c r="DM33" s="6"/>
      <c r="DN33" s="6"/>
      <c r="DO33" s="6"/>
      <c r="DP33" s="614"/>
      <c r="DQ33" s="614"/>
      <c r="DR33" s="614"/>
      <c r="DS33" s="614"/>
      <c r="DT33" s="614"/>
      <c r="DU33" s="6"/>
      <c r="DV33" s="6"/>
      <c r="DW33" s="6"/>
      <c r="DX33" s="6"/>
      <c r="DY33" s="6"/>
      <c r="DZ33" s="6"/>
      <c r="EA33" s="6"/>
      <c r="EB33" s="6"/>
      <c r="EC33" s="6"/>
      <c r="ED33" s="6"/>
      <c r="EE33" s="6"/>
      <c r="EF33" s="6"/>
      <c r="EG33" s="6"/>
    </row>
    <row r="34" hidden="1">
      <c r="A34" s="640"/>
      <c r="B34" s="281"/>
      <c r="C34" s="281"/>
      <c r="D34" s="668"/>
      <c r="E34" s="669"/>
      <c r="F34" s="670"/>
      <c r="G34" s="281"/>
      <c r="H34" s="281"/>
      <c r="I34" s="281"/>
      <c r="J34" s="281"/>
      <c r="K34" s="281"/>
      <c r="L34" s="281"/>
      <c r="M34" s="668"/>
      <c r="N34" s="665"/>
      <c r="O34" s="6"/>
      <c r="P34" s="671"/>
      <c r="Q34" s="281"/>
      <c r="R34" s="281"/>
      <c r="S34" s="281"/>
      <c r="T34" s="281"/>
      <c r="U34" s="281"/>
      <c r="V34" s="6"/>
      <c r="W34" s="672"/>
      <c r="X34" s="660"/>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8"/>
      <c r="AV34" s="614"/>
      <c r="AW34" s="614"/>
      <c r="AX34" s="614"/>
      <c r="AY34" s="614"/>
      <c r="AZ34" s="614"/>
      <c r="BA34" s="614"/>
      <c r="BB34" s="614"/>
      <c r="BC34" s="615"/>
      <c r="BD34" s="615"/>
      <c r="BE34" s="615"/>
      <c r="BF34" s="615"/>
      <c r="BG34" s="615"/>
      <c r="BH34" s="615"/>
      <c r="BI34" s="615"/>
      <c r="BN34" s="614"/>
      <c r="BO34" s="614"/>
      <c r="BP34" s="614"/>
      <c r="BQ34" s="614"/>
      <c r="BR34" s="614"/>
      <c r="BW34" s="615"/>
      <c r="BX34" s="615"/>
      <c r="BY34" s="615"/>
      <c r="BZ34" s="615"/>
      <c r="CA34" s="615"/>
      <c r="CF34" s="614"/>
      <c r="CG34" s="614"/>
      <c r="CH34" s="614"/>
      <c r="CI34" s="614"/>
      <c r="CJ34" s="614"/>
      <c r="CO34" s="615"/>
      <c r="CP34" s="615"/>
      <c r="CQ34" s="615"/>
      <c r="CR34" s="615"/>
      <c r="CS34" s="615"/>
      <c r="CX34" s="614"/>
      <c r="CY34" s="614"/>
      <c r="CZ34" s="614"/>
      <c r="DA34" s="614"/>
      <c r="DB34" s="614"/>
      <c r="DC34" s="6"/>
      <c r="DD34" s="6"/>
      <c r="DE34" s="6"/>
      <c r="DF34" s="6"/>
      <c r="DG34" s="6"/>
      <c r="DH34" s="6"/>
      <c r="DI34" s="6"/>
      <c r="DJ34" s="6"/>
      <c r="DK34" s="6"/>
      <c r="DL34" s="6"/>
      <c r="DM34" s="6"/>
      <c r="DN34" s="6"/>
      <c r="DO34" s="6"/>
      <c r="DP34" s="614"/>
      <c r="DQ34" s="614"/>
      <c r="DR34" s="614"/>
      <c r="DS34" s="614"/>
      <c r="DT34" s="614"/>
      <c r="DU34" s="6"/>
      <c r="DV34" s="6"/>
      <c r="DW34" s="6"/>
      <c r="DX34" s="6"/>
      <c r="DY34" s="6"/>
      <c r="DZ34" s="6"/>
      <c r="EA34" s="6"/>
      <c r="EB34" s="6"/>
      <c r="EC34" s="6"/>
      <c r="ED34" s="6"/>
      <c r="EE34" s="6"/>
      <c r="EF34" s="6"/>
      <c r="EG34" s="6"/>
    </row>
    <row r="35" hidden="1">
      <c r="A35" s="640"/>
      <c r="B35" s="281"/>
      <c r="C35" s="281"/>
      <c r="D35" s="668"/>
      <c r="E35" s="669"/>
      <c r="F35" s="670"/>
      <c r="G35" s="281"/>
      <c r="H35" s="281"/>
      <c r="I35" s="281"/>
      <c r="J35" s="281"/>
      <c r="K35" s="281"/>
      <c r="L35" s="281"/>
      <c r="M35" s="668"/>
      <c r="N35" s="665"/>
      <c r="O35" s="6"/>
      <c r="P35" s="671"/>
      <c r="Q35" s="281"/>
      <c r="R35" s="281"/>
      <c r="S35" s="281"/>
      <c r="T35" s="281"/>
      <c r="U35" s="281"/>
      <c r="V35" s="6"/>
      <c r="W35" s="672"/>
      <c r="X35" s="660"/>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8"/>
      <c r="AV35" s="614"/>
      <c r="AW35" s="614"/>
      <c r="AX35" s="614"/>
      <c r="AY35" s="614"/>
      <c r="AZ35" s="614"/>
      <c r="BA35" s="614"/>
      <c r="BB35" s="614"/>
      <c r="BC35" s="615"/>
      <c r="BD35" s="615"/>
      <c r="BE35" s="615"/>
      <c r="BF35" s="615"/>
      <c r="BG35" s="615"/>
      <c r="BH35" s="615"/>
      <c r="BI35" s="615"/>
      <c r="BN35" s="614"/>
      <c r="BO35" s="614"/>
      <c r="BP35" s="614"/>
      <c r="BQ35" s="614"/>
      <c r="BR35" s="614"/>
      <c r="BW35" s="615"/>
      <c r="BX35" s="615"/>
      <c r="BY35" s="615"/>
      <c r="BZ35" s="615"/>
      <c r="CA35" s="615"/>
      <c r="CF35" s="614"/>
      <c r="CG35" s="614"/>
      <c r="CH35" s="614"/>
      <c r="CI35" s="614"/>
      <c r="CJ35" s="614"/>
      <c r="CO35" s="615"/>
      <c r="CP35" s="615"/>
      <c r="CQ35" s="615"/>
      <c r="CR35" s="615"/>
      <c r="CS35" s="615"/>
      <c r="CX35" s="614"/>
      <c r="CY35" s="614"/>
      <c r="CZ35" s="614"/>
      <c r="DA35" s="614"/>
      <c r="DB35" s="614"/>
      <c r="DC35" s="6"/>
      <c r="DD35" s="6"/>
      <c r="DE35" s="6"/>
      <c r="DF35" s="6"/>
      <c r="DG35" s="6"/>
      <c r="DH35" s="6"/>
      <c r="DI35" s="6"/>
      <c r="DJ35" s="6"/>
      <c r="DK35" s="6"/>
      <c r="DL35" s="6"/>
      <c r="DM35" s="6"/>
      <c r="DN35" s="6"/>
      <c r="DO35" s="6"/>
      <c r="DP35" s="614"/>
      <c r="DQ35" s="614"/>
      <c r="DR35" s="614"/>
      <c r="DS35" s="614"/>
      <c r="DT35" s="614"/>
      <c r="DU35" s="6"/>
      <c r="DV35" s="6"/>
      <c r="DW35" s="6"/>
      <c r="DX35" s="6"/>
      <c r="DY35" s="6"/>
      <c r="DZ35" s="6"/>
      <c r="EA35" s="6"/>
      <c r="EB35" s="6"/>
      <c r="EC35" s="6"/>
      <c r="ED35" s="6"/>
      <c r="EE35" s="6"/>
      <c r="EF35" s="6"/>
      <c r="EG35" s="6"/>
    </row>
    <row r="36" hidden="1">
      <c r="A36" s="640"/>
      <c r="B36" s="281"/>
      <c r="C36" s="281"/>
      <c r="D36" s="668"/>
      <c r="E36" s="669"/>
      <c r="F36" s="670"/>
      <c r="G36" s="281"/>
      <c r="H36" s="281"/>
      <c r="I36" s="281"/>
      <c r="J36" s="281"/>
      <c r="K36" s="281"/>
      <c r="L36" s="281"/>
      <c r="M36" s="668"/>
      <c r="N36" s="665"/>
      <c r="O36" s="6"/>
      <c r="P36" s="671"/>
      <c r="Q36" s="281"/>
      <c r="R36" s="281"/>
      <c r="S36" s="281"/>
      <c r="T36" s="281"/>
      <c r="U36" s="281"/>
      <c r="V36" s="6"/>
      <c r="W36" s="672"/>
      <c r="X36" s="660"/>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8"/>
      <c r="AV36" s="614"/>
      <c r="AW36" s="614"/>
      <c r="AX36" s="614"/>
      <c r="AY36" s="614"/>
      <c r="AZ36" s="614"/>
      <c r="BA36" s="614"/>
      <c r="BB36" s="614"/>
      <c r="BC36" s="615"/>
      <c r="BD36" s="615"/>
      <c r="BE36" s="615"/>
      <c r="BF36" s="615"/>
      <c r="BG36" s="615"/>
      <c r="BH36" s="615"/>
      <c r="BI36" s="615"/>
      <c r="BN36" s="614"/>
      <c r="BO36" s="614"/>
      <c r="BP36" s="614"/>
      <c r="BQ36" s="614"/>
      <c r="BR36" s="614"/>
      <c r="BW36" s="615"/>
      <c r="BX36" s="615"/>
      <c r="BY36" s="615"/>
      <c r="BZ36" s="615"/>
      <c r="CA36" s="615"/>
      <c r="CF36" s="614"/>
      <c r="CG36" s="614"/>
      <c r="CH36" s="614"/>
      <c r="CI36" s="614"/>
      <c r="CJ36" s="614"/>
      <c r="CO36" s="615"/>
      <c r="CP36" s="615"/>
      <c r="CQ36" s="615"/>
      <c r="CR36" s="615"/>
      <c r="CS36" s="615"/>
      <c r="CX36" s="614"/>
      <c r="CY36" s="614"/>
      <c r="CZ36" s="614"/>
      <c r="DA36" s="614"/>
      <c r="DB36" s="614"/>
      <c r="DC36" s="6"/>
      <c r="DD36" s="6"/>
      <c r="DE36" s="6"/>
      <c r="DF36" s="6"/>
      <c r="DG36" s="6"/>
      <c r="DH36" s="6"/>
      <c r="DI36" s="6"/>
      <c r="DJ36" s="6"/>
      <c r="DK36" s="6"/>
      <c r="DL36" s="6"/>
      <c r="DM36" s="6"/>
      <c r="DN36" s="6"/>
      <c r="DO36" s="6"/>
      <c r="DP36" s="614"/>
      <c r="DQ36" s="614"/>
      <c r="DR36" s="614"/>
      <c r="DS36" s="614"/>
      <c r="DT36" s="614"/>
      <c r="DU36" s="6"/>
      <c r="DV36" s="6"/>
      <c r="DW36" s="6"/>
      <c r="DX36" s="6"/>
      <c r="DY36" s="6"/>
      <c r="DZ36" s="6"/>
      <c r="EA36" s="6"/>
      <c r="EB36" s="6"/>
      <c r="EC36" s="6"/>
      <c r="ED36" s="6"/>
      <c r="EE36" s="6"/>
      <c r="EF36" s="6"/>
      <c r="EG36" s="6"/>
    </row>
    <row r="37" hidden="1">
      <c r="A37" s="640"/>
      <c r="B37" s="281"/>
      <c r="C37" s="281"/>
      <c r="D37" s="668"/>
      <c r="E37" s="669"/>
      <c r="F37" s="670"/>
      <c r="G37" s="281"/>
      <c r="H37" s="281"/>
      <c r="I37" s="281"/>
      <c r="J37" s="281"/>
      <c r="K37" s="281"/>
      <c r="L37" s="281"/>
      <c r="M37" s="668"/>
      <c r="N37" s="665"/>
      <c r="O37" s="6"/>
      <c r="P37" s="671"/>
      <c r="Q37" s="281"/>
      <c r="R37" s="281"/>
      <c r="S37" s="281"/>
      <c r="T37" s="281"/>
      <c r="U37" s="281"/>
      <c r="V37" s="6"/>
      <c r="W37" s="672"/>
      <c r="X37" s="660"/>
      <c r="Y37" s="251"/>
      <c r="Z37" s="251"/>
      <c r="AA37" s="251"/>
      <c r="AB37" s="251"/>
      <c r="AC37" s="251"/>
      <c r="AD37" s="251"/>
      <c r="AE37" s="251"/>
      <c r="AF37" s="251"/>
      <c r="AG37" s="251"/>
      <c r="AH37" s="251"/>
      <c r="AI37" s="251"/>
      <c r="AJ37" s="251"/>
      <c r="AK37" s="251"/>
      <c r="AL37" s="251"/>
      <c r="AM37" s="251"/>
      <c r="AN37" s="251"/>
      <c r="AO37" s="251"/>
      <c r="AP37" s="251"/>
      <c r="AQ37" s="251"/>
      <c r="AR37" s="251"/>
      <c r="AS37" s="251"/>
      <c r="AT37" s="251"/>
      <c r="AU37" s="8"/>
      <c r="AV37" s="614"/>
      <c r="AW37" s="614"/>
      <c r="AX37" s="614"/>
      <c r="AY37" s="614"/>
      <c r="AZ37" s="614"/>
      <c r="BA37" s="614"/>
      <c r="BB37" s="614"/>
      <c r="BC37" s="615"/>
      <c r="BD37" s="615"/>
      <c r="BE37" s="615"/>
      <c r="BF37" s="615"/>
      <c r="BG37" s="615"/>
      <c r="BH37" s="615"/>
      <c r="BI37" s="615"/>
      <c r="BN37" s="614"/>
      <c r="BO37" s="614"/>
      <c r="BP37" s="614"/>
      <c r="BQ37" s="614"/>
      <c r="BR37" s="614"/>
      <c r="BW37" s="615"/>
      <c r="BX37" s="615"/>
      <c r="BY37" s="615"/>
      <c r="BZ37" s="615"/>
      <c r="CA37" s="615"/>
      <c r="CF37" s="614"/>
      <c r="CG37" s="614"/>
      <c r="CH37" s="614"/>
      <c r="CI37" s="614"/>
      <c r="CJ37" s="614"/>
      <c r="CO37" s="615"/>
      <c r="CP37" s="615"/>
      <c r="CQ37" s="615"/>
      <c r="CR37" s="615"/>
      <c r="CS37" s="615"/>
      <c r="CX37" s="614"/>
      <c r="CY37" s="614"/>
      <c r="CZ37" s="614"/>
      <c r="DA37" s="614"/>
      <c r="DB37" s="614"/>
      <c r="DC37" s="6"/>
      <c r="DD37" s="6"/>
      <c r="DE37" s="6"/>
      <c r="DF37" s="6"/>
      <c r="DG37" s="6"/>
      <c r="DH37" s="6"/>
      <c r="DI37" s="6"/>
      <c r="DJ37" s="6"/>
      <c r="DK37" s="6"/>
      <c r="DL37" s="6"/>
      <c r="DM37" s="6"/>
      <c r="DN37" s="6"/>
      <c r="DO37" s="6"/>
      <c r="DP37" s="614"/>
      <c r="DQ37" s="614"/>
      <c r="DR37" s="614"/>
      <c r="DS37" s="614"/>
      <c r="DT37" s="614"/>
      <c r="DU37" s="6"/>
      <c r="DV37" s="6"/>
      <c r="DW37" s="6"/>
      <c r="DX37" s="6"/>
      <c r="DY37" s="6"/>
      <c r="DZ37" s="6"/>
      <c r="EA37" s="6"/>
      <c r="EB37" s="6"/>
      <c r="EC37" s="6"/>
      <c r="ED37" s="6"/>
      <c r="EE37" s="6"/>
      <c r="EF37" s="6"/>
      <c r="EG37" s="6"/>
    </row>
    <row r="38" hidden="1">
      <c r="A38" s="640"/>
      <c r="B38" s="281"/>
      <c r="C38" s="281"/>
      <c r="D38" s="668"/>
      <c r="E38" s="669"/>
      <c r="F38" s="670"/>
      <c r="G38" s="281"/>
      <c r="H38" s="281"/>
      <c r="I38" s="281"/>
      <c r="J38" s="281"/>
      <c r="K38" s="281"/>
      <c r="L38" s="281"/>
      <c r="M38" s="668"/>
      <c r="P38" s="671"/>
      <c r="Q38" s="281"/>
      <c r="R38" s="281"/>
      <c r="S38" s="281"/>
      <c r="T38" s="281"/>
      <c r="U38" s="281"/>
      <c r="V38" s="6"/>
      <c r="W38" s="672"/>
      <c r="X38" s="660"/>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8"/>
      <c r="AV38" s="614"/>
      <c r="AW38" s="614"/>
      <c r="AX38" s="614"/>
      <c r="AY38" s="614"/>
      <c r="AZ38" s="614"/>
      <c r="BA38" s="614"/>
      <c r="BB38" s="614"/>
      <c r="BC38" s="615"/>
      <c r="BD38" s="615"/>
      <c r="BE38" s="615"/>
      <c r="BF38" s="615"/>
      <c r="BG38" s="615"/>
      <c r="BH38" s="615"/>
      <c r="BI38" s="615"/>
      <c r="BN38" s="614"/>
      <c r="BO38" s="614"/>
      <c r="BP38" s="614"/>
      <c r="BQ38" s="614"/>
      <c r="BR38" s="614"/>
      <c r="BW38" s="615"/>
      <c r="BX38" s="615"/>
      <c r="BY38" s="615"/>
      <c r="BZ38" s="615"/>
      <c r="CA38" s="615"/>
      <c r="CF38" s="614"/>
      <c r="CG38" s="614"/>
      <c r="CH38" s="614"/>
      <c r="CI38" s="614"/>
      <c r="CJ38" s="614"/>
      <c r="CO38" s="615"/>
      <c r="CP38" s="615"/>
      <c r="CQ38" s="615"/>
      <c r="CR38" s="615"/>
      <c r="CS38" s="615"/>
      <c r="CX38" s="614"/>
      <c r="CY38" s="614"/>
      <c r="CZ38" s="614"/>
      <c r="DA38" s="614"/>
      <c r="DB38" s="614"/>
      <c r="DC38" s="6"/>
      <c r="DD38" s="6"/>
      <c r="DE38" s="6"/>
      <c r="DF38" s="6"/>
      <c r="DG38" s="6"/>
      <c r="DH38" s="6"/>
      <c r="DI38" s="6"/>
      <c r="DJ38" s="6"/>
      <c r="DK38" s="6"/>
      <c r="DL38" s="6"/>
      <c r="DM38" s="6"/>
      <c r="DN38" s="6"/>
      <c r="DO38" s="6"/>
      <c r="DP38" s="614"/>
      <c r="DQ38" s="614"/>
      <c r="DR38" s="614"/>
      <c r="DS38" s="614"/>
      <c r="DT38" s="614"/>
      <c r="DU38" s="6"/>
      <c r="DV38" s="6"/>
      <c r="DW38" s="6"/>
      <c r="DX38" s="6"/>
      <c r="DY38" s="6"/>
      <c r="DZ38" s="6"/>
      <c r="EA38" s="6"/>
      <c r="EB38" s="6"/>
      <c r="EC38" s="6"/>
      <c r="ED38" s="6"/>
      <c r="EE38" s="6"/>
      <c r="EF38" s="6"/>
      <c r="EG38" s="6"/>
    </row>
    <row r="39" hidden="1">
      <c r="A39" s="640">
        <f>formulas!KN21</f>
        <v>0</v>
      </c>
      <c r="B39" s="281"/>
      <c r="C39" s="281"/>
      <c r="D39" s="668"/>
      <c r="E39" s="669"/>
      <c r="F39" s="670"/>
      <c r="G39" s="281"/>
      <c r="H39" s="281"/>
      <c r="I39" s="281"/>
      <c r="J39" s="281"/>
      <c r="K39" s="281"/>
      <c r="L39" s="281"/>
      <c r="M39" s="668"/>
      <c r="N39" s="665"/>
      <c r="O39" s="673"/>
      <c r="P39" s="671"/>
      <c r="Q39" s="281"/>
      <c r="R39" s="281"/>
      <c r="S39" s="281"/>
      <c r="T39" s="281"/>
      <c r="U39" s="281"/>
      <c r="V39" s="6"/>
      <c r="W39" s="672"/>
      <c r="X39" s="660">
        <f t="shared" ref="X39:X102" si="1050">A39</f>
        <v>0</v>
      </c>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8"/>
      <c r="AV39" s="614"/>
      <c r="AW39" s="614"/>
      <c r="AX39" s="614"/>
      <c r="AY39" s="614"/>
      <c r="AZ39" s="614"/>
      <c r="BA39" s="614"/>
      <c r="BB39" s="614"/>
      <c r="BC39" s="615"/>
      <c r="BD39" s="615"/>
      <c r="BE39" s="615"/>
      <c r="BF39" s="615"/>
      <c r="BG39" s="615"/>
      <c r="BH39" s="615"/>
      <c r="BI39" s="615"/>
      <c r="BN39" s="614"/>
      <c r="BO39" s="614"/>
      <c r="BP39" s="614"/>
      <c r="BQ39" s="614"/>
      <c r="BR39" s="614"/>
      <c r="BW39" s="615"/>
      <c r="BX39" s="615"/>
      <c r="BY39" s="615"/>
      <c r="BZ39" s="615"/>
      <c r="CA39" s="615"/>
      <c r="CF39" s="614"/>
      <c r="CG39" s="614"/>
      <c r="CH39" s="614"/>
      <c r="CI39" s="614"/>
      <c r="CJ39" s="614"/>
      <c r="CO39" s="615"/>
      <c r="CP39" s="615"/>
      <c r="CQ39" s="615"/>
      <c r="CR39" s="615"/>
      <c r="CS39" s="615"/>
      <c r="CX39" s="614"/>
      <c r="CY39" s="614"/>
      <c r="CZ39" s="614"/>
      <c r="DA39" s="614"/>
      <c r="DB39" s="614"/>
      <c r="DC39" s="6"/>
      <c r="DD39" s="6"/>
      <c r="DE39" s="6"/>
      <c r="DF39" s="6"/>
      <c r="DG39" s="6"/>
      <c r="DH39" s="6"/>
      <c r="DI39" s="6"/>
      <c r="DJ39" s="6"/>
      <c r="DK39" s="6"/>
      <c r="DL39" s="6"/>
      <c r="DM39" s="6"/>
      <c r="DN39" s="6"/>
      <c r="DO39" s="6"/>
      <c r="DP39" s="614"/>
      <c r="DQ39" s="614"/>
      <c r="DR39" s="614"/>
      <c r="DS39" s="614"/>
      <c r="DT39" s="614"/>
      <c r="DU39" s="6"/>
      <c r="DV39" s="6"/>
      <c r="DW39" s="6"/>
      <c r="DX39" s="6"/>
      <c r="DY39" s="6"/>
      <c r="DZ39" s="6"/>
      <c r="EA39" s="6"/>
      <c r="EB39" s="6"/>
      <c r="EC39" s="6"/>
      <c r="ED39" s="6"/>
      <c r="EE39" s="6"/>
      <c r="EF39" s="6"/>
      <c r="EG39" s="6"/>
    </row>
    <row r="40" hidden="1">
      <c r="A40" s="640">
        <f>formulas!KN22</f>
        <v>0</v>
      </c>
      <c r="B40" s="281"/>
      <c r="C40" s="281"/>
      <c r="D40" s="668"/>
      <c r="E40" s="669"/>
      <c r="F40" s="670"/>
      <c r="G40" s="281"/>
      <c r="H40" s="281"/>
      <c r="I40" s="281"/>
      <c r="J40" s="281"/>
      <c r="K40" s="281"/>
      <c r="L40" s="281"/>
      <c r="M40" s="668"/>
      <c r="N40" s="665"/>
      <c r="O40" s="673"/>
      <c r="P40" s="671"/>
      <c r="Q40" s="281"/>
      <c r="R40" s="281"/>
      <c r="S40" s="281"/>
      <c r="T40" s="281"/>
      <c r="U40" s="281"/>
      <c r="V40" s="6"/>
      <c r="W40" s="672"/>
      <c r="X40" s="660">
        <f t="shared" si="1050"/>
        <v>0</v>
      </c>
      <c r="Y40" s="251"/>
      <c r="Z40" s="251"/>
      <c r="AA40" s="251"/>
      <c r="AB40" s="251"/>
      <c r="AC40" s="251"/>
      <c r="AD40" s="251"/>
      <c r="AE40" s="251"/>
      <c r="AF40" s="251"/>
      <c r="AG40" s="251"/>
      <c r="AH40" s="251"/>
      <c r="AI40" s="251"/>
      <c r="AJ40" s="251"/>
      <c r="AK40" s="251"/>
      <c r="AL40" s="251"/>
      <c r="AM40" s="251"/>
      <c r="AN40" s="251"/>
      <c r="AO40" s="251"/>
      <c r="AP40" s="251"/>
      <c r="AQ40" s="251"/>
      <c r="AR40" s="251"/>
      <c r="AS40" s="251"/>
      <c r="AT40" s="251"/>
      <c r="AU40" s="8"/>
      <c r="AV40" s="614"/>
      <c r="AW40" s="614"/>
      <c r="AX40" s="614"/>
      <c r="AY40" s="614"/>
      <c r="AZ40" s="614"/>
      <c r="BA40" s="614"/>
      <c r="BB40" s="614"/>
      <c r="BC40" s="615"/>
      <c r="BD40" s="615"/>
      <c r="BE40" s="615"/>
      <c r="BF40" s="615"/>
      <c r="BG40" s="615"/>
      <c r="BH40" s="615"/>
      <c r="BI40" s="615"/>
      <c r="BN40" s="614"/>
      <c r="BO40" s="614"/>
      <c r="BP40" s="614"/>
      <c r="BQ40" s="614"/>
      <c r="BR40" s="614"/>
      <c r="BW40" s="615"/>
      <c r="BX40" s="615"/>
      <c r="BY40" s="615"/>
      <c r="BZ40" s="615"/>
      <c r="CA40" s="615"/>
      <c r="CF40" s="614"/>
      <c r="CG40" s="614"/>
      <c r="CH40" s="614"/>
      <c r="CI40" s="614"/>
      <c r="CJ40" s="614"/>
      <c r="CO40" s="615"/>
      <c r="CP40" s="615"/>
      <c r="CQ40" s="615"/>
      <c r="CR40" s="615"/>
      <c r="CS40" s="615"/>
      <c r="CX40" s="614"/>
      <c r="CY40" s="614"/>
      <c r="CZ40" s="614"/>
      <c r="DA40" s="614"/>
      <c r="DB40" s="614"/>
      <c r="DC40" s="6"/>
      <c r="DD40" s="6"/>
      <c r="DE40" s="6"/>
      <c r="DF40" s="6"/>
      <c r="DG40" s="6"/>
      <c r="DH40" s="6"/>
      <c r="DI40" s="6"/>
      <c r="DJ40" s="6"/>
      <c r="DK40" s="6"/>
      <c r="DL40" s="6"/>
      <c r="DM40" s="6"/>
      <c r="DN40" s="6"/>
      <c r="DO40" s="6"/>
      <c r="DP40" s="614"/>
      <c r="DQ40" s="614"/>
      <c r="DR40" s="614"/>
      <c r="DS40" s="614"/>
      <c r="DT40" s="614"/>
      <c r="DU40" s="6"/>
      <c r="DV40" s="6"/>
      <c r="DW40" s="6"/>
      <c r="DX40" s="6"/>
      <c r="DY40" s="6"/>
      <c r="DZ40" s="6"/>
      <c r="EA40" s="6"/>
      <c r="EB40" s="6"/>
      <c r="EC40" s="6"/>
      <c r="ED40" s="6"/>
      <c r="EE40" s="6"/>
      <c r="EF40" s="6"/>
      <c r="EG40" s="6"/>
    </row>
    <row r="41" hidden="1">
      <c r="A41" s="640">
        <f>formulas!KN23</f>
        <v>0</v>
      </c>
      <c r="B41" s="281"/>
      <c r="C41" s="281"/>
      <c r="D41" s="668"/>
      <c r="E41" s="669"/>
      <c r="F41" s="670"/>
      <c r="G41" s="281"/>
      <c r="H41" s="281"/>
      <c r="I41" s="281"/>
      <c r="J41" s="281"/>
      <c r="K41" s="281"/>
      <c r="L41" s="281"/>
      <c r="M41" s="668"/>
      <c r="N41" s="665" t="s">
        <v>898</v>
      </c>
      <c r="O41" s="674">
        <f>(B46+B69)/2</f>
        <v>0</v>
      </c>
      <c r="P41" s="671"/>
      <c r="Q41" s="281"/>
      <c r="R41" s="281"/>
      <c r="S41" s="281"/>
      <c r="T41" s="281"/>
      <c r="U41" s="281"/>
      <c r="V41" s="6"/>
      <c r="W41" s="672"/>
      <c r="X41" s="660">
        <f t="shared" si="1050"/>
        <v>0</v>
      </c>
      <c r="Y41" s="251"/>
      <c r="Z41" s="251"/>
      <c r="AA41" s="251"/>
      <c r="AB41" s="251"/>
      <c r="AC41" s="251"/>
      <c r="AD41" s="251"/>
      <c r="AE41" s="251"/>
      <c r="AF41" s="251"/>
      <c r="AG41" s="251"/>
      <c r="AH41" s="251"/>
      <c r="AI41" s="251"/>
      <c r="AJ41" s="251"/>
      <c r="AK41" s="251"/>
      <c r="AL41" s="251"/>
      <c r="AM41" s="251"/>
      <c r="AN41" s="251"/>
      <c r="AO41" s="251"/>
      <c r="AP41" s="251"/>
      <c r="AQ41" s="251"/>
      <c r="AR41" s="251"/>
      <c r="AS41" s="251"/>
      <c r="AT41" s="251"/>
      <c r="AU41" s="8"/>
      <c r="AV41" s="614"/>
      <c r="AW41" s="614"/>
      <c r="AX41" s="614"/>
      <c r="AY41" s="614"/>
      <c r="AZ41" s="614"/>
      <c r="BA41" s="614"/>
      <c r="BB41" s="614"/>
      <c r="BC41" s="615"/>
      <c r="BD41" s="615"/>
      <c r="BE41" s="615"/>
      <c r="BF41" s="615"/>
      <c r="BG41" s="615"/>
      <c r="BH41" s="615"/>
      <c r="BI41" s="615"/>
      <c r="BN41" s="614"/>
      <c r="BO41" s="614"/>
      <c r="BP41" s="614"/>
      <c r="BQ41" s="614"/>
      <c r="BR41" s="614"/>
      <c r="BW41" s="615"/>
      <c r="BX41" s="615"/>
      <c r="BY41" s="615"/>
      <c r="BZ41" s="615"/>
      <c r="CA41" s="615"/>
      <c r="CF41" s="614"/>
      <c r="CG41" s="614"/>
      <c r="CH41" s="614"/>
      <c r="CI41" s="614"/>
      <c r="CJ41" s="614"/>
      <c r="CO41" s="615"/>
      <c r="CP41" s="615"/>
      <c r="CQ41" s="615"/>
      <c r="CR41" s="615"/>
      <c r="CS41" s="615"/>
      <c r="CX41" s="614"/>
      <c r="CY41" s="614"/>
      <c r="CZ41" s="614"/>
      <c r="DA41" s="614"/>
      <c r="DB41" s="614"/>
      <c r="DC41" s="6"/>
      <c r="DD41" s="6"/>
      <c r="DE41" s="6"/>
      <c r="DF41" s="6"/>
      <c r="DG41" s="6"/>
      <c r="DH41" s="6"/>
      <c r="DI41" s="6"/>
      <c r="DJ41" s="6"/>
      <c r="DK41" s="6"/>
      <c r="DL41" s="6"/>
      <c r="DM41" s="6"/>
      <c r="DN41" s="6"/>
      <c r="DO41" s="6"/>
      <c r="DP41" s="614"/>
      <c r="DQ41" s="614"/>
      <c r="DR41" s="614"/>
      <c r="DS41" s="614"/>
      <c r="DT41" s="614"/>
      <c r="DU41" s="6"/>
      <c r="DV41" s="6"/>
      <c r="DW41" s="6"/>
      <c r="DX41" s="6"/>
      <c r="DY41" s="6"/>
      <c r="DZ41" s="6"/>
      <c r="EA41" s="6"/>
      <c r="EB41" s="6"/>
      <c r="EC41" s="6"/>
      <c r="ED41" s="6"/>
      <c r="EE41" s="6"/>
      <c r="EF41" s="6"/>
      <c r="EG41" s="6"/>
    </row>
    <row r="42" hidden="1">
      <c r="A42" s="640">
        <f>formulas!KN24</f>
        <v>0</v>
      </c>
      <c r="B42" s="281"/>
      <c r="C42" s="281"/>
      <c r="D42" s="668"/>
      <c r="E42" s="669"/>
      <c r="F42" s="670"/>
      <c r="G42" s="281"/>
      <c r="H42" s="281"/>
      <c r="I42" s="281"/>
      <c r="J42" s="281"/>
      <c r="K42" s="281"/>
      <c r="L42" s="281"/>
      <c r="M42" s="668"/>
      <c r="N42" s="665" t="s">
        <v>899</v>
      </c>
      <c r="O42" s="673">
        <f>SUM(A4:A7)</f>
        <v>300</v>
      </c>
      <c r="P42" s="671">
        <f t="shared" si="1038"/>
        <v>0</v>
      </c>
      <c r="Q42" s="281">
        <f>Q38</f>
        <v>0</v>
      </c>
      <c r="R42" s="281">
        <f>R38</f>
        <v>0</v>
      </c>
      <c r="S42" s="281">
        <f t="shared" si="1039"/>
        <v>0</v>
      </c>
      <c r="T42" s="281">
        <f t="shared" si="1040"/>
        <v>0</v>
      </c>
      <c r="U42" s="281">
        <f>U38</f>
        <v>0</v>
      </c>
      <c r="V42" s="6">
        <f t="shared" si="1041"/>
        <v>0</v>
      </c>
      <c r="W42" s="672">
        <f t="shared" si="1042"/>
        <v>0</v>
      </c>
      <c r="X42" s="660">
        <f t="shared" si="1050"/>
        <v>0</v>
      </c>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8"/>
      <c r="AV42" s="614"/>
      <c r="AW42" s="614"/>
      <c r="AX42" s="614"/>
      <c r="AY42" s="614"/>
      <c r="AZ42" s="614"/>
      <c r="BA42" s="614"/>
      <c r="BB42" s="614"/>
      <c r="BC42" s="615"/>
      <c r="BD42" s="615"/>
      <c r="BE42" s="615"/>
      <c r="BF42" s="615"/>
      <c r="BG42" s="615"/>
      <c r="BH42" s="615"/>
      <c r="BI42" s="615"/>
      <c r="BN42" s="614"/>
      <c r="BO42" s="614"/>
      <c r="BP42" s="614"/>
      <c r="BQ42" s="614"/>
      <c r="BR42" s="614"/>
      <c r="BW42" s="615"/>
      <c r="BX42" s="615"/>
      <c r="BY42" s="615"/>
      <c r="BZ42" s="615"/>
      <c r="CA42" s="615"/>
      <c r="CF42" s="614"/>
      <c r="CG42" s="614"/>
      <c r="CH42" s="614"/>
      <c r="CI42" s="614"/>
      <c r="CJ42" s="614"/>
      <c r="CO42" s="615"/>
      <c r="CP42" s="615"/>
      <c r="CQ42" s="615"/>
      <c r="CR42" s="615"/>
      <c r="CS42" s="615"/>
      <c r="CX42" s="614"/>
      <c r="CY42" s="614"/>
      <c r="CZ42" s="614"/>
      <c r="DA42" s="614"/>
      <c r="DB42" s="614"/>
      <c r="DC42" s="6"/>
      <c r="DD42" s="6"/>
      <c r="DE42" s="6"/>
      <c r="DF42" s="6"/>
      <c r="DG42" s="6"/>
      <c r="DH42" s="6"/>
      <c r="DI42" s="6"/>
      <c r="DJ42" s="6"/>
      <c r="DK42" s="6"/>
      <c r="DL42" s="6"/>
      <c r="DM42" s="6"/>
      <c r="DN42" s="6"/>
      <c r="DO42" s="6"/>
      <c r="DP42" s="614"/>
      <c r="DQ42" s="614"/>
      <c r="DR42" s="614"/>
      <c r="DS42" s="614"/>
      <c r="DT42" s="614"/>
      <c r="DU42" s="6"/>
      <c r="DV42" s="6"/>
      <c r="DW42" s="6"/>
      <c r="DX42" s="6"/>
      <c r="DY42" s="6"/>
      <c r="DZ42" s="6"/>
      <c r="EA42" s="6"/>
      <c r="EB42" s="6"/>
      <c r="EC42" s="6"/>
      <c r="ED42" s="6"/>
      <c r="EE42" s="6"/>
      <c r="EF42" s="6"/>
      <c r="EG42" s="6"/>
    </row>
    <row r="43" hidden="1">
      <c r="A43" s="640">
        <f>formulas!KN25</f>
        <v>0</v>
      </c>
      <c r="B43" s="281"/>
      <c r="C43" s="281"/>
      <c r="D43" s="668"/>
      <c r="E43" s="669"/>
      <c r="F43" s="670"/>
      <c r="G43" s="281"/>
      <c r="H43" s="281"/>
      <c r="I43" s="281"/>
      <c r="J43" s="281"/>
      <c r="K43" s="281"/>
      <c r="L43" s="281"/>
      <c r="M43" s="668"/>
      <c r="N43" s="665" t="s">
        <v>900</v>
      </c>
      <c r="O43" s="6">
        <f>O42*O41</f>
        <v>0</v>
      </c>
      <c r="P43" s="671">
        <f t="shared" si="1038"/>
        <v>0</v>
      </c>
      <c r="Q43" s="281">
        <f t="shared" ref="Q43:Q44" si="1051">Q42</f>
        <v>0</v>
      </c>
      <c r="R43" s="281">
        <f t="shared" ref="R43:R44" si="1052">R42</f>
        <v>0</v>
      </c>
      <c r="S43" s="281">
        <f t="shared" si="1039"/>
        <v>0</v>
      </c>
      <c r="T43" s="281">
        <f t="shared" si="1040"/>
        <v>0</v>
      </c>
      <c r="U43" s="281">
        <f t="shared" ref="U43:U44" si="1053">U42</f>
        <v>0</v>
      </c>
      <c r="V43" s="6">
        <f t="shared" si="1041"/>
        <v>0</v>
      </c>
      <c r="W43" s="672">
        <f t="shared" si="1042"/>
        <v>0</v>
      </c>
      <c r="X43" s="660">
        <f t="shared" si="1050"/>
        <v>0</v>
      </c>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8"/>
      <c r="AV43" s="614"/>
      <c r="AW43" s="614"/>
      <c r="AX43" s="614"/>
      <c r="AY43" s="614"/>
      <c r="AZ43" s="614"/>
      <c r="BA43" s="614"/>
      <c r="BB43" s="614"/>
      <c r="BC43" s="615"/>
      <c r="BD43" s="615"/>
      <c r="BE43" s="615"/>
      <c r="BF43" s="615"/>
      <c r="BG43" s="615"/>
      <c r="BH43" s="615"/>
      <c r="BI43" s="615"/>
      <c r="BN43" s="614"/>
      <c r="BO43" s="614"/>
      <c r="BP43" s="614"/>
      <c r="BQ43" s="614"/>
      <c r="BR43" s="614"/>
      <c r="BW43" s="615"/>
      <c r="BX43" s="615"/>
      <c r="BY43" s="615"/>
      <c r="BZ43" s="615"/>
      <c r="CA43" s="615"/>
      <c r="CF43" s="614"/>
      <c r="CG43" s="614"/>
      <c r="CH43" s="614"/>
      <c r="CI43" s="614"/>
      <c r="CJ43" s="614"/>
      <c r="CO43" s="615"/>
      <c r="CP43" s="615"/>
      <c r="CQ43" s="615"/>
      <c r="CR43" s="615"/>
      <c r="CS43" s="615"/>
      <c r="CX43" s="614"/>
      <c r="CY43" s="614"/>
      <c r="CZ43" s="614"/>
      <c r="DA43" s="614"/>
      <c r="DB43" s="614"/>
      <c r="DC43" s="6"/>
      <c r="DD43" s="6"/>
      <c r="DE43" s="6"/>
      <c r="DF43" s="6"/>
      <c r="DG43" s="6"/>
      <c r="DH43" s="6"/>
      <c r="DI43" s="6"/>
      <c r="DJ43" s="6"/>
      <c r="DK43" s="6"/>
      <c r="DL43" s="6"/>
      <c r="DM43" s="6"/>
      <c r="DN43" s="6"/>
      <c r="DO43" s="6"/>
      <c r="DP43" s="614"/>
      <c r="DQ43" s="614"/>
      <c r="DR43" s="614"/>
      <c r="DS43" s="614"/>
      <c r="DT43" s="614"/>
      <c r="DU43" s="6"/>
      <c r="DV43" s="6"/>
      <c r="DW43" s="6"/>
      <c r="DX43" s="6"/>
      <c r="DY43" s="6"/>
      <c r="DZ43" s="6"/>
      <c r="EA43" s="6"/>
      <c r="EB43" s="6"/>
      <c r="EC43" s="6"/>
      <c r="ED43" s="6"/>
      <c r="EE43" s="6"/>
      <c r="EF43" s="6"/>
      <c r="EG43" s="6"/>
    </row>
    <row r="44" hidden="1">
      <c r="A44" s="640">
        <f>formulas!KN26</f>
        <v>0</v>
      </c>
      <c r="B44" s="281"/>
      <c r="C44" s="281"/>
      <c r="D44" s="668"/>
      <c r="E44" s="669"/>
      <c r="F44" s="670"/>
      <c r="G44" s="281"/>
      <c r="H44" s="281"/>
      <c r="I44" s="281"/>
      <c r="J44" s="281"/>
      <c r="K44" s="281"/>
      <c r="L44" s="281"/>
      <c r="M44" s="668"/>
      <c r="N44" s="282" t="s">
        <v>875</v>
      </c>
      <c r="O44" s="53">
        <f>C20</f>
        <v>0.12</v>
      </c>
      <c r="P44" s="671">
        <f t="shared" si="1038"/>
        <v>0</v>
      </c>
      <c r="Q44" s="281">
        <f t="shared" si="1051"/>
        <v>0</v>
      </c>
      <c r="R44" s="281">
        <f t="shared" si="1052"/>
        <v>0</v>
      </c>
      <c r="S44" s="281">
        <f t="shared" si="1039"/>
        <v>0</v>
      </c>
      <c r="T44" s="281">
        <f t="shared" si="1040"/>
        <v>0</v>
      </c>
      <c r="U44" s="281">
        <f t="shared" si="1053"/>
        <v>0</v>
      </c>
      <c r="V44" s="6">
        <f t="shared" si="1041"/>
        <v>0</v>
      </c>
      <c r="W44" s="672">
        <f t="shared" si="1042"/>
        <v>0</v>
      </c>
      <c r="X44" s="660">
        <f t="shared" si="1050"/>
        <v>0</v>
      </c>
      <c r="Y44" s="251"/>
      <c r="Z44" s="251"/>
      <c r="AA44" s="251"/>
      <c r="AB44" s="251"/>
      <c r="AC44" s="251"/>
      <c r="AD44" s="251"/>
      <c r="AE44" s="251"/>
      <c r="AF44" s="251"/>
      <c r="AG44" s="251"/>
      <c r="AH44" s="251"/>
      <c r="AI44" s="251"/>
      <c r="AJ44" s="251"/>
      <c r="AK44" s="251"/>
      <c r="AL44" s="251"/>
      <c r="AM44" s="251"/>
      <c r="AN44" s="251"/>
      <c r="AO44" s="251"/>
      <c r="AP44" s="251"/>
      <c r="AQ44" s="251"/>
      <c r="AR44" s="251"/>
      <c r="AS44" s="251"/>
      <c r="AT44" s="251"/>
      <c r="AU44" s="8"/>
      <c r="AV44" s="614"/>
      <c r="AW44" s="614"/>
      <c r="AX44" s="614"/>
      <c r="AY44" s="614"/>
      <c r="AZ44" s="614"/>
      <c r="BA44" s="614"/>
      <c r="BB44" s="614"/>
      <c r="BC44" s="615"/>
      <c r="BD44" s="615"/>
      <c r="BE44" s="615"/>
      <c r="BF44" s="615"/>
      <c r="BG44" s="615"/>
      <c r="BH44" s="615"/>
      <c r="BI44" s="615"/>
      <c r="BN44" s="614"/>
      <c r="BO44" s="614"/>
      <c r="BP44" s="614"/>
      <c r="BQ44" s="614"/>
      <c r="BR44" s="614"/>
      <c r="BW44" s="615"/>
      <c r="BX44" s="615"/>
      <c r="BY44" s="615"/>
      <c r="BZ44" s="615"/>
      <c r="CA44" s="615"/>
      <c r="CF44" s="614"/>
      <c r="CG44" s="614"/>
      <c r="CH44" s="614"/>
      <c r="CI44" s="614"/>
      <c r="CJ44" s="614"/>
      <c r="CO44" s="615"/>
      <c r="CP44" s="615"/>
      <c r="CQ44" s="615"/>
      <c r="CR44" s="615"/>
      <c r="CS44" s="615"/>
      <c r="CX44" s="614"/>
      <c r="CY44" s="614"/>
      <c r="CZ44" s="614"/>
      <c r="DA44" s="614"/>
      <c r="DB44" s="614"/>
      <c r="DC44" s="6"/>
      <c r="DD44" s="6"/>
      <c r="DE44" s="6"/>
      <c r="DF44" s="6"/>
      <c r="DG44" s="6"/>
      <c r="DH44" s="6"/>
      <c r="DI44" s="6"/>
      <c r="DJ44" s="6"/>
      <c r="DK44" s="6"/>
      <c r="DL44" s="6"/>
      <c r="DM44" s="6"/>
      <c r="DN44" s="6"/>
      <c r="DO44" s="6"/>
      <c r="DP44" s="614"/>
      <c r="DQ44" s="614"/>
      <c r="DR44" s="614"/>
      <c r="DS44" s="614"/>
      <c r="DT44" s="614"/>
      <c r="DU44" s="6"/>
      <c r="DV44" s="6"/>
      <c r="DW44" s="6"/>
      <c r="DX44" s="6"/>
      <c r="DY44" s="6"/>
      <c r="DZ44" s="6"/>
      <c r="EA44" s="6"/>
      <c r="EB44" s="6"/>
      <c r="EC44" s="6"/>
      <c r="ED44" s="6"/>
      <c r="EE44" s="6"/>
      <c r="EF44" s="6"/>
      <c r="EG44" s="6"/>
    </row>
    <row r="45" ht="15" hidden="1">
      <c r="A45" s="640"/>
      <c r="B45" s="281"/>
      <c r="C45" s="281"/>
      <c r="D45" s="668"/>
      <c r="E45" s="669"/>
      <c r="F45" s="670"/>
      <c r="G45" s="281"/>
      <c r="H45" s="281"/>
      <c r="I45" s="281"/>
      <c r="J45" s="281"/>
      <c r="K45" s="281"/>
      <c r="L45" s="281"/>
      <c r="M45" s="668"/>
      <c r="N45" s="391" t="s">
        <v>901</v>
      </c>
      <c r="O45" s="675" t="e">
        <f>O43+O90+O137+O183</f>
        <v>#REF!</v>
      </c>
      <c r="P45" s="671"/>
      <c r="Q45" s="281"/>
      <c r="R45" s="281"/>
      <c r="S45" s="281"/>
      <c r="T45" s="281"/>
      <c r="U45" s="281"/>
      <c r="V45" s="281"/>
      <c r="W45" s="672"/>
      <c r="X45" s="660"/>
      <c r="Y45" s="251"/>
      <c r="Z45" s="251"/>
      <c r="AA45" s="251"/>
      <c r="AB45" s="251"/>
      <c r="AC45" s="251"/>
      <c r="AD45" s="251"/>
      <c r="AE45" s="251"/>
      <c r="AF45" s="251"/>
      <c r="AG45" s="251"/>
      <c r="AH45" s="251"/>
      <c r="AI45" s="251"/>
      <c r="AJ45" s="251"/>
      <c r="AK45" s="251"/>
      <c r="AL45" s="251"/>
      <c r="AM45" s="251"/>
      <c r="AN45" s="251"/>
      <c r="AO45" s="251"/>
      <c r="AP45" s="251"/>
      <c r="AQ45" s="251"/>
      <c r="AR45" s="251"/>
      <c r="AS45" s="251"/>
      <c r="AT45" s="251"/>
      <c r="AU45" s="8"/>
      <c r="AV45" s="614"/>
      <c r="AW45" s="614"/>
      <c r="AX45" s="614"/>
      <c r="AY45" s="614"/>
      <c r="AZ45" s="614"/>
      <c r="BA45" s="614"/>
      <c r="BB45" s="614"/>
      <c r="BC45" s="615"/>
      <c r="BD45" s="615"/>
      <c r="BE45" s="615"/>
      <c r="BF45" s="615"/>
      <c r="BG45" s="615"/>
      <c r="BH45" s="615"/>
      <c r="BI45" s="615"/>
      <c r="BN45" s="614"/>
      <c r="BO45" s="614"/>
      <c r="BP45" s="614"/>
      <c r="BQ45" s="614"/>
      <c r="BR45" s="614"/>
      <c r="BW45" s="615"/>
      <c r="BX45" s="615"/>
      <c r="BY45" s="615"/>
      <c r="BZ45" s="615"/>
      <c r="CA45" s="615"/>
      <c r="CF45" s="614"/>
      <c r="CG45" s="614"/>
      <c r="CH45" s="614"/>
      <c r="CI45" s="614"/>
      <c r="CJ45" s="614"/>
      <c r="CO45" s="615"/>
      <c r="CP45" s="615"/>
      <c r="CQ45" s="615"/>
      <c r="CR45" s="615"/>
      <c r="CS45" s="615"/>
      <c r="CX45" s="614"/>
      <c r="CY45" s="614"/>
      <c r="CZ45" s="614"/>
      <c r="DA45" s="614"/>
      <c r="DB45" s="614"/>
      <c r="DC45" s="6"/>
      <c r="DD45" s="6"/>
      <c r="DE45" s="6"/>
      <c r="DF45" s="6"/>
      <c r="DG45" s="6"/>
      <c r="DH45" s="6"/>
      <c r="DI45" s="6"/>
      <c r="DJ45" s="6"/>
      <c r="DK45" s="6"/>
      <c r="DL45" s="6"/>
      <c r="DM45" s="6"/>
      <c r="DN45" s="6"/>
      <c r="DO45" s="6"/>
      <c r="DP45" s="614"/>
      <c r="DQ45" s="614"/>
      <c r="DR45" s="614"/>
      <c r="DS45" s="614"/>
      <c r="DT45" s="614"/>
      <c r="DU45" s="6"/>
      <c r="DV45" s="6"/>
      <c r="DW45" s="6"/>
      <c r="DX45" s="6"/>
      <c r="DY45" s="6"/>
      <c r="DZ45" s="6"/>
      <c r="EA45" s="6"/>
      <c r="EB45" s="6"/>
      <c r="EC45" s="6"/>
      <c r="ED45" s="6"/>
      <c r="EE45" s="6"/>
      <c r="EF45" s="6"/>
      <c r="EG45" s="6"/>
    </row>
    <row r="46" ht="13.800000000000001" hidden="1">
      <c r="A46" s="676" t="s">
        <v>902</v>
      </c>
      <c r="B46" s="677">
        <f>SUM(B25:B45)</f>
        <v>0</v>
      </c>
      <c r="C46" s="678">
        <f>IF(B46=0,0,D46/B46)</f>
        <v>0</v>
      </c>
      <c r="D46" s="679" t="e">
        <f>SUM(D25:D45)</f>
        <v>#REF!</v>
      </c>
      <c r="E46" s="680"/>
      <c r="F46" s="681" t="e">
        <f>SUM(F25:F45)</f>
        <v>#REF!</v>
      </c>
      <c r="G46" s="682" t="e">
        <f>IF(F46=0,,H46/F46)</f>
        <v>#REF!</v>
      </c>
      <c r="H46" s="677" t="e">
        <f>SUM(H25:H45)</f>
        <v>#REF!</v>
      </c>
      <c r="I46" s="677"/>
      <c r="J46" s="677"/>
      <c r="K46" s="677"/>
      <c r="L46" s="677"/>
      <c r="M46" s="679"/>
      <c r="N46" s="683" t="s">
        <v>903</v>
      </c>
      <c r="O46" s="684" t="e">
        <f>(O43/O45)*O44*O41</f>
        <v>#REF!</v>
      </c>
      <c r="P46" s="671"/>
      <c r="Q46" s="281"/>
      <c r="R46" s="281"/>
      <c r="S46" s="281"/>
      <c r="T46" s="281"/>
      <c r="U46" s="281"/>
      <c r="V46" s="281"/>
      <c r="W46" s="672"/>
      <c r="X46" s="660"/>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8"/>
      <c r="AV46" s="614"/>
      <c r="AW46" s="614"/>
      <c r="AX46" s="614"/>
      <c r="AY46" s="614"/>
      <c r="AZ46" s="614"/>
      <c r="BA46" s="614"/>
      <c r="BB46" s="614"/>
      <c r="BC46" s="615"/>
      <c r="BD46" s="615"/>
      <c r="BE46" s="615"/>
      <c r="BF46" s="615"/>
      <c r="BG46" s="615"/>
      <c r="BH46" s="615"/>
      <c r="BI46" s="615"/>
      <c r="BN46" s="614"/>
      <c r="BO46" s="614"/>
      <c r="BP46" s="614"/>
      <c r="BQ46" s="614"/>
      <c r="BR46" s="614"/>
      <c r="BW46" s="615"/>
      <c r="BX46" s="615"/>
      <c r="BY46" s="615"/>
      <c r="BZ46" s="615"/>
      <c r="CA46" s="615"/>
      <c r="CF46" s="614"/>
      <c r="CG46" s="614"/>
      <c r="CH46" s="614"/>
      <c r="CI46" s="614"/>
      <c r="CJ46" s="614"/>
      <c r="CO46" s="615"/>
      <c r="CP46" s="615"/>
      <c r="CQ46" s="615"/>
      <c r="CR46" s="615"/>
      <c r="CS46" s="615"/>
      <c r="CX46" s="614"/>
      <c r="CY46" s="614"/>
      <c r="CZ46" s="614"/>
      <c r="DA46" s="614"/>
      <c r="DB46" s="614"/>
      <c r="DC46" s="6"/>
      <c r="DD46" s="6"/>
      <c r="DE46" s="6"/>
      <c r="DF46" s="6"/>
      <c r="DG46" s="6"/>
      <c r="DH46" s="6"/>
      <c r="DI46" s="6"/>
      <c r="DJ46" s="6"/>
      <c r="DK46" s="6"/>
      <c r="DL46" s="6"/>
      <c r="DM46" s="6"/>
      <c r="DN46" s="6"/>
      <c r="DO46" s="6"/>
      <c r="DP46" s="614"/>
      <c r="DQ46" s="614"/>
      <c r="DR46" s="614"/>
      <c r="DS46" s="614"/>
      <c r="DT46" s="614"/>
      <c r="DU46" s="6"/>
      <c r="DV46" s="6"/>
      <c r="DW46" s="6"/>
      <c r="DX46" s="6"/>
      <c r="DY46" s="6"/>
      <c r="DZ46" s="6"/>
      <c r="EA46" s="6"/>
      <c r="EB46" s="6"/>
      <c r="EC46" s="6"/>
      <c r="ED46" s="6"/>
      <c r="EE46" s="6"/>
      <c r="EF46" s="6"/>
      <c r="EG46" s="6"/>
    </row>
    <row r="47" ht="16.800000000000001" hidden="1">
      <c r="A47" s="640" t="s">
        <v>882</v>
      </c>
      <c r="B47" s="53" t="s">
        <v>371</v>
      </c>
      <c r="C47" s="53" t="s">
        <v>21</v>
      </c>
      <c r="D47" s="661" t="s">
        <v>883</v>
      </c>
      <c r="E47" s="662"/>
      <c r="F47" s="663" t="s">
        <v>803</v>
      </c>
      <c r="G47" s="391" t="s">
        <v>21</v>
      </c>
      <c r="H47" s="391" t="s">
        <v>904</v>
      </c>
      <c r="I47" s="391"/>
      <c r="J47" s="391"/>
      <c r="K47" s="391" t="s">
        <v>905</v>
      </c>
      <c r="L47" s="685" t="s">
        <v>906</v>
      </c>
      <c r="M47" s="664"/>
      <c r="N47" s="665" t="s">
        <v>907</v>
      </c>
      <c r="O47" s="6" t="e">
        <f>IF(ABS(O24)&gt;ABS(O25),O46*ABS(O24),O46*ABS(O25))</f>
        <v>#REF!</v>
      </c>
      <c r="P47" s="666" t="s">
        <v>908</v>
      </c>
      <c r="Q47" s="391" t="s">
        <v>891</v>
      </c>
      <c r="R47" s="391" t="str">
        <f>R24</f>
        <v>Vtot</v>
      </c>
      <c r="S47" s="391" t="s">
        <v>892</v>
      </c>
      <c r="T47" s="391" t="s">
        <v>893</v>
      </c>
      <c r="U47" s="391" t="str">
        <f>N68</f>
        <v xml:space="preserve">M tor x / J</v>
      </c>
      <c r="V47" s="14" t="s">
        <v>434</v>
      </c>
      <c r="W47" s="667" t="s">
        <v>894</v>
      </c>
      <c r="X47" s="660"/>
      <c r="Y47" s="251"/>
      <c r="Z47" s="251"/>
      <c r="AA47" s="251"/>
      <c r="AB47" s="251"/>
      <c r="AC47" s="251"/>
      <c r="AD47" s="251"/>
      <c r="AE47" s="251"/>
      <c r="AF47" s="251"/>
      <c r="AG47" s="251"/>
      <c r="AH47" s="251"/>
      <c r="AI47" s="251"/>
      <c r="AJ47" s="251"/>
      <c r="AK47" s="251"/>
      <c r="AL47" s="251"/>
      <c r="AM47" s="251"/>
      <c r="AN47" s="251"/>
      <c r="AO47" s="251"/>
      <c r="AP47" s="251"/>
      <c r="AQ47" s="251"/>
      <c r="AR47" s="251"/>
      <c r="AS47" s="251"/>
      <c r="AT47" s="251"/>
      <c r="AU47" s="8"/>
      <c r="AV47" s="614"/>
      <c r="AW47" s="614"/>
      <c r="AX47" s="614"/>
      <c r="AY47" s="614"/>
      <c r="AZ47" s="614"/>
      <c r="BA47" s="614"/>
      <c r="BB47" s="614"/>
      <c r="BC47" s="615"/>
      <c r="BD47" s="615"/>
      <c r="BE47" s="615"/>
      <c r="BF47" s="615"/>
      <c r="BG47" s="615"/>
      <c r="BH47" s="615"/>
      <c r="BI47" s="615"/>
      <c r="BN47" s="614"/>
      <c r="BO47" s="614"/>
      <c r="BP47" s="614"/>
      <c r="BQ47" s="614"/>
      <c r="BR47" s="614"/>
      <c r="BW47" s="615"/>
      <c r="BX47" s="615"/>
      <c r="BY47" s="615"/>
      <c r="BZ47" s="615"/>
      <c r="CA47" s="615"/>
      <c r="CF47" s="614"/>
      <c r="CG47" s="614"/>
      <c r="CH47" s="614"/>
      <c r="CI47" s="614"/>
      <c r="CJ47" s="614"/>
      <c r="CO47" s="615"/>
      <c r="CP47" s="615"/>
      <c r="CQ47" s="615"/>
      <c r="CR47" s="615"/>
      <c r="CS47" s="615"/>
      <c r="CX47" s="614"/>
      <c r="CY47" s="614"/>
      <c r="CZ47" s="614"/>
      <c r="DA47" s="614"/>
      <c r="DB47" s="614"/>
      <c r="DC47" s="6"/>
      <c r="DD47" s="6"/>
      <c r="DE47" s="6"/>
      <c r="DF47" s="6"/>
      <c r="DG47" s="6"/>
      <c r="DH47" s="6"/>
      <c r="DI47" s="6"/>
      <c r="DJ47" s="6"/>
      <c r="DK47" s="6"/>
      <c r="DL47" s="6"/>
      <c r="DM47" s="6"/>
      <c r="DN47" s="6"/>
      <c r="DO47" s="6"/>
      <c r="DP47" s="614"/>
      <c r="DQ47" s="614"/>
      <c r="DR47" s="614"/>
      <c r="DS47" s="614"/>
      <c r="DT47" s="614"/>
      <c r="DU47" s="6"/>
      <c r="DV47" s="6"/>
      <c r="DW47" s="6"/>
      <c r="DX47" s="6"/>
      <c r="DY47" s="6"/>
      <c r="DZ47" s="6"/>
      <c r="EA47" s="6"/>
      <c r="EB47" s="6"/>
      <c r="EC47" s="6"/>
      <c r="ED47" s="6"/>
      <c r="EE47" s="6"/>
      <c r="EF47" s="6"/>
      <c r="EG47" s="6"/>
    </row>
    <row r="48" hidden="1">
      <c r="A48" s="640">
        <f>formulas!KR7</f>
        <v>1</v>
      </c>
      <c r="B48" s="281"/>
      <c r="C48" s="281"/>
      <c r="D48" s="668">
        <f t="shared" ref="D48:D51" si="1054">C48*B48</f>
        <v>0</v>
      </c>
      <c r="E48" s="669"/>
      <c r="F48" s="670">
        <f t="array" ref="F48:F51">TRANSPOSE(C4:F4)</f>
        <v>0</v>
      </c>
      <c r="G48" s="281">
        <f t="shared" ref="G48:G51" si="1055">C48</f>
        <v>0</v>
      </c>
      <c r="H48" s="281">
        <f t="shared" ref="H48:H51" si="1056">G48*F48</f>
        <v>0</v>
      </c>
      <c r="I48" s="281">
        <f>G69</f>
        <v>0</v>
      </c>
      <c r="J48" s="281"/>
      <c r="K48" s="281">
        <f t="shared" si="1035"/>
        <v>0</v>
      </c>
      <c r="L48" s="281">
        <f t="shared" si="1036"/>
        <v>0</v>
      </c>
      <c r="M48" s="668">
        <f t="shared" si="1037"/>
        <v>0</v>
      </c>
      <c r="N48" s="665" t="s">
        <v>909</v>
      </c>
      <c r="O48" s="6" t="e">
        <f>IF(ABS(O26)&gt;ABS(O27),O46*ABS(O26),O46*ABS(O27))</f>
        <v>#REF!</v>
      </c>
      <c r="P48" s="671">
        <f t="shared" si="1038"/>
        <v>0</v>
      </c>
      <c r="Q48" s="281">
        <f>F69</f>
        <v>0</v>
      </c>
      <c r="R48" s="281" t="e">
        <f>O46</f>
        <v>#REF!</v>
      </c>
      <c r="S48" s="281" t="e">
        <f t="shared" si="1039"/>
        <v>#REF!</v>
      </c>
      <c r="T48" s="281">
        <f t="shared" si="1040"/>
        <v>0</v>
      </c>
      <c r="U48" s="281" t="e">
        <f>O68</f>
        <v>#REF!</v>
      </c>
      <c r="V48" s="6" t="e">
        <f t="shared" si="1041"/>
        <v>#REF!</v>
      </c>
      <c r="W48" s="672" t="e">
        <f t="shared" si="1042"/>
        <v>#REF!</v>
      </c>
      <c r="X48" s="660">
        <f t="shared" si="1050"/>
        <v>1</v>
      </c>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8"/>
      <c r="AV48" s="614"/>
      <c r="AW48" s="614"/>
      <c r="AX48" s="614"/>
      <c r="AY48" s="614"/>
      <c r="AZ48" s="614"/>
      <c r="BA48" s="614"/>
      <c r="BB48" s="614"/>
      <c r="BC48" s="615"/>
      <c r="BD48" s="615"/>
      <c r="BE48" s="615"/>
      <c r="BF48" s="615"/>
      <c r="BG48" s="615"/>
      <c r="BH48" s="615"/>
      <c r="BI48" s="615"/>
      <c r="BN48" s="614"/>
      <c r="BO48" s="614"/>
      <c r="BP48" s="614"/>
      <c r="BQ48" s="614"/>
      <c r="BR48" s="614"/>
      <c r="BW48" s="615"/>
      <c r="BX48" s="615"/>
      <c r="BY48" s="615"/>
      <c r="BZ48" s="615"/>
      <c r="CA48" s="615"/>
      <c r="CF48" s="614"/>
      <c r="CG48" s="614"/>
      <c r="CH48" s="614"/>
      <c r="CI48" s="614"/>
      <c r="CJ48" s="614"/>
      <c r="CO48" s="615"/>
      <c r="CP48" s="615"/>
      <c r="CQ48" s="615"/>
      <c r="CR48" s="615"/>
      <c r="CS48" s="615"/>
      <c r="CX48" s="614"/>
      <c r="CY48" s="614"/>
      <c r="CZ48" s="614"/>
      <c r="DA48" s="614"/>
      <c r="DB48" s="614"/>
      <c r="DC48" s="6"/>
      <c r="DD48" s="6"/>
      <c r="DE48" s="6"/>
      <c r="DF48" s="6"/>
      <c r="DG48" s="6"/>
      <c r="DH48" s="6"/>
      <c r="DI48" s="6"/>
      <c r="DJ48" s="6"/>
      <c r="DK48" s="6"/>
      <c r="DL48" s="6"/>
      <c r="DM48" s="6"/>
      <c r="DN48" s="6"/>
      <c r="DO48" s="6"/>
      <c r="DP48" s="614"/>
      <c r="DQ48" s="614"/>
      <c r="DR48" s="614"/>
      <c r="DS48" s="614"/>
      <c r="DT48" s="614"/>
      <c r="DU48" s="6"/>
      <c r="DV48" s="6"/>
      <c r="DW48" s="6"/>
      <c r="DX48" s="6"/>
      <c r="DY48" s="6"/>
      <c r="DZ48" s="6"/>
      <c r="EA48" s="6"/>
      <c r="EB48" s="6"/>
      <c r="EC48" s="6"/>
      <c r="ED48" s="6"/>
      <c r="EE48" s="6"/>
      <c r="EF48" s="6"/>
      <c r="EG48" s="6"/>
    </row>
    <row r="49" hidden="1">
      <c r="A49" s="640">
        <f>formulas!KR8</f>
        <v>2</v>
      </c>
      <c r="B49" s="281"/>
      <c r="C49" s="281"/>
      <c r="D49" s="668">
        <f t="shared" si="1054"/>
        <v>0</v>
      </c>
      <c r="E49" s="669"/>
      <c r="F49" s="670">
        <f/>
        <v>0</v>
      </c>
      <c r="G49" s="281">
        <f t="shared" si="1055"/>
        <v>0</v>
      </c>
      <c r="H49" s="281">
        <f t="shared" si="1056"/>
        <v>0</v>
      </c>
      <c r="I49" s="281">
        <f t="shared" ref="I49:I51" si="1057">I48</f>
        <v>0</v>
      </c>
      <c r="J49" s="281"/>
      <c r="K49" s="281">
        <f t="shared" si="1035"/>
        <v>0</v>
      </c>
      <c r="L49" s="281">
        <f t="shared" si="1036"/>
        <v>0</v>
      </c>
      <c r="M49" s="668">
        <f t="shared" si="1037"/>
        <v>0</v>
      </c>
      <c r="P49" s="671">
        <f t="shared" si="1038"/>
        <v>0</v>
      </c>
      <c r="Q49" s="281">
        <f t="shared" ref="Q49:R51" si="1058">Q48</f>
        <v>0</v>
      </c>
      <c r="R49" s="281" t="e">
        <f t="shared" si="1058"/>
        <v>#REF!</v>
      </c>
      <c r="S49" s="281" t="e">
        <f t="shared" si="1039"/>
        <v>#REF!</v>
      </c>
      <c r="T49" s="281">
        <f t="shared" si="1040"/>
        <v>0</v>
      </c>
      <c r="U49" s="281" t="e">
        <f t="shared" ref="U49:U51" si="1059">U48</f>
        <v>#REF!</v>
      </c>
      <c r="V49" s="6" t="e">
        <f t="shared" si="1041"/>
        <v>#REF!</v>
      </c>
      <c r="W49" s="672" t="e">
        <f t="shared" si="1042"/>
        <v>#REF!</v>
      </c>
      <c r="X49" s="660">
        <f t="shared" si="1050"/>
        <v>2</v>
      </c>
      <c r="Y49" s="251"/>
      <c r="Z49" s="251"/>
      <c r="AA49" s="251"/>
      <c r="AB49" s="251"/>
      <c r="AC49" s="251"/>
      <c r="AD49" s="251"/>
      <c r="AE49" s="251"/>
      <c r="AF49" s="251"/>
      <c r="AG49" s="251"/>
      <c r="AH49" s="251"/>
      <c r="AI49" s="251"/>
      <c r="AJ49" s="251"/>
      <c r="AK49" s="251"/>
      <c r="AL49" s="251"/>
      <c r="AM49" s="251"/>
      <c r="AN49" s="251"/>
      <c r="AO49" s="251"/>
      <c r="AP49" s="251"/>
      <c r="AQ49" s="251"/>
      <c r="AR49" s="251"/>
      <c r="AS49" s="251"/>
      <c r="AT49" s="251"/>
      <c r="AU49" s="8"/>
      <c r="AV49" s="614"/>
      <c r="AW49" s="614"/>
      <c r="AX49" s="614"/>
      <c r="AY49" s="614"/>
      <c r="AZ49" s="614"/>
      <c r="BA49" s="614"/>
      <c r="BB49" s="614"/>
      <c r="BC49" s="615"/>
      <c r="BD49" s="615"/>
      <c r="BE49" s="615"/>
      <c r="BF49" s="615"/>
      <c r="BG49" s="615"/>
      <c r="BH49" s="615"/>
      <c r="BI49" s="615"/>
      <c r="BN49" s="614"/>
      <c r="BO49" s="614"/>
      <c r="BP49" s="614"/>
      <c r="BQ49" s="614"/>
      <c r="BR49" s="614"/>
      <c r="BW49" s="615"/>
      <c r="BX49" s="615"/>
      <c r="BY49" s="615"/>
      <c r="BZ49" s="615"/>
      <c r="CA49" s="615"/>
      <c r="CF49" s="614"/>
      <c r="CG49" s="614"/>
      <c r="CH49" s="614"/>
      <c r="CI49" s="614"/>
      <c r="CJ49" s="614"/>
      <c r="CO49" s="615"/>
      <c r="CP49" s="615"/>
      <c r="CQ49" s="615"/>
      <c r="CR49" s="615"/>
      <c r="CS49" s="615"/>
      <c r="CX49" s="614"/>
      <c r="CY49" s="614"/>
      <c r="CZ49" s="614"/>
      <c r="DA49" s="614"/>
      <c r="DB49" s="614"/>
      <c r="DC49" s="6"/>
      <c r="DD49" s="6"/>
      <c r="DE49" s="6"/>
      <c r="DF49" s="6"/>
      <c r="DG49" s="6"/>
      <c r="DH49" s="6"/>
      <c r="DI49" s="6"/>
      <c r="DJ49" s="6"/>
      <c r="DK49" s="6"/>
      <c r="DL49" s="6"/>
      <c r="DM49" s="6"/>
      <c r="DN49" s="6"/>
      <c r="DO49" s="6"/>
      <c r="DP49" s="614"/>
      <c r="DQ49" s="614"/>
      <c r="DR49" s="614"/>
      <c r="DS49" s="614"/>
      <c r="DT49" s="614"/>
      <c r="DU49" s="6"/>
      <c r="DV49" s="6"/>
      <c r="DW49" s="6"/>
      <c r="DX49" s="6"/>
      <c r="DY49" s="6"/>
      <c r="DZ49" s="6"/>
      <c r="EA49" s="6"/>
      <c r="EB49" s="6"/>
      <c r="EC49" s="6"/>
      <c r="ED49" s="6"/>
      <c r="EE49" s="6"/>
      <c r="EF49" s="6"/>
      <c r="EG49" s="6"/>
    </row>
    <row r="50" hidden="1">
      <c r="A50" s="640">
        <f>formulas!KR9</f>
        <v>3</v>
      </c>
      <c r="B50" s="281"/>
      <c r="C50" s="281"/>
      <c r="D50" s="668">
        <f t="shared" si="1054"/>
        <v>0</v>
      </c>
      <c r="E50" s="669"/>
      <c r="F50" s="670">
        <f/>
        <v>0</v>
      </c>
      <c r="G50" s="281">
        <f t="shared" si="1055"/>
        <v>0</v>
      </c>
      <c r="H50" s="281">
        <f t="shared" si="1056"/>
        <v>0</v>
      </c>
      <c r="I50" s="281">
        <f t="shared" si="1057"/>
        <v>0</v>
      </c>
      <c r="J50" s="281"/>
      <c r="K50" s="281">
        <f t="shared" si="1035"/>
        <v>0</v>
      </c>
      <c r="L50" s="281">
        <f t="shared" si="1036"/>
        <v>0</v>
      </c>
      <c r="M50" s="668">
        <f t="shared" si="1037"/>
        <v>0</v>
      </c>
      <c r="P50" s="671">
        <f t="shared" si="1038"/>
        <v>0</v>
      </c>
      <c r="Q50" s="281">
        <f t="shared" si="1058"/>
        <v>0</v>
      </c>
      <c r="R50" s="281" t="e">
        <f t="shared" si="1058"/>
        <v>#REF!</v>
      </c>
      <c r="S50" s="281" t="e">
        <f t="shared" si="1039"/>
        <v>#REF!</v>
      </c>
      <c r="T50" s="281">
        <f t="shared" si="1040"/>
        <v>0</v>
      </c>
      <c r="U50" s="281" t="e">
        <f t="shared" si="1059"/>
        <v>#REF!</v>
      </c>
      <c r="V50" s="6" t="e">
        <f t="shared" si="1041"/>
        <v>#REF!</v>
      </c>
      <c r="W50" s="672" t="e">
        <f t="shared" si="1042"/>
        <v>#REF!</v>
      </c>
      <c r="X50" s="660">
        <f t="shared" si="1050"/>
        <v>3</v>
      </c>
      <c r="Y50" s="251"/>
      <c r="Z50" s="251"/>
      <c r="AA50" s="251"/>
      <c r="AB50" s="251"/>
      <c r="AC50" s="251"/>
      <c r="AD50" s="251"/>
      <c r="AE50" s="251"/>
      <c r="AF50" s="251"/>
      <c r="AG50" s="251"/>
      <c r="AH50" s="251"/>
      <c r="AI50" s="251"/>
      <c r="AJ50" s="251"/>
      <c r="AK50" s="251"/>
      <c r="AL50" s="251"/>
      <c r="AM50" s="251"/>
      <c r="AN50" s="251"/>
      <c r="AO50" s="251"/>
      <c r="AP50" s="251"/>
      <c r="AQ50" s="251"/>
      <c r="AR50" s="251"/>
      <c r="AS50" s="251"/>
      <c r="AT50" s="251"/>
      <c r="AU50" s="8"/>
      <c r="AV50" s="614"/>
      <c r="AW50" s="614"/>
      <c r="AX50" s="614"/>
      <c r="AY50" s="614"/>
      <c r="AZ50" s="614"/>
      <c r="BA50" s="614"/>
      <c r="BB50" s="614"/>
      <c r="BC50" s="615"/>
      <c r="BD50" s="615"/>
      <c r="BE50" s="615"/>
      <c r="BF50" s="615"/>
      <c r="BG50" s="615"/>
      <c r="BH50" s="615"/>
      <c r="BI50" s="615"/>
      <c r="BN50" s="614"/>
      <c r="BO50" s="614"/>
      <c r="BP50" s="614"/>
      <c r="BQ50" s="614"/>
      <c r="BR50" s="614"/>
      <c r="BW50" s="615"/>
      <c r="BX50" s="615"/>
      <c r="BY50" s="615"/>
      <c r="BZ50" s="615"/>
      <c r="CA50" s="615"/>
      <c r="CF50" s="614"/>
      <c r="CG50" s="614"/>
      <c r="CH50" s="614"/>
      <c r="CI50" s="614"/>
      <c r="CJ50" s="614"/>
      <c r="CO50" s="615"/>
      <c r="CP50" s="615"/>
      <c r="CQ50" s="615"/>
      <c r="CR50" s="615"/>
      <c r="CS50" s="615"/>
      <c r="CX50" s="614"/>
      <c r="CY50" s="614"/>
      <c r="CZ50" s="614"/>
      <c r="DA50" s="614"/>
      <c r="DB50" s="614"/>
      <c r="DC50" s="6"/>
      <c r="DD50" s="6"/>
      <c r="DE50" s="6"/>
      <c r="DF50" s="6"/>
      <c r="DG50" s="6"/>
      <c r="DH50" s="6"/>
      <c r="DI50" s="6"/>
      <c r="DJ50" s="6"/>
      <c r="DK50" s="6"/>
      <c r="DL50" s="6"/>
      <c r="DM50" s="6"/>
      <c r="DN50" s="6"/>
      <c r="DO50" s="6"/>
      <c r="DP50" s="614"/>
      <c r="DQ50" s="614"/>
      <c r="DR50" s="614"/>
      <c r="DS50" s="614"/>
      <c r="DT50" s="614"/>
      <c r="DU50" s="6"/>
      <c r="DV50" s="6"/>
      <c r="DW50" s="6"/>
      <c r="DX50" s="6"/>
      <c r="DY50" s="6"/>
      <c r="DZ50" s="6"/>
      <c r="EA50" s="6"/>
      <c r="EB50" s="6"/>
      <c r="EC50" s="6"/>
      <c r="ED50" s="6"/>
      <c r="EE50" s="6"/>
      <c r="EF50" s="6"/>
      <c r="EG50" s="6"/>
    </row>
    <row r="51" hidden="1">
      <c r="A51" s="640">
        <f>formulas!KR10</f>
        <v>4</v>
      </c>
      <c r="B51" s="281"/>
      <c r="C51" s="281"/>
      <c r="D51" s="668">
        <f t="shared" si="1054"/>
        <v>0</v>
      </c>
      <c r="E51" s="669"/>
      <c r="F51" s="670">
        <f/>
        <v>0</v>
      </c>
      <c r="G51" s="281">
        <f t="shared" si="1055"/>
        <v>0</v>
      </c>
      <c r="H51" s="281">
        <f t="shared" si="1056"/>
        <v>0</v>
      </c>
      <c r="I51" s="281">
        <f t="shared" si="1057"/>
        <v>0</v>
      </c>
      <c r="J51" s="281"/>
      <c r="K51" s="281">
        <f t="shared" si="1035"/>
        <v>0</v>
      </c>
      <c r="L51" s="281">
        <f t="shared" si="1036"/>
        <v>0</v>
      </c>
      <c r="M51" s="668">
        <f t="shared" si="1037"/>
        <v>0</v>
      </c>
      <c r="P51" s="671">
        <f t="shared" si="1038"/>
        <v>0</v>
      </c>
      <c r="Q51" s="281">
        <f t="shared" si="1058"/>
        <v>0</v>
      </c>
      <c r="R51" s="281" t="e">
        <f t="shared" si="1058"/>
        <v>#REF!</v>
      </c>
      <c r="S51" s="281" t="e">
        <f t="shared" si="1039"/>
        <v>#REF!</v>
      </c>
      <c r="T51" s="281">
        <f t="shared" si="1040"/>
        <v>0</v>
      </c>
      <c r="U51" s="281" t="e">
        <f t="shared" si="1059"/>
        <v>#REF!</v>
      </c>
      <c r="V51" s="6" t="e">
        <f t="shared" si="1041"/>
        <v>#REF!</v>
      </c>
      <c r="W51" s="672" t="e">
        <f t="shared" si="1042"/>
        <v>#REF!</v>
      </c>
      <c r="X51" s="660">
        <f t="shared" si="1050"/>
        <v>4</v>
      </c>
      <c r="Y51" s="251"/>
      <c r="Z51" s="251"/>
      <c r="AA51" s="251"/>
      <c r="AB51" s="251"/>
      <c r="AC51" s="251"/>
      <c r="AD51" s="251"/>
      <c r="AE51" s="251"/>
      <c r="AF51" s="251"/>
      <c r="AG51" s="251"/>
      <c r="AH51" s="251"/>
      <c r="AI51" s="251"/>
      <c r="AJ51" s="251"/>
      <c r="AK51" s="251"/>
      <c r="AL51" s="251"/>
      <c r="AM51" s="251"/>
      <c r="AN51" s="251"/>
      <c r="AO51" s="251"/>
      <c r="AP51" s="251"/>
      <c r="AQ51" s="251"/>
      <c r="AR51" s="251"/>
      <c r="AS51" s="251"/>
      <c r="AT51" s="251"/>
      <c r="AU51" s="8"/>
      <c r="AV51" s="614"/>
      <c r="AW51" s="614"/>
      <c r="AX51" s="614"/>
      <c r="AY51" s="614"/>
      <c r="AZ51" s="614"/>
      <c r="BA51" s="614"/>
      <c r="BB51" s="614"/>
      <c r="BC51" s="615"/>
      <c r="BD51" s="615"/>
      <c r="BE51" s="615"/>
      <c r="BF51" s="615"/>
      <c r="BG51" s="615"/>
      <c r="BH51" s="615"/>
      <c r="BI51" s="615"/>
      <c r="BN51" s="614"/>
      <c r="BO51" s="614"/>
      <c r="BP51" s="614"/>
      <c r="BQ51" s="614"/>
      <c r="BR51" s="614"/>
      <c r="BW51" s="615"/>
      <c r="BX51" s="615"/>
      <c r="BY51" s="615"/>
      <c r="BZ51" s="615"/>
      <c r="CA51" s="615"/>
      <c r="CF51" s="614"/>
      <c r="CG51" s="614"/>
      <c r="CH51" s="614"/>
      <c r="CI51" s="614"/>
      <c r="CJ51" s="614"/>
      <c r="CO51" s="615"/>
      <c r="CP51" s="615"/>
      <c r="CQ51" s="615"/>
      <c r="CR51" s="615"/>
      <c r="CS51" s="615"/>
      <c r="CX51" s="614"/>
      <c r="CY51" s="614"/>
      <c r="CZ51" s="614"/>
      <c r="DA51" s="614"/>
      <c r="DB51" s="614"/>
      <c r="DC51" s="6"/>
      <c r="DD51" s="6"/>
      <c r="DE51" s="6"/>
      <c r="DF51" s="6"/>
      <c r="DG51" s="6"/>
      <c r="DH51" s="6"/>
      <c r="DI51" s="6"/>
      <c r="DJ51" s="6"/>
      <c r="DK51" s="6"/>
      <c r="DL51" s="6"/>
      <c r="DM51" s="6"/>
      <c r="DN51" s="6"/>
      <c r="DO51" s="6"/>
      <c r="DP51" s="614"/>
      <c r="DQ51" s="614"/>
      <c r="DR51" s="614"/>
      <c r="DS51" s="614"/>
      <c r="DT51" s="614"/>
      <c r="DU51" s="6"/>
      <c r="DV51" s="6"/>
      <c r="DW51" s="6"/>
      <c r="DX51" s="6"/>
      <c r="DY51" s="6"/>
      <c r="DZ51" s="6"/>
      <c r="EA51" s="6"/>
      <c r="EB51" s="6"/>
      <c r="EC51" s="6"/>
      <c r="ED51" s="6"/>
      <c r="EE51" s="6"/>
      <c r="EF51" s="6"/>
      <c r="EG51" s="6"/>
    </row>
    <row r="52" hidden="1">
      <c r="A52" s="640"/>
      <c r="B52" s="281"/>
      <c r="C52" s="281"/>
      <c r="D52" s="668"/>
      <c r="E52" s="669"/>
      <c r="F52" s="670"/>
      <c r="G52" s="281"/>
      <c r="H52" s="281"/>
      <c r="I52" s="281"/>
      <c r="J52" s="281"/>
      <c r="K52" s="281"/>
      <c r="L52" s="281"/>
      <c r="M52" s="668"/>
      <c r="P52" s="671"/>
      <c r="Q52" s="281"/>
      <c r="R52" s="281"/>
      <c r="S52" s="281"/>
      <c r="T52" s="281"/>
      <c r="U52" s="281"/>
      <c r="V52" s="6"/>
      <c r="W52" s="672"/>
      <c r="X52" s="660">
        <f t="shared" si="1050"/>
        <v>0</v>
      </c>
      <c r="Y52" s="251"/>
      <c r="Z52" s="251"/>
      <c r="AA52" s="251"/>
      <c r="AB52" s="251"/>
      <c r="AC52" s="251"/>
      <c r="AD52" s="251"/>
      <c r="AE52" s="251"/>
      <c r="AF52" s="251"/>
      <c r="AG52" s="251"/>
      <c r="AH52" s="251"/>
      <c r="AI52" s="251"/>
      <c r="AJ52" s="251"/>
      <c r="AK52" s="251"/>
      <c r="AL52" s="251"/>
      <c r="AM52" s="251"/>
      <c r="AN52" s="251"/>
      <c r="AO52" s="251"/>
      <c r="AP52" s="251"/>
      <c r="AQ52" s="251"/>
      <c r="AR52" s="251"/>
      <c r="AS52" s="251"/>
      <c r="AT52" s="251"/>
      <c r="AU52" s="8"/>
      <c r="AV52" s="614"/>
      <c r="AW52" s="614"/>
      <c r="AX52" s="614"/>
      <c r="AY52" s="614"/>
      <c r="AZ52" s="614"/>
      <c r="BA52" s="614"/>
      <c r="BB52" s="614"/>
      <c r="BC52" s="615"/>
      <c r="BD52" s="615"/>
      <c r="BE52" s="615"/>
      <c r="BF52" s="615"/>
      <c r="BG52" s="615"/>
      <c r="BH52" s="615"/>
      <c r="BI52" s="615"/>
      <c r="BN52" s="614"/>
      <c r="BO52" s="614"/>
      <c r="BP52" s="614"/>
      <c r="BQ52" s="614"/>
      <c r="BR52" s="614"/>
      <c r="BW52" s="615"/>
      <c r="BX52" s="615"/>
      <c r="BY52" s="615"/>
      <c r="BZ52" s="615"/>
      <c r="CA52" s="615"/>
      <c r="CF52" s="614"/>
      <c r="CG52" s="614"/>
      <c r="CH52" s="614"/>
      <c r="CI52" s="614"/>
      <c r="CJ52" s="614"/>
      <c r="CO52" s="615"/>
      <c r="CP52" s="615"/>
      <c r="CQ52" s="615"/>
      <c r="CR52" s="615"/>
      <c r="CS52" s="615"/>
      <c r="CX52" s="614"/>
      <c r="CY52" s="614"/>
      <c r="CZ52" s="614"/>
      <c r="DA52" s="614"/>
      <c r="DB52" s="614"/>
      <c r="DC52" s="6"/>
      <c r="DD52" s="6"/>
      <c r="DE52" s="6"/>
      <c r="DF52" s="6"/>
      <c r="DG52" s="6"/>
      <c r="DH52" s="6"/>
      <c r="DI52" s="6"/>
      <c r="DJ52" s="6"/>
      <c r="DK52" s="6"/>
      <c r="DL52" s="6"/>
      <c r="DM52" s="6"/>
      <c r="DN52" s="6"/>
      <c r="DO52" s="6"/>
      <c r="DP52" s="614"/>
      <c r="DQ52" s="614"/>
      <c r="DR52" s="614"/>
      <c r="DS52" s="614"/>
      <c r="DT52" s="614"/>
      <c r="DU52" s="6"/>
      <c r="DV52" s="6"/>
      <c r="DW52" s="6"/>
      <c r="DX52" s="6"/>
      <c r="DY52" s="6"/>
      <c r="DZ52" s="6"/>
      <c r="EA52" s="6"/>
      <c r="EB52" s="6"/>
      <c r="EC52" s="6"/>
      <c r="ED52" s="6"/>
      <c r="EE52" s="6"/>
      <c r="EF52" s="6"/>
      <c r="EG52" s="6"/>
    </row>
    <row r="53" hidden="1">
      <c r="A53" s="640"/>
      <c r="B53" s="281"/>
      <c r="C53" s="281"/>
      <c r="D53" s="668"/>
      <c r="E53" s="669"/>
      <c r="F53" s="670"/>
      <c r="G53" s="281"/>
      <c r="H53" s="281"/>
      <c r="I53" s="281"/>
      <c r="J53" s="281"/>
      <c r="K53" s="281"/>
      <c r="L53" s="281"/>
      <c r="M53" s="668"/>
      <c r="P53" s="671"/>
      <c r="Q53" s="281"/>
      <c r="R53" s="281"/>
      <c r="S53" s="281"/>
      <c r="T53" s="281"/>
      <c r="U53" s="281"/>
      <c r="V53" s="6"/>
      <c r="W53" s="672"/>
      <c r="X53" s="660">
        <f t="shared" si="1050"/>
        <v>0</v>
      </c>
      <c r="Y53" s="251"/>
      <c r="Z53" s="251"/>
      <c r="AA53" s="251"/>
      <c r="AB53" s="251"/>
      <c r="AC53" s="251"/>
      <c r="AD53" s="251"/>
      <c r="AE53" s="251"/>
      <c r="AF53" s="251"/>
      <c r="AG53" s="251"/>
      <c r="AH53" s="251"/>
      <c r="AI53" s="251"/>
      <c r="AJ53" s="251"/>
      <c r="AK53" s="251"/>
      <c r="AL53" s="251"/>
      <c r="AM53" s="251"/>
      <c r="AN53" s="251"/>
      <c r="AO53" s="251"/>
      <c r="AP53" s="251"/>
      <c r="AQ53" s="251"/>
      <c r="AR53" s="251"/>
      <c r="AS53" s="251"/>
      <c r="AT53" s="251"/>
      <c r="AU53" s="8"/>
      <c r="AV53" s="614"/>
      <c r="AW53" s="614"/>
      <c r="AX53" s="614"/>
      <c r="AY53" s="614"/>
      <c r="AZ53" s="614"/>
      <c r="BA53" s="614"/>
      <c r="BB53" s="614"/>
      <c r="BC53" s="615"/>
      <c r="BD53" s="615"/>
      <c r="BE53" s="615"/>
      <c r="BF53" s="615"/>
      <c r="BG53" s="615"/>
      <c r="BH53" s="615"/>
      <c r="BI53" s="615"/>
      <c r="BN53" s="614"/>
      <c r="BO53" s="614"/>
      <c r="BP53" s="614"/>
      <c r="BQ53" s="614"/>
      <c r="BR53" s="614"/>
      <c r="BW53" s="615"/>
      <c r="BX53" s="615"/>
      <c r="BY53" s="615"/>
      <c r="BZ53" s="615"/>
      <c r="CA53" s="615"/>
      <c r="CF53" s="614"/>
      <c r="CG53" s="614"/>
      <c r="CH53" s="614"/>
      <c r="CI53" s="614"/>
      <c r="CJ53" s="614"/>
      <c r="CO53" s="615"/>
      <c r="CP53" s="615"/>
      <c r="CQ53" s="615"/>
      <c r="CR53" s="615"/>
      <c r="CS53" s="615"/>
      <c r="CX53" s="614"/>
      <c r="CY53" s="614"/>
      <c r="CZ53" s="614"/>
      <c r="DA53" s="614"/>
      <c r="DB53" s="614"/>
      <c r="DC53" s="6"/>
      <c r="DD53" s="6"/>
      <c r="DE53" s="6"/>
      <c r="DF53" s="6"/>
      <c r="DG53" s="6"/>
      <c r="DH53" s="6"/>
      <c r="DI53" s="6"/>
      <c r="DJ53" s="6"/>
      <c r="DK53" s="6"/>
      <c r="DL53" s="6"/>
      <c r="DM53" s="6"/>
      <c r="DN53" s="6"/>
      <c r="DO53" s="6"/>
      <c r="DP53" s="614"/>
      <c r="DQ53" s="614"/>
      <c r="DR53" s="614"/>
      <c r="DS53" s="614"/>
      <c r="DT53" s="614"/>
      <c r="DU53" s="6"/>
      <c r="DV53" s="6"/>
      <c r="DW53" s="6"/>
      <c r="DX53" s="6"/>
      <c r="DY53" s="6"/>
      <c r="DZ53" s="6"/>
      <c r="EA53" s="6"/>
      <c r="EB53" s="6"/>
      <c r="EC53" s="6"/>
      <c r="ED53" s="6"/>
      <c r="EE53" s="6"/>
      <c r="EF53" s="6"/>
      <c r="EG53" s="6"/>
    </row>
    <row r="54" hidden="1">
      <c r="A54" s="640"/>
      <c r="B54" s="281"/>
      <c r="C54" s="281"/>
      <c r="D54" s="668"/>
      <c r="E54" s="669"/>
      <c r="F54" s="670"/>
      <c r="G54" s="281"/>
      <c r="H54" s="281"/>
      <c r="I54" s="281"/>
      <c r="J54" s="281"/>
      <c r="K54" s="281"/>
      <c r="L54" s="281"/>
      <c r="M54" s="668"/>
      <c r="P54" s="671"/>
      <c r="Q54" s="281"/>
      <c r="R54" s="281"/>
      <c r="S54" s="281"/>
      <c r="T54" s="281"/>
      <c r="U54" s="281"/>
      <c r="V54" s="6"/>
      <c r="W54" s="672"/>
      <c r="X54" s="660">
        <f t="shared" si="1050"/>
        <v>0</v>
      </c>
      <c r="Y54" s="251"/>
      <c r="Z54" s="251"/>
      <c r="AA54" s="251"/>
      <c r="AB54" s="251"/>
      <c r="AC54" s="251"/>
      <c r="AD54" s="251"/>
      <c r="AE54" s="251"/>
      <c r="AF54" s="251"/>
      <c r="AG54" s="251"/>
      <c r="AH54" s="251"/>
      <c r="AI54" s="251"/>
      <c r="AJ54" s="251"/>
      <c r="AK54" s="251"/>
      <c r="AL54" s="251"/>
      <c r="AM54" s="251"/>
      <c r="AN54" s="251"/>
      <c r="AO54" s="251"/>
      <c r="AP54" s="251"/>
      <c r="AQ54" s="251"/>
      <c r="AR54" s="251"/>
      <c r="AS54" s="251"/>
      <c r="AT54" s="251"/>
      <c r="AU54" s="8"/>
      <c r="AV54" s="614"/>
      <c r="AW54" s="614"/>
      <c r="AX54" s="614"/>
      <c r="AY54" s="614"/>
      <c r="AZ54" s="614"/>
      <c r="BA54" s="614"/>
      <c r="BB54" s="614"/>
      <c r="BC54" s="615"/>
      <c r="BD54" s="615"/>
      <c r="BE54" s="615"/>
      <c r="BF54" s="615"/>
      <c r="BG54" s="615"/>
      <c r="BH54" s="615"/>
      <c r="BI54" s="615"/>
      <c r="BN54" s="614"/>
      <c r="BO54" s="614"/>
      <c r="BP54" s="614"/>
      <c r="BQ54" s="614"/>
      <c r="BR54" s="614"/>
      <c r="BW54" s="615"/>
      <c r="BX54" s="615"/>
      <c r="BY54" s="615"/>
      <c r="BZ54" s="615"/>
      <c r="CA54" s="615"/>
      <c r="CF54" s="614"/>
      <c r="CG54" s="614"/>
      <c r="CH54" s="614"/>
      <c r="CI54" s="614"/>
      <c r="CJ54" s="614"/>
      <c r="CO54" s="615"/>
      <c r="CP54" s="615"/>
      <c r="CQ54" s="615"/>
      <c r="CR54" s="615"/>
      <c r="CS54" s="615"/>
      <c r="CX54" s="614"/>
      <c r="CY54" s="614"/>
      <c r="CZ54" s="614"/>
      <c r="DA54" s="614"/>
      <c r="DB54" s="614"/>
      <c r="DC54" s="6"/>
      <c r="DD54" s="6"/>
      <c r="DE54" s="6"/>
      <c r="DF54" s="6"/>
      <c r="DG54" s="6"/>
      <c r="DH54" s="6"/>
      <c r="DI54" s="6"/>
      <c r="DJ54" s="6"/>
      <c r="DK54" s="6"/>
      <c r="DL54" s="6"/>
      <c r="DM54" s="6"/>
      <c r="DN54" s="6"/>
      <c r="DO54" s="6"/>
      <c r="DP54" s="614"/>
      <c r="DQ54" s="614"/>
      <c r="DR54" s="614"/>
      <c r="DS54" s="614"/>
      <c r="DT54" s="614"/>
      <c r="DU54" s="6"/>
      <c r="DV54" s="6"/>
      <c r="DW54" s="6"/>
      <c r="DX54" s="6"/>
      <c r="DY54" s="6"/>
      <c r="DZ54" s="6"/>
      <c r="EA54" s="6"/>
      <c r="EB54" s="6"/>
      <c r="EC54" s="6"/>
      <c r="ED54" s="6"/>
      <c r="EE54" s="6"/>
      <c r="EF54" s="6"/>
      <c r="EG54" s="6"/>
    </row>
    <row r="55" hidden="1">
      <c r="A55" s="640"/>
      <c r="B55" s="281"/>
      <c r="C55" s="281"/>
      <c r="D55" s="668"/>
      <c r="E55" s="669"/>
      <c r="F55" s="670"/>
      <c r="G55" s="281"/>
      <c r="H55" s="281"/>
      <c r="I55" s="281"/>
      <c r="J55" s="281"/>
      <c r="K55" s="281"/>
      <c r="L55" s="281"/>
      <c r="M55" s="668"/>
      <c r="P55" s="671"/>
      <c r="Q55" s="281"/>
      <c r="R55" s="281"/>
      <c r="S55" s="281"/>
      <c r="T55" s="281"/>
      <c r="U55" s="281"/>
      <c r="V55" s="6"/>
      <c r="W55" s="672"/>
      <c r="X55" s="660">
        <f t="shared" si="1050"/>
        <v>0</v>
      </c>
      <c r="Y55" s="251"/>
      <c r="Z55" s="251"/>
      <c r="AA55" s="251"/>
      <c r="AB55" s="251"/>
      <c r="AC55" s="251"/>
      <c r="AD55" s="251"/>
      <c r="AE55" s="251"/>
      <c r="AF55" s="251"/>
      <c r="AG55" s="251"/>
      <c r="AH55" s="251"/>
      <c r="AI55" s="251"/>
      <c r="AJ55" s="251"/>
      <c r="AK55" s="251"/>
      <c r="AL55" s="251"/>
      <c r="AM55" s="251"/>
      <c r="AN55" s="251"/>
      <c r="AO55" s="251"/>
      <c r="AP55" s="251"/>
      <c r="AQ55" s="251"/>
      <c r="AR55" s="251"/>
      <c r="AS55" s="251"/>
      <c r="AT55" s="251"/>
      <c r="AU55" s="8"/>
      <c r="AV55" s="614"/>
      <c r="AW55" s="614"/>
      <c r="AX55" s="614"/>
      <c r="AY55" s="614"/>
      <c r="AZ55" s="614"/>
      <c r="BA55" s="614"/>
      <c r="BB55" s="614"/>
      <c r="BC55" s="615"/>
      <c r="BD55" s="615"/>
      <c r="BE55" s="615"/>
      <c r="BF55" s="615"/>
      <c r="BG55" s="615"/>
      <c r="BH55" s="615"/>
      <c r="BI55" s="615"/>
      <c r="BN55" s="614"/>
      <c r="BO55" s="614"/>
      <c r="BP55" s="614"/>
      <c r="BQ55" s="614"/>
      <c r="BR55" s="614"/>
      <c r="BW55" s="615"/>
      <c r="BX55" s="615"/>
      <c r="BY55" s="615"/>
      <c r="BZ55" s="615"/>
      <c r="CA55" s="615"/>
      <c r="CF55" s="614"/>
      <c r="CG55" s="614"/>
      <c r="CH55" s="614"/>
      <c r="CI55" s="614"/>
      <c r="CJ55" s="614"/>
      <c r="CO55" s="615"/>
      <c r="CP55" s="615"/>
      <c r="CQ55" s="615"/>
      <c r="CR55" s="615"/>
      <c r="CS55" s="615"/>
      <c r="CX55" s="614"/>
      <c r="CY55" s="614"/>
      <c r="CZ55" s="614"/>
      <c r="DA55" s="614"/>
      <c r="DB55" s="614"/>
      <c r="DC55" s="6"/>
      <c r="DD55" s="6"/>
      <c r="DE55" s="6"/>
      <c r="DF55" s="6"/>
      <c r="DG55" s="6"/>
      <c r="DH55" s="6"/>
      <c r="DI55" s="6"/>
      <c r="DJ55" s="6"/>
      <c r="DK55" s="6"/>
      <c r="DL55" s="6"/>
      <c r="DM55" s="6"/>
      <c r="DN55" s="6"/>
      <c r="DO55" s="6"/>
      <c r="DP55" s="614"/>
      <c r="DQ55" s="614"/>
      <c r="DR55" s="614"/>
      <c r="DS55" s="614"/>
      <c r="DT55" s="614"/>
      <c r="DU55" s="6"/>
      <c r="DV55" s="6"/>
      <c r="DW55" s="6"/>
      <c r="DX55" s="6"/>
      <c r="DY55" s="6"/>
      <c r="DZ55" s="6"/>
      <c r="EA55" s="6"/>
      <c r="EB55" s="6"/>
      <c r="EC55" s="6"/>
      <c r="ED55" s="6"/>
      <c r="EE55" s="6"/>
      <c r="EF55" s="6"/>
      <c r="EG55" s="6"/>
    </row>
    <row r="56" hidden="1">
      <c r="A56" s="640"/>
      <c r="B56" s="281"/>
      <c r="C56" s="281"/>
      <c r="D56" s="668"/>
      <c r="E56" s="669"/>
      <c r="F56" s="670"/>
      <c r="G56" s="281"/>
      <c r="H56" s="281"/>
      <c r="I56" s="281"/>
      <c r="J56" s="281"/>
      <c r="K56" s="281"/>
      <c r="L56" s="281"/>
      <c r="M56" s="668"/>
      <c r="P56" s="671"/>
      <c r="Q56" s="281"/>
      <c r="R56" s="281"/>
      <c r="S56" s="281"/>
      <c r="T56" s="281"/>
      <c r="U56" s="281"/>
      <c r="V56" s="6"/>
      <c r="W56" s="672"/>
      <c r="X56" s="660">
        <f t="shared" si="1050"/>
        <v>0</v>
      </c>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8"/>
      <c r="AV56" s="614"/>
      <c r="AW56" s="614"/>
      <c r="AX56" s="614"/>
      <c r="AY56" s="614"/>
      <c r="AZ56" s="614"/>
      <c r="BA56" s="614"/>
      <c r="BB56" s="614"/>
      <c r="BC56" s="615"/>
      <c r="BD56" s="615"/>
      <c r="BE56" s="615"/>
      <c r="BF56" s="615"/>
      <c r="BG56" s="615"/>
      <c r="BH56" s="615"/>
      <c r="BI56" s="615"/>
      <c r="BN56" s="614"/>
      <c r="BO56" s="614"/>
      <c r="BP56" s="614"/>
      <c r="BQ56" s="614"/>
      <c r="BR56" s="614"/>
      <c r="BW56" s="615"/>
      <c r="BX56" s="615"/>
      <c r="BY56" s="615"/>
      <c r="BZ56" s="615"/>
      <c r="CA56" s="615"/>
      <c r="CF56" s="614"/>
      <c r="CG56" s="614"/>
      <c r="CH56" s="614"/>
      <c r="CI56" s="614"/>
      <c r="CJ56" s="614"/>
      <c r="CO56" s="615"/>
      <c r="CP56" s="615"/>
      <c r="CQ56" s="615"/>
      <c r="CR56" s="615"/>
      <c r="CS56" s="615"/>
      <c r="CX56" s="614"/>
      <c r="CY56" s="614"/>
      <c r="CZ56" s="614"/>
      <c r="DA56" s="614"/>
      <c r="DB56" s="614"/>
      <c r="DC56" s="6"/>
      <c r="DD56" s="6"/>
      <c r="DE56" s="6"/>
      <c r="DF56" s="6"/>
      <c r="DG56" s="6"/>
      <c r="DH56" s="6"/>
      <c r="DI56" s="6"/>
      <c r="DJ56" s="6"/>
      <c r="DK56" s="6"/>
      <c r="DL56" s="6"/>
      <c r="DM56" s="6"/>
      <c r="DN56" s="6"/>
      <c r="DO56" s="6"/>
      <c r="DP56" s="614"/>
      <c r="DQ56" s="614"/>
      <c r="DR56" s="614"/>
      <c r="DS56" s="614"/>
      <c r="DT56" s="614"/>
      <c r="DU56" s="6"/>
      <c r="DV56" s="6"/>
      <c r="DW56" s="6"/>
      <c r="DX56" s="6"/>
      <c r="DY56" s="6"/>
      <c r="DZ56" s="6"/>
      <c r="EA56" s="6"/>
      <c r="EB56" s="6"/>
      <c r="EC56" s="6"/>
      <c r="ED56" s="6"/>
      <c r="EE56" s="6"/>
      <c r="EF56" s="6"/>
      <c r="EG56" s="6"/>
    </row>
    <row r="57" hidden="1">
      <c r="A57" s="640"/>
      <c r="B57" s="281"/>
      <c r="C57" s="281"/>
      <c r="D57" s="668"/>
      <c r="E57" s="669"/>
      <c r="F57" s="670"/>
      <c r="G57" s="281"/>
      <c r="H57" s="281"/>
      <c r="I57" s="281"/>
      <c r="J57" s="281"/>
      <c r="K57" s="281"/>
      <c r="L57" s="281"/>
      <c r="M57" s="668"/>
      <c r="P57" s="671"/>
      <c r="Q57" s="281"/>
      <c r="R57" s="281"/>
      <c r="S57" s="281"/>
      <c r="T57" s="281"/>
      <c r="U57" s="281"/>
      <c r="V57" s="6"/>
      <c r="W57" s="672"/>
      <c r="X57" s="660">
        <f t="shared" si="1050"/>
        <v>0</v>
      </c>
      <c r="Y57" s="251"/>
      <c r="Z57" s="251"/>
      <c r="AA57" s="251"/>
      <c r="AB57" s="251"/>
      <c r="AC57" s="251"/>
      <c r="AD57" s="251"/>
      <c r="AE57" s="251"/>
      <c r="AF57" s="251"/>
      <c r="AG57" s="251"/>
      <c r="AH57" s="251"/>
      <c r="AI57" s="251"/>
      <c r="AJ57" s="251"/>
      <c r="AK57" s="251"/>
      <c r="AL57" s="251"/>
      <c r="AM57" s="251"/>
      <c r="AN57" s="251"/>
      <c r="AO57" s="251"/>
      <c r="AP57" s="251"/>
      <c r="AQ57" s="251"/>
      <c r="AR57" s="251"/>
      <c r="AS57" s="251"/>
      <c r="AT57" s="251"/>
      <c r="AU57" s="8"/>
      <c r="AV57" s="614"/>
      <c r="AW57" s="614"/>
      <c r="AX57" s="614"/>
      <c r="AY57" s="614"/>
      <c r="AZ57" s="614"/>
      <c r="BA57" s="614"/>
      <c r="BB57" s="614"/>
      <c r="BC57" s="615"/>
      <c r="BD57" s="615"/>
      <c r="BE57" s="615"/>
      <c r="BF57" s="615"/>
      <c r="BG57" s="615"/>
      <c r="BH57" s="615"/>
      <c r="BI57" s="615"/>
      <c r="BN57" s="614"/>
      <c r="BO57" s="614"/>
      <c r="BP57" s="614"/>
      <c r="BQ57" s="614"/>
      <c r="BR57" s="614"/>
      <c r="BW57" s="615"/>
      <c r="BX57" s="615"/>
      <c r="BY57" s="615"/>
      <c r="BZ57" s="615"/>
      <c r="CA57" s="615"/>
      <c r="CF57" s="614"/>
      <c r="CG57" s="614"/>
      <c r="CH57" s="614"/>
      <c r="CI57" s="614"/>
      <c r="CJ57" s="614"/>
      <c r="CO57" s="615"/>
      <c r="CP57" s="615"/>
      <c r="CQ57" s="615"/>
      <c r="CR57" s="615"/>
      <c r="CS57" s="615"/>
      <c r="CX57" s="614"/>
      <c r="CY57" s="614"/>
      <c r="CZ57" s="614"/>
      <c r="DA57" s="614"/>
      <c r="DB57" s="614"/>
      <c r="DC57" s="6"/>
      <c r="DD57" s="6"/>
      <c r="DE57" s="6"/>
      <c r="DF57" s="6"/>
      <c r="DG57" s="6"/>
      <c r="DH57" s="6"/>
      <c r="DI57" s="6"/>
      <c r="DJ57" s="6"/>
      <c r="DK57" s="6"/>
      <c r="DL57" s="6"/>
      <c r="DM57" s="6"/>
      <c r="DN57" s="6"/>
      <c r="DO57" s="6"/>
      <c r="DP57" s="614"/>
      <c r="DQ57" s="614"/>
      <c r="DR57" s="614"/>
      <c r="DS57" s="614"/>
      <c r="DT57" s="614"/>
      <c r="DU57" s="6"/>
      <c r="DV57" s="6"/>
      <c r="DW57" s="6"/>
      <c r="DX57" s="6"/>
      <c r="DY57" s="6"/>
      <c r="DZ57" s="6"/>
      <c r="EA57" s="6"/>
      <c r="EB57" s="6"/>
      <c r="EC57" s="6"/>
      <c r="ED57" s="6"/>
      <c r="EE57" s="6"/>
      <c r="EF57" s="6"/>
      <c r="EG57" s="6"/>
    </row>
    <row r="58" hidden="1">
      <c r="A58" s="640"/>
      <c r="B58" s="281"/>
      <c r="C58" s="281"/>
      <c r="D58" s="668"/>
      <c r="E58" s="669"/>
      <c r="F58" s="670"/>
      <c r="G58" s="281"/>
      <c r="H58" s="281"/>
      <c r="I58" s="281"/>
      <c r="J58" s="281"/>
      <c r="K58" s="281"/>
      <c r="L58" s="281"/>
      <c r="M58" s="668"/>
      <c r="P58" s="671"/>
      <c r="Q58" s="281"/>
      <c r="R58" s="281"/>
      <c r="S58" s="281"/>
      <c r="T58" s="281"/>
      <c r="U58" s="281"/>
      <c r="V58" s="6"/>
      <c r="W58" s="672"/>
      <c r="X58" s="660">
        <f t="shared" si="1050"/>
        <v>0</v>
      </c>
      <c r="Y58" s="251"/>
      <c r="Z58" s="251"/>
      <c r="AA58" s="251"/>
      <c r="AB58" s="251"/>
      <c r="AC58" s="251"/>
      <c r="AD58" s="251"/>
      <c r="AE58" s="251"/>
      <c r="AF58" s="251"/>
      <c r="AG58" s="251"/>
      <c r="AH58" s="251"/>
      <c r="AI58" s="251"/>
      <c r="AJ58" s="251"/>
      <c r="AK58" s="251"/>
      <c r="AL58" s="251"/>
      <c r="AM58" s="251"/>
      <c r="AN58" s="251"/>
      <c r="AO58" s="251"/>
      <c r="AP58" s="251"/>
      <c r="AQ58" s="251"/>
      <c r="AR58" s="251"/>
      <c r="AS58" s="251"/>
      <c r="AT58" s="251"/>
      <c r="AU58" s="8"/>
      <c r="AV58" s="614"/>
      <c r="AW58" s="614"/>
      <c r="AX58" s="614"/>
      <c r="AY58" s="614"/>
      <c r="AZ58" s="614"/>
      <c r="BA58" s="614"/>
      <c r="BB58" s="614"/>
      <c r="BC58" s="615"/>
      <c r="BD58" s="615"/>
      <c r="BE58" s="615"/>
      <c r="BF58" s="615"/>
      <c r="BG58" s="615"/>
      <c r="BH58" s="615"/>
      <c r="BI58" s="615"/>
      <c r="BN58" s="614"/>
      <c r="BO58" s="614"/>
      <c r="BP58" s="614"/>
      <c r="BQ58" s="614"/>
      <c r="BR58" s="614"/>
      <c r="BW58" s="615"/>
      <c r="BX58" s="615"/>
      <c r="BY58" s="615"/>
      <c r="BZ58" s="615"/>
      <c r="CA58" s="615"/>
      <c r="CF58" s="614"/>
      <c r="CG58" s="614"/>
      <c r="CH58" s="614"/>
      <c r="CI58" s="614"/>
      <c r="CJ58" s="614"/>
      <c r="CO58" s="615"/>
      <c r="CP58" s="615"/>
      <c r="CQ58" s="615"/>
      <c r="CR58" s="615"/>
      <c r="CS58" s="615"/>
      <c r="CX58" s="614"/>
      <c r="CY58" s="614"/>
      <c r="CZ58" s="614"/>
      <c r="DA58" s="614"/>
      <c r="DB58" s="614"/>
      <c r="DC58" s="6"/>
      <c r="DD58" s="6"/>
      <c r="DE58" s="6"/>
      <c r="DF58" s="6"/>
      <c r="DG58" s="6"/>
      <c r="DH58" s="6"/>
      <c r="DI58" s="6"/>
      <c r="DJ58" s="6"/>
      <c r="DK58" s="6"/>
      <c r="DL58" s="6"/>
      <c r="DM58" s="6"/>
      <c r="DN58" s="6"/>
      <c r="DO58" s="6"/>
      <c r="DP58" s="614"/>
      <c r="DQ58" s="614"/>
      <c r="DR58" s="614"/>
      <c r="DS58" s="614"/>
      <c r="DT58" s="614"/>
      <c r="DU58" s="6"/>
      <c r="DV58" s="6"/>
      <c r="DW58" s="6"/>
      <c r="DX58" s="6"/>
      <c r="DY58" s="6"/>
      <c r="DZ58" s="6"/>
      <c r="EA58" s="6"/>
      <c r="EB58" s="6"/>
      <c r="EC58" s="6"/>
      <c r="ED58" s="6"/>
      <c r="EE58" s="6"/>
      <c r="EF58" s="6"/>
      <c r="EG58" s="6"/>
    </row>
    <row r="59" hidden="1">
      <c r="A59" s="640"/>
      <c r="B59" s="281"/>
      <c r="C59" s="281"/>
      <c r="D59" s="668"/>
      <c r="E59" s="669"/>
      <c r="F59" s="670"/>
      <c r="G59" s="281"/>
      <c r="H59" s="281"/>
      <c r="I59" s="281"/>
      <c r="J59" s="281"/>
      <c r="K59" s="281"/>
      <c r="L59" s="281"/>
      <c r="M59" s="668"/>
      <c r="P59" s="671"/>
      <c r="Q59" s="281"/>
      <c r="R59" s="281"/>
      <c r="S59" s="281"/>
      <c r="T59" s="281"/>
      <c r="U59" s="281"/>
      <c r="V59" s="6"/>
      <c r="W59" s="672"/>
      <c r="X59" s="660">
        <f t="shared" si="1050"/>
        <v>0</v>
      </c>
      <c r="Y59" s="251"/>
      <c r="Z59" s="251"/>
      <c r="AA59" s="251"/>
      <c r="AB59" s="251"/>
      <c r="AC59" s="251"/>
      <c r="AD59" s="251"/>
      <c r="AE59" s="251"/>
      <c r="AF59" s="251"/>
      <c r="AG59" s="251"/>
      <c r="AH59" s="251"/>
      <c r="AI59" s="251"/>
      <c r="AJ59" s="251"/>
      <c r="AK59" s="251"/>
      <c r="AL59" s="251"/>
      <c r="AM59" s="251"/>
      <c r="AN59" s="251"/>
      <c r="AO59" s="251"/>
      <c r="AP59" s="251"/>
      <c r="AQ59" s="251"/>
      <c r="AR59" s="251"/>
      <c r="AS59" s="251"/>
      <c r="AT59" s="251"/>
      <c r="AU59" s="8"/>
      <c r="AV59" s="614"/>
      <c r="AW59" s="614"/>
      <c r="AX59" s="614"/>
      <c r="AY59" s="614"/>
      <c r="AZ59" s="614"/>
      <c r="BA59" s="614"/>
      <c r="BB59" s="614"/>
      <c r="BC59" s="615"/>
      <c r="BD59" s="615"/>
      <c r="BE59" s="615"/>
      <c r="BF59" s="615"/>
      <c r="BG59" s="615"/>
      <c r="BH59" s="615"/>
      <c r="BI59" s="615"/>
      <c r="BN59" s="614"/>
      <c r="BO59" s="614"/>
      <c r="BP59" s="614"/>
      <c r="BQ59" s="614"/>
      <c r="BR59" s="614"/>
      <c r="BW59" s="615"/>
      <c r="BX59" s="615"/>
      <c r="BY59" s="615"/>
      <c r="BZ59" s="615"/>
      <c r="CA59" s="615"/>
      <c r="CF59" s="614"/>
      <c r="CG59" s="614"/>
      <c r="CH59" s="614"/>
      <c r="CI59" s="614"/>
      <c r="CJ59" s="614"/>
      <c r="CO59" s="615"/>
      <c r="CP59" s="615"/>
      <c r="CQ59" s="615"/>
      <c r="CR59" s="615"/>
      <c r="CS59" s="615"/>
      <c r="CX59" s="614"/>
      <c r="CY59" s="614"/>
      <c r="CZ59" s="614"/>
      <c r="DA59" s="614"/>
      <c r="DB59" s="614"/>
      <c r="DC59" s="6"/>
      <c r="DD59" s="6"/>
      <c r="DE59" s="6"/>
      <c r="DF59" s="6"/>
      <c r="DG59" s="6"/>
      <c r="DH59" s="6"/>
      <c r="DI59" s="6"/>
      <c r="DJ59" s="6"/>
      <c r="DK59" s="6"/>
      <c r="DL59" s="6"/>
      <c r="DM59" s="6"/>
      <c r="DN59" s="6"/>
      <c r="DO59" s="6"/>
      <c r="DP59" s="614"/>
      <c r="DQ59" s="614"/>
      <c r="DR59" s="614"/>
      <c r="DS59" s="614"/>
      <c r="DT59" s="614"/>
      <c r="DU59" s="6"/>
      <c r="DV59" s="6"/>
      <c r="DW59" s="6"/>
      <c r="DX59" s="6"/>
      <c r="DY59" s="6"/>
      <c r="DZ59" s="6"/>
      <c r="EA59" s="6"/>
      <c r="EB59" s="6"/>
      <c r="EC59" s="6"/>
      <c r="ED59" s="6"/>
      <c r="EE59" s="6"/>
      <c r="EF59" s="6"/>
      <c r="EG59" s="6"/>
    </row>
    <row r="60" hidden="1">
      <c r="A60" s="640"/>
      <c r="B60" s="281"/>
      <c r="C60" s="281"/>
      <c r="D60" s="668"/>
      <c r="E60" s="669"/>
      <c r="F60" s="670"/>
      <c r="G60" s="281"/>
      <c r="H60" s="281"/>
      <c r="I60" s="281"/>
      <c r="J60" s="281"/>
      <c r="K60" s="281"/>
      <c r="L60" s="281"/>
      <c r="M60" s="668"/>
      <c r="P60" s="671"/>
      <c r="Q60" s="281"/>
      <c r="R60" s="281"/>
      <c r="S60" s="281"/>
      <c r="T60" s="281"/>
      <c r="U60" s="281"/>
      <c r="V60" s="6"/>
      <c r="W60" s="672"/>
      <c r="X60" s="660">
        <f t="shared" si="1050"/>
        <v>0</v>
      </c>
      <c r="Y60" s="251"/>
      <c r="Z60" s="251"/>
      <c r="AA60" s="251"/>
      <c r="AB60" s="251"/>
      <c r="AC60" s="251"/>
      <c r="AD60" s="251"/>
      <c r="AE60" s="251"/>
      <c r="AF60" s="251"/>
      <c r="AG60" s="251"/>
      <c r="AH60" s="251"/>
      <c r="AI60" s="251"/>
      <c r="AJ60" s="251"/>
      <c r="AK60" s="251"/>
      <c r="AL60" s="251"/>
      <c r="AM60" s="251"/>
      <c r="AN60" s="251"/>
      <c r="AO60" s="251"/>
      <c r="AP60" s="251"/>
      <c r="AQ60" s="251"/>
      <c r="AR60" s="251"/>
      <c r="AS60" s="251"/>
      <c r="AT60" s="251"/>
      <c r="AU60" s="8"/>
      <c r="AV60" s="614"/>
      <c r="AW60" s="614"/>
      <c r="AX60" s="614"/>
      <c r="AY60" s="614"/>
      <c r="AZ60" s="614"/>
      <c r="BA60" s="614"/>
      <c r="BB60" s="614"/>
      <c r="BC60" s="615"/>
      <c r="BD60" s="615"/>
      <c r="BE60" s="615"/>
      <c r="BF60" s="615"/>
      <c r="BG60" s="615"/>
      <c r="BH60" s="615"/>
      <c r="BI60" s="615"/>
      <c r="BN60" s="614"/>
      <c r="BO60" s="614"/>
      <c r="BP60" s="614"/>
      <c r="BQ60" s="614"/>
      <c r="BR60" s="614"/>
      <c r="BW60" s="615"/>
      <c r="BX60" s="615"/>
      <c r="BY60" s="615"/>
      <c r="BZ60" s="615"/>
      <c r="CA60" s="615"/>
      <c r="CF60" s="614"/>
      <c r="CG60" s="614"/>
      <c r="CH60" s="614"/>
      <c r="CI60" s="614"/>
      <c r="CJ60" s="614"/>
      <c r="CO60" s="615"/>
      <c r="CP60" s="615"/>
      <c r="CQ60" s="615"/>
      <c r="CR60" s="615"/>
      <c r="CS60" s="615"/>
      <c r="CX60" s="614"/>
      <c r="CY60" s="614"/>
      <c r="CZ60" s="614"/>
      <c r="DA60" s="614"/>
      <c r="DB60" s="614"/>
      <c r="DC60" s="6"/>
      <c r="DD60" s="6"/>
      <c r="DE60" s="6"/>
      <c r="DF60" s="6"/>
      <c r="DG60" s="6"/>
      <c r="DH60" s="6"/>
      <c r="DI60" s="6"/>
      <c r="DJ60" s="6"/>
      <c r="DK60" s="6"/>
      <c r="DL60" s="6"/>
      <c r="DM60" s="6"/>
      <c r="DN60" s="6"/>
      <c r="DO60" s="6"/>
      <c r="DP60" s="614"/>
      <c r="DQ60" s="614"/>
      <c r="DR60" s="614"/>
      <c r="DS60" s="614"/>
      <c r="DT60" s="614"/>
      <c r="DU60" s="6"/>
      <c r="DV60" s="6"/>
      <c r="DW60" s="6"/>
      <c r="DX60" s="6"/>
      <c r="DY60" s="6"/>
      <c r="DZ60" s="6"/>
      <c r="EA60" s="6"/>
      <c r="EB60" s="6"/>
      <c r="EC60" s="6"/>
      <c r="ED60" s="6"/>
      <c r="EE60" s="6"/>
      <c r="EF60" s="6"/>
      <c r="EG60" s="6"/>
    </row>
    <row r="61" hidden="1">
      <c r="A61" s="640"/>
      <c r="B61" s="281"/>
      <c r="C61" s="281"/>
      <c r="D61" s="668"/>
      <c r="E61" s="669"/>
      <c r="F61" s="670"/>
      <c r="G61" s="281"/>
      <c r="H61" s="281"/>
      <c r="I61" s="281"/>
      <c r="J61" s="281"/>
      <c r="K61" s="281"/>
      <c r="L61" s="281"/>
      <c r="M61" s="668"/>
      <c r="P61" s="671"/>
      <c r="Q61" s="281"/>
      <c r="R61" s="281"/>
      <c r="S61" s="281"/>
      <c r="T61" s="281"/>
      <c r="U61" s="281"/>
      <c r="V61" s="6"/>
      <c r="W61" s="672"/>
      <c r="X61" s="660">
        <f t="shared" si="1050"/>
        <v>0</v>
      </c>
      <c r="Y61" s="251"/>
      <c r="Z61" s="251"/>
      <c r="AA61" s="251"/>
      <c r="AB61" s="251"/>
      <c r="AC61" s="251"/>
      <c r="AD61" s="251"/>
      <c r="AE61" s="251"/>
      <c r="AF61" s="251"/>
      <c r="AG61" s="251"/>
      <c r="AH61" s="251"/>
      <c r="AI61" s="251"/>
      <c r="AJ61" s="251"/>
      <c r="AK61" s="251"/>
      <c r="AL61" s="251"/>
      <c r="AM61" s="251"/>
      <c r="AN61" s="251"/>
      <c r="AO61" s="251"/>
      <c r="AP61" s="251"/>
      <c r="AQ61" s="251"/>
      <c r="AR61" s="251"/>
      <c r="AS61" s="251"/>
      <c r="AT61" s="251"/>
      <c r="AU61" s="8"/>
      <c r="AV61" s="614"/>
      <c r="AW61" s="614"/>
      <c r="AX61" s="614"/>
      <c r="AY61" s="614"/>
      <c r="AZ61" s="614"/>
      <c r="BA61" s="614"/>
      <c r="BB61" s="614"/>
      <c r="BC61" s="615"/>
      <c r="BD61" s="615"/>
      <c r="BE61" s="615"/>
      <c r="BF61" s="615"/>
      <c r="BG61" s="615"/>
      <c r="BH61" s="615"/>
      <c r="BI61" s="615"/>
      <c r="BN61" s="614"/>
      <c r="BO61" s="614"/>
      <c r="BP61" s="614"/>
      <c r="BQ61" s="614"/>
      <c r="BR61" s="614"/>
      <c r="BW61" s="615"/>
      <c r="BX61" s="615"/>
      <c r="BY61" s="615"/>
      <c r="BZ61" s="615"/>
      <c r="CA61" s="615"/>
      <c r="CF61" s="614"/>
      <c r="CG61" s="614"/>
      <c r="CH61" s="614"/>
      <c r="CI61" s="614"/>
      <c r="CJ61" s="614"/>
      <c r="CO61" s="615"/>
      <c r="CP61" s="615"/>
      <c r="CQ61" s="615"/>
      <c r="CR61" s="615"/>
      <c r="CS61" s="615"/>
      <c r="CX61" s="614"/>
      <c r="CY61" s="614"/>
      <c r="CZ61" s="614"/>
      <c r="DA61" s="614"/>
      <c r="DB61" s="614"/>
      <c r="DC61" s="6"/>
      <c r="DD61" s="6"/>
      <c r="DE61" s="6"/>
      <c r="DF61" s="6"/>
      <c r="DG61" s="6"/>
      <c r="DH61" s="6"/>
      <c r="DI61" s="6"/>
      <c r="DJ61" s="6"/>
      <c r="DK61" s="6"/>
      <c r="DL61" s="6"/>
      <c r="DM61" s="6"/>
      <c r="DN61" s="6"/>
      <c r="DO61" s="6"/>
      <c r="DP61" s="614"/>
      <c r="DQ61" s="614"/>
      <c r="DR61" s="614"/>
      <c r="DS61" s="614"/>
      <c r="DT61" s="614"/>
      <c r="DU61" s="6"/>
      <c r="DV61" s="6"/>
      <c r="DW61" s="6"/>
      <c r="DX61" s="6"/>
      <c r="DY61" s="6"/>
      <c r="DZ61" s="6"/>
      <c r="EA61" s="6"/>
      <c r="EB61" s="6"/>
      <c r="EC61" s="6"/>
      <c r="ED61" s="6"/>
      <c r="EE61" s="6"/>
      <c r="EF61" s="6"/>
      <c r="EG61" s="6"/>
    </row>
    <row r="62" hidden="1">
      <c r="A62" s="640"/>
      <c r="B62" s="281"/>
      <c r="C62" s="281"/>
      <c r="D62" s="668"/>
      <c r="E62" s="669"/>
      <c r="F62" s="670"/>
      <c r="G62" s="281"/>
      <c r="H62" s="281"/>
      <c r="I62" s="281"/>
      <c r="J62" s="281"/>
      <c r="K62" s="281"/>
      <c r="L62" s="281"/>
      <c r="M62" s="668"/>
      <c r="P62" s="671"/>
      <c r="Q62" s="281"/>
      <c r="R62" s="281"/>
      <c r="S62" s="281"/>
      <c r="T62" s="281"/>
      <c r="U62" s="281"/>
      <c r="V62" s="6"/>
      <c r="W62" s="672"/>
      <c r="X62" s="660">
        <f t="shared" si="1050"/>
        <v>0</v>
      </c>
      <c r="Y62" s="251"/>
      <c r="Z62" s="251"/>
      <c r="AA62" s="251"/>
      <c r="AB62" s="251"/>
      <c r="AC62" s="251"/>
      <c r="AD62" s="251"/>
      <c r="AE62" s="251"/>
      <c r="AF62" s="251"/>
      <c r="AG62" s="251"/>
      <c r="AH62" s="251"/>
      <c r="AI62" s="251"/>
      <c r="AJ62" s="251"/>
      <c r="AK62" s="251"/>
      <c r="AL62" s="251"/>
      <c r="AM62" s="251"/>
      <c r="AN62" s="251"/>
      <c r="AO62" s="251"/>
      <c r="AP62" s="251"/>
      <c r="AQ62" s="251"/>
      <c r="AR62" s="251"/>
      <c r="AS62" s="251"/>
      <c r="AT62" s="251"/>
      <c r="AU62" s="8"/>
      <c r="AV62" s="614"/>
      <c r="AW62" s="614"/>
      <c r="AX62" s="614"/>
      <c r="AY62" s="614"/>
      <c r="AZ62" s="614"/>
      <c r="BA62" s="614"/>
      <c r="BB62" s="614"/>
      <c r="BC62" s="615"/>
      <c r="BD62" s="615"/>
      <c r="BE62" s="615"/>
      <c r="BF62" s="615"/>
      <c r="BG62" s="615"/>
      <c r="BH62" s="615"/>
      <c r="BI62" s="615"/>
      <c r="BN62" s="614"/>
      <c r="BO62" s="614"/>
      <c r="BP62" s="614"/>
      <c r="BQ62" s="614"/>
      <c r="BR62" s="614"/>
      <c r="BW62" s="615"/>
      <c r="BX62" s="615"/>
      <c r="BY62" s="615"/>
      <c r="BZ62" s="615"/>
      <c r="CA62" s="615"/>
      <c r="CF62" s="614"/>
      <c r="CG62" s="614"/>
      <c r="CH62" s="614"/>
      <c r="CI62" s="614"/>
      <c r="CJ62" s="614"/>
      <c r="CO62" s="615"/>
      <c r="CP62" s="615"/>
      <c r="CQ62" s="615"/>
      <c r="CR62" s="615"/>
      <c r="CS62" s="615"/>
      <c r="CX62" s="614"/>
      <c r="CY62" s="614"/>
      <c r="CZ62" s="614"/>
      <c r="DA62" s="614"/>
      <c r="DB62" s="614"/>
      <c r="DC62" s="6"/>
      <c r="DD62" s="6"/>
      <c r="DE62" s="6"/>
      <c r="DF62" s="6"/>
      <c r="DG62" s="6"/>
      <c r="DH62" s="6"/>
      <c r="DI62" s="6"/>
      <c r="DJ62" s="6"/>
      <c r="DK62" s="6"/>
      <c r="DL62" s="6"/>
      <c r="DM62" s="6"/>
      <c r="DN62" s="6"/>
      <c r="DO62" s="6"/>
      <c r="DP62" s="614"/>
      <c r="DQ62" s="614"/>
      <c r="DR62" s="614"/>
      <c r="DS62" s="614"/>
      <c r="DT62" s="614"/>
      <c r="DU62" s="6"/>
      <c r="DV62" s="6"/>
      <c r="DW62" s="6"/>
      <c r="DX62" s="6"/>
      <c r="DY62" s="6"/>
      <c r="DZ62" s="6"/>
      <c r="EA62" s="6"/>
      <c r="EB62" s="6"/>
      <c r="EC62" s="6"/>
      <c r="ED62" s="6"/>
      <c r="EE62" s="6"/>
      <c r="EF62" s="6"/>
      <c r="EG62" s="6"/>
    </row>
    <row r="63" hidden="1">
      <c r="A63" s="640"/>
      <c r="B63" s="281"/>
      <c r="C63" s="281"/>
      <c r="D63" s="668"/>
      <c r="E63" s="669"/>
      <c r="F63" s="670"/>
      <c r="G63" s="281"/>
      <c r="H63" s="281"/>
      <c r="I63" s="281"/>
      <c r="J63" s="281"/>
      <c r="K63" s="281"/>
      <c r="L63" s="281"/>
      <c r="M63" s="668"/>
      <c r="P63" s="671"/>
      <c r="Q63" s="281"/>
      <c r="R63" s="281"/>
      <c r="S63" s="281"/>
      <c r="T63" s="281"/>
      <c r="U63" s="281"/>
      <c r="V63" s="6"/>
      <c r="W63" s="672"/>
      <c r="X63" s="660">
        <f t="shared" si="1050"/>
        <v>0</v>
      </c>
      <c r="Y63" s="251"/>
      <c r="Z63" s="251"/>
      <c r="AA63" s="251"/>
      <c r="AB63" s="251"/>
      <c r="AC63" s="251"/>
      <c r="AD63" s="251"/>
      <c r="AE63" s="251"/>
      <c r="AF63" s="251"/>
      <c r="AG63" s="251"/>
      <c r="AH63" s="251"/>
      <c r="AI63" s="251"/>
      <c r="AJ63" s="251"/>
      <c r="AK63" s="251"/>
      <c r="AL63" s="251"/>
      <c r="AM63" s="251"/>
      <c r="AN63" s="251"/>
      <c r="AO63" s="251"/>
      <c r="AP63" s="251"/>
      <c r="AQ63" s="251"/>
      <c r="AR63" s="251"/>
      <c r="AS63" s="251"/>
      <c r="AT63" s="251"/>
      <c r="AU63" s="8"/>
      <c r="AV63" s="614"/>
      <c r="AW63" s="614"/>
      <c r="AX63" s="614"/>
      <c r="AY63" s="614"/>
      <c r="AZ63" s="614"/>
      <c r="BA63" s="614"/>
      <c r="BB63" s="614"/>
      <c r="BC63" s="615"/>
      <c r="BD63" s="615"/>
      <c r="BE63" s="615"/>
      <c r="BF63" s="615"/>
      <c r="BG63" s="615"/>
      <c r="BH63" s="615"/>
      <c r="BI63" s="615"/>
      <c r="BN63" s="614"/>
      <c r="BO63" s="614"/>
      <c r="BP63" s="614"/>
      <c r="BQ63" s="614"/>
      <c r="BR63" s="614"/>
      <c r="BW63" s="615"/>
      <c r="BX63" s="615"/>
      <c r="BY63" s="615"/>
      <c r="BZ63" s="615"/>
      <c r="CA63" s="615"/>
      <c r="CF63" s="614"/>
      <c r="CG63" s="614"/>
      <c r="CH63" s="614"/>
      <c r="CI63" s="614"/>
      <c r="CJ63" s="614"/>
      <c r="CO63" s="615"/>
      <c r="CP63" s="615"/>
      <c r="CQ63" s="615"/>
      <c r="CR63" s="615"/>
      <c r="CS63" s="615"/>
      <c r="CX63" s="614"/>
      <c r="CY63" s="614"/>
      <c r="CZ63" s="614"/>
      <c r="DA63" s="614"/>
      <c r="DB63" s="614"/>
      <c r="DC63" s="6"/>
      <c r="DD63" s="6"/>
      <c r="DE63" s="6"/>
      <c r="DF63" s="6"/>
      <c r="DG63" s="6"/>
      <c r="DH63" s="6"/>
      <c r="DI63" s="6"/>
      <c r="DJ63" s="6"/>
      <c r="DK63" s="6"/>
      <c r="DL63" s="6"/>
      <c r="DM63" s="6"/>
      <c r="DN63" s="6"/>
      <c r="DO63" s="6"/>
      <c r="DP63" s="614"/>
      <c r="DQ63" s="614"/>
      <c r="DR63" s="614"/>
      <c r="DS63" s="614"/>
      <c r="DT63" s="614"/>
      <c r="DU63" s="6"/>
      <c r="DV63" s="6"/>
      <c r="DW63" s="6"/>
      <c r="DX63" s="6"/>
      <c r="DY63" s="6"/>
      <c r="DZ63" s="6"/>
      <c r="EA63" s="6"/>
      <c r="EB63" s="6"/>
      <c r="EC63" s="6"/>
      <c r="ED63" s="6"/>
      <c r="EE63" s="6"/>
      <c r="EF63" s="6"/>
      <c r="EG63" s="6"/>
    </row>
    <row r="64" hidden="1">
      <c r="A64" s="640"/>
      <c r="B64" s="281"/>
      <c r="C64" s="281"/>
      <c r="D64" s="668"/>
      <c r="E64" s="669"/>
      <c r="F64" s="670"/>
      <c r="G64" s="281"/>
      <c r="H64" s="281"/>
      <c r="I64" s="281"/>
      <c r="J64" s="281"/>
      <c r="K64" s="281"/>
      <c r="L64" s="281"/>
      <c r="M64" s="668"/>
      <c r="P64" s="671">
        <f t="shared" si="1038"/>
        <v>0</v>
      </c>
      <c r="Q64" s="281">
        <f>Q50</f>
        <v>0</v>
      </c>
      <c r="R64" s="281" t="e">
        <f>R50</f>
        <v>#REF!</v>
      </c>
      <c r="S64" s="281" t="e">
        <f t="shared" si="1039"/>
        <v>#REF!</v>
      </c>
      <c r="T64" s="281">
        <f t="shared" si="1040"/>
        <v>0</v>
      </c>
      <c r="U64" s="281" t="e">
        <f>U50</f>
        <v>#REF!</v>
      </c>
      <c r="V64" s="6" t="e">
        <f t="shared" si="1041"/>
        <v>#REF!</v>
      </c>
      <c r="W64" s="672" t="e">
        <f t="shared" si="1042"/>
        <v>#REF!</v>
      </c>
      <c r="X64" s="660">
        <f t="shared" si="1050"/>
        <v>0</v>
      </c>
      <c r="Y64" s="251"/>
      <c r="Z64" s="251"/>
      <c r="AA64" s="251"/>
      <c r="AB64" s="251"/>
      <c r="AC64" s="251"/>
      <c r="AD64" s="251"/>
      <c r="AE64" s="251"/>
      <c r="AF64" s="251"/>
      <c r="AG64" s="251"/>
      <c r="AH64" s="251"/>
      <c r="AI64" s="251"/>
      <c r="AJ64" s="251"/>
      <c r="AK64" s="251"/>
      <c r="AL64" s="251"/>
      <c r="AM64" s="251"/>
      <c r="AN64" s="251"/>
      <c r="AO64" s="251"/>
      <c r="AP64" s="251"/>
      <c r="AQ64" s="251"/>
      <c r="AR64" s="251"/>
      <c r="AS64" s="251"/>
      <c r="AT64" s="251"/>
      <c r="AU64" s="8"/>
      <c r="AV64" s="614"/>
      <c r="AW64" s="614"/>
      <c r="AX64" s="614"/>
      <c r="AY64" s="614"/>
      <c r="AZ64" s="614"/>
      <c r="BA64" s="614"/>
      <c r="BB64" s="614"/>
      <c r="BC64" s="615"/>
      <c r="BD64" s="615"/>
      <c r="BE64" s="615"/>
      <c r="BF64" s="615"/>
      <c r="BG64" s="615"/>
      <c r="BH64" s="615"/>
      <c r="BI64" s="615"/>
      <c r="BN64" s="614"/>
      <c r="BO64" s="614"/>
      <c r="BP64" s="614"/>
      <c r="BQ64" s="614"/>
      <c r="BR64" s="614"/>
      <c r="BW64" s="615"/>
      <c r="BX64" s="615"/>
      <c r="BY64" s="615"/>
      <c r="BZ64" s="615"/>
      <c r="CA64" s="615"/>
      <c r="CF64" s="614"/>
      <c r="CG64" s="614"/>
      <c r="CH64" s="614"/>
      <c r="CI64" s="614"/>
      <c r="CJ64" s="614"/>
      <c r="CO64" s="615"/>
      <c r="CP64" s="615"/>
      <c r="CQ64" s="615"/>
      <c r="CR64" s="615"/>
      <c r="CS64" s="615"/>
      <c r="CX64" s="614"/>
      <c r="CY64" s="614"/>
      <c r="CZ64" s="614"/>
      <c r="DA64" s="614"/>
      <c r="DB64" s="614"/>
      <c r="DC64" s="6"/>
      <c r="DD64" s="6"/>
      <c r="DE64" s="6"/>
      <c r="DF64" s="6"/>
      <c r="DG64" s="6"/>
      <c r="DH64" s="6"/>
      <c r="DI64" s="6"/>
      <c r="DJ64" s="6"/>
      <c r="DK64" s="6"/>
      <c r="DL64" s="6"/>
      <c r="DM64" s="6"/>
      <c r="DN64" s="6"/>
      <c r="DO64" s="6"/>
      <c r="DP64" s="614"/>
      <c r="DQ64" s="614"/>
      <c r="DR64" s="614"/>
      <c r="DS64" s="614"/>
      <c r="DT64" s="614"/>
      <c r="DU64" s="6"/>
      <c r="DV64" s="6"/>
      <c r="DW64" s="6"/>
      <c r="DX64" s="6"/>
      <c r="DY64" s="6"/>
      <c r="DZ64" s="6"/>
      <c r="EA64" s="6"/>
      <c r="EB64" s="6"/>
      <c r="EC64" s="6"/>
      <c r="ED64" s="6"/>
      <c r="EE64" s="6"/>
      <c r="EF64" s="6"/>
      <c r="EG64" s="6"/>
    </row>
    <row r="65" hidden="1">
      <c r="A65" s="640"/>
      <c r="B65" s="281"/>
      <c r="C65" s="281"/>
      <c r="D65" s="668"/>
      <c r="E65" s="669"/>
      <c r="F65" s="670"/>
      <c r="G65" s="281"/>
      <c r="H65" s="281"/>
      <c r="I65" s="281"/>
      <c r="J65" s="281"/>
      <c r="K65" s="281"/>
      <c r="L65" s="281"/>
      <c r="M65" s="668"/>
      <c r="N65" s="665"/>
      <c r="O65" s="7"/>
      <c r="P65" s="671">
        <f t="shared" si="1038"/>
        <v>0</v>
      </c>
      <c r="Q65" s="281">
        <f t="shared" ref="Q65:R67" si="1060">Q64</f>
        <v>0</v>
      </c>
      <c r="R65" s="281" t="e">
        <f t="shared" si="1060"/>
        <v>#REF!</v>
      </c>
      <c r="S65" s="281" t="e">
        <f t="shared" si="1039"/>
        <v>#REF!</v>
      </c>
      <c r="T65" s="281">
        <f t="shared" si="1040"/>
        <v>0</v>
      </c>
      <c r="U65" s="281" t="e">
        <f t="shared" ref="U65:U67" si="1061">U64</f>
        <v>#REF!</v>
      </c>
      <c r="V65" s="6" t="e">
        <f t="shared" si="1041"/>
        <v>#REF!</v>
      </c>
      <c r="W65" s="672" t="e">
        <f t="shared" si="1042"/>
        <v>#REF!</v>
      </c>
      <c r="X65" s="660">
        <f t="shared" si="1050"/>
        <v>0</v>
      </c>
      <c r="Y65" s="251"/>
      <c r="Z65" s="251"/>
      <c r="AA65" s="251"/>
      <c r="AB65" s="251"/>
      <c r="AC65" s="251"/>
      <c r="AD65" s="251"/>
      <c r="AE65" s="251"/>
      <c r="AF65" s="251"/>
      <c r="AG65" s="251"/>
      <c r="AH65" s="251"/>
      <c r="AI65" s="251"/>
      <c r="AJ65" s="251"/>
      <c r="AK65" s="251"/>
      <c r="AL65" s="251"/>
      <c r="AM65" s="251"/>
      <c r="AN65" s="251"/>
      <c r="AO65" s="251"/>
      <c r="AP65" s="251"/>
      <c r="AQ65" s="251"/>
      <c r="AR65" s="251"/>
      <c r="AS65" s="251"/>
      <c r="AT65" s="251"/>
      <c r="AU65" s="8"/>
      <c r="AV65" s="614"/>
      <c r="AW65" s="614"/>
      <c r="AX65" s="614"/>
      <c r="AY65" s="614"/>
      <c r="AZ65" s="614"/>
      <c r="BA65" s="614"/>
      <c r="BB65" s="614"/>
      <c r="BC65" s="615"/>
      <c r="BD65" s="615"/>
      <c r="BE65" s="615"/>
      <c r="BF65" s="615"/>
      <c r="BG65" s="615"/>
      <c r="BH65" s="615"/>
      <c r="BI65" s="615"/>
      <c r="BN65" s="614"/>
      <c r="BO65" s="614"/>
      <c r="BP65" s="614"/>
      <c r="BQ65" s="614"/>
      <c r="BR65" s="614"/>
      <c r="BW65" s="615"/>
      <c r="BX65" s="615"/>
      <c r="BY65" s="615"/>
      <c r="BZ65" s="615"/>
      <c r="CA65" s="615"/>
      <c r="CF65" s="614"/>
      <c r="CG65" s="614"/>
      <c r="CH65" s="614"/>
      <c r="CI65" s="614"/>
      <c r="CJ65" s="614"/>
      <c r="CO65" s="615"/>
      <c r="CP65" s="615"/>
      <c r="CQ65" s="615"/>
      <c r="CR65" s="615"/>
      <c r="CS65" s="615"/>
      <c r="CX65" s="614"/>
      <c r="CY65" s="614"/>
      <c r="CZ65" s="614"/>
      <c r="DA65" s="614"/>
      <c r="DB65" s="614"/>
      <c r="DC65" s="6"/>
      <c r="DD65" s="6"/>
      <c r="DE65" s="6"/>
      <c r="DF65" s="6"/>
      <c r="DG65" s="6"/>
      <c r="DH65" s="6"/>
      <c r="DI65" s="6"/>
      <c r="DJ65" s="6"/>
      <c r="DK65" s="6"/>
      <c r="DL65" s="6"/>
      <c r="DM65" s="6"/>
      <c r="DN65" s="6"/>
      <c r="DO65" s="6"/>
      <c r="DP65" s="614"/>
      <c r="DQ65" s="614"/>
      <c r="DR65" s="614"/>
      <c r="DS65" s="614"/>
      <c r="DT65" s="614"/>
      <c r="DU65" s="6"/>
      <c r="DV65" s="6"/>
      <c r="DW65" s="6"/>
      <c r="DX65" s="6"/>
      <c r="DY65" s="6"/>
      <c r="DZ65" s="6"/>
      <c r="EA65" s="6"/>
      <c r="EB65" s="6"/>
      <c r="EC65" s="6"/>
      <c r="ED65" s="6"/>
      <c r="EE65" s="6"/>
      <c r="EF65" s="6"/>
      <c r="EG65" s="6"/>
    </row>
    <row r="66" hidden="1">
      <c r="A66" s="640"/>
      <c r="B66" s="281"/>
      <c r="C66" s="281"/>
      <c r="D66" s="668"/>
      <c r="E66" s="669"/>
      <c r="F66" s="670"/>
      <c r="G66" s="281"/>
      <c r="H66" s="281"/>
      <c r="I66" s="281"/>
      <c r="J66" s="281"/>
      <c r="K66" s="281"/>
      <c r="L66" s="281"/>
      <c r="M66" s="668"/>
      <c r="N66" s="665"/>
      <c r="O66" s="7"/>
      <c r="P66" s="671">
        <f t="shared" si="1038"/>
        <v>0</v>
      </c>
      <c r="Q66" s="281">
        <f t="shared" si="1060"/>
        <v>0</v>
      </c>
      <c r="R66" s="281" t="e">
        <f t="shared" si="1060"/>
        <v>#REF!</v>
      </c>
      <c r="S66" s="281" t="e">
        <f t="shared" si="1039"/>
        <v>#REF!</v>
      </c>
      <c r="T66" s="281">
        <f t="shared" si="1040"/>
        <v>0</v>
      </c>
      <c r="U66" s="281" t="e">
        <f t="shared" si="1061"/>
        <v>#REF!</v>
      </c>
      <c r="V66" s="6" t="e">
        <f t="shared" si="1041"/>
        <v>#REF!</v>
      </c>
      <c r="W66" s="672" t="e">
        <f t="shared" si="1042"/>
        <v>#REF!</v>
      </c>
      <c r="X66" s="660">
        <f t="shared" si="1050"/>
        <v>0</v>
      </c>
      <c r="Y66" s="251"/>
      <c r="Z66" s="251"/>
      <c r="AA66" s="251"/>
      <c r="AB66" s="251"/>
      <c r="AC66" s="251"/>
      <c r="AD66" s="251"/>
      <c r="AE66" s="251"/>
      <c r="AF66" s="251"/>
      <c r="AG66" s="251"/>
      <c r="AH66" s="251"/>
      <c r="AI66" s="251"/>
      <c r="AJ66" s="251"/>
      <c r="AK66" s="251"/>
      <c r="AL66" s="251"/>
      <c r="AM66" s="251"/>
      <c r="AN66" s="251"/>
      <c r="AO66" s="251"/>
      <c r="AP66" s="251"/>
      <c r="AQ66" s="251"/>
      <c r="AR66" s="251"/>
      <c r="AS66" s="251"/>
      <c r="AT66" s="251"/>
      <c r="AU66" s="8"/>
      <c r="AV66" s="614"/>
      <c r="AW66" s="614"/>
      <c r="AX66" s="614"/>
      <c r="AY66" s="614"/>
      <c r="AZ66" s="614"/>
      <c r="BA66" s="614"/>
      <c r="BB66" s="614"/>
      <c r="BC66" s="615"/>
      <c r="BD66" s="615"/>
      <c r="BE66" s="615"/>
      <c r="BF66" s="615"/>
      <c r="BG66" s="615"/>
      <c r="BH66" s="615"/>
      <c r="BI66" s="615"/>
      <c r="BN66" s="614"/>
      <c r="BO66" s="614"/>
      <c r="BP66" s="614"/>
      <c r="BQ66" s="614"/>
      <c r="BR66" s="614"/>
      <c r="BW66" s="615"/>
      <c r="BX66" s="615"/>
      <c r="BY66" s="615"/>
      <c r="BZ66" s="615"/>
      <c r="CA66" s="615"/>
      <c r="CF66" s="614"/>
      <c r="CG66" s="614"/>
      <c r="CH66" s="614"/>
      <c r="CI66" s="614"/>
      <c r="CJ66" s="614"/>
      <c r="CO66" s="615"/>
      <c r="CP66" s="615"/>
      <c r="CQ66" s="615"/>
      <c r="CR66" s="615"/>
      <c r="CS66" s="615"/>
      <c r="CX66" s="614"/>
      <c r="CY66" s="614"/>
      <c r="CZ66" s="614"/>
      <c r="DA66" s="614"/>
      <c r="DB66" s="614"/>
      <c r="DC66" s="6"/>
      <c r="DD66" s="6"/>
      <c r="DE66" s="6"/>
      <c r="DF66" s="6"/>
      <c r="DG66" s="6"/>
      <c r="DH66" s="6"/>
      <c r="DI66" s="6"/>
      <c r="DJ66" s="6"/>
      <c r="DK66" s="6"/>
      <c r="DL66" s="6"/>
      <c r="DM66" s="6"/>
      <c r="DN66" s="6"/>
      <c r="DO66" s="6"/>
      <c r="DP66" s="614"/>
      <c r="DQ66" s="614"/>
      <c r="DR66" s="614"/>
      <c r="DS66" s="614"/>
      <c r="DT66" s="614"/>
      <c r="DU66" s="6"/>
      <c r="DV66" s="6"/>
      <c r="DW66" s="6"/>
      <c r="DX66" s="6"/>
      <c r="DY66" s="6"/>
      <c r="DZ66" s="6"/>
      <c r="EA66" s="6"/>
      <c r="EB66" s="6"/>
      <c r="EC66" s="6"/>
      <c r="ED66" s="6"/>
      <c r="EE66" s="6"/>
      <c r="EF66" s="6"/>
      <c r="EG66" s="6"/>
    </row>
    <row r="67" hidden="1">
      <c r="A67" s="640"/>
      <c r="B67" s="281"/>
      <c r="C67" s="281"/>
      <c r="D67" s="668"/>
      <c r="E67" s="669"/>
      <c r="F67" s="670"/>
      <c r="G67" s="281"/>
      <c r="H67" s="281"/>
      <c r="I67" s="281"/>
      <c r="J67" s="281"/>
      <c r="K67" s="281"/>
      <c r="L67" s="281"/>
      <c r="M67" s="668"/>
      <c r="N67" s="665"/>
      <c r="O67" s="7"/>
      <c r="P67" s="671">
        <f t="shared" si="1038"/>
        <v>0</v>
      </c>
      <c r="Q67" s="281">
        <f t="shared" si="1060"/>
        <v>0</v>
      </c>
      <c r="R67" s="281" t="e">
        <f t="shared" si="1060"/>
        <v>#REF!</v>
      </c>
      <c r="S67" s="281" t="e">
        <f t="shared" si="1039"/>
        <v>#REF!</v>
      </c>
      <c r="T67" s="281">
        <f t="shared" si="1040"/>
        <v>0</v>
      </c>
      <c r="U67" s="281" t="e">
        <f t="shared" si="1061"/>
        <v>#REF!</v>
      </c>
      <c r="V67" s="6" t="e">
        <f t="shared" si="1041"/>
        <v>#REF!</v>
      </c>
      <c r="W67" s="672" t="e">
        <f t="shared" si="1042"/>
        <v>#REF!</v>
      </c>
      <c r="X67" s="660">
        <f t="shared" si="1050"/>
        <v>0</v>
      </c>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8"/>
      <c r="AV67" s="614"/>
      <c r="AW67" s="614"/>
      <c r="AX67" s="614"/>
      <c r="AY67" s="614"/>
      <c r="AZ67" s="614"/>
      <c r="BA67" s="614"/>
      <c r="BB67" s="614"/>
      <c r="BC67" s="615"/>
      <c r="BD67" s="615"/>
      <c r="BE67" s="615"/>
      <c r="BF67" s="615"/>
      <c r="BG67" s="615"/>
      <c r="BH67" s="615"/>
      <c r="BI67" s="615"/>
      <c r="BN67" s="614"/>
      <c r="BO67" s="614"/>
      <c r="BP67" s="614"/>
      <c r="BQ67" s="614"/>
      <c r="BR67" s="614"/>
      <c r="BW67" s="615"/>
      <c r="BX67" s="615"/>
      <c r="BY67" s="615"/>
      <c r="BZ67" s="615"/>
      <c r="CA67" s="615"/>
      <c r="CF67" s="614"/>
      <c r="CG67" s="614"/>
      <c r="CH67" s="614"/>
      <c r="CI67" s="614"/>
      <c r="CJ67" s="614"/>
      <c r="CO67" s="615"/>
      <c r="CP67" s="615"/>
      <c r="CQ67" s="615"/>
      <c r="CR67" s="615"/>
      <c r="CS67" s="615"/>
      <c r="CX67" s="614"/>
      <c r="CY67" s="614"/>
      <c r="CZ67" s="614"/>
      <c r="DA67" s="614"/>
      <c r="DB67" s="614"/>
      <c r="DC67" s="6"/>
      <c r="DD67" s="6"/>
      <c r="DE67" s="6"/>
      <c r="DF67" s="6"/>
      <c r="DG67" s="6"/>
      <c r="DH67" s="6"/>
      <c r="DI67" s="6"/>
      <c r="DJ67" s="6"/>
      <c r="DK67" s="6"/>
      <c r="DL67" s="6"/>
      <c r="DM67" s="6"/>
      <c r="DN67" s="6"/>
      <c r="DO67" s="6"/>
      <c r="DP67" s="614"/>
      <c r="DQ67" s="614"/>
      <c r="DR67" s="614"/>
      <c r="DS67" s="614"/>
      <c r="DT67" s="614"/>
      <c r="DU67" s="6"/>
      <c r="DV67" s="6"/>
      <c r="DW67" s="6"/>
      <c r="DX67" s="6"/>
      <c r="DY67" s="6"/>
      <c r="DZ67" s="6"/>
      <c r="EA67" s="6"/>
      <c r="EB67" s="6"/>
      <c r="EC67" s="6"/>
      <c r="ED67" s="6"/>
      <c r="EE67" s="6"/>
      <c r="EF67" s="6"/>
      <c r="EG67" s="6"/>
    </row>
    <row r="68" ht="13.800000000000001" hidden="1">
      <c r="A68" s="640"/>
      <c r="B68" s="281"/>
      <c r="C68" s="281"/>
      <c r="D68" s="668"/>
      <c r="E68" s="669"/>
      <c r="F68" s="670"/>
      <c r="G68" s="281"/>
      <c r="H68" s="281"/>
      <c r="I68" s="281"/>
      <c r="J68" s="281"/>
      <c r="K68" s="281"/>
      <c r="L68" s="281"/>
      <c r="M68" s="668"/>
      <c r="N68" s="665" t="s">
        <v>910</v>
      </c>
      <c r="O68" s="7" t="e">
        <f>IF(M69=0,,O47/M69)</f>
        <v>#REF!</v>
      </c>
      <c r="P68" s="671"/>
      <c r="Q68" s="281"/>
      <c r="R68" s="281"/>
      <c r="S68" s="281"/>
      <c r="T68" s="281"/>
      <c r="U68" s="281"/>
      <c r="V68" s="281"/>
      <c r="W68" s="672"/>
      <c r="X68" s="660"/>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8"/>
      <c r="AV68" s="614"/>
      <c r="AW68" s="614"/>
      <c r="AX68" s="614"/>
      <c r="AY68" s="614"/>
      <c r="AZ68" s="614"/>
      <c r="BA68" s="614"/>
      <c r="BB68" s="614"/>
      <c r="BC68" s="615"/>
      <c r="BD68" s="615"/>
      <c r="BE68" s="615"/>
      <c r="BF68" s="615"/>
      <c r="BG68" s="615"/>
      <c r="BH68" s="615"/>
      <c r="BI68" s="615"/>
      <c r="BN68" s="614"/>
      <c r="BO68" s="614"/>
      <c r="BP68" s="614"/>
      <c r="BQ68" s="614"/>
      <c r="BR68" s="614"/>
      <c r="BW68" s="615"/>
      <c r="BX68" s="615"/>
      <c r="BY68" s="615"/>
      <c r="BZ68" s="615"/>
      <c r="CA68" s="615"/>
      <c r="CF68" s="614"/>
      <c r="CG68" s="614"/>
      <c r="CH68" s="614"/>
      <c r="CI68" s="614"/>
      <c r="CJ68" s="614"/>
      <c r="CO68" s="615"/>
      <c r="CP68" s="615"/>
      <c r="CQ68" s="615"/>
      <c r="CR68" s="615"/>
      <c r="CS68" s="615"/>
      <c r="CX68" s="614"/>
      <c r="CY68" s="614"/>
      <c r="CZ68" s="614"/>
      <c r="DA68" s="614"/>
      <c r="DB68" s="614"/>
      <c r="DC68" s="6"/>
      <c r="DD68" s="6"/>
      <c r="DE68" s="6"/>
      <c r="DF68" s="6"/>
      <c r="DG68" s="6"/>
      <c r="DH68" s="6"/>
      <c r="DI68" s="6"/>
      <c r="DJ68" s="6"/>
      <c r="DK68" s="6"/>
      <c r="DL68" s="6"/>
      <c r="DM68" s="6"/>
      <c r="DN68" s="6"/>
      <c r="DO68" s="6"/>
      <c r="DP68" s="614"/>
      <c r="DQ68" s="614"/>
      <c r="DR68" s="614"/>
      <c r="DS68" s="614"/>
      <c r="DT68" s="614"/>
      <c r="DU68" s="6"/>
      <c r="DV68" s="6"/>
      <c r="DW68" s="6"/>
      <c r="DX68" s="6"/>
      <c r="DY68" s="6"/>
      <c r="DZ68" s="6"/>
      <c r="EA68" s="6"/>
      <c r="EB68" s="6"/>
      <c r="EC68" s="6"/>
      <c r="ED68" s="6"/>
      <c r="EE68" s="6"/>
      <c r="EF68" s="6"/>
      <c r="EG68" s="6"/>
    </row>
    <row r="69" ht="13.800000000000001" hidden="1">
      <c r="A69" s="686" t="s">
        <v>902</v>
      </c>
      <c r="B69" s="687">
        <f>SUM(B48:B68)</f>
        <v>0</v>
      </c>
      <c r="C69" s="678">
        <f>IF(B69=0,0,D69/B69)</f>
        <v>0</v>
      </c>
      <c r="D69" s="688">
        <f>SUM(D48:D68)</f>
        <v>0</v>
      </c>
      <c r="E69" s="689"/>
      <c r="F69" s="690">
        <f>SUM(F48:F68)</f>
        <v>0</v>
      </c>
      <c r="G69" s="682">
        <f>IF(F69=0,,H69/F69)</f>
        <v>0</v>
      </c>
      <c r="H69" s="687">
        <f>SUM(H48:H68)</f>
        <v>0</v>
      </c>
      <c r="I69" s="687"/>
      <c r="J69" s="687"/>
      <c r="K69" s="687"/>
      <c r="L69" s="691" t="s">
        <v>911</v>
      </c>
      <c r="M69" s="692" t="e">
        <f>SUM(M25:M67)</f>
        <v>#REF!</v>
      </c>
      <c r="N69" s="665" t="s">
        <v>912</v>
      </c>
      <c r="O69" s="6" t="e">
        <f>IF(M69=0,,O48/M69)</f>
        <v>#REF!</v>
      </c>
      <c r="P69" s="693"/>
      <c r="Q69" s="687"/>
      <c r="R69" s="687"/>
      <c r="S69" s="687"/>
      <c r="T69" s="687"/>
      <c r="U69" s="687"/>
      <c r="V69" s="687"/>
      <c r="W69" s="694"/>
      <c r="X69" s="660"/>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8"/>
      <c r="AV69" s="614"/>
      <c r="AW69" s="614"/>
      <c r="AX69" s="614"/>
      <c r="AY69" s="614"/>
      <c r="AZ69" s="614"/>
      <c r="BA69" s="614"/>
      <c r="BB69" s="614"/>
      <c r="BC69" s="615"/>
      <c r="BD69" s="615"/>
      <c r="BE69" s="615"/>
      <c r="BF69" s="615"/>
      <c r="BG69" s="615"/>
      <c r="BH69" s="615"/>
      <c r="BI69" s="615"/>
      <c r="BN69" s="614"/>
      <c r="BO69" s="614"/>
      <c r="BP69" s="614"/>
      <c r="BQ69" s="614"/>
      <c r="BR69" s="614"/>
      <c r="BW69" s="615"/>
      <c r="BX69" s="615"/>
      <c r="BY69" s="615"/>
      <c r="BZ69" s="615"/>
      <c r="CA69" s="615"/>
      <c r="CF69" s="614"/>
      <c r="CG69" s="614"/>
      <c r="CH69" s="614"/>
      <c r="CI69" s="614"/>
      <c r="CJ69" s="614"/>
      <c r="CO69" s="615"/>
      <c r="CP69" s="615"/>
      <c r="CQ69" s="615"/>
      <c r="CR69" s="615"/>
      <c r="CS69" s="615"/>
      <c r="CX69" s="614"/>
      <c r="CY69" s="614"/>
      <c r="CZ69" s="614"/>
      <c r="DA69" s="614"/>
      <c r="DB69" s="614"/>
      <c r="DC69" s="6"/>
      <c r="DD69" s="6"/>
      <c r="DE69" s="6"/>
      <c r="DF69" s="6"/>
      <c r="DG69" s="6"/>
      <c r="DH69" s="6"/>
      <c r="DI69" s="6"/>
      <c r="DJ69" s="6"/>
      <c r="DK69" s="6"/>
      <c r="DL69" s="6"/>
      <c r="DM69" s="6"/>
      <c r="DN69" s="6"/>
      <c r="DO69" s="6"/>
      <c r="DP69" s="614"/>
      <c r="DQ69" s="614"/>
      <c r="DR69" s="614"/>
      <c r="DS69" s="614"/>
      <c r="DT69" s="614"/>
      <c r="DU69" s="6"/>
      <c r="DV69" s="6"/>
      <c r="DW69" s="6"/>
      <c r="DX69" s="6"/>
      <c r="DY69" s="6"/>
      <c r="DZ69" s="6"/>
      <c r="EA69" s="6"/>
      <c r="EB69" s="6"/>
      <c r="EC69" s="6"/>
      <c r="ED69" s="6"/>
      <c r="EE69" s="6"/>
      <c r="EF69" s="6"/>
      <c r="EG69" s="6"/>
    </row>
    <row r="70" ht="14.4" hidden="1">
      <c r="A70" s="641" t="s">
        <v>913</v>
      </c>
      <c r="B70" s="654" t="s">
        <v>878</v>
      </c>
      <c r="C70" s="642">
        <f>C116</f>
        <v>0</v>
      </c>
      <c r="D70" s="655">
        <f>C93</f>
        <v>0</v>
      </c>
      <c r="E70" s="695"/>
      <c r="F70" s="652" t="s">
        <v>879</v>
      </c>
      <c r="G70" s="649">
        <f>G116</f>
        <v>0</v>
      </c>
      <c r="H70" s="653" t="e">
        <f>G93</f>
        <v>#REF!</v>
      </c>
      <c r="I70" s="649"/>
      <c r="J70" s="649"/>
      <c r="K70" s="696" t="s">
        <v>880</v>
      </c>
      <c r="L70" s="649">
        <f>G70-C70</f>
        <v>0</v>
      </c>
      <c r="M70" s="650" t="e">
        <f>H70-D70</f>
        <v>#REF!</v>
      </c>
      <c r="N70" s="697" t="s">
        <v>881</v>
      </c>
      <c r="O70" s="698" t="e">
        <f>O23</f>
        <v>#REF!</v>
      </c>
      <c r="P70" s="658"/>
      <c r="Q70" s="642"/>
      <c r="R70" s="642"/>
      <c r="S70" s="642"/>
      <c r="T70" s="642"/>
      <c r="U70" s="642"/>
      <c r="V70" s="642"/>
      <c r="W70" s="659"/>
      <c r="X70" s="660" t="str">
        <f t="shared" si="1050"/>
        <v>PISO3</v>
      </c>
      <c r="Y70" s="251"/>
      <c r="Z70" s="251"/>
      <c r="AA70" s="251"/>
      <c r="AB70" s="251"/>
      <c r="AC70" s="251"/>
      <c r="AD70" s="251"/>
      <c r="AE70" s="251"/>
      <c r="AF70" s="251"/>
      <c r="AG70" s="251"/>
      <c r="AH70" s="251"/>
      <c r="AI70" s="251"/>
      <c r="AJ70" s="251"/>
      <c r="AK70" s="251"/>
      <c r="AL70" s="251"/>
      <c r="AM70" s="251"/>
      <c r="AN70" s="251"/>
      <c r="AO70" s="251"/>
      <c r="AP70" s="251"/>
      <c r="AQ70" s="251"/>
      <c r="AR70" s="251"/>
      <c r="AS70" s="251"/>
      <c r="AT70" s="251"/>
      <c r="AU70" s="8"/>
      <c r="AV70" s="614"/>
      <c r="AW70" s="614"/>
      <c r="AX70" s="614"/>
      <c r="AY70" s="614"/>
      <c r="AZ70" s="614"/>
      <c r="BA70" s="614"/>
      <c r="BB70" s="614"/>
      <c r="BC70" s="615"/>
      <c r="BD70" s="615"/>
      <c r="BE70" s="615"/>
      <c r="BF70" s="615"/>
      <c r="BG70" s="615"/>
      <c r="BH70" s="615"/>
      <c r="BI70" s="615"/>
      <c r="BN70" s="614"/>
      <c r="BO70" s="614"/>
      <c r="BP70" s="614"/>
      <c r="BQ70" s="614"/>
      <c r="BR70" s="614"/>
      <c r="BW70" s="615"/>
      <c r="BX70" s="615"/>
      <c r="BY70" s="615"/>
      <c r="BZ70" s="615"/>
      <c r="CA70" s="615"/>
      <c r="CF70" s="614"/>
      <c r="CG70" s="614"/>
      <c r="CH70" s="614"/>
      <c r="CI70" s="614"/>
      <c r="CJ70" s="614"/>
      <c r="CO70" s="615"/>
      <c r="CP70" s="615"/>
      <c r="CQ70" s="615"/>
      <c r="CR70" s="615"/>
      <c r="CS70" s="615"/>
      <c r="CX70" s="614"/>
      <c r="CY70" s="614"/>
      <c r="CZ70" s="614"/>
      <c r="DA70" s="614"/>
      <c r="DB70" s="614"/>
      <c r="DC70" s="6"/>
      <c r="DD70" s="6"/>
      <c r="DE70" s="6"/>
      <c r="DF70" s="6"/>
      <c r="DG70" s="6"/>
      <c r="DH70" s="6"/>
      <c r="DI70" s="6"/>
      <c r="DJ70" s="6"/>
      <c r="DK70" s="6"/>
      <c r="DL70" s="6"/>
      <c r="DM70" s="6"/>
      <c r="DN70" s="6"/>
      <c r="DO70" s="6"/>
      <c r="DP70" s="614"/>
      <c r="DQ70" s="614"/>
      <c r="DR70" s="614"/>
      <c r="DS70" s="614"/>
      <c r="DT70" s="614"/>
      <c r="DU70" s="6"/>
      <c r="DV70" s="6"/>
      <c r="DW70" s="6"/>
      <c r="DX70" s="6"/>
      <c r="DY70" s="6"/>
      <c r="DZ70" s="6"/>
      <c r="EA70" s="6"/>
      <c r="EB70" s="6"/>
      <c r="EC70" s="6"/>
      <c r="ED70" s="6"/>
      <c r="EE70" s="6"/>
      <c r="EF70" s="6"/>
      <c r="EG70" s="6"/>
    </row>
    <row r="71" ht="16.800000000000001" hidden="1">
      <c r="A71" s="699" t="s">
        <v>882</v>
      </c>
      <c r="B71" s="53" t="s">
        <v>371</v>
      </c>
      <c r="C71" s="53" t="s">
        <v>624</v>
      </c>
      <c r="D71" s="661" t="s">
        <v>883</v>
      </c>
      <c r="E71" s="662"/>
      <c r="F71" s="663" t="s">
        <v>803</v>
      </c>
      <c r="G71" s="391" t="s">
        <v>624</v>
      </c>
      <c r="H71" s="391" t="s">
        <v>884</v>
      </c>
      <c r="I71" s="391"/>
      <c r="J71" s="391"/>
      <c r="K71" s="391" t="s">
        <v>886</v>
      </c>
      <c r="L71" s="391" t="s">
        <v>887</v>
      </c>
      <c r="M71" s="664" t="s">
        <v>888</v>
      </c>
      <c r="N71" s="665" t="s">
        <v>889</v>
      </c>
      <c r="O71" s="6" t="e">
        <f>((2*L70)+(0.05*O70))</f>
        <v>#REF!</v>
      </c>
      <c r="P71" s="666" t="s">
        <v>890</v>
      </c>
      <c r="Q71" s="391" t="s">
        <v>891</v>
      </c>
      <c r="R71" s="391" t="str">
        <f>N94</f>
        <v xml:space="preserve">V tot acum</v>
      </c>
      <c r="S71" s="391" t="s">
        <v>892</v>
      </c>
      <c r="T71" s="391" t="s">
        <v>893</v>
      </c>
      <c r="U71" s="391" t="str">
        <f>N116</f>
        <v xml:space="preserve">M tor y / J</v>
      </c>
      <c r="V71" s="14" t="s">
        <v>434</v>
      </c>
      <c r="W71" s="667" t="s">
        <v>894</v>
      </c>
      <c r="X71" s="660" t="str">
        <f t="shared" si="1050"/>
        <v>marco</v>
      </c>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8"/>
      <c r="AV71" s="614"/>
      <c r="AW71" s="614"/>
      <c r="AX71" s="614"/>
      <c r="AY71" s="614"/>
      <c r="AZ71" s="614"/>
      <c r="BA71" s="614"/>
      <c r="BB71" s="614"/>
      <c r="BC71" s="615"/>
      <c r="BD71" s="615"/>
      <c r="BE71" s="615"/>
      <c r="BF71" s="615"/>
      <c r="BG71" s="615"/>
      <c r="BH71" s="615"/>
      <c r="BI71" s="615"/>
      <c r="BN71" s="614"/>
      <c r="BO71" s="614"/>
      <c r="BP71" s="614"/>
      <c r="BQ71" s="614"/>
      <c r="BR71" s="614"/>
      <c r="BW71" s="615"/>
      <c r="BX71" s="615"/>
      <c r="BY71" s="615"/>
      <c r="BZ71" s="615"/>
      <c r="CA71" s="615"/>
      <c r="CF71" s="614"/>
      <c r="CG71" s="614"/>
      <c r="CH71" s="614"/>
      <c r="CI71" s="614"/>
      <c r="CJ71" s="614"/>
      <c r="CO71" s="615"/>
      <c r="CP71" s="615"/>
      <c r="CQ71" s="615"/>
      <c r="CR71" s="615"/>
      <c r="CS71" s="615"/>
      <c r="CX71" s="614"/>
      <c r="CY71" s="614"/>
      <c r="CZ71" s="614"/>
      <c r="DA71" s="614"/>
      <c r="DB71" s="614"/>
      <c r="DC71" s="6"/>
      <c r="DD71" s="6"/>
      <c r="DE71" s="6"/>
      <c r="DF71" s="6"/>
      <c r="DG71" s="6"/>
      <c r="DH71" s="6"/>
      <c r="DI71" s="6"/>
      <c r="DJ71" s="6"/>
      <c r="DK71" s="6"/>
      <c r="DL71" s="6"/>
      <c r="DM71" s="6"/>
      <c r="DN71" s="6"/>
      <c r="DO71" s="6"/>
      <c r="DP71" s="614"/>
      <c r="DQ71" s="614"/>
      <c r="DR71" s="614"/>
      <c r="DS71" s="614"/>
      <c r="DT71" s="614"/>
      <c r="DU71" s="6"/>
      <c r="DV71" s="6"/>
      <c r="DW71" s="6"/>
      <c r="DX71" s="6"/>
      <c r="DY71" s="6"/>
      <c r="DZ71" s="6"/>
      <c r="EA71" s="6"/>
      <c r="EB71" s="6"/>
      <c r="EC71" s="6"/>
      <c r="ED71" s="6"/>
      <c r="EE71" s="6"/>
      <c r="EF71" s="6"/>
      <c r="EG71" s="6"/>
    </row>
    <row r="72" hidden="1">
      <c r="A72" s="640" t="e">
        <f t="shared" ref="A72:A77" si="1062">A166</f>
        <v>#REF!</v>
      </c>
      <c r="B72" s="281"/>
      <c r="C72" s="281"/>
      <c r="D72" s="281" t="e">
        <f t="shared" ref="D72:D74" si="1063">D25</f>
        <v>#REF!</v>
      </c>
      <c r="E72" s="669"/>
      <c r="F72" s="670" t="e">
        <f t="array" ref="F72:F74">TRANSPOSE(C13:E13)</f>
        <v>#REF!</v>
      </c>
      <c r="G72" s="281">
        <f t="shared" ref="G72:G75" si="1064">C72</f>
        <v>0</v>
      </c>
      <c r="H72" s="281" t="e">
        <f t="shared" ref="H72:H91" si="1065">G72*F72</f>
        <v>#REF!</v>
      </c>
      <c r="I72" s="281" t="e">
        <f>G93</f>
        <v>#REF!</v>
      </c>
      <c r="J72" s="281"/>
      <c r="K72" s="281" t="e">
        <f t="shared" si="1035"/>
        <v>#REF!</v>
      </c>
      <c r="L72" s="281" t="e">
        <f t="shared" ref="L72:L98" si="1066">K72*K72</f>
        <v>#REF!</v>
      </c>
      <c r="M72" s="668" t="e">
        <f t="shared" ref="M72:M98" si="1067">L72*F72</f>
        <v>#REF!</v>
      </c>
      <c r="N72" s="665" t="s">
        <v>895</v>
      </c>
      <c r="O72" s="6" t="e">
        <f>(L70-(2*O70*0.05))</f>
        <v>#REF!</v>
      </c>
      <c r="P72" s="671" t="e">
        <f t="shared" si="1038"/>
        <v>#REF!</v>
      </c>
      <c r="Q72" s="281" t="e">
        <f>F93</f>
        <v>#REF!</v>
      </c>
      <c r="R72" s="281" t="e">
        <f>O94</f>
        <v>#REF!</v>
      </c>
      <c r="S72" s="281" t="e">
        <f t="shared" si="1039"/>
        <v>#REF!</v>
      </c>
      <c r="T72" s="281" t="e">
        <f t="shared" si="1040"/>
        <v>#REF!</v>
      </c>
      <c r="U72" s="281" t="e">
        <f>O116</f>
        <v>#REF!</v>
      </c>
      <c r="V72" s="6" t="e">
        <f t="shared" si="1041"/>
        <v>#REF!</v>
      </c>
      <c r="W72" s="672" t="e">
        <f t="shared" si="1042"/>
        <v>#REF!</v>
      </c>
      <c r="X72" s="660" t="e">
        <f t="shared" si="1050"/>
        <v>#REF!</v>
      </c>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8"/>
      <c r="AV72" s="614"/>
      <c r="AW72" s="614"/>
      <c r="AX72" s="614"/>
      <c r="AY72" s="614"/>
      <c r="AZ72" s="614"/>
      <c r="BA72" s="614"/>
      <c r="BB72" s="614"/>
      <c r="BC72" s="615"/>
      <c r="BD72" s="615"/>
      <c r="BE72" s="615"/>
      <c r="BF72" s="615"/>
      <c r="BG72" s="615"/>
      <c r="BH72" s="615"/>
      <c r="BI72" s="615"/>
      <c r="BN72" s="614"/>
      <c r="BO72" s="614"/>
      <c r="BP72" s="614"/>
      <c r="BQ72" s="614"/>
      <c r="BR72" s="614"/>
      <c r="BW72" s="615"/>
      <c r="BX72" s="615"/>
      <c r="BY72" s="615"/>
      <c r="BZ72" s="615"/>
      <c r="CA72" s="615"/>
      <c r="CF72" s="614"/>
      <c r="CG72" s="614"/>
      <c r="CH72" s="614"/>
      <c r="CI72" s="614"/>
      <c r="CJ72" s="614"/>
      <c r="CO72" s="615"/>
      <c r="CP72" s="615"/>
      <c r="CQ72" s="615"/>
      <c r="CR72" s="615"/>
      <c r="CS72" s="615"/>
      <c r="CX72" s="614"/>
      <c r="CY72" s="614"/>
      <c r="CZ72" s="614"/>
      <c r="DA72" s="614"/>
      <c r="DB72" s="614"/>
      <c r="DC72" s="6"/>
      <c r="DD72" s="6"/>
      <c r="DE72" s="6"/>
      <c r="DF72" s="6"/>
      <c r="DG72" s="6"/>
      <c r="DH72" s="6"/>
      <c r="DI72" s="6"/>
      <c r="DJ72" s="6"/>
      <c r="DK72" s="6"/>
      <c r="DL72" s="6"/>
      <c r="DM72" s="6"/>
      <c r="DN72" s="6"/>
      <c r="DO72" s="6"/>
      <c r="DP72" s="614"/>
      <c r="DQ72" s="614"/>
      <c r="DR72" s="614"/>
      <c r="DS72" s="614"/>
      <c r="DT72" s="614"/>
      <c r="DU72" s="6"/>
      <c r="DV72" s="6"/>
      <c r="DW72" s="6"/>
      <c r="DX72" s="6"/>
      <c r="DY72" s="6"/>
      <c r="DZ72" s="6"/>
      <c r="EA72" s="6"/>
      <c r="EB72" s="6"/>
      <c r="EC72" s="6"/>
      <c r="ED72" s="6"/>
      <c r="EE72" s="6"/>
      <c r="EF72" s="6"/>
      <c r="EG72" s="6"/>
    </row>
    <row r="73" hidden="1">
      <c r="A73" s="640" t="e">
        <f t="shared" si="1062"/>
        <v>#REF!</v>
      </c>
      <c r="B73" s="281"/>
      <c r="C73" s="281"/>
      <c r="D73" s="281" t="e">
        <f t="shared" si="1063"/>
        <v>#REF!</v>
      </c>
      <c r="E73" s="669"/>
      <c r="F73" s="670" t="e">
        <f/>
        <v>#REF!</v>
      </c>
      <c r="G73" s="281">
        <f t="shared" si="1064"/>
        <v>0</v>
      </c>
      <c r="H73" s="281" t="e">
        <f t="shared" si="1065"/>
        <v>#REF!</v>
      </c>
      <c r="I73" s="281" t="e">
        <f t="shared" ref="I73:I75" si="1068">I72</f>
        <v>#REF!</v>
      </c>
      <c r="J73" s="281"/>
      <c r="K73" s="281" t="e">
        <f t="shared" si="1035"/>
        <v>#REF!</v>
      </c>
      <c r="L73" s="281" t="e">
        <f t="shared" si="1066"/>
        <v>#REF!</v>
      </c>
      <c r="M73" s="668" t="e">
        <f t="shared" si="1067"/>
        <v>#REF!</v>
      </c>
      <c r="N73" s="665" t="s">
        <v>896</v>
      </c>
      <c r="O73" s="6" t="e">
        <f>((2*M70)+(0.05*O70))</f>
        <v>#REF!</v>
      </c>
      <c r="P73" s="671" t="e">
        <f t="shared" si="1038"/>
        <v>#REF!</v>
      </c>
      <c r="Q73" s="281" t="e">
        <f t="shared" ref="Q73:Q74" si="1069">Q72</f>
        <v>#REF!</v>
      </c>
      <c r="R73" s="281" t="e">
        <f t="shared" ref="R73:R74" si="1070">R72</f>
        <v>#REF!</v>
      </c>
      <c r="S73" s="281" t="e">
        <f t="shared" si="1039"/>
        <v>#REF!</v>
      </c>
      <c r="T73" s="281" t="e">
        <f t="shared" si="1040"/>
        <v>#REF!</v>
      </c>
      <c r="U73" s="281" t="e">
        <f t="shared" ref="U73:U74" si="1071">U72</f>
        <v>#REF!</v>
      </c>
      <c r="V73" s="6" t="e">
        <f t="shared" si="1041"/>
        <v>#REF!</v>
      </c>
      <c r="W73" s="672" t="e">
        <f t="shared" si="1042"/>
        <v>#REF!</v>
      </c>
      <c r="X73" s="660" t="e">
        <f t="shared" si="1050"/>
        <v>#REF!</v>
      </c>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8"/>
      <c r="AV73" s="614"/>
      <c r="AW73" s="614"/>
      <c r="AX73" s="614"/>
      <c r="AY73" s="614"/>
      <c r="AZ73" s="614"/>
      <c r="BA73" s="614"/>
      <c r="BB73" s="614"/>
      <c r="BC73" s="615"/>
      <c r="BD73" s="615"/>
      <c r="BE73" s="615"/>
      <c r="BF73" s="615"/>
      <c r="BG73" s="615"/>
      <c r="BH73" s="615"/>
      <c r="BI73" s="615"/>
      <c r="BN73" s="614"/>
      <c r="BO73" s="614"/>
      <c r="BP73" s="614"/>
      <c r="BQ73" s="614"/>
      <c r="BR73" s="614"/>
      <c r="BW73" s="615"/>
      <c r="BX73" s="615"/>
      <c r="BY73" s="615"/>
      <c r="BZ73" s="615"/>
      <c r="CA73" s="615"/>
      <c r="CF73" s="614"/>
      <c r="CG73" s="614"/>
      <c r="CH73" s="614"/>
      <c r="CI73" s="614"/>
      <c r="CJ73" s="614"/>
      <c r="CO73" s="615"/>
      <c r="CP73" s="615"/>
      <c r="CQ73" s="615"/>
      <c r="CR73" s="615"/>
      <c r="CS73" s="615"/>
      <c r="CX73" s="614"/>
      <c r="CY73" s="614"/>
      <c r="CZ73" s="614"/>
      <c r="DA73" s="614"/>
      <c r="DB73" s="614"/>
      <c r="DC73" s="6"/>
      <c r="DD73" s="6"/>
      <c r="DE73" s="6"/>
      <c r="DF73" s="6"/>
      <c r="DG73" s="6"/>
      <c r="DH73" s="6"/>
      <c r="DI73" s="6"/>
      <c r="DJ73" s="6"/>
      <c r="DK73" s="6"/>
      <c r="DL73" s="6"/>
      <c r="DM73" s="6"/>
      <c r="DN73" s="6"/>
      <c r="DO73" s="6"/>
      <c r="DP73" s="614"/>
      <c r="DQ73" s="614"/>
      <c r="DR73" s="614"/>
      <c r="DS73" s="614"/>
      <c r="DT73" s="614"/>
      <c r="DU73" s="6"/>
      <c r="DV73" s="6"/>
      <c r="DW73" s="6"/>
      <c r="DX73" s="6"/>
      <c r="DY73" s="6"/>
      <c r="DZ73" s="6"/>
      <c r="EA73" s="6"/>
      <c r="EB73" s="6"/>
      <c r="EC73" s="6"/>
      <c r="ED73" s="6"/>
      <c r="EE73" s="6"/>
      <c r="EF73" s="6"/>
      <c r="EG73" s="6"/>
    </row>
    <row r="74" hidden="1">
      <c r="A74" s="640">
        <f t="shared" si="1062"/>
        <v>0</v>
      </c>
      <c r="B74" s="281"/>
      <c r="C74" s="281"/>
      <c r="D74" s="281">
        <f t="shared" si="1063"/>
        <v>0</v>
      </c>
      <c r="E74" s="669"/>
      <c r="F74" s="670" t="e">
        <f/>
        <v>#REF!</v>
      </c>
      <c r="G74" s="281">
        <f t="shared" si="1064"/>
        <v>0</v>
      </c>
      <c r="H74" s="281" t="e">
        <f t="shared" si="1065"/>
        <v>#REF!</v>
      </c>
      <c r="I74" s="281" t="e">
        <f t="shared" si="1068"/>
        <v>#REF!</v>
      </c>
      <c r="J74" s="281"/>
      <c r="K74" s="281" t="e">
        <f t="shared" si="1035"/>
        <v>#REF!</v>
      </c>
      <c r="L74" s="281" t="e">
        <f t="shared" si="1066"/>
        <v>#REF!</v>
      </c>
      <c r="M74" s="668" t="e">
        <f t="shared" si="1067"/>
        <v>#REF!</v>
      </c>
      <c r="N74" s="665" t="s">
        <v>897</v>
      </c>
      <c r="O74" s="6" t="e">
        <f>(M70-(2*O70*0.05))</f>
        <v>#REF!</v>
      </c>
      <c r="P74" s="671" t="e">
        <f t="shared" si="1038"/>
        <v>#REF!</v>
      </c>
      <c r="Q74" s="281" t="e">
        <f t="shared" si="1069"/>
        <v>#REF!</v>
      </c>
      <c r="R74" s="281" t="e">
        <f t="shared" si="1070"/>
        <v>#REF!</v>
      </c>
      <c r="S74" s="281" t="e">
        <f t="shared" si="1039"/>
        <v>#REF!</v>
      </c>
      <c r="T74" s="281" t="e">
        <f t="shared" si="1040"/>
        <v>#REF!</v>
      </c>
      <c r="U74" s="281" t="e">
        <f t="shared" si="1071"/>
        <v>#REF!</v>
      </c>
      <c r="V74" s="6" t="e">
        <f t="shared" si="1041"/>
        <v>#REF!</v>
      </c>
      <c r="W74" s="672" t="e">
        <f t="shared" si="1042"/>
        <v>#REF!</v>
      </c>
      <c r="X74" s="660">
        <f t="shared" si="1050"/>
        <v>0</v>
      </c>
      <c r="Y74" s="251"/>
      <c r="Z74" s="251"/>
      <c r="AA74" s="251"/>
      <c r="AB74" s="251"/>
      <c r="AC74" s="251"/>
      <c r="AD74" s="251"/>
      <c r="AE74" s="251"/>
      <c r="AF74" s="251"/>
      <c r="AG74" s="251"/>
      <c r="AH74" s="251"/>
      <c r="AI74" s="251"/>
      <c r="AJ74" s="251"/>
      <c r="AK74" s="251"/>
      <c r="AL74" s="251"/>
      <c r="AM74" s="251"/>
      <c r="AN74" s="251"/>
      <c r="AO74" s="251"/>
      <c r="AP74" s="251"/>
      <c r="AQ74" s="251"/>
      <c r="AR74" s="251"/>
      <c r="AS74" s="251"/>
      <c r="AT74" s="251"/>
      <c r="AU74" s="8"/>
      <c r="AV74" s="614"/>
      <c r="AW74" s="614"/>
      <c r="AX74" s="614"/>
      <c r="AY74" s="614"/>
      <c r="AZ74" s="614"/>
      <c r="BA74" s="614"/>
      <c r="BB74" s="614"/>
      <c r="BC74" s="615"/>
      <c r="BD74" s="615"/>
      <c r="BE74" s="615"/>
      <c r="BF74" s="615"/>
      <c r="BG74" s="615"/>
      <c r="BH74" s="615"/>
      <c r="BI74" s="615"/>
      <c r="BN74" s="614"/>
      <c r="BO74" s="614"/>
      <c r="BP74" s="614"/>
      <c r="BQ74" s="614"/>
      <c r="BR74" s="614"/>
      <c r="BW74" s="615"/>
      <c r="BX74" s="615"/>
      <c r="BY74" s="615"/>
      <c r="BZ74" s="615"/>
      <c r="CA74" s="615"/>
      <c r="CF74" s="614"/>
      <c r="CG74" s="614"/>
      <c r="CH74" s="614"/>
      <c r="CI74" s="614"/>
      <c r="CJ74" s="614"/>
      <c r="CO74" s="615"/>
      <c r="CP74" s="615"/>
      <c r="CQ74" s="615"/>
      <c r="CR74" s="615"/>
      <c r="CS74" s="615"/>
      <c r="CX74" s="614"/>
      <c r="CY74" s="614"/>
      <c r="CZ74" s="614"/>
      <c r="DA74" s="614"/>
      <c r="DB74" s="614"/>
      <c r="DC74" s="6"/>
      <c r="DD74" s="6"/>
      <c r="DE74" s="6"/>
      <c r="DF74" s="6"/>
      <c r="DG74" s="6"/>
      <c r="DH74" s="6"/>
      <c r="DI74" s="6"/>
      <c r="DJ74" s="6"/>
      <c r="DK74" s="6"/>
      <c r="DL74" s="6"/>
      <c r="DM74" s="6"/>
      <c r="DN74" s="6"/>
      <c r="DO74" s="6"/>
      <c r="DP74" s="614"/>
      <c r="DQ74" s="614"/>
      <c r="DR74" s="614"/>
      <c r="DS74" s="614"/>
      <c r="DT74" s="614"/>
      <c r="DU74" s="6"/>
      <c r="DV74" s="6"/>
      <c r="DW74" s="6"/>
      <c r="DX74" s="6"/>
      <c r="DY74" s="6"/>
      <c r="DZ74" s="6"/>
      <c r="EA74" s="6"/>
      <c r="EB74" s="6"/>
      <c r="EC74" s="6"/>
      <c r="ED74" s="6"/>
      <c r="EE74" s="6"/>
      <c r="EF74" s="6"/>
      <c r="EG74" s="6"/>
    </row>
    <row r="75" hidden="1">
      <c r="A75" s="640">
        <f t="shared" si="1062"/>
        <v>0</v>
      </c>
      <c r="B75" s="281"/>
      <c r="C75" s="281"/>
      <c r="D75" s="668"/>
      <c r="E75" s="669"/>
      <c r="F75" s="670"/>
      <c r="G75" s="281">
        <f t="shared" si="1064"/>
        <v>0</v>
      </c>
      <c r="H75" s="281">
        <f t="shared" si="1065"/>
        <v>0</v>
      </c>
      <c r="I75" s="281" t="e">
        <f t="shared" si="1068"/>
        <v>#REF!</v>
      </c>
      <c r="J75" s="281"/>
      <c r="K75" s="281" t="e">
        <f t="shared" si="1035"/>
        <v>#REF!</v>
      </c>
      <c r="L75" s="281" t="e">
        <f t="shared" si="1066"/>
        <v>#REF!</v>
      </c>
      <c r="M75" s="668" t="e">
        <f t="shared" si="1067"/>
        <v>#REF!</v>
      </c>
      <c r="N75" s="665"/>
      <c r="O75" s="6"/>
      <c r="P75" s="671"/>
      <c r="Q75" s="281"/>
      <c r="R75" s="281"/>
      <c r="S75" s="281"/>
      <c r="T75" s="281"/>
      <c r="U75" s="281"/>
      <c r="V75" s="6"/>
      <c r="W75" s="672"/>
      <c r="X75" s="660">
        <f t="shared" si="1050"/>
        <v>0</v>
      </c>
      <c r="Y75" s="251"/>
      <c r="Z75" s="251"/>
      <c r="AA75" s="251"/>
      <c r="AB75" s="251"/>
      <c r="AC75" s="251"/>
      <c r="AD75" s="251"/>
      <c r="AE75" s="251"/>
      <c r="AF75" s="251"/>
      <c r="AG75" s="251"/>
      <c r="AH75" s="251"/>
      <c r="AI75" s="251"/>
      <c r="AJ75" s="251"/>
      <c r="AK75" s="251"/>
      <c r="AL75" s="251"/>
      <c r="AM75" s="251"/>
      <c r="AN75" s="251"/>
      <c r="AO75" s="251"/>
      <c r="AP75" s="251"/>
      <c r="AQ75" s="251"/>
      <c r="AR75" s="251"/>
      <c r="AS75" s="251"/>
      <c r="AT75" s="251"/>
      <c r="AU75" s="8"/>
      <c r="AV75" s="614"/>
      <c r="AW75" s="614"/>
      <c r="AX75" s="614"/>
      <c r="AY75" s="614"/>
      <c r="AZ75" s="614"/>
      <c r="BA75" s="614"/>
      <c r="BB75" s="614"/>
      <c r="BC75" s="615"/>
      <c r="BD75" s="615"/>
      <c r="BE75" s="615"/>
      <c r="BF75" s="615"/>
      <c r="BG75" s="615"/>
      <c r="BH75" s="615"/>
      <c r="BI75" s="615"/>
      <c r="BN75" s="614"/>
      <c r="BO75" s="614"/>
      <c r="BP75" s="614"/>
      <c r="BQ75" s="614"/>
      <c r="BR75" s="614"/>
      <c r="BW75" s="615"/>
      <c r="BX75" s="615"/>
      <c r="BY75" s="615"/>
      <c r="BZ75" s="615"/>
      <c r="CA75" s="615"/>
      <c r="CF75" s="614"/>
      <c r="CG75" s="614"/>
      <c r="CH75" s="614"/>
      <c r="CI75" s="614"/>
      <c r="CJ75" s="614"/>
      <c r="CO75" s="615"/>
      <c r="CP75" s="615"/>
      <c r="CQ75" s="615"/>
      <c r="CR75" s="615"/>
      <c r="CS75" s="615"/>
      <c r="CX75" s="614"/>
      <c r="CY75" s="614"/>
      <c r="CZ75" s="614"/>
      <c r="DA75" s="614"/>
      <c r="DB75" s="614"/>
      <c r="DC75" s="6"/>
      <c r="DD75" s="6"/>
      <c r="DE75" s="6"/>
      <c r="DF75" s="6"/>
      <c r="DG75" s="6"/>
      <c r="DH75" s="6"/>
      <c r="DI75" s="6"/>
      <c r="DJ75" s="6"/>
      <c r="DK75" s="6"/>
      <c r="DL75" s="6"/>
      <c r="DM75" s="6"/>
      <c r="DN75" s="6"/>
      <c r="DO75" s="6"/>
      <c r="DP75" s="614"/>
      <c r="DQ75" s="614"/>
      <c r="DR75" s="614"/>
      <c r="DS75" s="614"/>
      <c r="DT75" s="614"/>
      <c r="DU75" s="6"/>
      <c r="DV75" s="6"/>
      <c r="DW75" s="6"/>
      <c r="DX75" s="6"/>
      <c r="DY75" s="6"/>
      <c r="DZ75" s="6"/>
      <c r="EA75" s="6"/>
      <c r="EB75" s="6"/>
      <c r="EC75" s="6"/>
      <c r="ED75" s="6"/>
      <c r="EE75" s="6"/>
      <c r="EF75" s="6"/>
      <c r="EG75" s="6"/>
    </row>
    <row r="76" hidden="1">
      <c r="A76" s="640">
        <f t="shared" si="1062"/>
        <v>0</v>
      </c>
      <c r="B76" s="281"/>
      <c r="C76" s="281"/>
      <c r="D76" s="668"/>
      <c r="E76" s="669"/>
      <c r="F76" s="670"/>
      <c r="G76" s="281"/>
      <c r="H76" s="281"/>
      <c r="I76" s="281"/>
      <c r="J76" s="281"/>
      <c r="K76" s="281"/>
      <c r="L76" s="281"/>
      <c r="M76" s="668"/>
      <c r="N76" s="665"/>
      <c r="O76" s="6"/>
      <c r="P76" s="671"/>
      <c r="Q76" s="281"/>
      <c r="R76" s="281"/>
      <c r="S76" s="281"/>
      <c r="T76" s="281"/>
      <c r="U76" s="281"/>
      <c r="V76" s="6"/>
      <c r="W76" s="672"/>
      <c r="X76" s="660">
        <f t="shared" si="1050"/>
        <v>0</v>
      </c>
      <c r="Y76" s="251"/>
      <c r="Z76" s="251"/>
      <c r="AA76" s="251"/>
      <c r="AB76" s="251"/>
      <c r="AC76" s="251"/>
      <c r="AD76" s="251"/>
      <c r="AE76" s="251"/>
      <c r="AF76" s="251"/>
      <c r="AG76" s="251"/>
      <c r="AH76" s="251"/>
      <c r="AI76" s="251"/>
      <c r="AJ76" s="251"/>
      <c r="AK76" s="251"/>
      <c r="AL76" s="251"/>
      <c r="AM76" s="251"/>
      <c r="AN76" s="251"/>
      <c r="AO76" s="251"/>
      <c r="AP76" s="251"/>
      <c r="AQ76" s="251"/>
      <c r="AR76" s="251"/>
      <c r="AS76" s="251"/>
      <c r="AT76" s="251"/>
      <c r="AU76" s="8"/>
      <c r="AV76" s="614"/>
      <c r="AW76" s="614"/>
      <c r="AX76" s="614"/>
      <c r="AY76" s="614"/>
      <c r="AZ76" s="614"/>
      <c r="BA76" s="614"/>
      <c r="BB76" s="614"/>
      <c r="BC76" s="615"/>
      <c r="BD76" s="615"/>
      <c r="BE76" s="615"/>
      <c r="BF76" s="615"/>
      <c r="BG76" s="615"/>
      <c r="BH76" s="615"/>
      <c r="BI76" s="615"/>
      <c r="BN76" s="614"/>
      <c r="BO76" s="614"/>
      <c r="BP76" s="614"/>
      <c r="BQ76" s="614"/>
      <c r="BR76" s="614"/>
      <c r="BW76" s="615"/>
      <c r="BX76" s="615"/>
      <c r="BY76" s="615"/>
      <c r="BZ76" s="615"/>
      <c r="CA76" s="615"/>
      <c r="CF76" s="614"/>
      <c r="CG76" s="614"/>
      <c r="CH76" s="614"/>
      <c r="CI76" s="614"/>
      <c r="CJ76" s="614"/>
      <c r="CO76" s="615"/>
      <c r="CP76" s="615"/>
      <c r="CQ76" s="615"/>
      <c r="CR76" s="615"/>
      <c r="CS76" s="615"/>
      <c r="CX76" s="614"/>
      <c r="CY76" s="614"/>
      <c r="CZ76" s="614"/>
      <c r="DA76" s="614"/>
      <c r="DB76" s="614"/>
      <c r="DC76" s="6"/>
      <c r="DD76" s="6"/>
      <c r="DE76" s="6"/>
      <c r="DF76" s="6"/>
      <c r="DG76" s="6"/>
      <c r="DH76" s="6"/>
      <c r="DI76" s="6"/>
      <c r="DJ76" s="6"/>
      <c r="DK76" s="6"/>
      <c r="DL76" s="6"/>
      <c r="DM76" s="6"/>
      <c r="DN76" s="6"/>
      <c r="DO76" s="6"/>
      <c r="DP76" s="614"/>
      <c r="DQ76" s="614"/>
      <c r="DR76" s="614"/>
      <c r="DS76" s="614"/>
      <c r="DT76" s="614"/>
      <c r="DU76" s="6"/>
      <c r="DV76" s="6"/>
      <c r="DW76" s="6"/>
      <c r="DX76" s="6"/>
      <c r="DY76" s="6"/>
      <c r="DZ76" s="6"/>
      <c r="EA76" s="6"/>
      <c r="EB76" s="6"/>
      <c r="EC76" s="6"/>
      <c r="ED76" s="6"/>
      <c r="EE76" s="6"/>
      <c r="EF76" s="6"/>
      <c r="EG76" s="6"/>
    </row>
    <row r="77" hidden="1">
      <c r="A77" s="640">
        <f t="shared" si="1062"/>
        <v>0</v>
      </c>
      <c r="B77" s="281"/>
      <c r="C77" s="281"/>
      <c r="D77" s="668"/>
      <c r="E77" s="669"/>
      <c r="F77" s="670"/>
      <c r="G77" s="281"/>
      <c r="H77" s="281"/>
      <c r="I77" s="281"/>
      <c r="J77" s="281"/>
      <c r="K77" s="281"/>
      <c r="L77" s="281"/>
      <c r="M77" s="668"/>
      <c r="N77" s="665"/>
      <c r="O77" s="6"/>
      <c r="P77" s="671"/>
      <c r="Q77" s="281"/>
      <c r="R77" s="281"/>
      <c r="S77" s="281"/>
      <c r="T77" s="281"/>
      <c r="U77" s="281"/>
      <c r="V77" s="6"/>
      <c r="W77" s="672"/>
      <c r="X77" s="660">
        <f t="shared" si="1050"/>
        <v>0</v>
      </c>
      <c r="Y77" s="251"/>
      <c r="Z77" s="251"/>
      <c r="AA77" s="251"/>
      <c r="AB77" s="251"/>
      <c r="AC77" s="251"/>
      <c r="AD77" s="251"/>
      <c r="AE77" s="251"/>
      <c r="AF77" s="251"/>
      <c r="AG77" s="251"/>
      <c r="AH77" s="251"/>
      <c r="AI77" s="251"/>
      <c r="AJ77" s="251"/>
      <c r="AK77" s="251"/>
      <c r="AL77" s="251"/>
      <c r="AM77" s="251"/>
      <c r="AN77" s="251"/>
      <c r="AO77" s="251"/>
      <c r="AP77" s="251"/>
      <c r="AQ77" s="251"/>
      <c r="AR77" s="251"/>
      <c r="AS77" s="251"/>
      <c r="AT77" s="251"/>
      <c r="AU77" s="8"/>
      <c r="AV77" s="614"/>
      <c r="AW77" s="614"/>
      <c r="AX77" s="614"/>
      <c r="AY77" s="614"/>
      <c r="AZ77" s="614"/>
      <c r="BA77" s="614"/>
      <c r="BB77" s="614"/>
      <c r="BC77" s="615"/>
      <c r="BD77" s="615"/>
      <c r="BE77" s="615"/>
      <c r="BF77" s="615"/>
      <c r="BG77" s="615"/>
      <c r="BH77" s="615"/>
      <c r="BI77" s="615"/>
      <c r="BN77" s="614"/>
      <c r="BO77" s="614"/>
      <c r="BP77" s="614"/>
      <c r="BQ77" s="614"/>
      <c r="BR77" s="614"/>
      <c r="BW77" s="615"/>
      <c r="BX77" s="615"/>
      <c r="BY77" s="615"/>
      <c r="BZ77" s="615"/>
      <c r="CA77" s="615"/>
      <c r="CF77" s="614"/>
      <c r="CG77" s="614"/>
      <c r="CH77" s="614"/>
      <c r="CI77" s="614"/>
      <c r="CJ77" s="614"/>
      <c r="CO77" s="615"/>
      <c r="CP77" s="615"/>
      <c r="CQ77" s="615"/>
      <c r="CR77" s="615"/>
      <c r="CS77" s="615"/>
      <c r="CX77" s="614"/>
      <c r="CY77" s="614"/>
      <c r="CZ77" s="614"/>
      <c r="DA77" s="614"/>
      <c r="DB77" s="614"/>
      <c r="DC77" s="6"/>
      <c r="DD77" s="6"/>
      <c r="DE77" s="6"/>
      <c r="DF77" s="6"/>
      <c r="DG77" s="6"/>
      <c r="DH77" s="6"/>
      <c r="DI77" s="6"/>
      <c r="DJ77" s="6"/>
      <c r="DK77" s="6"/>
      <c r="DL77" s="6"/>
      <c r="DM77" s="6"/>
      <c r="DN77" s="6"/>
      <c r="DO77" s="6"/>
      <c r="DP77" s="614"/>
      <c r="DQ77" s="614"/>
      <c r="DR77" s="614"/>
      <c r="DS77" s="614"/>
      <c r="DT77" s="614"/>
      <c r="DU77" s="6"/>
      <c r="DV77" s="6"/>
      <c r="DW77" s="6"/>
      <c r="DX77" s="6"/>
      <c r="DY77" s="6"/>
      <c r="DZ77" s="6"/>
      <c r="EA77" s="6"/>
      <c r="EB77" s="6"/>
      <c r="EC77" s="6"/>
      <c r="ED77" s="6"/>
      <c r="EE77" s="6"/>
      <c r="EF77" s="6"/>
      <c r="EG77" s="6"/>
    </row>
    <row r="78" hidden="1">
      <c r="A78" s="640">
        <f t="shared" ref="A78:A104" si="1072">A31</f>
        <v>0</v>
      </c>
      <c r="B78" s="281"/>
      <c r="C78" s="281"/>
      <c r="D78" s="668"/>
      <c r="E78" s="669"/>
      <c r="F78" s="670"/>
      <c r="G78" s="281"/>
      <c r="H78" s="281"/>
      <c r="I78" s="281"/>
      <c r="J78" s="281"/>
      <c r="K78" s="281"/>
      <c r="L78" s="281"/>
      <c r="M78" s="668"/>
      <c r="N78" s="665"/>
      <c r="O78" s="6"/>
      <c r="P78" s="671"/>
      <c r="Q78" s="281"/>
      <c r="R78" s="281"/>
      <c r="S78" s="281"/>
      <c r="T78" s="281"/>
      <c r="U78" s="281"/>
      <c r="V78" s="6"/>
      <c r="W78" s="672"/>
      <c r="X78" s="660">
        <f t="shared" si="1050"/>
        <v>0</v>
      </c>
      <c r="Y78" s="251"/>
      <c r="Z78" s="251"/>
      <c r="AA78" s="251"/>
      <c r="AB78" s="251"/>
      <c r="AC78" s="251"/>
      <c r="AD78" s="251"/>
      <c r="AE78" s="251"/>
      <c r="AF78" s="251"/>
      <c r="AG78" s="251"/>
      <c r="AH78" s="251"/>
      <c r="AI78" s="251"/>
      <c r="AJ78" s="251"/>
      <c r="AK78" s="251"/>
      <c r="AL78" s="251"/>
      <c r="AM78" s="251"/>
      <c r="AN78" s="251"/>
      <c r="AO78" s="251"/>
      <c r="AP78" s="251"/>
      <c r="AQ78" s="251"/>
      <c r="AR78" s="251"/>
      <c r="AS78" s="251"/>
      <c r="AT78" s="251"/>
      <c r="AU78" s="8"/>
      <c r="AV78" s="614"/>
      <c r="AW78" s="614"/>
      <c r="AX78" s="614"/>
      <c r="AY78" s="614"/>
      <c r="AZ78" s="614"/>
      <c r="BA78" s="614"/>
      <c r="BB78" s="614"/>
      <c r="BC78" s="615"/>
      <c r="BD78" s="615"/>
      <c r="BE78" s="615"/>
      <c r="BF78" s="615"/>
      <c r="BG78" s="615"/>
      <c r="BH78" s="615"/>
      <c r="BI78" s="615"/>
      <c r="BN78" s="614"/>
      <c r="BO78" s="614"/>
      <c r="BP78" s="614"/>
      <c r="BQ78" s="614"/>
      <c r="BR78" s="614"/>
      <c r="BW78" s="615"/>
      <c r="BX78" s="615"/>
      <c r="BY78" s="615"/>
      <c r="BZ78" s="615"/>
      <c r="CA78" s="615"/>
      <c r="CF78" s="614"/>
      <c r="CG78" s="614"/>
      <c r="CH78" s="614"/>
      <c r="CI78" s="614"/>
      <c r="CJ78" s="614"/>
      <c r="CO78" s="615"/>
      <c r="CP78" s="615"/>
      <c r="CQ78" s="615"/>
      <c r="CR78" s="615"/>
      <c r="CS78" s="615"/>
      <c r="CX78" s="614"/>
      <c r="CY78" s="614"/>
      <c r="CZ78" s="614"/>
      <c r="DA78" s="614"/>
      <c r="DB78" s="614"/>
      <c r="DC78" s="6"/>
      <c r="DD78" s="6"/>
      <c r="DE78" s="6"/>
      <c r="DF78" s="6"/>
      <c r="DG78" s="6"/>
      <c r="DH78" s="6"/>
      <c r="DI78" s="6"/>
      <c r="DJ78" s="6"/>
      <c r="DK78" s="6"/>
      <c r="DL78" s="6"/>
      <c r="DM78" s="6"/>
      <c r="DN78" s="6"/>
      <c r="DO78" s="6"/>
      <c r="DP78" s="614"/>
      <c r="DQ78" s="614"/>
      <c r="DR78" s="614"/>
      <c r="DS78" s="614"/>
      <c r="DT78" s="614"/>
      <c r="DU78" s="6"/>
      <c r="DV78" s="6"/>
      <c r="DW78" s="6"/>
      <c r="DX78" s="6"/>
      <c r="DY78" s="6"/>
      <c r="DZ78" s="6"/>
      <c r="EA78" s="6"/>
      <c r="EB78" s="6"/>
      <c r="EC78" s="6"/>
      <c r="ED78" s="6"/>
      <c r="EE78" s="6"/>
      <c r="EF78" s="6"/>
      <c r="EG78" s="6"/>
    </row>
    <row r="79" hidden="1">
      <c r="A79" s="640">
        <f t="shared" si="1072"/>
        <v>0</v>
      </c>
      <c r="B79" s="281"/>
      <c r="C79" s="281"/>
      <c r="D79" s="668"/>
      <c r="E79" s="669"/>
      <c r="F79" s="670"/>
      <c r="G79" s="281"/>
      <c r="H79" s="281"/>
      <c r="I79" s="281"/>
      <c r="J79" s="281"/>
      <c r="K79" s="281"/>
      <c r="L79" s="281"/>
      <c r="M79" s="668"/>
      <c r="N79" s="665"/>
      <c r="O79" s="6"/>
      <c r="P79" s="671"/>
      <c r="Q79" s="281"/>
      <c r="R79" s="281"/>
      <c r="S79" s="281"/>
      <c r="T79" s="281"/>
      <c r="U79" s="281"/>
      <c r="V79" s="6"/>
      <c r="W79" s="672"/>
      <c r="X79" s="660">
        <f t="shared" si="1050"/>
        <v>0</v>
      </c>
      <c r="Y79" s="251"/>
      <c r="Z79" s="251"/>
      <c r="AA79" s="251"/>
      <c r="AB79" s="251"/>
      <c r="AC79" s="251"/>
      <c r="AD79" s="251"/>
      <c r="AE79" s="251"/>
      <c r="AF79" s="251"/>
      <c r="AG79" s="251"/>
      <c r="AH79" s="251"/>
      <c r="AI79" s="251"/>
      <c r="AJ79" s="251"/>
      <c r="AK79" s="251"/>
      <c r="AL79" s="251"/>
      <c r="AM79" s="251"/>
      <c r="AN79" s="251"/>
      <c r="AO79" s="251"/>
      <c r="AP79" s="251"/>
      <c r="AQ79" s="251"/>
      <c r="AR79" s="251"/>
      <c r="AS79" s="251"/>
      <c r="AT79" s="251"/>
      <c r="AU79" s="8"/>
      <c r="AV79" s="614"/>
      <c r="AW79" s="614"/>
      <c r="AX79" s="614"/>
      <c r="AY79" s="614"/>
      <c r="AZ79" s="614"/>
      <c r="BA79" s="614"/>
      <c r="BB79" s="614"/>
      <c r="BC79" s="615"/>
      <c r="BD79" s="615"/>
      <c r="BE79" s="615"/>
      <c r="BF79" s="615"/>
      <c r="BG79" s="615"/>
      <c r="BH79" s="615"/>
      <c r="BI79" s="615"/>
      <c r="BN79" s="614"/>
      <c r="BO79" s="614"/>
      <c r="BP79" s="614"/>
      <c r="BQ79" s="614"/>
      <c r="BR79" s="614"/>
      <c r="BW79" s="615"/>
      <c r="BX79" s="615"/>
      <c r="BY79" s="615"/>
      <c r="BZ79" s="615"/>
      <c r="CA79" s="615"/>
      <c r="CF79" s="614"/>
      <c r="CG79" s="614"/>
      <c r="CH79" s="614"/>
      <c r="CI79" s="614"/>
      <c r="CJ79" s="614"/>
      <c r="CO79" s="615"/>
      <c r="CP79" s="615"/>
      <c r="CQ79" s="615"/>
      <c r="CR79" s="615"/>
      <c r="CS79" s="615"/>
      <c r="CX79" s="614"/>
      <c r="CY79" s="614"/>
      <c r="CZ79" s="614"/>
      <c r="DA79" s="614"/>
      <c r="DB79" s="614"/>
      <c r="DC79" s="6"/>
      <c r="DD79" s="6"/>
      <c r="DE79" s="6"/>
      <c r="DF79" s="6"/>
      <c r="DG79" s="6"/>
      <c r="DH79" s="6"/>
      <c r="DI79" s="6"/>
      <c r="DJ79" s="6"/>
      <c r="DK79" s="6"/>
      <c r="DL79" s="6"/>
      <c r="DM79" s="6"/>
      <c r="DN79" s="6"/>
      <c r="DO79" s="6"/>
      <c r="DP79" s="614"/>
      <c r="DQ79" s="614"/>
      <c r="DR79" s="614"/>
      <c r="DS79" s="614"/>
      <c r="DT79" s="614"/>
      <c r="DU79" s="6"/>
      <c r="DV79" s="6"/>
      <c r="DW79" s="6"/>
      <c r="DX79" s="6"/>
      <c r="DY79" s="6"/>
      <c r="DZ79" s="6"/>
      <c r="EA79" s="6"/>
      <c r="EB79" s="6"/>
      <c r="EC79" s="6"/>
      <c r="ED79" s="6"/>
      <c r="EE79" s="6"/>
      <c r="EF79" s="6"/>
      <c r="EG79" s="6"/>
    </row>
    <row r="80" hidden="1">
      <c r="A80" s="640">
        <f t="shared" si="1072"/>
        <v>0</v>
      </c>
      <c r="B80" s="281"/>
      <c r="C80" s="281"/>
      <c r="D80" s="668"/>
      <c r="E80" s="669"/>
      <c r="F80" s="670"/>
      <c r="G80" s="281"/>
      <c r="H80" s="281"/>
      <c r="I80" s="281"/>
      <c r="J80" s="281"/>
      <c r="K80" s="281"/>
      <c r="L80" s="281"/>
      <c r="M80" s="668"/>
      <c r="N80" s="665"/>
      <c r="O80" s="6"/>
      <c r="P80" s="671"/>
      <c r="Q80" s="281"/>
      <c r="R80" s="281"/>
      <c r="S80" s="281"/>
      <c r="T80" s="281"/>
      <c r="U80" s="281"/>
      <c r="V80" s="6"/>
      <c r="W80" s="672"/>
      <c r="X80" s="660">
        <f t="shared" si="1050"/>
        <v>0</v>
      </c>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8"/>
      <c r="AV80" s="614"/>
      <c r="AW80" s="614"/>
      <c r="AX80" s="614"/>
      <c r="AY80" s="614"/>
      <c r="AZ80" s="614"/>
      <c r="BA80" s="614"/>
      <c r="BB80" s="614"/>
      <c r="BC80" s="615"/>
      <c r="BD80" s="615"/>
      <c r="BE80" s="615"/>
      <c r="BF80" s="615"/>
      <c r="BG80" s="615"/>
      <c r="BH80" s="615"/>
      <c r="BI80" s="615"/>
      <c r="BN80" s="614"/>
      <c r="BO80" s="614"/>
      <c r="BP80" s="614"/>
      <c r="BQ80" s="614"/>
      <c r="BR80" s="614"/>
      <c r="BW80" s="615"/>
      <c r="BX80" s="615"/>
      <c r="BY80" s="615"/>
      <c r="BZ80" s="615"/>
      <c r="CA80" s="615"/>
      <c r="CF80" s="614"/>
      <c r="CG80" s="614"/>
      <c r="CH80" s="614"/>
      <c r="CI80" s="614"/>
      <c r="CJ80" s="614"/>
      <c r="CO80" s="615"/>
      <c r="CP80" s="615"/>
      <c r="CQ80" s="615"/>
      <c r="CR80" s="615"/>
      <c r="CS80" s="615"/>
      <c r="CX80" s="614"/>
      <c r="CY80" s="614"/>
      <c r="CZ80" s="614"/>
      <c r="DA80" s="614"/>
      <c r="DB80" s="614"/>
      <c r="DC80" s="6"/>
      <c r="DD80" s="6"/>
      <c r="DE80" s="6"/>
      <c r="DF80" s="6"/>
      <c r="DG80" s="6"/>
      <c r="DH80" s="6"/>
      <c r="DI80" s="6"/>
      <c r="DJ80" s="6"/>
      <c r="DK80" s="6"/>
      <c r="DL80" s="6"/>
      <c r="DM80" s="6"/>
      <c r="DN80" s="6"/>
      <c r="DO80" s="6"/>
      <c r="DP80" s="614"/>
      <c r="DQ80" s="614"/>
      <c r="DR80" s="614"/>
      <c r="DS80" s="614"/>
      <c r="DT80" s="614"/>
      <c r="DU80" s="6"/>
      <c r="DV80" s="6"/>
      <c r="DW80" s="6"/>
      <c r="DX80" s="6"/>
      <c r="DY80" s="6"/>
      <c r="DZ80" s="6"/>
      <c r="EA80" s="6"/>
      <c r="EB80" s="6"/>
      <c r="EC80" s="6"/>
      <c r="ED80" s="6"/>
      <c r="EE80" s="6"/>
      <c r="EF80" s="6"/>
      <c r="EG80" s="6"/>
    </row>
    <row r="81" hidden="1">
      <c r="A81" s="640">
        <f t="shared" si="1072"/>
        <v>0</v>
      </c>
      <c r="B81" s="281"/>
      <c r="C81" s="281"/>
      <c r="D81" s="668"/>
      <c r="E81" s="669"/>
      <c r="F81" s="670"/>
      <c r="G81" s="281"/>
      <c r="H81" s="281"/>
      <c r="I81" s="281"/>
      <c r="J81" s="281"/>
      <c r="K81" s="281"/>
      <c r="L81" s="281"/>
      <c r="M81" s="668"/>
      <c r="N81" s="665"/>
      <c r="O81" s="6"/>
      <c r="P81" s="671"/>
      <c r="Q81" s="281"/>
      <c r="R81" s="281"/>
      <c r="S81" s="281"/>
      <c r="T81" s="281"/>
      <c r="U81" s="281"/>
      <c r="V81" s="6"/>
      <c r="W81" s="672"/>
      <c r="X81" s="660">
        <f t="shared" si="1050"/>
        <v>0</v>
      </c>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8"/>
      <c r="AV81" s="614"/>
      <c r="AW81" s="614"/>
      <c r="AX81" s="614"/>
      <c r="AY81" s="614"/>
      <c r="AZ81" s="614"/>
      <c r="BA81" s="614"/>
      <c r="BB81" s="614"/>
      <c r="BC81" s="615"/>
      <c r="BD81" s="615"/>
      <c r="BE81" s="615"/>
      <c r="BF81" s="615"/>
      <c r="BG81" s="615"/>
      <c r="BH81" s="615"/>
      <c r="BI81" s="615"/>
      <c r="BN81" s="614"/>
      <c r="BO81" s="614"/>
      <c r="BP81" s="614"/>
      <c r="BQ81" s="614"/>
      <c r="BR81" s="614"/>
      <c r="BW81" s="615"/>
      <c r="BX81" s="615"/>
      <c r="BY81" s="615"/>
      <c r="BZ81" s="615"/>
      <c r="CA81" s="615"/>
      <c r="CF81" s="614"/>
      <c r="CG81" s="614"/>
      <c r="CH81" s="614"/>
      <c r="CI81" s="614"/>
      <c r="CJ81" s="614"/>
      <c r="CO81" s="615"/>
      <c r="CP81" s="615"/>
      <c r="CQ81" s="615"/>
      <c r="CR81" s="615"/>
      <c r="CS81" s="615"/>
      <c r="CX81" s="614"/>
      <c r="CY81" s="614"/>
      <c r="CZ81" s="614"/>
      <c r="DA81" s="614"/>
      <c r="DB81" s="614"/>
      <c r="DC81" s="6"/>
      <c r="DD81" s="6"/>
      <c r="DE81" s="6"/>
      <c r="DF81" s="6"/>
      <c r="DG81" s="6"/>
      <c r="DH81" s="6"/>
      <c r="DI81" s="6"/>
      <c r="DJ81" s="6"/>
      <c r="DK81" s="6"/>
      <c r="DL81" s="6"/>
      <c r="DM81" s="6"/>
      <c r="DN81" s="6"/>
      <c r="DO81" s="6"/>
      <c r="DP81" s="614"/>
      <c r="DQ81" s="614"/>
      <c r="DR81" s="614"/>
      <c r="DS81" s="614"/>
      <c r="DT81" s="614"/>
      <c r="DU81" s="6"/>
      <c r="DV81" s="6"/>
      <c r="DW81" s="6"/>
      <c r="DX81" s="6"/>
      <c r="DY81" s="6"/>
      <c r="DZ81" s="6"/>
      <c r="EA81" s="6"/>
      <c r="EB81" s="6"/>
      <c r="EC81" s="6"/>
      <c r="ED81" s="6"/>
      <c r="EE81" s="6"/>
      <c r="EF81" s="6"/>
      <c r="EG81" s="6"/>
    </row>
    <row r="82" hidden="1">
      <c r="A82" s="640">
        <f t="shared" si="1072"/>
        <v>0</v>
      </c>
      <c r="B82" s="281"/>
      <c r="C82" s="281"/>
      <c r="D82" s="668"/>
      <c r="E82" s="669"/>
      <c r="F82" s="670"/>
      <c r="G82" s="281"/>
      <c r="H82" s="281"/>
      <c r="I82" s="281"/>
      <c r="J82" s="281"/>
      <c r="K82" s="281"/>
      <c r="L82" s="281"/>
      <c r="M82" s="668"/>
      <c r="N82" s="665"/>
      <c r="O82" s="6"/>
      <c r="P82" s="671"/>
      <c r="Q82" s="281"/>
      <c r="R82" s="281"/>
      <c r="S82" s="281"/>
      <c r="T82" s="281"/>
      <c r="U82" s="281"/>
      <c r="V82" s="6"/>
      <c r="W82" s="672"/>
      <c r="X82" s="660">
        <f t="shared" si="1050"/>
        <v>0</v>
      </c>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8"/>
      <c r="AV82" s="614"/>
      <c r="AW82" s="614"/>
      <c r="AX82" s="614"/>
      <c r="AY82" s="614"/>
      <c r="AZ82" s="614"/>
      <c r="BA82" s="614"/>
      <c r="BB82" s="614"/>
      <c r="BC82" s="615"/>
      <c r="BD82" s="615"/>
      <c r="BE82" s="615"/>
      <c r="BF82" s="615"/>
      <c r="BG82" s="615"/>
      <c r="BH82" s="615"/>
      <c r="BI82" s="615"/>
      <c r="BN82" s="614"/>
      <c r="BO82" s="614"/>
      <c r="BP82" s="614"/>
      <c r="BQ82" s="614"/>
      <c r="BR82" s="614"/>
      <c r="BW82" s="615"/>
      <c r="BX82" s="615"/>
      <c r="BY82" s="615"/>
      <c r="BZ82" s="615"/>
      <c r="CA82" s="615"/>
      <c r="CF82" s="614"/>
      <c r="CG82" s="614"/>
      <c r="CH82" s="614"/>
      <c r="CI82" s="614"/>
      <c r="CJ82" s="614"/>
      <c r="CO82" s="615"/>
      <c r="CP82" s="615"/>
      <c r="CQ82" s="615"/>
      <c r="CR82" s="615"/>
      <c r="CS82" s="615"/>
      <c r="CX82" s="614"/>
      <c r="CY82" s="614"/>
      <c r="CZ82" s="614"/>
      <c r="DA82" s="614"/>
      <c r="DB82" s="614"/>
      <c r="DC82" s="6"/>
      <c r="DD82" s="6"/>
      <c r="DE82" s="6"/>
      <c r="DF82" s="6"/>
      <c r="DG82" s="6"/>
      <c r="DH82" s="6"/>
      <c r="DI82" s="6"/>
      <c r="DJ82" s="6"/>
      <c r="DK82" s="6"/>
      <c r="DL82" s="6"/>
      <c r="DM82" s="6"/>
      <c r="DN82" s="6"/>
      <c r="DO82" s="6"/>
      <c r="DP82" s="614"/>
      <c r="DQ82" s="614"/>
      <c r="DR82" s="614"/>
      <c r="DS82" s="614"/>
      <c r="DT82" s="614"/>
      <c r="DU82" s="6"/>
      <c r="DV82" s="6"/>
      <c r="DW82" s="6"/>
      <c r="DX82" s="6"/>
      <c r="DY82" s="6"/>
      <c r="DZ82" s="6"/>
      <c r="EA82" s="6"/>
      <c r="EB82" s="6"/>
      <c r="EC82" s="6"/>
      <c r="ED82" s="6"/>
      <c r="EE82" s="6"/>
      <c r="EF82" s="6"/>
      <c r="EG82" s="6"/>
    </row>
    <row r="83" hidden="1">
      <c r="A83" s="640">
        <f t="shared" si="1072"/>
        <v>0</v>
      </c>
      <c r="B83" s="281"/>
      <c r="C83" s="281"/>
      <c r="D83" s="668"/>
      <c r="E83" s="669"/>
      <c r="F83" s="670"/>
      <c r="G83" s="281"/>
      <c r="H83" s="281"/>
      <c r="I83" s="281"/>
      <c r="J83" s="281"/>
      <c r="K83" s="281"/>
      <c r="L83" s="281"/>
      <c r="M83" s="668"/>
      <c r="N83" s="665"/>
      <c r="O83" s="6"/>
      <c r="P83" s="671"/>
      <c r="Q83" s="281"/>
      <c r="R83" s="281"/>
      <c r="S83" s="281"/>
      <c r="T83" s="281"/>
      <c r="U83" s="281"/>
      <c r="V83" s="6"/>
      <c r="W83" s="672"/>
      <c r="X83" s="660">
        <f t="shared" si="1050"/>
        <v>0</v>
      </c>
      <c r="Y83" s="251"/>
      <c r="Z83" s="251"/>
      <c r="AA83" s="251"/>
      <c r="AB83" s="251"/>
      <c r="AC83" s="251"/>
      <c r="AD83" s="251"/>
      <c r="AE83" s="251"/>
      <c r="AF83" s="251"/>
      <c r="AG83" s="251"/>
      <c r="AH83" s="251"/>
      <c r="AI83" s="251"/>
      <c r="AJ83" s="251"/>
      <c r="AK83" s="251"/>
      <c r="AL83" s="251"/>
      <c r="AM83" s="251"/>
      <c r="AN83" s="251"/>
      <c r="AO83" s="251"/>
      <c r="AP83" s="251"/>
      <c r="AQ83" s="251"/>
      <c r="AR83" s="251"/>
      <c r="AS83" s="251"/>
      <c r="AT83" s="251"/>
      <c r="AU83" s="8"/>
      <c r="AV83" s="614"/>
      <c r="AW83" s="614"/>
      <c r="AX83" s="614"/>
      <c r="AY83" s="614"/>
      <c r="AZ83" s="614"/>
      <c r="BA83" s="614"/>
      <c r="BB83" s="614"/>
      <c r="BC83" s="615"/>
      <c r="BD83" s="615"/>
      <c r="BE83" s="615"/>
      <c r="BF83" s="615"/>
      <c r="BG83" s="615"/>
      <c r="BH83" s="615"/>
      <c r="BI83" s="615"/>
      <c r="BN83" s="614"/>
      <c r="BO83" s="614"/>
      <c r="BP83" s="614"/>
      <c r="BQ83" s="614"/>
      <c r="BR83" s="614"/>
      <c r="BW83" s="615"/>
      <c r="BX83" s="615"/>
      <c r="BY83" s="615"/>
      <c r="BZ83" s="615"/>
      <c r="CA83" s="615"/>
      <c r="CF83" s="614"/>
      <c r="CG83" s="614"/>
      <c r="CH83" s="614"/>
      <c r="CI83" s="614"/>
      <c r="CJ83" s="614"/>
      <c r="CO83" s="615"/>
      <c r="CP83" s="615"/>
      <c r="CQ83" s="615"/>
      <c r="CR83" s="615"/>
      <c r="CS83" s="615"/>
      <c r="CX83" s="614"/>
      <c r="CY83" s="614"/>
      <c r="CZ83" s="614"/>
      <c r="DA83" s="614"/>
      <c r="DB83" s="614"/>
      <c r="DC83" s="6"/>
      <c r="DD83" s="6"/>
      <c r="DE83" s="6"/>
      <c r="DF83" s="6"/>
      <c r="DG83" s="6"/>
      <c r="DH83" s="6"/>
      <c r="DI83" s="6"/>
      <c r="DJ83" s="6"/>
      <c r="DK83" s="6"/>
      <c r="DL83" s="6"/>
      <c r="DM83" s="6"/>
      <c r="DN83" s="6"/>
      <c r="DO83" s="6"/>
      <c r="DP83" s="614"/>
      <c r="DQ83" s="614"/>
      <c r="DR83" s="614"/>
      <c r="DS83" s="614"/>
      <c r="DT83" s="614"/>
      <c r="DU83" s="6"/>
      <c r="DV83" s="6"/>
      <c r="DW83" s="6"/>
      <c r="DX83" s="6"/>
      <c r="DY83" s="6"/>
      <c r="DZ83" s="6"/>
      <c r="EA83" s="6"/>
      <c r="EB83" s="6"/>
      <c r="EC83" s="6"/>
      <c r="ED83" s="6"/>
      <c r="EE83" s="6"/>
      <c r="EF83" s="6"/>
      <c r="EG83" s="6"/>
    </row>
    <row r="84" hidden="1">
      <c r="A84" s="640">
        <f t="shared" si="1072"/>
        <v>0</v>
      </c>
      <c r="B84" s="281"/>
      <c r="C84" s="281"/>
      <c r="D84" s="668"/>
      <c r="E84" s="669"/>
      <c r="F84" s="670"/>
      <c r="G84" s="281"/>
      <c r="H84" s="281"/>
      <c r="I84" s="281"/>
      <c r="J84" s="281"/>
      <c r="K84" s="281"/>
      <c r="L84" s="281"/>
      <c r="M84" s="668"/>
      <c r="N84" s="665"/>
      <c r="O84" s="6"/>
      <c r="P84" s="671"/>
      <c r="Q84" s="281"/>
      <c r="R84" s="281"/>
      <c r="S84" s="281"/>
      <c r="T84" s="281"/>
      <c r="U84" s="281"/>
      <c r="V84" s="6"/>
      <c r="W84" s="672"/>
      <c r="X84" s="660">
        <f t="shared" si="1050"/>
        <v>0</v>
      </c>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8"/>
      <c r="AV84" s="614"/>
      <c r="AW84" s="614"/>
      <c r="AX84" s="614"/>
      <c r="AY84" s="614"/>
      <c r="AZ84" s="614"/>
      <c r="BA84" s="614"/>
      <c r="BB84" s="614"/>
      <c r="BC84" s="615"/>
      <c r="BD84" s="615"/>
      <c r="BE84" s="615"/>
      <c r="BF84" s="615"/>
      <c r="BG84" s="615"/>
      <c r="BH84" s="615"/>
      <c r="BI84" s="615"/>
      <c r="BN84" s="614"/>
      <c r="BO84" s="614"/>
      <c r="BP84" s="614"/>
      <c r="BQ84" s="614"/>
      <c r="BR84" s="614"/>
      <c r="BW84" s="615"/>
      <c r="BX84" s="615"/>
      <c r="BY84" s="615"/>
      <c r="BZ84" s="615"/>
      <c r="CA84" s="615"/>
      <c r="CF84" s="614"/>
      <c r="CG84" s="614"/>
      <c r="CH84" s="614"/>
      <c r="CI84" s="614"/>
      <c r="CJ84" s="614"/>
      <c r="CO84" s="615"/>
      <c r="CP84" s="615"/>
      <c r="CQ84" s="615"/>
      <c r="CR84" s="615"/>
      <c r="CS84" s="615"/>
      <c r="CX84" s="614"/>
      <c r="CY84" s="614"/>
      <c r="CZ84" s="614"/>
      <c r="DA84" s="614"/>
      <c r="DB84" s="614"/>
      <c r="DC84" s="6"/>
      <c r="DD84" s="6"/>
      <c r="DE84" s="6"/>
      <c r="DF84" s="6"/>
      <c r="DG84" s="6"/>
      <c r="DH84" s="6"/>
      <c r="DI84" s="6"/>
      <c r="DJ84" s="6"/>
      <c r="DK84" s="6"/>
      <c r="DL84" s="6"/>
      <c r="DM84" s="6"/>
      <c r="DN84" s="6"/>
      <c r="DO84" s="6"/>
      <c r="DP84" s="614"/>
      <c r="DQ84" s="614"/>
      <c r="DR84" s="614"/>
      <c r="DS84" s="614"/>
      <c r="DT84" s="614"/>
      <c r="DU84" s="6"/>
      <c r="DV84" s="6"/>
      <c r="DW84" s="6"/>
      <c r="DX84" s="6"/>
      <c r="DY84" s="6"/>
      <c r="DZ84" s="6"/>
      <c r="EA84" s="6"/>
      <c r="EB84" s="6"/>
      <c r="EC84" s="6"/>
      <c r="ED84" s="6"/>
      <c r="EE84" s="6"/>
      <c r="EF84" s="6"/>
      <c r="EG84" s="6"/>
    </row>
    <row r="85" hidden="1">
      <c r="A85" s="640">
        <f t="shared" si="1072"/>
        <v>0</v>
      </c>
      <c r="B85" s="281"/>
      <c r="C85" s="281"/>
      <c r="D85" s="668"/>
      <c r="E85" s="669"/>
      <c r="F85" s="670"/>
      <c r="G85" s="281"/>
      <c r="H85" s="281"/>
      <c r="I85" s="281"/>
      <c r="J85" s="281"/>
      <c r="K85" s="281"/>
      <c r="L85" s="281"/>
      <c r="M85" s="668"/>
      <c r="N85" s="665"/>
      <c r="O85" s="6"/>
      <c r="P85" s="671"/>
      <c r="Q85" s="281"/>
      <c r="R85" s="281"/>
      <c r="S85" s="281"/>
      <c r="T85" s="281"/>
      <c r="U85" s="281"/>
      <c r="V85" s="6"/>
      <c r="W85" s="672"/>
      <c r="X85" s="660">
        <f t="shared" si="1050"/>
        <v>0</v>
      </c>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8"/>
      <c r="AV85" s="614"/>
      <c r="AW85" s="614"/>
      <c r="AX85" s="614"/>
      <c r="AY85" s="614"/>
      <c r="AZ85" s="614"/>
      <c r="BA85" s="614"/>
      <c r="BB85" s="614"/>
      <c r="BC85" s="615"/>
      <c r="BD85" s="615"/>
      <c r="BE85" s="615"/>
      <c r="BF85" s="615"/>
      <c r="BG85" s="615"/>
      <c r="BH85" s="615"/>
      <c r="BI85" s="615"/>
      <c r="BN85" s="614"/>
      <c r="BO85" s="614"/>
      <c r="BP85" s="614"/>
      <c r="BQ85" s="614"/>
      <c r="BR85" s="614"/>
      <c r="BW85" s="615"/>
      <c r="BX85" s="615"/>
      <c r="BY85" s="615"/>
      <c r="BZ85" s="615"/>
      <c r="CA85" s="615"/>
      <c r="CF85" s="614"/>
      <c r="CG85" s="614"/>
      <c r="CH85" s="614"/>
      <c r="CI85" s="614"/>
      <c r="CJ85" s="614"/>
      <c r="CO85" s="615"/>
      <c r="CP85" s="615"/>
      <c r="CQ85" s="615"/>
      <c r="CR85" s="615"/>
      <c r="CS85" s="615"/>
      <c r="CX85" s="614"/>
      <c r="CY85" s="614"/>
      <c r="CZ85" s="614"/>
      <c r="DA85" s="614"/>
      <c r="DB85" s="614"/>
      <c r="DC85" s="6"/>
      <c r="DD85" s="6"/>
      <c r="DE85" s="6"/>
      <c r="DF85" s="6"/>
      <c r="DG85" s="6"/>
      <c r="DH85" s="6"/>
      <c r="DI85" s="6"/>
      <c r="DJ85" s="6"/>
      <c r="DK85" s="6"/>
      <c r="DL85" s="6"/>
      <c r="DM85" s="6"/>
      <c r="DN85" s="6"/>
      <c r="DO85" s="6"/>
      <c r="DP85" s="614"/>
      <c r="DQ85" s="614"/>
      <c r="DR85" s="614"/>
      <c r="DS85" s="614"/>
      <c r="DT85" s="614"/>
      <c r="DU85" s="6"/>
      <c r="DV85" s="6"/>
      <c r="DW85" s="6"/>
      <c r="DX85" s="6"/>
      <c r="DY85" s="6"/>
      <c r="DZ85" s="6"/>
      <c r="EA85" s="6"/>
      <c r="EB85" s="6"/>
      <c r="EC85" s="6"/>
      <c r="ED85" s="6"/>
      <c r="EE85" s="6"/>
      <c r="EF85" s="6"/>
      <c r="EG85" s="6"/>
    </row>
    <row r="86" hidden="1">
      <c r="A86" s="640">
        <f t="shared" si="1072"/>
        <v>0</v>
      </c>
      <c r="B86" s="281"/>
      <c r="C86" s="281"/>
      <c r="D86" s="668"/>
      <c r="E86" s="669"/>
      <c r="F86" s="670"/>
      <c r="G86" s="281"/>
      <c r="H86" s="281"/>
      <c r="I86" s="281"/>
      <c r="J86" s="281"/>
      <c r="K86" s="281"/>
      <c r="L86" s="281"/>
      <c r="M86" s="668"/>
      <c r="N86" s="665"/>
      <c r="O86" s="6"/>
      <c r="P86" s="671"/>
      <c r="Q86" s="281"/>
      <c r="R86" s="281"/>
      <c r="S86" s="281"/>
      <c r="T86" s="281"/>
      <c r="U86" s="281"/>
      <c r="V86" s="6"/>
      <c r="W86" s="672"/>
      <c r="X86" s="660">
        <f t="shared" si="1050"/>
        <v>0</v>
      </c>
      <c r="Y86" s="251"/>
      <c r="Z86" s="251"/>
      <c r="AA86" s="251"/>
      <c r="AB86" s="251"/>
      <c r="AC86" s="251"/>
      <c r="AD86" s="251"/>
      <c r="AE86" s="251"/>
      <c r="AF86" s="251"/>
      <c r="AG86" s="251"/>
      <c r="AH86" s="251"/>
      <c r="AI86" s="251"/>
      <c r="AJ86" s="251"/>
      <c r="AK86" s="251"/>
      <c r="AL86" s="251"/>
      <c r="AM86" s="251"/>
      <c r="AN86" s="251"/>
      <c r="AO86" s="251"/>
      <c r="AP86" s="251"/>
      <c r="AQ86" s="251"/>
      <c r="AR86" s="251"/>
      <c r="AS86" s="251"/>
      <c r="AT86" s="251"/>
      <c r="AU86" s="8"/>
      <c r="AV86" s="614"/>
      <c r="AW86" s="614"/>
      <c r="AX86" s="614"/>
      <c r="AY86" s="614"/>
      <c r="AZ86" s="614"/>
      <c r="BA86" s="614"/>
      <c r="BB86" s="614"/>
      <c r="BC86" s="615"/>
      <c r="BD86" s="615"/>
      <c r="BE86" s="615"/>
      <c r="BF86" s="615"/>
      <c r="BG86" s="615"/>
      <c r="BH86" s="615"/>
      <c r="BI86" s="615"/>
      <c r="BN86" s="614"/>
      <c r="BO86" s="614"/>
      <c r="BP86" s="614"/>
      <c r="BQ86" s="614"/>
      <c r="BR86" s="614"/>
      <c r="BW86" s="615"/>
      <c r="BX86" s="615"/>
      <c r="BY86" s="615"/>
      <c r="BZ86" s="615"/>
      <c r="CA86" s="615"/>
      <c r="CF86" s="614"/>
      <c r="CG86" s="614"/>
      <c r="CH86" s="614"/>
      <c r="CI86" s="614"/>
      <c r="CJ86" s="614"/>
      <c r="CO86" s="615"/>
      <c r="CP86" s="615"/>
      <c r="CQ86" s="615"/>
      <c r="CR86" s="615"/>
      <c r="CS86" s="615"/>
      <c r="CX86" s="614"/>
      <c r="CY86" s="614"/>
      <c r="CZ86" s="614"/>
      <c r="DA86" s="614"/>
      <c r="DB86" s="614"/>
      <c r="DC86" s="6"/>
      <c r="DD86" s="6"/>
      <c r="DE86" s="6"/>
      <c r="DF86" s="6"/>
      <c r="DG86" s="6"/>
      <c r="DH86" s="6"/>
      <c r="DI86" s="6"/>
      <c r="DJ86" s="6"/>
      <c r="DK86" s="6"/>
      <c r="DL86" s="6"/>
      <c r="DM86" s="6"/>
      <c r="DN86" s="6"/>
      <c r="DO86" s="6"/>
      <c r="DP86" s="614"/>
      <c r="DQ86" s="614"/>
      <c r="DR86" s="614"/>
      <c r="DS86" s="614"/>
      <c r="DT86" s="614"/>
      <c r="DU86" s="6"/>
      <c r="DV86" s="6"/>
      <c r="DW86" s="6"/>
      <c r="DX86" s="6"/>
      <c r="DY86" s="6"/>
      <c r="DZ86" s="6"/>
      <c r="EA86" s="6"/>
      <c r="EB86" s="6"/>
      <c r="EC86" s="6"/>
      <c r="ED86" s="6"/>
      <c r="EE86" s="6"/>
      <c r="EF86" s="6"/>
      <c r="EG86" s="6"/>
    </row>
    <row r="87" hidden="1">
      <c r="A87" s="640">
        <f t="shared" si="1072"/>
        <v>0</v>
      </c>
      <c r="B87" s="281"/>
      <c r="C87" s="281"/>
      <c r="D87" s="668"/>
      <c r="E87" s="669"/>
      <c r="F87" s="670"/>
      <c r="G87" s="281"/>
      <c r="H87" s="281"/>
      <c r="I87" s="281"/>
      <c r="J87" s="281"/>
      <c r="K87" s="281"/>
      <c r="L87" s="281"/>
      <c r="M87" s="668"/>
      <c r="N87" s="665"/>
      <c r="O87" s="6"/>
      <c r="P87" s="671"/>
      <c r="Q87" s="281"/>
      <c r="R87" s="281"/>
      <c r="S87" s="281"/>
      <c r="T87" s="281"/>
      <c r="U87" s="281"/>
      <c r="V87" s="6"/>
      <c r="W87" s="672"/>
      <c r="X87" s="660">
        <f t="shared" si="1050"/>
        <v>0</v>
      </c>
      <c r="Y87" s="251"/>
      <c r="Z87" s="251"/>
      <c r="AA87" s="251"/>
      <c r="AB87" s="251"/>
      <c r="AC87" s="251"/>
      <c r="AD87" s="251"/>
      <c r="AE87" s="251"/>
      <c r="AF87" s="251"/>
      <c r="AG87" s="251"/>
      <c r="AH87" s="251"/>
      <c r="AI87" s="251"/>
      <c r="AJ87" s="251"/>
      <c r="AK87" s="251"/>
      <c r="AL87" s="251"/>
      <c r="AM87" s="251"/>
      <c r="AN87" s="251"/>
      <c r="AO87" s="251"/>
      <c r="AP87" s="251"/>
      <c r="AQ87" s="251"/>
      <c r="AR87" s="251"/>
      <c r="AS87" s="251"/>
      <c r="AT87" s="251"/>
      <c r="AU87" s="8"/>
      <c r="AV87" s="614"/>
      <c r="AW87" s="614"/>
      <c r="AX87" s="614"/>
      <c r="AY87" s="614"/>
      <c r="AZ87" s="614"/>
      <c r="BA87" s="614"/>
      <c r="BB87" s="614"/>
      <c r="BC87" s="615"/>
      <c r="BD87" s="615"/>
      <c r="BE87" s="615"/>
      <c r="BF87" s="615"/>
      <c r="BG87" s="615"/>
      <c r="BH87" s="615"/>
      <c r="BI87" s="615"/>
      <c r="BN87" s="614"/>
      <c r="BO87" s="614"/>
      <c r="BP87" s="614"/>
      <c r="BQ87" s="614"/>
      <c r="BR87" s="614"/>
      <c r="BW87" s="615"/>
      <c r="BX87" s="615"/>
      <c r="BY87" s="615"/>
      <c r="BZ87" s="615"/>
      <c r="CA87" s="615"/>
      <c r="CF87" s="614"/>
      <c r="CG87" s="614"/>
      <c r="CH87" s="614"/>
      <c r="CI87" s="614"/>
      <c r="CJ87" s="614"/>
      <c r="CO87" s="615"/>
      <c r="CP87" s="615"/>
      <c r="CQ87" s="615"/>
      <c r="CR87" s="615"/>
      <c r="CS87" s="615"/>
      <c r="CX87" s="614"/>
      <c r="CY87" s="614"/>
      <c r="CZ87" s="614"/>
      <c r="DA87" s="614"/>
      <c r="DB87" s="614"/>
      <c r="DC87" s="6"/>
      <c r="DD87" s="6"/>
      <c r="DE87" s="6"/>
      <c r="DF87" s="6"/>
      <c r="DG87" s="6"/>
      <c r="DH87" s="6"/>
      <c r="DI87" s="6"/>
      <c r="DJ87" s="6"/>
      <c r="DK87" s="6"/>
      <c r="DL87" s="6"/>
      <c r="DM87" s="6"/>
      <c r="DN87" s="6"/>
      <c r="DO87" s="6"/>
      <c r="DP87" s="614"/>
      <c r="DQ87" s="614"/>
      <c r="DR87" s="614"/>
      <c r="DS87" s="614"/>
      <c r="DT87" s="614"/>
      <c r="DU87" s="6"/>
      <c r="DV87" s="6"/>
      <c r="DW87" s="6"/>
      <c r="DX87" s="6"/>
      <c r="DY87" s="6"/>
      <c r="DZ87" s="6"/>
      <c r="EA87" s="6"/>
      <c r="EB87" s="6"/>
      <c r="EC87" s="6"/>
      <c r="ED87" s="6"/>
      <c r="EE87" s="6"/>
      <c r="EF87" s="6"/>
      <c r="EG87" s="6"/>
    </row>
    <row r="88" hidden="1">
      <c r="A88" s="640">
        <f t="shared" si="1072"/>
        <v>0</v>
      </c>
      <c r="B88" s="281"/>
      <c r="C88" s="281"/>
      <c r="D88" s="668"/>
      <c r="E88" s="669"/>
      <c r="F88" s="670"/>
      <c r="G88" s="281"/>
      <c r="H88" s="281">
        <f t="shared" si="1065"/>
        <v>0</v>
      </c>
      <c r="I88" s="281" t="e">
        <f>I74</f>
        <v>#REF!</v>
      </c>
      <c r="J88" s="281"/>
      <c r="K88" s="281" t="e">
        <f t="shared" si="1035"/>
        <v>#REF!</v>
      </c>
      <c r="L88" s="281" t="e">
        <f t="shared" si="1066"/>
        <v>#REF!</v>
      </c>
      <c r="M88" s="668" t="e">
        <f t="shared" si="1067"/>
        <v>#REF!</v>
      </c>
      <c r="N88" s="665" t="s">
        <v>898</v>
      </c>
      <c r="O88" s="674">
        <f>(B93+B116)/2</f>
        <v>0</v>
      </c>
      <c r="P88" s="671">
        <f t="shared" si="1038"/>
        <v>0</v>
      </c>
      <c r="Q88" s="281" t="e">
        <f>Q74</f>
        <v>#REF!</v>
      </c>
      <c r="R88" s="281" t="e">
        <f>R74</f>
        <v>#REF!</v>
      </c>
      <c r="S88" s="281" t="e">
        <f t="shared" si="1039"/>
        <v>#REF!</v>
      </c>
      <c r="T88" s="281" t="e">
        <f t="shared" si="1040"/>
        <v>#REF!</v>
      </c>
      <c r="U88" s="281" t="e">
        <f>U74</f>
        <v>#REF!</v>
      </c>
      <c r="V88" s="6" t="e">
        <f t="shared" si="1041"/>
        <v>#REF!</v>
      </c>
      <c r="W88" s="672" t="e">
        <f t="shared" si="1042"/>
        <v>#REF!</v>
      </c>
      <c r="X88" s="660">
        <f t="shared" si="1050"/>
        <v>0</v>
      </c>
      <c r="Y88" s="251"/>
      <c r="Z88" s="251"/>
      <c r="AA88" s="251"/>
      <c r="AB88" s="251"/>
      <c r="AC88" s="251"/>
      <c r="AD88" s="251"/>
      <c r="AE88" s="251"/>
      <c r="AF88" s="251"/>
      <c r="AG88" s="251"/>
      <c r="AH88" s="251"/>
      <c r="AI88" s="251"/>
      <c r="AJ88" s="251"/>
      <c r="AK88" s="251"/>
      <c r="AL88" s="251"/>
      <c r="AM88" s="251"/>
      <c r="AN88" s="251"/>
      <c r="AO88" s="251"/>
      <c r="AP88" s="251"/>
      <c r="AQ88" s="251"/>
      <c r="AR88" s="251"/>
      <c r="AS88" s="251"/>
      <c r="AT88" s="251"/>
      <c r="AU88" s="8"/>
      <c r="AV88" s="614"/>
      <c r="AW88" s="614"/>
      <c r="AX88" s="614"/>
      <c r="AY88" s="614"/>
      <c r="AZ88" s="614"/>
      <c r="BA88" s="614"/>
      <c r="BB88" s="614"/>
      <c r="BC88" s="615"/>
      <c r="BD88" s="615"/>
      <c r="BE88" s="615"/>
      <c r="BF88" s="615"/>
      <c r="BG88" s="615"/>
      <c r="BH88" s="615"/>
      <c r="BI88" s="615"/>
      <c r="BN88" s="614"/>
      <c r="BO88" s="614"/>
      <c r="BP88" s="614"/>
      <c r="BQ88" s="614"/>
      <c r="BR88" s="614"/>
      <c r="BW88" s="615"/>
      <c r="BX88" s="615"/>
      <c r="BY88" s="615"/>
      <c r="BZ88" s="615"/>
      <c r="CA88" s="615"/>
      <c r="CF88" s="614"/>
      <c r="CG88" s="614"/>
      <c r="CH88" s="614"/>
      <c r="CI88" s="614"/>
      <c r="CJ88" s="614"/>
      <c r="CO88" s="615"/>
      <c r="CP88" s="615"/>
      <c r="CQ88" s="615"/>
      <c r="CR88" s="615"/>
      <c r="CS88" s="615"/>
      <c r="CX88" s="614"/>
      <c r="CY88" s="614"/>
      <c r="CZ88" s="614"/>
      <c r="DA88" s="614"/>
      <c r="DB88" s="614"/>
      <c r="DC88" s="6"/>
      <c r="DD88" s="6"/>
      <c r="DE88" s="6"/>
      <c r="DF88" s="6"/>
      <c r="DG88" s="6"/>
      <c r="DH88" s="6"/>
      <c r="DI88" s="6"/>
      <c r="DJ88" s="6"/>
      <c r="DK88" s="6"/>
      <c r="DL88" s="6"/>
      <c r="DM88" s="6"/>
      <c r="DN88" s="6"/>
      <c r="DO88" s="6"/>
      <c r="DP88" s="614"/>
      <c r="DQ88" s="614"/>
      <c r="DR88" s="614"/>
      <c r="DS88" s="614"/>
      <c r="DT88" s="614"/>
      <c r="DU88" s="6"/>
      <c r="DV88" s="6"/>
      <c r="DW88" s="6"/>
      <c r="DX88" s="6"/>
      <c r="DY88" s="6"/>
      <c r="DZ88" s="6"/>
      <c r="EA88" s="6"/>
      <c r="EB88" s="6"/>
      <c r="EC88" s="6"/>
      <c r="ED88" s="6"/>
      <c r="EE88" s="6"/>
      <c r="EF88" s="6"/>
      <c r="EG88" s="6"/>
    </row>
    <row r="89" hidden="1">
      <c r="A89" s="640">
        <f t="shared" si="1072"/>
        <v>0</v>
      </c>
      <c r="B89" s="281"/>
      <c r="C89" s="281"/>
      <c r="D89" s="668"/>
      <c r="E89" s="669"/>
      <c r="F89" s="670"/>
      <c r="G89" s="281"/>
      <c r="H89" s="281">
        <f t="shared" si="1065"/>
        <v>0</v>
      </c>
      <c r="I89" s="281" t="e">
        <f t="shared" ref="I89:I91" si="1073">I88</f>
        <v>#REF!</v>
      </c>
      <c r="J89" s="281"/>
      <c r="K89" s="281" t="e">
        <f t="shared" ref="K89:K98" si="1074">G89-I89</f>
        <v>#REF!</v>
      </c>
      <c r="L89" s="281" t="e">
        <f t="shared" si="1066"/>
        <v>#REF!</v>
      </c>
      <c r="M89" s="668" t="e">
        <f t="shared" si="1067"/>
        <v>#REF!</v>
      </c>
      <c r="N89" s="665" t="s">
        <v>899</v>
      </c>
      <c r="O89" s="674">
        <f>SUM(A5:A7)</f>
        <v>300</v>
      </c>
      <c r="P89" s="671">
        <f t="shared" ref="P89:P98" si="1075">IF(F89=0,,F89/Q89)</f>
        <v>0</v>
      </c>
      <c r="Q89" s="281" t="e">
        <f t="shared" ref="Q89:R91" si="1076">Q88</f>
        <v>#REF!</v>
      </c>
      <c r="R89" s="281" t="e">
        <f t="shared" si="1076"/>
        <v>#REF!</v>
      </c>
      <c r="S89" s="281" t="e">
        <f t="shared" ref="S89:S98" si="1077">R89*P89</f>
        <v>#REF!</v>
      </c>
      <c r="T89" s="281" t="e">
        <f t="shared" ref="T89:T98" si="1078">F89*K89</f>
        <v>#REF!</v>
      </c>
      <c r="U89" s="281" t="e">
        <f t="shared" ref="U89:U91" si="1079">U88</f>
        <v>#REF!</v>
      </c>
      <c r="V89" s="6" t="e">
        <f t="shared" ref="V89:V98" si="1080">ABS(U89*T89)</f>
        <v>#REF!</v>
      </c>
      <c r="W89" s="672" t="e">
        <f t="shared" ref="W89:W98" si="1081">V89+S89</f>
        <v>#REF!</v>
      </c>
      <c r="X89" s="660">
        <f t="shared" si="1050"/>
        <v>0</v>
      </c>
      <c r="Y89" s="251"/>
      <c r="Z89" s="251"/>
      <c r="AA89" s="251"/>
      <c r="AB89" s="251"/>
      <c r="AC89" s="251"/>
      <c r="AD89" s="251"/>
      <c r="AE89" s="251"/>
      <c r="AF89" s="251"/>
      <c r="AG89" s="251"/>
      <c r="AH89" s="251"/>
      <c r="AI89" s="251"/>
      <c r="AJ89" s="251"/>
      <c r="AK89" s="251"/>
      <c r="AL89" s="251"/>
      <c r="AM89" s="251"/>
      <c r="AN89" s="251"/>
      <c r="AO89" s="251"/>
      <c r="AP89" s="251"/>
      <c r="AQ89" s="251"/>
      <c r="AR89" s="251"/>
      <c r="AS89" s="251"/>
      <c r="AT89" s="251"/>
      <c r="AU89" s="8"/>
      <c r="AV89" s="614"/>
      <c r="AW89" s="614"/>
      <c r="AX89" s="614"/>
      <c r="AY89" s="614"/>
      <c r="AZ89" s="614"/>
      <c r="BA89" s="614"/>
      <c r="BB89" s="614"/>
      <c r="BC89" s="615"/>
      <c r="BD89" s="615"/>
      <c r="BE89" s="615"/>
      <c r="BF89" s="615"/>
      <c r="BG89" s="615"/>
      <c r="BH89" s="615"/>
      <c r="BI89" s="615"/>
      <c r="BN89" s="614"/>
      <c r="BO89" s="614"/>
      <c r="BP89" s="614"/>
      <c r="BQ89" s="614"/>
      <c r="BR89" s="614"/>
      <c r="BW89" s="615"/>
      <c r="BX89" s="615"/>
      <c r="BY89" s="615"/>
      <c r="BZ89" s="615"/>
      <c r="CA89" s="615"/>
      <c r="CF89" s="614"/>
      <c r="CG89" s="614"/>
      <c r="CH89" s="614"/>
      <c r="CI89" s="614"/>
      <c r="CJ89" s="614"/>
      <c r="CO89" s="615"/>
      <c r="CP89" s="615"/>
      <c r="CQ89" s="615"/>
      <c r="CR89" s="615"/>
      <c r="CS89" s="615"/>
      <c r="CX89" s="614"/>
      <c r="CY89" s="614"/>
      <c r="CZ89" s="614"/>
      <c r="DA89" s="614"/>
      <c r="DB89" s="614"/>
      <c r="DC89" s="6"/>
      <c r="DD89" s="6"/>
      <c r="DE89" s="6"/>
      <c r="DF89" s="6"/>
      <c r="DG89" s="6"/>
      <c r="DH89" s="6"/>
      <c r="DI89" s="6"/>
      <c r="DJ89" s="6"/>
      <c r="DK89" s="6"/>
      <c r="DL89" s="6"/>
      <c r="DM89" s="6"/>
      <c r="DN89" s="6"/>
      <c r="DO89" s="6"/>
      <c r="DP89" s="614"/>
      <c r="DQ89" s="614"/>
      <c r="DR89" s="614"/>
      <c r="DS89" s="614"/>
      <c r="DT89" s="614"/>
      <c r="DU89" s="6"/>
      <c r="DV89" s="6"/>
      <c r="DW89" s="6"/>
      <c r="DX89" s="6"/>
      <c r="DY89" s="6"/>
      <c r="DZ89" s="6"/>
      <c r="EA89" s="6"/>
      <c r="EB89" s="6"/>
      <c r="EC89" s="6"/>
      <c r="ED89" s="6"/>
      <c r="EE89" s="6"/>
      <c r="EF89" s="6"/>
      <c r="EG89" s="6"/>
    </row>
    <row r="90" hidden="1">
      <c r="A90" s="640">
        <f t="shared" si="1072"/>
        <v>0</v>
      </c>
      <c r="B90" s="281"/>
      <c r="C90" s="281"/>
      <c r="D90" s="668"/>
      <c r="E90" s="669"/>
      <c r="F90" s="670"/>
      <c r="G90" s="281"/>
      <c r="H90" s="281">
        <f t="shared" si="1065"/>
        <v>0</v>
      </c>
      <c r="I90" s="281" t="e">
        <f t="shared" si="1073"/>
        <v>#REF!</v>
      </c>
      <c r="J90" s="281"/>
      <c r="K90" s="281" t="e">
        <f t="shared" si="1074"/>
        <v>#REF!</v>
      </c>
      <c r="L90" s="281" t="e">
        <f t="shared" si="1066"/>
        <v>#REF!</v>
      </c>
      <c r="M90" s="668" t="e">
        <f t="shared" si="1067"/>
        <v>#REF!</v>
      </c>
      <c r="N90" s="665" t="s">
        <v>900</v>
      </c>
      <c r="O90" s="700">
        <f>O89*O88</f>
        <v>0</v>
      </c>
      <c r="P90" s="671">
        <f t="shared" si="1075"/>
        <v>0</v>
      </c>
      <c r="Q90" s="281" t="e">
        <f t="shared" si="1076"/>
        <v>#REF!</v>
      </c>
      <c r="R90" s="281" t="e">
        <f t="shared" si="1076"/>
        <v>#REF!</v>
      </c>
      <c r="S90" s="281" t="e">
        <f t="shared" si="1077"/>
        <v>#REF!</v>
      </c>
      <c r="T90" s="281" t="e">
        <f t="shared" si="1078"/>
        <v>#REF!</v>
      </c>
      <c r="U90" s="281" t="e">
        <f t="shared" si="1079"/>
        <v>#REF!</v>
      </c>
      <c r="V90" s="6" t="e">
        <f t="shared" si="1080"/>
        <v>#REF!</v>
      </c>
      <c r="W90" s="672" t="e">
        <f t="shared" si="1081"/>
        <v>#REF!</v>
      </c>
      <c r="X90" s="660">
        <f t="shared" si="1050"/>
        <v>0</v>
      </c>
      <c r="Y90" s="251"/>
      <c r="Z90" s="251"/>
      <c r="AA90" s="251"/>
      <c r="AB90" s="251"/>
      <c r="AC90" s="251"/>
      <c r="AD90" s="251"/>
      <c r="AE90" s="251"/>
      <c r="AF90" s="251"/>
      <c r="AG90" s="251"/>
      <c r="AH90" s="251"/>
      <c r="AI90" s="251"/>
      <c r="AJ90" s="251"/>
      <c r="AK90" s="251"/>
      <c r="AL90" s="251"/>
      <c r="AM90" s="251"/>
      <c r="AN90" s="251"/>
      <c r="AO90" s="251"/>
      <c r="AP90" s="251"/>
      <c r="AQ90" s="251"/>
      <c r="AR90" s="251"/>
      <c r="AS90" s="251"/>
      <c r="AT90" s="251"/>
      <c r="AU90" s="8"/>
      <c r="AV90" s="614"/>
      <c r="AW90" s="614"/>
      <c r="AX90" s="614"/>
      <c r="AY90" s="614"/>
      <c r="AZ90" s="614"/>
      <c r="BA90" s="614"/>
      <c r="BB90" s="614"/>
      <c r="BC90" s="615"/>
      <c r="BD90" s="615"/>
      <c r="BE90" s="615"/>
      <c r="BF90" s="615"/>
      <c r="BG90" s="615"/>
      <c r="BH90" s="615"/>
      <c r="BI90" s="615"/>
      <c r="BN90" s="614"/>
      <c r="BO90" s="614"/>
      <c r="BP90" s="614"/>
      <c r="BQ90" s="614"/>
      <c r="BR90" s="614"/>
      <c r="BW90" s="615"/>
      <c r="BX90" s="615"/>
      <c r="BY90" s="615"/>
      <c r="BZ90" s="615"/>
      <c r="CA90" s="615"/>
      <c r="CF90" s="614"/>
      <c r="CG90" s="614"/>
      <c r="CH90" s="614"/>
      <c r="CI90" s="614"/>
      <c r="CJ90" s="614"/>
      <c r="CO90" s="615"/>
      <c r="CP90" s="615"/>
      <c r="CQ90" s="615"/>
      <c r="CR90" s="615"/>
      <c r="CS90" s="615"/>
      <c r="CX90" s="614"/>
      <c r="CY90" s="614"/>
      <c r="CZ90" s="614"/>
      <c r="DA90" s="614"/>
      <c r="DB90" s="614"/>
      <c r="DC90" s="6"/>
      <c r="DD90" s="6"/>
      <c r="DE90" s="6"/>
      <c r="DF90" s="6"/>
      <c r="DG90" s="6"/>
      <c r="DH90" s="6"/>
      <c r="DI90" s="6"/>
      <c r="DJ90" s="6"/>
      <c r="DK90" s="6"/>
      <c r="DL90" s="6"/>
      <c r="DM90" s="6"/>
      <c r="DN90" s="6"/>
      <c r="DO90" s="6"/>
      <c r="DP90" s="614"/>
      <c r="DQ90" s="614"/>
      <c r="DR90" s="614"/>
      <c r="DS90" s="614"/>
      <c r="DT90" s="614"/>
      <c r="DU90" s="6"/>
      <c r="DV90" s="6"/>
      <c r="DW90" s="6"/>
      <c r="DX90" s="6"/>
      <c r="DY90" s="6"/>
      <c r="DZ90" s="6"/>
      <c r="EA90" s="6"/>
      <c r="EB90" s="6"/>
      <c r="EC90" s="6"/>
      <c r="ED90" s="6"/>
      <c r="EE90" s="6"/>
      <c r="EF90" s="6"/>
      <c r="EG90" s="6"/>
    </row>
    <row r="91" hidden="1">
      <c r="A91" s="640">
        <f t="shared" si="1072"/>
        <v>0</v>
      </c>
      <c r="B91" s="281"/>
      <c r="C91" s="281"/>
      <c r="D91" s="668"/>
      <c r="E91" s="669"/>
      <c r="F91" s="670"/>
      <c r="G91" s="281"/>
      <c r="H91" s="281">
        <f t="shared" si="1065"/>
        <v>0</v>
      </c>
      <c r="I91" s="281" t="e">
        <f t="shared" si="1073"/>
        <v>#REF!</v>
      </c>
      <c r="J91" s="281"/>
      <c r="K91" s="281" t="e">
        <f t="shared" si="1074"/>
        <v>#REF!</v>
      </c>
      <c r="L91" s="281" t="e">
        <f t="shared" si="1066"/>
        <v>#REF!</v>
      </c>
      <c r="M91" s="668" t="e">
        <f t="shared" si="1067"/>
        <v>#REF!</v>
      </c>
      <c r="N91" s="665" t="str">
        <f>N44</f>
        <v>C/Q</v>
      </c>
      <c r="O91" s="701">
        <f t="shared" ref="O91:O92" si="1082">O44</f>
        <v>0.12</v>
      </c>
      <c r="P91" s="671">
        <f t="shared" si="1075"/>
        <v>0</v>
      </c>
      <c r="Q91" s="281" t="e">
        <f t="shared" si="1076"/>
        <v>#REF!</v>
      </c>
      <c r="R91" s="281" t="e">
        <f t="shared" si="1076"/>
        <v>#REF!</v>
      </c>
      <c r="S91" s="281" t="e">
        <f t="shared" si="1077"/>
        <v>#REF!</v>
      </c>
      <c r="T91" s="281" t="e">
        <f t="shared" si="1078"/>
        <v>#REF!</v>
      </c>
      <c r="U91" s="281" t="e">
        <f t="shared" si="1079"/>
        <v>#REF!</v>
      </c>
      <c r="V91" s="6" t="e">
        <f t="shared" si="1080"/>
        <v>#REF!</v>
      </c>
      <c r="W91" s="672" t="e">
        <f t="shared" si="1081"/>
        <v>#REF!</v>
      </c>
      <c r="X91" s="660">
        <f t="shared" si="1050"/>
        <v>0</v>
      </c>
      <c r="Y91" s="251"/>
      <c r="Z91" s="251"/>
      <c r="AA91" s="251"/>
      <c r="AB91" s="251"/>
      <c r="AC91" s="251"/>
      <c r="AD91" s="251"/>
      <c r="AE91" s="251"/>
      <c r="AF91" s="251"/>
      <c r="AG91" s="251"/>
      <c r="AH91" s="251"/>
      <c r="AI91" s="251"/>
      <c r="AJ91" s="251"/>
      <c r="AK91" s="251"/>
      <c r="AL91" s="251"/>
      <c r="AM91" s="251"/>
      <c r="AN91" s="251"/>
      <c r="AO91" s="251"/>
      <c r="AP91" s="251"/>
      <c r="AQ91" s="251"/>
      <c r="AR91" s="251"/>
      <c r="AS91" s="251"/>
      <c r="AT91" s="251"/>
      <c r="AU91" s="8"/>
      <c r="AV91" s="614"/>
      <c r="AW91" s="614"/>
      <c r="AX91" s="614"/>
      <c r="AY91" s="614"/>
      <c r="AZ91" s="614"/>
      <c r="BA91" s="614"/>
      <c r="BB91" s="614"/>
      <c r="BC91" s="615"/>
      <c r="BD91" s="615"/>
      <c r="BE91" s="615"/>
      <c r="BF91" s="615"/>
      <c r="BG91" s="615"/>
      <c r="BH91" s="615"/>
      <c r="BI91" s="615"/>
      <c r="BN91" s="614"/>
      <c r="BO91" s="614"/>
      <c r="BP91" s="614"/>
      <c r="BQ91" s="614"/>
      <c r="BR91" s="614"/>
      <c r="BW91" s="615"/>
      <c r="BX91" s="615"/>
      <c r="BY91" s="615"/>
      <c r="BZ91" s="615"/>
      <c r="CA91" s="615"/>
      <c r="CF91" s="614"/>
      <c r="CG91" s="614"/>
      <c r="CH91" s="614"/>
      <c r="CI91" s="614"/>
      <c r="CJ91" s="614"/>
      <c r="CO91" s="615"/>
      <c r="CP91" s="615"/>
      <c r="CQ91" s="615"/>
      <c r="CR91" s="615"/>
      <c r="CS91" s="615"/>
      <c r="CX91" s="614"/>
      <c r="CY91" s="614"/>
      <c r="CZ91" s="614"/>
      <c r="DA91" s="614"/>
      <c r="DB91" s="614"/>
      <c r="DC91" s="6"/>
      <c r="DD91" s="6"/>
      <c r="DE91" s="6"/>
      <c r="DF91" s="6"/>
      <c r="DG91" s="6"/>
      <c r="DH91" s="6"/>
      <c r="DI91" s="6"/>
      <c r="DJ91" s="6"/>
      <c r="DK91" s="6"/>
      <c r="DL91" s="6"/>
      <c r="DM91" s="6"/>
      <c r="DN91" s="6"/>
      <c r="DO91" s="6"/>
      <c r="DP91" s="614"/>
      <c r="DQ91" s="614"/>
      <c r="DR91" s="614"/>
      <c r="DS91" s="614"/>
      <c r="DT91" s="614"/>
      <c r="DU91" s="6"/>
      <c r="DV91" s="6"/>
      <c r="DW91" s="6"/>
      <c r="DX91" s="6"/>
      <c r="DY91" s="6"/>
      <c r="DZ91" s="6"/>
      <c r="EA91" s="6"/>
      <c r="EB91" s="6"/>
      <c r="EC91" s="6"/>
      <c r="ED91" s="6"/>
      <c r="EE91" s="6"/>
      <c r="EF91" s="6"/>
      <c r="EG91" s="6"/>
    </row>
    <row r="92" ht="15" hidden="1">
      <c r="A92" s="640"/>
      <c r="B92" s="281"/>
      <c r="C92" s="281"/>
      <c r="D92" s="668"/>
      <c r="E92" s="669"/>
      <c r="F92" s="670"/>
      <c r="G92" s="281"/>
      <c r="H92" s="281"/>
      <c r="I92" s="281"/>
      <c r="J92" s="281"/>
      <c r="K92" s="281"/>
      <c r="L92" s="281"/>
      <c r="M92" s="668"/>
      <c r="N92" s="391" t="s">
        <v>901</v>
      </c>
      <c r="O92" s="675" t="e">
        <f t="shared" si="1082"/>
        <v>#REF!</v>
      </c>
      <c r="P92" s="671"/>
      <c r="Q92" s="281"/>
      <c r="R92" s="281"/>
      <c r="S92" s="281"/>
      <c r="T92" s="281"/>
      <c r="U92" s="281"/>
      <c r="V92" s="281"/>
      <c r="W92" s="672"/>
      <c r="X92" s="660"/>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8"/>
      <c r="AV92" s="614"/>
      <c r="AW92" s="614"/>
      <c r="AX92" s="614"/>
      <c r="AY92" s="614"/>
      <c r="AZ92" s="614"/>
      <c r="BA92" s="614"/>
      <c r="BB92" s="614"/>
      <c r="BC92" s="615"/>
      <c r="BD92" s="615"/>
      <c r="BE92" s="615"/>
      <c r="BF92" s="615"/>
      <c r="BG92" s="615"/>
      <c r="BH92" s="615"/>
      <c r="BI92" s="615"/>
      <c r="BN92" s="614"/>
      <c r="BO92" s="614"/>
      <c r="BP92" s="614"/>
      <c r="BQ92" s="614"/>
      <c r="BR92" s="614"/>
      <c r="BW92" s="615"/>
      <c r="BX92" s="615"/>
      <c r="BY92" s="615"/>
      <c r="BZ92" s="615"/>
      <c r="CA92" s="615"/>
      <c r="CF92" s="614"/>
      <c r="CG92" s="614"/>
      <c r="CH92" s="614"/>
      <c r="CI92" s="614"/>
      <c r="CJ92" s="614"/>
      <c r="CO92" s="615"/>
      <c r="CP92" s="615"/>
      <c r="CQ92" s="615"/>
      <c r="CR92" s="615"/>
      <c r="CS92" s="615"/>
      <c r="CX92" s="614"/>
      <c r="CY92" s="614"/>
      <c r="CZ92" s="614"/>
      <c r="DA92" s="614"/>
      <c r="DB92" s="614"/>
      <c r="DC92" s="6"/>
      <c r="DD92" s="6"/>
      <c r="DE92" s="6"/>
      <c r="DF92" s="6"/>
      <c r="DG92" s="6"/>
      <c r="DH92" s="6"/>
      <c r="DI92" s="6"/>
      <c r="DJ92" s="6"/>
      <c r="DK92" s="6"/>
      <c r="DL92" s="6"/>
      <c r="DM92" s="6"/>
      <c r="DN92" s="6"/>
      <c r="DO92" s="6"/>
      <c r="DP92" s="614"/>
      <c r="DQ92" s="614"/>
      <c r="DR92" s="614"/>
      <c r="DS92" s="614"/>
      <c r="DT92" s="614"/>
      <c r="DU92" s="6"/>
      <c r="DV92" s="6"/>
      <c r="DW92" s="6"/>
      <c r="DX92" s="6"/>
      <c r="DY92" s="6"/>
      <c r="DZ92" s="6"/>
      <c r="EA92" s="6"/>
      <c r="EB92" s="6"/>
      <c r="EC92" s="6"/>
      <c r="ED92" s="6"/>
      <c r="EE92" s="6"/>
      <c r="EF92" s="6"/>
      <c r="EG92" s="6"/>
    </row>
    <row r="93" ht="13.800000000000001" hidden="1">
      <c r="A93" s="702"/>
      <c r="B93" s="687">
        <f>SUM(B72:B92)</f>
        <v>0</v>
      </c>
      <c r="C93" s="678">
        <f>IF(B93=0,0,D93/B93)</f>
        <v>0</v>
      </c>
      <c r="D93" s="679" t="e">
        <f>SUM(D72:D92)</f>
        <v>#REF!</v>
      </c>
      <c r="E93" s="680"/>
      <c r="F93" s="681" t="e">
        <f>SUM(F72:F92)</f>
        <v>#REF!</v>
      </c>
      <c r="G93" s="682" t="e">
        <f>IF(F93=0,,H93/F93)</f>
        <v>#REF!</v>
      </c>
      <c r="H93" s="677" t="e">
        <f>SUM(H72:H92)</f>
        <v>#REF!</v>
      </c>
      <c r="I93" s="677"/>
      <c r="J93" s="677"/>
      <c r="K93" s="677"/>
      <c r="L93" s="677"/>
      <c r="M93" s="679"/>
      <c r="N93" s="683" t="s">
        <v>903</v>
      </c>
      <c r="O93" s="684" t="e">
        <f>(O90/O92)*O91*O88</f>
        <v>#REF!</v>
      </c>
      <c r="P93" s="671"/>
      <c r="Q93" s="281"/>
      <c r="R93" s="281"/>
      <c r="S93" s="281"/>
      <c r="T93" s="281"/>
      <c r="U93" s="281"/>
      <c r="V93" s="281"/>
      <c r="W93" s="672"/>
      <c r="X93" s="660"/>
      <c r="Y93" s="251"/>
      <c r="Z93" s="251"/>
      <c r="AA93" s="251"/>
      <c r="AB93" s="251"/>
      <c r="AC93" s="251"/>
      <c r="AD93" s="251"/>
      <c r="AE93" s="251"/>
      <c r="AF93" s="251"/>
      <c r="AG93" s="251"/>
      <c r="AH93" s="251"/>
      <c r="AI93" s="251"/>
      <c r="AJ93" s="251"/>
      <c r="AK93" s="251"/>
      <c r="AL93" s="251"/>
      <c r="AM93" s="251"/>
      <c r="AN93" s="251"/>
      <c r="AO93" s="251"/>
      <c r="AP93" s="251"/>
      <c r="AQ93" s="251"/>
      <c r="AR93" s="251"/>
      <c r="AS93" s="251"/>
      <c r="AT93" s="251"/>
      <c r="AU93" s="8"/>
      <c r="AV93" s="614"/>
      <c r="AW93" s="614"/>
      <c r="AX93" s="614"/>
      <c r="AY93" s="614"/>
      <c r="AZ93" s="614"/>
      <c r="BA93" s="614"/>
      <c r="BB93" s="614"/>
      <c r="BC93" s="615"/>
      <c r="BD93" s="615"/>
      <c r="BE93" s="615"/>
      <c r="BF93" s="615"/>
      <c r="BG93" s="615"/>
      <c r="BH93" s="615"/>
      <c r="BI93" s="615"/>
      <c r="BN93" s="614"/>
      <c r="BO93" s="614"/>
      <c r="BP93" s="614"/>
      <c r="BQ93" s="614"/>
      <c r="BR93" s="614"/>
      <c r="BW93" s="615"/>
      <c r="BX93" s="615"/>
      <c r="BY93" s="615"/>
      <c r="BZ93" s="615"/>
      <c r="CA93" s="615"/>
      <c r="CF93" s="614"/>
      <c r="CG93" s="614"/>
      <c r="CH93" s="614"/>
      <c r="CI93" s="614"/>
      <c r="CJ93" s="614"/>
      <c r="CO93" s="615"/>
      <c r="CP93" s="615"/>
      <c r="CQ93" s="615"/>
      <c r="CR93" s="615"/>
      <c r="CS93" s="615"/>
      <c r="CX93" s="614"/>
      <c r="CY93" s="614"/>
      <c r="CZ93" s="614"/>
      <c r="DA93" s="614"/>
      <c r="DB93" s="614"/>
      <c r="DC93" s="6"/>
      <c r="DD93" s="6"/>
      <c r="DE93" s="6"/>
      <c r="DF93" s="6"/>
      <c r="DG93" s="6"/>
      <c r="DH93" s="6"/>
      <c r="DI93" s="6"/>
      <c r="DJ93" s="6"/>
      <c r="DK93" s="6"/>
      <c r="DL93" s="6"/>
      <c r="DM93" s="6"/>
      <c r="DN93" s="6"/>
      <c r="DO93" s="6"/>
      <c r="DP93" s="614"/>
      <c r="DQ93" s="614"/>
      <c r="DR93" s="614"/>
      <c r="DS93" s="614"/>
      <c r="DT93" s="614"/>
      <c r="DU93" s="6"/>
      <c r="DV93" s="6"/>
      <c r="DW93" s="6"/>
      <c r="DX93" s="6"/>
      <c r="DY93" s="6"/>
      <c r="DZ93" s="6"/>
      <c r="EA93" s="6"/>
      <c r="EB93" s="6"/>
      <c r="EC93" s="6"/>
      <c r="ED93" s="6"/>
      <c r="EE93" s="6"/>
      <c r="EF93" s="6"/>
      <c r="EG93" s="6"/>
    </row>
    <row r="94" ht="16.800000000000001" hidden="1">
      <c r="A94" s="699" t="s">
        <v>882</v>
      </c>
      <c r="B94" s="53" t="s">
        <v>371</v>
      </c>
      <c r="C94" s="53" t="s">
        <v>21</v>
      </c>
      <c r="D94" s="661" t="s">
        <v>883</v>
      </c>
      <c r="E94" s="662"/>
      <c r="F94" s="663" t="s">
        <v>803</v>
      </c>
      <c r="G94" s="391" t="s">
        <v>21</v>
      </c>
      <c r="H94" s="391" t="s">
        <v>904</v>
      </c>
      <c r="I94" s="391"/>
      <c r="J94" s="391"/>
      <c r="K94" s="391" t="s">
        <v>905</v>
      </c>
      <c r="L94" s="685" t="s">
        <v>906</v>
      </c>
      <c r="M94" s="664"/>
      <c r="N94" s="665" t="s">
        <v>914</v>
      </c>
      <c r="O94" s="700" t="e">
        <f>O93+O46</f>
        <v>#REF!</v>
      </c>
      <c r="P94" s="666" t="s">
        <v>908</v>
      </c>
      <c r="Q94" s="391" t="s">
        <v>891</v>
      </c>
      <c r="R94" s="391" t="str">
        <f>R71</f>
        <v xml:space="preserve">V tot acum</v>
      </c>
      <c r="S94" s="391" t="s">
        <v>892</v>
      </c>
      <c r="T94" s="391" t="s">
        <v>893</v>
      </c>
      <c r="U94" s="391" t="str">
        <f>N115</f>
        <v xml:space="preserve">M tor x / J</v>
      </c>
      <c r="V94" s="14" t="s">
        <v>434</v>
      </c>
      <c r="W94" s="667" t="s">
        <v>894</v>
      </c>
      <c r="X94" s="660"/>
      <c r="Y94" s="251"/>
      <c r="Z94" s="251"/>
      <c r="AA94" s="251"/>
      <c r="AB94" s="251"/>
      <c r="AC94" s="251"/>
      <c r="AD94" s="251"/>
      <c r="AE94" s="251"/>
      <c r="AF94" s="251"/>
      <c r="AG94" s="251"/>
      <c r="AH94" s="251"/>
      <c r="AI94" s="251"/>
      <c r="AJ94" s="251"/>
      <c r="AK94" s="251"/>
      <c r="AL94" s="251"/>
      <c r="AM94" s="251"/>
      <c r="AN94" s="251"/>
      <c r="AO94" s="251"/>
      <c r="AP94" s="251"/>
      <c r="AQ94" s="251"/>
      <c r="AR94" s="251"/>
      <c r="AS94" s="251"/>
      <c r="AT94" s="251"/>
      <c r="AU94" s="8"/>
      <c r="AV94" s="614"/>
      <c r="AW94" s="614"/>
      <c r="AX94" s="614"/>
      <c r="AY94" s="614"/>
      <c r="AZ94" s="614"/>
      <c r="BA94" s="614"/>
      <c r="BB94" s="614"/>
      <c r="BC94" s="615"/>
      <c r="BD94" s="615"/>
      <c r="BE94" s="615"/>
      <c r="BF94" s="615"/>
      <c r="BG94" s="615"/>
      <c r="BH94" s="615"/>
      <c r="BI94" s="615"/>
      <c r="BN94" s="614"/>
      <c r="BO94" s="614"/>
      <c r="BP94" s="614"/>
      <c r="BQ94" s="614"/>
      <c r="BR94" s="614"/>
      <c r="BW94" s="615"/>
      <c r="BX94" s="615"/>
      <c r="BY94" s="615"/>
      <c r="BZ94" s="615"/>
      <c r="CA94" s="615"/>
      <c r="CF94" s="614"/>
      <c r="CG94" s="614"/>
      <c r="CH94" s="614"/>
      <c r="CI94" s="614"/>
      <c r="CJ94" s="614"/>
      <c r="CO94" s="615"/>
      <c r="CP94" s="615"/>
      <c r="CQ94" s="615"/>
      <c r="CR94" s="615"/>
      <c r="CS94" s="615"/>
      <c r="CX94" s="614"/>
      <c r="CY94" s="614"/>
      <c r="CZ94" s="614"/>
      <c r="DA94" s="614"/>
      <c r="DB94" s="614"/>
      <c r="DC94" s="6"/>
      <c r="DD94" s="6"/>
      <c r="DE94" s="6"/>
      <c r="DF94" s="6"/>
      <c r="DG94" s="6"/>
      <c r="DH94" s="6"/>
      <c r="DI94" s="6"/>
      <c r="DJ94" s="6"/>
      <c r="DK94" s="6"/>
      <c r="DL94" s="6"/>
      <c r="DM94" s="6"/>
      <c r="DN94" s="6"/>
      <c r="DO94" s="6"/>
      <c r="DP94" s="614"/>
      <c r="DQ94" s="614"/>
      <c r="DR94" s="614"/>
      <c r="DS94" s="614"/>
      <c r="DT94" s="614"/>
      <c r="DU94" s="6"/>
      <c r="DV94" s="6"/>
      <c r="DW94" s="6"/>
      <c r="DX94" s="6"/>
      <c r="DY94" s="6"/>
      <c r="DZ94" s="6"/>
      <c r="EA94" s="6"/>
      <c r="EB94" s="6"/>
      <c r="EC94" s="6"/>
      <c r="ED94" s="6"/>
      <c r="EE94" s="6"/>
      <c r="EF94" s="6"/>
      <c r="EG94" s="6"/>
    </row>
    <row r="95" hidden="1">
      <c r="A95" s="640">
        <f t="shared" si="1072"/>
        <v>1</v>
      </c>
      <c r="B95" s="281"/>
      <c r="C95" s="281"/>
      <c r="D95" s="281">
        <f t="shared" ref="D95:D98" si="1083">D48</f>
        <v>0</v>
      </c>
      <c r="E95" s="669"/>
      <c r="F95" s="670">
        <f t="array" ref="F95:F98">TRANSPOSE(C5:F5)</f>
        <v>0</v>
      </c>
      <c r="G95" s="281">
        <f t="shared" ref="G95:G98" si="1084">C95</f>
        <v>0</v>
      </c>
      <c r="H95" s="281">
        <f t="shared" ref="H95:H98" si="1085">G95*F95</f>
        <v>0</v>
      </c>
      <c r="I95" s="281">
        <f>G116</f>
        <v>0</v>
      </c>
      <c r="J95" s="281"/>
      <c r="K95" s="281">
        <f t="shared" si="1074"/>
        <v>0</v>
      </c>
      <c r="L95" s="281">
        <f t="shared" si="1066"/>
        <v>0</v>
      </c>
      <c r="M95" s="668">
        <f t="shared" si="1067"/>
        <v>0</v>
      </c>
      <c r="N95" s="665" t="s">
        <v>907</v>
      </c>
      <c r="O95" s="700" t="e">
        <f>IF(ABS(O71)&gt;ABS(O72),O94*ABS(O71),O94*ABS(O72))</f>
        <v>#REF!</v>
      </c>
      <c r="P95" s="671">
        <f t="shared" si="1075"/>
        <v>0</v>
      </c>
      <c r="Q95" s="281">
        <f>F116</f>
        <v>0</v>
      </c>
      <c r="R95" s="281" t="e">
        <f>O94</f>
        <v>#REF!</v>
      </c>
      <c r="S95" s="281" t="e">
        <f t="shared" si="1077"/>
        <v>#REF!</v>
      </c>
      <c r="T95" s="281">
        <f t="shared" si="1078"/>
        <v>0</v>
      </c>
      <c r="U95" s="281" t="e">
        <f>O115</f>
        <v>#REF!</v>
      </c>
      <c r="V95" s="6" t="e">
        <f t="shared" si="1080"/>
        <v>#REF!</v>
      </c>
      <c r="W95" s="672" t="e">
        <f t="shared" si="1081"/>
        <v>#REF!</v>
      </c>
      <c r="X95" s="660">
        <f t="shared" si="1050"/>
        <v>1</v>
      </c>
      <c r="Y95" s="251"/>
      <c r="Z95" s="251"/>
      <c r="AA95" s="251"/>
      <c r="AB95" s="251"/>
      <c r="AC95" s="251"/>
      <c r="AD95" s="251"/>
      <c r="AE95" s="251"/>
      <c r="AF95" s="251"/>
      <c r="AG95" s="251"/>
      <c r="AH95" s="251"/>
      <c r="AI95" s="251"/>
      <c r="AJ95" s="251"/>
      <c r="AK95" s="251"/>
      <c r="AL95" s="251"/>
      <c r="AM95" s="251"/>
      <c r="AN95" s="251"/>
      <c r="AO95" s="251"/>
      <c r="AP95" s="251"/>
      <c r="AQ95" s="251"/>
      <c r="AR95" s="251"/>
      <c r="AS95" s="251"/>
      <c r="AT95" s="251"/>
      <c r="AU95" s="8"/>
      <c r="AV95" s="614"/>
      <c r="AW95" s="614"/>
      <c r="AX95" s="614"/>
      <c r="AY95" s="614"/>
      <c r="AZ95" s="614"/>
      <c r="BA95" s="614"/>
      <c r="BB95" s="614"/>
      <c r="BC95" s="615"/>
      <c r="BD95" s="615"/>
      <c r="BE95" s="615"/>
      <c r="BF95" s="615"/>
      <c r="BG95" s="615"/>
      <c r="BH95" s="615"/>
      <c r="BI95" s="615"/>
      <c r="BN95" s="614"/>
      <c r="BO95" s="614"/>
      <c r="BP95" s="614"/>
      <c r="BQ95" s="614"/>
      <c r="BR95" s="614"/>
      <c r="BW95" s="615"/>
      <c r="BX95" s="615"/>
      <c r="BY95" s="615"/>
      <c r="BZ95" s="615"/>
      <c r="CA95" s="615"/>
      <c r="CF95" s="614"/>
      <c r="CG95" s="614"/>
      <c r="CH95" s="614"/>
      <c r="CI95" s="614"/>
      <c r="CJ95" s="614"/>
      <c r="CO95" s="615"/>
      <c r="CP95" s="615"/>
      <c r="CQ95" s="615"/>
      <c r="CR95" s="615"/>
      <c r="CS95" s="615"/>
      <c r="CX95" s="614"/>
      <c r="CY95" s="614"/>
      <c r="CZ95" s="614"/>
      <c r="DA95" s="614"/>
      <c r="DB95" s="614"/>
      <c r="DC95" s="6"/>
      <c r="DD95" s="6"/>
      <c r="DE95" s="6"/>
      <c r="DF95" s="6"/>
      <c r="DG95" s="6"/>
      <c r="DH95" s="6"/>
      <c r="DI95" s="6"/>
      <c r="DJ95" s="6"/>
      <c r="DK95" s="6"/>
      <c r="DL95" s="6"/>
      <c r="DM95" s="6"/>
      <c r="DN95" s="6"/>
      <c r="DO95" s="6"/>
      <c r="DP95" s="614"/>
      <c r="DQ95" s="614"/>
      <c r="DR95" s="614"/>
      <c r="DS95" s="614"/>
      <c r="DT95" s="614"/>
      <c r="DU95" s="6"/>
      <c r="DV95" s="6"/>
      <c r="DW95" s="6"/>
      <c r="DX95" s="6"/>
      <c r="DY95" s="6"/>
      <c r="DZ95" s="6"/>
      <c r="EA95" s="6"/>
      <c r="EB95" s="6"/>
      <c r="EC95" s="6"/>
      <c r="ED95" s="6"/>
      <c r="EE95" s="6"/>
      <c r="EF95" s="6"/>
      <c r="EG95" s="6"/>
    </row>
    <row r="96" hidden="1">
      <c r="A96" s="640">
        <f t="shared" si="1072"/>
        <v>2</v>
      </c>
      <c r="B96" s="281"/>
      <c r="C96" s="281"/>
      <c r="D96" s="281">
        <f t="shared" si="1083"/>
        <v>0</v>
      </c>
      <c r="E96" s="669"/>
      <c r="F96" s="670">
        <f/>
        <v>0</v>
      </c>
      <c r="G96" s="281">
        <f t="shared" si="1084"/>
        <v>0</v>
      </c>
      <c r="H96" s="281">
        <f t="shared" si="1085"/>
        <v>0</v>
      </c>
      <c r="I96" s="281">
        <f t="shared" ref="I96:I98" si="1086">I95</f>
        <v>0</v>
      </c>
      <c r="J96" s="281"/>
      <c r="K96" s="281">
        <f t="shared" si="1074"/>
        <v>0</v>
      </c>
      <c r="L96" s="281">
        <f t="shared" si="1066"/>
        <v>0</v>
      </c>
      <c r="M96" s="668">
        <f t="shared" si="1067"/>
        <v>0</v>
      </c>
      <c r="N96" s="665" t="s">
        <v>909</v>
      </c>
      <c r="O96" s="700" t="e">
        <f>IF(ABS(O73)&gt;ABS(O74),O94*ABS(O73),O94*ABS(O74))</f>
        <v>#REF!</v>
      </c>
      <c r="P96" s="671">
        <f t="shared" si="1075"/>
        <v>0</v>
      </c>
      <c r="Q96" s="281">
        <f t="shared" ref="Q96:R98" si="1087">Q95</f>
        <v>0</v>
      </c>
      <c r="R96" s="281" t="e">
        <f t="shared" si="1087"/>
        <v>#REF!</v>
      </c>
      <c r="S96" s="281" t="e">
        <f t="shared" si="1077"/>
        <v>#REF!</v>
      </c>
      <c r="T96" s="281">
        <f t="shared" si="1078"/>
        <v>0</v>
      </c>
      <c r="U96" s="281" t="e">
        <f t="shared" ref="U96:U98" si="1088">U95</f>
        <v>#REF!</v>
      </c>
      <c r="V96" s="6" t="e">
        <f t="shared" si="1080"/>
        <v>#REF!</v>
      </c>
      <c r="W96" s="672" t="e">
        <f t="shared" si="1081"/>
        <v>#REF!</v>
      </c>
      <c r="X96" s="660">
        <f t="shared" si="1050"/>
        <v>2</v>
      </c>
      <c r="Y96" s="251"/>
      <c r="Z96" s="251"/>
      <c r="AA96" s="251"/>
      <c r="AB96" s="251"/>
      <c r="AC96" s="251"/>
      <c r="AD96" s="251"/>
      <c r="AE96" s="251"/>
      <c r="AF96" s="251"/>
      <c r="AG96" s="251"/>
      <c r="AH96" s="251"/>
      <c r="AI96" s="251"/>
      <c r="AJ96" s="251"/>
      <c r="AK96" s="251"/>
      <c r="AL96" s="251"/>
      <c r="AM96" s="251"/>
      <c r="AN96" s="251"/>
      <c r="AO96" s="251"/>
      <c r="AP96" s="251"/>
      <c r="AQ96" s="251"/>
      <c r="AR96" s="251"/>
      <c r="AS96" s="251"/>
      <c r="AT96" s="251"/>
      <c r="AU96" s="8"/>
      <c r="AV96" s="614"/>
      <c r="AW96" s="614"/>
      <c r="AX96" s="614"/>
      <c r="AY96" s="614"/>
      <c r="AZ96" s="614"/>
      <c r="BA96" s="614"/>
      <c r="BB96" s="614"/>
      <c r="BC96" s="615"/>
      <c r="BD96" s="615"/>
      <c r="BE96" s="615"/>
      <c r="BF96" s="615"/>
      <c r="BG96" s="615"/>
      <c r="BH96" s="615"/>
      <c r="BI96" s="615"/>
      <c r="BN96" s="614"/>
      <c r="BO96" s="614"/>
      <c r="BP96" s="614"/>
      <c r="BQ96" s="614"/>
      <c r="BR96" s="614"/>
      <c r="BW96" s="615"/>
      <c r="BX96" s="615"/>
      <c r="BY96" s="615"/>
      <c r="BZ96" s="615"/>
      <c r="CA96" s="615"/>
      <c r="CF96" s="614"/>
      <c r="CG96" s="614"/>
      <c r="CH96" s="614"/>
      <c r="CI96" s="614"/>
      <c r="CJ96" s="614"/>
      <c r="CO96" s="615"/>
      <c r="CP96" s="615"/>
      <c r="CQ96" s="615"/>
      <c r="CR96" s="615"/>
      <c r="CS96" s="615"/>
      <c r="CX96" s="614"/>
      <c r="CY96" s="614"/>
      <c r="CZ96" s="614"/>
      <c r="DA96" s="614"/>
      <c r="DB96" s="614"/>
      <c r="DC96" s="6"/>
      <c r="DD96" s="6"/>
      <c r="DE96" s="6"/>
      <c r="DF96" s="6"/>
      <c r="DG96" s="6"/>
      <c r="DH96" s="6"/>
      <c r="DI96" s="6"/>
      <c r="DJ96" s="6"/>
      <c r="DK96" s="6"/>
      <c r="DL96" s="6"/>
      <c r="DM96" s="6"/>
      <c r="DN96" s="6"/>
      <c r="DO96" s="6"/>
      <c r="DP96" s="614"/>
      <c r="DQ96" s="614"/>
      <c r="DR96" s="614"/>
      <c r="DS96" s="614"/>
      <c r="DT96" s="614"/>
      <c r="DU96" s="6"/>
      <c r="DV96" s="6"/>
      <c r="DW96" s="6"/>
      <c r="DX96" s="6"/>
      <c r="DY96" s="6"/>
      <c r="DZ96" s="6"/>
      <c r="EA96" s="6"/>
      <c r="EB96" s="6"/>
      <c r="EC96" s="6"/>
      <c r="ED96" s="6"/>
      <c r="EE96" s="6"/>
      <c r="EF96" s="6"/>
      <c r="EG96" s="6"/>
    </row>
    <row r="97" hidden="1">
      <c r="A97" s="640">
        <f t="shared" si="1072"/>
        <v>3</v>
      </c>
      <c r="B97" s="281"/>
      <c r="C97" s="281"/>
      <c r="D97" s="281">
        <f t="shared" si="1083"/>
        <v>0</v>
      </c>
      <c r="E97" s="669"/>
      <c r="F97" s="670">
        <f/>
        <v>0</v>
      </c>
      <c r="G97" s="281">
        <f t="shared" si="1084"/>
        <v>0</v>
      </c>
      <c r="H97" s="281">
        <f t="shared" si="1085"/>
        <v>0</v>
      </c>
      <c r="I97" s="281">
        <f t="shared" si="1086"/>
        <v>0</v>
      </c>
      <c r="J97" s="281"/>
      <c r="K97" s="281">
        <f t="shared" si="1074"/>
        <v>0</v>
      </c>
      <c r="L97" s="281">
        <f t="shared" si="1066"/>
        <v>0</v>
      </c>
      <c r="M97" s="668">
        <f t="shared" si="1067"/>
        <v>0</v>
      </c>
      <c r="P97" s="671">
        <f t="shared" si="1075"/>
        <v>0</v>
      </c>
      <c r="Q97" s="281">
        <f t="shared" si="1087"/>
        <v>0</v>
      </c>
      <c r="R97" s="281" t="e">
        <f t="shared" si="1087"/>
        <v>#REF!</v>
      </c>
      <c r="S97" s="281" t="e">
        <f t="shared" si="1077"/>
        <v>#REF!</v>
      </c>
      <c r="T97" s="281">
        <f t="shared" si="1078"/>
        <v>0</v>
      </c>
      <c r="U97" s="281" t="e">
        <f t="shared" si="1088"/>
        <v>#REF!</v>
      </c>
      <c r="V97" s="6" t="e">
        <f t="shared" si="1080"/>
        <v>#REF!</v>
      </c>
      <c r="W97" s="672" t="e">
        <f t="shared" si="1081"/>
        <v>#REF!</v>
      </c>
      <c r="X97" s="660">
        <f t="shared" si="1050"/>
        <v>3</v>
      </c>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8"/>
      <c r="AV97" s="614"/>
      <c r="AW97" s="614"/>
      <c r="AX97" s="614"/>
      <c r="AY97" s="614"/>
      <c r="AZ97" s="614"/>
      <c r="BA97" s="614"/>
      <c r="BB97" s="614"/>
      <c r="BC97" s="615"/>
      <c r="BD97" s="615"/>
      <c r="BE97" s="615"/>
      <c r="BF97" s="615"/>
      <c r="BG97" s="615"/>
      <c r="BH97" s="615"/>
      <c r="BI97" s="615"/>
      <c r="BN97" s="614"/>
      <c r="BO97" s="614"/>
      <c r="BP97" s="614"/>
      <c r="BQ97" s="614"/>
      <c r="BR97" s="614"/>
      <c r="BW97" s="615"/>
      <c r="BX97" s="615"/>
      <c r="BY97" s="615"/>
      <c r="BZ97" s="615"/>
      <c r="CA97" s="615"/>
      <c r="CF97" s="614"/>
      <c r="CG97" s="614"/>
      <c r="CH97" s="614"/>
      <c r="CI97" s="614"/>
      <c r="CJ97" s="614"/>
      <c r="CO97" s="615"/>
      <c r="CP97" s="615"/>
      <c r="CQ97" s="615"/>
      <c r="CR97" s="615"/>
      <c r="CS97" s="615"/>
      <c r="CX97" s="614"/>
      <c r="CY97" s="614"/>
      <c r="CZ97" s="614"/>
      <c r="DA97" s="614"/>
      <c r="DB97" s="614"/>
      <c r="DC97" s="6"/>
      <c r="DD97" s="6"/>
      <c r="DE97" s="6"/>
      <c r="DF97" s="6"/>
      <c r="DG97" s="6"/>
      <c r="DH97" s="6"/>
      <c r="DI97" s="6"/>
      <c r="DJ97" s="6"/>
      <c r="DK97" s="6"/>
      <c r="DL97" s="6"/>
      <c r="DM97" s="6"/>
      <c r="DN97" s="6"/>
      <c r="DO97" s="6"/>
      <c r="DP97" s="614"/>
      <c r="DQ97" s="614"/>
      <c r="DR97" s="614"/>
      <c r="DS97" s="614"/>
      <c r="DT97" s="614"/>
      <c r="DU97" s="6"/>
      <c r="DV97" s="6"/>
      <c r="DW97" s="6"/>
      <c r="DX97" s="6"/>
      <c r="DY97" s="6"/>
      <c r="DZ97" s="6"/>
      <c r="EA97" s="6"/>
      <c r="EB97" s="6"/>
      <c r="EC97" s="6"/>
      <c r="ED97" s="6"/>
      <c r="EE97" s="6"/>
      <c r="EF97" s="6"/>
      <c r="EG97" s="6"/>
    </row>
    <row r="98" hidden="1">
      <c r="A98" s="640">
        <f t="shared" si="1072"/>
        <v>4</v>
      </c>
      <c r="B98" s="281"/>
      <c r="C98" s="281"/>
      <c r="D98" s="281">
        <f t="shared" si="1083"/>
        <v>0</v>
      </c>
      <c r="E98" s="669"/>
      <c r="F98" s="670">
        <f/>
        <v>0</v>
      </c>
      <c r="G98" s="281">
        <f t="shared" si="1084"/>
        <v>0</v>
      </c>
      <c r="H98" s="281">
        <f t="shared" si="1085"/>
        <v>0</v>
      </c>
      <c r="I98" s="281">
        <f t="shared" si="1086"/>
        <v>0</v>
      </c>
      <c r="J98" s="281"/>
      <c r="K98" s="281">
        <f t="shared" si="1074"/>
        <v>0</v>
      </c>
      <c r="L98" s="281">
        <f t="shared" si="1066"/>
        <v>0</v>
      </c>
      <c r="M98" s="668">
        <f t="shared" si="1067"/>
        <v>0</v>
      </c>
      <c r="P98" s="671">
        <f t="shared" si="1075"/>
        <v>0</v>
      </c>
      <c r="Q98" s="281">
        <f t="shared" si="1087"/>
        <v>0</v>
      </c>
      <c r="R98" s="281" t="e">
        <f t="shared" si="1087"/>
        <v>#REF!</v>
      </c>
      <c r="S98" s="281" t="e">
        <f t="shared" si="1077"/>
        <v>#REF!</v>
      </c>
      <c r="T98" s="281">
        <f t="shared" si="1078"/>
        <v>0</v>
      </c>
      <c r="U98" s="281" t="e">
        <f t="shared" si="1088"/>
        <v>#REF!</v>
      </c>
      <c r="V98" s="6" t="e">
        <f t="shared" si="1080"/>
        <v>#REF!</v>
      </c>
      <c r="W98" s="672" t="e">
        <f t="shared" si="1081"/>
        <v>#REF!</v>
      </c>
      <c r="X98" s="660">
        <f t="shared" si="1050"/>
        <v>4</v>
      </c>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8"/>
      <c r="AV98" s="614"/>
      <c r="AW98" s="614"/>
      <c r="AX98" s="614"/>
      <c r="AY98" s="614"/>
      <c r="AZ98" s="614"/>
      <c r="BA98" s="614"/>
      <c r="BB98" s="614"/>
      <c r="BC98" s="615"/>
      <c r="BD98" s="615"/>
      <c r="BE98" s="615"/>
      <c r="BF98" s="615"/>
      <c r="BG98" s="615"/>
      <c r="BH98" s="615"/>
      <c r="BI98" s="615"/>
      <c r="BN98" s="614"/>
      <c r="BO98" s="614"/>
      <c r="BP98" s="614"/>
      <c r="BQ98" s="614"/>
      <c r="BR98" s="614"/>
      <c r="BW98" s="615"/>
      <c r="BX98" s="615"/>
      <c r="BY98" s="615"/>
      <c r="BZ98" s="615"/>
      <c r="CA98" s="615"/>
      <c r="CF98" s="614"/>
      <c r="CG98" s="614"/>
      <c r="CH98" s="614"/>
      <c r="CI98" s="614"/>
      <c r="CJ98" s="614"/>
      <c r="CO98" s="615"/>
      <c r="CP98" s="615"/>
      <c r="CQ98" s="615"/>
      <c r="CR98" s="615"/>
      <c r="CS98" s="615"/>
      <c r="CX98" s="614"/>
      <c r="CY98" s="614"/>
      <c r="CZ98" s="614"/>
      <c r="DA98" s="614"/>
      <c r="DB98" s="614"/>
      <c r="DC98" s="6"/>
      <c r="DD98" s="6"/>
      <c r="DE98" s="6"/>
      <c r="DF98" s="6"/>
      <c r="DG98" s="6"/>
      <c r="DH98" s="6"/>
      <c r="DI98" s="6"/>
      <c r="DJ98" s="6"/>
      <c r="DK98" s="6"/>
      <c r="DL98" s="6"/>
      <c r="DM98" s="6"/>
      <c r="DN98" s="6"/>
      <c r="DO98" s="6"/>
      <c r="DP98" s="614"/>
      <c r="DQ98" s="614"/>
      <c r="DR98" s="614"/>
      <c r="DS98" s="614"/>
      <c r="DT98" s="614"/>
      <c r="DU98" s="6"/>
      <c r="DV98" s="6"/>
      <c r="DW98" s="6"/>
      <c r="DX98" s="6"/>
      <c r="DY98" s="6"/>
      <c r="DZ98" s="6"/>
      <c r="EA98" s="6"/>
      <c r="EB98" s="6"/>
      <c r="EC98" s="6"/>
      <c r="ED98" s="6"/>
      <c r="EE98" s="6"/>
      <c r="EF98" s="6"/>
      <c r="EG98" s="6"/>
    </row>
    <row r="99" hidden="1">
      <c r="A99" s="640">
        <f t="shared" si="1072"/>
        <v>0</v>
      </c>
      <c r="B99" s="281"/>
      <c r="C99" s="281"/>
      <c r="D99" s="668"/>
      <c r="E99" s="669"/>
      <c r="F99" s="670"/>
      <c r="G99" s="281"/>
      <c r="H99" s="281"/>
      <c r="I99" s="281"/>
      <c r="J99" s="281"/>
      <c r="K99" s="281"/>
      <c r="L99" s="281"/>
      <c r="M99" s="668"/>
      <c r="P99" s="671"/>
      <c r="Q99" s="281"/>
      <c r="R99" s="281"/>
      <c r="S99" s="281"/>
      <c r="T99" s="281"/>
      <c r="U99" s="281"/>
      <c r="V99" s="6"/>
      <c r="W99" s="672"/>
      <c r="X99" s="660">
        <f t="shared" si="1050"/>
        <v>0</v>
      </c>
      <c r="Y99" s="251"/>
      <c r="Z99" s="251"/>
      <c r="AA99" s="251"/>
      <c r="AB99" s="251"/>
      <c r="AC99" s="251"/>
      <c r="AD99" s="251"/>
      <c r="AE99" s="251"/>
      <c r="AF99" s="251"/>
      <c r="AG99" s="251"/>
      <c r="AH99" s="251"/>
      <c r="AI99" s="251"/>
      <c r="AJ99" s="251"/>
      <c r="AK99" s="251"/>
      <c r="AL99" s="251"/>
      <c r="AM99" s="251"/>
      <c r="AN99" s="251"/>
      <c r="AO99" s="251"/>
      <c r="AP99" s="251"/>
      <c r="AQ99" s="251"/>
      <c r="AR99" s="251"/>
      <c r="AS99" s="251"/>
      <c r="AT99" s="251"/>
      <c r="AU99" s="8"/>
      <c r="AV99" s="614"/>
      <c r="AW99" s="614"/>
      <c r="AX99" s="614"/>
      <c r="AY99" s="614"/>
      <c r="AZ99" s="614"/>
      <c r="BA99" s="614"/>
      <c r="BB99" s="614"/>
      <c r="BC99" s="615"/>
      <c r="BD99" s="615"/>
      <c r="BE99" s="615"/>
      <c r="BF99" s="615"/>
      <c r="BG99" s="615"/>
      <c r="BH99" s="615"/>
      <c r="BI99" s="615"/>
      <c r="BN99" s="614"/>
      <c r="BO99" s="614"/>
      <c r="BP99" s="614"/>
      <c r="BQ99" s="614"/>
      <c r="BR99" s="614"/>
      <c r="BW99" s="615"/>
      <c r="BX99" s="615"/>
      <c r="BY99" s="615"/>
      <c r="BZ99" s="615"/>
      <c r="CA99" s="615"/>
      <c r="CF99" s="614"/>
      <c r="CG99" s="614"/>
      <c r="CH99" s="614"/>
      <c r="CI99" s="614"/>
      <c r="CJ99" s="614"/>
      <c r="CO99" s="615"/>
      <c r="CP99" s="615"/>
      <c r="CQ99" s="615"/>
      <c r="CR99" s="615"/>
      <c r="CS99" s="615"/>
      <c r="CX99" s="614"/>
      <c r="CY99" s="614"/>
      <c r="CZ99" s="614"/>
      <c r="DA99" s="614"/>
      <c r="DB99" s="614"/>
      <c r="DC99" s="6"/>
      <c r="DD99" s="6"/>
      <c r="DE99" s="6"/>
      <c r="DF99" s="6"/>
      <c r="DG99" s="6"/>
      <c r="DH99" s="6"/>
      <c r="DI99" s="6"/>
      <c r="DJ99" s="6"/>
      <c r="DK99" s="6"/>
      <c r="DL99" s="6"/>
      <c r="DM99" s="6"/>
      <c r="DN99" s="6"/>
      <c r="DO99" s="6"/>
      <c r="DP99" s="614"/>
      <c r="DQ99" s="614"/>
      <c r="DR99" s="614"/>
      <c r="DS99" s="614"/>
      <c r="DT99" s="614"/>
      <c r="DU99" s="6"/>
      <c r="DV99" s="6"/>
      <c r="DW99" s="6"/>
      <c r="DX99" s="6"/>
      <c r="DY99" s="6"/>
      <c r="DZ99" s="6"/>
      <c r="EA99" s="6"/>
      <c r="EB99" s="6"/>
      <c r="EC99" s="6"/>
      <c r="ED99" s="6"/>
      <c r="EE99" s="6"/>
      <c r="EF99" s="6"/>
      <c r="EG99" s="6"/>
    </row>
    <row r="100" hidden="1">
      <c r="A100" s="640">
        <f t="shared" si="1072"/>
        <v>0</v>
      </c>
      <c r="B100" s="281"/>
      <c r="C100" s="281"/>
      <c r="D100" s="668"/>
      <c r="E100" s="669"/>
      <c r="F100" s="670"/>
      <c r="G100" s="281"/>
      <c r="H100" s="281"/>
      <c r="I100" s="281"/>
      <c r="J100" s="281"/>
      <c r="K100" s="281"/>
      <c r="L100" s="281"/>
      <c r="M100" s="668"/>
      <c r="P100" s="671"/>
      <c r="Q100" s="281"/>
      <c r="R100" s="281"/>
      <c r="S100" s="281"/>
      <c r="T100" s="281"/>
      <c r="U100" s="281"/>
      <c r="V100" s="6"/>
      <c r="W100" s="672"/>
      <c r="X100" s="660">
        <f t="shared" si="1050"/>
        <v>0</v>
      </c>
      <c r="Y100" s="251"/>
      <c r="Z100" s="251"/>
      <c r="AA100" s="251"/>
      <c r="AB100" s="251"/>
      <c r="AC100" s="251"/>
      <c r="AD100" s="251"/>
      <c r="AE100" s="251"/>
      <c r="AF100" s="251"/>
      <c r="AG100" s="251"/>
      <c r="AH100" s="251"/>
      <c r="AI100" s="251"/>
      <c r="AJ100" s="251"/>
      <c r="AK100" s="251"/>
      <c r="AL100" s="251"/>
      <c r="AM100" s="251"/>
      <c r="AN100" s="251"/>
      <c r="AO100" s="251"/>
      <c r="AP100" s="251"/>
      <c r="AQ100" s="251"/>
      <c r="AR100" s="251"/>
      <c r="AS100" s="251"/>
      <c r="AT100" s="251"/>
      <c r="AU100" s="8"/>
      <c r="AV100" s="614"/>
      <c r="AW100" s="614"/>
      <c r="AX100" s="614"/>
      <c r="AY100" s="614"/>
      <c r="AZ100" s="614"/>
      <c r="BA100" s="614"/>
      <c r="BB100" s="614"/>
      <c r="BC100" s="615"/>
      <c r="BD100" s="615"/>
      <c r="BE100" s="615"/>
      <c r="BF100" s="615"/>
      <c r="BG100" s="615"/>
      <c r="BH100" s="615"/>
      <c r="BI100" s="615"/>
      <c r="BN100" s="614"/>
      <c r="BO100" s="614"/>
      <c r="BP100" s="614"/>
      <c r="BQ100" s="614"/>
      <c r="BR100" s="614"/>
      <c r="BW100" s="615"/>
      <c r="BX100" s="615"/>
      <c r="BY100" s="615"/>
      <c r="BZ100" s="615"/>
      <c r="CA100" s="615"/>
      <c r="CF100" s="614"/>
      <c r="CG100" s="614"/>
      <c r="CH100" s="614"/>
      <c r="CI100" s="614"/>
      <c r="CJ100" s="614"/>
      <c r="CO100" s="615"/>
      <c r="CP100" s="615"/>
      <c r="CQ100" s="615"/>
      <c r="CR100" s="615"/>
      <c r="CS100" s="615"/>
      <c r="CX100" s="614"/>
      <c r="CY100" s="614"/>
      <c r="CZ100" s="614"/>
      <c r="DA100" s="614"/>
      <c r="DB100" s="614"/>
      <c r="DC100" s="6"/>
      <c r="DD100" s="6"/>
      <c r="DE100" s="6"/>
      <c r="DF100" s="6"/>
      <c r="DG100" s="6"/>
      <c r="DH100" s="6"/>
      <c r="DI100" s="6"/>
      <c r="DJ100" s="6"/>
      <c r="DK100" s="6"/>
      <c r="DL100" s="6"/>
      <c r="DM100" s="6"/>
      <c r="DN100" s="6"/>
      <c r="DO100" s="6"/>
      <c r="DP100" s="614"/>
      <c r="DQ100" s="614"/>
      <c r="DR100" s="614"/>
      <c r="DS100" s="614"/>
      <c r="DT100" s="614"/>
      <c r="DU100" s="6"/>
      <c r="DV100" s="6"/>
      <c r="DW100" s="6"/>
      <c r="DX100" s="6"/>
      <c r="DY100" s="6"/>
      <c r="DZ100" s="6"/>
      <c r="EA100" s="6"/>
      <c r="EB100" s="6"/>
      <c r="EC100" s="6"/>
      <c r="ED100" s="6"/>
      <c r="EE100" s="6"/>
      <c r="EF100" s="6"/>
      <c r="EG100" s="6"/>
    </row>
    <row r="101" hidden="1">
      <c r="A101" s="640">
        <f t="shared" si="1072"/>
        <v>0</v>
      </c>
      <c r="B101" s="281"/>
      <c r="C101" s="281"/>
      <c r="D101" s="668"/>
      <c r="E101" s="669"/>
      <c r="F101" s="670"/>
      <c r="G101" s="281"/>
      <c r="H101" s="281"/>
      <c r="I101" s="281"/>
      <c r="J101" s="281"/>
      <c r="K101" s="281"/>
      <c r="L101" s="281"/>
      <c r="M101" s="668"/>
      <c r="P101" s="671"/>
      <c r="Q101" s="281"/>
      <c r="R101" s="281"/>
      <c r="S101" s="281"/>
      <c r="T101" s="281"/>
      <c r="U101" s="281"/>
      <c r="V101" s="6"/>
      <c r="W101" s="672"/>
      <c r="X101" s="660">
        <f t="shared" si="1050"/>
        <v>0</v>
      </c>
      <c r="Y101" s="251"/>
      <c r="Z101" s="251"/>
      <c r="AA101" s="251"/>
      <c r="AB101" s="251"/>
      <c r="AC101" s="251"/>
      <c r="AD101" s="251"/>
      <c r="AE101" s="251"/>
      <c r="AF101" s="251"/>
      <c r="AG101" s="251"/>
      <c r="AH101" s="251"/>
      <c r="AI101" s="251"/>
      <c r="AJ101" s="251"/>
      <c r="AK101" s="251"/>
      <c r="AL101" s="251"/>
      <c r="AM101" s="251"/>
      <c r="AN101" s="251"/>
      <c r="AO101" s="251"/>
      <c r="AP101" s="251"/>
      <c r="AQ101" s="251"/>
      <c r="AR101" s="251"/>
      <c r="AS101" s="251"/>
      <c r="AT101" s="251"/>
      <c r="AU101" s="8"/>
      <c r="AV101" s="614"/>
      <c r="AW101" s="614"/>
      <c r="AX101" s="614"/>
      <c r="AY101" s="614"/>
      <c r="AZ101" s="614"/>
      <c r="BA101" s="614"/>
      <c r="BB101" s="614"/>
      <c r="BC101" s="615"/>
      <c r="BD101" s="615"/>
      <c r="BE101" s="615"/>
      <c r="BF101" s="615"/>
      <c r="BG101" s="615"/>
      <c r="BH101" s="615"/>
      <c r="BI101" s="615"/>
      <c r="BN101" s="614"/>
      <c r="BO101" s="614"/>
      <c r="BP101" s="614"/>
      <c r="BQ101" s="614"/>
      <c r="BR101" s="614"/>
      <c r="BW101" s="615"/>
      <c r="BX101" s="615"/>
      <c r="BY101" s="615"/>
      <c r="BZ101" s="615"/>
      <c r="CA101" s="615"/>
      <c r="CF101" s="614"/>
      <c r="CG101" s="614"/>
      <c r="CH101" s="614"/>
      <c r="CI101" s="614"/>
      <c r="CJ101" s="614"/>
      <c r="CO101" s="615"/>
      <c r="CP101" s="615"/>
      <c r="CQ101" s="615"/>
      <c r="CR101" s="615"/>
      <c r="CS101" s="615"/>
      <c r="CX101" s="614"/>
      <c r="CY101" s="614"/>
      <c r="CZ101" s="614"/>
      <c r="DA101" s="614"/>
      <c r="DB101" s="614"/>
      <c r="DC101" s="6"/>
      <c r="DD101" s="6"/>
      <c r="DE101" s="6"/>
      <c r="DF101" s="6"/>
      <c r="DG101" s="6"/>
      <c r="DH101" s="6"/>
      <c r="DI101" s="6"/>
      <c r="DJ101" s="6"/>
      <c r="DK101" s="6"/>
      <c r="DL101" s="6"/>
      <c r="DM101" s="6"/>
      <c r="DN101" s="6"/>
      <c r="DO101" s="6"/>
      <c r="DP101" s="614"/>
      <c r="DQ101" s="614"/>
      <c r="DR101" s="614"/>
      <c r="DS101" s="614"/>
      <c r="DT101" s="614"/>
      <c r="DU101" s="6"/>
      <c r="DV101" s="6"/>
      <c r="DW101" s="6"/>
      <c r="DX101" s="6"/>
      <c r="DY101" s="6"/>
      <c r="DZ101" s="6"/>
      <c r="EA101" s="6"/>
      <c r="EB101" s="6"/>
      <c r="EC101" s="6"/>
      <c r="ED101" s="6"/>
      <c r="EE101" s="6"/>
      <c r="EF101" s="6"/>
      <c r="EG101" s="6"/>
    </row>
    <row r="102" hidden="1">
      <c r="A102" s="640">
        <f t="shared" si="1072"/>
        <v>0</v>
      </c>
      <c r="B102" s="281"/>
      <c r="C102" s="281"/>
      <c r="D102" s="668"/>
      <c r="E102" s="669"/>
      <c r="F102" s="670"/>
      <c r="G102" s="281"/>
      <c r="H102" s="281"/>
      <c r="I102" s="281"/>
      <c r="J102" s="281"/>
      <c r="K102" s="281"/>
      <c r="L102" s="281"/>
      <c r="M102" s="668"/>
      <c r="P102" s="671"/>
      <c r="Q102" s="281"/>
      <c r="R102" s="281"/>
      <c r="S102" s="281"/>
      <c r="T102" s="281"/>
      <c r="U102" s="281"/>
      <c r="V102" s="6"/>
      <c r="W102" s="672"/>
      <c r="X102" s="660">
        <f t="shared" si="1050"/>
        <v>0</v>
      </c>
      <c r="Y102" s="251"/>
      <c r="Z102" s="251"/>
      <c r="AA102" s="251"/>
      <c r="AB102" s="251"/>
      <c r="AC102" s="251"/>
      <c r="AD102" s="251"/>
      <c r="AE102" s="251"/>
      <c r="AF102" s="251"/>
      <c r="AG102" s="251"/>
      <c r="AH102" s="251"/>
      <c r="AI102" s="251"/>
      <c r="AJ102" s="251"/>
      <c r="AK102" s="251"/>
      <c r="AL102" s="251"/>
      <c r="AM102" s="251"/>
      <c r="AN102" s="251"/>
      <c r="AO102" s="251"/>
      <c r="AP102" s="251"/>
      <c r="AQ102" s="251"/>
      <c r="AR102" s="251"/>
      <c r="AS102" s="251"/>
      <c r="AT102" s="251"/>
      <c r="AU102" s="8"/>
      <c r="AV102" s="614"/>
      <c r="AW102" s="614"/>
      <c r="AX102" s="614"/>
      <c r="AY102" s="614"/>
      <c r="AZ102" s="614"/>
      <c r="BA102" s="614"/>
      <c r="BB102" s="614"/>
      <c r="BC102" s="615"/>
      <c r="BD102" s="615"/>
      <c r="BE102" s="615"/>
      <c r="BF102" s="615"/>
      <c r="BG102" s="615"/>
      <c r="BH102" s="615"/>
      <c r="BI102" s="615"/>
      <c r="BN102" s="614"/>
      <c r="BO102" s="614"/>
      <c r="BP102" s="614"/>
      <c r="BQ102" s="614"/>
      <c r="BR102" s="614"/>
      <c r="BW102" s="615"/>
      <c r="BX102" s="615"/>
      <c r="BY102" s="615"/>
      <c r="BZ102" s="615"/>
      <c r="CA102" s="615"/>
      <c r="CF102" s="614"/>
      <c r="CG102" s="614"/>
      <c r="CH102" s="614"/>
      <c r="CI102" s="614"/>
      <c r="CJ102" s="614"/>
      <c r="CO102" s="615"/>
      <c r="CP102" s="615"/>
      <c r="CQ102" s="615"/>
      <c r="CR102" s="615"/>
      <c r="CS102" s="615"/>
      <c r="CX102" s="614"/>
      <c r="CY102" s="614"/>
      <c r="CZ102" s="614"/>
      <c r="DA102" s="614"/>
      <c r="DB102" s="614"/>
      <c r="DC102" s="6"/>
      <c r="DD102" s="6"/>
      <c r="DE102" s="6"/>
      <c r="DF102" s="6"/>
      <c r="DG102" s="6"/>
      <c r="DH102" s="6"/>
      <c r="DI102" s="6"/>
      <c r="DJ102" s="6"/>
      <c r="DK102" s="6"/>
      <c r="DL102" s="6"/>
      <c r="DM102" s="6"/>
      <c r="DN102" s="6"/>
      <c r="DO102" s="6"/>
      <c r="DP102" s="614"/>
      <c r="DQ102" s="614"/>
      <c r="DR102" s="614"/>
      <c r="DS102" s="614"/>
      <c r="DT102" s="614"/>
      <c r="DU102" s="6"/>
      <c r="DV102" s="6"/>
      <c r="DW102" s="6"/>
      <c r="DX102" s="6"/>
      <c r="DY102" s="6"/>
      <c r="DZ102" s="6"/>
      <c r="EA102" s="6"/>
      <c r="EB102" s="6"/>
      <c r="EC102" s="6"/>
      <c r="ED102" s="6"/>
      <c r="EE102" s="6"/>
      <c r="EF102" s="6"/>
      <c r="EG102" s="6"/>
    </row>
    <row r="103" hidden="1">
      <c r="A103" s="640">
        <f t="shared" si="1072"/>
        <v>0</v>
      </c>
      <c r="B103" s="281"/>
      <c r="C103" s="281"/>
      <c r="D103" s="668"/>
      <c r="E103" s="669"/>
      <c r="F103" s="670"/>
      <c r="G103" s="281"/>
      <c r="H103" s="281"/>
      <c r="I103" s="281"/>
      <c r="J103" s="281"/>
      <c r="K103" s="281"/>
      <c r="L103" s="281"/>
      <c r="M103" s="668"/>
      <c r="P103" s="671"/>
      <c r="Q103" s="281"/>
      <c r="R103" s="281"/>
      <c r="S103" s="281"/>
      <c r="T103" s="281"/>
      <c r="U103" s="281"/>
      <c r="V103" s="6"/>
      <c r="W103" s="672"/>
      <c r="X103" s="660">
        <f t="shared" ref="X103:X114" si="1089">A103</f>
        <v>0</v>
      </c>
      <c r="Y103" s="251"/>
      <c r="Z103" s="251"/>
      <c r="AA103" s="251"/>
      <c r="AB103" s="251"/>
      <c r="AC103" s="251"/>
      <c r="AD103" s="251"/>
      <c r="AE103" s="251"/>
      <c r="AF103" s="251"/>
      <c r="AG103" s="251"/>
      <c r="AH103" s="251"/>
      <c r="AI103" s="251"/>
      <c r="AJ103" s="251"/>
      <c r="AK103" s="251"/>
      <c r="AL103" s="251"/>
      <c r="AM103" s="251"/>
      <c r="AN103" s="251"/>
      <c r="AO103" s="251"/>
      <c r="AP103" s="251"/>
      <c r="AQ103" s="251"/>
      <c r="AR103" s="251"/>
      <c r="AS103" s="251"/>
      <c r="AT103" s="251"/>
      <c r="AU103" s="8"/>
      <c r="AV103" s="614"/>
      <c r="AW103" s="614"/>
      <c r="AX103" s="614"/>
      <c r="AY103" s="614"/>
      <c r="AZ103" s="614"/>
      <c r="BA103" s="614"/>
      <c r="BB103" s="614"/>
      <c r="BC103" s="615"/>
      <c r="BD103" s="615"/>
      <c r="BE103" s="615"/>
      <c r="BF103" s="615"/>
      <c r="BG103" s="615"/>
      <c r="BH103" s="615"/>
      <c r="BI103" s="615"/>
      <c r="BN103" s="614"/>
      <c r="BO103" s="614"/>
      <c r="BP103" s="614"/>
      <c r="BQ103" s="614"/>
      <c r="BR103" s="614"/>
      <c r="BW103" s="615"/>
      <c r="BX103" s="615"/>
      <c r="BY103" s="615"/>
      <c r="BZ103" s="615"/>
      <c r="CA103" s="615"/>
      <c r="CF103" s="614"/>
      <c r="CG103" s="614"/>
      <c r="CH103" s="614"/>
      <c r="CI103" s="614"/>
      <c r="CJ103" s="614"/>
      <c r="CO103" s="615"/>
      <c r="CP103" s="615"/>
      <c r="CQ103" s="615"/>
      <c r="CR103" s="615"/>
      <c r="CS103" s="615"/>
      <c r="CX103" s="614"/>
      <c r="CY103" s="614"/>
      <c r="CZ103" s="614"/>
      <c r="DA103" s="614"/>
      <c r="DB103" s="614"/>
      <c r="DC103" s="6"/>
      <c r="DD103" s="6"/>
      <c r="DE103" s="6"/>
      <c r="DF103" s="6"/>
      <c r="DG103" s="6"/>
      <c r="DH103" s="6"/>
      <c r="DI103" s="6"/>
      <c r="DJ103" s="6"/>
      <c r="DK103" s="6"/>
      <c r="DL103" s="6"/>
      <c r="DM103" s="6"/>
      <c r="DN103" s="6"/>
      <c r="DO103" s="6"/>
      <c r="DP103" s="614"/>
      <c r="DQ103" s="614"/>
      <c r="DR103" s="614"/>
      <c r="DS103" s="614"/>
      <c r="DT103" s="614"/>
      <c r="DU103" s="6"/>
      <c r="DV103" s="6"/>
      <c r="DW103" s="6"/>
      <c r="DX103" s="6"/>
      <c r="DY103" s="6"/>
      <c r="DZ103" s="6"/>
      <c r="EA103" s="6"/>
      <c r="EB103" s="6"/>
      <c r="EC103" s="6"/>
      <c r="ED103" s="6"/>
      <c r="EE103" s="6"/>
      <c r="EF103" s="6"/>
      <c r="EG103" s="6"/>
    </row>
    <row r="104" hidden="1">
      <c r="A104" s="640">
        <f t="shared" si="1072"/>
        <v>0</v>
      </c>
      <c r="B104" s="281"/>
      <c r="C104" s="281"/>
      <c r="D104" s="668"/>
      <c r="E104" s="669"/>
      <c r="F104" s="670"/>
      <c r="G104" s="281"/>
      <c r="H104" s="281"/>
      <c r="I104" s="281"/>
      <c r="J104" s="281"/>
      <c r="K104" s="281"/>
      <c r="L104" s="281"/>
      <c r="M104" s="668"/>
      <c r="P104" s="671"/>
      <c r="Q104" s="281"/>
      <c r="R104" s="281"/>
      <c r="S104" s="281"/>
      <c r="T104" s="281"/>
      <c r="U104" s="281"/>
      <c r="V104" s="6"/>
      <c r="W104" s="672"/>
      <c r="X104" s="660">
        <f t="shared" si="1089"/>
        <v>0</v>
      </c>
      <c r="Y104" s="251"/>
      <c r="Z104" s="251"/>
      <c r="AA104" s="251"/>
      <c r="AB104" s="251"/>
      <c r="AC104" s="251"/>
      <c r="AD104" s="251"/>
      <c r="AE104" s="251"/>
      <c r="AF104" s="251"/>
      <c r="AG104" s="251"/>
      <c r="AH104" s="251"/>
      <c r="AI104" s="251"/>
      <c r="AJ104" s="251"/>
      <c r="AK104" s="251"/>
      <c r="AL104" s="251"/>
      <c r="AM104" s="251"/>
      <c r="AN104" s="251"/>
      <c r="AO104" s="251"/>
      <c r="AP104" s="251"/>
      <c r="AQ104" s="251"/>
      <c r="AR104" s="251"/>
      <c r="AS104" s="251"/>
      <c r="AT104" s="251"/>
      <c r="AU104" s="8"/>
      <c r="AV104" s="614"/>
      <c r="AW104" s="614"/>
      <c r="AX104" s="614"/>
      <c r="AY104" s="614"/>
      <c r="AZ104" s="614"/>
      <c r="BA104" s="614"/>
      <c r="BB104" s="614"/>
      <c r="BC104" s="615"/>
      <c r="BD104" s="615"/>
      <c r="BE104" s="615"/>
      <c r="BF104" s="615"/>
      <c r="BG104" s="615"/>
      <c r="BH104" s="615"/>
      <c r="BI104" s="615"/>
      <c r="BN104" s="614"/>
      <c r="BO104" s="614"/>
      <c r="BP104" s="614"/>
      <c r="BQ104" s="614"/>
      <c r="BR104" s="614"/>
      <c r="BW104" s="615"/>
      <c r="BX104" s="615"/>
      <c r="BY104" s="615"/>
      <c r="BZ104" s="615"/>
      <c r="CA104" s="615"/>
      <c r="CF104" s="614"/>
      <c r="CG104" s="614"/>
      <c r="CH104" s="614"/>
      <c r="CI104" s="614"/>
      <c r="CJ104" s="614"/>
      <c r="CO104" s="615"/>
      <c r="CP104" s="615"/>
      <c r="CQ104" s="615"/>
      <c r="CR104" s="615"/>
      <c r="CS104" s="615"/>
      <c r="CX104" s="614"/>
      <c r="CY104" s="614"/>
      <c r="CZ104" s="614"/>
      <c r="DA104" s="614"/>
      <c r="DB104" s="614"/>
      <c r="DC104" s="6"/>
      <c r="DD104" s="6"/>
      <c r="DE104" s="6"/>
      <c r="DF104" s="6"/>
      <c r="DG104" s="6"/>
      <c r="DH104" s="6"/>
      <c r="DI104" s="6"/>
      <c r="DJ104" s="6"/>
      <c r="DK104" s="6"/>
      <c r="DL104" s="6"/>
      <c r="DM104" s="6"/>
      <c r="DN104" s="6"/>
      <c r="DO104" s="6"/>
      <c r="DP104" s="614"/>
      <c r="DQ104" s="614"/>
      <c r="DR104" s="614"/>
      <c r="DS104" s="614"/>
      <c r="DT104" s="614"/>
      <c r="DU104" s="6"/>
      <c r="DV104" s="6"/>
      <c r="DW104" s="6"/>
      <c r="DX104" s="6"/>
      <c r="DY104" s="6"/>
      <c r="DZ104" s="6"/>
      <c r="EA104" s="6"/>
      <c r="EB104" s="6"/>
      <c r="EC104" s="6"/>
      <c r="ED104" s="6"/>
      <c r="EE104" s="6"/>
      <c r="EF104" s="6"/>
      <c r="EG104" s="6"/>
    </row>
    <row r="105" hidden="1">
      <c r="A105" s="640"/>
      <c r="B105" s="281"/>
      <c r="C105" s="281"/>
      <c r="D105" s="668"/>
      <c r="E105" s="669"/>
      <c r="F105" s="670"/>
      <c r="G105" s="281"/>
      <c r="H105" s="281"/>
      <c r="I105" s="281"/>
      <c r="J105" s="281"/>
      <c r="K105" s="281"/>
      <c r="L105" s="281"/>
      <c r="M105" s="668"/>
      <c r="P105" s="671"/>
      <c r="Q105" s="281"/>
      <c r="R105" s="281"/>
      <c r="S105" s="281"/>
      <c r="T105" s="281"/>
      <c r="U105" s="281"/>
      <c r="V105" s="6"/>
      <c r="W105" s="672"/>
      <c r="X105" s="660">
        <f t="shared" si="1089"/>
        <v>0</v>
      </c>
      <c r="Y105" s="251"/>
      <c r="Z105" s="251"/>
      <c r="AA105" s="251"/>
      <c r="AB105" s="251"/>
      <c r="AC105" s="251"/>
      <c r="AD105" s="251"/>
      <c r="AE105" s="251"/>
      <c r="AF105" s="251"/>
      <c r="AG105" s="251"/>
      <c r="AH105" s="251"/>
      <c r="AI105" s="251"/>
      <c r="AJ105" s="251"/>
      <c r="AK105" s="251"/>
      <c r="AL105" s="251"/>
      <c r="AM105" s="251"/>
      <c r="AN105" s="251"/>
      <c r="AO105" s="251"/>
      <c r="AP105" s="251"/>
      <c r="AQ105" s="251"/>
      <c r="AR105" s="251"/>
      <c r="AS105" s="251"/>
      <c r="AT105" s="251"/>
      <c r="AU105" s="8"/>
      <c r="AV105" s="614"/>
      <c r="AW105" s="614"/>
      <c r="AX105" s="614"/>
      <c r="AY105" s="614"/>
      <c r="AZ105" s="614"/>
      <c r="BA105" s="614"/>
      <c r="BB105" s="614"/>
      <c r="BC105" s="615"/>
      <c r="BD105" s="615"/>
      <c r="BE105" s="615"/>
      <c r="BF105" s="615"/>
      <c r="BG105" s="615"/>
      <c r="BH105" s="615"/>
      <c r="BI105" s="615"/>
      <c r="BN105" s="614"/>
      <c r="BO105" s="614"/>
      <c r="BP105" s="614"/>
      <c r="BQ105" s="614"/>
      <c r="BR105" s="614"/>
      <c r="BW105" s="615"/>
      <c r="BX105" s="615"/>
      <c r="BY105" s="615"/>
      <c r="BZ105" s="615"/>
      <c r="CA105" s="615"/>
      <c r="CF105" s="614"/>
      <c r="CG105" s="614"/>
      <c r="CH105" s="614"/>
      <c r="CI105" s="614"/>
      <c r="CJ105" s="614"/>
      <c r="CO105" s="615"/>
      <c r="CP105" s="615"/>
      <c r="CQ105" s="615"/>
      <c r="CR105" s="615"/>
      <c r="CS105" s="615"/>
      <c r="CX105" s="614"/>
      <c r="CY105" s="614"/>
      <c r="CZ105" s="614"/>
      <c r="DA105" s="614"/>
      <c r="DB105" s="614"/>
      <c r="DC105" s="6"/>
      <c r="DD105" s="6"/>
      <c r="DE105" s="6"/>
      <c r="DF105" s="6"/>
      <c r="DG105" s="6"/>
      <c r="DH105" s="6"/>
      <c r="DI105" s="6"/>
      <c r="DJ105" s="6"/>
      <c r="DK105" s="6"/>
      <c r="DL105" s="6"/>
      <c r="DM105" s="6"/>
      <c r="DN105" s="6"/>
      <c r="DO105" s="6"/>
      <c r="DP105" s="614"/>
      <c r="DQ105" s="614"/>
      <c r="DR105" s="614"/>
      <c r="DS105" s="614"/>
      <c r="DT105" s="614"/>
      <c r="DU105" s="6"/>
      <c r="DV105" s="6"/>
      <c r="DW105" s="6"/>
      <c r="DX105" s="6"/>
      <c r="DY105" s="6"/>
      <c r="DZ105" s="6"/>
      <c r="EA105" s="6"/>
      <c r="EB105" s="6"/>
      <c r="EC105" s="6"/>
      <c r="ED105" s="6"/>
      <c r="EE105" s="6"/>
      <c r="EF105" s="6"/>
      <c r="EG105" s="6"/>
    </row>
    <row r="106" hidden="1">
      <c r="A106" s="640"/>
      <c r="B106" s="281"/>
      <c r="C106" s="281"/>
      <c r="D106" s="668"/>
      <c r="E106" s="669"/>
      <c r="F106" s="670"/>
      <c r="G106" s="281"/>
      <c r="H106" s="281"/>
      <c r="I106" s="281"/>
      <c r="J106" s="281"/>
      <c r="K106" s="281"/>
      <c r="L106" s="281"/>
      <c r="M106" s="668"/>
      <c r="P106" s="671"/>
      <c r="Q106" s="281"/>
      <c r="R106" s="281"/>
      <c r="S106" s="281"/>
      <c r="T106" s="281"/>
      <c r="U106" s="281"/>
      <c r="V106" s="6"/>
      <c r="W106" s="672"/>
      <c r="X106" s="660">
        <f t="shared" si="1089"/>
        <v>0</v>
      </c>
      <c r="Y106" s="251"/>
      <c r="Z106" s="251"/>
      <c r="AA106" s="251"/>
      <c r="AB106" s="251"/>
      <c r="AC106" s="251"/>
      <c r="AD106" s="251"/>
      <c r="AE106" s="251"/>
      <c r="AF106" s="251"/>
      <c r="AG106" s="251"/>
      <c r="AH106" s="251"/>
      <c r="AI106" s="251"/>
      <c r="AJ106" s="251"/>
      <c r="AK106" s="251"/>
      <c r="AL106" s="251"/>
      <c r="AM106" s="251"/>
      <c r="AN106" s="251"/>
      <c r="AO106" s="251"/>
      <c r="AP106" s="251"/>
      <c r="AQ106" s="251"/>
      <c r="AR106" s="251"/>
      <c r="AS106" s="251"/>
      <c r="AT106" s="251"/>
      <c r="AU106" s="8"/>
      <c r="AV106" s="614"/>
      <c r="AW106" s="614"/>
      <c r="AX106" s="614"/>
      <c r="AY106" s="614"/>
      <c r="AZ106" s="614"/>
      <c r="BA106" s="614"/>
      <c r="BB106" s="614"/>
      <c r="BC106" s="615"/>
      <c r="BD106" s="615"/>
      <c r="BE106" s="615"/>
      <c r="BF106" s="615"/>
      <c r="BG106" s="615"/>
      <c r="BH106" s="615"/>
      <c r="BI106" s="615"/>
      <c r="BN106" s="614"/>
      <c r="BO106" s="614"/>
      <c r="BP106" s="614"/>
      <c r="BQ106" s="614"/>
      <c r="BR106" s="614"/>
      <c r="BW106" s="615"/>
      <c r="BX106" s="615"/>
      <c r="BY106" s="615"/>
      <c r="BZ106" s="615"/>
      <c r="CA106" s="615"/>
      <c r="CF106" s="614"/>
      <c r="CG106" s="614"/>
      <c r="CH106" s="614"/>
      <c r="CI106" s="614"/>
      <c r="CJ106" s="614"/>
      <c r="CO106" s="615"/>
      <c r="CP106" s="615"/>
      <c r="CQ106" s="615"/>
      <c r="CR106" s="615"/>
      <c r="CS106" s="615"/>
      <c r="CX106" s="614"/>
      <c r="CY106" s="614"/>
      <c r="CZ106" s="614"/>
      <c r="DA106" s="614"/>
      <c r="DB106" s="614"/>
      <c r="DC106" s="6"/>
      <c r="DD106" s="6"/>
      <c r="DE106" s="6"/>
      <c r="DF106" s="6"/>
      <c r="DG106" s="6"/>
      <c r="DH106" s="6"/>
      <c r="DI106" s="6"/>
      <c r="DJ106" s="6"/>
      <c r="DK106" s="6"/>
      <c r="DL106" s="6"/>
      <c r="DM106" s="6"/>
      <c r="DN106" s="6"/>
      <c r="DO106" s="6"/>
      <c r="DP106" s="614"/>
      <c r="DQ106" s="614"/>
      <c r="DR106" s="614"/>
      <c r="DS106" s="614"/>
      <c r="DT106" s="614"/>
      <c r="DU106" s="6"/>
      <c r="DV106" s="6"/>
      <c r="DW106" s="6"/>
      <c r="DX106" s="6"/>
      <c r="DY106" s="6"/>
      <c r="DZ106" s="6"/>
      <c r="EA106" s="6"/>
      <c r="EB106" s="6"/>
      <c r="EC106" s="6"/>
      <c r="ED106" s="6"/>
      <c r="EE106" s="6"/>
      <c r="EF106" s="6"/>
      <c r="EG106" s="6"/>
    </row>
    <row r="107" hidden="1">
      <c r="A107" s="640"/>
      <c r="B107" s="281"/>
      <c r="C107" s="281"/>
      <c r="D107" s="668"/>
      <c r="E107" s="669"/>
      <c r="F107" s="670"/>
      <c r="G107" s="281"/>
      <c r="H107" s="281"/>
      <c r="I107" s="281"/>
      <c r="J107" s="281"/>
      <c r="K107" s="281"/>
      <c r="L107" s="281"/>
      <c r="M107" s="668"/>
      <c r="P107" s="671"/>
      <c r="Q107" s="281"/>
      <c r="R107" s="281"/>
      <c r="S107" s="281"/>
      <c r="T107" s="281"/>
      <c r="U107" s="281"/>
      <c r="V107" s="6"/>
      <c r="W107" s="672"/>
      <c r="X107" s="660">
        <f t="shared" si="1089"/>
        <v>0</v>
      </c>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8"/>
      <c r="AV107" s="614"/>
      <c r="AW107" s="614"/>
      <c r="AX107" s="614"/>
      <c r="AY107" s="614"/>
      <c r="AZ107" s="614"/>
      <c r="BA107" s="614"/>
      <c r="BB107" s="614"/>
      <c r="BC107" s="615"/>
      <c r="BD107" s="615"/>
      <c r="BE107" s="615"/>
      <c r="BF107" s="615"/>
      <c r="BG107" s="615"/>
      <c r="BH107" s="615"/>
      <c r="BI107" s="615"/>
      <c r="BN107" s="614"/>
      <c r="BO107" s="614"/>
      <c r="BP107" s="614"/>
      <c r="BQ107" s="614"/>
      <c r="BR107" s="614"/>
      <c r="BW107" s="615"/>
      <c r="BX107" s="615"/>
      <c r="BY107" s="615"/>
      <c r="BZ107" s="615"/>
      <c r="CA107" s="615"/>
      <c r="CF107" s="614"/>
      <c r="CG107" s="614"/>
      <c r="CH107" s="614"/>
      <c r="CI107" s="614"/>
      <c r="CJ107" s="614"/>
      <c r="CO107" s="615"/>
      <c r="CP107" s="615"/>
      <c r="CQ107" s="615"/>
      <c r="CR107" s="615"/>
      <c r="CS107" s="615"/>
      <c r="CX107" s="614"/>
      <c r="CY107" s="614"/>
      <c r="CZ107" s="614"/>
      <c r="DA107" s="614"/>
      <c r="DB107" s="614"/>
      <c r="DC107" s="6"/>
      <c r="DD107" s="6"/>
      <c r="DE107" s="6"/>
      <c r="DF107" s="6"/>
      <c r="DG107" s="6"/>
      <c r="DH107" s="6"/>
      <c r="DI107" s="6"/>
      <c r="DJ107" s="6"/>
      <c r="DK107" s="6"/>
      <c r="DL107" s="6"/>
      <c r="DM107" s="6"/>
      <c r="DN107" s="6"/>
      <c r="DO107" s="6"/>
      <c r="DP107" s="614"/>
      <c r="DQ107" s="614"/>
      <c r="DR107" s="614"/>
      <c r="DS107" s="614"/>
      <c r="DT107" s="614"/>
      <c r="DU107" s="6"/>
      <c r="DV107" s="6"/>
      <c r="DW107" s="6"/>
      <c r="DX107" s="6"/>
      <c r="DY107" s="6"/>
      <c r="DZ107" s="6"/>
      <c r="EA107" s="6"/>
      <c r="EB107" s="6"/>
      <c r="EC107" s="6"/>
      <c r="ED107" s="6"/>
      <c r="EE107" s="6"/>
      <c r="EF107" s="6"/>
      <c r="EG107" s="6"/>
    </row>
    <row r="108" hidden="1">
      <c r="A108" s="640"/>
      <c r="B108" s="281"/>
      <c r="C108" s="281"/>
      <c r="D108" s="668"/>
      <c r="E108" s="669"/>
      <c r="F108" s="670"/>
      <c r="G108" s="281"/>
      <c r="H108" s="281"/>
      <c r="I108" s="281"/>
      <c r="J108" s="281"/>
      <c r="K108" s="281"/>
      <c r="L108" s="281"/>
      <c r="M108" s="668"/>
      <c r="P108" s="671"/>
      <c r="Q108" s="281"/>
      <c r="R108" s="281"/>
      <c r="S108" s="281"/>
      <c r="T108" s="281"/>
      <c r="U108" s="281"/>
      <c r="V108" s="6"/>
      <c r="W108" s="672"/>
      <c r="X108" s="660">
        <f t="shared" si="1089"/>
        <v>0</v>
      </c>
      <c r="Y108" s="251"/>
      <c r="Z108" s="251"/>
      <c r="AA108" s="251"/>
      <c r="AB108" s="251"/>
      <c r="AC108" s="251"/>
      <c r="AD108" s="251"/>
      <c r="AE108" s="251"/>
      <c r="AF108" s="251"/>
      <c r="AG108" s="251"/>
      <c r="AH108" s="251"/>
      <c r="AI108" s="251"/>
      <c r="AJ108" s="251"/>
      <c r="AK108" s="251"/>
      <c r="AL108" s="251"/>
      <c r="AM108" s="251"/>
      <c r="AN108" s="251"/>
      <c r="AO108" s="251"/>
      <c r="AP108" s="251"/>
      <c r="AQ108" s="251"/>
      <c r="AR108" s="251"/>
      <c r="AS108" s="251"/>
      <c r="AT108" s="251"/>
      <c r="AU108" s="8"/>
      <c r="AV108" s="614"/>
      <c r="AW108" s="614"/>
      <c r="AX108" s="614"/>
      <c r="AY108" s="614"/>
      <c r="AZ108" s="614"/>
      <c r="BA108" s="614"/>
      <c r="BB108" s="614"/>
      <c r="BC108" s="615"/>
      <c r="BD108" s="615"/>
      <c r="BE108" s="615"/>
      <c r="BF108" s="615"/>
      <c r="BG108" s="615"/>
      <c r="BH108" s="615"/>
      <c r="BI108" s="615"/>
      <c r="BN108" s="614"/>
      <c r="BO108" s="614"/>
      <c r="BP108" s="614"/>
      <c r="BQ108" s="614"/>
      <c r="BR108" s="614"/>
      <c r="BW108" s="615"/>
      <c r="BX108" s="615"/>
      <c r="BY108" s="615"/>
      <c r="BZ108" s="615"/>
      <c r="CA108" s="615"/>
      <c r="CF108" s="614"/>
      <c r="CG108" s="614"/>
      <c r="CH108" s="614"/>
      <c r="CI108" s="614"/>
      <c r="CJ108" s="614"/>
      <c r="CO108" s="615"/>
      <c r="CP108" s="615"/>
      <c r="CQ108" s="615"/>
      <c r="CR108" s="615"/>
      <c r="CS108" s="615"/>
      <c r="CX108" s="614"/>
      <c r="CY108" s="614"/>
      <c r="CZ108" s="614"/>
      <c r="DA108" s="614"/>
      <c r="DB108" s="614"/>
      <c r="DC108" s="6"/>
      <c r="DD108" s="6"/>
      <c r="DE108" s="6"/>
      <c r="DF108" s="6"/>
      <c r="DG108" s="6"/>
      <c r="DH108" s="6"/>
      <c r="DI108" s="6"/>
      <c r="DJ108" s="6"/>
      <c r="DK108" s="6"/>
      <c r="DL108" s="6"/>
      <c r="DM108" s="6"/>
      <c r="DN108" s="6"/>
      <c r="DO108" s="6"/>
      <c r="DP108" s="614"/>
      <c r="DQ108" s="614"/>
      <c r="DR108" s="614"/>
      <c r="DS108" s="614"/>
      <c r="DT108" s="614"/>
      <c r="DU108" s="6"/>
      <c r="DV108" s="6"/>
      <c r="DW108" s="6"/>
      <c r="DX108" s="6"/>
      <c r="DY108" s="6"/>
      <c r="DZ108" s="6"/>
      <c r="EA108" s="6"/>
      <c r="EB108" s="6"/>
      <c r="EC108" s="6"/>
      <c r="ED108" s="6"/>
      <c r="EE108" s="6"/>
      <c r="EF108" s="6"/>
      <c r="EG108" s="6"/>
    </row>
    <row r="109" hidden="1">
      <c r="A109" s="640"/>
      <c r="B109" s="281"/>
      <c r="C109" s="281"/>
      <c r="D109" s="668"/>
      <c r="E109" s="669"/>
      <c r="F109" s="670"/>
      <c r="G109" s="281"/>
      <c r="H109" s="281"/>
      <c r="I109" s="281"/>
      <c r="J109" s="281"/>
      <c r="K109" s="281"/>
      <c r="L109" s="281"/>
      <c r="M109" s="668"/>
      <c r="P109" s="671"/>
      <c r="Q109" s="281"/>
      <c r="R109" s="281"/>
      <c r="S109" s="281"/>
      <c r="T109" s="281"/>
      <c r="U109" s="281"/>
      <c r="V109" s="6"/>
      <c r="W109" s="672"/>
      <c r="X109" s="660">
        <f t="shared" si="1089"/>
        <v>0</v>
      </c>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8"/>
      <c r="AV109" s="614"/>
      <c r="AW109" s="614"/>
      <c r="AX109" s="614"/>
      <c r="AY109" s="614"/>
      <c r="AZ109" s="614"/>
      <c r="BA109" s="614"/>
      <c r="BB109" s="614"/>
      <c r="BC109" s="615"/>
      <c r="BD109" s="615"/>
      <c r="BE109" s="615"/>
      <c r="BF109" s="615"/>
      <c r="BG109" s="615"/>
      <c r="BH109" s="615"/>
      <c r="BI109" s="615"/>
      <c r="BN109" s="614"/>
      <c r="BO109" s="614"/>
      <c r="BP109" s="614"/>
      <c r="BQ109" s="614"/>
      <c r="BR109" s="614"/>
      <c r="BW109" s="615"/>
      <c r="BX109" s="615"/>
      <c r="BY109" s="615"/>
      <c r="BZ109" s="615"/>
      <c r="CA109" s="615"/>
      <c r="CF109" s="614"/>
      <c r="CG109" s="614"/>
      <c r="CH109" s="614"/>
      <c r="CI109" s="614"/>
      <c r="CJ109" s="614"/>
      <c r="CO109" s="615"/>
      <c r="CP109" s="615"/>
      <c r="CQ109" s="615"/>
      <c r="CR109" s="615"/>
      <c r="CS109" s="615"/>
      <c r="CX109" s="614"/>
      <c r="CY109" s="614"/>
      <c r="CZ109" s="614"/>
      <c r="DA109" s="614"/>
      <c r="DB109" s="614"/>
      <c r="DC109" s="6"/>
      <c r="DD109" s="6"/>
      <c r="DE109" s="6"/>
      <c r="DF109" s="6"/>
      <c r="DG109" s="6"/>
      <c r="DH109" s="6"/>
      <c r="DI109" s="6"/>
      <c r="DJ109" s="6"/>
      <c r="DK109" s="6"/>
      <c r="DL109" s="6"/>
      <c r="DM109" s="6"/>
      <c r="DN109" s="6"/>
      <c r="DO109" s="6"/>
      <c r="DP109" s="614"/>
      <c r="DQ109" s="614"/>
      <c r="DR109" s="614"/>
      <c r="DS109" s="614"/>
      <c r="DT109" s="614"/>
      <c r="DU109" s="6"/>
      <c r="DV109" s="6"/>
      <c r="DW109" s="6"/>
      <c r="DX109" s="6"/>
      <c r="DY109" s="6"/>
      <c r="DZ109" s="6"/>
      <c r="EA109" s="6"/>
      <c r="EB109" s="6"/>
      <c r="EC109" s="6"/>
      <c r="ED109" s="6"/>
      <c r="EE109" s="6"/>
      <c r="EF109" s="6"/>
      <c r="EG109" s="6"/>
    </row>
    <row r="110" hidden="1">
      <c r="A110" s="640"/>
      <c r="B110" s="281"/>
      <c r="C110" s="281"/>
      <c r="D110" s="668"/>
      <c r="E110" s="669"/>
      <c r="F110" s="670"/>
      <c r="G110" s="281"/>
      <c r="H110" s="281"/>
      <c r="I110" s="281"/>
      <c r="J110" s="281"/>
      <c r="K110" s="281"/>
      <c r="L110" s="281"/>
      <c r="M110" s="668"/>
      <c r="P110" s="671"/>
      <c r="Q110" s="281"/>
      <c r="R110" s="281"/>
      <c r="S110" s="281"/>
      <c r="T110" s="281"/>
      <c r="U110" s="281"/>
      <c r="V110" s="6"/>
      <c r="W110" s="672"/>
      <c r="X110" s="660">
        <f t="shared" si="1089"/>
        <v>0</v>
      </c>
      <c r="Y110" s="251"/>
      <c r="Z110" s="251"/>
      <c r="AA110" s="251"/>
      <c r="AB110" s="251"/>
      <c r="AC110" s="251"/>
      <c r="AD110" s="251"/>
      <c r="AE110" s="251"/>
      <c r="AF110" s="251"/>
      <c r="AG110" s="251"/>
      <c r="AH110" s="251"/>
      <c r="AI110" s="251"/>
      <c r="AJ110" s="251"/>
      <c r="AK110" s="251"/>
      <c r="AL110" s="251"/>
      <c r="AM110" s="251"/>
      <c r="AN110" s="251"/>
      <c r="AO110" s="251"/>
      <c r="AP110" s="251"/>
      <c r="AQ110" s="251"/>
      <c r="AR110" s="251"/>
      <c r="AS110" s="251"/>
      <c r="AT110" s="251"/>
      <c r="AU110" s="8"/>
      <c r="AV110" s="614"/>
      <c r="AW110" s="614"/>
      <c r="AX110" s="614"/>
      <c r="AY110" s="614"/>
      <c r="AZ110" s="614"/>
      <c r="BA110" s="614"/>
      <c r="BB110" s="614"/>
      <c r="BC110" s="615"/>
      <c r="BD110" s="615"/>
      <c r="BE110" s="615"/>
      <c r="BF110" s="615"/>
      <c r="BG110" s="615"/>
      <c r="BH110" s="615"/>
      <c r="BI110" s="615"/>
      <c r="BN110" s="614"/>
      <c r="BO110" s="614"/>
      <c r="BP110" s="614"/>
      <c r="BQ110" s="614"/>
      <c r="BR110" s="614"/>
      <c r="BW110" s="615"/>
      <c r="BX110" s="615"/>
      <c r="BY110" s="615"/>
      <c r="BZ110" s="615"/>
      <c r="CA110" s="615"/>
      <c r="CF110" s="614"/>
      <c r="CG110" s="614"/>
      <c r="CH110" s="614"/>
      <c r="CI110" s="614"/>
      <c r="CJ110" s="614"/>
      <c r="CO110" s="615"/>
      <c r="CP110" s="615"/>
      <c r="CQ110" s="615"/>
      <c r="CR110" s="615"/>
      <c r="CS110" s="615"/>
      <c r="CX110" s="614"/>
      <c r="CY110" s="614"/>
      <c r="CZ110" s="614"/>
      <c r="DA110" s="614"/>
      <c r="DB110" s="614"/>
      <c r="DC110" s="6"/>
      <c r="DD110" s="6"/>
      <c r="DE110" s="6"/>
      <c r="DF110" s="6"/>
      <c r="DG110" s="6"/>
      <c r="DH110" s="6"/>
      <c r="DI110" s="6"/>
      <c r="DJ110" s="6"/>
      <c r="DK110" s="6"/>
      <c r="DL110" s="6"/>
      <c r="DM110" s="6"/>
      <c r="DN110" s="6"/>
      <c r="DO110" s="6"/>
      <c r="DP110" s="614"/>
      <c r="DQ110" s="614"/>
      <c r="DR110" s="614"/>
      <c r="DS110" s="614"/>
      <c r="DT110" s="614"/>
      <c r="DU110" s="6"/>
      <c r="DV110" s="6"/>
      <c r="DW110" s="6"/>
      <c r="DX110" s="6"/>
      <c r="DY110" s="6"/>
      <c r="DZ110" s="6"/>
      <c r="EA110" s="6"/>
      <c r="EB110" s="6"/>
      <c r="EC110" s="6"/>
      <c r="ED110" s="6"/>
      <c r="EE110" s="6"/>
      <c r="EF110" s="6"/>
      <c r="EG110" s="6"/>
    </row>
    <row r="111" hidden="1">
      <c r="A111" s="640"/>
      <c r="B111" s="281"/>
      <c r="C111" s="281"/>
      <c r="D111" s="668"/>
      <c r="E111" s="669"/>
      <c r="F111" s="670"/>
      <c r="G111" s="281"/>
      <c r="H111" s="281">
        <f t="shared" ref="H111:H114" si="1090">G111*F111</f>
        <v>0</v>
      </c>
      <c r="I111" s="281">
        <f>I97</f>
        <v>0</v>
      </c>
      <c r="J111" s="281"/>
      <c r="K111" s="281">
        <f t="shared" ref="K111:K174" si="1091">G111-I111</f>
        <v>0</v>
      </c>
      <c r="L111" s="281">
        <f t="shared" ref="L111:L114" si="1092">K111*K111</f>
        <v>0</v>
      </c>
      <c r="M111" s="668">
        <f t="shared" ref="M111:M114" si="1093">L111*F111</f>
        <v>0</v>
      </c>
      <c r="N111" s="665"/>
      <c r="O111" s="700"/>
      <c r="P111" s="671">
        <f t="shared" ref="P111:P174" si="1094">IF(F111=0,,F111/Q111)</f>
        <v>0</v>
      </c>
      <c r="Q111" s="281">
        <f>Q97</f>
        <v>0</v>
      </c>
      <c r="R111" s="281" t="e">
        <f>R97</f>
        <v>#REF!</v>
      </c>
      <c r="S111" s="281" t="e">
        <f t="shared" ref="S111:S174" si="1095">R111*P111</f>
        <v>#REF!</v>
      </c>
      <c r="T111" s="281">
        <f t="shared" ref="T111:T174" si="1096">F111*K111</f>
        <v>0</v>
      </c>
      <c r="U111" s="281" t="e">
        <f>U97</f>
        <v>#REF!</v>
      </c>
      <c r="V111" s="6" t="e">
        <f t="shared" ref="V111:V174" si="1097">ABS(U111*T111)</f>
        <v>#REF!</v>
      </c>
      <c r="W111" s="672" t="e">
        <f t="shared" ref="W111:W174" si="1098">V111+S111</f>
        <v>#REF!</v>
      </c>
      <c r="X111" s="660">
        <f t="shared" si="1089"/>
        <v>0</v>
      </c>
      <c r="Y111" s="251"/>
      <c r="Z111" s="251"/>
      <c r="AA111" s="251"/>
      <c r="AB111" s="251"/>
      <c r="AC111" s="251"/>
      <c r="AD111" s="251"/>
      <c r="AE111" s="251"/>
      <c r="AF111" s="251"/>
      <c r="AG111" s="251"/>
      <c r="AH111" s="251"/>
      <c r="AI111" s="251"/>
      <c r="AJ111" s="251"/>
      <c r="AK111" s="251"/>
      <c r="AL111" s="251"/>
      <c r="AM111" s="251"/>
      <c r="AN111" s="251"/>
      <c r="AO111" s="251"/>
      <c r="AP111" s="251"/>
      <c r="AQ111" s="251"/>
      <c r="AR111" s="251"/>
      <c r="AS111" s="251"/>
      <c r="AT111" s="251"/>
      <c r="AU111" s="8"/>
      <c r="AV111" s="614"/>
      <c r="AW111" s="614"/>
      <c r="AX111" s="614"/>
      <c r="AY111" s="614"/>
      <c r="AZ111" s="614"/>
      <c r="BA111" s="614"/>
      <c r="BB111" s="614"/>
      <c r="BC111" s="615"/>
      <c r="BD111" s="615"/>
      <c r="BE111" s="615"/>
      <c r="BF111" s="615"/>
      <c r="BG111" s="615"/>
      <c r="BH111" s="615"/>
      <c r="BI111" s="615"/>
      <c r="BN111" s="614"/>
      <c r="BO111" s="614"/>
      <c r="BP111" s="614"/>
      <c r="BQ111" s="614"/>
      <c r="BR111" s="614"/>
      <c r="BW111" s="615"/>
      <c r="BX111" s="615"/>
      <c r="BY111" s="615"/>
      <c r="BZ111" s="615"/>
      <c r="CA111" s="615"/>
      <c r="CF111" s="614"/>
      <c r="CG111" s="614"/>
      <c r="CH111" s="614"/>
      <c r="CI111" s="614"/>
      <c r="CJ111" s="614"/>
      <c r="CO111" s="615"/>
      <c r="CP111" s="615"/>
      <c r="CQ111" s="615"/>
      <c r="CR111" s="615"/>
      <c r="CS111" s="615"/>
      <c r="CX111" s="614"/>
      <c r="CY111" s="614"/>
      <c r="CZ111" s="614"/>
      <c r="DA111" s="614"/>
      <c r="DB111" s="614"/>
      <c r="DC111" s="6"/>
      <c r="DD111" s="6"/>
      <c r="DE111" s="6"/>
      <c r="DF111" s="6"/>
      <c r="DG111" s="6"/>
      <c r="DH111" s="6"/>
      <c r="DI111" s="6"/>
      <c r="DJ111" s="6"/>
      <c r="DK111" s="6"/>
      <c r="DL111" s="6"/>
      <c r="DM111" s="6"/>
      <c r="DN111" s="6"/>
      <c r="DO111" s="6"/>
      <c r="DP111" s="614"/>
      <c r="DQ111" s="614"/>
      <c r="DR111" s="614"/>
      <c r="DS111" s="614"/>
      <c r="DT111" s="614"/>
      <c r="DU111" s="6"/>
      <c r="DV111" s="6"/>
      <c r="DW111" s="6"/>
      <c r="DX111" s="6"/>
      <c r="DY111" s="6"/>
      <c r="DZ111" s="6"/>
      <c r="EA111" s="6"/>
      <c r="EB111" s="6"/>
      <c r="EC111" s="6"/>
      <c r="ED111" s="6"/>
      <c r="EE111" s="6"/>
      <c r="EF111" s="6"/>
      <c r="EG111" s="6"/>
    </row>
    <row r="112" hidden="1">
      <c r="A112" s="640"/>
      <c r="B112" s="281"/>
      <c r="C112" s="281"/>
      <c r="D112" s="668"/>
      <c r="E112" s="669"/>
      <c r="F112" s="670"/>
      <c r="G112" s="281"/>
      <c r="H112" s="281">
        <f t="shared" si="1090"/>
        <v>0</v>
      </c>
      <c r="I112" s="281">
        <f t="shared" ref="I112:I114" si="1099">I111</f>
        <v>0</v>
      </c>
      <c r="J112" s="281"/>
      <c r="K112" s="281">
        <f t="shared" si="1091"/>
        <v>0</v>
      </c>
      <c r="L112" s="281">
        <f t="shared" si="1092"/>
        <v>0</v>
      </c>
      <c r="M112" s="668">
        <f t="shared" si="1093"/>
        <v>0</v>
      </c>
      <c r="N112" s="665"/>
      <c r="O112" s="700"/>
      <c r="P112" s="671">
        <f t="shared" si="1094"/>
        <v>0</v>
      </c>
      <c r="Q112" s="281">
        <f t="shared" ref="Q112:R114" si="1100">Q111</f>
        <v>0</v>
      </c>
      <c r="R112" s="281" t="e">
        <f t="shared" si="1100"/>
        <v>#REF!</v>
      </c>
      <c r="S112" s="281" t="e">
        <f t="shared" si="1095"/>
        <v>#REF!</v>
      </c>
      <c r="T112" s="281">
        <f t="shared" si="1096"/>
        <v>0</v>
      </c>
      <c r="U112" s="281" t="e">
        <f t="shared" ref="U112:U114" si="1101">U111</f>
        <v>#REF!</v>
      </c>
      <c r="V112" s="6" t="e">
        <f t="shared" si="1097"/>
        <v>#REF!</v>
      </c>
      <c r="W112" s="672" t="e">
        <f t="shared" si="1098"/>
        <v>#REF!</v>
      </c>
      <c r="X112" s="660">
        <f t="shared" si="1089"/>
        <v>0</v>
      </c>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1"/>
      <c r="AU112" s="8"/>
      <c r="AV112" s="614"/>
      <c r="AW112" s="614"/>
      <c r="AX112" s="614"/>
      <c r="AY112" s="614"/>
      <c r="AZ112" s="614"/>
      <c r="BA112" s="614"/>
      <c r="BB112" s="614"/>
      <c r="BC112" s="615"/>
      <c r="BD112" s="615"/>
      <c r="BE112" s="615"/>
      <c r="BF112" s="615"/>
      <c r="BG112" s="615"/>
      <c r="BH112" s="615"/>
      <c r="BI112" s="615"/>
      <c r="BN112" s="614"/>
      <c r="BO112" s="614"/>
      <c r="BP112" s="614"/>
      <c r="BQ112" s="614"/>
      <c r="BR112" s="614"/>
      <c r="BW112" s="615"/>
      <c r="BX112" s="615"/>
      <c r="BY112" s="615"/>
      <c r="BZ112" s="615"/>
      <c r="CA112" s="615"/>
      <c r="CF112" s="614"/>
      <c r="CG112" s="614"/>
      <c r="CH112" s="614"/>
      <c r="CI112" s="614"/>
      <c r="CJ112" s="614"/>
      <c r="CO112" s="615"/>
      <c r="CP112" s="615"/>
      <c r="CQ112" s="615"/>
      <c r="CR112" s="615"/>
      <c r="CS112" s="615"/>
      <c r="CX112" s="614"/>
      <c r="CY112" s="614"/>
      <c r="CZ112" s="614"/>
      <c r="DA112" s="614"/>
      <c r="DB112" s="614"/>
      <c r="DC112" s="6"/>
      <c r="DD112" s="6"/>
      <c r="DE112" s="6"/>
      <c r="DF112" s="6"/>
      <c r="DG112" s="6"/>
      <c r="DH112" s="6"/>
      <c r="DI112" s="6"/>
      <c r="DJ112" s="6"/>
      <c r="DK112" s="6"/>
      <c r="DL112" s="6"/>
      <c r="DM112" s="6"/>
      <c r="DN112" s="6"/>
      <c r="DO112" s="6"/>
      <c r="DP112" s="614"/>
      <c r="DQ112" s="614"/>
      <c r="DR112" s="614"/>
      <c r="DS112" s="614"/>
      <c r="DT112" s="614"/>
      <c r="DU112" s="6"/>
      <c r="DV112" s="6"/>
      <c r="DW112" s="6"/>
      <c r="DX112" s="6"/>
      <c r="DY112" s="6"/>
      <c r="DZ112" s="6"/>
      <c r="EA112" s="6"/>
      <c r="EB112" s="6"/>
      <c r="EC112" s="6"/>
      <c r="ED112" s="6"/>
      <c r="EE112" s="6"/>
      <c r="EF112" s="6"/>
      <c r="EG112" s="6"/>
    </row>
    <row r="113" hidden="1">
      <c r="A113" s="640"/>
      <c r="B113" s="281"/>
      <c r="C113" s="281"/>
      <c r="D113" s="668"/>
      <c r="E113" s="669"/>
      <c r="F113" s="670"/>
      <c r="G113" s="281"/>
      <c r="H113" s="281">
        <f t="shared" si="1090"/>
        <v>0</v>
      </c>
      <c r="I113" s="281">
        <f t="shared" si="1099"/>
        <v>0</v>
      </c>
      <c r="J113" s="281"/>
      <c r="K113" s="281">
        <f t="shared" si="1091"/>
        <v>0</v>
      </c>
      <c r="L113" s="281">
        <f t="shared" si="1092"/>
        <v>0</v>
      </c>
      <c r="M113" s="668">
        <f t="shared" si="1093"/>
        <v>0</v>
      </c>
      <c r="N113" s="665"/>
      <c r="O113" s="700"/>
      <c r="P113" s="671">
        <f t="shared" si="1094"/>
        <v>0</v>
      </c>
      <c r="Q113" s="281">
        <f t="shared" si="1100"/>
        <v>0</v>
      </c>
      <c r="R113" s="281" t="e">
        <f t="shared" si="1100"/>
        <v>#REF!</v>
      </c>
      <c r="S113" s="281" t="e">
        <f t="shared" si="1095"/>
        <v>#REF!</v>
      </c>
      <c r="T113" s="281">
        <f t="shared" si="1096"/>
        <v>0</v>
      </c>
      <c r="U113" s="281" t="e">
        <f t="shared" si="1101"/>
        <v>#REF!</v>
      </c>
      <c r="V113" s="6" t="e">
        <f t="shared" si="1097"/>
        <v>#REF!</v>
      </c>
      <c r="W113" s="672" t="e">
        <f t="shared" si="1098"/>
        <v>#REF!</v>
      </c>
      <c r="X113" s="660">
        <f t="shared" si="1089"/>
        <v>0</v>
      </c>
      <c r="Y113" s="251"/>
      <c r="Z113" s="251"/>
      <c r="AA113" s="251"/>
      <c r="AB113" s="251"/>
      <c r="AC113" s="251"/>
      <c r="AD113" s="251"/>
      <c r="AE113" s="251"/>
      <c r="AF113" s="251"/>
      <c r="AG113" s="251"/>
      <c r="AH113" s="251"/>
      <c r="AI113" s="251"/>
      <c r="AJ113" s="251"/>
      <c r="AK113" s="251"/>
      <c r="AL113" s="251"/>
      <c r="AM113" s="251"/>
      <c r="AN113" s="251"/>
      <c r="AO113" s="251"/>
      <c r="AP113" s="251"/>
      <c r="AQ113" s="251"/>
      <c r="AR113" s="251"/>
      <c r="AS113" s="251"/>
      <c r="AT113" s="251"/>
      <c r="AU113" s="8"/>
      <c r="AV113" s="614"/>
      <c r="AW113" s="614"/>
      <c r="AX113" s="614"/>
      <c r="AY113" s="614"/>
      <c r="AZ113" s="614"/>
      <c r="BA113" s="614"/>
      <c r="BB113" s="614"/>
      <c r="BC113" s="615"/>
      <c r="BD113" s="615"/>
      <c r="BE113" s="615"/>
      <c r="BF113" s="615"/>
      <c r="BG113" s="615"/>
      <c r="BH113" s="615"/>
      <c r="BI113" s="615"/>
      <c r="BN113" s="614"/>
      <c r="BO113" s="614"/>
      <c r="BP113" s="614"/>
      <c r="BQ113" s="614"/>
      <c r="BR113" s="614"/>
      <c r="BW113" s="615"/>
      <c r="BX113" s="615"/>
      <c r="BY113" s="615"/>
      <c r="BZ113" s="615"/>
      <c r="CA113" s="615"/>
      <c r="CF113" s="614"/>
      <c r="CG113" s="614"/>
      <c r="CH113" s="614"/>
      <c r="CI113" s="614"/>
      <c r="CJ113" s="614"/>
      <c r="CO113" s="615"/>
      <c r="CP113" s="615"/>
      <c r="CQ113" s="615"/>
      <c r="CR113" s="615"/>
      <c r="CS113" s="615"/>
      <c r="CX113" s="614"/>
      <c r="CY113" s="614"/>
      <c r="CZ113" s="614"/>
      <c r="DA113" s="614"/>
      <c r="DB113" s="614"/>
      <c r="DC113" s="6"/>
      <c r="DD113" s="6"/>
      <c r="DE113" s="6"/>
      <c r="DF113" s="6"/>
      <c r="DG113" s="6"/>
      <c r="DH113" s="6"/>
      <c r="DI113" s="6"/>
      <c r="DJ113" s="6"/>
      <c r="DK113" s="6"/>
      <c r="DL113" s="6"/>
      <c r="DM113" s="6"/>
      <c r="DN113" s="6"/>
      <c r="DO113" s="6"/>
      <c r="DP113" s="614"/>
      <c r="DQ113" s="614"/>
      <c r="DR113" s="614"/>
      <c r="DS113" s="614"/>
      <c r="DT113" s="614"/>
      <c r="DU113" s="6"/>
      <c r="DV113" s="6"/>
      <c r="DW113" s="6"/>
      <c r="DX113" s="6"/>
      <c r="DY113" s="6"/>
      <c r="DZ113" s="6"/>
      <c r="EA113" s="6"/>
      <c r="EB113" s="6"/>
      <c r="EC113" s="6"/>
      <c r="ED113" s="6"/>
      <c r="EE113" s="6"/>
      <c r="EF113" s="6"/>
      <c r="EG113" s="6"/>
    </row>
    <row r="114" hidden="1">
      <c r="A114" s="640"/>
      <c r="B114" s="281"/>
      <c r="C114" s="281"/>
      <c r="D114" s="668"/>
      <c r="E114" s="669"/>
      <c r="F114" s="670"/>
      <c r="G114" s="281"/>
      <c r="H114" s="281">
        <f t="shared" si="1090"/>
        <v>0</v>
      </c>
      <c r="I114" s="281">
        <f t="shared" si="1099"/>
        <v>0</v>
      </c>
      <c r="J114" s="281"/>
      <c r="K114" s="281">
        <f t="shared" si="1091"/>
        <v>0</v>
      </c>
      <c r="L114" s="281">
        <f t="shared" si="1092"/>
        <v>0</v>
      </c>
      <c r="M114" s="668">
        <f t="shared" si="1093"/>
        <v>0</v>
      </c>
      <c r="N114" s="665"/>
      <c r="O114" s="700"/>
      <c r="P114" s="671">
        <f t="shared" si="1094"/>
        <v>0</v>
      </c>
      <c r="Q114" s="281">
        <f t="shared" si="1100"/>
        <v>0</v>
      </c>
      <c r="R114" s="281" t="e">
        <f t="shared" si="1100"/>
        <v>#REF!</v>
      </c>
      <c r="S114" s="281" t="e">
        <f t="shared" si="1095"/>
        <v>#REF!</v>
      </c>
      <c r="T114" s="281">
        <f t="shared" si="1096"/>
        <v>0</v>
      </c>
      <c r="U114" s="281" t="e">
        <f t="shared" si="1101"/>
        <v>#REF!</v>
      </c>
      <c r="V114" s="6" t="e">
        <f t="shared" si="1097"/>
        <v>#REF!</v>
      </c>
      <c r="W114" s="672" t="e">
        <f t="shared" si="1098"/>
        <v>#REF!</v>
      </c>
      <c r="X114" s="660">
        <f t="shared" si="1089"/>
        <v>0</v>
      </c>
      <c r="Y114" s="251"/>
      <c r="Z114" s="251"/>
      <c r="AA114" s="251"/>
      <c r="AB114" s="251"/>
      <c r="AC114" s="251"/>
      <c r="AD114" s="251"/>
      <c r="AE114" s="251"/>
      <c r="AF114" s="251"/>
      <c r="AG114" s="251"/>
      <c r="AH114" s="251"/>
      <c r="AI114" s="251"/>
      <c r="AJ114" s="251"/>
      <c r="AK114" s="251"/>
      <c r="AL114" s="251"/>
      <c r="AM114" s="251"/>
      <c r="AN114" s="251"/>
      <c r="AO114" s="251"/>
      <c r="AP114" s="251"/>
      <c r="AQ114" s="251"/>
      <c r="AR114" s="251"/>
      <c r="AS114" s="251"/>
      <c r="AT114" s="251"/>
      <c r="AU114" s="8"/>
      <c r="AV114" s="614"/>
      <c r="AW114" s="614"/>
      <c r="AX114" s="614"/>
      <c r="AY114" s="614"/>
      <c r="AZ114" s="614"/>
      <c r="BA114" s="614"/>
      <c r="BB114" s="614"/>
      <c r="BC114" s="615"/>
      <c r="BD114" s="615"/>
      <c r="BE114" s="615"/>
      <c r="BF114" s="615"/>
      <c r="BG114" s="615"/>
      <c r="BH114" s="615"/>
      <c r="BI114" s="615"/>
      <c r="BN114" s="614"/>
      <c r="BO114" s="614"/>
      <c r="BP114" s="614"/>
      <c r="BQ114" s="614"/>
      <c r="BR114" s="614"/>
      <c r="BW114" s="615"/>
      <c r="BX114" s="615"/>
      <c r="BY114" s="615"/>
      <c r="BZ114" s="615"/>
      <c r="CA114" s="615"/>
      <c r="CF114" s="614"/>
      <c r="CG114" s="614"/>
      <c r="CH114" s="614"/>
      <c r="CI114" s="614"/>
      <c r="CJ114" s="614"/>
      <c r="CO114" s="615"/>
      <c r="CP114" s="615"/>
      <c r="CQ114" s="615"/>
      <c r="CR114" s="615"/>
      <c r="CS114" s="615"/>
      <c r="CX114" s="614"/>
      <c r="CY114" s="614"/>
      <c r="CZ114" s="614"/>
      <c r="DA114" s="614"/>
      <c r="DB114" s="614"/>
      <c r="DC114" s="6"/>
      <c r="DD114" s="6"/>
      <c r="DE114" s="6"/>
      <c r="DF114" s="6"/>
      <c r="DG114" s="6"/>
      <c r="DH114" s="6"/>
      <c r="DI114" s="6"/>
      <c r="DJ114" s="6"/>
      <c r="DK114" s="6"/>
      <c r="DL114" s="6"/>
      <c r="DM114" s="6"/>
      <c r="DN114" s="6"/>
      <c r="DO114" s="6"/>
      <c r="DP114" s="614"/>
      <c r="DQ114" s="614"/>
      <c r="DR114" s="614"/>
      <c r="DS114" s="614"/>
      <c r="DT114" s="614"/>
      <c r="DU114" s="6"/>
      <c r="DV114" s="6"/>
      <c r="DW114" s="6"/>
      <c r="DX114" s="6"/>
      <c r="DY114" s="6"/>
      <c r="DZ114" s="6"/>
      <c r="EA114" s="6"/>
      <c r="EB114" s="6"/>
      <c r="EC114" s="6"/>
      <c r="ED114" s="6"/>
      <c r="EE114" s="6"/>
      <c r="EF114" s="6"/>
      <c r="EG114" s="6"/>
    </row>
    <row r="115" ht="13.800000000000001" hidden="1">
      <c r="A115" s="703"/>
      <c r="B115" s="281"/>
      <c r="C115" s="281"/>
      <c r="D115" s="668"/>
      <c r="E115" s="669"/>
      <c r="F115" s="670"/>
      <c r="G115" s="281"/>
      <c r="H115" s="281"/>
      <c r="I115" s="281"/>
      <c r="J115" s="281"/>
      <c r="K115" s="281"/>
      <c r="L115" s="281"/>
      <c r="M115" s="668"/>
      <c r="N115" s="665" t="s">
        <v>910</v>
      </c>
      <c r="O115" s="704" t="e">
        <f>IF(M116=0,,O95/M116)</f>
        <v>#REF!</v>
      </c>
      <c r="P115" s="671"/>
      <c r="Q115" s="281"/>
      <c r="R115" s="281"/>
      <c r="S115" s="281"/>
      <c r="T115" s="281"/>
      <c r="U115" s="281"/>
      <c r="V115" s="6"/>
      <c r="W115" s="672"/>
      <c r="X115" s="660"/>
      <c r="Y115" s="251"/>
      <c r="Z115" s="251"/>
      <c r="AA115" s="251"/>
      <c r="AB115" s="251"/>
      <c r="AC115" s="251"/>
      <c r="AD115" s="251"/>
      <c r="AE115" s="251"/>
      <c r="AF115" s="251"/>
      <c r="AG115" s="251"/>
      <c r="AH115" s="251"/>
      <c r="AI115" s="251"/>
      <c r="AJ115" s="251"/>
      <c r="AK115" s="251"/>
      <c r="AL115" s="251"/>
      <c r="AM115" s="251"/>
      <c r="AN115" s="251"/>
      <c r="AO115" s="251"/>
      <c r="AP115" s="251"/>
      <c r="AQ115" s="251"/>
      <c r="AR115" s="251"/>
      <c r="AS115" s="251"/>
      <c r="AT115" s="251"/>
      <c r="AU115" s="8"/>
      <c r="AV115" s="614"/>
      <c r="AW115" s="614"/>
      <c r="AX115" s="614"/>
      <c r="AY115" s="614"/>
      <c r="AZ115" s="614"/>
      <c r="BA115" s="614"/>
      <c r="BB115" s="614"/>
      <c r="BC115" s="615"/>
      <c r="BD115" s="615"/>
      <c r="BE115" s="615"/>
      <c r="BF115" s="615"/>
      <c r="BG115" s="615"/>
      <c r="BH115" s="615"/>
      <c r="BI115" s="615"/>
      <c r="BN115" s="614"/>
      <c r="BO115" s="614"/>
      <c r="BP115" s="614"/>
      <c r="BQ115" s="614"/>
      <c r="BR115" s="614"/>
      <c r="BW115" s="615"/>
      <c r="BX115" s="615"/>
      <c r="BY115" s="615"/>
      <c r="BZ115" s="615"/>
      <c r="CA115" s="615"/>
      <c r="CF115" s="614"/>
      <c r="CG115" s="614"/>
      <c r="CH115" s="614"/>
      <c r="CI115" s="614"/>
      <c r="CJ115" s="614"/>
      <c r="CO115" s="615"/>
      <c r="CP115" s="615"/>
      <c r="CQ115" s="615"/>
      <c r="CR115" s="615"/>
      <c r="CS115" s="615"/>
      <c r="CX115" s="614"/>
      <c r="CY115" s="614"/>
      <c r="CZ115" s="614"/>
      <c r="DA115" s="614"/>
      <c r="DB115" s="614"/>
      <c r="DC115" s="6"/>
      <c r="DD115" s="6"/>
      <c r="DE115" s="6"/>
      <c r="DF115" s="6"/>
      <c r="DG115" s="6"/>
      <c r="DH115" s="6"/>
      <c r="DI115" s="6"/>
      <c r="DJ115" s="6"/>
      <c r="DK115" s="6"/>
      <c r="DL115" s="6"/>
      <c r="DM115" s="6"/>
      <c r="DN115" s="6"/>
      <c r="DO115" s="6"/>
      <c r="DP115" s="614"/>
      <c r="DQ115" s="614"/>
      <c r="DR115" s="614"/>
      <c r="DS115" s="614"/>
      <c r="DT115" s="614"/>
      <c r="DU115" s="6"/>
      <c r="DV115" s="6"/>
      <c r="DW115" s="6"/>
      <c r="DX115" s="6"/>
      <c r="DY115" s="6"/>
      <c r="DZ115" s="6"/>
      <c r="EA115" s="6"/>
      <c r="EB115" s="6"/>
      <c r="EC115" s="6"/>
      <c r="ED115" s="6"/>
      <c r="EE115" s="6"/>
      <c r="EF115" s="6"/>
      <c r="EG115" s="6"/>
    </row>
    <row r="116" ht="13.800000000000001" hidden="1">
      <c r="A116" s="705"/>
      <c r="B116" s="687">
        <f>SUM(B95:B115)</f>
        <v>0</v>
      </c>
      <c r="C116" s="678">
        <f>IF(B116=0,0,D116/B116)</f>
        <v>0</v>
      </c>
      <c r="D116" s="679">
        <f>SUM(D95:D115)</f>
        <v>0</v>
      </c>
      <c r="E116" s="689"/>
      <c r="F116" s="690">
        <f>SUM(F95:F115)</f>
        <v>0</v>
      </c>
      <c r="G116" s="682">
        <f>IF(F116=0,,H116/F116)</f>
        <v>0</v>
      </c>
      <c r="H116" s="687">
        <f>SUM(H95:H115)</f>
        <v>0</v>
      </c>
      <c r="I116" s="687"/>
      <c r="J116" s="687"/>
      <c r="K116" s="687"/>
      <c r="L116" s="691" t="s">
        <v>911</v>
      </c>
      <c r="M116" s="692" t="e">
        <f>SUM(M72:M114)</f>
        <v>#REF!</v>
      </c>
      <c r="N116" s="706" t="s">
        <v>912</v>
      </c>
      <c r="O116" s="707" t="e">
        <f>IF(M116=0,,O96/M116)</f>
        <v>#REF!</v>
      </c>
      <c r="P116" s="693"/>
      <c r="Q116" s="687"/>
      <c r="R116" s="687"/>
      <c r="S116" s="687"/>
      <c r="T116" s="687"/>
      <c r="U116" s="687"/>
      <c r="V116" s="708"/>
      <c r="W116" s="694"/>
      <c r="X116" s="660"/>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8"/>
      <c r="AV116" s="614"/>
      <c r="AW116" s="614"/>
      <c r="AX116" s="614"/>
      <c r="AY116" s="614"/>
      <c r="AZ116" s="614"/>
      <c r="BA116" s="614"/>
      <c r="BB116" s="614"/>
      <c r="BC116" s="615"/>
      <c r="BD116" s="615"/>
      <c r="BE116" s="615"/>
      <c r="BF116" s="615"/>
      <c r="BG116" s="615"/>
      <c r="BH116" s="615"/>
      <c r="BI116" s="615"/>
      <c r="BN116" s="614"/>
      <c r="BO116" s="614"/>
      <c r="BP116" s="614"/>
      <c r="BQ116" s="614"/>
      <c r="BR116" s="614"/>
      <c r="BW116" s="615"/>
      <c r="BX116" s="615"/>
      <c r="BY116" s="615"/>
      <c r="BZ116" s="615"/>
      <c r="CA116" s="615"/>
      <c r="CF116" s="614"/>
      <c r="CG116" s="614"/>
      <c r="CH116" s="614"/>
      <c r="CI116" s="614"/>
      <c r="CJ116" s="614"/>
      <c r="CO116" s="615"/>
      <c r="CP116" s="615"/>
      <c r="CQ116" s="615"/>
      <c r="CR116" s="615"/>
      <c r="CS116" s="615"/>
      <c r="CX116" s="614"/>
      <c r="CY116" s="614"/>
      <c r="CZ116" s="614"/>
      <c r="DA116" s="614"/>
      <c r="DB116" s="614"/>
      <c r="DC116" s="6"/>
      <c r="DD116" s="6"/>
      <c r="DE116" s="6"/>
      <c r="DF116" s="6"/>
      <c r="DG116" s="6"/>
      <c r="DH116" s="6"/>
      <c r="DI116" s="6"/>
      <c r="DJ116" s="6"/>
      <c r="DK116" s="6"/>
      <c r="DL116" s="6"/>
      <c r="DM116" s="6"/>
      <c r="DN116" s="6"/>
      <c r="DO116" s="6"/>
      <c r="DP116" s="614"/>
      <c r="DQ116" s="614"/>
      <c r="DR116" s="614"/>
      <c r="DS116" s="614"/>
      <c r="DT116" s="614"/>
      <c r="DU116" s="6"/>
      <c r="DV116" s="6"/>
      <c r="DW116" s="6"/>
      <c r="DX116" s="6"/>
      <c r="DY116" s="6"/>
      <c r="DZ116" s="6"/>
      <c r="EA116" s="6"/>
      <c r="EB116" s="6"/>
      <c r="EC116" s="6"/>
      <c r="ED116" s="6"/>
      <c r="EE116" s="6"/>
      <c r="EF116" s="6"/>
      <c r="EG116" s="6"/>
    </row>
    <row r="117" ht="14.4">
      <c r="A117" s="641" t="s">
        <v>915</v>
      </c>
      <c r="B117" s="654" t="s">
        <v>878</v>
      </c>
      <c r="C117" s="642">
        <f>C163</f>
        <v>0</v>
      </c>
      <c r="D117" s="655">
        <f>C140</f>
        <v>0</v>
      </c>
      <c r="E117" s="695"/>
      <c r="F117" s="652" t="s">
        <v>879</v>
      </c>
      <c r="G117" s="649" t="e">
        <f>G163</f>
        <v>#REF!</v>
      </c>
      <c r="H117" s="653">
        <f>G140</f>
        <v>0</v>
      </c>
      <c r="I117" s="649"/>
      <c r="J117" s="649"/>
      <c r="K117" s="696" t="s">
        <v>880</v>
      </c>
      <c r="L117" s="649" t="e">
        <f>G117-C117</f>
        <v>#REF!</v>
      </c>
      <c r="M117" s="650">
        <f>H117-D117</f>
        <v>0</v>
      </c>
      <c r="N117" s="697" t="s">
        <v>881</v>
      </c>
      <c r="O117" s="698" t="e">
        <f>O70</f>
        <v>#REF!</v>
      </c>
      <c r="P117" s="658"/>
      <c r="Q117" s="642"/>
      <c r="R117" s="642"/>
      <c r="S117" s="642"/>
      <c r="T117" s="642"/>
      <c r="U117" s="642"/>
      <c r="V117" s="643"/>
      <c r="W117" s="659"/>
      <c r="X117" s="660" t="str">
        <f t="shared" ref="X117:X180" si="1102">A117</f>
        <v xml:space="preserve">PISO 2</v>
      </c>
      <c r="Y117" s="251"/>
      <c r="Z117" s="251"/>
      <c r="AA117" s="251"/>
      <c r="AB117" s="251"/>
      <c r="AC117" s="251"/>
      <c r="AD117" s="251"/>
      <c r="AE117" s="251"/>
      <c r="AF117" s="251"/>
      <c r="AG117" s="251"/>
      <c r="AH117" s="251"/>
      <c r="AI117" s="251"/>
      <c r="AJ117" s="251"/>
      <c r="AK117" s="251"/>
      <c r="AL117" s="251"/>
      <c r="AM117" s="251"/>
      <c r="AN117" s="251"/>
      <c r="AO117" s="251"/>
      <c r="AP117" s="251"/>
      <c r="AQ117" s="251"/>
      <c r="AR117" s="251"/>
      <c r="AS117" s="251"/>
      <c r="AT117" s="251"/>
      <c r="AU117" s="8"/>
      <c r="AV117" s="614"/>
      <c r="AW117" s="614"/>
      <c r="AX117" s="614"/>
      <c r="AY117" s="614"/>
      <c r="AZ117" s="614"/>
      <c r="BA117" s="614"/>
      <c r="BB117" s="614"/>
      <c r="BC117" s="615"/>
      <c r="BD117" s="615"/>
      <c r="BE117" s="615"/>
      <c r="BF117" s="615"/>
      <c r="BG117" s="615"/>
      <c r="BH117" s="615"/>
      <c r="BI117" s="615"/>
      <c r="BN117" s="614"/>
      <c r="BO117" s="614"/>
      <c r="BP117" s="614"/>
      <c r="BQ117" s="614"/>
      <c r="BR117" s="614"/>
      <c r="BW117" s="615"/>
      <c r="BX117" s="615"/>
      <c r="BY117" s="615"/>
      <c r="BZ117" s="615"/>
      <c r="CA117" s="615"/>
      <c r="CF117" s="614"/>
      <c r="CG117" s="614"/>
      <c r="CH117" s="614"/>
      <c r="CI117" s="614"/>
      <c r="CJ117" s="614"/>
      <c r="CO117" s="615"/>
      <c r="CP117" s="615"/>
      <c r="CQ117" s="615"/>
      <c r="CR117" s="615"/>
      <c r="CS117" s="615"/>
      <c r="CX117" s="614"/>
      <c r="CY117" s="614"/>
      <c r="CZ117" s="614"/>
      <c r="DA117" s="614"/>
      <c r="DB117" s="614"/>
      <c r="DC117" s="6"/>
      <c r="DD117" s="6"/>
      <c r="DE117" s="6"/>
      <c r="DF117" s="6"/>
      <c r="DG117" s="6"/>
      <c r="DH117" s="6"/>
      <c r="DI117" s="6"/>
      <c r="DJ117" s="6"/>
      <c r="DK117" s="6"/>
      <c r="DL117" s="6"/>
      <c r="DM117" s="6"/>
      <c r="DN117" s="6"/>
      <c r="DO117" s="6"/>
      <c r="DP117" s="614"/>
      <c r="DQ117" s="614"/>
      <c r="DR117" s="614"/>
      <c r="DS117" s="614"/>
      <c r="DT117" s="614"/>
      <c r="DU117" s="6"/>
      <c r="DV117" s="6"/>
      <c r="DW117" s="6"/>
      <c r="DX117" s="6"/>
      <c r="DY117" s="6"/>
      <c r="DZ117" s="6"/>
      <c r="EA117" s="6"/>
      <c r="EB117" s="6"/>
      <c r="EC117" s="6"/>
      <c r="ED117" s="6"/>
      <c r="EE117" s="6"/>
      <c r="EF117" s="6"/>
      <c r="EG117" s="6"/>
    </row>
    <row r="118" ht="16.800000000000001">
      <c r="A118" s="699" t="s">
        <v>882</v>
      </c>
      <c r="B118" s="53" t="s">
        <v>371</v>
      </c>
      <c r="C118" s="53" t="s">
        <v>624</v>
      </c>
      <c r="D118" s="661" t="s">
        <v>883</v>
      </c>
      <c r="E118" s="662"/>
      <c r="F118" s="663" t="s">
        <v>803</v>
      </c>
      <c r="G118" s="391" t="s">
        <v>624</v>
      </c>
      <c r="H118" s="391" t="s">
        <v>884</v>
      </c>
      <c r="I118" s="391"/>
      <c r="J118" s="391"/>
      <c r="K118" s="391" t="s">
        <v>886</v>
      </c>
      <c r="L118" s="391" t="s">
        <v>887</v>
      </c>
      <c r="M118" s="664" t="s">
        <v>888</v>
      </c>
      <c r="N118" s="665" t="s">
        <v>889</v>
      </c>
      <c r="O118" s="6" t="e">
        <f>((2*L117)+(0.05*O117))</f>
        <v>#REF!</v>
      </c>
      <c r="P118" s="666" t="s">
        <v>890</v>
      </c>
      <c r="Q118" s="391" t="s">
        <v>891</v>
      </c>
      <c r="R118" s="391" t="str">
        <f>N141</f>
        <v xml:space="preserve">V tot acum</v>
      </c>
      <c r="S118" s="391" t="s">
        <v>892</v>
      </c>
      <c r="T118" s="391" t="s">
        <v>893</v>
      </c>
      <c r="U118" s="391" t="str">
        <f>N163</f>
        <v xml:space="preserve">M tor y / J</v>
      </c>
      <c r="V118" s="14" t="s">
        <v>434</v>
      </c>
      <c r="W118" s="667" t="s">
        <v>894</v>
      </c>
      <c r="X118" s="660" t="str">
        <f t="shared" si="1102"/>
        <v>marco</v>
      </c>
      <c r="Y118" s="251"/>
      <c r="Z118" s="251"/>
      <c r="AA118" s="251"/>
      <c r="AB118" s="251"/>
      <c r="AC118" s="251"/>
      <c r="AD118" s="251"/>
      <c r="AE118" s="251"/>
      <c r="AF118" s="251"/>
      <c r="AG118" s="251"/>
      <c r="AH118" s="251"/>
      <c r="AI118" s="251"/>
      <c r="AJ118" s="251"/>
      <c r="AK118" s="251"/>
      <c r="AL118" s="251"/>
      <c r="AM118" s="251"/>
      <c r="AN118" s="251"/>
      <c r="AO118" s="251"/>
      <c r="AP118" s="251"/>
      <c r="AQ118" s="251"/>
      <c r="AR118" s="251"/>
      <c r="AS118" s="251"/>
      <c r="AT118" s="251"/>
      <c r="AU118" s="8"/>
      <c r="AV118" s="614"/>
      <c r="AW118" s="614"/>
      <c r="AX118" s="614"/>
      <c r="AY118" s="614"/>
      <c r="AZ118" s="614"/>
      <c r="BA118" s="614"/>
      <c r="BB118" s="614"/>
      <c r="BC118" s="615"/>
      <c r="BD118" s="615"/>
      <c r="BE118" s="615"/>
      <c r="BF118" s="615"/>
      <c r="BG118" s="615"/>
      <c r="BH118" s="615"/>
      <c r="BI118" s="615"/>
      <c r="BN118" s="614"/>
      <c r="BO118" s="614"/>
      <c r="BP118" s="614"/>
      <c r="BQ118" s="614"/>
      <c r="BR118" s="614"/>
      <c r="BW118" s="615"/>
      <c r="BX118" s="615"/>
      <c r="BY118" s="615"/>
      <c r="BZ118" s="615"/>
      <c r="CA118" s="615"/>
      <c r="CF118" s="614"/>
      <c r="CG118" s="614"/>
      <c r="CH118" s="614"/>
      <c r="CI118" s="614"/>
      <c r="CJ118" s="614"/>
      <c r="CO118" s="615"/>
      <c r="CP118" s="615"/>
      <c r="CQ118" s="615"/>
      <c r="CR118" s="615"/>
      <c r="CS118" s="615"/>
      <c r="CX118" s="614"/>
      <c r="CY118" s="614"/>
      <c r="CZ118" s="614"/>
      <c r="DA118" s="614"/>
      <c r="DB118" s="614"/>
      <c r="DC118" s="6"/>
      <c r="DD118" s="6"/>
      <c r="DE118" s="6"/>
      <c r="DF118" s="6"/>
      <c r="DG118" s="6"/>
      <c r="DH118" s="6"/>
      <c r="DI118" s="6"/>
      <c r="DJ118" s="6"/>
      <c r="DK118" s="6"/>
      <c r="DL118" s="6"/>
      <c r="DM118" s="6"/>
      <c r="DN118" s="6"/>
      <c r="DO118" s="6"/>
      <c r="DP118" s="614"/>
      <c r="DQ118" s="614"/>
      <c r="DR118" s="614"/>
      <c r="DS118" s="614"/>
      <c r="DT118" s="614"/>
      <c r="DU118" s="6"/>
      <c r="DV118" s="6"/>
      <c r="DW118" s="6"/>
      <c r="DX118" s="6"/>
      <c r="DY118" s="6"/>
      <c r="DZ118" s="6"/>
      <c r="EA118" s="6"/>
      <c r="EB118" s="6"/>
      <c r="EC118" s="6"/>
      <c r="ED118" s="6"/>
      <c r="EE118" s="6"/>
      <c r="EF118" s="6"/>
      <c r="EG118" s="6"/>
    </row>
    <row r="119">
      <c r="A119" s="640"/>
      <c r="B119" s="281"/>
      <c r="C119" s="281" t="e">
        <f t="array" ref="C119:C124">TRANSPOSE(C3:H3)</f>
        <v>#REF!</v>
      </c>
      <c r="D119" s="668" t="e">
        <f t="shared" ref="D119:D124" si="1103">C119*B119</f>
        <v>#REF!</v>
      </c>
      <c r="E119" s="669"/>
      <c r="F119" s="640">
        <f t="array" ref="F119:F124">TRANSPOSE(C6:H6)</f>
        <v>0</v>
      </c>
      <c r="G119" s="281" t="e">
        <f t="shared" ref="G119:G124" si="1104">C119</f>
        <v>#REF!</v>
      </c>
      <c r="H119" s="281" t="e">
        <f t="shared" ref="H119:H138" si="1105">G119*F119</f>
        <v>#REF!</v>
      </c>
      <c r="I119" s="281">
        <f>G140</f>
        <v>0</v>
      </c>
      <c r="J119" s="281"/>
      <c r="K119" s="281" t="e">
        <f t="shared" si="1091"/>
        <v>#REF!</v>
      </c>
      <c r="L119" s="281" t="e">
        <f t="shared" ref="L119:L161" si="1106">K119*K119</f>
        <v>#REF!</v>
      </c>
      <c r="M119" s="668" t="e">
        <f t="shared" ref="M119:M161" si="1107">L119*F119</f>
        <v>#REF!</v>
      </c>
      <c r="N119" s="665" t="s">
        <v>895</v>
      </c>
      <c r="O119" s="6" t="e">
        <f>(L117-(2*O117*0.05))</f>
        <v>#REF!</v>
      </c>
      <c r="P119" s="671">
        <f t="shared" si="1094"/>
        <v>0</v>
      </c>
      <c r="Q119" s="281">
        <f>F140</f>
        <v>0</v>
      </c>
      <c r="R119" s="281" t="e">
        <f>O141</f>
        <v>#REF!</v>
      </c>
      <c r="S119" s="281" t="e">
        <f t="shared" si="1095"/>
        <v>#REF!</v>
      </c>
      <c r="T119" s="281" t="e">
        <f t="shared" si="1096"/>
        <v>#REF!</v>
      </c>
      <c r="U119" s="281" t="e">
        <f>O163</f>
        <v>#REF!</v>
      </c>
      <c r="V119" s="6" t="e">
        <f t="shared" si="1097"/>
        <v>#REF!</v>
      </c>
      <c r="W119" s="672" t="e">
        <f t="shared" si="1098"/>
        <v>#REF!</v>
      </c>
      <c r="X119" s="660">
        <f t="shared" si="1102"/>
        <v>0</v>
      </c>
      <c r="Y119" s="251"/>
      <c r="Z119" s="251"/>
      <c r="AA119" s="251"/>
      <c r="AB119" s="251"/>
      <c r="AC119" s="251"/>
      <c r="AD119" s="251"/>
      <c r="AE119" s="251"/>
      <c r="AF119" s="251"/>
      <c r="AG119" s="251"/>
      <c r="AH119" s="251"/>
      <c r="AI119" s="251"/>
      <c r="AJ119" s="251"/>
      <c r="AK119" s="251"/>
      <c r="AL119" s="251"/>
      <c r="AM119" s="251"/>
      <c r="AN119" s="251"/>
      <c r="AO119" s="251"/>
      <c r="AP119" s="251"/>
      <c r="AQ119" s="251"/>
      <c r="AR119" s="251"/>
      <c r="AS119" s="251"/>
      <c r="AT119" s="251"/>
      <c r="AU119" s="8"/>
      <c r="AV119" s="614"/>
      <c r="AW119" s="614"/>
      <c r="AX119" s="614"/>
      <c r="AY119" s="614"/>
      <c r="AZ119" s="614"/>
      <c r="BA119" s="614"/>
      <c r="BB119" s="614"/>
      <c r="BC119" s="615"/>
      <c r="BD119" s="615"/>
      <c r="BE119" s="615"/>
      <c r="BF119" s="615"/>
      <c r="BG119" s="615"/>
      <c r="BH119" s="615"/>
      <c r="BI119" s="615"/>
      <c r="BN119" s="614"/>
      <c r="BO119" s="614"/>
      <c r="BP119" s="614"/>
      <c r="BQ119" s="614"/>
      <c r="BR119" s="614"/>
      <c r="BW119" s="615"/>
      <c r="BX119" s="615"/>
      <c r="BY119" s="615"/>
      <c r="BZ119" s="615"/>
      <c r="CA119" s="615"/>
      <c r="CF119" s="614"/>
      <c r="CG119" s="614"/>
      <c r="CH119" s="614"/>
      <c r="CI119" s="614"/>
      <c r="CJ119" s="614"/>
      <c r="CO119" s="615"/>
      <c r="CP119" s="615"/>
      <c r="CQ119" s="615"/>
      <c r="CR119" s="615"/>
      <c r="CS119" s="615"/>
      <c r="CX119" s="614"/>
      <c r="CY119" s="614"/>
      <c r="CZ119" s="614"/>
      <c r="DA119" s="614"/>
      <c r="DB119" s="614"/>
      <c r="DC119" s="6"/>
      <c r="DD119" s="6"/>
      <c r="DE119" s="6"/>
      <c r="DF119" s="6"/>
      <c r="DG119" s="6"/>
      <c r="DH119" s="6"/>
      <c r="DI119" s="6"/>
      <c r="DJ119" s="6"/>
      <c r="DK119" s="6"/>
      <c r="DL119" s="6"/>
      <c r="DM119" s="6"/>
      <c r="DN119" s="6"/>
      <c r="DO119" s="6"/>
      <c r="DP119" s="614"/>
      <c r="DQ119" s="614"/>
      <c r="DR119" s="614"/>
      <c r="DS119" s="614"/>
      <c r="DT119" s="614"/>
      <c r="DU119" s="6"/>
      <c r="DV119" s="6"/>
      <c r="DW119" s="6"/>
      <c r="DX119" s="6"/>
      <c r="DY119" s="6"/>
      <c r="DZ119" s="6"/>
      <c r="EA119" s="6"/>
      <c r="EB119" s="6"/>
      <c r="EC119" s="6"/>
      <c r="ED119" s="6"/>
      <c r="EE119" s="6"/>
      <c r="EF119" s="6"/>
      <c r="EG119" s="6"/>
    </row>
    <row r="120">
      <c r="A120" s="640"/>
      <c r="B120" s="281"/>
      <c r="C120" s="281" t="e">
        <f/>
        <v>#REF!</v>
      </c>
      <c r="D120" s="668" t="e">
        <f t="shared" si="1103"/>
        <v>#REF!</v>
      </c>
      <c r="E120" s="669"/>
      <c r="F120" s="640">
        <f/>
        <v>0</v>
      </c>
      <c r="G120" s="281" t="e">
        <f t="shared" si="1104"/>
        <v>#REF!</v>
      </c>
      <c r="H120" s="281" t="e">
        <f t="shared" si="1105"/>
        <v>#REF!</v>
      </c>
      <c r="I120" s="281">
        <f t="shared" ref="I120:I138" si="1108">I119</f>
        <v>0</v>
      </c>
      <c r="J120" s="281"/>
      <c r="K120" s="281" t="e">
        <f t="shared" si="1091"/>
        <v>#REF!</v>
      </c>
      <c r="L120" s="281" t="e">
        <f t="shared" si="1106"/>
        <v>#REF!</v>
      </c>
      <c r="M120" s="668" t="e">
        <f t="shared" si="1107"/>
        <v>#REF!</v>
      </c>
      <c r="N120" s="665" t="s">
        <v>896</v>
      </c>
      <c r="O120" s="6" t="e">
        <f>((2*M117)+(0.05*O117))</f>
        <v>#REF!</v>
      </c>
      <c r="P120" s="671">
        <f t="shared" si="1094"/>
        <v>0</v>
      </c>
      <c r="Q120" s="281">
        <f t="shared" ref="Q120:R134" si="1109">Q119</f>
        <v>0</v>
      </c>
      <c r="R120" s="281" t="e">
        <f t="shared" si="1109"/>
        <v>#REF!</v>
      </c>
      <c r="S120" s="281" t="e">
        <f t="shared" si="1095"/>
        <v>#REF!</v>
      </c>
      <c r="T120" s="281" t="e">
        <f t="shared" si="1096"/>
        <v>#REF!</v>
      </c>
      <c r="U120" s="281" t="e">
        <f t="shared" ref="U120:U138" si="1110">U119</f>
        <v>#REF!</v>
      </c>
      <c r="V120" s="6" t="e">
        <f t="shared" si="1097"/>
        <v>#REF!</v>
      </c>
      <c r="W120" s="672" t="e">
        <f t="shared" si="1098"/>
        <v>#REF!</v>
      </c>
      <c r="X120" s="660">
        <f t="shared" si="1102"/>
        <v>0</v>
      </c>
      <c r="Y120" s="251"/>
      <c r="Z120" s="251"/>
      <c r="AA120" s="251"/>
      <c r="AB120" s="251"/>
      <c r="AC120" s="251"/>
      <c r="AD120" s="251"/>
      <c r="AE120" s="251"/>
      <c r="AF120" s="251"/>
      <c r="AG120" s="251"/>
      <c r="AH120" s="251"/>
      <c r="AI120" s="251"/>
      <c r="AJ120" s="251"/>
      <c r="AK120" s="251"/>
      <c r="AL120" s="251"/>
      <c r="AM120" s="251"/>
      <c r="AN120" s="251"/>
      <c r="AO120" s="251"/>
      <c r="AP120" s="251"/>
      <c r="AQ120" s="251"/>
      <c r="AR120" s="251"/>
      <c r="AS120" s="251"/>
      <c r="AT120" s="251"/>
      <c r="AU120" s="8"/>
      <c r="AV120" s="614"/>
      <c r="AW120" s="614"/>
      <c r="AX120" s="614"/>
      <c r="AY120" s="614"/>
      <c r="AZ120" s="614"/>
      <c r="BA120" s="614"/>
      <c r="BB120" s="614"/>
      <c r="BC120" s="615"/>
      <c r="BD120" s="615"/>
      <c r="BE120" s="615"/>
      <c r="BF120" s="615"/>
      <c r="BG120" s="615"/>
      <c r="BH120" s="615"/>
      <c r="BI120" s="615"/>
      <c r="BN120" s="614"/>
      <c r="BO120" s="614"/>
      <c r="BP120" s="614"/>
      <c r="BQ120" s="614"/>
      <c r="BR120" s="614"/>
      <c r="BW120" s="615"/>
      <c r="BX120" s="615"/>
      <c r="BY120" s="615"/>
      <c r="BZ120" s="615"/>
      <c r="CA120" s="615"/>
      <c r="CF120" s="614"/>
      <c r="CG120" s="614"/>
      <c r="CH120" s="614"/>
      <c r="CI120" s="614"/>
      <c r="CJ120" s="614"/>
      <c r="CO120" s="615"/>
      <c r="CP120" s="615"/>
      <c r="CQ120" s="615"/>
      <c r="CR120" s="615"/>
      <c r="CS120" s="615"/>
      <c r="CX120" s="614"/>
      <c r="CY120" s="614"/>
      <c r="CZ120" s="614"/>
      <c r="DA120" s="614"/>
      <c r="DB120" s="614"/>
      <c r="DC120" s="6"/>
      <c r="DD120" s="6"/>
      <c r="DE120" s="6"/>
      <c r="DF120" s="6"/>
      <c r="DG120" s="6"/>
      <c r="DH120" s="6"/>
      <c r="DI120" s="6"/>
      <c r="DJ120" s="6"/>
      <c r="DK120" s="6"/>
      <c r="DL120" s="6"/>
      <c r="DM120" s="6"/>
      <c r="DN120" s="6"/>
      <c r="DO120" s="6"/>
      <c r="DP120" s="614"/>
      <c r="DQ120" s="614"/>
      <c r="DR120" s="614"/>
      <c r="DS120" s="614"/>
      <c r="DT120" s="614"/>
      <c r="DU120" s="6"/>
      <c r="DV120" s="6"/>
      <c r="DW120" s="6"/>
      <c r="DX120" s="6"/>
      <c r="DY120" s="6"/>
      <c r="DZ120" s="6"/>
      <c r="EA120" s="6"/>
      <c r="EB120" s="6"/>
      <c r="EC120" s="6"/>
      <c r="ED120" s="6"/>
      <c r="EE120" s="6"/>
      <c r="EF120" s="6"/>
      <c r="EG120" s="6"/>
    </row>
    <row r="121">
      <c r="A121" s="640"/>
      <c r="B121" s="281"/>
      <c r="C121" s="281">
        <f/>
        <v>0</v>
      </c>
      <c r="D121" s="668">
        <f t="shared" si="1103"/>
        <v>0</v>
      </c>
      <c r="E121" s="669"/>
      <c r="F121" s="640">
        <f/>
        <v>0</v>
      </c>
      <c r="G121" s="281">
        <f t="shared" si="1104"/>
        <v>0</v>
      </c>
      <c r="H121" s="281">
        <f t="shared" si="1105"/>
        <v>0</v>
      </c>
      <c r="I121" s="281">
        <f t="shared" si="1108"/>
        <v>0</v>
      </c>
      <c r="J121" s="281"/>
      <c r="K121" s="281">
        <f t="shared" si="1091"/>
        <v>0</v>
      </c>
      <c r="L121" s="281">
        <f t="shared" si="1106"/>
        <v>0</v>
      </c>
      <c r="M121" s="668">
        <f t="shared" si="1107"/>
        <v>0</v>
      </c>
      <c r="N121" s="665" t="s">
        <v>897</v>
      </c>
      <c r="O121" s="6" t="e">
        <f>(M117-(2*O117*0.05))</f>
        <v>#REF!</v>
      </c>
      <c r="P121" s="671">
        <f t="shared" si="1094"/>
        <v>0</v>
      </c>
      <c r="Q121" s="281">
        <f t="shared" si="1109"/>
        <v>0</v>
      </c>
      <c r="R121" s="281" t="e">
        <f t="shared" si="1109"/>
        <v>#REF!</v>
      </c>
      <c r="S121" s="281" t="e">
        <f t="shared" si="1095"/>
        <v>#REF!</v>
      </c>
      <c r="T121" s="281">
        <f t="shared" si="1096"/>
        <v>0</v>
      </c>
      <c r="U121" s="281" t="e">
        <f t="shared" si="1110"/>
        <v>#REF!</v>
      </c>
      <c r="V121" s="6" t="e">
        <f t="shared" si="1097"/>
        <v>#REF!</v>
      </c>
      <c r="W121" s="672" t="e">
        <f t="shared" si="1098"/>
        <v>#REF!</v>
      </c>
      <c r="X121" s="660">
        <f t="shared" si="1102"/>
        <v>0</v>
      </c>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8"/>
      <c r="AV121" s="614"/>
      <c r="AW121" s="614"/>
      <c r="AX121" s="614"/>
      <c r="AY121" s="614"/>
      <c r="AZ121" s="614"/>
      <c r="BA121" s="614"/>
      <c r="BB121" s="614"/>
      <c r="BC121" s="615"/>
      <c r="BD121" s="615"/>
      <c r="BE121" s="615"/>
      <c r="BF121" s="615"/>
      <c r="BG121" s="615"/>
      <c r="BH121" s="615"/>
      <c r="BI121" s="615"/>
      <c r="BN121" s="614"/>
      <c r="BO121" s="614"/>
      <c r="BP121" s="614"/>
      <c r="BQ121" s="614"/>
      <c r="BR121" s="614"/>
      <c r="BW121" s="615"/>
      <c r="BX121" s="615"/>
      <c r="BY121" s="615"/>
      <c r="BZ121" s="615"/>
      <c r="CA121" s="615"/>
      <c r="CF121" s="614"/>
      <c r="CG121" s="614"/>
      <c r="CH121" s="614"/>
      <c r="CI121" s="614"/>
      <c r="CJ121" s="614"/>
      <c r="CO121" s="615"/>
      <c r="CP121" s="615"/>
      <c r="CQ121" s="615"/>
      <c r="CR121" s="615"/>
      <c r="CS121" s="615"/>
      <c r="CX121" s="614"/>
      <c r="CY121" s="614"/>
      <c r="CZ121" s="614"/>
      <c r="DA121" s="614"/>
      <c r="DB121" s="614"/>
      <c r="DC121" s="6"/>
      <c r="DD121" s="6"/>
      <c r="DE121" s="6"/>
      <c r="DF121" s="6"/>
      <c r="DG121" s="6"/>
      <c r="DH121" s="6"/>
      <c r="DI121" s="6"/>
      <c r="DJ121" s="6"/>
      <c r="DK121" s="6"/>
      <c r="DL121" s="6"/>
      <c r="DM121" s="6"/>
      <c r="DN121" s="6"/>
      <c r="DO121" s="6"/>
      <c r="DP121" s="614"/>
      <c r="DQ121" s="614"/>
      <c r="DR121" s="614"/>
      <c r="DS121" s="614"/>
      <c r="DT121" s="614"/>
      <c r="DU121" s="6"/>
      <c r="DV121" s="6"/>
      <c r="DW121" s="6"/>
      <c r="DX121" s="6"/>
      <c r="DY121" s="6"/>
      <c r="DZ121" s="6"/>
      <c r="EA121" s="6"/>
      <c r="EB121" s="6"/>
      <c r="EC121" s="6"/>
      <c r="ED121" s="6"/>
      <c r="EE121" s="6"/>
      <c r="EF121" s="6"/>
      <c r="EG121" s="6"/>
    </row>
    <row r="122">
      <c r="A122" s="640"/>
      <c r="B122" s="281"/>
      <c r="C122" s="611">
        <f/>
        <v>0</v>
      </c>
      <c r="D122" s="668">
        <f t="shared" si="1103"/>
        <v>0</v>
      </c>
      <c r="E122" s="669"/>
      <c r="F122" s="640">
        <f/>
        <v>0</v>
      </c>
      <c r="G122" s="281">
        <f t="shared" si="1104"/>
        <v>0</v>
      </c>
      <c r="H122" s="281">
        <f t="shared" si="1105"/>
        <v>0</v>
      </c>
      <c r="I122" s="281">
        <f t="shared" si="1108"/>
        <v>0</v>
      </c>
      <c r="J122" s="281"/>
      <c r="K122" s="281">
        <f t="shared" si="1091"/>
        <v>0</v>
      </c>
      <c r="L122" s="281">
        <f t="shared" si="1106"/>
        <v>0</v>
      </c>
      <c r="M122" s="668">
        <f t="shared" si="1107"/>
        <v>0</v>
      </c>
      <c r="N122" s="665"/>
      <c r="O122" s="6"/>
      <c r="P122" s="671">
        <f t="shared" si="1094"/>
        <v>0</v>
      </c>
      <c r="Q122" s="281">
        <f t="shared" si="1109"/>
        <v>0</v>
      </c>
      <c r="R122" s="281" t="e">
        <f t="shared" si="1109"/>
        <v>#REF!</v>
      </c>
      <c r="S122" s="281" t="e">
        <f t="shared" si="1095"/>
        <v>#REF!</v>
      </c>
      <c r="T122" s="281">
        <f t="shared" si="1096"/>
        <v>0</v>
      </c>
      <c r="U122" s="281" t="e">
        <f t="shared" si="1110"/>
        <v>#REF!</v>
      </c>
      <c r="V122" s="6" t="e">
        <f t="shared" si="1097"/>
        <v>#REF!</v>
      </c>
      <c r="W122" s="672" t="e">
        <f t="shared" si="1098"/>
        <v>#REF!</v>
      </c>
      <c r="X122" s="660">
        <f t="shared" si="1102"/>
        <v>0</v>
      </c>
      <c r="Y122" s="251"/>
      <c r="Z122" s="251"/>
      <c r="AA122" s="251"/>
      <c r="AB122" s="251"/>
      <c r="AC122" s="251"/>
      <c r="AD122" s="251"/>
      <c r="AE122" s="251"/>
      <c r="AF122" s="251"/>
      <c r="AG122" s="251"/>
      <c r="AH122" s="251"/>
      <c r="AI122" s="251"/>
      <c r="AJ122" s="251"/>
      <c r="AK122" s="251"/>
      <c r="AL122" s="251"/>
      <c r="AM122" s="251"/>
      <c r="AN122" s="251"/>
      <c r="AO122" s="251"/>
      <c r="AP122" s="251"/>
      <c r="AQ122" s="251"/>
      <c r="AR122" s="251"/>
      <c r="AS122" s="251"/>
      <c r="AT122" s="251"/>
      <c r="AU122" s="8"/>
      <c r="AV122" s="614"/>
      <c r="AW122" s="614"/>
      <c r="AX122" s="614"/>
      <c r="AY122" s="614"/>
      <c r="AZ122" s="614"/>
      <c r="BA122" s="614"/>
      <c r="BB122" s="614"/>
      <c r="BC122" s="615"/>
      <c r="BD122" s="615"/>
      <c r="BE122" s="615"/>
      <c r="BF122" s="615"/>
      <c r="BG122" s="615"/>
      <c r="BH122" s="615"/>
      <c r="BI122" s="615"/>
      <c r="BN122" s="614"/>
      <c r="BO122" s="614"/>
      <c r="BP122" s="614"/>
      <c r="BQ122" s="614"/>
      <c r="BR122" s="614"/>
      <c r="BW122" s="615"/>
      <c r="BX122" s="615"/>
      <c r="BY122" s="615"/>
      <c r="BZ122" s="615"/>
      <c r="CA122" s="615"/>
      <c r="CF122" s="614"/>
      <c r="CG122" s="614"/>
      <c r="CH122" s="614"/>
      <c r="CI122" s="614"/>
      <c r="CJ122" s="614"/>
      <c r="CO122" s="615"/>
      <c r="CP122" s="615"/>
      <c r="CQ122" s="615"/>
      <c r="CR122" s="615"/>
      <c r="CS122" s="615"/>
      <c r="CX122" s="614"/>
      <c r="CY122" s="614"/>
      <c r="CZ122" s="614"/>
      <c r="DA122" s="614"/>
      <c r="DB122" s="614"/>
      <c r="DC122" s="6"/>
      <c r="DD122" s="6"/>
      <c r="DE122" s="6"/>
      <c r="DF122" s="6"/>
      <c r="DG122" s="6"/>
      <c r="DH122" s="6"/>
      <c r="DI122" s="6"/>
      <c r="DJ122" s="6"/>
      <c r="DK122" s="6"/>
      <c r="DL122" s="6"/>
      <c r="DM122" s="6"/>
      <c r="DN122" s="6"/>
      <c r="DO122" s="6"/>
      <c r="DP122" s="614"/>
      <c r="DQ122" s="614"/>
      <c r="DR122" s="614"/>
      <c r="DS122" s="614"/>
      <c r="DT122" s="614"/>
      <c r="DU122" s="6"/>
      <c r="DV122" s="6"/>
      <c r="DW122" s="6"/>
      <c r="DX122" s="6"/>
      <c r="DY122" s="6"/>
      <c r="DZ122" s="6"/>
      <c r="EA122" s="6"/>
      <c r="EB122" s="6"/>
      <c r="EC122" s="6"/>
      <c r="ED122" s="6"/>
      <c r="EE122" s="6"/>
      <c r="EF122" s="6"/>
      <c r="EG122" s="6"/>
    </row>
    <row r="123">
      <c r="A123" s="640"/>
      <c r="B123" s="281"/>
      <c r="C123" s="611">
        <f/>
        <v>0</v>
      </c>
      <c r="D123" s="668">
        <f t="shared" si="1103"/>
        <v>0</v>
      </c>
      <c r="E123" s="669"/>
      <c r="F123" s="640">
        <f/>
        <v>0</v>
      </c>
      <c r="G123" s="281">
        <f t="shared" si="1104"/>
        <v>0</v>
      </c>
      <c r="H123" s="281">
        <f t="shared" si="1105"/>
        <v>0</v>
      </c>
      <c r="I123" s="281">
        <f t="shared" si="1108"/>
        <v>0</v>
      </c>
      <c r="J123" s="281"/>
      <c r="K123" s="281">
        <f t="shared" si="1091"/>
        <v>0</v>
      </c>
      <c r="L123" s="281">
        <f t="shared" si="1106"/>
        <v>0</v>
      </c>
      <c r="M123" s="668">
        <f t="shared" si="1107"/>
        <v>0</v>
      </c>
      <c r="N123" s="665"/>
      <c r="O123" s="6"/>
      <c r="P123" s="671">
        <f t="shared" si="1094"/>
        <v>0</v>
      </c>
      <c r="Q123" s="281">
        <f t="shared" si="1109"/>
        <v>0</v>
      </c>
      <c r="R123" s="281" t="e">
        <f t="shared" si="1109"/>
        <v>#REF!</v>
      </c>
      <c r="S123" s="281" t="e">
        <f t="shared" si="1095"/>
        <v>#REF!</v>
      </c>
      <c r="T123" s="281">
        <f t="shared" si="1096"/>
        <v>0</v>
      </c>
      <c r="U123" s="281" t="e">
        <f t="shared" si="1110"/>
        <v>#REF!</v>
      </c>
      <c r="V123" s="6" t="e">
        <f t="shared" si="1097"/>
        <v>#REF!</v>
      </c>
      <c r="W123" s="672" t="e">
        <f t="shared" si="1098"/>
        <v>#REF!</v>
      </c>
      <c r="X123" s="660">
        <f t="shared" si="1102"/>
        <v>0</v>
      </c>
      <c r="Y123" s="251"/>
      <c r="Z123" s="251"/>
      <c r="AA123" s="251"/>
      <c r="AB123" s="251"/>
      <c r="AC123" s="251"/>
      <c r="AD123" s="251"/>
      <c r="AE123" s="251"/>
      <c r="AF123" s="251"/>
      <c r="AG123" s="251"/>
      <c r="AH123" s="251"/>
      <c r="AI123" s="251"/>
      <c r="AJ123" s="251"/>
      <c r="AK123" s="251"/>
      <c r="AL123" s="251"/>
      <c r="AM123" s="251"/>
      <c r="AN123" s="251"/>
      <c r="AO123" s="251"/>
      <c r="AP123" s="251"/>
      <c r="AQ123" s="251"/>
      <c r="AR123" s="251"/>
      <c r="AS123" s="251"/>
      <c r="AT123" s="251"/>
      <c r="AU123" s="8"/>
      <c r="AV123" s="614"/>
      <c r="AW123" s="614"/>
      <c r="AX123" s="614"/>
      <c r="AY123" s="614"/>
      <c r="AZ123" s="614"/>
      <c r="BA123" s="614"/>
      <c r="BB123" s="614"/>
      <c r="BC123" s="615"/>
      <c r="BD123" s="615"/>
      <c r="BE123" s="615"/>
      <c r="BF123" s="615"/>
      <c r="BG123" s="615"/>
      <c r="BH123" s="615"/>
      <c r="BI123" s="615"/>
      <c r="BN123" s="614"/>
      <c r="BO123" s="614"/>
      <c r="BP123" s="614"/>
      <c r="BQ123" s="614"/>
      <c r="BR123" s="614"/>
      <c r="BW123" s="615"/>
      <c r="BX123" s="615"/>
      <c r="BY123" s="615"/>
      <c r="BZ123" s="615"/>
      <c r="CA123" s="615"/>
      <c r="CF123" s="614"/>
      <c r="CG123" s="614"/>
      <c r="CH123" s="614"/>
      <c r="CI123" s="614"/>
      <c r="CJ123" s="614"/>
      <c r="CO123" s="615"/>
      <c r="CP123" s="615"/>
      <c r="CQ123" s="615"/>
      <c r="CR123" s="615"/>
      <c r="CS123" s="615"/>
      <c r="CX123" s="614"/>
      <c r="CY123" s="614"/>
      <c r="CZ123" s="614"/>
      <c r="DA123" s="614"/>
      <c r="DB123" s="614"/>
      <c r="DC123" s="6"/>
      <c r="DD123" s="6"/>
      <c r="DE123" s="6"/>
      <c r="DF123" s="6"/>
      <c r="DG123" s="6"/>
      <c r="DH123" s="6"/>
      <c r="DI123" s="6"/>
      <c r="DJ123" s="6"/>
      <c r="DK123" s="6"/>
      <c r="DL123" s="6"/>
      <c r="DM123" s="6"/>
      <c r="DN123" s="6"/>
      <c r="DO123" s="6"/>
      <c r="DP123" s="614"/>
      <c r="DQ123" s="614"/>
      <c r="DR123" s="614"/>
      <c r="DS123" s="614"/>
      <c r="DT123" s="614"/>
      <c r="DU123" s="6"/>
      <c r="DV123" s="6"/>
      <c r="DW123" s="6"/>
      <c r="DX123" s="6"/>
      <c r="DY123" s="6"/>
      <c r="DZ123" s="6"/>
      <c r="EA123" s="6"/>
      <c r="EB123" s="6"/>
      <c r="EC123" s="6"/>
      <c r="ED123" s="6"/>
      <c r="EE123" s="6"/>
      <c r="EF123" s="6"/>
      <c r="EG123" s="6"/>
    </row>
    <row r="124">
      <c r="A124" s="640"/>
      <c r="B124" s="281"/>
      <c r="C124" s="611">
        <f/>
        <v>0</v>
      </c>
      <c r="D124" s="668">
        <f t="shared" si="1103"/>
        <v>0</v>
      </c>
      <c r="E124" s="669"/>
      <c r="F124" s="640">
        <f/>
        <v>0</v>
      </c>
      <c r="G124" s="281">
        <f t="shared" si="1104"/>
        <v>0</v>
      </c>
      <c r="H124" s="281">
        <f t="shared" si="1105"/>
        <v>0</v>
      </c>
      <c r="I124" s="281">
        <f t="shared" si="1108"/>
        <v>0</v>
      </c>
      <c r="J124" s="281"/>
      <c r="K124" s="281">
        <f t="shared" si="1091"/>
        <v>0</v>
      </c>
      <c r="L124" s="281">
        <f t="shared" si="1106"/>
        <v>0</v>
      </c>
      <c r="M124" s="668">
        <f t="shared" si="1107"/>
        <v>0</v>
      </c>
      <c r="N124" s="665"/>
      <c r="O124" s="6"/>
      <c r="P124" s="671">
        <f t="shared" si="1094"/>
        <v>0</v>
      </c>
      <c r="Q124" s="281">
        <f t="shared" si="1109"/>
        <v>0</v>
      </c>
      <c r="R124" s="281" t="e">
        <f t="shared" si="1109"/>
        <v>#REF!</v>
      </c>
      <c r="S124" s="281" t="e">
        <f t="shared" si="1095"/>
        <v>#REF!</v>
      </c>
      <c r="T124" s="281">
        <f t="shared" si="1096"/>
        <v>0</v>
      </c>
      <c r="U124" s="281" t="e">
        <f t="shared" si="1110"/>
        <v>#REF!</v>
      </c>
      <c r="V124" s="6" t="e">
        <f t="shared" si="1097"/>
        <v>#REF!</v>
      </c>
      <c r="W124" s="672" t="e">
        <f t="shared" si="1098"/>
        <v>#REF!</v>
      </c>
      <c r="X124" s="660">
        <f t="shared" si="1102"/>
        <v>0</v>
      </c>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8"/>
      <c r="AV124" s="614"/>
      <c r="AW124" s="614"/>
      <c r="AX124" s="614"/>
      <c r="AY124" s="614"/>
      <c r="AZ124" s="614"/>
      <c r="BA124" s="614"/>
      <c r="BB124" s="614"/>
      <c r="BC124" s="615"/>
      <c r="BD124" s="615"/>
      <c r="BE124" s="615"/>
      <c r="BF124" s="615"/>
      <c r="BG124" s="615"/>
      <c r="BH124" s="615"/>
      <c r="BI124" s="615"/>
      <c r="BN124" s="614"/>
      <c r="BO124" s="614"/>
      <c r="BP124" s="614"/>
      <c r="BQ124" s="614"/>
      <c r="BR124" s="614"/>
      <c r="BW124" s="615"/>
      <c r="BX124" s="615"/>
      <c r="BY124" s="615"/>
      <c r="BZ124" s="615"/>
      <c r="CA124" s="615"/>
      <c r="CF124" s="614"/>
      <c r="CG124" s="614"/>
      <c r="CH124" s="614"/>
      <c r="CI124" s="614"/>
      <c r="CJ124" s="614"/>
      <c r="CO124" s="615"/>
      <c r="CP124" s="615"/>
      <c r="CQ124" s="615"/>
      <c r="CR124" s="615"/>
      <c r="CS124" s="615"/>
      <c r="CX124" s="614"/>
      <c r="CY124" s="614"/>
      <c r="CZ124" s="614"/>
      <c r="DA124" s="614"/>
      <c r="DB124" s="614"/>
      <c r="DC124" s="6"/>
      <c r="DD124" s="6"/>
      <c r="DE124" s="6"/>
      <c r="DF124" s="6"/>
      <c r="DG124" s="6"/>
      <c r="DH124" s="6"/>
      <c r="DI124" s="6"/>
      <c r="DJ124" s="6"/>
      <c r="DK124" s="6"/>
      <c r="DL124" s="6"/>
      <c r="DM124" s="6"/>
      <c r="DN124" s="6"/>
      <c r="DO124" s="6"/>
      <c r="DP124" s="614"/>
      <c r="DQ124" s="614"/>
      <c r="DR124" s="614"/>
      <c r="DS124" s="614"/>
      <c r="DT124" s="614"/>
      <c r="DU124" s="6"/>
      <c r="DV124" s="6"/>
      <c r="DW124" s="6"/>
      <c r="DX124" s="6"/>
      <c r="DY124" s="6"/>
      <c r="DZ124" s="6"/>
      <c r="EA124" s="6"/>
      <c r="EB124" s="6"/>
      <c r="EC124" s="6"/>
      <c r="ED124" s="6"/>
      <c r="EE124" s="6"/>
      <c r="EF124" s="6"/>
      <c r="EG124" s="6"/>
    </row>
    <row r="125">
      <c r="A125" s="640"/>
      <c r="B125" s="281"/>
      <c r="C125" s="611"/>
      <c r="D125" s="668"/>
      <c r="E125" s="669"/>
      <c r="F125" s="640">
        <f>formulas!KP13</f>
        <v>0</v>
      </c>
      <c r="G125" s="281"/>
      <c r="H125" s="281">
        <f t="shared" si="1105"/>
        <v>0</v>
      </c>
      <c r="I125" s="281">
        <f t="shared" si="1108"/>
        <v>0</v>
      </c>
      <c r="J125" s="281"/>
      <c r="K125" s="281">
        <f t="shared" si="1091"/>
        <v>0</v>
      </c>
      <c r="L125" s="281">
        <f t="shared" si="1106"/>
        <v>0</v>
      </c>
      <c r="M125" s="668">
        <f t="shared" si="1107"/>
        <v>0</v>
      </c>
      <c r="N125" s="665"/>
      <c r="O125" s="6"/>
      <c r="P125" s="671">
        <f t="shared" si="1094"/>
        <v>0</v>
      </c>
      <c r="Q125" s="281">
        <f t="shared" si="1109"/>
        <v>0</v>
      </c>
      <c r="R125" s="281" t="e">
        <f t="shared" si="1109"/>
        <v>#REF!</v>
      </c>
      <c r="S125" s="281" t="e">
        <f t="shared" si="1095"/>
        <v>#REF!</v>
      </c>
      <c r="T125" s="281">
        <f t="shared" si="1096"/>
        <v>0</v>
      </c>
      <c r="U125" s="281" t="e">
        <f t="shared" si="1110"/>
        <v>#REF!</v>
      </c>
      <c r="V125" s="6" t="e">
        <f t="shared" si="1097"/>
        <v>#REF!</v>
      </c>
      <c r="W125" s="672" t="e">
        <f t="shared" si="1098"/>
        <v>#REF!</v>
      </c>
      <c r="X125" s="660">
        <f t="shared" si="1102"/>
        <v>0</v>
      </c>
      <c r="Y125" s="251"/>
      <c r="Z125" s="251"/>
      <c r="AA125" s="251"/>
      <c r="AB125" s="251"/>
      <c r="AC125" s="251"/>
      <c r="AD125" s="251"/>
      <c r="AE125" s="251"/>
      <c r="AF125" s="251"/>
      <c r="AG125" s="251"/>
      <c r="AH125" s="251"/>
      <c r="AI125" s="251"/>
      <c r="AJ125" s="251"/>
      <c r="AK125" s="251"/>
      <c r="AL125" s="251"/>
      <c r="AM125" s="251"/>
      <c r="AN125" s="251"/>
      <c r="AO125" s="251"/>
      <c r="AP125" s="251"/>
      <c r="AQ125" s="251"/>
      <c r="AR125" s="251"/>
      <c r="AS125" s="251"/>
      <c r="AT125" s="251"/>
      <c r="AU125" s="8"/>
      <c r="AV125" s="614"/>
      <c r="AW125" s="614"/>
      <c r="AX125" s="614"/>
      <c r="AY125" s="614"/>
      <c r="AZ125" s="614"/>
      <c r="BA125" s="614"/>
      <c r="BB125" s="614"/>
      <c r="BC125" s="615"/>
      <c r="BD125" s="615"/>
      <c r="BE125" s="615"/>
      <c r="BF125" s="615"/>
      <c r="BG125" s="615"/>
      <c r="BH125" s="615"/>
      <c r="BI125" s="615"/>
      <c r="BN125" s="614"/>
      <c r="BO125" s="614"/>
      <c r="BP125" s="614"/>
      <c r="BQ125" s="614"/>
      <c r="BR125" s="614"/>
      <c r="BW125" s="615"/>
      <c r="BX125" s="615"/>
      <c r="BY125" s="615"/>
      <c r="BZ125" s="615"/>
      <c r="CA125" s="615"/>
      <c r="CF125" s="614"/>
      <c r="CG125" s="614"/>
      <c r="CH125" s="614"/>
      <c r="CI125" s="614"/>
      <c r="CJ125" s="614"/>
      <c r="CO125" s="615"/>
      <c r="CP125" s="615"/>
      <c r="CQ125" s="615"/>
      <c r="CR125" s="615"/>
      <c r="CS125" s="615"/>
      <c r="CX125" s="614"/>
      <c r="CY125" s="614"/>
      <c r="CZ125" s="614"/>
      <c r="DA125" s="614"/>
      <c r="DB125" s="614"/>
      <c r="DC125" s="6"/>
      <c r="DD125" s="6"/>
      <c r="DE125" s="6"/>
      <c r="DF125" s="6"/>
      <c r="DG125" s="6"/>
      <c r="DH125" s="6"/>
      <c r="DI125" s="6"/>
      <c r="DJ125" s="6"/>
      <c r="DK125" s="6"/>
      <c r="DL125" s="6"/>
      <c r="DM125" s="6"/>
      <c r="DN125" s="6"/>
      <c r="DO125" s="6"/>
      <c r="DP125" s="614"/>
      <c r="DQ125" s="614"/>
      <c r="DR125" s="614"/>
      <c r="DS125" s="614"/>
      <c r="DT125" s="614"/>
      <c r="DU125" s="6"/>
      <c r="DV125" s="6"/>
      <c r="DW125" s="6"/>
      <c r="DX125" s="6"/>
      <c r="DY125" s="6"/>
      <c r="DZ125" s="6"/>
      <c r="EA125" s="6"/>
      <c r="EB125" s="6"/>
      <c r="EC125" s="6"/>
      <c r="ED125" s="6"/>
      <c r="EE125" s="6"/>
      <c r="EF125" s="6"/>
      <c r="EG125" s="6"/>
    </row>
    <row r="126">
      <c r="A126" s="640"/>
      <c r="B126" s="281"/>
      <c r="C126" s="611"/>
      <c r="D126" s="668"/>
      <c r="E126" s="669"/>
      <c r="F126" s="640">
        <f>formulas!KP14</f>
        <v>0</v>
      </c>
      <c r="G126" s="281"/>
      <c r="H126" s="281">
        <f t="shared" si="1105"/>
        <v>0</v>
      </c>
      <c r="I126" s="281">
        <f t="shared" si="1108"/>
        <v>0</v>
      </c>
      <c r="J126" s="281"/>
      <c r="K126" s="281">
        <f t="shared" si="1091"/>
        <v>0</v>
      </c>
      <c r="L126" s="281">
        <f t="shared" si="1106"/>
        <v>0</v>
      </c>
      <c r="M126" s="668">
        <f t="shared" si="1107"/>
        <v>0</v>
      </c>
      <c r="N126" s="665"/>
      <c r="O126" s="6"/>
      <c r="P126" s="671">
        <f t="shared" si="1094"/>
        <v>0</v>
      </c>
      <c r="Q126" s="281">
        <f t="shared" si="1109"/>
        <v>0</v>
      </c>
      <c r="R126" s="281" t="e">
        <f t="shared" si="1109"/>
        <v>#REF!</v>
      </c>
      <c r="S126" s="281" t="e">
        <f t="shared" si="1095"/>
        <v>#REF!</v>
      </c>
      <c r="T126" s="281">
        <f t="shared" si="1096"/>
        <v>0</v>
      </c>
      <c r="U126" s="281" t="e">
        <f t="shared" si="1110"/>
        <v>#REF!</v>
      </c>
      <c r="V126" s="6" t="e">
        <f t="shared" si="1097"/>
        <v>#REF!</v>
      </c>
      <c r="W126" s="672" t="e">
        <f t="shared" si="1098"/>
        <v>#REF!</v>
      </c>
      <c r="X126" s="660">
        <f t="shared" si="1102"/>
        <v>0</v>
      </c>
      <c r="Y126" s="251"/>
      <c r="Z126" s="251"/>
      <c r="AA126" s="251"/>
      <c r="AB126" s="251"/>
      <c r="AC126" s="251"/>
      <c r="AD126" s="251"/>
      <c r="AE126" s="251"/>
      <c r="AF126" s="251"/>
      <c r="AG126" s="251"/>
      <c r="AH126" s="251"/>
      <c r="AI126" s="251"/>
      <c r="AJ126" s="251"/>
      <c r="AK126" s="251"/>
      <c r="AL126" s="251"/>
      <c r="AM126" s="251"/>
      <c r="AN126" s="251"/>
      <c r="AO126" s="251"/>
      <c r="AP126" s="251"/>
      <c r="AQ126" s="251"/>
      <c r="AR126" s="251"/>
      <c r="AS126" s="251"/>
      <c r="AT126" s="251"/>
      <c r="AU126" s="8"/>
      <c r="AV126" s="614"/>
      <c r="AW126" s="614"/>
      <c r="AX126" s="614"/>
      <c r="AY126" s="614"/>
      <c r="AZ126" s="614"/>
      <c r="BA126" s="614"/>
      <c r="BB126" s="614"/>
      <c r="BC126" s="615"/>
      <c r="BD126" s="615"/>
      <c r="BE126" s="615"/>
      <c r="BF126" s="615"/>
      <c r="BG126" s="615"/>
      <c r="BH126" s="615"/>
      <c r="BI126" s="615"/>
      <c r="BN126" s="614"/>
      <c r="BO126" s="614"/>
      <c r="BP126" s="614"/>
      <c r="BQ126" s="614"/>
      <c r="BR126" s="614"/>
      <c r="BW126" s="615"/>
      <c r="BX126" s="615"/>
      <c r="BY126" s="615"/>
      <c r="BZ126" s="615"/>
      <c r="CA126" s="615"/>
      <c r="CF126" s="614"/>
      <c r="CG126" s="614"/>
      <c r="CH126" s="614"/>
      <c r="CI126" s="614"/>
      <c r="CJ126" s="614"/>
      <c r="CO126" s="615"/>
      <c r="CP126" s="615"/>
      <c r="CQ126" s="615"/>
      <c r="CR126" s="615"/>
      <c r="CS126" s="615"/>
      <c r="CX126" s="614"/>
      <c r="CY126" s="614"/>
      <c r="CZ126" s="614"/>
      <c r="DA126" s="614"/>
      <c r="DB126" s="614"/>
      <c r="DC126" s="6"/>
      <c r="DD126" s="6"/>
      <c r="DE126" s="6"/>
      <c r="DF126" s="6"/>
      <c r="DG126" s="6"/>
      <c r="DH126" s="6"/>
      <c r="DI126" s="6"/>
      <c r="DJ126" s="6"/>
      <c r="DK126" s="6"/>
      <c r="DL126" s="6"/>
      <c r="DM126" s="6"/>
      <c r="DN126" s="6"/>
      <c r="DO126" s="6"/>
      <c r="DP126" s="614"/>
      <c r="DQ126" s="614"/>
      <c r="DR126" s="614"/>
      <c r="DS126" s="614"/>
      <c r="DT126" s="614"/>
      <c r="DU126" s="6"/>
      <c r="DV126" s="6"/>
      <c r="DW126" s="6"/>
      <c r="DX126" s="6"/>
      <c r="DY126" s="6"/>
      <c r="DZ126" s="6"/>
      <c r="EA126" s="6"/>
      <c r="EB126" s="6"/>
      <c r="EC126" s="6"/>
      <c r="ED126" s="6"/>
      <c r="EE126" s="6"/>
      <c r="EF126" s="6"/>
      <c r="EG126" s="6"/>
    </row>
    <row r="127">
      <c r="A127" s="640"/>
      <c r="B127" s="281"/>
      <c r="C127" s="611"/>
      <c r="D127" s="668"/>
      <c r="E127" s="669"/>
      <c r="F127" s="640">
        <f>formulas!KP15</f>
        <v>0</v>
      </c>
      <c r="G127" s="281"/>
      <c r="H127" s="281">
        <f t="shared" si="1105"/>
        <v>0</v>
      </c>
      <c r="I127" s="281">
        <f t="shared" si="1108"/>
        <v>0</v>
      </c>
      <c r="J127" s="281"/>
      <c r="K127" s="281">
        <f t="shared" si="1091"/>
        <v>0</v>
      </c>
      <c r="L127" s="281">
        <f t="shared" si="1106"/>
        <v>0</v>
      </c>
      <c r="M127" s="668">
        <f t="shared" si="1107"/>
        <v>0</v>
      </c>
      <c r="N127" s="665"/>
      <c r="O127" s="6"/>
      <c r="P127" s="671">
        <f t="shared" si="1094"/>
        <v>0</v>
      </c>
      <c r="Q127" s="281">
        <f t="shared" si="1109"/>
        <v>0</v>
      </c>
      <c r="R127" s="281" t="e">
        <f t="shared" si="1109"/>
        <v>#REF!</v>
      </c>
      <c r="S127" s="281" t="e">
        <f t="shared" si="1095"/>
        <v>#REF!</v>
      </c>
      <c r="T127" s="281">
        <f t="shared" si="1096"/>
        <v>0</v>
      </c>
      <c r="U127" s="281" t="e">
        <f t="shared" si="1110"/>
        <v>#REF!</v>
      </c>
      <c r="V127" s="6" t="e">
        <f t="shared" si="1097"/>
        <v>#REF!</v>
      </c>
      <c r="W127" s="672" t="e">
        <f t="shared" si="1098"/>
        <v>#REF!</v>
      </c>
      <c r="X127" s="660">
        <f t="shared" si="1102"/>
        <v>0</v>
      </c>
      <c r="Y127" s="251"/>
      <c r="Z127" s="251"/>
      <c r="AA127" s="251"/>
      <c r="AB127" s="251"/>
      <c r="AC127" s="251"/>
      <c r="AD127" s="251"/>
      <c r="AE127" s="251"/>
      <c r="AF127" s="251"/>
      <c r="AG127" s="251"/>
      <c r="AH127" s="251"/>
      <c r="AI127" s="251"/>
      <c r="AJ127" s="251"/>
      <c r="AK127" s="251"/>
      <c r="AL127" s="251"/>
      <c r="AM127" s="251"/>
      <c r="AN127" s="251"/>
      <c r="AO127" s="251"/>
      <c r="AP127" s="251"/>
      <c r="AQ127" s="251"/>
      <c r="AR127" s="251"/>
      <c r="AS127" s="251"/>
      <c r="AT127" s="251"/>
      <c r="AU127" s="8"/>
      <c r="AV127" s="614"/>
      <c r="AW127" s="614"/>
      <c r="AX127" s="614"/>
      <c r="AY127" s="614"/>
      <c r="AZ127" s="614"/>
      <c r="BA127" s="614"/>
      <c r="BB127" s="614"/>
      <c r="BC127" s="615"/>
      <c r="BD127" s="615"/>
      <c r="BE127" s="615"/>
      <c r="BF127" s="615"/>
      <c r="BG127" s="615"/>
      <c r="BH127" s="615"/>
      <c r="BI127" s="615"/>
      <c r="BN127" s="614"/>
      <c r="BO127" s="614"/>
      <c r="BP127" s="614"/>
      <c r="BQ127" s="614"/>
      <c r="BR127" s="614"/>
      <c r="BW127" s="615"/>
      <c r="BX127" s="615"/>
      <c r="BY127" s="615"/>
      <c r="BZ127" s="615"/>
      <c r="CA127" s="615"/>
      <c r="CF127" s="614"/>
      <c r="CG127" s="614"/>
      <c r="CH127" s="614"/>
      <c r="CI127" s="614"/>
      <c r="CJ127" s="614"/>
      <c r="CO127" s="615"/>
      <c r="CP127" s="615"/>
      <c r="CQ127" s="615"/>
      <c r="CR127" s="615"/>
      <c r="CS127" s="615"/>
      <c r="CX127" s="614"/>
      <c r="CY127" s="614"/>
      <c r="CZ127" s="614"/>
      <c r="DA127" s="614"/>
      <c r="DB127" s="614"/>
      <c r="DC127" s="6"/>
      <c r="DD127" s="6"/>
      <c r="DE127" s="6"/>
      <c r="DF127" s="6"/>
      <c r="DG127" s="6"/>
      <c r="DH127" s="6"/>
      <c r="DI127" s="6"/>
      <c r="DJ127" s="6"/>
      <c r="DK127" s="6"/>
      <c r="DL127" s="6"/>
      <c r="DM127" s="6"/>
      <c r="DN127" s="6"/>
      <c r="DO127" s="6"/>
      <c r="DP127" s="614"/>
      <c r="DQ127" s="614"/>
      <c r="DR127" s="614"/>
      <c r="DS127" s="614"/>
      <c r="DT127" s="614"/>
      <c r="DU127" s="6"/>
      <c r="DV127" s="6"/>
      <c r="DW127" s="6"/>
      <c r="DX127" s="6"/>
      <c r="DY127" s="6"/>
      <c r="DZ127" s="6"/>
      <c r="EA127" s="6"/>
      <c r="EB127" s="6"/>
      <c r="EC127" s="6"/>
      <c r="ED127" s="6"/>
      <c r="EE127" s="6"/>
      <c r="EF127" s="6"/>
      <c r="EG127" s="6"/>
    </row>
    <row r="128">
      <c r="A128" s="640"/>
      <c r="B128" s="281"/>
      <c r="C128" s="611"/>
      <c r="D128" s="668"/>
      <c r="E128" s="669"/>
      <c r="F128" s="640">
        <f>formulas!KP16</f>
        <v>0</v>
      </c>
      <c r="G128" s="281"/>
      <c r="H128" s="281">
        <f t="shared" si="1105"/>
        <v>0</v>
      </c>
      <c r="I128" s="281">
        <f t="shared" si="1108"/>
        <v>0</v>
      </c>
      <c r="J128" s="281"/>
      <c r="K128" s="281">
        <f t="shared" si="1091"/>
        <v>0</v>
      </c>
      <c r="L128" s="281">
        <f t="shared" si="1106"/>
        <v>0</v>
      </c>
      <c r="M128" s="668">
        <f t="shared" si="1107"/>
        <v>0</v>
      </c>
      <c r="N128" s="665"/>
      <c r="O128" s="6"/>
      <c r="P128" s="671">
        <f t="shared" si="1094"/>
        <v>0</v>
      </c>
      <c r="Q128" s="281">
        <f t="shared" si="1109"/>
        <v>0</v>
      </c>
      <c r="R128" s="281" t="e">
        <f t="shared" si="1109"/>
        <v>#REF!</v>
      </c>
      <c r="S128" s="281" t="e">
        <f t="shared" si="1095"/>
        <v>#REF!</v>
      </c>
      <c r="T128" s="281">
        <f t="shared" si="1096"/>
        <v>0</v>
      </c>
      <c r="U128" s="281" t="e">
        <f t="shared" si="1110"/>
        <v>#REF!</v>
      </c>
      <c r="V128" s="6" t="e">
        <f t="shared" si="1097"/>
        <v>#REF!</v>
      </c>
      <c r="W128" s="672" t="e">
        <f t="shared" si="1098"/>
        <v>#REF!</v>
      </c>
      <c r="X128" s="660">
        <f t="shared" si="1102"/>
        <v>0</v>
      </c>
      <c r="Y128" s="251"/>
      <c r="Z128" s="251"/>
      <c r="AA128" s="251"/>
      <c r="AB128" s="251"/>
      <c r="AC128" s="251"/>
      <c r="AD128" s="251"/>
      <c r="AE128" s="251"/>
      <c r="AF128" s="251"/>
      <c r="AG128" s="251"/>
      <c r="AH128" s="251"/>
      <c r="AI128" s="251"/>
      <c r="AJ128" s="251"/>
      <c r="AK128" s="251"/>
      <c r="AL128" s="251"/>
      <c r="AM128" s="251"/>
      <c r="AN128" s="251"/>
      <c r="AO128" s="251"/>
      <c r="AP128" s="251"/>
      <c r="AQ128" s="251"/>
      <c r="AR128" s="251"/>
      <c r="AS128" s="251"/>
      <c r="AT128" s="251"/>
      <c r="AU128" s="8"/>
      <c r="AV128" s="614"/>
      <c r="AW128" s="614"/>
      <c r="AX128" s="614"/>
      <c r="AY128" s="614"/>
      <c r="AZ128" s="614"/>
      <c r="BA128" s="614"/>
      <c r="BB128" s="614"/>
      <c r="BC128" s="615"/>
      <c r="BD128" s="615"/>
      <c r="BE128" s="615"/>
      <c r="BF128" s="615"/>
      <c r="BG128" s="615"/>
      <c r="BH128" s="615"/>
      <c r="BI128" s="615"/>
      <c r="BN128" s="614"/>
      <c r="BO128" s="614"/>
      <c r="BP128" s="614"/>
      <c r="BQ128" s="614"/>
      <c r="BR128" s="614"/>
      <c r="BW128" s="615"/>
      <c r="BX128" s="615"/>
      <c r="BY128" s="615"/>
      <c r="BZ128" s="615"/>
      <c r="CA128" s="615"/>
      <c r="CF128" s="614"/>
      <c r="CG128" s="614"/>
      <c r="CH128" s="614"/>
      <c r="CI128" s="614"/>
      <c r="CJ128" s="614"/>
      <c r="CO128" s="615"/>
      <c r="CP128" s="615"/>
      <c r="CQ128" s="615"/>
      <c r="CR128" s="615"/>
      <c r="CS128" s="615"/>
      <c r="CX128" s="614"/>
      <c r="CY128" s="614"/>
      <c r="CZ128" s="614"/>
      <c r="DA128" s="614"/>
      <c r="DB128" s="614"/>
      <c r="DC128" s="6"/>
      <c r="DD128" s="6"/>
      <c r="DE128" s="6"/>
      <c r="DF128" s="6"/>
      <c r="DG128" s="6"/>
      <c r="DH128" s="6"/>
      <c r="DI128" s="6"/>
      <c r="DJ128" s="6"/>
      <c r="DK128" s="6"/>
      <c r="DL128" s="6"/>
      <c r="DM128" s="6"/>
      <c r="DN128" s="6"/>
      <c r="DO128" s="6"/>
      <c r="DP128" s="614"/>
      <c r="DQ128" s="614"/>
      <c r="DR128" s="614"/>
      <c r="DS128" s="614"/>
      <c r="DT128" s="614"/>
      <c r="DU128" s="6"/>
      <c r="DV128" s="6"/>
      <c r="DW128" s="6"/>
      <c r="DX128" s="6"/>
      <c r="DY128" s="6"/>
      <c r="DZ128" s="6"/>
      <c r="EA128" s="6"/>
      <c r="EB128" s="6"/>
      <c r="EC128" s="6"/>
      <c r="ED128" s="6"/>
      <c r="EE128" s="6"/>
      <c r="EF128" s="6"/>
      <c r="EG128" s="6"/>
    </row>
    <row r="129">
      <c r="A129" s="640"/>
      <c r="B129" s="281"/>
      <c r="C129" s="611"/>
      <c r="D129" s="668"/>
      <c r="E129" s="669"/>
      <c r="F129" s="640">
        <f>formulas!KP17</f>
        <v>0</v>
      </c>
      <c r="G129" s="281"/>
      <c r="H129" s="281">
        <f t="shared" si="1105"/>
        <v>0</v>
      </c>
      <c r="I129" s="281">
        <f t="shared" si="1108"/>
        <v>0</v>
      </c>
      <c r="J129" s="281"/>
      <c r="K129" s="281">
        <f t="shared" si="1091"/>
        <v>0</v>
      </c>
      <c r="L129" s="281">
        <f t="shared" si="1106"/>
        <v>0</v>
      </c>
      <c r="M129" s="668">
        <f t="shared" si="1107"/>
        <v>0</v>
      </c>
      <c r="N129" s="665"/>
      <c r="O129" s="6"/>
      <c r="P129" s="671">
        <f t="shared" si="1094"/>
        <v>0</v>
      </c>
      <c r="Q129" s="281">
        <f t="shared" si="1109"/>
        <v>0</v>
      </c>
      <c r="R129" s="281" t="e">
        <f t="shared" si="1109"/>
        <v>#REF!</v>
      </c>
      <c r="S129" s="281" t="e">
        <f t="shared" si="1095"/>
        <v>#REF!</v>
      </c>
      <c r="T129" s="281">
        <f t="shared" si="1096"/>
        <v>0</v>
      </c>
      <c r="U129" s="281" t="e">
        <f t="shared" si="1110"/>
        <v>#REF!</v>
      </c>
      <c r="V129" s="6" t="e">
        <f t="shared" si="1097"/>
        <v>#REF!</v>
      </c>
      <c r="W129" s="672" t="e">
        <f t="shared" si="1098"/>
        <v>#REF!</v>
      </c>
      <c r="X129" s="660">
        <f t="shared" si="1102"/>
        <v>0</v>
      </c>
      <c r="Y129" s="251"/>
      <c r="Z129" s="251"/>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8"/>
      <c r="AV129" s="614"/>
      <c r="AW129" s="614"/>
      <c r="AX129" s="614"/>
      <c r="AY129" s="614"/>
      <c r="AZ129" s="614"/>
      <c r="BA129" s="614"/>
      <c r="BB129" s="614"/>
      <c r="BC129" s="615"/>
      <c r="BD129" s="615"/>
      <c r="BE129" s="615"/>
      <c r="BF129" s="615"/>
      <c r="BG129" s="615"/>
      <c r="BH129" s="615"/>
      <c r="BI129" s="615"/>
      <c r="BN129" s="614"/>
      <c r="BO129" s="614"/>
      <c r="BP129" s="614"/>
      <c r="BQ129" s="614"/>
      <c r="BR129" s="614"/>
      <c r="BW129" s="615"/>
      <c r="BX129" s="615"/>
      <c r="BY129" s="615"/>
      <c r="BZ129" s="615"/>
      <c r="CA129" s="615"/>
      <c r="CF129" s="614"/>
      <c r="CG129" s="614"/>
      <c r="CH129" s="614"/>
      <c r="CI129" s="614"/>
      <c r="CJ129" s="614"/>
      <c r="CO129" s="615"/>
      <c r="CP129" s="615"/>
      <c r="CQ129" s="615"/>
      <c r="CR129" s="615"/>
      <c r="CS129" s="615"/>
      <c r="CX129" s="614"/>
      <c r="CY129" s="614"/>
      <c r="CZ129" s="614"/>
      <c r="DA129" s="614"/>
      <c r="DB129" s="614"/>
      <c r="DC129" s="6"/>
      <c r="DD129" s="6"/>
      <c r="DE129" s="6"/>
      <c r="DF129" s="6"/>
      <c r="DG129" s="6"/>
      <c r="DH129" s="6"/>
      <c r="DI129" s="6"/>
      <c r="DJ129" s="6"/>
      <c r="DK129" s="6"/>
      <c r="DL129" s="6"/>
      <c r="DM129" s="6"/>
      <c r="DN129" s="6"/>
      <c r="DO129" s="6"/>
      <c r="DP129" s="614"/>
      <c r="DQ129" s="614"/>
      <c r="DR129" s="614"/>
      <c r="DS129" s="614"/>
      <c r="DT129" s="614"/>
      <c r="DU129" s="6"/>
      <c r="DV129" s="6"/>
      <c r="DW129" s="6"/>
      <c r="DX129" s="6"/>
      <c r="DY129" s="6"/>
      <c r="DZ129" s="6"/>
      <c r="EA129" s="6"/>
      <c r="EB129" s="6"/>
      <c r="EC129" s="6"/>
      <c r="ED129" s="6"/>
      <c r="EE129" s="6"/>
      <c r="EF129" s="6"/>
      <c r="EG129" s="6"/>
    </row>
    <row r="130">
      <c r="A130" s="640"/>
      <c r="B130" s="281"/>
      <c r="C130" s="611"/>
      <c r="D130" s="668"/>
      <c r="E130" s="669"/>
      <c r="F130" s="640">
        <f>formulas!KP18</f>
        <v>0</v>
      </c>
      <c r="G130" s="281"/>
      <c r="H130" s="281">
        <f t="shared" si="1105"/>
        <v>0</v>
      </c>
      <c r="I130" s="281">
        <f t="shared" si="1108"/>
        <v>0</v>
      </c>
      <c r="J130" s="281"/>
      <c r="K130" s="281">
        <f t="shared" si="1091"/>
        <v>0</v>
      </c>
      <c r="L130" s="281">
        <f t="shared" si="1106"/>
        <v>0</v>
      </c>
      <c r="M130" s="668">
        <f t="shared" si="1107"/>
        <v>0</v>
      </c>
      <c r="N130" s="665"/>
      <c r="O130" s="6"/>
      <c r="P130" s="671">
        <f t="shared" si="1094"/>
        <v>0</v>
      </c>
      <c r="Q130" s="281">
        <f t="shared" si="1109"/>
        <v>0</v>
      </c>
      <c r="R130" s="281" t="e">
        <f t="shared" si="1109"/>
        <v>#REF!</v>
      </c>
      <c r="S130" s="281" t="e">
        <f t="shared" si="1095"/>
        <v>#REF!</v>
      </c>
      <c r="T130" s="281">
        <f t="shared" si="1096"/>
        <v>0</v>
      </c>
      <c r="U130" s="281" t="e">
        <f t="shared" si="1110"/>
        <v>#REF!</v>
      </c>
      <c r="V130" s="6" t="e">
        <f t="shared" si="1097"/>
        <v>#REF!</v>
      </c>
      <c r="W130" s="672" t="e">
        <f t="shared" si="1098"/>
        <v>#REF!</v>
      </c>
      <c r="X130" s="660">
        <f t="shared" si="1102"/>
        <v>0</v>
      </c>
      <c r="Y130" s="251"/>
      <c r="Z130" s="251"/>
      <c r="AA130" s="251"/>
      <c r="AB130" s="251"/>
      <c r="AC130" s="251"/>
      <c r="AD130" s="251"/>
      <c r="AE130" s="251"/>
      <c r="AF130" s="251"/>
      <c r="AG130" s="251"/>
      <c r="AH130" s="251"/>
      <c r="AI130" s="251"/>
      <c r="AJ130" s="251"/>
      <c r="AK130" s="251"/>
      <c r="AL130" s="251"/>
      <c r="AM130" s="251"/>
      <c r="AN130" s="251"/>
      <c r="AO130" s="251"/>
      <c r="AP130" s="251"/>
      <c r="AQ130" s="251"/>
      <c r="AR130" s="251"/>
      <c r="AS130" s="251"/>
      <c r="AT130" s="251"/>
      <c r="AU130" s="8"/>
      <c r="AV130" s="614"/>
      <c r="AW130" s="614"/>
      <c r="AX130" s="614"/>
      <c r="AY130" s="614"/>
      <c r="AZ130" s="614"/>
      <c r="BA130" s="614"/>
      <c r="BB130" s="614"/>
      <c r="BC130" s="615"/>
      <c r="BD130" s="615"/>
      <c r="BE130" s="615"/>
      <c r="BF130" s="615"/>
      <c r="BG130" s="615"/>
      <c r="BH130" s="615"/>
      <c r="BI130" s="615"/>
      <c r="BN130" s="614"/>
      <c r="BO130" s="614"/>
      <c r="BP130" s="614"/>
      <c r="BQ130" s="614"/>
      <c r="BR130" s="614"/>
      <c r="BW130" s="615"/>
      <c r="BX130" s="615"/>
      <c r="BY130" s="615"/>
      <c r="BZ130" s="615"/>
      <c r="CA130" s="615"/>
      <c r="CF130" s="614"/>
      <c r="CG130" s="614"/>
      <c r="CH130" s="614"/>
      <c r="CI130" s="614"/>
      <c r="CJ130" s="614"/>
      <c r="CO130" s="615"/>
      <c r="CP130" s="615"/>
      <c r="CQ130" s="615"/>
      <c r="CR130" s="615"/>
      <c r="CS130" s="615"/>
      <c r="CX130" s="614"/>
      <c r="CY130" s="614"/>
      <c r="CZ130" s="614"/>
      <c r="DA130" s="614"/>
      <c r="DB130" s="614"/>
      <c r="DC130" s="6"/>
      <c r="DD130" s="6"/>
      <c r="DE130" s="6"/>
      <c r="DF130" s="6"/>
      <c r="DG130" s="6"/>
      <c r="DH130" s="6"/>
      <c r="DI130" s="6"/>
      <c r="DJ130" s="6"/>
      <c r="DK130" s="6"/>
      <c r="DL130" s="6"/>
      <c r="DM130" s="6"/>
      <c r="DN130" s="6"/>
      <c r="DO130" s="6"/>
      <c r="DP130" s="614"/>
      <c r="DQ130" s="614"/>
      <c r="DR130" s="614"/>
      <c r="DS130" s="614"/>
      <c r="DT130" s="614"/>
      <c r="DU130" s="6"/>
      <c r="DV130" s="6"/>
      <c r="DW130" s="6"/>
      <c r="DX130" s="6"/>
      <c r="DY130" s="6"/>
      <c r="DZ130" s="6"/>
      <c r="EA130" s="6"/>
      <c r="EB130" s="6"/>
      <c r="EC130" s="6"/>
      <c r="ED130" s="6"/>
      <c r="EE130" s="6"/>
      <c r="EF130" s="6"/>
      <c r="EG130" s="6"/>
    </row>
    <row r="131">
      <c r="A131" s="640"/>
      <c r="B131" s="281"/>
      <c r="C131" s="611"/>
      <c r="D131" s="668"/>
      <c r="E131" s="669"/>
      <c r="F131" s="640">
        <f>formulas!KP19</f>
        <v>0</v>
      </c>
      <c r="G131" s="281"/>
      <c r="H131" s="281">
        <f t="shared" si="1105"/>
        <v>0</v>
      </c>
      <c r="I131" s="281">
        <f t="shared" si="1108"/>
        <v>0</v>
      </c>
      <c r="J131" s="281"/>
      <c r="K131" s="281">
        <f t="shared" si="1091"/>
        <v>0</v>
      </c>
      <c r="L131" s="281">
        <f t="shared" si="1106"/>
        <v>0</v>
      </c>
      <c r="M131" s="668">
        <f t="shared" si="1107"/>
        <v>0</v>
      </c>
      <c r="N131" s="665"/>
      <c r="O131" s="6"/>
      <c r="P131" s="671">
        <f t="shared" si="1094"/>
        <v>0</v>
      </c>
      <c r="Q131" s="281">
        <f t="shared" si="1109"/>
        <v>0</v>
      </c>
      <c r="R131" s="281" t="e">
        <f t="shared" si="1109"/>
        <v>#REF!</v>
      </c>
      <c r="S131" s="281" t="e">
        <f t="shared" si="1095"/>
        <v>#REF!</v>
      </c>
      <c r="T131" s="281">
        <f t="shared" si="1096"/>
        <v>0</v>
      </c>
      <c r="U131" s="281" t="e">
        <f t="shared" si="1110"/>
        <v>#REF!</v>
      </c>
      <c r="V131" s="6" t="e">
        <f t="shared" si="1097"/>
        <v>#REF!</v>
      </c>
      <c r="W131" s="672" t="e">
        <f t="shared" si="1098"/>
        <v>#REF!</v>
      </c>
      <c r="X131" s="660">
        <f t="shared" si="1102"/>
        <v>0</v>
      </c>
      <c r="Y131" s="251"/>
      <c r="Z131" s="251"/>
      <c r="AA131" s="251"/>
      <c r="AB131" s="251"/>
      <c r="AC131" s="251"/>
      <c r="AD131" s="251"/>
      <c r="AE131" s="251"/>
      <c r="AF131" s="251"/>
      <c r="AG131" s="251"/>
      <c r="AH131" s="251"/>
      <c r="AI131" s="251"/>
      <c r="AJ131" s="251"/>
      <c r="AK131" s="251"/>
      <c r="AL131" s="251"/>
      <c r="AM131" s="251"/>
      <c r="AN131" s="251"/>
      <c r="AO131" s="251"/>
      <c r="AP131" s="251"/>
      <c r="AQ131" s="251"/>
      <c r="AR131" s="251"/>
      <c r="AS131" s="251"/>
      <c r="AT131" s="251"/>
      <c r="AU131" s="8"/>
      <c r="AV131" s="614"/>
      <c r="AW131" s="614"/>
      <c r="AX131" s="614"/>
      <c r="AY131" s="614"/>
      <c r="AZ131" s="614"/>
      <c r="BA131" s="614"/>
      <c r="BB131" s="614"/>
      <c r="BC131" s="615"/>
      <c r="BD131" s="615"/>
      <c r="BE131" s="615"/>
      <c r="BF131" s="615"/>
      <c r="BG131" s="615"/>
      <c r="BH131" s="615"/>
      <c r="BI131" s="615"/>
      <c r="BN131" s="614"/>
      <c r="BO131" s="614"/>
      <c r="BP131" s="614"/>
      <c r="BQ131" s="614"/>
      <c r="BR131" s="614"/>
      <c r="BW131" s="615"/>
      <c r="BX131" s="615"/>
      <c r="BY131" s="615"/>
      <c r="BZ131" s="615"/>
      <c r="CA131" s="615"/>
      <c r="CF131" s="614"/>
      <c r="CG131" s="614"/>
      <c r="CH131" s="614"/>
      <c r="CI131" s="614"/>
      <c r="CJ131" s="614"/>
      <c r="CO131" s="615"/>
      <c r="CP131" s="615"/>
      <c r="CQ131" s="615"/>
      <c r="CR131" s="615"/>
      <c r="CS131" s="615"/>
      <c r="CX131" s="614"/>
      <c r="CY131" s="614"/>
      <c r="CZ131" s="614"/>
      <c r="DA131" s="614"/>
      <c r="DB131" s="614"/>
      <c r="DC131" s="6"/>
      <c r="DD131" s="6"/>
      <c r="DE131" s="6"/>
      <c r="DF131" s="6"/>
      <c r="DG131" s="6"/>
      <c r="DH131" s="6"/>
      <c r="DI131" s="6"/>
      <c r="DJ131" s="6"/>
      <c r="DK131" s="6"/>
      <c r="DL131" s="6"/>
      <c r="DM131" s="6"/>
      <c r="DN131" s="6"/>
      <c r="DO131" s="6"/>
      <c r="DP131" s="614"/>
      <c r="DQ131" s="614"/>
      <c r="DR131" s="614"/>
      <c r="DS131" s="614"/>
      <c r="DT131" s="614"/>
      <c r="DU131" s="6"/>
      <c r="DV131" s="6"/>
      <c r="DW131" s="6"/>
      <c r="DX131" s="6"/>
      <c r="DY131" s="6"/>
      <c r="DZ131" s="6"/>
      <c r="EA131" s="6"/>
      <c r="EB131" s="6"/>
      <c r="EC131" s="6"/>
      <c r="ED131" s="6"/>
      <c r="EE131" s="6"/>
      <c r="EF131" s="6"/>
      <c r="EG131" s="6"/>
    </row>
    <row r="132">
      <c r="A132" s="640"/>
      <c r="B132" s="281"/>
      <c r="C132" s="611"/>
      <c r="D132" s="668"/>
      <c r="E132" s="669"/>
      <c r="F132" s="640">
        <f>formulas!KP20</f>
        <v>0</v>
      </c>
      <c r="G132" s="281"/>
      <c r="H132" s="281">
        <f t="shared" si="1105"/>
        <v>0</v>
      </c>
      <c r="I132" s="281">
        <f t="shared" si="1108"/>
        <v>0</v>
      </c>
      <c r="J132" s="281"/>
      <c r="K132" s="281">
        <f t="shared" si="1091"/>
        <v>0</v>
      </c>
      <c r="L132" s="281">
        <f t="shared" si="1106"/>
        <v>0</v>
      </c>
      <c r="M132" s="668">
        <f t="shared" si="1107"/>
        <v>0</v>
      </c>
      <c r="N132" s="665"/>
      <c r="O132" s="6"/>
      <c r="P132" s="671">
        <f t="shared" si="1094"/>
        <v>0</v>
      </c>
      <c r="Q132" s="281">
        <f t="shared" si="1109"/>
        <v>0</v>
      </c>
      <c r="R132" s="281" t="e">
        <f t="shared" si="1109"/>
        <v>#REF!</v>
      </c>
      <c r="S132" s="281" t="e">
        <f t="shared" si="1095"/>
        <v>#REF!</v>
      </c>
      <c r="T132" s="281">
        <f t="shared" si="1096"/>
        <v>0</v>
      </c>
      <c r="U132" s="281" t="e">
        <f t="shared" si="1110"/>
        <v>#REF!</v>
      </c>
      <c r="V132" s="6" t="e">
        <f t="shared" si="1097"/>
        <v>#REF!</v>
      </c>
      <c r="W132" s="672" t="e">
        <f t="shared" si="1098"/>
        <v>#REF!</v>
      </c>
      <c r="X132" s="660">
        <f t="shared" si="1102"/>
        <v>0</v>
      </c>
      <c r="Y132" s="251"/>
      <c r="Z132" s="251"/>
      <c r="AA132" s="251"/>
      <c r="AB132" s="251"/>
      <c r="AC132" s="251"/>
      <c r="AD132" s="251"/>
      <c r="AE132" s="251"/>
      <c r="AF132" s="251"/>
      <c r="AG132" s="251"/>
      <c r="AH132" s="251"/>
      <c r="AI132" s="251"/>
      <c r="AJ132" s="251"/>
      <c r="AK132" s="251"/>
      <c r="AL132" s="251"/>
      <c r="AM132" s="251"/>
      <c r="AN132" s="251"/>
      <c r="AO132" s="251"/>
      <c r="AP132" s="251"/>
      <c r="AQ132" s="251"/>
      <c r="AR132" s="251"/>
      <c r="AS132" s="251"/>
      <c r="AT132" s="251"/>
      <c r="AU132" s="8"/>
      <c r="AV132" s="614"/>
      <c r="AW132" s="614"/>
      <c r="AX132" s="614"/>
      <c r="AY132" s="614"/>
      <c r="AZ132" s="614"/>
      <c r="BA132" s="614"/>
      <c r="BB132" s="614"/>
      <c r="BC132" s="615"/>
      <c r="BD132" s="615"/>
      <c r="BE132" s="615"/>
      <c r="BF132" s="615"/>
      <c r="BG132" s="615"/>
      <c r="BH132" s="615"/>
      <c r="BI132" s="615"/>
      <c r="BN132" s="614"/>
      <c r="BO132" s="614"/>
      <c r="BP132" s="614"/>
      <c r="BQ132" s="614"/>
      <c r="BR132" s="614"/>
      <c r="BW132" s="615"/>
      <c r="BX132" s="615"/>
      <c r="BY132" s="615"/>
      <c r="BZ132" s="615"/>
      <c r="CA132" s="615"/>
      <c r="CF132" s="614"/>
      <c r="CG132" s="614"/>
      <c r="CH132" s="614"/>
      <c r="CI132" s="614"/>
      <c r="CJ132" s="614"/>
      <c r="CO132" s="615"/>
      <c r="CP132" s="615"/>
      <c r="CQ132" s="615"/>
      <c r="CR132" s="615"/>
      <c r="CS132" s="615"/>
      <c r="CX132" s="614"/>
      <c r="CY132" s="614"/>
      <c r="CZ132" s="614"/>
      <c r="DA132" s="614"/>
      <c r="DB132" s="614"/>
      <c r="DC132" s="6"/>
      <c r="DD132" s="6"/>
      <c r="DE132" s="6"/>
      <c r="DF132" s="6"/>
      <c r="DG132" s="6"/>
      <c r="DH132" s="6"/>
      <c r="DI132" s="6"/>
      <c r="DJ132" s="6"/>
      <c r="DK132" s="6"/>
      <c r="DL132" s="6"/>
      <c r="DM132" s="6"/>
      <c r="DN132" s="6"/>
      <c r="DO132" s="6"/>
      <c r="DP132" s="614"/>
      <c r="DQ132" s="614"/>
      <c r="DR132" s="614"/>
      <c r="DS132" s="614"/>
      <c r="DT132" s="614"/>
      <c r="DU132" s="6"/>
      <c r="DV132" s="6"/>
      <c r="DW132" s="6"/>
      <c r="DX132" s="6"/>
      <c r="DY132" s="6"/>
      <c r="DZ132" s="6"/>
      <c r="EA132" s="6"/>
      <c r="EB132" s="6"/>
      <c r="EC132" s="6"/>
      <c r="ED132" s="6"/>
      <c r="EE132" s="6"/>
      <c r="EF132" s="6"/>
      <c r="EG132" s="6"/>
    </row>
    <row r="133">
      <c r="A133" s="640"/>
      <c r="B133" s="281"/>
      <c r="C133" s="281"/>
      <c r="D133" s="668"/>
      <c r="E133" s="669"/>
      <c r="F133" s="640">
        <f>formulas!KP21</f>
        <v>0</v>
      </c>
      <c r="G133" s="281"/>
      <c r="H133" s="281">
        <f t="shared" si="1105"/>
        <v>0</v>
      </c>
      <c r="I133" s="281">
        <f t="shared" si="1108"/>
        <v>0</v>
      </c>
      <c r="J133" s="281"/>
      <c r="K133" s="281">
        <f t="shared" si="1091"/>
        <v>0</v>
      </c>
      <c r="L133" s="281">
        <f t="shared" si="1106"/>
        <v>0</v>
      </c>
      <c r="M133" s="668">
        <f t="shared" si="1107"/>
        <v>0</v>
      </c>
      <c r="N133" s="665"/>
      <c r="O133" s="6"/>
      <c r="P133" s="671">
        <f t="shared" si="1094"/>
        <v>0</v>
      </c>
      <c r="Q133" s="281">
        <f t="shared" si="1109"/>
        <v>0</v>
      </c>
      <c r="R133" s="281" t="e">
        <f t="shared" si="1109"/>
        <v>#REF!</v>
      </c>
      <c r="S133" s="281" t="e">
        <f t="shared" si="1095"/>
        <v>#REF!</v>
      </c>
      <c r="T133" s="281">
        <f t="shared" si="1096"/>
        <v>0</v>
      </c>
      <c r="U133" s="281" t="e">
        <f t="shared" si="1110"/>
        <v>#REF!</v>
      </c>
      <c r="V133" s="6" t="e">
        <f t="shared" si="1097"/>
        <v>#REF!</v>
      </c>
      <c r="W133" s="672" t="e">
        <f t="shared" si="1098"/>
        <v>#REF!</v>
      </c>
      <c r="X133" s="660">
        <f t="shared" si="1102"/>
        <v>0</v>
      </c>
      <c r="Y133" s="251"/>
      <c r="Z133" s="251"/>
      <c r="AA133" s="251"/>
      <c r="AB133" s="251"/>
      <c r="AC133" s="251"/>
      <c r="AD133" s="251"/>
      <c r="AE133" s="251"/>
      <c r="AF133" s="251"/>
      <c r="AG133" s="251"/>
      <c r="AH133" s="251"/>
      <c r="AI133" s="251"/>
      <c r="AJ133" s="251"/>
      <c r="AK133" s="251"/>
      <c r="AL133" s="251"/>
      <c r="AM133" s="251"/>
      <c r="AN133" s="251"/>
      <c r="AO133" s="251"/>
      <c r="AP133" s="251"/>
      <c r="AQ133" s="251"/>
      <c r="AR133" s="251"/>
      <c r="AS133" s="251"/>
      <c r="AT133" s="251"/>
      <c r="AU133" s="8"/>
      <c r="AV133" s="614"/>
      <c r="AW133" s="614"/>
      <c r="AX133" s="614"/>
      <c r="AY133" s="614"/>
      <c r="AZ133" s="614"/>
      <c r="BA133" s="614"/>
      <c r="BB133" s="614"/>
      <c r="BC133" s="615"/>
      <c r="BD133" s="615"/>
      <c r="BE133" s="615"/>
      <c r="BF133" s="615"/>
      <c r="BG133" s="615"/>
      <c r="BH133" s="615"/>
      <c r="BI133" s="615"/>
      <c r="BN133" s="614"/>
      <c r="BO133" s="614"/>
      <c r="BP133" s="614"/>
      <c r="BQ133" s="614"/>
      <c r="BR133" s="614"/>
      <c r="BW133" s="615"/>
      <c r="BX133" s="615"/>
      <c r="BY133" s="615"/>
      <c r="BZ133" s="615"/>
      <c r="CA133" s="615"/>
      <c r="CF133" s="614"/>
      <c r="CG133" s="614"/>
      <c r="CH133" s="614"/>
      <c r="CI133" s="614"/>
      <c r="CJ133" s="614"/>
      <c r="CO133" s="615"/>
      <c r="CP133" s="615"/>
      <c r="CQ133" s="615"/>
      <c r="CR133" s="615"/>
      <c r="CS133" s="615"/>
      <c r="CX133" s="614"/>
      <c r="CY133" s="614"/>
      <c r="CZ133" s="614"/>
      <c r="DA133" s="614"/>
      <c r="DB133" s="614"/>
      <c r="DC133" s="6"/>
      <c r="DD133" s="6"/>
      <c r="DE133" s="6"/>
      <c r="DF133" s="6"/>
      <c r="DG133" s="6"/>
      <c r="DH133" s="6"/>
      <c r="DI133" s="6"/>
      <c r="DJ133" s="6"/>
      <c r="DK133" s="6"/>
      <c r="DL133" s="6"/>
      <c r="DM133" s="6"/>
      <c r="DN133" s="6"/>
      <c r="DO133" s="6"/>
      <c r="DP133" s="614"/>
      <c r="DQ133" s="614"/>
      <c r="DR133" s="614"/>
      <c r="DS133" s="614"/>
      <c r="DT133" s="614"/>
      <c r="DU133" s="6"/>
      <c r="DV133" s="6"/>
      <c r="DW133" s="6"/>
      <c r="DX133" s="6"/>
      <c r="DY133" s="6"/>
      <c r="DZ133" s="6"/>
      <c r="EA133" s="6"/>
      <c r="EB133" s="6"/>
      <c r="EC133" s="6"/>
      <c r="ED133" s="6"/>
      <c r="EE133" s="6"/>
      <c r="EF133" s="6"/>
      <c r="EG133" s="6"/>
    </row>
    <row r="134">
      <c r="A134" s="640"/>
      <c r="B134" s="281"/>
      <c r="C134" s="281"/>
      <c r="D134" s="668"/>
      <c r="E134" s="669"/>
      <c r="F134" s="640">
        <f>formulas!KP22</f>
        <v>0</v>
      </c>
      <c r="G134" s="281"/>
      <c r="H134" s="281">
        <f t="shared" si="1105"/>
        <v>0</v>
      </c>
      <c r="I134" s="281">
        <f t="shared" si="1108"/>
        <v>0</v>
      </c>
      <c r="J134" s="281"/>
      <c r="K134" s="281">
        <f t="shared" si="1091"/>
        <v>0</v>
      </c>
      <c r="L134" s="281">
        <f t="shared" si="1106"/>
        <v>0</v>
      </c>
      <c r="M134" s="668">
        <f t="shared" si="1107"/>
        <v>0</v>
      </c>
      <c r="N134" s="665"/>
      <c r="O134" s="6"/>
      <c r="P134" s="671">
        <f t="shared" si="1094"/>
        <v>0</v>
      </c>
      <c r="Q134" s="281">
        <f t="shared" si="1109"/>
        <v>0</v>
      </c>
      <c r="R134" s="281" t="e">
        <f t="shared" si="1109"/>
        <v>#REF!</v>
      </c>
      <c r="S134" s="281" t="e">
        <f t="shared" si="1095"/>
        <v>#REF!</v>
      </c>
      <c r="T134" s="281">
        <f t="shared" si="1096"/>
        <v>0</v>
      </c>
      <c r="U134" s="281" t="e">
        <f t="shared" si="1110"/>
        <v>#REF!</v>
      </c>
      <c r="V134" s="6" t="e">
        <f t="shared" si="1097"/>
        <v>#REF!</v>
      </c>
      <c r="W134" s="672" t="e">
        <f t="shared" si="1098"/>
        <v>#REF!</v>
      </c>
      <c r="X134" s="660">
        <f t="shared" si="1102"/>
        <v>0</v>
      </c>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8"/>
      <c r="AV134" s="614"/>
      <c r="AW134" s="614"/>
      <c r="AX134" s="614"/>
      <c r="AY134" s="614"/>
      <c r="AZ134" s="614"/>
      <c r="BA134" s="614"/>
      <c r="BB134" s="614"/>
      <c r="BC134" s="615"/>
      <c r="BD134" s="615"/>
      <c r="BE134" s="615"/>
      <c r="BF134" s="615"/>
      <c r="BG134" s="615"/>
      <c r="BH134" s="615"/>
      <c r="BI134" s="615"/>
      <c r="BN134" s="614"/>
      <c r="BO134" s="614"/>
      <c r="BP134" s="614"/>
      <c r="BQ134" s="614"/>
      <c r="BR134" s="614"/>
      <c r="BW134" s="615"/>
      <c r="BX134" s="615"/>
      <c r="BY134" s="615"/>
      <c r="BZ134" s="615"/>
      <c r="CA134" s="615"/>
      <c r="CF134" s="614"/>
      <c r="CG134" s="614"/>
      <c r="CH134" s="614"/>
      <c r="CI134" s="614"/>
      <c r="CJ134" s="614"/>
      <c r="CO134" s="615"/>
      <c r="CP134" s="615"/>
      <c r="CQ134" s="615"/>
      <c r="CR134" s="615"/>
      <c r="CS134" s="615"/>
      <c r="CX134" s="614"/>
      <c r="CY134" s="614"/>
      <c r="CZ134" s="614"/>
      <c r="DA134" s="614"/>
      <c r="DB134" s="614"/>
      <c r="DC134" s="6"/>
      <c r="DD134" s="6"/>
      <c r="DE134" s="6"/>
      <c r="DF134" s="6"/>
      <c r="DG134" s="6"/>
      <c r="DH134" s="6"/>
      <c r="DI134" s="6"/>
      <c r="DJ134" s="6"/>
      <c r="DK134" s="6"/>
      <c r="DL134" s="6"/>
      <c r="DM134" s="6"/>
      <c r="DN134" s="6"/>
      <c r="DO134" s="6"/>
      <c r="DP134" s="614"/>
      <c r="DQ134" s="614"/>
      <c r="DR134" s="614"/>
      <c r="DS134" s="614"/>
      <c r="DT134" s="614"/>
      <c r="DU134" s="6"/>
      <c r="DV134" s="6"/>
      <c r="DW134" s="6"/>
      <c r="DX134" s="6"/>
      <c r="DY134" s="6"/>
      <c r="DZ134" s="6"/>
      <c r="EA134" s="6"/>
      <c r="EB134" s="6"/>
      <c r="EC134" s="6"/>
      <c r="ED134" s="6"/>
      <c r="EE134" s="6"/>
      <c r="EF134" s="6"/>
      <c r="EG134" s="6"/>
    </row>
    <row r="135">
      <c r="A135" s="640"/>
      <c r="B135" s="281"/>
      <c r="C135" s="281"/>
      <c r="D135" s="668"/>
      <c r="E135" s="669"/>
      <c r="F135" s="640">
        <f>formulas!KP23</f>
        <v>0</v>
      </c>
      <c r="G135" s="281"/>
      <c r="H135" s="281">
        <f t="shared" si="1105"/>
        <v>0</v>
      </c>
      <c r="I135" s="281">
        <f>I121</f>
        <v>0</v>
      </c>
      <c r="J135" s="281"/>
      <c r="K135" s="281">
        <f t="shared" si="1091"/>
        <v>0</v>
      </c>
      <c r="L135" s="281">
        <f t="shared" si="1106"/>
        <v>0</v>
      </c>
      <c r="M135" s="668">
        <f t="shared" si="1107"/>
        <v>0</v>
      </c>
      <c r="N135" s="665" t="s">
        <v>898</v>
      </c>
      <c r="O135" s="674">
        <f>(B140+B163)/2</f>
        <v>0</v>
      </c>
      <c r="P135" s="671">
        <f t="shared" si="1094"/>
        <v>0</v>
      </c>
      <c r="Q135" s="281">
        <f>Q121</f>
        <v>0</v>
      </c>
      <c r="R135" s="281" t="e">
        <f>R121</f>
        <v>#REF!</v>
      </c>
      <c r="S135" s="281" t="e">
        <f t="shared" si="1095"/>
        <v>#REF!</v>
      </c>
      <c r="T135" s="281">
        <f t="shared" si="1096"/>
        <v>0</v>
      </c>
      <c r="U135" s="281" t="e">
        <f>U121</f>
        <v>#REF!</v>
      </c>
      <c r="V135" s="6" t="e">
        <f t="shared" si="1097"/>
        <v>#REF!</v>
      </c>
      <c r="W135" s="672" t="e">
        <f t="shared" si="1098"/>
        <v>#REF!</v>
      </c>
      <c r="X135" s="660">
        <f t="shared" si="1102"/>
        <v>0</v>
      </c>
      <c r="Y135" s="251"/>
      <c r="Z135" s="251"/>
      <c r="AA135" s="251"/>
      <c r="AB135" s="251"/>
      <c r="AC135" s="251"/>
      <c r="AD135" s="251"/>
      <c r="AE135" s="251"/>
      <c r="AF135" s="251"/>
      <c r="AG135" s="251"/>
      <c r="AH135" s="251"/>
      <c r="AI135" s="251"/>
      <c r="AJ135" s="251"/>
      <c r="AK135" s="251"/>
      <c r="AL135" s="251"/>
      <c r="AM135" s="251"/>
      <c r="AN135" s="251"/>
      <c r="AO135" s="251"/>
      <c r="AP135" s="251"/>
      <c r="AQ135" s="251"/>
      <c r="AR135" s="251"/>
      <c r="AS135" s="251"/>
      <c r="AT135" s="251"/>
      <c r="AU135" s="8"/>
      <c r="AV135" s="614"/>
      <c r="AW135" s="614"/>
      <c r="AX135" s="614"/>
      <c r="AY135" s="614"/>
      <c r="AZ135" s="614"/>
      <c r="BA135" s="614"/>
      <c r="BB135" s="614"/>
      <c r="BC135" s="615"/>
      <c r="BD135" s="615"/>
      <c r="BE135" s="615"/>
      <c r="BF135" s="615"/>
      <c r="BG135" s="615"/>
      <c r="BH135" s="615"/>
      <c r="BI135" s="615"/>
      <c r="BN135" s="614"/>
      <c r="BO135" s="614"/>
      <c r="BP135" s="614"/>
      <c r="BQ135" s="614"/>
      <c r="BR135" s="614"/>
      <c r="BW135" s="615"/>
      <c r="BX135" s="615"/>
      <c r="BY135" s="615"/>
      <c r="BZ135" s="615"/>
      <c r="CA135" s="615"/>
      <c r="CF135" s="614"/>
      <c r="CG135" s="614"/>
      <c r="CH135" s="614"/>
      <c r="CI135" s="614"/>
      <c r="CJ135" s="614"/>
      <c r="CO135" s="615"/>
      <c r="CP135" s="615"/>
      <c r="CQ135" s="615"/>
      <c r="CR135" s="615"/>
      <c r="CS135" s="615"/>
      <c r="CX135" s="614"/>
      <c r="CY135" s="614"/>
      <c r="CZ135" s="614"/>
      <c r="DA135" s="614"/>
      <c r="DB135" s="614"/>
      <c r="DC135" s="6"/>
      <c r="DD135" s="6"/>
      <c r="DE135" s="6"/>
      <c r="DF135" s="6"/>
      <c r="DG135" s="6"/>
      <c r="DH135" s="6"/>
      <c r="DI135" s="6"/>
      <c r="DJ135" s="6"/>
      <c r="DK135" s="6"/>
      <c r="DL135" s="6"/>
      <c r="DM135" s="6"/>
      <c r="DN135" s="6"/>
      <c r="DO135" s="6"/>
      <c r="DP135" s="614"/>
      <c r="DQ135" s="614"/>
      <c r="DR135" s="614"/>
      <c r="DS135" s="614"/>
      <c r="DT135" s="614"/>
      <c r="DU135" s="6"/>
      <c r="DV135" s="6"/>
      <c r="DW135" s="6"/>
      <c r="DX135" s="6"/>
      <c r="DY135" s="6"/>
      <c r="DZ135" s="6"/>
      <c r="EA135" s="6"/>
      <c r="EB135" s="6"/>
      <c r="EC135" s="6"/>
      <c r="ED135" s="6"/>
      <c r="EE135" s="6"/>
      <c r="EF135" s="6"/>
      <c r="EG135" s="6"/>
    </row>
    <row r="136">
      <c r="A136" s="640"/>
      <c r="B136" s="281"/>
      <c r="C136" s="281"/>
      <c r="D136" s="668"/>
      <c r="E136" s="669"/>
      <c r="F136" s="640">
        <f>formulas!KP24</f>
        <v>0</v>
      </c>
      <c r="G136" s="281"/>
      <c r="H136" s="281">
        <f t="shared" si="1105"/>
        <v>0</v>
      </c>
      <c r="I136" s="281">
        <f t="shared" si="1108"/>
        <v>0</v>
      </c>
      <c r="J136" s="281"/>
      <c r="K136" s="281">
        <f t="shared" si="1091"/>
        <v>0</v>
      </c>
      <c r="L136" s="281">
        <f t="shared" si="1106"/>
        <v>0</v>
      </c>
      <c r="M136" s="668">
        <f t="shared" si="1107"/>
        <v>0</v>
      </c>
      <c r="N136" s="665" t="s">
        <v>899</v>
      </c>
      <c r="O136" s="674">
        <f>SUM(A6:A7)</f>
        <v>300</v>
      </c>
      <c r="P136" s="671">
        <f t="shared" si="1094"/>
        <v>0</v>
      </c>
      <c r="Q136" s="281">
        <f t="shared" ref="Q136:R138" si="1111">Q135</f>
        <v>0</v>
      </c>
      <c r="R136" s="281" t="e">
        <f t="shared" si="1111"/>
        <v>#REF!</v>
      </c>
      <c r="S136" s="281" t="e">
        <f t="shared" si="1095"/>
        <v>#REF!</v>
      </c>
      <c r="T136" s="281">
        <f t="shared" si="1096"/>
        <v>0</v>
      </c>
      <c r="U136" s="281" t="e">
        <f t="shared" si="1110"/>
        <v>#REF!</v>
      </c>
      <c r="V136" s="6" t="e">
        <f t="shared" si="1097"/>
        <v>#REF!</v>
      </c>
      <c r="W136" s="672" t="e">
        <f t="shared" si="1098"/>
        <v>#REF!</v>
      </c>
      <c r="X136" s="660">
        <f t="shared" si="1102"/>
        <v>0</v>
      </c>
      <c r="Y136" s="251"/>
      <c r="Z136" s="251"/>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8"/>
      <c r="AV136" s="614"/>
      <c r="AW136" s="614"/>
      <c r="AX136" s="614"/>
      <c r="AY136" s="614"/>
      <c r="AZ136" s="614"/>
      <c r="BA136" s="614"/>
      <c r="BB136" s="614"/>
      <c r="BC136" s="615"/>
      <c r="BD136" s="615"/>
      <c r="BE136" s="615"/>
      <c r="BF136" s="615"/>
      <c r="BG136" s="615"/>
      <c r="BH136" s="615"/>
      <c r="BI136" s="615"/>
      <c r="BN136" s="614"/>
      <c r="BO136" s="614"/>
      <c r="BP136" s="614"/>
      <c r="BQ136" s="614"/>
      <c r="BR136" s="614"/>
      <c r="BW136" s="615"/>
      <c r="BX136" s="615"/>
      <c r="BY136" s="615"/>
      <c r="BZ136" s="615"/>
      <c r="CA136" s="615"/>
      <c r="CF136" s="614"/>
      <c r="CG136" s="614"/>
      <c r="CH136" s="614"/>
      <c r="CI136" s="614"/>
      <c r="CJ136" s="614"/>
      <c r="CO136" s="615"/>
      <c r="CP136" s="615"/>
      <c r="CQ136" s="615"/>
      <c r="CR136" s="615"/>
      <c r="CS136" s="615"/>
      <c r="CX136" s="614"/>
      <c r="CY136" s="614"/>
      <c r="CZ136" s="614"/>
      <c r="DA136" s="614"/>
      <c r="DB136" s="614"/>
      <c r="DC136" s="6"/>
      <c r="DD136" s="6"/>
      <c r="DE136" s="6"/>
      <c r="DF136" s="6"/>
      <c r="DG136" s="6"/>
      <c r="DH136" s="6"/>
      <c r="DI136" s="6"/>
      <c r="DJ136" s="6"/>
      <c r="DK136" s="6"/>
      <c r="DL136" s="6"/>
      <c r="DM136" s="6"/>
      <c r="DN136" s="6"/>
      <c r="DO136" s="6"/>
      <c r="DP136" s="614"/>
      <c r="DQ136" s="614"/>
      <c r="DR136" s="614"/>
      <c r="DS136" s="614"/>
      <c r="DT136" s="614"/>
      <c r="DU136" s="6"/>
      <c r="DV136" s="6"/>
      <c r="DW136" s="6"/>
      <c r="DX136" s="6"/>
      <c r="DY136" s="6"/>
      <c r="DZ136" s="6"/>
      <c r="EA136" s="6"/>
      <c r="EB136" s="6"/>
      <c r="EC136" s="6"/>
      <c r="ED136" s="6"/>
      <c r="EE136" s="6"/>
      <c r="EF136" s="6"/>
      <c r="EG136" s="6"/>
    </row>
    <row r="137">
      <c r="A137" s="640"/>
      <c r="B137" s="281"/>
      <c r="C137" s="281"/>
      <c r="D137" s="668"/>
      <c r="E137" s="669"/>
      <c r="F137" s="640">
        <f>formulas!KP25</f>
        <v>0</v>
      </c>
      <c r="G137" s="281"/>
      <c r="H137" s="281">
        <f t="shared" si="1105"/>
        <v>0</v>
      </c>
      <c r="I137" s="281">
        <f t="shared" si="1108"/>
        <v>0</v>
      </c>
      <c r="J137" s="281"/>
      <c r="K137" s="281">
        <f t="shared" si="1091"/>
        <v>0</v>
      </c>
      <c r="L137" s="281">
        <f t="shared" si="1106"/>
        <v>0</v>
      </c>
      <c r="M137" s="668">
        <f t="shared" si="1107"/>
        <v>0</v>
      </c>
      <c r="N137" s="665" t="s">
        <v>900</v>
      </c>
      <c r="O137" s="700">
        <f>O136*O135</f>
        <v>0</v>
      </c>
      <c r="P137" s="671">
        <f t="shared" si="1094"/>
        <v>0</v>
      </c>
      <c r="Q137" s="281">
        <f t="shared" si="1111"/>
        <v>0</v>
      </c>
      <c r="R137" s="281" t="e">
        <f t="shared" si="1111"/>
        <v>#REF!</v>
      </c>
      <c r="S137" s="281" t="e">
        <f t="shared" si="1095"/>
        <v>#REF!</v>
      </c>
      <c r="T137" s="281">
        <f t="shared" si="1096"/>
        <v>0</v>
      </c>
      <c r="U137" s="281" t="e">
        <f t="shared" si="1110"/>
        <v>#REF!</v>
      </c>
      <c r="V137" s="6" t="e">
        <f t="shared" si="1097"/>
        <v>#REF!</v>
      </c>
      <c r="W137" s="672" t="e">
        <f t="shared" si="1098"/>
        <v>#REF!</v>
      </c>
      <c r="X137" s="660">
        <f t="shared" si="1102"/>
        <v>0</v>
      </c>
      <c r="Y137" s="251"/>
      <c r="Z137" s="251"/>
      <c r="AA137" s="251"/>
      <c r="AB137" s="251"/>
      <c r="AC137" s="251"/>
      <c r="AD137" s="251"/>
      <c r="AE137" s="251"/>
      <c r="AF137" s="251"/>
      <c r="AG137" s="251"/>
      <c r="AH137" s="251"/>
      <c r="AI137" s="251"/>
      <c r="AJ137" s="251"/>
      <c r="AK137" s="251"/>
      <c r="AL137" s="251"/>
      <c r="AM137" s="251"/>
      <c r="AN137" s="251"/>
      <c r="AO137" s="251"/>
      <c r="AP137" s="251"/>
      <c r="AQ137" s="251"/>
      <c r="AR137" s="251"/>
      <c r="AS137" s="251"/>
      <c r="AT137" s="251"/>
      <c r="AU137" s="8"/>
      <c r="AV137" s="614"/>
      <c r="AW137" s="614"/>
      <c r="AX137" s="614"/>
      <c r="AY137" s="614"/>
      <c r="AZ137" s="614"/>
      <c r="BA137" s="614"/>
      <c r="BB137" s="614"/>
      <c r="BC137" s="615"/>
      <c r="BD137" s="615"/>
      <c r="BE137" s="615"/>
      <c r="BF137" s="615"/>
      <c r="BG137" s="615"/>
      <c r="BH137" s="615"/>
      <c r="BI137" s="615"/>
      <c r="BN137" s="614"/>
      <c r="BO137" s="614"/>
      <c r="BP137" s="614"/>
      <c r="BQ137" s="614"/>
      <c r="BR137" s="614"/>
      <c r="BW137" s="615"/>
      <c r="BX137" s="615"/>
      <c r="BY137" s="615"/>
      <c r="BZ137" s="615"/>
      <c r="CA137" s="615"/>
      <c r="CF137" s="614"/>
      <c r="CG137" s="614"/>
      <c r="CH137" s="614"/>
      <c r="CI137" s="614"/>
      <c r="CJ137" s="614"/>
      <c r="CO137" s="615"/>
      <c r="CP137" s="615"/>
      <c r="CQ137" s="615"/>
      <c r="CR137" s="615"/>
      <c r="CS137" s="615"/>
      <c r="CX137" s="614"/>
      <c r="CY137" s="614"/>
      <c r="CZ137" s="614"/>
      <c r="DA137" s="614"/>
      <c r="DB137" s="614"/>
      <c r="DC137" s="6"/>
      <c r="DD137" s="6"/>
      <c r="DE137" s="6"/>
      <c r="DF137" s="6"/>
      <c r="DG137" s="6"/>
      <c r="DH137" s="6"/>
      <c r="DI137" s="6"/>
      <c r="DJ137" s="6"/>
      <c r="DK137" s="6"/>
      <c r="DL137" s="6"/>
      <c r="DM137" s="6"/>
      <c r="DN137" s="6"/>
      <c r="DO137" s="6"/>
      <c r="DP137" s="614"/>
      <c r="DQ137" s="614"/>
      <c r="DR137" s="614"/>
      <c r="DS137" s="614"/>
      <c r="DT137" s="614"/>
      <c r="DU137" s="6"/>
      <c r="DV137" s="6"/>
      <c r="DW137" s="6"/>
      <c r="DX137" s="6"/>
      <c r="DY137" s="6"/>
      <c r="DZ137" s="6"/>
      <c r="EA137" s="6"/>
      <c r="EB137" s="6"/>
      <c r="EC137" s="6"/>
      <c r="ED137" s="6"/>
      <c r="EE137" s="6"/>
      <c r="EF137" s="6"/>
      <c r="EG137" s="6"/>
    </row>
    <row r="138">
      <c r="A138" s="640"/>
      <c r="B138" s="281"/>
      <c r="C138" s="281"/>
      <c r="D138" s="668"/>
      <c r="E138" s="669"/>
      <c r="F138" s="640">
        <f>formulas!KP26</f>
        <v>0</v>
      </c>
      <c r="G138" s="281"/>
      <c r="H138" s="281">
        <f t="shared" si="1105"/>
        <v>0</v>
      </c>
      <c r="I138" s="281">
        <f t="shared" si="1108"/>
        <v>0</v>
      </c>
      <c r="J138" s="281"/>
      <c r="K138" s="281">
        <f t="shared" si="1091"/>
        <v>0</v>
      </c>
      <c r="L138" s="281">
        <f t="shared" si="1106"/>
        <v>0</v>
      </c>
      <c r="M138" s="668">
        <f t="shared" si="1107"/>
        <v>0</v>
      </c>
      <c r="N138" s="665" t="str">
        <f>N91</f>
        <v>C/Q</v>
      </c>
      <c r="O138" s="701">
        <f t="shared" ref="O138:O139" si="1112">O91</f>
        <v>0.12</v>
      </c>
      <c r="P138" s="671">
        <f t="shared" si="1094"/>
        <v>0</v>
      </c>
      <c r="Q138" s="281">
        <f t="shared" si="1111"/>
        <v>0</v>
      </c>
      <c r="R138" s="281" t="e">
        <f t="shared" si="1111"/>
        <v>#REF!</v>
      </c>
      <c r="S138" s="281" t="e">
        <f t="shared" si="1095"/>
        <v>#REF!</v>
      </c>
      <c r="T138" s="281">
        <f t="shared" si="1096"/>
        <v>0</v>
      </c>
      <c r="U138" s="281" t="e">
        <f t="shared" si="1110"/>
        <v>#REF!</v>
      </c>
      <c r="V138" s="6" t="e">
        <f t="shared" si="1097"/>
        <v>#REF!</v>
      </c>
      <c r="W138" s="672" t="e">
        <f t="shared" si="1098"/>
        <v>#REF!</v>
      </c>
      <c r="X138" s="660">
        <f t="shared" si="1102"/>
        <v>0</v>
      </c>
      <c r="Y138" s="251"/>
      <c r="Z138" s="251"/>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8"/>
      <c r="AV138" s="614"/>
      <c r="AW138" s="614"/>
      <c r="AX138" s="614"/>
      <c r="AY138" s="614"/>
      <c r="AZ138" s="614"/>
      <c r="BA138" s="614"/>
      <c r="BB138" s="614"/>
      <c r="BC138" s="615"/>
      <c r="BD138" s="615"/>
      <c r="BE138" s="615"/>
      <c r="BF138" s="615"/>
      <c r="BG138" s="615"/>
      <c r="BH138" s="615"/>
      <c r="BI138" s="615"/>
      <c r="BN138" s="614"/>
      <c r="BO138" s="614"/>
      <c r="BP138" s="614"/>
      <c r="BQ138" s="614"/>
      <c r="BR138" s="614"/>
      <c r="BW138" s="615"/>
      <c r="BX138" s="615"/>
      <c r="BY138" s="615"/>
      <c r="BZ138" s="615"/>
      <c r="CA138" s="615"/>
      <c r="CF138" s="614"/>
      <c r="CG138" s="614"/>
      <c r="CH138" s="614"/>
      <c r="CI138" s="614"/>
      <c r="CJ138" s="614"/>
      <c r="CO138" s="615"/>
      <c r="CP138" s="615"/>
      <c r="CQ138" s="615"/>
      <c r="CR138" s="615"/>
      <c r="CS138" s="615"/>
      <c r="CX138" s="614"/>
      <c r="CY138" s="614"/>
      <c r="CZ138" s="614"/>
      <c r="DA138" s="614"/>
      <c r="DB138" s="614"/>
      <c r="DC138" s="6"/>
      <c r="DD138" s="6"/>
      <c r="DE138" s="6"/>
      <c r="DF138" s="6"/>
      <c r="DG138" s="6"/>
      <c r="DH138" s="6"/>
      <c r="DI138" s="6"/>
      <c r="DJ138" s="6"/>
      <c r="DK138" s="6"/>
      <c r="DL138" s="6"/>
      <c r="DM138" s="6"/>
      <c r="DN138" s="6"/>
      <c r="DO138" s="6"/>
      <c r="DP138" s="614"/>
      <c r="DQ138" s="614"/>
      <c r="DR138" s="614"/>
      <c r="DS138" s="614"/>
      <c r="DT138" s="614"/>
      <c r="DU138" s="6"/>
      <c r="DV138" s="6"/>
      <c r="DW138" s="6"/>
      <c r="DX138" s="6"/>
      <c r="DY138" s="6"/>
      <c r="DZ138" s="6"/>
      <c r="EA138" s="6"/>
      <c r="EB138" s="6"/>
      <c r="EC138" s="6"/>
      <c r="ED138" s="6"/>
      <c r="EE138" s="6"/>
      <c r="EF138" s="6"/>
      <c r="EG138" s="6"/>
    </row>
    <row r="139" ht="15">
      <c r="A139" s="640"/>
      <c r="B139" s="281"/>
      <c r="C139" s="281"/>
      <c r="D139" s="668"/>
      <c r="E139" s="669"/>
      <c r="F139" s="670"/>
      <c r="G139" s="281"/>
      <c r="H139" s="281"/>
      <c r="I139" s="281"/>
      <c r="J139" s="281"/>
      <c r="K139" s="281"/>
      <c r="L139" s="281"/>
      <c r="M139" s="668"/>
      <c r="N139" s="391" t="s">
        <v>901</v>
      </c>
      <c r="O139" s="675" t="e">
        <f t="shared" si="1112"/>
        <v>#REF!</v>
      </c>
      <c r="P139" s="671"/>
      <c r="Q139" s="281"/>
      <c r="R139" s="281"/>
      <c r="S139" s="281"/>
      <c r="T139" s="281"/>
      <c r="U139" s="281"/>
      <c r="V139" s="281"/>
      <c r="W139" s="672"/>
      <c r="X139" s="660"/>
      <c r="Y139" s="251"/>
      <c r="Z139" s="251"/>
      <c r="AA139" s="251"/>
      <c r="AB139" s="251"/>
      <c r="AC139" s="251"/>
      <c r="AD139" s="251"/>
      <c r="AE139" s="251"/>
      <c r="AF139" s="251"/>
      <c r="AG139" s="251"/>
      <c r="AH139" s="251"/>
      <c r="AI139" s="251"/>
      <c r="AJ139" s="251"/>
      <c r="AK139" s="251"/>
      <c r="AL139" s="251"/>
      <c r="AM139" s="251"/>
      <c r="AN139" s="251"/>
      <c r="AO139" s="251"/>
      <c r="AP139" s="251"/>
      <c r="AQ139" s="251"/>
      <c r="AR139" s="251"/>
      <c r="AS139" s="251"/>
      <c r="AT139" s="251"/>
      <c r="AU139" s="8"/>
      <c r="AV139" s="614"/>
      <c r="AW139" s="614"/>
      <c r="AX139" s="614"/>
      <c r="AY139" s="614"/>
      <c r="AZ139" s="614"/>
      <c r="BA139" s="614"/>
      <c r="BB139" s="614"/>
      <c r="BC139" s="615"/>
      <c r="BD139" s="615"/>
      <c r="BE139" s="615"/>
      <c r="BF139" s="615"/>
      <c r="BG139" s="615"/>
      <c r="BH139" s="615"/>
      <c r="BI139" s="615"/>
      <c r="BN139" s="614"/>
      <c r="BO139" s="614"/>
      <c r="BP139" s="614"/>
      <c r="BQ139" s="614"/>
      <c r="BR139" s="614"/>
      <c r="BW139" s="615"/>
      <c r="BX139" s="615"/>
      <c r="BY139" s="615"/>
      <c r="BZ139" s="615"/>
      <c r="CA139" s="615"/>
      <c r="CF139" s="614"/>
      <c r="CG139" s="614"/>
      <c r="CH139" s="614"/>
      <c r="CI139" s="614"/>
      <c r="CJ139" s="614"/>
      <c r="CO139" s="615"/>
      <c r="CP139" s="615"/>
      <c r="CQ139" s="615"/>
      <c r="CR139" s="615"/>
      <c r="CS139" s="615"/>
      <c r="CX139" s="614"/>
      <c r="CY139" s="614"/>
      <c r="CZ139" s="614"/>
      <c r="DA139" s="614"/>
      <c r="DB139" s="614"/>
      <c r="DC139" s="6"/>
      <c r="DD139" s="6"/>
      <c r="DE139" s="6"/>
      <c r="DF139" s="6"/>
      <c r="DG139" s="6"/>
      <c r="DH139" s="6"/>
      <c r="DI139" s="6"/>
      <c r="DJ139" s="6"/>
      <c r="DK139" s="6"/>
      <c r="DL139" s="6"/>
      <c r="DM139" s="6"/>
      <c r="DN139" s="6"/>
      <c r="DO139" s="6"/>
      <c r="DP139" s="614"/>
      <c r="DQ139" s="614"/>
      <c r="DR139" s="614"/>
      <c r="DS139" s="614"/>
      <c r="DT139" s="614"/>
      <c r="DU139" s="6"/>
      <c r="DV139" s="6"/>
      <c r="DW139" s="6"/>
      <c r="DX139" s="6"/>
      <c r="DY139" s="6"/>
      <c r="DZ139" s="6"/>
      <c r="EA139" s="6"/>
      <c r="EB139" s="6"/>
      <c r="EC139" s="6"/>
      <c r="ED139" s="6"/>
      <c r="EE139" s="6"/>
      <c r="EF139" s="6"/>
      <c r="EG139" s="6"/>
    </row>
    <row r="140" ht="13.800000000000001">
      <c r="A140" s="702"/>
      <c r="B140" s="687">
        <f>SUM(B119:B139)</f>
        <v>0</v>
      </c>
      <c r="C140" s="678">
        <f>IF(B140=0,0,D140/B140)</f>
        <v>0</v>
      </c>
      <c r="D140" s="679" t="e">
        <f>SUM(D119:D139)</f>
        <v>#REF!</v>
      </c>
      <c r="E140" s="680"/>
      <c r="F140" s="681">
        <f>SUM(F119:F139)</f>
        <v>0</v>
      </c>
      <c r="G140" s="682">
        <f>IF(F140=0,,H140/F140)</f>
        <v>0</v>
      </c>
      <c r="H140" s="677" t="e">
        <f>SUM(H119:H139)</f>
        <v>#REF!</v>
      </c>
      <c r="I140" s="677"/>
      <c r="J140" s="677"/>
      <c r="K140" s="677"/>
      <c r="L140" s="677"/>
      <c r="M140" s="679"/>
      <c r="N140" s="683" t="s">
        <v>903</v>
      </c>
      <c r="O140" s="684" t="e">
        <f>(O137/O139)*O138*O135</f>
        <v>#REF!</v>
      </c>
      <c r="P140" s="671"/>
      <c r="Q140" s="281"/>
      <c r="R140" s="281"/>
      <c r="S140" s="281"/>
      <c r="T140" s="281"/>
      <c r="U140" s="281"/>
      <c r="V140" s="281"/>
      <c r="W140" s="672"/>
      <c r="X140" s="660"/>
      <c r="Y140" s="251"/>
      <c r="Z140" s="251"/>
      <c r="AA140" s="251"/>
      <c r="AB140" s="251"/>
      <c r="AC140" s="251"/>
      <c r="AD140" s="251"/>
      <c r="AE140" s="251"/>
      <c r="AF140" s="251"/>
      <c r="AG140" s="251"/>
      <c r="AH140" s="251"/>
      <c r="AI140" s="251"/>
      <c r="AJ140" s="251"/>
      <c r="AK140" s="251"/>
      <c r="AL140" s="251"/>
      <c r="AM140" s="251"/>
      <c r="AN140" s="251"/>
      <c r="AO140" s="251"/>
      <c r="AP140" s="251"/>
      <c r="AQ140" s="251"/>
      <c r="AR140" s="251"/>
      <c r="AS140" s="251"/>
      <c r="AT140" s="251"/>
      <c r="AU140" s="8"/>
      <c r="AV140" s="614"/>
      <c r="AW140" s="614"/>
      <c r="AX140" s="614"/>
      <c r="AY140" s="614"/>
      <c r="AZ140" s="614"/>
      <c r="BA140" s="614"/>
      <c r="BB140" s="614"/>
      <c r="BC140" s="615"/>
      <c r="BD140" s="615"/>
      <c r="BE140" s="615"/>
      <c r="BF140" s="615"/>
      <c r="BG140" s="615"/>
      <c r="BH140" s="615"/>
      <c r="BI140" s="615"/>
      <c r="BN140" s="614"/>
      <c r="BO140" s="614"/>
      <c r="BP140" s="614"/>
      <c r="BQ140" s="614"/>
      <c r="BR140" s="614"/>
      <c r="BW140" s="615"/>
      <c r="BX140" s="615"/>
      <c r="BY140" s="615"/>
      <c r="BZ140" s="615"/>
      <c r="CA140" s="615"/>
      <c r="CF140" s="614"/>
      <c r="CG140" s="614"/>
      <c r="CH140" s="614"/>
      <c r="CI140" s="614"/>
      <c r="CJ140" s="614"/>
      <c r="CO140" s="615"/>
      <c r="CP140" s="615"/>
      <c r="CQ140" s="615"/>
      <c r="CR140" s="615"/>
      <c r="CS140" s="615"/>
      <c r="CX140" s="614"/>
      <c r="CY140" s="614"/>
      <c r="CZ140" s="614"/>
      <c r="DA140" s="614"/>
      <c r="DB140" s="614"/>
      <c r="DC140" s="6"/>
      <c r="DD140" s="6"/>
      <c r="DE140" s="6"/>
      <c r="DF140" s="6"/>
      <c r="DG140" s="6"/>
      <c r="DH140" s="6"/>
      <c r="DI140" s="6"/>
      <c r="DJ140" s="6"/>
      <c r="DK140" s="6"/>
      <c r="DL140" s="6"/>
      <c r="DM140" s="6"/>
      <c r="DN140" s="6"/>
      <c r="DO140" s="6"/>
      <c r="DP140" s="614"/>
      <c r="DQ140" s="614"/>
      <c r="DR140" s="614"/>
      <c r="DS140" s="614"/>
      <c r="DT140" s="614"/>
      <c r="DU140" s="6"/>
      <c r="DV140" s="6"/>
      <c r="DW140" s="6"/>
      <c r="DX140" s="6"/>
      <c r="DY140" s="6"/>
      <c r="DZ140" s="6"/>
      <c r="EA140" s="6"/>
      <c r="EB140" s="6"/>
      <c r="EC140" s="6"/>
      <c r="ED140" s="6"/>
      <c r="EE140" s="6"/>
      <c r="EF140" s="6"/>
      <c r="EG140" s="6"/>
    </row>
    <row r="141" ht="16.800000000000001">
      <c r="A141" s="699" t="s">
        <v>882</v>
      </c>
      <c r="B141" s="53" t="s">
        <v>371</v>
      </c>
      <c r="C141" s="53" t="s">
        <v>21</v>
      </c>
      <c r="D141" s="661" t="s">
        <v>883</v>
      </c>
      <c r="E141" s="662"/>
      <c r="F141" s="663" t="s">
        <v>803</v>
      </c>
      <c r="G141" s="391" t="s">
        <v>21</v>
      </c>
      <c r="H141" s="391" t="s">
        <v>904</v>
      </c>
      <c r="I141" s="391"/>
      <c r="J141" s="391"/>
      <c r="K141" s="391" t="s">
        <v>905</v>
      </c>
      <c r="L141" s="685" t="s">
        <v>906</v>
      </c>
      <c r="M141" s="664"/>
      <c r="N141" s="665" t="s">
        <v>914</v>
      </c>
      <c r="O141" s="700" t="e">
        <f>O140+O94</f>
        <v>#REF!</v>
      </c>
      <c r="P141" s="666" t="s">
        <v>908</v>
      </c>
      <c r="Q141" s="391" t="s">
        <v>891</v>
      </c>
      <c r="R141" s="391" t="str">
        <f>R118</f>
        <v xml:space="preserve">V tot acum</v>
      </c>
      <c r="S141" s="391" t="s">
        <v>892</v>
      </c>
      <c r="T141" s="391" t="s">
        <v>893</v>
      </c>
      <c r="U141" s="391" t="str">
        <f>N162</f>
        <v xml:space="preserve">M tor x / J</v>
      </c>
      <c r="V141" s="14" t="s">
        <v>434</v>
      </c>
      <c r="W141" s="667" t="s">
        <v>894</v>
      </c>
      <c r="X141" s="660"/>
      <c r="Y141" s="251"/>
      <c r="Z141" s="251"/>
      <c r="AA141" s="251"/>
      <c r="AB141" s="251"/>
      <c r="AC141" s="251"/>
      <c r="AD141" s="251"/>
      <c r="AE141" s="251"/>
      <c r="AF141" s="251"/>
      <c r="AG141" s="251"/>
      <c r="AH141" s="251"/>
      <c r="AI141" s="251"/>
      <c r="AJ141" s="251"/>
      <c r="AK141" s="251"/>
      <c r="AL141" s="251"/>
      <c r="AM141" s="251"/>
      <c r="AN141" s="251"/>
      <c r="AO141" s="251"/>
      <c r="AP141" s="251"/>
      <c r="AQ141" s="251"/>
      <c r="AR141" s="251"/>
      <c r="AS141" s="251"/>
      <c r="AT141" s="251"/>
      <c r="AU141" s="8"/>
      <c r="AV141" s="614"/>
      <c r="AW141" s="614"/>
      <c r="AX141" s="614"/>
      <c r="AY141" s="614"/>
      <c r="AZ141" s="614"/>
      <c r="BA141" s="614"/>
      <c r="BB141" s="614"/>
      <c r="BC141" s="615"/>
      <c r="BD141" s="615"/>
      <c r="BE141" s="615"/>
      <c r="BF141" s="615"/>
      <c r="BG141" s="615"/>
      <c r="BH141" s="615"/>
      <c r="BI141" s="615"/>
      <c r="BN141" s="614"/>
      <c r="BO141" s="614"/>
      <c r="BP141" s="614"/>
      <c r="BQ141" s="614"/>
      <c r="BR141" s="614"/>
      <c r="BW141" s="615"/>
      <c r="BX141" s="615"/>
      <c r="BY141" s="615"/>
      <c r="BZ141" s="615"/>
      <c r="CA141" s="615"/>
      <c r="CF141" s="614"/>
      <c r="CG141" s="614"/>
      <c r="CH141" s="614"/>
      <c r="CI141" s="614"/>
      <c r="CJ141" s="614"/>
      <c r="CO141" s="615"/>
      <c r="CP141" s="615"/>
      <c r="CQ141" s="615"/>
      <c r="CR141" s="615"/>
      <c r="CS141" s="615"/>
      <c r="CX141" s="614"/>
      <c r="CY141" s="614"/>
      <c r="CZ141" s="614"/>
      <c r="DA141" s="614"/>
      <c r="DB141" s="614"/>
      <c r="DC141" s="6"/>
      <c r="DD141" s="6"/>
      <c r="DE141" s="6"/>
      <c r="DF141" s="6"/>
      <c r="DG141" s="6"/>
      <c r="DH141" s="6"/>
      <c r="DI141" s="6"/>
      <c r="DJ141" s="6"/>
      <c r="DK141" s="6"/>
      <c r="DL141" s="6"/>
      <c r="DM141" s="6"/>
      <c r="DN141" s="6"/>
      <c r="DO141" s="6"/>
      <c r="DP141" s="614"/>
      <c r="DQ141" s="614"/>
      <c r="DR141" s="614"/>
      <c r="DS141" s="614"/>
      <c r="DT141" s="614"/>
      <c r="DU141" s="6"/>
      <c r="DV141" s="6"/>
      <c r="DW141" s="6"/>
      <c r="DX141" s="6"/>
      <c r="DY141" s="6"/>
      <c r="DZ141" s="6"/>
      <c r="EA141" s="6"/>
      <c r="EB141" s="6"/>
      <c r="EC141" s="6"/>
      <c r="ED141" s="6"/>
      <c r="EE141" s="6"/>
      <c r="EF141" s="6"/>
      <c r="EG141" s="6"/>
    </row>
    <row r="142">
      <c r="A142" s="640" t="e">
        <f>#REF!</f>
        <v>#REF!</v>
      </c>
      <c r="B142" s="281"/>
      <c r="C142" s="281">
        <f t="array" ref="C142:C144">TRANSPOSE(C11:E11)</f>
        <v>0</v>
      </c>
      <c r="D142" s="668">
        <f t="shared" ref="D142:D161" si="1113">C142*B142</f>
        <v>0</v>
      </c>
      <c r="E142" s="669"/>
      <c r="F142" s="670" t="e">
        <f t="array" ref="F142:F144">TRANSPOSE(C14:E14)</f>
        <v>#REF!</v>
      </c>
      <c r="G142" s="281" t="e">
        <f t="array" ref="G142:G151">TRANSPOSE(C3:L3)</f>
        <v>#REF!</v>
      </c>
      <c r="H142" s="281" t="e">
        <f t="shared" ref="H142:H161" si="1114">G142*F142</f>
        <v>#REF!</v>
      </c>
      <c r="I142" s="281" t="e">
        <f>G163</f>
        <v>#REF!</v>
      </c>
      <c r="J142" s="281"/>
      <c r="K142" s="281" t="e">
        <f t="shared" si="1091"/>
        <v>#REF!</v>
      </c>
      <c r="L142" s="281" t="e">
        <f t="shared" si="1106"/>
        <v>#REF!</v>
      </c>
      <c r="M142" s="668" t="e">
        <f t="shared" si="1107"/>
        <v>#REF!</v>
      </c>
      <c r="N142" s="665" t="s">
        <v>907</v>
      </c>
      <c r="O142" s="700" t="e">
        <f>IF(ABS(O118)&gt;ABS(O119),O141*ABS(O118),O141*ABS(O119))</f>
        <v>#REF!</v>
      </c>
      <c r="P142" s="671" t="e">
        <f t="shared" si="1094"/>
        <v>#REF!</v>
      </c>
      <c r="Q142" s="281" t="e">
        <f>F163</f>
        <v>#REF!</v>
      </c>
      <c r="R142" s="281" t="e">
        <f>O141</f>
        <v>#REF!</v>
      </c>
      <c r="S142" s="281" t="e">
        <f t="shared" si="1095"/>
        <v>#REF!</v>
      </c>
      <c r="T142" s="281" t="e">
        <f t="shared" si="1096"/>
        <v>#REF!</v>
      </c>
      <c r="U142" s="281" t="e">
        <f>O162</f>
        <v>#REF!</v>
      </c>
      <c r="V142" s="6" t="e">
        <f t="shared" si="1097"/>
        <v>#REF!</v>
      </c>
      <c r="W142" s="672" t="e">
        <f t="shared" si="1098"/>
        <v>#REF!</v>
      </c>
      <c r="X142" s="660" t="e">
        <f t="shared" si="1102"/>
        <v>#REF!</v>
      </c>
      <c r="Y142" s="251"/>
      <c r="Z142" s="251"/>
      <c r="AA142" s="251"/>
      <c r="AB142" s="251"/>
      <c r="AC142" s="251"/>
      <c r="AD142" s="251"/>
      <c r="AE142" s="251"/>
      <c r="AF142" s="251"/>
      <c r="AG142" s="251"/>
      <c r="AH142" s="251"/>
      <c r="AI142" s="251"/>
      <c r="AJ142" s="251"/>
      <c r="AK142" s="251"/>
      <c r="AL142" s="251"/>
      <c r="AM142" s="251"/>
      <c r="AN142" s="251"/>
      <c r="AO142" s="251"/>
      <c r="AP142" s="251"/>
      <c r="AQ142" s="251"/>
      <c r="AR142" s="251"/>
      <c r="AS142" s="251"/>
      <c r="AT142" s="251"/>
      <c r="AU142" s="8"/>
      <c r="AV142" s="614"/>
      <c r="AW142" s="614"/>
      <c r="AX142" s="614"/>
      <c r="AY142" s="614"/>
      <c r="AZ142" s="614"/>
      <c r="BA142" s="614"/>
      <c r="BB142" s="614"/>
      <c r="BC142" s="615"/>
      <c r="BD142" s="615"/>
      <c r="BE142" s="615"/>
      <c r="BF142" s="615"/>
      <c r="BG142" s="615"/>
      <c r="BH142" s="615"/>
      <c r="BI142" s="615"/>
      <c r="BN142" s="614"/>
      <c r="BO142" s="614"/>
      <c r="BP142" s="614"/>
      <c r="BQ142" s="614"/>
      <c r="BR142" s="614"/>
      <c r="BW142" s="615"/>
      <c r="BX142" s="615"/>
      <c r="BY142" s="615"/>
      <c r="BZ142" s="615"/>
      <c r="CA142" s="615"/>
      <c r="CF142" s="614"/>
      <c r="CG142" s="614"/>
      <c r="CH142" s="614"/>
      <c r="CI142" s="614"/>
      <c r="CJ142" s="614"/>
      <c r="CO142" s="615"/>
      <c r="CP142" s="615"/>
      <c r="CQ142" s="615"/>
      <c r="CR142" s="615"/>
      <c r="CS142" s="615"/>
      <c r="CX142" s="614"/>
      <c r="CY142" s="614"/>
      <c r="CZ142" s="614"/>
      <c r="DA142" s="614"/>
      <c r="DB142" s="614"/>
      <c r="DC142" s="6"/>
      <c r="DD142" s="6"/>
      <c r="DE142" s="6"/>
      <c r="DF142" s="6"/>
      <c r="DG142" s="6"/>
      <c r="DH142" s="6"/>
      <c r="DI142" s="6"/>
      <c r="DJ142" s="6"/>
      <c r="DK142" s="6"/>
      <c r="DL142" s="6"/>
      <c r="DM142" s="6"/>
      <c r="DN142" s="6"/>
      <c r="DO142" s="6"/>
      <c r="DP142" s="614"/>
      <c r="DQ142" s="614"/>
      <c r="DR142" s="614"/>
      <c r="DS142" s="614"/>
      <c r="DT142" s="614"/>
      <c r="DU142" s="6"/>
      <c r="DV142" s="6"/>
      <c r="DW142" s="6"/>
      <c r="DX142" s="6"/>
      <c r="DY142" s="6"/>
      <c r="DZ142" s="6"/>
      <c r="EA142" s="6"/>
      <c r="EB142" s="6"/>
      <c r="EC142" s="6"/>
      <c r="ED142" s="6"/>
      <c r="EE142" s="6"/>
      <c r="EF142" s="6"/>
      <c r="EG142" s="6"/>
    </row>
    <row r="143">
      <c r="A143" s="640" t="e">
        <f>#REF!</f>
        <v>#REF!</v>
      </c>
      <c r="B143" s="281"/>
      <c r="C143" s="281">
        <f/>
        <v>6</v>
      </c>
      <c r="D143" s="668">
        <f t="shared" si="1113"/>
        <v>0</v>
      </c>
      <c r="E143" s="669"/>
      <c r="F143" s="670" t="e">
        <f/>
        <v>#REF!</v>
      </c>
      <c r="G143" s="281" t="e">
        <f/>
        <v>#REF!</v>
      </c>
      <c r="H143" s="281" t="e">
        <f t="shared" si="1114"/>
        <v>#REF!</v>
      </c>
      <c r="I143" s="281" t="e">
        <f t="shared" ref="I143:I161" si="1115">I142</f>
        <v>#REF!</v>
      </c>
      <c r="J143" s="281"/>
      <c r="K143" s="281" t="e">
        <f t="shared" si="1091"/>
        <v>#REF!</v>
      </c>
      <c r="L143" s="281" t="e">
        <f t="shared" si="1106"/>
        <v>#REF!</v>
      </c>
      <c r="M143" s="668" t="e">
        <f t="shared" si="1107"/>
        <v>#REF!</v>
      </c>
      <c r="N143" s="665" t="s">
        <v>909</v>
      </c>
      <c r="O143" s="700" t="e">
        <f>IF(ABS(O120)&gt;ABS(O121),O141*ABS(O120),O141*ABS(O121))</f>
        <v>#REF!</v>
      </c>
      <c r="P143" s="671" t="e">
        <f t="shared" si="1094"/>
        <v>#REF!</v>
      </c>
      <c r="Q143" s="281" t="e">
        <f t="shared" ref="Q143:R157" si="1116">Q142</f>
        <v>#REF!</v>
      </c>
      <c r="R143" s="281" t="e">
        <f t="shared" si="1116"/>
        <v>#REF!</v>
      </c>
      <c r="S143" s="281" t="e">
        <f t="shared" si="1095"/>
        <v>#REF!</v>
      </c>
      <c r="T143" s="281" t="e">
        <f t="shared" si="1096"/>
        <v>#REF!</v>
      </c>
      <c r="U143" s="281" t="e">
        <f t="shared" ref="U143:U161" si="1117">U142</f>
        <v>#REF!</v>
      </c>
      <c r="V143" s="6" t="e">
        <f t="shared" si="1097"/>
        <v>#REF!</v>
      </c>
      <c r="W143" s="672" t="e">
        <f t="shared" si="1098"/>
        <v>#REF!</v>
      </c>
      <c r="X143" s="660" t="e">
        <f t="shared" si="1102"/>
        <v>#REF!</v>
      </c>
      <c r="Y143" s="251"/>
      <c r="Z143" s="251"/>
      <c r="AA143" s="251"/>
      <c r="AB143" s="251"/>
      <c r="AC143" s="251"/>
      <c r="AD143" s="251"/>
      <c r="AE143" s="251"/>
      <c r="AF143" s="251"/>
      <c r="AG143" s="251"/>
      <c r="AH143" s="251"/>
      <c r="AI143" s="251"/>
      <c r="AJ143" s="251"/>
      <c r="AK143" s="251"/>
      <c r="AL143" s="251"/>
      <c r="AM143" s="251"/>
      <c r="AN143" s="251"/>
      <c r="AO143" s="251"/>
      <c r="AP143" s="251"/>
      <c r="AQ143" s="251"/>
      <c r="AR143" s="251"/>
      <c r="AS143" s="251"/>
      <c r="AT143" s="251"/>
      <c r="AU143" s="8"/>
      <c r="AV143" s="614"/>
      <c r="AW143" s="614"/>
      <c r="AX143" s="614"/>
      <c r="AY143" s="614"/>
      <c r="AZ143" s="614"/>
      <c r="BA143" s="614"/>
      <c r="BB143" s="614"/>
      <c r="BC143" s="615"/>
      <c r="BD143" s="615"/>
      <c r="BE143" s="615"/>
      <c r="BF143" s="615"/>
      <c r="BG143" s="615"/>
      <c r="BH143" s="615"/>
      <c r="BI143" s="615"/>
      <c r="BN143" s="614"/>
      <c r="BO143" s="614"/>
      <c r="BP143" s="614"/>
      <c r="BQ143" s="614"/>
      <c r="BR143" s="614"/>
      <c r="BW143" s="615"/>
      <c r="BX143" s="615"/>
      <c r="BY143" s="615"/>
      <c r="BZ143" s="615"/>
      <c r="CA143" s="615"/>
      <c r="CF143" s="614"/>
      <c r="CG143" s="614"/>
      <c r="CH143" s="614"/>
      <c r="CI143" s="614"/>
      <c r="CJ143" s="614"/>
      <c r="CO143" s="615"/>
      <c r="CP143" s="615"/>
      <c r="CQ143" s="615"/>
      <c r="CR143" s="615"/>
      <c r="CS143" s="615"/>
      <c r="CX143" s="614"/>
      <c r="CY143" s="614"/>
      <c r="CZ143" s="614"/>
      <c r="DA143" s="614"/>
      <c r="DB143" s="614"/>
      <c r="DC143" s="6"/>
      <c r="DD143" s="6"/>
      <c r="DE143" s="6"/>
      <c r="DF143" s="6"/>
      <c r="DG143" s="6"/>
      <c r="DH143" s="6"/>
      <c r="DI143" s="6"/>
      <c r="DJ143" s="6"/>
      <c r="DK143" s="6"/>
      <c r="DL143" s="6"/>
      <c r="DM143" s="6"/>
      <c r="DN143" s="6"/>
      <c r="DO143" s="6"/>
      <c r="DP143" s="614"/>
      <c r="DQ143" s="614"/>
      <c r="DR143" s="614"/>
      <c r="DS143" s="614"/>
      <c r="DT143" s="614"/>
      <c r="DU143" s="6"/>
      <c r="DV143" s="6"/>
      <c r="DW143" s="6"/>
      <c r="DX143" s="6"/>
      <c r="DY143" s="6"/>
      <c r="DZ143" s="6"/>
      <c r="EA143" s="6"/>
      <c r="EB143" s="6"/>
      <c r="EC143" s="6"/>
      <c r="ED143" s="6"/>
      <c r="EE143" s="6"/>
      <c r="EF143" s="6"/>
      <c r="EG143" s="6"/>
    </row>
    <row r="144">
      <c r="A144" s="640" t="e">
        <f>#REF!</f>
        <v>#REF!</v>
      </c>
      <c r="B144" s="281"/>
      <c r="C144" s="281">
        <f/>
        <v>12</v>
      </c>
      <c r="D144" s="668">
        <f t="shared" si="1113"/>
        <v>0</v>
      </c>
      <c r="E144" s="669"/>
      <c r="F144" s="670" t="e">
        <f/>
        <v>#REF!</v>
      </c>
      <c r="G144" s="281">
        <f/>
        <v>0</v>
      </c>
      <c r="H144" s="281" t="e">
        <f t="shared" si="1114"/>
        <v>#REF!</v>
      </c>
      <c r="I144" s="281" t="e">
        <f t="shared" si="1115"/>
        <v>#REF!</v>
      </c>
      <c r="J144" s="281"/>
      <c r="K144" s="281" t="e">
        <f t="shared" si="1091"/>
        <v>#REF!</v>
      </c>
      <c r="L144" s="281" t="e">
        <f t="shared" si="1106"/>
        <v>#REF!</v>
      </c>
      <c r="M144" s="668" t="e">
        <f t="shared" si="1107"/>
        <v>#REF!</v>
      </c>
      <c r="P144" s="671" t="e">
        <f t="shared" si="1094"/>
        <v>#REF!</v>
      </c>
      <c r="Q144" s="281" t="e">
        <f t="shared" si="1116"/>
        <v>#REF!</v>
      </c>
      <c r="R144" s="281" t="e">
        <f t="shared" si="1116"/>
        <v>#REF!</v>
      </c>
      <c r="S144" s="281" t="e">
        <f t="shared" si="1095"/>
        <v>#REF!</v>
      </c>
      <c r="T144" s="281" t="e">
        <f t="shared" si="1096"/>
        <v>#REF!</v>
      </c>
      <c r="U144" s="281" t="e">
        <f t="shared" si="1117"/>
        <v>#REF!</v>
      </c>
      <c r="V144" s="6" t="e">
        <f t="shared" si="1097"/>
        <v>#REF!</v>
      </c>
      <c r="W144" s="672" t="e">
        <f t="shared" si="1098"/>
        <v>#REF!</v>
      </c>
      <c r="X144" s="660" t="e">
        <f t="shared" si="1102"/>
        <v>#REF!</v>
      </c>
      <c r="Y144" s="251"/>
      <c r="Z144" s="251"/>
      <c r="AA144" s="251"/>
      <c r="AB144" s="251"/>
      <c r="AC144" s="251"/>
      <c r="AD144" s="251"/>
      <c r="AE144" s="251"/>
      <c r="AF144" s="251"/>
      <c r="AG144" s="251"/>
      <c r="AH144" s="251"/>
      <c r="AI144" s="251"/>
      <c r="AJ144" s="251"/>
      <c r="AK144" s="251"/>
      <c r="AL144" s="251"/>
      <c r="AM144" s="251"/>
      <c r="AN144" s="251"/>
      <c r="AO144" s="251"/>
      <c r="AP144" s="251"/>
      <c r="AQ144" s="251"/>
      <c r="AR144" s="251"/>
      <c r="AS144" s="251"/>
      <c r="AT144" s="251"/>
      <c r="AU144" s="8"/>
      <c r="AV144" s="614"/>
      <c r="AW144" s="614"/>
      <c r="AX144" s="614"/>
      <c r="AY144" s="614"/>
      <c r="AZ144" s="614"/>
      <c r="BA144" s="614"/>
      <c r="BB144" s="614"/>
      <c r="BC144" s="615"/>
      <c r="BD144" s="615"/>
      <c r="BE144" s="615"/>
      <c r="BF144" s="615"/>
      <c r="BG144" s="615"/>
      <c r="BH144" s="615"/>
      <c r="BI144" s="615"/>
      <c r="BN144" s="614"/>
      <c r="BO144" s="614"/>
      <c r="BP144" s="614"/>
      <c r="BQ144" s="614"/>
      <c r="BR144" s="614"/>
      <c r="BW144" s="615"/>
      <c r="BX144" s="615"/>
      <c r="BY144" s="615"/>
      <c r="BZ144" s="615"/>
      <c r="CA144" s="615"/>
      <c r="CF144" s="614"/>
      <c r="CG144" s="614"/>
      <c r="CH144" s="614"/>
      <c r="CI144" s="614"/>
      <c r="CJ144" s="614"/>
      <c r="CO144" s="615"/>
      <c r="CP144" s="615"/>
      <c r="CQ144" s="615"/>
      <c r="CR144" s="615"/>
      <c r="CS144" s="615"/>
      <c r="CX144" s="614"/>
      <c r="CY144" s="614"/>
      <c r="CZ144" s="614"/>
      <c r="DA144" s="614"/>
      <c r="DB144" s="614"/>
      <c r="DC144" s="6"/>
      <c r="DD144" s="6"/>
      <c r="DE144" s="6"/>
      <c r="DF144" s="6"/>
      <c r="DG144" s="6"/>
      <c r="DH144" s="6"/>
      <c r="DI144" s="6"/>
      <c r="DJ144" s="6"/>
      <c r="DK144" s="6"/>
      <c r="DL144" s="6"/>
      <c r="DM144" s="6"/>
      <c r="DN144" s="6"/>
      <c r="DO144" s="6"/>
      <c r="DP144" s="614"/>
      <c r="DQ144" s="614"/>
      <c r="DR144" s="614"/>
      <c r="DS144" s="614"/>
      <c r="DT144" s="614"/>
      <c r="DU144" s="6"/>
      <c r="DV144" s="6"/>
      <c r="DW144" s="6"/>
      <c r="DX144" s="6"/>
      <c r="DY144" s="6"/>
      <c r="DZ144" s="6"/>
      <c r="EA144" s="6"/>
      <c r="EB144" s="6"/>
      <c r="EC144" s="6"/>
      <c r="ED144" s="6"/>
      <c r="EE144" s="6"/>
      <c r="EF144" s="6"/>
      <c r="EG144" s="6"/>
    </row>
    <row r="145">
      <c r="A145" s="640"/>
      <c r="B145" s="281"/>
      <c r="C145" s="281"/>
      <c r="D145" s="668">
        <f t="shared" si="1113"/>
        <v>0</v>
      </c>
      <c r="E145" s="669"/>
      <c r="F145" s="670"/>
      <c r="G145" s="281">
        <f/>
        <v>0</v>
      </c>
      <c r="H145" s="281">
        <f t="shared" si="1114"/>
        <v>0</v>
      </c>
      <c r="I145" s="281" t="e">
        <f t="shared" si="1115"/>
        <v>#REF!</v>
      </c>
      <c r="J145" s="281"/>
      <c r="K145" s="281" t="e">
        <f t="shared" si="1091"/>
        <v>#REF!</v>
      </c>
      <c r="L145" s="281" t="e">
        <f t="shared" si="1106"/>
        <v>#REF!</v>
      </c>
      <c r="M145" s="668" t="e">
        <f t="shared" si="1107"/>
        <v>#REF!</v>
      </c>
      <c r="P145" s="671">
        <f t="shared" si="1094"/>
        <v>0</v>
      </c>
      <c r="Q145" s="281" t="e">
        <f t="shared" si="1116"/>
        <v>#REF!</v>
      </c>
      <c r="R145" s="281" t="e">
        <f t="shared" si="1116"/>
        <v>#REF!</v>
      </c>
      <c r="S145" s="281" t="e">
        <f t="shared" si="1095"/>
        <v>#REF!</v>
      </c>
      <c r="T145" s="281" t="e">
        <f t="shared" si="1096"/>
        <v>#REF!</v>
      </c>
      <c r="U145" s="281" t="e">
        <f t="shared" si="1117"/>
        <v>#REF!</v>
      </c>
      <c r="V145" s="6" t="e">
        <f t="shared" si="1097"/>
        <v>#REF!</v>
      </c>
      <c r="W145" s="672" t="e">
        <f t="shared" si="1098"/>
        <v>#REF!</v>
      </c>
      <c r="X145" s="660">
        <f t="shared" si="1102"/>
        <v>0</v>
      </c>
      <c r="Y145" s="251"/>
      <c r="Z145" s="251"/>
      <c r="AA145" s="251"/>
      <c r="AB145" s="251"/>
      <c r="AC145" s="251"/>
      <c r="AD145" s="251"/>
      <c r="AE145" s="251"/>
      <c r="AF145" s="251"/>
      <c r="AG145" s="251"/>
      <c r="AH145" s="251"/>
      <c r="AI145" s="251"/>
      <c r="AJ145" s="251"/>
      <c r="AK145" s="251"/>
      <c r="AL145" s="251"/>
      <c r="AM145" s="251"/>
      <c r="AN145" s="251"/>
      <c r="AO145" s="251"/>
      <c r="AP145" s="251"/>
      <c r="AQ145" s="251"/>
      <c r="AR145" s="251"/>
      <c r="AS145" s="251"/>
      <c r="AT145" s="251"/>
      <c r="AU145" s="8"/>
      <c r="AV145" s="614"/>
      <c r="AW145" s="614"/>
      <c r="AX145" s="614"/>
      <c r="AY145" s="614"/>
      <c r="AZ145" s="614"/>
      <c r="BA145" s="614"/>
      <c r="BB145" s="614"/>
      <c r="BC145" s="615"/>
      <c r="BD145" s="615"/>
      <c r="BE145" s="615"/>
      <c r="BF145" s="615"/>
      <c r="BG145" s="615"/>
      <c r="BH145" s="615"/>
      <c r="BI145" s="615"/>
      <c r="BN145" s="614"/>
      <c r="BO145" s="614"/>
      <c r="BP145" s="614"/>
      <c r="BQ145" s="614"/>
      <c r="BR145" s="614"/>
      <c r="BW145" s="615"/>
      <c r="BX145" s="615"/>
      <c r="BY145" s="615"/>
      <c r="BZ145" s="615"/>
      <c r="CA145" s="615"/>
      <c r="CF145" s="614"/>
      <c r="CG145" s="614"/>
      <c r="CH145" s="614"/>
      <c r="CI145" s="614"/>
      <c r="CJ145" s="614"/>
      <c r="CO145" s="615"/>
      <c r="CP145" s="615"/>
      <c r="CQ145" s="615"/>
      <c r="CR145" s="615"/>
      <c r="CS145" s="615"/>
      <c r="CX145" s="614"/>
      <c r="CY145" s="614"/>
      <c r="CZ145" s="614"/>
      <c r="DA145" s="614"/>
      <c r="DB145" s="614"/>
      <c r="DC145" s="6"/>
      <c r="DD145" s="6"/>
      <c r="DE145" s="6"/>
      <c r="DF145" s="6"/>
      <c r="DG145" s="6"/>
      <c r="DH145" s="6"/>
      <c r="DI145" s="6"/>
      <c r="DJ145" s="6"/>
      <c r="DK145" s="6"/>
      <c r="DL145" s="6"/>
      <c r="DM145" s="6"/>
      <c r="DN145" s="6"/>
      <c r="DO145" s="6"/>
      <c r="DP145" s="614"/>
      <c r="DQ145" s="614"/>
      <c r="DR145" s="614"/>
      <c r="DS145" s="614"/>
      <c r="DT145" s="614"/>
      <c r="DU145" s="6"/>
      <c r="DV145" s="6"/>
      <c r="DW145" s="6"/>
      <c r="DX145" s="6"/>
      <c r="DY145" s="6"/>
      <c r="DZ145" s="6"/>
      <c r="EA145" s="6"/>
      <c r="EB145" s="6"/>
      <c r="EC145" s="6"/>
      <c r="ED145" s="6"/>
      <c r="EE145" s="6"/>
      <c r="EF145" s="6"/>
      <c r="EG145" s="6"/>
    </row>
    <row r="146">
      <c r="A146" s="640"/>
      <c r="B146" s="281"/>
      <c r="C146" s="281"/>
      <c r="D146" s="668"/>
      <c r="E146" s="669"/>
      <c r="F146" s="670"/>
      <c r="G146" s="281">
        <f/>
        <v>0</v>
      </c>
      <c r="H146" s="281">
        <f t="shared" si="1114"/>
        <v>0</v>
      </c>
      <c r="I146" s="281" t="e">
        <f t="shared" si="1115"/>
        <v>#REF!</v>
      </c>
      <c r="J146" s="281"/>
      <c r="K146" s="281" t="e">
        <f t="shared" si="1091"/>
        <v>#REF!</v>
      </c>
      <c r="L146" s="281" t="e">
        <f t="shared" si="1106"/>
        <v>#REF!</v>
      </c>
      <c r="M146" s="668" t="e">
        <f t="shared" si="1107"/>
        <v>#REF!</v>
      </c>
      <c r="P146" s="671">
        <f t="shared" si="1094"/>
        <v>0</v>
      </c>
      <c r="Q146" s="281" t="e">
        <f t="shared" si="1116"/>
        <v>#REF!</v>
      </c>
      <c r="R146" s="281" t="e">
        <f t="shared" si="1116"/>
        <v>#REF!</v>
      </c>
      <c r="S146" s="281" t="e">
        <f t="shared" si="1095"/>
        <v>#REF!</v>
      </c>
      <c r="T146" s="281" t="e">
        <f t="shared" si="1096"/>
        <v>#REF!</v>
      </c>
      <c r="U146" s="281" t="e">
        <f t="shared" si="1117"/>
        <v>#REF!</v>
      </c>
      <c r="V146" s="6" t="e">
        <f t="shared" si="1097"/>
        <v>#REF!</v>
      </c>
      <c r="W146" s="672" t="e">
        <f t="shared" si="1098"/>
        <v>#REF!</v>
      </c>
      <c r="X146" s="660">
        <f t="shared" si="1102"/>
        <v>0</v>
      </c>
      <c r="Y146" s="251"/>
      <c r="Z146" s="251"/>
      <c r="AA146" s="251"/>
      <c r="AB146" s="251"/>
      <c r="AC146" s="251"/>
      <c r="AD146" s="251"/>
      <c r="AE146" s="251"/>
      <c r="AF146" s="251"/>
      <c r="AG146" s="251"/>
      <c r="AH146" s="251"/>
      <c r="AI146" s="251"/>
      <c r="AJ146" s="251"/>
      <c r="AK146" s="251"/>
      <c r="AL146" s="251"/>
      <c r="AM146" s="251"/>
      <c r="AN146" s="251"/>
      <c r="AO146" s="251"/>
      <c r="AP146" s="251"/>
      <c r="AQ146" s="251"/>
      <c r="AR146" s="251"/>
      <c r="AS146" s="251"/>
      <c r="AT146" s="251"/>
      <c r="AU146" s="8"/>
      <c r="AV146" s="614"/>
      <c r="AW146" s="614"/>
      <c r="AX146" s="614"/>
      <c r="AY146" s="614"/>
      <c r="AZ146" s="614"/>
      <c r="BA146" s="614"/>
      <c r="BB146" s="614"/>
      <c r="BC146" s="615"/>
      <c r="BD146" s="615"/>
      <c r="BE146" s="615"/>
      <c r="BF146" s="615"/>
      <c r="BG146" s="615"/>
      <c r="BH146" s="615"/>
      <c r="BI146" s="615"/>
      <c r="BN146" s="614"/>
      <c r="BO146" s="614"/>
      <c r="BP146" s="614"/>
      <c r="BQ146" s="614"/>
      <c r="BR146" s="614"/>
      <c r="BW146" s="615"/>
      <c r="BX146" s="615"/>
      <c r="BY146" s="615"/>
      <c r="BZ146" s="615"/>
      <c r="CA146" s="615"/>
      <c r="CF146" s="614"/>
      <c r="CG146" s="614"/>
      <c r="CH146" s="614"/>
      <c r="CI146" s="614"/>
      <c r="CJ146" s="614"/>
      <c r="CO146" s="615"/>
      <c r="CP146" s="615"/>
      <c r="CQ146" s="615"/>
      <c r="CR146" s="615"/>
      <c r="CS146" s="615"/>
      <c r="CX146" s="614"/>
      <c r="CY146" s="614"/>
      <c r="CZ146" s="614"/>
      <c r="DA146" s="614"/>
      <c r="DB146" s="614"/>
      <c r="DC146" s="6"/>
      <c r="DD146" s="6"/>
      <c r="DE146" s="6"/>
      <c r="DF146" s="6"/>
      <c r="DG146" s="6"/>
      <c r="DH146" s="6"/>
      <c r="DI146" s="6"/>
      <c r="DJ146" s="6"/>
      <c r="DK146" s="6"/>
      <c r="DL146" s="6"/>
      <c r="DM146" s="6"/>
      <c r="DN146" s="6"/>
      <c r="DO146" s="6"/>
      <c r="DP146" s="614"/>
      <c r="DQ146" s="614"/>
      <c r="DR146" s="614"/>
      <c r="DS146" s="614"/>
      <c r="DT146" s="614"/>
      <c r="DU146" s="6"/>
      <c r="DV146" s="6"/>
      <c r="DW146" s="6"/>
      <c r="DX146" s="6"/>
      <c r="DY146" s="6"/>
      <c r="DZ146" s="6"/>
      <c r="EA146" s="6"/>
      <c r="EB146" s="6"/>
      <c r="EC146" s="6"/>
      <c r="ED146" s="6"/>
      <c r="EE146" s="6"/>
      <c r="EF146" s="6"/>
      <c r="EG146" s="6"/>
    </row>
    <row r="147">
      <c r="A147" s="640"/>
      <c r="B147" s="281"/>
      <c r="C147" s="281"/>
      <c r="D147" s="668"/>
      <c r="E147" s="669"/>
      <c r="F147" s="670"/>
      <c r="G147" s="281">
        <f/>
        <v>0</v>
      </c>
      <c r="H147" s="281">
        <f t="shared" si="1114"/>
        <v>0</v>
      </c>
      <c r="I147" s="281" t="e">
        <f t="shared" si="1115"/>
        <v>#REF!</v>
      </c>
      <c r="J147" s="281"/>
      <c r="K147" s="281" t="e">
        <f t="shared" si="1091"/>
        <v>#REF!</v>
      </c>
      <c r="L147" s="281" t="e">
        <f t="shared" si="1106"/>
        <v>#REF!</v>
      </c>
      <c r="M147" s="668" t="e">
        <f t="shared" si="1107"/>
        <v>#REF!</v>
      </c>
      <c r="P147" s="671">
        <f t="shared" si="1094"/>
        <v>0</v>
      </c>
      <c r="Q147" s="281" t="e">
        <f t="shared" si="1116"/>
        <v>#REF!</v>
      </c>
      <c r="R147" s="281" t="e">
        <f t="shared" si="1116"/>
        <v>#REF!</v>
      </c>
      <c r="S147" s="281" t="e">
        <f t="shared" si="1095"/>
        <v>#REF!</v>
      </c>
      <c r="T147" s="281" t="e">
        <f t="shared" si="1096"/>
        <v>#REF!</v>
      </c>
      <c r="U147" s="281" t="e">
        <f t="shared" si="1117"/>
        <v>#REF!</v>
      </c>
      <c r="V147" s="6" t="e">
        <f t="shared" si="1097"/>
        <v>#REF!</v>
      </c>
      <c r="W147" s="672" t="e">
        <f t="shared" si="1098"/>
        <v>#REF!</v>
      </c>
      <c r="X147" s="660">
        <f t="shared" si="1102"/>
        <v>0</v>
      </c>
      <c r="Y147" s="251"/>
      <c r="Z147" s="251"/>
      <c r="AA147" s="251"/>
      <c r="AB147" s="251"/>
      <c r="AC147" s="251"/>
      <c r="AD147" s="251"/>
      <c r="AE147" s="251"/>
      <c r="AF147" s="251"/>
      <c r="AG147" s="251"/>
      <c r="AH147" s="251"/>
      <c r="AI147" s="251"/>
      <c r="AJ147" s="251"/>
      <c r="AK147" s="251"/>
      <c r="AL147" s="251"/>
      <c r="AM147" s="251"/>
      <c r="AN147" s="251"/>
      <c r="AO147" s="251"/>
      <c r="AP147" s="251"/>
      <c r="AQ147" s="251"/>
      <c r="AR147" s="251"/>
      <c r="AS147" s="251"/>
      <c r="AT147" s="251"/>
      <c r="AU147" s="8"/>
      <c r="AV147" s="614"/>
      <c r="AW147" s="614"/>
      <c r="AX147" s="614"/>
      <c r="AY147" s="614"/>
      <c r="AZ147" s="614"/>
      <c r="BA147" s="614"/>
      <c r="BB147" s="614"/>
      <c r="BC147" s="615"/>
      <c r="BD147" s="615"/>
      <c r="BE147" s="615"/>
      <c r="BF147" s="615"/>
      <c r="BG147" s="615"/>
      <c r="BH147" s="615"/>
      <c r="BI147" s="615"/>
      <c r="BN147" s="614"/>
      <c r="BO147" s="614"/>
      <c r="BP147" s="614"/>
      <c r="BQ147" s="614"/>
      <c r="BR147" s="614"/>
      <c r="BW147" s="615"/>
      <c r="BX147" s="615"/>
      <c r="BY147" s="615"/>
      <c r="BZ147" s="615"/>
      <c r="CA147" s="615"/>
      <c r="CF147" s="614"/>
      <c r="CG147" s="614"/>
      <c r="CH147" s="614"/>
      <c r="CI147" s="614"/>
      <c r="CJ147" s="614"/>
      <c r="CO147" s="615"/>
      <c r="CP147" s="615"/>
      <c r="CQ147" s="615"/>
      <c r="CR147" s="615"/>
      <c r="CS147" s="615"/>
      <c r="CX147" s="614"/>
      <c r="CY147" s="614"/>
      <c r="CZ147" s="614"/>
      <c r="DA147" s="614"/>
      <c r="DB147" s="614"/>
      <c r="DC147" s="6"/>
      <c r="DD147" s="6"/>
      <c r="DE147" s="6"/>
      <c r="DF147" s="6"/>
      <c r="DG147" s="6"/>
      <c r="DH147" s="6"/>
      <c r="DI147" s="6"/>
      <c r="DJ147" s="6"/>
      <c r="DK147" s="6"/>
      <c r="DL147" s="6"/>
      <c r="DM147" s="6"/>
      <c r="DN147" s="6"/>
      <c r="DO147" s="6"/>
      <c r="DP147" s="614"/>
      <c r="DQ147" s="614"/>
      <c r="DR147" s="614"/>
      <c r="DS147" s="614"/>
      <c r="DT147" s="614"/>
      <c r="DU147" s="6"/>
      <c r="DV147" s="6"/>
      <c r="DW147" s="6"/>
      <c r="DX147" s="6"/>
      <c r="DY147" s="6"/>
      <c r="DZ147" s="6"/>
      <c r="EA147" s="6"/>
      <c r="EB147" s="6"/>
      <c r="EC147" s="6"/>
      <c r="ED147" s="6"/>
      <c r="EE147" s="6"/>
      <c r="EF147" s="6"/>
      <c r="EG147" s="6"/>
    </row>
    <row r="148">
      <c r="A148" s="640">
        <f t="shared" ref="A148:A151" si="1118">A101</f>
        <v>0</v>
      </c>
      <c r="B148" s="281"/>
      <c r="C148" s="281"/>
      <c r="D148" s="668"/>
      <c r="E148" s="669"/>
      <c r="F148" s="670"/>
      <c r="G148" s="281">
        <f/>
        <v>0</v>
      </c>
      <c r="H148" s="281">
        <f t="shared" si="1114"/>
        <v>0</v>
      </c>
      <c r="I148" s="281" t="e">
        <f t="shared" si="1115"/>
        <v>#REF!</v>
      </c>
      <c r="J148" s="281"/>
      <c r="K148" s="281" t="e">
        <f t="shared" si="1091"/>
        <v>#REF!</v>
      </c>
      <c r="L148" s="281" t="e">
        <f t="shared" si="1106"/>
        <v>#REF!</v>
      </c>
      <c r="M148" s="668" t="e">
        <f t="shared" si="1107"/>
        <v>#REF!</v>
      </c>
      <c r="P148" s="671">
        <f t="shared" si="1094"/>
        <v>0</v>
      </c>
      <c r="Q148" s="281" t="e">
        <f t="shared" si="1116"/>
        <v>#REF!</v>
      </c>
      <c r="R148" s="281" t="e">
        <f t="shared" si="1116"/>
        <v>#REF!</v>
      </c>
      <c r="S148" s="281" t="e">
        <f t="shared" si="1095"/>
        <v>#REF!</v>
      </c>
      <c r="T148" s="281" t="e">
        <f t="shared" si="1096"/>
        <v>#REF!</v>
      </c>
      <c r="U148" s="281" t="e">
        <f t="shared" si="1117"/>
        <v>#REF!</v>
      </c>
      <c r="V148" s="6" t="e">
        <f t="shared" si="1097"/>
        <v>#REF!</v>
      </c>
      <c r="W148" s="672" t="e">
        <f t="shared" si="1098"/>
        <v>#REF!</v>
      </c>
      <c r="X148" s="660">
        <f t="shared" si="1102"/>
        <v>0</v>
      </c>
      <c r="Y148" s="251"/>
      <c r="Z148" s="251"/>
      <c r="AA148" s="251"/>
      <c r="AB148" s="251"/>
      <c r="AC148" s="251"/>
      <c r="AD148" s="251"/>
      <c r="AE148" s="251"/>
      <c r="AF148" s="251"/>
      <c r="AG148" s="251"/>
      <c r="AH148" s="251"/>
      <c r="AI148" s="251"/>
      <c r="AJ148" s="251"/>
      <c r="AK148" s="251"/>
      <c r="AL148" s="251"/>
      <c r="AM148" s="251"/>
      <c r="AN148" s="251"/>
      <c r="AO148" s="251"/>
      <c r="AP148" s="251"/>
      <c r="AQ148" s="251"/>
      <c r="AR148" s="251"/>
      <c r="AS148" s="251"/>
      <c r="AT148" s="251"/>
      <c r="AU148" s="8"/>
      <c r="AV148" s="614"/>
      <c r="AW148" s="614"/>
      <c r="AX148" s="614"/>
      <c r="AY148" s="614"/>
      <c r="AZ148" s="614"/>
      <c r="BA148" s="614"/>
      <c r="BB148" s="614"/>
      <c r="BC148" s="615"/>
      <c r="BD148" s="615"/>
      <c r="BE148" s="615"/>
      <c r="BF148" s="615"/>
      <c r="BG148" s="615"/>
      <c r="BH148" s="615"/>
      <c r="BI148" s="615"/>
      <c r="BN148" s="614"/>
      <c r="BO148" s="614"/>
      <c r="BP148" s="614"/>
      <c r="BQ148" s="614"/>
      <c r="BR148" s="614"/>
      <c r="BW148" s="615"/>
      <c r="BX148" s="615"/>
      <c r="BY148" s="615"/>
      <c r="BZ148" s="615"/>
      <c r="CA148" s="615"/>
      <c r="CF148" s="614"/>
      <c r="CG148" s="614"/>
      <c r="CH148" s="614"/>
      <c r="CI148" s="614"/>
      <c r="CJ148" s="614"/>
      <c r="CO148" s="615"/>
      <c r="CP148" s="615"/>
      <c r="CQ148" s="615"/>
      <c r="CR148" s="615"/>
      <c r="CS148" s="615"/>
      <c r="CX148" s="614"/>
      <c r="CY148" s="614"/>
      <c r="CZ148" s="614"/>
      <c r="DA148" s="614"/>
      <c r="DB148" s="614"/>
      <c r="DC148" s="6"/>
      <c r="DD148" s="6"/>
      <c r="DE148" s="6"/>
      <c r="DF148" s="6"/>
      <c r="DG148" s="6"/>
      <c r="DH148" s="6"/>
      <c r="DI148" s="6"/>
      <c r="DJ148" s="6"/>
      <c r="DK148" s="6"/>
      <c r="DL148" s="6"/>
      <c r="DM148" s="6"/>
      <c r="DN148" s="6"/>
      <c r="DO148" s="6"/>
      <c r="DP148" s="614"/>
      <c r="DQ148" s="614"/>
      <c r="DR148" s="614"/>
      <c r="DS148" s="614"/>
      <c r="DT148" s="614"/>
      <c r="DU148" s="6"/>
      <c r="DV148" s="6"/>
      <c r="DW148" s="6"/>
      <c r="DX148" s="6"/>
      <c r="DY148" s="6"/>
      <c r="DZ148" s="6"/>
      <c r="EA148" s="6"/>
      <c r="EB148" s="6"/>
      <c r="EC148" s="6"/>
      <c r="ED148" s="6"/>
      <c r="EE148" s="6"/>
      <c r="EF148" s="6"/>
      <c r="EG148" s="6"/>
    </row>
    <row r="149">
      <c r="A149" s="640">
        <f t="shared" si="1118"/>
        <v>0</v>
      </c>
      <c r="B149" s="281"/>
      <c r="C149" s="281"/>
      <c r="D149" s="668"/>
      <c r="E149" s="669"/>
      <c r="F149" s="670"/>
      <c r="G149" s="281">
        <f/>
        <v>0</v>
      </c>
      <c r="H149" s="281">
        <f t="shared" si="1114"/>
        <v>0</v>
      </c>
      <c r="I149" s="281" t="e">
        <f t="shared" si="1115"/>
        <v>#REF!</v>
      </c>
      <c r="J149" s="281"/>
      <c r="K149" s="281" t="e">
        <f t="shared" si="1091"/>
        <v>#REF!</v>
      </c>
      <c r="L149" s="281" t="e">
        <f t="shared" si="1106"/>
        <v>#REF!</v>
      </c>
      <c r="M149" s="668" t="e">
        <f t="shared" si="1107"/>
        <v>#REF!</v>
      </c>
      <c r="P149" s="671">
        <f t="shared" si="1094"/>
        <v>0</v>
      </c>
      <c r="Q149" s="281" t="e">
        <f t="shared" si="1116"/>
        <v>#REF!</v>
      </c>
      <c r="R149" s="281" t="e">
        <f t="shared" si="1116"/>
        <v>#REF!</v>
      </c>
      <c r="S149" s="281" t="e">
        <f t="shared" si="1095"/>
        <v>#REF!</v>
      </c>
      <c r="T149" s="281" t="e">
        <f t="shared" si="1096"/>
        <v>#REF!</v>
      </c>
      <c r="U149" s="281" t="e">
        <f t="shared" si="1117"/>
        <v>#REF!</v>
      </c>
      <c r="V149" s="6" t="e">
        <f t="shared" si="1097"/>
        <v>#REF!</v>
      </c>
      <c r="W149" s="672" t="e">
        <f t="shared" si="1098"/>
        <v>#REF!</v>
      </c>
      <c r="X149" s="660">
        <f t="shared" si="1102"/>
        <v>0</v>
      </c>
      <c r="Y149" s="251"/>
      <c r="Z149" s="251"/>
      <c r="AA149" s="251"/>
      <c r="AB149" s="251"/>
      <c r="AC149" s="251"/>
      <c r="AD149" s="251"/>
      <c r="AE149" s="251"/>
      <c r="AF149" s="251"/>
      <c r="AG149" s="251"/>
      <c r="AH149" s="251"/>
      <c r="AI149" s="251"/>
      <c r="AJ149" s="251"/>
      <c r="AK149" s="251"/>
      <c r="AL149" s="251"/>
      <c r="AM149" s="251"/>
      <c r="AN149" s="251"/>
      <c r="AO149" s="251"/>
      <c r="AP149" s="251"/>
      <c r="AQ149" s="251"/>
      <c r="AR149" s="251"/>
      <c r="AS149" s="251"/>
      <c r="AT149" s="251"/>
      <c r="AU149" s="8"/>
      <c r="AV149" s="614"/>
      <c r="AW149" s="614"/>
      <c r="AX149" s="614"/>
      <c r="AY149" s="614"/>
      <c r="AZ149" s="614"/>
      <c r="BA149" s="614"/>
      <c r="BB149" s="614"/>
      <c r="BC149" s="615"/>
      <c r="BD149" s="615"/>
      <c r="BE149" s="615"/>
      <c r="BF149" s="615"/>
      <c r="BG149" s="615"/>
      <c r="BH149" s="615"/>
      <c r="BI149" s="615"/>
      <c r="BN149" s="614"/>
      <c r="BO149" s="614"/>
      <c r="BP149" s="614"/>
      <c r="BQ149" s="614"/>
      <c r="BR149" s="614"/>
      <c r="BW149" s="615"/>
      <c r="BX149" s="615"/>
      <c r="BY149" s="615"/>
      <c r="BZ149" s="615"/>
      <c r="CA149" s="615"/>
      <c r="CF149" s="614"/>
      <c r="CG149" s="614"/>
      <c r="CH149" s="614"/>
      <c r="CI149" s="614"/>
      <c r="CJ149" s="614"/>
      <c r="CO149" s="615"/>
      <c r="CP149" s="615"/>
      <c r="CQ149" s="615"/>
      <c r="CR149" s="615"/>
      <c r="CS149" s="615"/>
      <c r="CX149" s="614"/>
      <c r="CY149" s="614"/>
      <c r="CZ149" s="614"/>
      <c r="DA149" s="614"/>
      <c r="DB149" s="614"/>
      <c r="DC149" s="6"/>
      <c r="DD149" s="6"/>
      <c r="DE149" s="6"/>
      <c r="DF149" s="6"/>
      <c r="DG149" s="6"/>
      <c r="DH149" s="6"/>
      <c r="DI149" s="6"/>
      <c r="DJ149" s="6"/>
      <c r="DK149" s="6"/>
      <c r="DL149" s="6"/>
      <c r="DM149" s="6"/>
      <c r="DN149" s="6"/>
      <c r="DO149" s="6"/>
      <c r="DP149" s="614"/>
      <c r="DQ149" s="614"/>
      <c r="DR149" s="614"/>
      <c r="DS149" s="614"/>
      <c r="DT149" s="614"/>
      <c r="DU149" s="6"/>
      <c r="DV149" s="6"/>
      <c r="DW149" s="6"/>
      <c r="DX149" s="6"/>
      <c r="DY149" s="6"/>
      <c r="DZ149" s="6"/>
      <c r="EA149" s="6"/>
      <c r="EB149" s="6"/>
      <c r="EC149" s="6"/>
      <c r="ED149" s="6"/>
      <c r="EE149" s="6"/>
      <c r="EF149" s="6"/>
      <c r="EG149" s="6"/>
    </row>
    <row r="150">
      <c r="A150" s="640">
        <f t="shared" si="1118"/>
        <v>0</v>
      </c>
      <c r="B150" s="281"/>
      <c r="C150" s="281"/>
      <c r="D150" s="668"/>
      <c r="E150" s="669"/>
      <c r="F150" s="670"/>
      <c r="G150" s="281">
        <f/>
        <v>0</v>
      </c>
      <c r="H150" s="281">
        <f t="shared" si="1114"/>
        <v>0</v>
      </c>
      <c r="I150" s="281" t="e">
        <f t="shared" si="1115"/>
        <v>#REF!</v>
      </c>
      <c r="J150" s="281"/>
      <c r="K150" s="281" t="e">
        <f t="shared" si="1091"/>
        <v>#REF!</v>
      </c>
      <c r="L150" s="281" t="e">
        <f t="shared" si="1106"/>
        <v>#REF!</v>
      </c>
      <c r="M150" s="668" t="e">
        <f t="shared" si="1107"/>
        <v>#REF!</v>
      </c>
      <c r="P150" s="671">
        <f t="shared" si="1094"/>
        <v>0</v>
      </c>
      <c r="Q150" s="281" t="e">
        <f t="shared" si="1116"/>
        <v>#REF!</v>
      </c>
      <c r="R150" s="281" t="e">
        <f t="shared" si="1116"/>
        <v>#REF!</v>
      </c>
      <c r="S150" s="281" t="e">
        <f t="shared" si="1095"/>
        <v>#REF!</v>
      </c>
      <c r="T150" s="281" t="e">
        <f t="shared" si="1096"/>
        <v>#REF!</v>
      </c>
      <c r="U150" s="281" t="e">
        <f t="shared" si="1117"/>
        <v>#REF!</v>
      </c>
      <c r="V150" s="6" t="e">
        <f t="shared" si="1097"/>
        <v>#REF!</v>
      </c>
      <c r="W150" s="672" t="e">
        <f t="shared" si="1098"/>
        <v>#REF!</v>
      </c>
      <c r="X150" s="660">
        <f t="shared" si="1102"/>
        <v>0</v>
      </c>
      <c r="Y150" s="251"/>
      <c r="Z150" s="251"/>
      <c r="AA150" s="251"/>
      <c r="AB150" s="251"/>
      <c r="AC150" s="251"/>
      <c r="AD150" s="251"/>
      <c r="AE150" s="251"/>
      <c r="AF150" s="251"/>
      <c r="AG150" s="251"/>
      <c r="AH150" s="251"/>
      <c r="AI150" s="251"/>
      <c r="AJ150" s="251"/>
      <c r="AK150" s="251"/>
      <c r="AL150" s="251"/>
      <c r="AM150" s="251"/>
      <c r="AN150" s="251"/>
      <c r="AO150" s="251"/>
      <c r="AP150" s="251"/>
      <c r="AQ150" s="251"/>
      <c r="AR150" s="251"/>
      <c r="AS150" s="251"/>
      <c r="AT150" s="251"/>
      <c r="AU150" s="8"/>
      <c r="AV150" s="614"/>
      <c r="AW150" s="614"/>
      <c r="AX150" s="614"/>
      <c r="AY150" s="614"/>
      <c r="AZ150" s="614"/>
      <c r="BA150" s="614"/>
      <c r="BB150" s="614"/>
      <c r="BC150" s="615"/>
      <c r="BD150" s="615"/>
      <c r="BE150" s="615"/>
      <c r="BF150" s="615"/>
      <c r="BG150" s="615"/>
      <c r="BH150" s="615"/>
      <c r="BI150" s="615"/>
      <c r="BN150" s="614"/>
      <c r="BO150" s="614"/>
      <c r="BP150" s="614"/>
      <c r="BQ150" s="614"/>
      <c r="BR150" s="614"/>
      <c r="BW150" s="615"/>
      <c r="BX150" s="615"/>
      <c r="BY150" s="615"/>
      <c r="BZ150" s="615"/>
      <c r="CA150" s="615"/>
      <c r="CF150" s="614"/>
      <c r="CG150" s="614"/>
      <c r="CH150" s="614"/>
      <c r="CI150" s="614"/>
      <c r="CJ150" s="614"/>
      <c r="CO150" s="615"/>
      <c r="CP150" s="615"/>
      <c r="CQ150" s="615"/>
      <c r="CR150" s="615"/>
      <c r="CS150" s="615"/>
      <c r="CX150" s="614"/>
      <c r="CY150" s="614"/>
      <c r="CZ150" s="614"/>
      <c r="DA150" s="614"/>
      <c r="DB150" s="614"/>
      <c r="DC150" s="6"/>
      <c r="DD150" s="6"/>
      <c r="DE150" s="6"/>
      <c r="DF150" s="6"/>
      <c r="DG150" s="6"/>
      <c r="DH150" s="6"/>
      <c r="DI150" s="6"/>
      <c r="DJ150" s="6"/>
      <c r="DK150" s="6"/>
      <c r="DL150" s="6"/>
      <c r="DM150" s="6"/>
      <c r="DN150" s="6"/>
      <c r="DO150" s="6"/>
      <c r="DP150" s="614"/>
      <c r="DQ150" s="614"/>
      <c r="DR150" s="614"/>
      <c r="DS150" s="614"/>
      <c r="DT150" s="614"/>
      <c r="DU150" s="6"/>
      <c r="DV150" s="6"/>
      <c r="DW150" s="6"/>
      <c r="DX150" s="6"/>
      <c r="DY150" s="6"/>
      <c r="DZ150" s="6"/>
      <c r="EA150" s="6"/>
      <c r="EB150" s="6"/>
      <c r="EC150" s="6"/>
      <c r="ED150" s="6"/>
      <c r="EE150" s="6"/>
      <c r="EF150" s="6"/>
      <c r="EG150" s="6"/>
    </row>
    <row r="151">
      <c r="A151" s="640">
        <f t="shared" si="1118"/>
        <v>0</v>
      </c>
      <c r="B151" s="281"/>
      <c r="C151" s="281"/>
      <c r="D151" s="668"/>
      <c r="E151" s="669"/>
      <c r="F151" s="670"/>
      <c r="G151" s="281">
        <f/>
        <v>0</v>
      </c>
      <c r="H151" s="281">
        <f t="shared" si="1114"/>
        <v>0</v>
      </c>
      <c r="I151" s="281" t="e">
        <f t="shared" si="1115"/>
        <v>#REF!</v>
      </c>
      <c r="J151" s="281"/>
      <c r="K151" s="281" t="e">
        <f t="shared" si="1091"/>
        <v>#REF!</v>
      </c>
      <c r="L151" s="281" t="e">
        <f t="shared" si="1106"/>
        <v>#REF!</v>
      </c>
      <c r="M151" s="668" t="e">
        <f t="shared" si="1107"/>
        <v>#REF!</v>
      </c>
      <c r="P151" s="671">
        <f t="shared" si="1094"/>
        <v>0</v>
      </c>
      <c r="Q151" s="281" t="e">
        <f t="shared" si="1116"/>
        <v>#REF!</v>
      </c>
      <c r="R151" s="281" t="e">
        <f t="shared" si="1116"/>
        <v>#REF!</v>
      </c>
      <c r="S151" s="281" t="e">
        <f t="shared" si="1095"/>
        <v>#REF!</v>
      </c>
      <c r="T151" s="281" t="e">
        <f t="shared" si="1096"/>
        <v>#REF!</v>
      </c>
      <c r="U151" s="281" t="e">
        <f t="shared" si="1117"/>
        <v>#REF!</v>
      </c>
      <c r="V151" s="6" t="e">
        <f t="shared" si="1097"/>
        <v>#REF!</v>
      </c>
      <c r="W151" s="672" t="e">
        <f t="shared" si="1098"/>
        <v>#REF!</v>
      </c>
      <c r="X151" s="660">
        <f t="shared" si="1102"/>
        <v>0</v>
      </c>
      <c r="Y151" s="251"/>
      <c r="Z151" s="251"/>
      <c r="AA151" s="251"/>
      <c r="AB151" s="251"/>
      <c r="AC151" s="251"/>
      <c r="AD151" s="251"/>
      <c r="AE151" s="251"/>
      <c r="AF151" s="251"/>
      <c r="AG151" s="251"/>
      <c r="AH151" s="251"/>
      <c r="AI151" s="251"/>
      <c r="AJ151" s="251"/>
      <c r="AK151" s="251"/>
      <c r="AL151" s="251"/>
      <c r="AM151" s="251"/>
      <c r="AN151" s="251"/>
      <c r="AO151" s="251"/>
      <c r="AP151" s="251"/>
      <c r="AQ151" s="251"/>
      <c r="AR151" s="251"/>
      <c r="AS151" s="251"/>
      <c r="AT151" s="251"/>
      <c r="AU151" s="8"/>
      <c r="AV151" s="614"/>
      <c r="AW151" s="614"/>
      <c r="AX151" s="614"/>
      <c r="AY151" s="614"/>
      <c r="AZ151" s="614"/>
      <c r="BA151" s="614"/>
      <c r="BB151" s="614"/>
      <c r="BC151" s="615"/>
      <c r="BD151" s="615"/>
      <c r="BE151" s="615"/>
      <c r="BF151" s="615"/>
      <c r="BG151" s="615"/>
      <c r="BH151" s="615"/>
      <c r="BI151" s="615"/>
      <c r="BN151" s="614"/>
      <c r="BO151" s="614"/>
      <c r="BP151" s="614"/>
      <c r="BQ151" s="614"/>
      <c r="BR151" s="614"/>
      <c r="BW151" s="615"/>
      <c r="BX151" s="615"/>
      <c r="BY151" s="615"/>
      <c r="BZ151" s="615"/>
      <c r="CA151" s="615"/>
      <c r="CF151" s="614"/>
      <c r="CG151" s="614"/>
      <c r="CH151" s="614"/>
      <c r="CI151" s="614"/>
      <c r="CJ151" s="614"/>
      <c r="CO151" s="615"/>
      <c r="CP151" s="615"/>
      <c r="CQ151" s="615"/>
      <c r="CR151" s="615"/>
      <c r="CS151" s="615"/>
      <c r="CX151" s="614"/>
      <c r="CY151" s="614"/>
      <c r="CZ151" s="614"/>
      <c r="DA151" s="614"/>
      <c r="DB151" s="614"/>
      <c r="DC151" s="6"/>
      <c r="DD151" s="6"/>
      <c r="DE151" s="6"/>
      <c r="DF151" s="6"/>
      <c r="DG151" s="6"/>
      <c r="DH151" s="6"/>
      <c r="DI151" s="6"/>
      <c r="DJ151" s="6"/>
      <c r="DK151" s="6"/>
      <c r="DL151" s="6"/>
      <c r="DM151" s="6"/>
      <c r="DN151" s="6"/>
      <c r="DO151" s="6"/>
      <c r="DP151" s="614"/>
      <c r="DQ151" s="614"/>
      <c r="DR151" s="614"/>
      <c r="DS151" s="614"/>
      <c r="DT151" s="614"/>
      <c r="DU151" s="6"/>
      <c r="DV151" s="6"/>
      <c r="DW151" s="6"/>
      <c r="DX151" s="6"/>
      <c r="DY151" s="6"/>
      <c r="DZ151" s="6"/>
      <c r="EA151" s="6"/>
      <c r="EB151" s="6"/>
      <c r="EC151" s="6"/>
      <c r="ED151" s="6"/>
      <c r="EE151" s="6"/>
      <c r="EF151" s="6"/>
      <c r="EG151" s="6"/>
    </row>
    <row r="152">
      <c r="A152" s="703"/>
      <c r="B152" s="281"/>
      <c r="C152" s="281"/>
      <c r="D152" s="668"/>
      <c r="E152" s="669"/>
      <c r="F152" s="670"/>
      <c r="G152" s="281"/>
      <c r="H152" s="281">
        <f t="shared" si="1114"/>
        <v>0</v>
      </c>
      <c r="I152" s="281" t="e">
        <f t="shared" si="1115"/>
        <v>#REF!</v>
      </c>
      <c r="J152" s="281"/>
      <c r="K152" s="281" t="e">
        <f t="shared" si="1091"/>
        <v>#REF!</v>
      </c>
      <c r="L152" s="281" t="e">
        <f t="shared" si="1106"/>
        <v>#REF!</v>
      </c>
      <c r="M152" s="668" t="e">
        <f t="shared" si="1107"/>
        <v>#REF!</v>
      </c>
      <c r="P152" s="671">
        <f t="shared" si="1094"/>
        <v>0</v>
      </c>
      <c r="Q152" s="281" t="e">
        <f t="shared" si="1116"/>
        <v>#REF!</v>
      </c>
      <c r="R152" s="281" t="e">
        <f t="shared" si="1116"/>
        <v>#REF!</v>
      </c>
      <c r="S152" s="281" t="e">
        <f t="shared" si="1095"/>
        <v>#REF!</v>
      </c>
      <c r="T152" s="281" t="e">
        <f t="shared" si="1096"/>
        <v>#REF!</v>
      </c>
      <c r="U152" s="281" t="e">
        <f t="shared" si="1117"/>
        <v>#REF!</v>
      </c>
      <c r="V152" s="6" t="e">
        <f t="shared" si="1097"/>
        <v>#REF!</v>
      </c>
      <c r="W152" s="672" t="e">
        <f t="shared" si="1098"/>
        <v>#REF!</v>
      </c>
      <c r="X152" s="660">
        <f t="shared" si="1102"/>
        <v>0</v>
      </c>
      <c r="Y152" s="251"/>
      <c r="Z152" s="251"/>
      <c r="AA152" s="251"/>
      <c r="AB152" s="251"/>
      <c r="AC152" s="251"/>
      <c r="AD152" s="251"/>
      <c r="AE152" s="251"/>
      <c r="AF152" s="251"/>
      <c r="AG152" s="251"/>
      <c r="AH152" s="251"/>
      <c r="AI152" s="251"/>
      <c r="AJ152" s="251"/>
      <c r="AK152" s="251"/>
      <c r="AL152" s="251"/>
      <c r="AM152" s="251"/>
      <c r="AN152" s="251"/>
      <c r="AO152" s="251"/>
      <c r="AP152" s="251"/>
      <c r="AQ152" s="251"/>
      <c r="AR152" s="251"/>
      <c r="AS152" s="251"/>
      <c r="AT152" s="251"/>
      <c r="AU152" s="8"/>
      <c r="AV152" s="614"/>
      <c r="AW152" s="614"/>
      <c r="AX152" s="614"/>
      <c r="AY152" s="614"/>
      <c r="AZ152" s="614"/>
      <c r="BA152" s="614"/>
      <c r="BB152" s="614"/>
      <c r="BC152" s="615"/>
      <c r="BD152" s="615"/>
      <c r="BE152" s="615"/>
      <c r="BF152" s="615"/>
      <c r="BG152" s="615"/>
      <c r="BH152" s="615"/>
      <c r="BI152" s="615"/>
      <c r="BN152" s="614"/>
      <c r="BO152" s="614"/>
      <c r="BP152" s="614"/>
      <c r="BQ152" s="614"/>
      <c r="BR152" s="614"/>
      <c r="BW152" s="615"/>
      <c r="BX152" s="615"/>
      <c r="BY152" s="615"/>
      <c r="BZ152" s="615"/>
      <c r="CA152" s="615"/>
      <c r="CF152" s="614"/>
      <c r="CG152" s="614"/>
      <c r="CH152" s="614"/>
      <c r="CI152" s="614"/>
      <c r="CJ152" s="614"/>
      <c r="CO152" s="615"/>
      <c r="CP152" s="615"/>
      <c r="CQ152" s="615"/>
      <c r="CR152" s="615"/>
      <c r="CS152" s="615"/>
      <c r="CX152" s="614"/>
      <c r="CY152" s="614"/>
      <c r="CZ152" s="614"/>
      <c r="DA152" s="614"/>
      <c r="DB152" s="614"/>
      <c r="DC152" s="6"/>
      <c r="DD152" s="6"/>
      <c r="DE152" s="6"/>
      <c r="DF152" s="6"/>
      <c r="DG152" s="6"/>
      <c r="DH152" s="6"/>
      <c r="DI152" s="6"/>
      <c r="DJ152" s="6"/>
      <c r="DK152" s="6"/>
      <c r="DL152" s="6"/>
      <c r="DM152" s="6"/>
      <c r="DN152" s="6"/>
      <c r="DO152" s="6"/>
      <c r="DP152" s="614"/>
      <c r="DQ152" s="614"/>
      <c r="DR152" s="614"/>
      <c r="DS152" s="614"/>
      <c r="DT152" s="614"/>
      <c r="DU152" s="6"/>
      <c r="DV152" s="6"/>
      <c r="DW152" s="6"/>
      <c r="DX152" s="6"/>
      <c r="DY152" s="6"/>
      <c r="DZ152" s="6"/>
      <c r="EA152" s="6"/>
      <c r="EB152" s="6"/>
      <c r="EC152" s="6"/>
      <c r="ED152" s="6"/>
      <c r="EE152" s="6"/>
      <c r="EF152" s="6"/>
      <c r="EG152" s="6"/>
    </row>
    <row r="153">
      <c r="A153" s="703"/>
      <c r="B153" s="281"/>
      <c r="C153" s="281"/>
      <c r="D153" s="668"/>
      <c r="E153" s="669"/>
      <c r="F153" s="670"/>
      <c r="G153" s="281"/>
      <c r="H153" s="281">
        <f t="shared" si="1114"/>
        <v>0</v>
      </c>
      <c r="I153" s="281" t="e">
        <f t="shared" si="1115"/>
        <v>#REF!</v>
      </c>
      <c r="J153" s="281"/>
      <c r="K153" s="281" t="e">
        <f t="shared" si="1091"/>
        <v>#REF!</v>
      </c>
      <c r="L153" s="281" t="e">
        <f t="shared" si="1106"/>
        <v>#REF!</v>
      </c>
      <c r="M153" s="668" t="e">
        <f t="shared" si="1107"/>
        <v>#REF!</v>
      </c>
      <c r="P153" s="671">
        <f t="shared" si="1094"/>
        <v>0</v>
      </c>
      <c r="Q153" s="281" t="e">
        <f t="shared" si="1116"/>
        <v>#REF!</v>
      </c>
      <c r="R153" s="281" t="e">
        <f t="shared" si="1116"/>
        <v>#REF!</v>
      </c>
      <c r="S153" s="281" t="e">
        <f t="shared" si="1095"/>
        <v>#REF!</v>
      </c>
      <c r="T153" s="281" t="e">
        <f t="shared" si="1096"/>
        <v>#REF!</v>
      </c>
      <c r="U153" s="281" t="e">
        <f t="shared" si="1117"/>
        <v>#REF!</v>
      </c>
      <c r="V153" s="6" t="e">
        <f t="shared" si="1097"/>
        <v>#REF!</v>
      </c>
      <c r="W153" s="672" t="e">
        <f t="shared" si="1098"/>
        <v>#REF!</v>
      </c>
      <c r="X153" s="660">
        <f t="shared" si="1102"/>
        <v>0</v>
      </c>
      <c r="Y153" s="251"/>
      <c r="Z153" s="251"/>
      <c r="AA153" s="251"/>
      <c r="AB153" s="251"/>
      <c r="AC153" s="251"/>
      <c r="AD153" s="251"/>
      <c r="AE153" s="251"/>
      <c r="AF153" s="251"/>
      <c r="AG153" s="251"/>
      <c r="AH153" s="251"/>
      <c r="AI153" s="251"/>
      <c r="AJ153" s="251"/>
      <c r="AK153" s="251"/>
      <c r="AL153" s="251"/>
      <c r="AM153" s="251"/>
      <c r="AN153" s="251"/>
      <c r="AO153" s="251"/>
      <c r="AP153" s="251"/>
      <c r="AQ153" s="251"/>
      <c r="AR153" s="251"/>
      <c r="AS153" s="251"/>
      <c r="AT153" s="251"/>
      <c r="AU153" s="8"/>
      <c r="AV153" s="614"/>
      <c r="AW153" s="614"/>
      <c r="AX153" s="614"/>
      <c r="AY153" s="614"/>
      <c r="AZ153" s="614"/>
      <c r="BA153" s="614"/>
      <c r="BB153" s="614"/>
      <c r="BC153" s="615"/>
      <c r="BD153" s="615"/>
      <c r="BE153" s="615"/>
      <c r="BF153" s="615"/>
      <c r="BG153" s="615"/>
      <c r="BH153" s="615"/>
      <c r="BI153" s="615"/>
      <c r="BN153" s="614"/>
      <c r="BO153" s="614"/>
      <c r="BP153" s="614"/>
      <c r="BQ153" s="614"/>
      <c r="BR153" s="614"/>
      <c r="BW153" s="615"/>
      <c r="BX153" s="615"/>
      <c r="BY153" s="615"/>
      <c r="BZ153" s="615"/>
      <c r="CA153" s="615"/>
      <c r="CF153" s="614"/>
      <c r="CG153" s="614"/>
      <c r="CH153" s="614"/>
      <c r="CI153" s="614"/>
      <c r="CJ153" s="614"/>
      <c r="CO153" s="615"/>
      <c r="CP153" s="615"/>
      <c r="CQ153" s="615"/>
      <c r="CR153" s="615"/>
      <c r="CS153" s="615"/>
      <c r="CX153" s="614"/>
      <c r="CY153" s="614"/>
      <c r="CZ153" s="614"/>
      <c r="DA153" s="614"/>
      <c r="DB153" s="614"/>
      <c r="DC153" s="6"/>
      <c r="DD153" s="6"/>
      <c r="DE153" s="6"/>
      <c r="DF153" s="6"/>
      <c r="DG153" s="6"/>
      <c r="DH153" s="6"/>
      <c r="DI153" s="6"/>
      <c r="DJ153" s="6"/>
      <c r="DK153" s="6"/>
      <c r="DL153" s="6"/>
      <c r="DM153" s="6"/>
      <c r="DN153" s="6"/>
      <c r="DO153" s="6"/>
      <c r="DP153" s="614"/>
      <c r="DQ153" s="614"/>
      <c r="DR153" s="614"/>
      <c r="DS153" s="614"/>
      <c r="DT153" s="614"/>
      <c r="DU153" s="6"/>
      <c r="DV153" s="6"/>
      <c r="DW153" s="6"/>
      <c r="DX153" s="6"/>
      <c r="DY153" s="6"/>
      <c r="DZ153" s="6"/>
      <c r="EA153" s="6"/>
      <c r="EB153" s="6"/>
      <c r="EC153" s="6"/>
      <c r="ED153" s="6"/>
      <c r="EE153" s="6"/>
      <c r="EF153" s="6"/>
      <c r="EG153" s="6"/>
    </row>
    <row r="154">
      <c r="A154" s="703"/>
      <c r="B154" s="281"/>
      <c r="C154" s="281"/>
      <c r="D154" s="668"/>
      <c r="E154" s="669"/>
      <c r="F154" s="670"/>
      <c r="G154" s="281"/>
      <c r="H154" s="281">
        <f t="shared" si="1114"/>
        <v>0</v>
      </c>
      <c r="I154" s="281" t="e">
        <f t="shared" si="1115"/>
        <v>#REF!</v>
      </c>
      <c r="J154" s="281"/>
      <c r="K154" s="281" t="e">
        <f t="shared" si="1091"/>
        <v>#REF!</v>
      </c>
      <c r="L154" s="281" t="e">
        <f t="shared" si="1106"/>
        <v>#REF!</v>
      </c>
      <c r="M154" s="668" t="e">
        <f t="shared" si="1107"/>
        <v>#REF!</v>
      </c>
      <c r="P154" s="671">
        <f t="shared" si="1094"/>
        <v>0</v>
      </c>
      <c r="Q154" s="281" t="e">
        <f t="shared" si="1116"/>
        <v>#REF!</v>
      </c>
      <c r="R154" s="281" t="e">
        <f t="shared" si="1116"/>
        <v>#REF!</v>
      </c>
      <c r="S154" s="281" t="e">
        <f t="shared" si="1095"/>
        <v>#REF!</v>
      </c>
      <c r="T154" s="281" t="e">
        <f t="shared" si="1096"/>
        <v>#REF!</v>
      </c>
      <c r="U154" s="281" t="e">
        <f t="shared" si="1117"/>
        <v>#REF!</v>
      </c>
      <c r="V154" s="6" t="e">
        <f t="shared" si="1097"/>
        <v>#REF!</v>
      </c>
      <c r="W154" s="672" t="e">
        <f t="shared" si="1098"/>
        <v>#REF!</v>
      </c>
      <c r="X154" s="660">
        <f t="shared" si="1102"/>
        <v>0</v>
      </c>
      <c r="Y154" s="251"/>
      <c r="Z154" s="251"/>
      <c r="AA154" s="251"/>
      <c r="AB154" s="251"/>
      <c r="AC154" s="251"/>
      <c r="AD154" s="251"/>
      <c r="AE154" s="251"/>
      <c r="AF154" s="251"/>
      <c r="AG154" s="251"/>
      <c r="AH154" s="251"/>
      <c r="AI154" s="251"/>
      <c r="AJ154" s="251"/>
      <c r="AK154" s="251"/>
      <c r="AL154" s="251"/>
      <c r="AM154" s="251"/>
      <c r="AN154" s="251"/>
      <c r="AO154" s="251"/>
      <c r="AP154" s="251"/>
      <c r="AQ154" s="251"/>
      <c r="AR154" s="251"/>
      <c r="AS154" s="251"/>
      <c r="AT154" s="251"/>
      <c r="AU154" s="8"/>
      <c r="AV154" s="614"/>
      <c r="AW154" s="614"/>
      <c r="AX154" s="614"/>
      <c r="AY154" s="614"/>
      <c r="AZ154" s="614"/>
      <c r="BA154" s="614"/>
      <c r="BB154" s="614"/>
      <c r="BC154" s="615"/>
      <c r="BD154" s="615"/>
      <c r="BE154" s="615"/>
      <c r="BF154" s="615"/>
      <c r="BG154" s="615"/>
      <c r="BH154" s="615"/>
      <c r="BI154" s="615"/>
      <c r="BN154" s="614"/>
      <c r="BO154" s="614"/>
      <c r="BP154" s="614"/>
      <c r="BQ154" s="614"/>
      <c r="BR154" s="614"/>
      <c r="BW154" s="615"/>
      <c r="BX154" s="615"/>
      <c r="BY154" s="615"/>
      <c r="BZ154" s="615"/>
      <c r="CA154" s="615"/>
      <c r="CF154" s="614"/>
      <c r="CG154" s="614"/>
      <c r="CH154" s="614"/>
      <c r="CI154" s="614"/>
      <c r="CJ154" s="614"/>
      <c r="CO154" s="615"/>
      <c r="CP154" s="615"/>
      <c r="CQ154" s="615"/>
      <c r="CR154" s="615"/>
      <c r="CS154" s="615"/>
      <c r="CX154" s="614"/>
      <c r="CY154" s="614"/>
      <c r="CZ154" s="614"/>
      <c r="DA154" s="614"/>
      <c r="DB154" s="614"/>
      <c r="DC154" s="6"/>
      <c r="DD154" s="6"/>
      <c r="DE154" s="6"/>
      <c r="DF154" s="6"/>
      <c r="DG154" s="6"/>
      <c r="DH154" s="6"/>
      <c r="DI154" s="6"/>
      <c r="DJ154" s="6"/>
      <c r="DK154" s="6"/>
      <c r="DL154" s="6"/>
      <c r="DM154" s="6"/>
      <c r="DN154" s="6"/>
      <c r="DO154" s="6"/>
      <c r="DP154" s="614"/>
      <c r="DQ154" s="614"/>
      <c r="DR154" s="614"/>
      <c r="DS154" s="614"/>
      <c r="DT154" s="614"/>
      <c r="DU154" s="6"/>
      <c r="DV154" s="6"/>
      <c r="DW154" s="6"/>
      <c r="DX154" s="6"/>
      <c r="DY154" s="6"/>
      <c r="DZ154" s="6"/>
      <c r="EA154" s="6"/>
      <c r="EB154" s="6"/>
      <c r="EC154" s="6"/>
      <c r="ED154" s="6"/>
      <c r="EE154" s="6"/>
      <c r="EF154" s="6"/>
      <c r="EG154" s="6"/>
    </row>
    <row r="155">
      <c r="A155" s="703"/>
      <c r="B155" s="281"/>
      <c r="C155" s="281"/>
      <c r="D155" s="668"/>
      <c r="E155" s="669"/>
      <c r="F155" s="670"/>
      <c r="G155" s="281"/>
      <c r="H155" s="281">
        <f t="shared" si="1114"/>
        <v>0</v>
      </c>
      <c r="I155" s="281" t="e">
        <f t="shared" si="1115"/>
        <v>#REF!</v>
      </c>
      <c r="J155" s="281"/>
      <c r="K155" s="281" t="e">
        <f t="shared" si="1091"/>
        <v>#REF!</v>
      </c>
      <c r="L155" s="281" t="e">
        <f t="shared" si="1106"/>
        <v>#REF!</v>
      </c>
      <c r="M155" s="668" t="e">
        <f t="shared" si="1107"/>
        <v>#REF!</v>
      </c>
      <c r="P155" s="671">
        <f t="shared" si="1094"/>
        <v>0</v>
      </c>
      <c r="Q155" s="281" t="e">
        <f t="shared" si="1116"/>
        <v>#REF!</v>
      </c>
      <c r="R155" s="281" t="e">
        <f t="shared" si="1116"/>
        <v>#REF!</v>
      </c>
      <c r="S155" s="281" t="e">
        <f t="shared" si="1095"/>
        <v>#REF!</v>
      </c>
      <c r="T155" s="281" t="e">
        <f t="shared" si="1096"/>
        <v>#REF!</v>
      </c>
      <c r="U155" s="281" t="e">
        <f t="shared" si="1117"/>
        <v>#REF!</v>
      </c>
      <c r="V155" s="6" t="e">
        <f t="shared" si="1097"/>
        <v>#REF!</v>
      </c>
      <c r="W155" s="672" t="e">
        <f t="shared" si="1098"/>
        <v>#REF!</v>
      </c>
      <c r="X155" s="660">
        <f t="shared" si="1102"/>
        <v>0</v>
      </c>
      <c r="Y155" s="251"/>
      <c r="Z155" s="251"/>
      <c r="AA155" s="251"/>
      <c r="AB155" s="251"/>
      <c r="AC155" s="251"/>
      <c r="AD155" s="251"/>
      <c r="AE155" s="251"/>
      <c r="AF155" s="251"/>
      <c r="AG155" s="251"/>
      <c r="AH155" s="251"/>
      <c r="AI155" s="251"/>
      <c r="AJ155" s="251"/>
      <c r="AK155" s="251"/>
      <c r="AL155" s="251"/>
      <c r="AM155" s="251"/>
      <c r="AN155" s="251"/>
      <c r="AO155" s="251"/>
      <c r="AP155" s="251"/>
      <c r="AQ155" s="251"/>
      <c r="AR155" s="251"/>
      <c r="AS155" s="251"/>
      <c r="AT155" s="251"/>
      <c r="AU155" s="8"/>
      <c r="AV155" s="614"/>
      <c r="AW155" s="614"/>
      <c r="AX155" s="614"/>
      <c r="AY155" s="614"/>
      <c r="AZ155" s="614"/>
      <c r="BA155" s="614"/>
      <c r="BB155" s="614"/>
      <c r="BC155" s="615"/>
      <c r="BD155" s="615"/>
      <c r="BE155" s="615"/>
      <c r="BF155" s="615"/>
      <c r="BG155" s="615"/>
      <c r="BH155" s="615"/>
      <c r="BI155" s="615"/>
      <c r="BN155" s="614"/>
      <c r="BO155" s="614"/>
      <c r="BP155" s="614"/>
      <c r="BQ155" s="614"/>
      <c r="BR155" s="614"/>
      <c r="BW155" s="615"/>
      <c r="BX155" s="615"/>
      <c r="BY155" s="615"/>
      <c r="BZ155" s="615"/>
      <c r="CA155" s="615"/>
      <c r="CF155" s="614"/>
      <c r="CG155" s="614"/>
      <c r="CH155" s="614"/>
      <c r="CI155" s="614"/>
      <c r="CJ155" s="614"/>
      <c r="CO155" s="615"/>
      <c r="CP155" s="615"/>
      <c r="CQ155" s="615"/>
      <c r="CR155" s="615"/>
      <c r="CS155" s="615"/>
      <c r="CX155" s="614"/>
      <c r="CY155" s="614"/>
      <c r="CZ155" s="614"/>
      <c r="DA155" s="614"/>
      <c r="DB155" s="614"/>
      <c r="DC155" s="6"/>
      <c r="DD155" s="6"/>
      <c r="DE155" s="6"/>
      <c r="DF155" s="6"/>
      <c r="DG155" s="6"/>
      <c r="DH155" s="6"/>
      <c r="DI155" s="6"/>
      <c r="DJ155" s="6"/>
      <c r="DK155" s="6"/>
      <c r="DL155" s="6"/>
      <c r="DM155" s="6"/>
      <c r="DN155" s="6"/>
      <c r="DO155" s="6"/>
      <c r="DP155" s="614"/>
      <c r="DQ155" s="614"/>
      <c r="DR155" s="614"/>
      <c r="DS155" s="614"/>
      <c r="DT155" s="614"/>
      <c r="DU155" s="6"/>
      <c r="DV155" s="6"/>
      <c r="DW155" s="6"/>
      <c r="DX155" s="6"/>
      <c r="DY155" s="6"/>
      <c r="DZ155" s="6"/>
      <c r="EA155" s="6"/>
      <c r="EB155" s="6"/>
      <c r="EC155" s="6"/>
      <c r="ED155" s="6"/>
      <c r="EE155" s="6"/>
      <c r="EF155" s="6"/>
      <c r="EG155" s="6"/>
    </row>
    <row r="156">
      <c r="A156" s="703"/>
      <c r="B156" s="281"/>
      <c r="C156" s="281"/>
      <c r="D156" s="668">
        <f t="shared" si="1113"/>
        <v>0</v>
      </c>
      <c r="E156" s="669"/>
      <c r="F156" s="670"/>
      <c r="G156" s="281"/>
      <c r="H156" s="281">
        <f t="shared" si="1114"/>
        <v>0</v>
      </c>
      <c r="I156" s="281" t="e">
        <f t="shared" si="1115"/>
        <v>#REF!</v>
      </c>
      <c r="J156" s="281"/>
      <c r="K156" s="281" t="e">
        <f t="shared" si="1091"/>
        <v>#REF!</v>
      </c>
      <c r="L156" s="281" t="e">
        <f t="shared" si="1106"/>
        <v>#REF!</v>
      </c>
      <c r="M156" s="668" t="e">
        <f t="shared" si="1107"/>
        <v>#REF!</v>
      </c>
      <c r="P156" s="671">
        <f t="shared" si="1094"/>
        <v>0</v>
      </c>
      <c r="Q156" s="281" t="e">
        <f t="shared" si="1116"/>
        <v>#REF!</v>
      </c>
      <c r="R156" s="281" t="e">
        <f t="shared" si="1116"/>
        <v>#REF!</v>
      </c>
      <c r="S156" s="281" t="e">
        <f t="shared" si="1095"/>
        <v>#REF!</v>
      </c>
      <c r="T156" s="281" t="e">
        <f t="shared" si="1096"/>
        <v>#REF!</v>
      </c>
      <c r="U156" s="281" t="e">
        <f t="shared" si="1117"/>
        <v>#REF!</v>
      </c>
      <c r="V156" s="6" t="e">
        <f t="shared" si="1097"/>
        <v>#REF!</v>
      </c>
      <c r="W156" s="672" t="e">
        <f t="shared" si="1098"/>
        <v>#REF!</v>
      </c>
      <c r="X156" s="660">
        <f t="shared" si="1102"/>
        <v>0</v>
      </c>
      <c r="Y156" s="251"/>
      <c r="Z156" s="251"/>
      <c r="AA156" s="251"/>
      <c r="AB156" s="251"/>
      <c r="AC156" s="251"/>
      <c r="AD156" s="251"/>
      <c r="AE156" s="251"/>
      <c r="AF156" s="251"/>
      <c r="AG156" s="251"/>
      <c r="AH156" s="251"/>
      <c r="AI156" s="251"/>
      <c r="AJ156" s="251"/>
      <c r="AK156" s="251"/>
      <c r="AL156" s="251"/>
      <c r="AM156" s="251"/>
      <c r="AN156" s="251"/>
      <c r="AO156" s="251"/>
      <c r="AP156" s="251"/>
      <c r="AQ156" s="251"/>
      <c r="AR156" s="251"/>
      <c r="AS156" s="251"/>
      <c r="AT156" s="251"/>
      <c r="AU156" s="8"/>
      <c r="AV156" s="614"/>
      <c r="AW156" s="614"/>
      <c r="AX156" s="614"/>
      <c r="AY156" s="614"/>
      <c r="AZ156" s="614"/>
      <c r="BA156" s="614"/>
      <c r="BB156" s="614"/>
      <c r="BC156" s="615"/>
      <c r="BD156" s="615"/>
      <c r="BE156" s="615"/>
      <c r="BF156" s="615"/>
      <c r="BG156" s="615"/>
      <c r="BH156" s="615"/>
      <c r="BI156" s="615"/>
      <c r="BN156" s="614"/>
      <c r="BO156" s="614"/>
      <c r="BP156" s="614"/>
      <c r="BQ156" s="614"/>
      <c r="BR156" s="614"/>
      <c r="BW156" s="615"/>
      <c r="BX156" s="615"/>
      <c r="BY156" s="615"/>
      <c r="BZ156" s="615"/>
      <c r="CA156" s="615"/>
      <c r="CF156" s="614"/>
      <c r="CG156" s="614"/>
      <c r="CH156" s="614"/>
      <c r="CI156" s="614"/>
      <c r="CJ156" s="614"/>
      <c r="CO156" s="615"/>
      <c r="CP156" s="615"/>
      <c r="CQ156" s="615"/>
      <c r="CR156" s="615"/>
      <c r="CS156" s="615"/>
      <c r="CX156" s="614"/>
      <c r="CY156" s="614"/>
      <c r="CZ156" s="614"/>
      <c r="DA156" s="614"/>
      <c r="DB156" s="614"/>
      <c r="DC156" s="6"/>
      <c r="DD156" s="6"/>
      <c r="DE156" s="6"/>
      <c r="DF156" s="6"/>
      <c r="DG156" s="6"/>
      <c r="DH156" s="6"/>
      <c r="DI156" s="6"/>
      <c r="DJ156" s="6"/>
      <c r="DK156" s="6"/>
      <c r="DL156" s="6"/>
      <c r="DM156" s="6"/>
      <c r="DN156" s="6"/>
      <c r="DO156" s="6"/>
      <c r="DP156" s="614"/>
      <c r="DQ156" s="614"/>
      <c r="DR156" s="614"/>
      <c r="DS156" s="614"/>
      <c r="DT156" s="614"/>
      <c r="DU156" s="6"/>
      <c r="DV156" s="6"/>
      <c r="DW156" s="6"/>
      <c r="DX156" s="6"/>
      <c r="DY156" s="6"/>
      <c r="DZ156" s="6"/>
      <c r="EA156" s="6"/>
      <c r="EB156" s="6"/>
      <c r="EC156" s="6"/>
      <c r="ED156" s="6"/>
      <c r="EE156" s="6"/>
      <c r="EF156" s="6"/>
      <c r="EG156" s="6"/>
    </row>
    <row r="157">
      <c r="A157" s="703"/>
      <c r="B157" s="281"/>
      <c r="C157" s="281"/>
      <c r="D157" s="668">
        <f t="shared" si="1113"/>
        <v>0</v>
      </c>
      <c r="E157" s="669"/>
      <c r="F157" s="670"/>
      <c r="G157" s="281"/>
      <c r="H157" s="281">
        <f t="shared" si="1114"/>
        <v>0</v>
      </c>
      <c r="I157" s="281" t="e">
        <f t="shared" si="1115"/>
        <v>#REF!</v>
      </c>
      <c r="J157" s="281"/>
      <c r="K157" s="281" t="e">
        <f t="shared" si="1091"/>
        <v>#REF!</v>
      </c>
      <c r="L157" s="281" t="e">
        <f t="shared" si="1106"/>
        <v>#REF!</v>
      </c>
      <c r="M157" s="668" t="e">
        <f t="shared" si="1107"/>
        <v>#REF!</v>
      </c>
      <c r="P157" s="671">
        <f t="shared" si="1094"/>
        <v>0</v>
      </c>
      <c r="Q157" s="281" t="e">
        <f t="shared" si="1116"/>
        <v>#REF!</v>
      </c>
      <c r="R157" s="281" t="e">
        <f t="shared" si="1116"/>
        <v>#REF!</v>
      </c>
      <c r="S157" s="281" t="e">
        <f t="shared" si="1095"/>
        <v>#REF!</v>
      </c>
      <c r="T157" s="281" t="e">
        <f t="shared" si="1096"/>
        <v>#REF!</v>
      </c>
      <c r="U157" s="281" t="e">
        <f t="shared" si="1117"/>
        <v>#REF!</v>
      </c>
      <c r="V157" s="6" t="e">
        <f t="shared" si="1097"/>
        <v>#REF!</v>
      </c>
      <c r="W157" s="672" t="e">
        <f t="shared" si="1098"/>
        <v>#REF!</v>
      </c>
      <c r="X157" s="660">
        <f t="shared" si="1102"/>
        <v>0</v>
      </c>
      <c r="Y157" s="251"/>
      <c r="Z157" s="251"/>
      <c r="AA157" s="251"/>
      <c r="AB157" s="251"/>
      <c r="AC157" s="251"/>
      <c r="AD157" s="251"/>
      <c r="AE157" s="251"/>
      <c r="AF157" s="251"/>
      <c r="AG157" s="251"/>
      <c r="AH157" s="251"/>
      <c r="AI157" s="251"/>
      <c r="AJ157" s="251"/>
      <c r="AK157" s="251"/>
      <c r="AL157" s="251"/>
      <c r="AM157" s="251"/>
      <c r="AN157" s="251"/>
      <c r="AO157" s="251"/>
      <c r="AP157" s="251"/>
      <c r="AQ157" s="251"/>
      <c r="AR157" s="251"/>
      <c r="AS157" s="251"/>
      <c r="AT157" s="251"/>
      <c r="AU157" s="8"/>
      <c r="AV157" s="614"/>
      <c r="AW157" s="614"/>
      <c r="AX157" s="614"/>
      <c r="AY157" s="614"/>
      <c r="AZ157" s="614"/>
      <c r="BA157" s="614"/>
      <c r="BB157" s="614"/>
      <c r="BC157" s="615"/>
      <c r="BD157" s="615"/>
      <c r="BE157" s="615"/>
      <c r="BF157" s="615"/>
      <c r="BG157" s="615"/>
      <c r="BH157" s="615"/>
      <c r="BI157" s="615"/>
      <c r="BN157" s="614"/>
      <c r="BO157" s="614"/>
      <c r="BP157" s="614"/>
      <c r="BQ157" s="614"/>
      <c r="BR157" s="614"/>
      <c r="BW157" s="615"/>
      <c r="BX157" s="615"/>
      <c r="BY157" s="615"/>
      <c r="BZ157" s="615"/>
      <c r="CA157" s="615"/>
      <c r="CF157" s="614"/>
      <c r="CG157" s="614"/>
      <c r="CH157" s="614"/>
      <c r="CI157" s="614"/>
      <c r="CJ157" s="614"/>
      <c r="CO157" s="615"/>
      <c r="CP157" s="615"/>
      <c r="CQ157" s="615"/>
      <c r="CR157" s="615"/>
      <c r="CS157" s="615"/>
      <c r="CX157" s="614"/>
      <c r="CY157" s="614"/>
      <c r="CZ157" s="614"/>
      <c r="DA157" s="614"/>
      <c r="DB157" s="614"/>
      <c r="DC157" s="6"/>
      <c r="DD157" s="6"/>
      <c r="DE157" s="6"/>
      <c r="DF157" s="6"/>
      <c r="DG157" s="6"/>
      <c r="DH157" s="6"/>
      <c r="DI157" s="6"/>
      <c r="DJ157" s="6"/>
      <c r="DK157" s="6"/>
      <c r="DL157" s="6"/>
      <c r="DM157" s="6"/>
      <c r="DN157" s="6"/>
      <c r="DO157" s="6"/>
      <c r="DP157" s="614"/>
      <c r="DQ157" s="614"/>
      <c r="DR157" s="614"/>
      <c r="DS157" s="614"/>
      <c r="DT157" s="614"/>
      <c r="DU157" s="6"/>
      <c r="DV157" s="6"/>
      <c r="DW157" s="6"/>
      <c r="DX157" s="6"/>
      <c r="DY157" s="6"/>
      <c r="DZ157" s="6"/>
      <c r="EA157" s="6"/>
      <c r="EB157" s="6"/>
      <c r="EC157" s="6"/>
      <c r="ED157" s="6"/>
      <c r="EE157" s="6"/>
      <c r="EF157" s="6"/>
      <c r="EG157" s="6"/>
    </row>
    <row r="158">
      <c r="A158" s="703"/>
      <c r="B158" s="281"/>
      <c r="C158" s="281"/>
      <c r="D158" s="668">
        <f t="shared" si="1113"/>
        <v>0</v>
      </c>
      <c r="E158" s="669"/>
      <c r="F158" s="670"/>
      <c r="G158" s="281"/>
      <c r="H158" s="281">
        <f t="shared" si="1114"/>
        <v>0</v>
      </c>
      <c r="I158" s="281" t="e">
        <f>I144</f>
        <v>#REF!</v>
      </c>
      <c r="J158" s="281"/>
      <c r="K158" s="281" t="e">
        <f t="shared" si="1091"/>
        <v>#REF!</v>
      </c>
      <c r="L158" s="281" t="e">
        <f t="shared" si="1106"/>
        <v>#REF!</v>
      </c>
      <c r="M158" s="668" t="e">
        <f t="shared" si="1107"/>
        <v>#REF!</v>
      </c>
      <c r="N158" s="665"/>
      <c r="O158" s="700"/>
      <c r="P158" s="671">
        <f t="shared" si="1094"/>
        <v>0</v>
      </c>
      <c r="Q158" s="281" t="e">
        <f>Q144</f>
        <v>#REF!</v>
      </c>
      <c r="R158" s="281" t="e">
        <f>R144</f>
        <v>#REF!</v>
      </c>
      <c r="S158" s="281" t="e">
        <f t="shared" si="1095"/>
        <v>#REF!</v>
      </c>
      <c r="T158" s="281" t="e">
        <f t="shared" si="1096"/>
        <v>#REF!</v>
      </c>
      <c r="U158" s="281" t="e">
        <f>U144</f>
        <v>#REF!</v>
      </c>
      <c r="V158" s="6" t="e">
        <f t="shared" si="1097"/>
        <v>#REF!</v>
      </c>
      <c r="W158" s="672" t="e">
        <f t="shared" si="1098"/>
        <v>#REF!</v>
      </c>
      <c r="X158" s="660">
        <f t="shared" si="1102"/>
        <v>0</v>
      </c>
      <c r="Y158" s="251"/>
      <c r="Z158" s="251"/>
      <c r="AA158" s="251"/>
      <c r="AB158" s="251"/>
      <c r="AC158" s="251"/>
      <c r="AD158" s="251"/>
      <c r="AE158" s="251"/>
      <c r="AF158" s="251"/>
      <c r="AG158" s="251"/>
      <c r="AH158" s="251"/>
      <c r="AI158" s="251"/>
      <c r="AJ158" s="251"/>
      <c r="AK158" s="251"/>
      <c r="AL158" s="251"/>
      <c r="AM158" s="251"/>
      <c r="AN158" s="251"/>
      <c r="AO158" s="251"/>
      <c r="AP158" s="251"/>
      <c r="AQ158" s="251"/>
      <c r="AR158" s="251"/>
      <c r="AS158" s="251"/>
      <c r="AT158" s="251"/>
      <c r="AU158" s="8"/>
      <c r="AV158" s="614"/>
      <c r="AW158" s="614"/>
      <c r="AX158" s="614"/>
      <c r="AY158" s="614"/>
      <c r="AZ158" s="614"/>
      <c r="BA158" s="614"/>
      <c r="BB158" s="614"/>
      <c r="BC158" s="615"/>
      <c r="BD158" s="615"/>
      <c r="BE158" s="615"/>
      <c r="BF158" s="615"/>
      <c r="BG158" s="615"/>
      <c r="BH158" s="615"/>
      <c r="BI158" s="615"/>
      <c r="BN158" s="614"/>
      <c r="BO158" s="614"/>
      <c r="BP158" s="614"/>
      <c r="BQ158" s="614"/>
      <c r="BR158" s="614"/>
      <c r="BW158" s="615"/>
      <c r="BX158" s="615"/>
      <c r="BY158" s="615"/>
      <c r="BZ158" s="615"/>
      <c r="CA158" s="615"/>
      <c r="CF158" s="614"/>
      <c r="CG158" s="614"/>
      <c r="CH158" s="614"/>
      <c r="CI158" s="614"/>
      <c r="CJ158" s="614"/>
      <c r="CO158" s="615"/>
      <c r="CP158" s="615"/>
      <c r="CQ158" s="615"/>
      <c r="CR158" s="615"/>
      <c r="CS158" s="615"/>
      <c r="CX158" s="614"/>
      <c r="CY158" s="614"/>
      <c r="CZ158" s="614"/>
      <c r="DA158" s="614"/>
      <c r="DB158" s="614"/>
      <c r="DC158" s="6"/>
      <c r="DD158" s="6"/>
      <c r="DE158" s="6"/>
      <c r="DF158" s="6"/>
      <c r="DG158" s="6"/>
      <c r="DH158" s="6"/>
      <c r="DI158" s="6"/>
      <c r="DJ158" s="6"/>
      <c r="DK158" s="6"/>
      <c r="DL158" s="6"/>
      <c r="DM158" s="6"/>
      <c r="DN158" s="6"/>
      <c r="DO158" s="6"/>
      <c r="DP158" s="614"/>
      <c r="DQ158" s="614"/>
      <c r="DR158" s="614"/>
      <c r="DS158" s="614"/>
      <c r="DT158" s="614"/>
      <c r="DU158" s="6"/>
      <c r="DV158" s="6"/>
      <c r="DW158" s="6"/>
      <c r="DX158" s="6"/>
      <c r="DY158" s="6"/>
      <c r="DZ158" s="6"/>
      <c r="EA158" s="6"/>
      <c r="EB158" s="6"/>
      <c r="EC158" s="6"/>
      <c r="ED158" s="6"/>
      <c r="EE158" s="6"/>
      <c r="EF158" s="6"/>
      <c r="EG158" s="6"/>
    </row>
    <row r="159">
      <c r="A159" s="703"/>
      <c r="B159" s="281"/>
      <c r="C159" s="281"/>
      <c r="D159" s="668">
        <f t="shared" si="1113"/>
        <v>0</v>
      </c>
      <c r="E159" s="669"/>
      <c r="F159" s="670"/>
      <c r="G159" s="281"/>
      <c r="H159" s="281">
        <f t="shared" si="1114"/>
        <v>0</v>
      </c>
      <c r="I159" s="281" t="e">
        <f t="shared" si="1115"/>
        <v>#REF!</v>
      </c>
      <c r="J159" s="281"/>
      <c r="K159" s="281" t="e">
        <f t="shared" si="1091"/>
        <v>#REF!</v>
      </c>
      <c r="L159" s="281" t="e">
        <f t="shared" si="1106"/>
        <v>#REF!</v>
      </c>
      <c r="M159" s="668" t="e">
        <f t="shared" si="1107"/>
        <v>#REF!</v>
      </c>
      <c r="N159" s="665"/>
      <c r="O159" s="700"/>
      <c r="P159" s="671">
        <f t="shared" si="1094"/>
        <v>0</v>
      </c>
      <c r="Q159" s="281" t="e">
        <f t="shared" ref="Q159:R161" si="1119">Q158</f>
        <v>#REF!</v>
      </c>
      <c r="R159" s="281" t="e">
        <f t="shared" si="1119"/>
        <v>#REF!</v>
      </c>
      <c r="S159" s="281" t="e">
        <f t="shared" si="1095"/>
        <v>#REF!</v>
      </c>
      <c r="T159" s="281" t="e">
        <f t="shared" si="1096"/>
        <v>#REF!</v>
      </c>
      <c r="U159" s="281" t="e">
        <f t="shared" si="1117"/>
        <v>#REF!</v>
      </c>
      <c r="V159" s="6" t="e">
        <f t="shared" si="1097"/>
        <v>#REF!</v>
      </c>
      <c r="W159" s="672" t="e">
        <f t="shared" si="1098"/>
        <v>#REF!</v>
      </c>
      <c r="X159" s="660">
        <f t="shared" si="1102"/>
        <v>0</v>
      </c>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1"/>
      <c r="AU159" s="8"/>
      <c r="AV159" s="614"/>
      <c r="AW159" s="614"/>
      <c r="AX159" s="614"/>
      <c r="AY159" s="614"/>
      <c r="AZ159" s="614"/>
      <c r="BA159" s="614"/>
      <c r="BB159" s="614"/>
      <c r="BC159" s="615"/>
      <c r="BD159" s="615"/>
      <c r="BE159" s="615"/>
      <c r="BF159" s="615"/>
      <c r="BG159" s="615"/>
      <c r="BH159" s="615"/>
      <c r="BI159" s="615"/>
      <c r="BN159" s="614"/>
      <c r="BO159" s="614"/>
      <c r="BP159" s="614"/>
      <c r="BQ159" s="614"/>
      <c r="BR159" s="614"/>
      <c r="BW159" s="615"/>
      <c r="BX159" s="615"/>
      <c r="BY159" s="615"/>
      <c r="BZ159" s="615"/>
      <c r="CA159" s="615"/>
      <c r="CF159" s="614"/>
      <c r="CG159" s="614"/>
      <c r="CH159" s="614"/>
      <c r="CI159" s="614"/>
      <c r="CJ159" s="614"/>
      <c r="CO159" s="615"/>
      <c r="CP159" s="615"/>
      <c r="CQ159" s="615"/>
      <c r="CR159" s="615"/>
      <c r="CS159" s="615"/>
      <c r="CX159" s="614"/>
      <c r="CY159" s="614"/>
      <c r="CZ159" s="614"/>
      <c r="DA159" s="614"/>
      <c r="DB159" s="614"/>
      <c r="DC159" s="6"/>
      <c r="DD159" s="6"/>
      <c r="DE159" s="6"/>
      <c r="DF159" s="6"/>
      <c r="DG159" s="6"/>
      <c r="DH159" s="6"/>
      <c r="DI159" s="6"/>
      <c r="DJ159" s="6"/>
      <c r="DK159" s="6"/>
      <c r="DL159" s="6"/>
      <c r="DM159" s="6"/>
      <c r="DN159" s="6"/>
      <c r="DO159" s="6"/>
      <c r="DP159" s="614"/>
      <c r="DQ159" s="614"/>
      <c r="DR159" s="614"/>
      <c r="DS159" s="614"/>
      <c r="DT159" s="614"/>
      <c r="DU159" s="6"/>
      <c r="DV159" s="6"/>
      <c r="DW159" s="6"/>
      <c r="DX159" s="6"/>
      <c r="DY159" s="6"/>
      <c r="DZ159" s="6"/>
      <c r="EA159" s="6"/>
      <c r="EB159" s="6"/>
      <c r="EC159" s="6"/>
      <c r="ED159" s="6"/>
      <c r="EE159" s="6"/>
      <c r="EF159" s="6"/>
      <c r="EG159" s="6"/>
    </row>
    <row r="160">
      <c r="A160" s="703"/>
      <c r="B160" s="281"/>
      <c r="C160" s="281"/>
      <c r="D160" s="668">
        <f t="shared" si="1113"/>
        <v>0</v>
      </c>
      <c r="E160" s="669"/>
      <c r="F160" s="670"/>
      <c r="G160" s="281"/>
      <c r="H160" s="281">
        <f t="shared" si="1114"/>
        <v>0</v>
      </c>
      <c r="I160" s="281" t="e">
        <f t="shared" si="1115"/>
        <v>#REF!</v>
      </c>
      <c r="J160" s="281"/>
      <c r="K160" s="281" t="e">
        <f t="shared" si="1091"/>
        <v>#REF!</v>
      </c>
      <c r="L160" s="281" t="e">
        <f t="shared" si="1106"/>
        <v>#REF!</v>
      </c>
      <c r="M160" s="668" t="e">
        <f t="shared" si="1107"/>
        <v>#REF!</v>
      </c>
      <c r="N160" s="665"/>
      <c r="O160" s="700"/>
      <c r="P160" s="671">
        <f t="shared" si="1094"/>
        <v>0</v>
      </c>
      <c r="Q160" s="281" t="e">
        <f t="shared" si="1119"/>
        <v>#REF!</v>
      </c>
      <c r="R160" s="281" t="e">
        <f t="shared" si="1119"/>
        <v>#REF!</v>
      </c>
      <c r="S160" s="281" t="e">
        <f t="shared" si="1095"/>
        <v>#REF!</v>
      </c>
      <c r="T160" s="281" t="e">
        <f t="shared" si="1096"/>
        <v>#REF!</v>
      </c>
      <c r="U160" s="281" t="e">
        <f t="shared" si="1117"/>
        <v>#REF!</v>
      </c>
      <c r="V160" s="6" t="e">
        <f t="shared" si="1097"/>
        <v>#REF!</v>
      </c>
      <c r="W160" s="672" t="e">
        <f t="shared" si="1098"/>
        <v>#REF!</v>
      </c>
      <c r="X160" s="660">
        <f t="shared" si="1102"/>
        <v>0</v>
      </c>
      <c r="Y160" s="251"/>
      <c r="Z160" s="251"/>
      <c r="AA160" s="251"/>
      <c r="AB160" s="251"/>
      <c r="AC160" s="251"/>
      <c r="AD160" s="251"/>
      <c r="AE160" s="251"/>
      <c r="AF160" s="251"/>
      <c r="AG160" s="251"/>
      <c r="AH160" s="251"/>
      <c r="AI160" s="251"/>
      <c r="AJ160" s="251"/>
      <c r="AK160" s="251"/>
      <c r="AL160" s="251"/>
      <c r="AM160" s="251"/>
      <c r="AN160" s="251"/>
      <c r="AO160" s="251"/>
      <c r="AP160" s="251"/>
      <c r="AQ160" s="251"/>
      <c r="AR160" s="251"/>
      <c r="AS160" s="251"/>
      <c r="AT160" s="251"/>
      <c r="AU160" s="8"/>
      <c r="AV160" s="614"/>
      <c r="AW160" s="614"/>
      <c r="AX160" s="614"/>
      <c r="AY160" s="614"/>
      <c r="AZ160" s="614"/>
      <c r="BA160" s="614"/>
      <c r="BB160" s="614"/>
      <c r="BC160" s="615"/>
      <c r="BD160" s="615"/>
      <c r="BE160" s="615"/>
      <c r="BF160" s="615"/>
      <c r="BG160" s="615"/>
      <c r="BH160" s="615"/>
      <c r="BI160" s="615"/>
      <c r="BN160" s="614"/>
      <c r="BO160" s="614"/>
      <c r="BP160" s="614"/>
      <c r="BQ160" s="614"/>
      <c r="BR160" s="614"/>
      <c r="BW160" s="615"/>
      <c r="BX160" s="615"/>
      <c r="BY160" s="615"/>
      <c r="BZ160" s="615"/>
      <c r="CA160" s="615"/>
      <c r="CF160" s="614"/>
      <c r="CG160" s="614"/>
      <c r="CH160" s="614"/>
      <c r="CI160" s="614"/>
      <c r="CJ160" s="614"/>
      <c r="CO160" s="615"/>
      <c r="CP160" s="615"/>
      <c r="CQ160" s="615"/>
      <c r="CR160" s="615"/>
      <c r="CS160" s="615"/>
      <c r="CX160" s="614"/>
      <c r="CY160" s="614"/>
      <c r="CZ160" s="614"/>
      <c r="DA160" s="614"/>
      <c r="DB160" s="614"/>
      <c r="DC160" s="6"/>
      <c r="DD160" s="6"/>
      <c r="DE160" s="6"/>
      <c r="DF160" s="6"/>
      <c r="DG160" s="6"/>
      <c r="DH160" s="6"/>
      <c r="DI160" s="6"/>
      <c r="DJ160" s="6"/>
      <c r="DK160" s="6"/>
      <c r="DL160" s="6"/>
      <c r="DM160" s="6"/>
      <c r="DN160" s="6"/>
      <c r="DO160" s="6"/>
      <c r="DP160" s="614"/>
      <c r="DQ160" s="614"/>
      <c r="DR160" s="614"/>
      <c r="DS160" s="614"/>
      <c r="DT160" s="614"/>
      <c r="DU160" s="6"/>
      <c r="DV160" s="6"/>
      <c r="DW160" s="6"/>
      <c r="DX160" s="6"/>
      <c r="DY160" s="6"/>
      <c r="DZ160" s="6"/>
      <c r="EA160" s="6"/>
      <c r="EB160" s="6"/>
      <c r="EC160" s="6"/>
      <c r="ED160" s="6"/>
      <c r="EE160" s="6"/>
      <c r="EF160" s="6"/>
      <c r="EG160" s="6"/>
    </row>
    <row r="161">
      <c r="A161" s="703"/>
      <c r="B161" s="281"/>
      <c r="C161" s="281"/>
      <c r="D161" s="668">
        <f t="shared" si="1113"/>
        <v>0</v>
      </c>
      <c r="E161" s="669"/>
      <c r="F161" s="670"/>
      <c r="G161" s="281"/>
      <c r="H161" s="281">
        <f t="shared" si="1114"/>
        <v>0</v>
      </c>
      <c r="I161" s="281" t="e">
        <f t="shared" si="1115"/>
        <v>#REF!</v>
      </c>
      <c r="J161" s="281"/>
      <c r="K161" s="281" t="e">
        <f t="shared" si="1091"/>
        <v>#REF!</v>
      </c>
      <c r="L161" s="281" t="e">
        <f t="shared" si="1106"/>
        <v>#REF!</v>
      </c>
      <c r="M161" s="668" t="e">
        <f t="shared" si="1107"/>
        <v>#REF!</v>
      </c>
      <c r="N161" s="665"/>
      <c r="O161" s="700"/>
      <c r="P161" s="671">
        <f t="shared" si="1094"/>
        <v>0</v>
      </c>
      <c r="Q161" s="281" t="e">
        <f t="shared" si="1119"/>
        <v>#REF!</v>
      </c>
      <c r="R161" s="281" t="e">
        <f t="shared" si="1119"/>
        <v>#REF!</v>
      </c>
      <c r="S161" s="281" t="e">
        <f t="shared" si="1095"/>
        <v>#REF!</v>
      </c>
      <c r="T161" s="281" t="e">
        <f t="shared" si="1096"/>
        <v>#REF!</v>
      </c>
      <c r="U161" s="281" t="e">
        <f t="shared" si="1117"/>
        <v>#REF!</v>
      </c>
      <c r="V161" s="6" t="e">
        <f t="shared" si="1097"/>
        <v>#REF!</v>
      </c>
      <c r="W161" s="672" t="e">
        <f t="shared" si="1098"/>
        <v>#REF!</v>
      </c>
      <c r="X161" s="660">
        <f t="shared" si="1102"/>
        <v>0</v>
      </c>
      <c r="Y161" s="251"/>
      <c r="Z161" s="251"/>
      <c r="AA161" s="251"/>
      <c r="AB161" s="251"/>
      <c r="AC161" s="251"/>
      <c r="AD161" s="251"/>
      <c r="AE161" s="251"/>
      <c r="AF161" s="251"/>
      <c r="AG161" s="251"/>
      <c r="AH161" s="251"/>
      <c r="AI161" s="251"/>
      <c r="AJ161" s="251"/>
      <c r="AK161" s="251"/>
      <c r="AL161" s="251"/>
      <c r="AM161" s="251"/>
      <c r="AN161" s="251"/>
      <c r="AO161" s="251"/>
      <c r="AP161" s="251"/>
      <c r="AQ161" s="251"/>
      <c r="AR161" s="251"/>
      <c r="AS161" s="251"/>
      <c r="AT161" s="251"/>
      <c r="AU161" s="8"/>
      <c r="AV161" s="614"/>
      <c r="AW161" s="614"/>
      <c r="AX161" s="614"/>
      <c r="AY161" s="614"/>
      <c r="AZ161" s="614"/>
      <c r="BA161" s="614"/>
      <c r="BB161" s="614"/>
      <c r="BC161" s="615"/>
      <c r="BD161" s="615"/>
      <c r="BE161" s="615"/>
      <c r="BF161" s="615"/>
      <c r="BG161" s="615"/>
      <c r="BH161" s="615"/>
      <c r="BI161" s="615"/>
      <c r="BN161" s="614"/>
      <c r="BO161" s="614"/>
      <c r="BP161" s="614"/>
      <c r="BQ161" s="614"/>
      <c r="BR161" s="614"/>
      <c r="BW161" s="615"/>
      <c r="BX161" s="615"/>
      <c r="BY161" s="615"/>
      <c r="BZ161" s="615"/>
      <c r="CA161" s="615"/>
      <c r="CF161" s="614"/>
      <c r="CG161" s="614"/>
      <c r="CH161" s="614"/>
      <c r="CI161" s="614"/>
      <c r="CJ161" s="614"/>
      <c r="CO161" s="615"/>
      <c r="CP161" s="615"/>
      <c r="CQ161" s="615"/>
      <c r="CR161" s="615"/>
      <c r="CS161" s="615"/>
      <c r="CX161" s="614"/>
      <c r="CY161" s="614"/>
      <c r="CZ161" s="614"/>
      <c r="DA161" s="614"/>
      <c r="DB161" s="614"/>
      <c r="DC161" s="6"/>
      <c r="DD161" s="6"/>
      <c r="DE161" s="6"/>
      <c r="DF161" s="6"/>
      <c r="DG161" s="6"/>
      <c r="DH161" s="6"/>
      <c r="DI161" s="6"/>
      <c r="DJ161" s="6"/>
      <c r="DK161" s="6"/>
      <c r="DL161" s="6"/>
      <c r="DM161" s="6"/>
      <c r="DN161" s="6"/>
      <c r="DO161" s="6"/>
      <c r="DP161" s="614"/>
      <c r="DQ161" s="614"/>
      <c r="DR161" s="614"/>
      <c r="DS161" s="614"/>
      <c r="DT161" s="614"/>
      <c r="DU161" s="6"/>
      <c r="DV161" s="6"/>
      <c r="DW161" s="6"/>
      <c r="DX161" s="6"/>
      <c r="DY161" s="6"/>
      <c r="DZ161" s="6"/>
      <c r="EA161" s="6"/>
      <c r="EB161" s="6"/>
      <c r="EC161" s="6"/>
      <c r="ED161" s="6"/>
      <c r="EE161" s="6"/>
      <c r="EF161" s="6"/>
      <c r="EG161" s="6"/>
    </row>
    <row r="162" ht="13.800000000000001">
      <c r="A162" s="703"/>
      <c r="B162" s="281"/>
      <c r="C162" s="281"/>
      <c r="D162" s="668"/>
      <c r="E162" s="669"/>
      <c r="F162" s="670"/>
      <c r="G162" s="281"/>
      <c r="H162" s="281"/>
      <c r="I162" s="281"/>
      <c r="J162" s="281"/>
      <c r="K162" s="281"/>
      <c r="L162" s="281"/>
      <c r="M162" s="668"/>
      <c r="N162" s="665" t="s">
        <v>910</v>
      </c>
      <c r="O162" s="704" t="e">
        <f>IF(M163=0,,O142/M163)</f>
        <v>#REF!</v>
      </c>
      <c r="P162" s="671"/>
      <c r="Q162" s="281"/>
      <c r="R162" s="281"/>
      <c r="S162" s="281"/>
      <c r="T162" s="281"/>
      <c r="U162" s="281"/>
      <c r="V162" s="6"/>
      <c r="W162" s="672"/>
      <c r="X162" s="660"/>
      <c r="Y162" s="251"/>
      <c r="Z162" s="251"/>
      <c r="AA162" s="251"/>
      <c r="AB162" s="251"/>
      <c r="AC162" s="251"/>
      <c r="AD162" s="251"/>
      <c r="AE162" s="251"/>
      <c r="AF162" s="251"/>
      <c r="AG162" s="251"/>
      <c r="AH162" s="251"/>
      <c r="AI162" s="251"/>
      <c r="AJ162" s="251"/>
      <c r="AK162" s="251"/>
      <c r="AL162" s="251"/>
      <c r="AM162" s="251"/>
      <c r="AN162" s="251"/>
      <c r="AO162" s="251"/>
      <c r="AP162" s="251"/>
      <c r="AQ162" s="251"/>
      <c r="AR162" s="251"/>
      <c r="AS162" s="251"/>
      <c r="AT162" s="251"/>
      <c r="AU162" s="8"/>
      <c r="AV162" s="614"/>
      <c r="AW162" s="614"/>
      <c r="AX162" s="614"/>
      <c r="AY162" s="614"/>
      <c r="AZ162" s="614"/>
      <c r="BA162" s="614"/>
      <c r="BB162" s="614"/>
      <c r="BC162" s="615"/>
      <c r="BD162" s="615"/>
      <c r="BE162" s="615"/>
      <c r="BF162" s="615"/>
      <c r="BG162" s="615"/>
      <c r="BH162" s="615"/>
      <c r="BI162" s="615"/>
      <c r="BN162" s="614"/>
      <c r="BO162" s="614"/>
      <c r="BP162" s="614"/>
      <c r="BQ162" s="614"/>
      <c r="BR162" s="614"/>
      <c r="BW162" s="615"/>
      <c r="BX162" s="615"/>
      <c r="BY162" s="615"/>
      <c r="BZ162" s="615"/>
      <c r="CA162" s="615"/>
      <c r="CF162" s="614"/>
      <c r="CG162" s="614"/>
      <c r="CH162" s="614"/>
      <c r="CI162" s="614"/>
      <c r="CJ162" s="614"/>
      <c r="CO162" s="615"/>
      <c r="CP162" s="615"/>
      <c r="CQ162" s="615"/>
      <c r="CR162" s="615"/>
      <c r="CS162" s="615"/>
      <c r="CX162" s="614"/>
      <c r="CY162" s="614"/>
      <c r="CZ162" s="614"/>
      <c r="DA162" s="614"/>
      <c r="DB162" s="614"/>
      <c r="DC162" s="6"/>
      <c r="DD162" s="6"/>
      <c r="DE162" s="6"/>
      <c r="DF162" s="6"/>
      <c r="DG162" s="6"/>
      <c r="DH162" s="6"/>
      <c r="DI162" s="6"/>
      <c r="DJ162" s="6"/>
      <c r="DK162" s="6"/>
      <c r="DL162" s="6"/>
      <c r="DM162" s="6"/>
      <c r="DN162" s="6"/>
      <c r="DO162" s="6"/>
      <c r="DP162" s="614"/>
      <c r="DQ162" s="614"/>
      <c r="DR162" s="614"/>
      <c r="DS162" s="614"/>
      <c r="DT162" s="614"/>
      <c r="DU162" s="6"/>
      <c r="DV162" s="6"/>
      <c r="DW162" s="6"/>
      <c r="DX162" s="6"/>
      <c r="DY162" s="6"/>
      <c r="DZ162" s="6"/>
      <c r="EA162" s="6"/>
      <c r="EB162" s="6"/>
      <c r="EC162" s="6"/>
      <c r="ED162" s="6"/>
      <c r="EE162" s="6"/>
      <c r="EF162" s="6"/>
      <c r="EG162" s="6"/>
    </row>
    <row r="163" ht="13.800000000000001">
      <c r="A163" s="705"/>
      <c r="B163" s="687">
        <f>SUM(B142:B162)</f>
        <v>0</v>
      </c>
      <c r="C163" s="678">
        <f>IF(B163=0,0,D163/B163)</f>
        <v>0</v>
      </c>
      <c r="D163" s="679">
        <f>SUM(D142:D162)</f>
        <v>0</v>
      </c>
      <c r="E163" s="689"/>
      <c r="F163" s="690" t="e">
        <f>SUM(F142:F162)</f>
        <v>#REF!</v>
      </c>
      <c r="G163" s="682" t="e">
        <f>IF(F163=0,,H163/F163)</f>
        <v>#REF!</v>
      </c>
      <c r="H163" s="687" t="e">
        <f>SUM(H142:H162)</f>
        <v>#REF!</v>
      </c>
      <c r="I163" s="687"/>
      <c r="J163" s="687"/>
      <c r="K163" s="687"/>
      <c r="L163" s="691" t="s">
        <v>911</v>
      </c>
      <c r="M163" s="692" t="e">
        <f>SUM(M119:M162)</f>
        <v>#REF!</v>
      </c>
      <c r="N163" s="706" t="s">
        <v>912</v>
      </c>
      <c r="O163" s="707" t="e">
        <f>IF(M163=0,,O143/M163)</f>
        <v>#REF!</v>
      </c>
      <c r="P163" s="693"/>
      <c r="Q163" s="687"/>
      <c r="R163" s="687"/>
      <c r="S163" s="687"/>
      <c r="T163" s="687"/>
      <c r="U163" s="687"/>
      <c r="V163" s="708"/>
      <c r="W163" s="694"/>
      <c r="X163" s="660"/>
      <c r="Y163" s="251"/>
      <c r="Z163" s="251"/>
      <c r="AA163" s="251"/>
      <c r="AB163" s="251"/>
      <c r="AC163" s="251"/>
      <c r="AD163" s="251"/>
      <c r="AE163" s="251"/>
      <c r="AF163" s="251"/>
      <c r="AG163" s="251"/>
      <c r="AH163" s="251"/>
      <c r="AI163" s="251"/>
      <c r="AJ163" s="251"/>
      <c r="AK163" s="251"/>
      <c r="AL163" s="251"/>
      <c r="AM163" s="251"/>
      <c r="AN163" s="251"/>
      <c r="AO163" s="251"/>
      <c r="AP163" s="251"/>
      <c r="AQ163" s="251"/>
      <c r="AR163" s="251"/>
      <c r="AS163" s="251"/>
      <c r="AT163" s="251"/>
      <c r="AU163" s="8"/>
      <c r="AV163" s="614"/>
      <c r="AW163" s="614"/>
      <c r="AX163" s="614"/>
      <c r="AY163" s="614"/>
      <c r="AZ163" s="614"/>
      <c r="BA163" s="614"/>
      <c r="BB163" s="614"/>
      <c r="BC163" s="615"/>
      <c r="BD163" s="615"/>
      <c r="BE163" s="615"/>
      <c r="BF163" s="615"/>
      <c r="BG163" s="615"/>
      <c r="BH163" s="615"/>
      <c r="BI163" s="615"/>
      <c r="BN163" s="614"/>
      <c r="BO163" s="614"/>
      <c r="BP163" s="614"/>
      <c r="BQ163" s="614"/>
      <c r="BR163" s="614"/>
      <c r="BW163" s="615"/>
      <c r="BX163" s="615"/>
      <c r="BY163" s="615"/>
      <c r="BZ163" s="615"/>
      <c r="CA163" s="615"/>
      <c r="CF163" s="614"/>
      <c r="CG163" s="614"/>
      <c r="CH163" s="614"/>
      <c r="CI163" s="614"/>
      <c r="CJ163" s="614"/>
      <c r="CO163" s="615"/>
      <c r="CP163" s="615"/>
      <c r="CQ163" s="615"/>
      <c r="CR163" s="615"/>
      <c r="CS163" s="615"/>
      <c r="CX163" s="614"/>
      <c r="CY163" s="614"/>
      <c r="CZ163" s="614"/>
      <c r="DA163" s="614"/>
      <c r="DB163" s="614"/>
      <c r="DC163" s="6"/>
      <c r="DD163" s="6"/>
      <c r="DE163" s="6"/>
      <c r="DF163" s="6"/>
      <c r="DG163" s="6"/>
      <c r="DH163" s="6"/>
      <c r="DI163" s="6"/>
      <c r="DJ163" s="6"/>
      <c r="DK163" s="6"/>
      <c r="DL163" s="6"/>
      <c r="DM163" s="6"/>
      <c r="DN163" s="6"/>
      <c r="DO163" s="6"/>
      <c r="DP163" s="614"/>
      <c r="DQ163" s="614"/>
      <c r="DR163" s="614"/>
      <c r="DS163" s="614"/>
      <c r="DT163" s="614"/>
      <c r="DU163" s="6"/>
      <c r="DV163" s="6"/>
      <c r="DW163" s="6"/>
      <c r="DX163" s="6"/>
      <c r="DY163" s="6"/>
      <c r="DZ163" s="6"/>
      <c r="EA163" s="6"/>
      <c r="EB163" s="6"/>
      <c r="EC163" s="6"/>
      <c r="ED163" s="6"/>
      <c r="EE163" s="6"/>
      <c r="EF163" s="6"/>
      <c r="EG163" s="6"/>
    </row>
    <row r="164" ht="14.4">
      <c r="A164" s="641" t="s">
        <v>916</v>
      </c>
      <c r="B164" s="654" t="s">
        <v>878</v>
      </c>
      <c r="C164" s="642" t="e">
        <f>C210</f>
        <v>#REF!</v>
      </c>
      <c r="D164" s="655" t="e">
        <f>C187</f>
        <v>#REF!</v>
      </c>
      <c r="E164" s="695"/>
      <c r="F164" s="652" t="s">
        <v>879</v>
      </c>
      <c r="G164" s="649" t="e">
        <f>G210</f>
        <v>#REF!</v>
      </c>
      <c r="H164" s="653" t="e">
        <f>G187</f>
        <v>#REF!</v>
      </c>
      <c r="I164" s="649"/>
      <c r="J164" s="649"/>
      <c r="K164" s="696" t="s">
        <v>880</v>
      </c>
      <c r="L164" s="649" t="e">
        <f>G164-C164</f>
        <v>#REF!</v>
      </c>
      <c r="M164" s="650" t="e">
        <f>H164-D164</f>
        <v>#REF!</v>
      </c>
      <c r="N164" s="697" t="s">
        <v>881</v>
      </c>
      <c r="O164" s="709" t="e">
        <f>O23</f>
        <v>#REF!</v>
      </c>
      <c r="P164" s="658"/>
      <c r="Q164" s="642"/>
      <c r="R164" s="642"/>
      <c r="S164" s="642"/>
      <c r="T164" s="642"/>
      <c r="U164" s="642"/>
      <c r="V164" s="643"/>
      <c r="W164" s="659"/>
      <c r="X164" s="660" t="str">
        <f t="shared" si="1102"/>
        <v xml:space="preserve">PISO 1</v>
      </c>
      <c r="Y164" s="251"/>
      <c r="Z164" s="251"/>
      <c r="AA164" s="251"/>
      <c r="AB164" s="251"/>
      <c r="AC164" s="251"/>
      <c r="AD164" s="251"/>
      <c r="AE164" s="251"/>
      <c r="AF164" s="251"/>
      <c r="AG164" s="251"/>
      <c r="AH164" s="251"/>
      <c r="AI164" s="251"/>
      <c r="AJ164" s="251"/>
      <c r="AK164" s="251"/>
      <c r="AL164" s="251"/>
      <c r="AM164" s="251"/>
      <c r="AN164" s="251"/>
      <c r="AO164" s="251"/>
      <c r="AP164" s="251"/>
      <c r="AQ164" s="251"/>
      <c r="AR164" s="251"/>
      <c r="AS164" s="251"/>
      <c r="AT164" s="251"/>
      <c r="AU164" s="8"/>
      <c r="AV164" s="614"/>
      <c r="AW164" s="614"/>
      <c r="AX164" s="614"/>
      <c r="AY164" s="614"/>
      <c r="AZ164" s="614"/>
      <c r="BA164" s="614"/>
      <c r="BB164" s="614"/>
      <c r="BC164" s="615"/>
      <c r="BD164" s="615"/>
      <c r="BE164" s="615"/>
      <c r="BF164" s="615"/>
      <c r="BG164" s="615"/>
      <c r="BH164" s="615"/>
      <c r="BI164" s="615"/>
      <c r="BN164" s="614"/>
      <c r="BO164" s="614"/>
      <c r="BP164" s="614"/>
      <c r="BQ164" s="614"/>
      <c r="BR164" s="614"/>
      <c r="BW164" s="615"/>
      <c r="BX164" s="615"/>
      <c r="BY164" s="615"/>
      <c r="BZ164" s="615"/>
      <c r="CA164" s="615"/>
      <c r="CF164" s="614"/>
      <c r="CG164" s="614"/>
      <c r="CH164" s="614"/>
      <c r="CI164" s="614"/>
      <c r="CJ164" s="614"/>
      <c r="CO164" s="615"/>
      <c r="CP164" s="615"/>
      <c r="CQ164" s="615"/>
      <c r="CR164" s="615"/>
      <c r="CS164" s="615"/>
      <c r="CX164" s="614"/>
      <c r="CY164" s="614"/>
      <c r="CZ164" s="614"/>
      <c r="DA164" s="614"/>
      <c r="DB164" s="614"/>
      <c r="DC164" s="6"/>
      <c r="DD164" s="6"/>
      <c r="DE164" s="6"/>
      <c r="DF164" s="6"/>
      <c r="DG164" s="6"/>
      <c r="DH164" s="6"/>
      <c r="DI164" s="6"/>
      <c r="DJ164" s="6"/>
      <c r="DK164" s="6"/>
      <c r="DL164" s="6"/>
      <c r="DM164" s="6"/>
      <c r="DN164" s="6"/>
      <c r="DO164" s="6"/>
      <c r="DP164" s="614"/>
      <c r="DQ164" s="614"/>
      <c r="DR164" s="614"/>
      <c r="DS164" s="614"/>
      <c r="DT164" s="614"/>
      <c r="DU164" s="6"/>
      <c r="DV164" s="6"/>
      <c r="DW164" s="6"/>
      <c r="DX164" s="6"/>
      <c r="DY164" s="6"/>
      <c r="DZ164" s="6"/>
      <c r="EA164" s="6"/>
      <c r="EB164" s="6"/>
      <c r="EC164" s="6"/>
      <c r="ED164" s="6"/>
      <c r="EE164" s="6"/>
      <c r="EF164" s="6"/>
      <c r="EG164" s="6"/>
    </row>
    <row r="165" ht="16.800000000000001">
      <c r="A165" s="699" t="s">
        <v>882</v>
      </c>
      <c r="B165" s="53" t="s">
        <v>371</v>
      </c>
      <c r="C165" s="53" t="s">
        <v>624</v>
      </c>
      <c r="D165" s="661" t="s">
        <v>883</v>
      </c>
      <c r="E165" s="662"/>
      <c r="F165" s="663" t="s">
        <v>803</v>
      </c>
      <c r="G165" s="391" t="s">
        <v>624</v>
      </c>
      <c r="H165" s="391" t="s">
        <v>884</v>
      </c>
      <c r="I165" s="391"/>
      <c r="J165" s="391"/>
      <c r="K165" s="391" t="s">
        <v>886</v>
      </c>
      <c r="L165" s="391" t="s">
        <v>887</v>
      </c>
      <c r="M165" s="664" t="s">
        <v>888</v>
      </c>
      <c r="N165" s="665" t="s">
        <v>889</v>
      </c>
      <c r="O165" s="6" t="e">
        <f>((2*L164)+(0.05*O164))</f>
        <v>#REF!</v>
      </c>
      <c r="P165" s="666" t="s">
        <v>890</v>
      </c>
      <c r="Q165" s="391" t="s">
        <v>891</v>
      </c>
      <c r="R165" s="391" t="str">
        <f>N188</f>
        <v xml:space="preserve">V tot acum</v>
      </c>
      <c r="S165" s="391" t="s">
        <v>892</v>
      </c>
      <c r="T165" s="391" t="s">
        <v>893</v>
      </c>
      <c r="U165" s="391" t="str">
        <f>N210</f>
        <v xml:space="preserve">M tor y / J</v>
      </c>
      <c r="V165" s="14" t="s">
        <v>434</v>
      </c>
      <c r="W165" s="667" t="s">
        <v>894</v>
      </c>
      <c r="X165" s="660" t="str">
        <f t="shared" si="1102"/>
        <v>marco</v>
      </c>
      <c r="Y165" s="251"/>
      <c r="Z165" s="251"/>
      <c r="AA165" s="251"/>
      <c r="AB165" s="251"/>
      <c r="AC165" s="251"/>
      <c r="AD165" s="251"/>
      <c r="AE165" s="251"/>
      <c r="AF165" s="251"/>
      <c r="AG165" s="251"/>
      <c r="AH165" s="251"/>
      <c r="AI165" s="251"/>
      <c r="AJ165" s="251"/>
      <c r="AK165" s="251"/>
      <c r="AL165" s="251"/>
      <c r="AM165" s="251"/>
      <c r="AN165" s="251"/>
      <c r="AO165" s="251"/>
      <c r="AP165" s="251"/>
      <c r="AQ165" s="251"/>
      <c r="AR165" s="251"/>
      <c r="AS165" s="251"/>
      <c r="AT165" s="251"/>
      <c r="AU165" s="8"/>
      <c r="AV165" s="614"/>
      <c r="AW165" s="614"/>
      <c r="AX165" s="614"/>
      <c r="AY165" s="614"/>
      <c r="AZ165" s="614"/>
      <c r="BA165" s="614"/>
      <c r="BB165" s="614"/>
      <c r="BC165" s="615"/>
      <c r="BD165" s="615"/>
      <c r="BE165" s="615"/>
      <c r="BF165" s="615"/>
      <c r="BG165" s="615"/>
      <c r="BH165" s="615"/>
      <c r="BI165" s="615"/>
      <c r="BN165" s="614"/>
      <c r="BO165" s="614"/>
      <c r="BP165" s="614"/>
      <c r="BQ165" s="614"/>
      <c r="BR165" s="614"/>
      <c r="BW165" s="615"/>
      <c r="BX165" s="615"/>
      <c r="BY165" s="615"/>
      <c r="BZ165" s="615"/>
      <c r="CA165" s="615"/>
      <c r="CF165" s="614"/>
      <c r="CG165" s="614"/>
      <c r="CH165" s="614"/>
      <c r="CI165" s="614"/>
      <c r="CJ165" s="614"/>
      <c r="CO165" s="615"/>
      <c r="CP165" s="615"/>
      <c r="CQ165" s="615"/>
      <c r="CR165" s="615"/>
      <c r="CS165" s="615"/>
      <c r="CX165" s="614"/>
      <c r="CY165" s="614"/>
      <c r="CZ165" s="614"/>
      <c r="DA165" s="614"/>
      <c r="DB165" s="614"/>
      <c r="DC165" s="6"/>
      <c r="DD165" s="6"/>
      <c r="DE165" s="6"/>
      <c r="DF165" s="6"/>
      <c r="DG165" s="6"/>
      <c r="DH165" s="6"/>
      <c r="DI165" s="6"/>
      <c r="DJ165" s="6"/>
      <c r="DK165" s="6"/>
      <c r="DL165" s="6"/>
      <c r="DM165" s="6"/>
      <c r="DN165" s="6"/>
      <c r="DO165" s="6"/>
      <c r="DP165" s="614"/>
      <c r="DQ165" s="614"/>
      <c r="DR165" s="614"/>
      <c r="DS165" s="614"/>
      <c r="DT165" s="614"/>
      <c r="DU165" s="6"/>
      <c r="DV165" s="6"/>
      <c r="DW165" s="6"/>
      <c r="DX165" s="6"/>
      <c r="DY165" s="6"/>
      <c r="DZ165" s="6"/>
      <c r="EA165" s="6"/>
      <c r="EB165" s="6"/>
      <c r="EC165" s="6"/>
      <c r="ED165" s="6"/>
      <c r="EE165" s="6"/>
      <c r="EF165" s="6"/>
      <c r="EG165" s="6"/>
    </row>
    <row r="166">
      <c r="A166" s="640" t="e">
        <f>#REF!</f>
        <v>#REF!</v>
      </c>
      <c r="B166" s="611" t="e">
        <f>#REF!</f>
        <v>#REF!</v>
      </c>
      <c r="C166" s="281" t="e">
        <f t="shared" ref="C166:C172" si="1120">C119</f>
        <v>#REF!</v>
      </c>
      <c r="D166" s="668" t="e">
        <f t="shared" ref="D166:D172" si="1121">B166*C166</f>
        <v>#REF!</v>
      </c>
      <c r="E166" s="669"/>
      <c r="F166" s="670" t="e">
        <f t="array" ref="F166:F171">TRANSPOSE(C7:H7)</f>
        <v>#REF!</v>
      </c>
      <c r="G166" s="665" t="e">
        <f t="shared" ref="G166:G171" si="1122">C166</f>
        <v>#REF!</v>
      </c>
      <c r="H166" s="281" t="e">
        <f t="shared" ref="H166:H185" si="1123">G166*F166</f>
        <v>#REF!</v>
      </c>
      <c r="I166" s="281" t="e">
        <f>G187</f>
        <v>#REF!</v>
      </c>
      <c r="J166" s="281"/>
      <c r="K166" s="281" t="e">
        <f t="shared" si="1091"/>
        <v>#REF!</v>
      </c>
      <c r="L166" s="281" t="e">
        <f t="shared" ref="L166:L207" si="1124">K166*K166</f>
        <v>#REF!</v>
      </c>
      <c r="M166" s="668" t="e">
        <f t="shared" ref="M166:M207" si="1125">L166*F166</f>
        <v>#REF!</v>
      </c>
      <c r="N166" s="665" t="s">
        <v>895</v>
      </c>
      <c r="O166" s="6" t="e">
        <f>(L164-(2*O164*0.05))</f>
        <v>#REF!</v>
      </c>
      <c r="P166" s="671" t="e">
        <f t="shared" si="1094"/>
        <v>#REF!</v>
      </c>
      <c r="Q166" s="281" t="e">
        <f>F187</f>
        <v>#REF!</v>
      </c>
      <c r="R166" s="281" t="e">
        <f>O188</f>
        <v>#REF!</v>
      </c>
      <c r="S166" s="281" t="e">
        <f t="shared" si="1095"/>
        <v>#REF!</v>
      </c>
      <c r="T166" s="281" t="e">
        <f t="shared" si="1096"/>
        <v>#REF!</v>
      </c>
      <c r="U166" s="281" t="e">
        <f>O210</f>
        <v>#REF!</v>
      </c>
      <c r="V166" s="6" t="e">
        <f t="shared" si="1097"/>
        <v>#REF!</v>
      </c>
      <c r="W166" s="672" t="e">
        <f t="shared" si="1098"/>
        <v>#REF!</v>
      </c>
      <c r="X166" s="660" t="e">
        <f t="shared" si="1102"/>
        <v>#REF!</v>
      </c>
      <c r="Y166" s="251"/>
      <c r="Z166" s="251"/>
      <c r="AA166" s="251"/>
      <c r="AB166" s="251"/>
      <c r="AC166" s="251"/>
      <c r="AD166" s="251"/>
      <c r="AE166" s="251"/>
      <c r="AF166" s="251"/>
      <c r="AG166" s="251"/>
      <c r="AH166" s="251"/>
      <c r="AI166" s="251"/>
      <c r="AJ166" s="251"/>
      <c r="AK166" s="251"/>
      <c r="AL166" s="251"/>
      <c r="AM166" s="251"/>
      <c r="AN166" s="251"/>
      <c r="AO166" s="251"/>
      <c r="AP166" s="251"/>
      <c r="AQ166" s="251"/>
      <c r="AR166" s="251"/>
      <c r="AS166" s="251"/>
      <c r="AT166" s="251"/>
      <c r="AU166" s="8"/>
      <c r="AV166" s="614"/>
      <c r="AW166" s="614"/>
      <c r="AX166" s="614"/>
      <c r="AY166" s="614"/>
      <c r="AZ166" s="614"/>
      <c r="BA166" s="614"/>
      <c r="BB166" s="614"/>
      <c r="BC166" s="615"/>
      <c r="BD166" s="615"/>
      <c r="BE166" s="615"/>
      <c r="BF166" s="615"/>
      <c r="BG166" s="615"/>
      <c r="BH166" s="615"/>
      <c r="BI166" s="615"/>
      <c r="BN166" s="614"/>
      <c r="BO166" s="614"/>
      <c r="BP166" s="614"/>
      <c r="BQ166" s="614"/>
      <c r="BR166" s="614"/>
      <c r="BW166" s="615"/>
      <c r="BX166" s="615"/>
      <c r="BY166" s="615"/>
      <c r="BZ166" s="615"/>
      <c r="CA166" s="615"/>
      <c r="CF166" s="614"/>
      <c r="CG166" s="614"/>
      <c r="CH166" s="614"/>
      <c r="CI166" s="614"/>
      <c r="CJ166" s="614"/>
      <c r="CO166" s="615"/>
      <c r="CP166" s="615"/>
      <c r="CQ166" s="615"/>
      <c r="CR166" s="615"/>
      <c r="CS166" s="615"/>
      <c r="CX166" s="614"/>
      <c r="CY166" s="614"/>
      <c r="CZ166" s="614"/>
      <c r="DA166" s="614"/>
      <c r="DB166" s="614"/>
      <c r="DC166" s="6"/>
      <c r="DD166" s="6"/>
      <c r="DE166" s="6"/>
      <c r="DF166" s="6"/>
      <c r="DG166" s="6"/>
      <c r="DH166" s="6"/>
      <c r="DI166" s="6"/>
      <c r="DJ166" s="6"/>
      <c r="DK166" s="6"/>
      <c r="DL166" s="6"/>
      <c r="DM166" s="6"/>
      <c r="DN166" s="6"/>
      <c r="DO166" s="6"/>
      <c r="DP166" s="614"/>
      <c r="DQ166" s="614"/>
      <c r="DR166" s="614"/>
      <c r="DS166" s="614"/>
      <c r="DT166" s="614"/>
      <c r="DU166" s="6"/>
      <c r="DV166" s="6"/>
      <c r="DW166" s="6"/>
      <c r="DX166" s="6"/>
      <c r="DY166" s="6"/>
      <c r="DZ166" s="6"/>
      <c r="EA166" s="6"/>
      <c r="EB166" s="6"/>
      <c r="EC166" s="6"/>
      <c r="ED166" s="6"/>
      <c r="EE166" s="6"/>
      <c r="EF166" s="6"/>
      <c r="EG166" s="6"/>
    </row>
    <row r="167">
      <c r="A167" s="640" t="e">
        <f>#REF!</f>
        <v>#REF!</v>
      </c>
      <c r="B167" s="611" t="e">
        <f>#REF!</f>
        <v>#REF!</v>
      </c>
      <c r="C167" s="281" t="e">
        <f t="shared" si="1120"/>
        <v>#REF!</v>
      </c>
      <c r="D167" s="668" t="e">
        <f t="shared" si="1121"/>
        <v>#REF!</v>
      </c>
      <c r="E167" s="669"/>
      <c r="F167" s="670" t="e">
        <f/>
        <v>#REF!</v>
      </c>
      <c r="G167" s="665" t="e">
        <f t="shared" si="1122"/>
        <v>#REF!</v>
      </c>
      <c r="H167" s="281" t="e">
        <f t="shared" si="1123"/>
        <v>#REF!</v>
      </c>
      <c r="I167" s="281" t="e">
        <f t="shared" ref="I167:I185" si="1126">I166</f>
        <v>#REF!</v>
      </c>
      <c r="J167" s="281"/>
      <c r="K167" s="281" t="e">
        <f t="shared" si="1091"/>
        <v>#REF!</v>
      </c>
      <c r="L167" s="281" t="e">
        <f t="shared" si="1124"/>
        <v>#REF!</v>
      </c>
      <c r="M167" s="668" t="e">
        <f t="shared" si="1125"/>
        <v>#REF!</v>
      </c>
      <c r="N167" s="665" t="s">
        <v>896</v>
      </c>
      <c r="O167" s="6" t="e">
        <f>((2*M164)+(0.05*O164))</f>
        <v>#REF!</v>
      </c>
      <c r="P167" s="671" t="e">
        <f t="shared" si="1094"/>
        <v>#REF!</v>
      </c>
      <c r="Q167" s="281" t="e">
        <f t="shared" ref="Q167:R185" si="1127">Q166</f>
        <v>#REF!</v>
      </c>
      <c r="R167" s="281" t="e">
        <f t="shared" si="1127"/>
        <v>#REF!</v>
      </c>
      <c r="S167" s="281" t="e">
        <f t="shared" si="1095"/>
        <v>#REF!</v>
      </c>
      <c r="T167" s="281" t="e">
        <f t="shared" si="1096"/>
        <v>#REF!</v>
      </c>
      <c r="U167" s="281" t="e">
        <f t="shared" ref="U167:U185" si="1128">U166</f>
        <v>#REF!</v>
      </c>
      <c r="V167" s="6" t="e">
        <f t="shared" si="1097"/>
        <v>#REF!</v>
      </c>
      <c r="W167" s="672" t="e">
        <f t="shared" si="1098"/>
        <v>#REF!</v>
      </c>
      <c r="X167" s="660" t="e">
        <f t="shared" si="1102"/>
        <v>#REF!</v>
      </c>
      <c r="Y167" s="251"/>
      <c r="Z167" s="251"/>
      <c r="AA167" s="251"/>
      <c r="AB167" s="251"/>
      <c r="AC167" s="251"/>
      <c r="AD167" s="251"/>
      <c r="AE167" s="251"/>
      <c r="AF167" s="251"/>
      <c r="AG167" s="251"/>
      <c r="AH167" s="251"/>
      <c r="AI167" s="251"/>
      <c r="AJ167" s="251"/>
      <c r="AK167" s="251"/>
      <c r="AL167" s="251"/>
      <c r="AM167" s="251"/>
      <c r="AN167" s="251"/>
      <c r="AO167" s="251"/>
      <c r="AP167" s="251"/>
      <c r="AQ167" s="251"/>
      <c r="AR167" s="251"/>
      <c r="AS167" s="251"/>
      <c r="AT167" s="251"/>
      <c r="AU167" s="8"/>
      <c r="AV167" s="614"/>
      <c r="AW167" s="614"/>
      <c r="AX167" s="614"/>
      <c r="AY167" s="614"/>
      <c r="AZ167" s="614"/>
      <c r="BA167" s="614"/>
      <c r="BB167" s="614"/>
      <c r="BC167" s="615"/>
      <c r="BD167" s="615"/>
      <c r="BE167" s="615"/>
      <c r="BF167" s="615"/>
      <c r="BG167" s="615"/>
      <c r="BH167" s="615"/>
      <c r="BI167" s="615"/>
      <c r="BN167" s="614"/>
      <c r="BO167" s="614"/>
      <c r="BP167" s="614"/>
      <c r="BQ167" s="614"/>
      <c r="BR167" s="614"/>
      <c r="BW167" s="615"/>
      <c r="BX167" s="615"/>
      <c r="BY167" s="615"/>
      <c r="BZ167" s="615"/>
      <c r="CA167" s="615"/>
      <c r="CF167" s="614"/>
      <c r="CG167" s="614"/>
      <c r="CH167" s="614"/>
      <c r="CI167" s="614"/>
      <c r="CJ167" s="614"/>
      <c r="CO167" s="615"/>
      <c r="CP167" s="615"/>
      <c r="CQ167" s="615"/>
      <c r="CR167" s="615"/>
      <c r="CS167" s="615"/>
      <c r="CX167" s="614"/>
      <c r="CY167" s="614"/>
      <c r="CZ167" s="614"/>
      <c r="DA167" s="614"/>
      <c r="DB167" s="614"/>
      <c r="DC167" s="6"/>
      <c r="DD167" s="6"/>
      <c r="DE167" s="6"/>
      <c r="DF167" s="6"/>
      <c r="DG167" s="6"/>
      <c r="DH167" s="6"/>
      <c r="DI167" s="6"/>
      <c r="DJ167" s="6"/>
      <c r="DK167" s="6"/>
      <c r="DL167" s="6"/>
      <c r="DM167" s="6"/>
      <c r="DN167" s="6"/>
      <c r="DO167" s="6"/>
      <c r="DP167" s="614"/>
      <c r="DQ167" s="614"/>
      <c r="DR167" s="614"/>
      <c r="DS167" s="614"/>
      <c r="DT167" s="614"/>
      <c r="DU167" s="6"/>
      <c r="DV167" s="6"/>
      <c r="DW167" s="6"/>
      <c r="DX167" s="6"/>
      <c r="DY167" s="6"/>
      <c r="DZ167" s="6"/>
      <c r="EA167" s="6"/>
      <c r="EB167" s="6"/>
      <c r="EC167" s="6"/>
      <c r="ED167" s="6"/>
      <c r="EE167" s="6"/>
      <c r="EF167" s="6"/>
      <c r="EG167" s="6"/>
    </row>
    <row r="168">
      <c r="A168" s="640">
        <f t="shared" ref="A168:A209" si="1129">A121</f>
        <v>0</v>
      </c>
      <c r="B168" s="281"/>
      <c r="C168" s="281">
        <f t="shared" si="1120"/>
        <v>0</v>
      </c>
      <c r="D168" s="668">
        <f t="shared" si="1121"/>
        <v>0</v>
      </c>
      <c r="E168" s="669"/>
      <c r="F168" s="670">
        <f/>
        <v>0</v>
      </c>
      <c r="G168" s="665">
        <f t="shared" si="1122"/>
        <v>0</v>
      </c>
      <c r="H168" s="281">
        <f t="shared" si="1123"/>
        <v>0</v>
      </c>
      <c r="I168" s="281" t="e">
        <f t="shared" si="1126"/>
        <v>#REF!</v>
      </c>
      <c r="J168" s="281"/>
      <c r="K168" s="281" t="e">
        <f t="shared" si="1091"/>
        <v>#REF!</v>
      </c>
      <c r="L168" s="281" t="e">
        <f t="shared" si="1124"/>
        <v>#REF!</v>
      </c>
      <c r="M168" s="668" t="e">
        <f t="shared" si="1125"/>
        <v>#REF!</v>
      </c>
      <c r="N168" s="665" t="s">
        <v>897</v>
      </c>
      <c r="O168" s="6" t="e">
        <f>(M164-(2*O164*0.05))</f>
        <v>#REF!</v>
      </c>
      <c r="P168" s="671">
        <f t="shared" si="1094"/>
        <v>0</v>
      </c>
      <c r="Q168" s="281" t="e">
        <f t="shared" si="1127"/>
        <v>#REF!</v>
      </c>
      <c r="R168" s="281" t="e">
        <f t="shared" si="1127"/>
        <v>#REF!</v>
      </c>
      <c r="S168" s="281" t="e">
        <f t="shared" si="1095"/>
        <v>#REF!</v>
      </c>
      <c r="T168" s="281" t="e">
        <f t="shared" si="1096"/>
        <v>#REF!</v>
      </c>
      <c r="U168" s="281" t="e">
        <f t="shared" si="1128"/>
        <v>#REF!</v>
      </c>
      <c r="V168" s="6" t="e">
        <f t="shared" si="1097"/>
        <v>#REF!</v>
      </c>
      <c r="W168" s="672" t="e">
        <f t="shared" si="1098"/>
        <v>#REF!</v>
      </c>
      <c r="X168" s="660">
        <f t="shared" si="1102"/>
        <v>0</v>
      </c>
      <c r="Y168" s="251"/>
      <c r="Z168" s="251"/>
      <c r="AA168" s="251"/>
      <c r="AB168" s="251"/>
      <c r="AC168" s="251"/>
      <c r="AD168" s="251"/>
      <c r="AE168" s="251"/>
      <c r="AF168" s="251"/>
      <c r="AG168" s="251"/>
      <c r="AH168" s="251"/>
      <c r="AI168" s="251"/>
      <c r="AJ168" s="251"/>
      <c r="AK168" s="251"/>
      <c r="AL168" s="251"/>
      <c r="AM168" s="251"/>
      <c r="AN168" s="251"/>
      <c r="AO168" s="251"/>
      <c r="AP168" s="251"/>
      <c r="AQ168" s="251"/>
      <c r="AR168" s="251"/>
      <c r="AS168" s="251"/>
      <c r="AT168" s="251"/>
      <c r="AU168" s="8"/>
      <c r="AV168" s="614"/>
      <c r="AW168" s="614"/>
      <c r="AX168" s="614"/>
      <c r="AY168" s="614"/>
      <c r="AZ168" s="614"/>
      <c r="BA168" s="614"/>
      <c r="BB168" s="614"/>
      <c r="BC168" s="615"/>
      <c r="BD168" s="615"/>
      <c r="BE168" s="615"/>
      <c r="BF168" s="615"/>
      <c r="BG168" s="615"/>
      <c r="BH168" s="615"/>
      <c r="BI168" s="615"/>
      <c r="BN168" s="614"/>
      <c r="BO168" s="614"/>
      <c r="BP168" s="614"/>
      <c r="BQ168" s="614"/>
      <c r="BR168" s="614"/>
      <c r="BW168" s="615"/>
      <c r="BX168" s="615"/>
      <c r="BY168" s="615"/>
      <c r="BZ168" s="615"/>
      <c r="CA168" s="615"/>
      <c r="CF168" s="614"/>
      <c r="CG168" s="614"/>
      <c r="CH168" s="614"/>
      <c r="CI168" s="614"/>
      <c r="CJ168" s="614"/>
      <c r="CO168" s="615"/>
      <c r="CP168" s="615"/>
      <c r="CQ168" s="615"/>
      <c r="CR168" s="615"/>
      <c r="CS168" s="615"/>
      <c r="CX168" s="614"/>
      <c r="CY168" s="614"/>
      <c r="CZ168" s="614"/>
      <c r="DA168" s="614"/>
      <c r="DB168" s="614"/>
      <c r="DC168" s="6"/>
      <c r="DD168" s="6"/>
      <c r="DE168" s="6"/>
      <c r="DF168" s="6"/>
      <c r="DG168" s="6"/>
      <c r="DH168" s="6"/>
      <c r="DI168" s="6"/>
      <c r="DJ168" s="6"/>
      <c r="DK168" s="6"/>
      <c r="DL168" s="6"/>
      <c r="DM168" s="6"/>
      <c r="DN168" s="6"/>
      <c r="DO168" s="6"/>
      <c r="DP168" s="614"/>
      <c r="DQ168" s="614"/>
      <c r="DR168" s="614"/>
      <c r="DS168" s="614"/>
      <c r="DT168" s="614"/>
      <c r="DU168" s="6"/>
      <c r="DV168" s="6"/>
      <c r="DW168" s="6"/>
      <c r="DX168" s="6"/>
      <c r="DY168" s="6"/>
      <c r="DZ168" s="6"/>
      <c r="EA168" s="6"/>
      <c r="EB168" s="6"/>
      <c r="EC168" s="6"/>
      <c r="ED168" s="6"/>
      <c r="EE168" s="6"/>
      <c r="EF168" s="6"/>
      <c r="EG168" s="6"/>
    </row>
    <row r="169">
      <c r="A169" s="640">
        <f t="shared" si="1129"/>
        <v>0</v>
      </c>
      <c r="B169" s="281"/>
      <c r="C169" s="281">
        <f t="shared" si="1120"/>
        <v>0</v>
      </c>
      <c r="D169" s="668">
        <f t="shared" si="1121"/>
        <v>0</v>
      </c>
      <c r="E169" s="669"/>
      <c r="F169" s="670">
        <f/>
        <v>0</v>
      </c>
      <c r="G169" s="665">
        <f t="shared" si="1122"/>
        <v>0</v>
      </c>
      <c r="H169" s="281">
        <f t="shared" si="1123"/>
        <v>0</v>
      </c>
      <c r="I169" s="281" t="e">
        <f t="shared" si="1126"/>
        <v>#REF!</v>
      </c>
      <c r="J169" s="281"/>
      <c r="K169" s="281" t="e">
        <f t="shared" si="1091"/>
        <v>#REF!</v>
      </c>
      <c r="L169" s="281" t="e">
        <f t="shared" si="1124"/>
        <v>#REF!</v>
      </c>
      <c r="M169" s="668" t="e">
        <f t="shared" si="1125"/>
        <v>#REF!</v>
      </c>
      <c r="N169" s="665"/>
      <c r="O169" s="6"/>
      <c r="P169" s="671">
        <f t="shared" si="1094"/>
        <v>0</v>
      </c>
      <c r="Q169" s="281" t="e">
        <f t="shared" si="1127"/>
        <v>#REF!</v>
      </c>
      <c r="R169" s="281" t="e">
        <f t="shared" si="1127"/>
        <v>#REF!</v>
      </c>
      <c r="S169" s="281" t="e">
        <f t="shared" si="1095"/>
        <v>#REF!</v>
      </c>
      <c r="T169" s="281" t="e">
        <f t="shared" si="1096"/>
        <v>#REF!</v>
      </c>
      <c r="U169" s="281" t="e">
        <f t="shared" si="1128"/>
        <v>#REF!</v>
      </c>
      <c r="V169" s="6" t="e">
        <f t="shared" si="1097"/>
        <v>#REF!</v>
      </c>
      <c r="W169" s="672" t="e">
        <f t="shared" si="1098"/>
        <v>#REF!</v>
      </c>
      <c r="X169" s="660">
        <f t="shared" si="1102"/>
        <v>0</v>
      </c>
      <c r="Y169" s="251"/>
      <c r="Z169" s="251"/>
      <c r="AA169" s="251"/>
      <c r="AB169" s="251"/>
      <c r="AC169" s="251"/>
      <c r="AD169" s="251"/>
      <c r="AE169" s="251"/>
      <c r="AF169" s="251"/>
      <c r="AG169" s="251"/>
      <c r="AH169" s="251"/>
      <c r="AI169" s="251"/>
      <c r="AJ169" s="251"/>
      <c r="AK169" s="251"/>
      <c r="AL169" s="251"/>
      <c r="AM169" s="251"/>
      <c r="AN169" s="251"/>
      <c r="AO169" s="251"/>
      <c r="AP169" s="251"/>
      <c r="AQ169" s="251"/>
      <c r="AR169" s="251"/>
      <c r="AS169" s="251"/>
      <c r="AT169" s="251"/>
      <c r="AU169" s="8"/>
      <c r="AV169" s="614"/>
      <c r="AW169" s="614"/>
      <c r="AX169" s="614"/>
      <c r="AY169" s="614"/>
      <c r="AZ169" s="614"/>
      <c r="BA169" s="614"/>
      <c r="BB169" s="614"/>
      <c r="BC169" s="615"/>
      <c r="BD169" s="615"/>
      <c r="BE169" s="615"/>
      <c r="BF169" s="615"/>
      <c r="BG169" s="615"/>
      <c r="BH169" s="615"/>
      <c r="BI169" s="615"/>
      <c r="BN169" s="614"/>
      <c r="BO169" s="614"/>
      <c r="BP169" s="614"/>
      <c r="BQ169" s="614"/>
      <c r="BR169" s="614"/>
      <c r="BW169" s="615"/>
      <c r="BX169" s="615"/>
      <c r="BY169" s="615"/>
      <c r="BZ169" s="615"/>
      <c r="CA169" s="615"/>
      <c r="CF169" s="614"/>
      <c r="CG169" s="614"/>
      <c r="CH169" s="614"/>
      <c r="CI169" s="614"/>
      <c r="CJ169" s="614"/>
      <c r="CO169" s="615"/>
      <c r="CP169" s="615"/>
      <c r="CQ169" s="615"/>
      <c r="CR169" s="615"/>
      <c r="CS169" s="615"/>
      <c r="CX169" s="614"/>
      <c r="CY169" s="614"/>
      <c r="CZ169" s="614"/>
      <c r="DA169" s="614"/>
      <c r="DB169" s="614"/>
      <c r="DC169" s="6"/>
      <c r="DD169" s="6"/>
      <c r="DE169" s="6"/>
      <c r="DF169" s="6"/>
      <c r="DG169" s="6"/>
      <c r="DH169" s="6"/>
      <c r="DI169" s="6"/>
      <c r="DJ169" s="6"/>
      <c r="DK169" s="6"/>
      <c r="DL169" s="6"/>
      <c r="DM169" s="6"/>
      <c r="DN169" s="6"/>
      <c r="DO169" s="6"/>
      <c r="DP169" s="614"/>
      <c r="DQ169" s="614"/>
      <c r="DR169" s="614"/>
      <c r="DS169" s="614"/>
      <c r="DT169" s="614"/>
      <c r="DU169" s="6"/>
      <c r="DV169" s="6"/>
      <c r="DW169" s="6"/>
      <c r="DX169" s="6"/>
      <c r="DY169" s="6"/>
      <c r="DZ169" s="6"/>
      <c r="EA169" s="6"/>
      <c r="EB169" s="6"/>
      <c r="EC169" s="6"/>
      <c r="ED169" s="6"/>
      <c r="EE169" s="6"/>
      <c r="EF169" s="6"/>
      <c r="EG169" s="6"/>
    </row>
    <row r="170">
      <c r="A170" s="640">
        <f t="shared" si="1129"/>
        <v>0</v>
      </c>
      <c r="B170" s="281"/>
      <c r="C170" s="281">
        <f t="shared" si="1120"/>
        <v>0</v>
      </c>
      <c r="D170" s="668">
        <f t="shared" si="1121"/>
        <v>0</v>
      </c>
      <c r="E170" s="669"/>
      <c r="F170" s="670">
        <f/>
        <v>0</v>
      </c>
      <c r="G170" s="665">
        <f t="shared" si="1122"/>
        <v>0</v>
      </c>
      <c r="H170" s="281">
        <f t="shared" si="1123"/>
        <v>0</v>
      </c>
      <c r="I170" s="281" t="e">
        <f t="shared" si="1126"/>
        <v>#REF!</v>
      </c>
      <c r="J170" s="281"/>
      <c r="K170" s="281" t="e">
        <f t="shared" si="1091"/>
        <v>#REF!</v>
      </c>
      <c r="L170" s="281" t="e">
        <f t="shared" si="1124"/>
        <v>#REF!</v>
      </c>
      <c r="M170" s="668" t="e">
        <f t="shared" si="1125"/>
        <v>#REF!</v>
      </c>
      <c r="N170" s="665"/>
      <c r="O170" s="6"/>
      <c r="P170" s="671">
        <f t="shared" si="1094"/>
        <v>0</v>
      </c>
      <c r="Q170" s="281" t="e">
        <f t="shared" si="1127"/>
        <v>#REF!</v>
      </c>
      <c r="R170" s="281" t="e">
        <f t="shared" si="1127"/>
        <v>#REF!</v>
      </c>
      <c r="S170" s="281" t="e">
        <f t="shared" si="1095"/>
        <v>#REF!</v>
      </c>
      <c r="T170" s="281" t="e">
        <f t="shared" si="1096"/>
        <v>#REF!</v>
      </c>
      <c r="U170" s="281" t="e">
        <f t="shared" si="1128"/>
        <v>#REF!</v>
      </c>
      <c r="V170" s="6" t="e">
        <f t="shared" si="1097"/>
        <v>#REF!</v>
      </c>
      <c r="W170" s="672" t="e">
        <f t="shared" si="1098"/>
        <v>#REF!</v>
      </c>
      <c r="X170" s="660">
        <f t="shared" si="1102"/>
        <v>0</v>
      </c>
      <c r="Y170" s="251"/>
      <c r="Z170" s="251"/>
      <c r="AA170" s="251"/>
      <c r="AB170" s="251"/>
      <c r="AC170" s="251"/>
      <c r="AD170" s="251"/>
      <c r="AE170" s="251"/>
      <c r="AF170" s="251"/>
      <c r="AG170" s="251"/>
      <c r="AH170" s="251"/>
      <c r="AI170" s="251"/>
      <c r="AJ170" s="251"/>
      <c r="AK170" s="251"/>
      <c r="AL170" s="251"/>
      <c r="AM170" s="251"/>
      <c r="AN170" s="251"/>
      <c r="AO170" s="251"/>
      <c r="AP170" s="251"/>
      <c r="AQ170" s="251"/>
      <c r="AR170" s="251"/>
      <c r="AS170" s="251"/>
      <c r="AT170" s="251"/>
      <c r="AU170" s="8"/>
      <c r="AV170" s="614"/>
      <c r="AW170" s="614"/>
      <c r="AX170" s="614"/>
      <c r="AY170" s="614"/>
      <c r="AZ170" s="614"/>
      <c r="BA170" s="614"/>
      <c r="BB170" s="614"/>
      <c r="BC170" s="615"/>
      <c r="BD170" s="615"/>
      <c r="BE170" s="615"/>
      <c r="BF170" s="615"/>
      <c r="BG170" s="615"/>
      <c r="BH170" s="615"/>
      <c r="BI170" s="615"/>
      <c r="BN170" s="614"/>
      <c r="BO170" s="614"/>
      <c r="BP170" s="614"/>
      <c r="BQ170" s="614"/>
      <c r="BR170" s="614"/>
      <c r="BW170" s="615"/>
      <c r="BX170" s="615"/>
      <c r="BY170" s="615"/>
      <c r="BZ170" s="615"/>
      <c r="CA170" s="615"/>
      <c r="CF170" s="614"/>
      <c r="CG170" s="614"/>
      <c r="CH170" s="614"/>
      <c r="CI170" s="614"/>
      <c r="CJ170" s="614"/>
      <c r="CO170" s="615"/>
      <c r="CP170" s="615"/>
      <c r="CQ170" s="615"/>
      <c r="CR170" s="615"/>
      <c r="CS170" s="615"/>
      <c r="CX170" s="614"/>
      <c r="CY170" s="614"/>
      <c r="CZ170" s="614"/>
      <c r="DA170" s="614"/>
      <c r="DB170" s="614"/>
      <c r="DC170" s="6"/>
      <c r="DD170" s="6"/>
      <c r="DE170" s="6"/>
      <c r="DF170" s="6"/>
      <c r="DG170" s="6"/>
      <c r="DH170" s="6"/>
      <c r="DI170" s="6"/>
      <c r="DJ170" s="6"/>
      <c r="DK170" s="6"/>
      <c r="DL170" s="6"/>
      <c r="DM170" s="6"/>
      <c r="DN170" s="6"/>
      <c r="DO170" s="6"/>
      <c r="DP170" s="614"/>
      <c r="DQ170" s="614"/>
      <c r="DR170" s="614"/>
      <c r="DS170" s="614"/>
      <c r="DT170" s="614"/>
      <c r="DU170" s="6"/>
      <c r="DV170" s="6"/>
      <c r="DW170" s="6"/>
      <c r="DX170" s="6"/>
      <c r="DY170" s="6"/>
      <c r="DZ170" s="6"/>
      <c r="EA170" s="6"/>
      <c r="EB170" s="6"/>
      <c r="EC170" s="6"/>
      <c r="ED170" s="6"/>
      <c r="EE170" s="6"/>
      <c r="EF170" s="6"/>
      <c r="EG170" s="6"/>
    </row>
    <row r="171">
      <c r="A171" s="640">
        <f t="shared" si="1129"/>
        <v>0</v>
      </c>
      <c r="B171" s="281"/>
      <c r="C171" s="281">
        <f t="shared" si="1120"/>
        <v>0</v>
      </c>
      <c r="D171" s="668">
        <f t="shared" si="1121"/>
        <v>0</v>
      </c>
      <c r="E171" s="669"/>
      <c r="F171" s="670">
        <f/>
        <v>0</v>
      </c>
      <c r="G171" s="665">
        <f t="shared" si="1122"/>
        <v>0</v>
      </c>
      <c r="H171" s="281">
        <f t="shared" si="1123"/>
        <v>0</v>
      </c>
      <c r="I171" s="281" t="e">
        <f t="shared" si="1126"/>
        <v>#REF!</v>
      </c>
      <c r="J171" s="281"/>
      <c r="K171" s="281" t="e">
        <f t="shared" si="1091"/>
        <v>#REF!</v>
      </c>
      <c r="L171" s="281" t="e">
        <f t="shared" si="1124"/>
        <v>#REF!</v>
      </c>
      <c r="M171" s="668" t="e">
        <f t="shared" si="1125"/>
        <v>#REF!</v>
      </c>
      <c r="N171" s="665"/>
      <c r="O171" s="6"/>
      <c r="P171" s="671">
        <f t="shared" si="1094"/>
        <v>0</v>
      </c>
      <c r="Q171" s="281" t="e">
        <f t="shared" si="1127"/>
        <v>#REF!</v>
      </c>
      <c r="R171" s="281" t="e">
        <f t="shared" si="1127"/>
        <v>#REF!</v>
      </c>
      <c r="S171" s="281" t="e">
        <f t="shared" si="1095"/>
        <v>#REF!</v>
      </c>
      <c r="T171" s="281" t="e">
        <f t="shared" si="1096"/>
        <v>#REF!</v>
      </c>
      <c r="U171" s="281" t="e">
        <f t="shared" si="1128"/>
        <v>#REF!</v>
      </c>
      <c r="V171" s="6" t="e">
        <f t="shared" si="1097"/>
        <v>#REF!</v>
      </c>
      <c r="W171" s="672" t="e">
        <f t="shared" si="1098"/>
        <v>#REF!</v>
      </c>
      <c r="X171" s="660">
        <f t="shared" si="1102"/>
        <v>0</v>
      </c>
      <c r="Y171" s="251"/>
      <c r="Z171" s="251"/>
      <c r="AA171" s="251"/>
      <c r="AB171" s="251"/>
      <c r="AC171" s="251"/>
      <c r="AD171" s="251"/>
      <c r="AE171" s="251"/>
      <c r="AF171" s="251"/>
      <c r="AG171" s="251"/>
      <c r="AH171" s="251"/>
      <c r="AI171" s="251"/>
      <c r="AJ171" s="251"/>
      <c r="AK171" s="251"/>
      <c r="AL171" s="251"/>
      <c r="AM171" s="251"/>
      <c r="AN171" s="251"/>
      <c r="AO171" s="251"/>
      <c r="AP171" s="251"/>
      <c r="AQ171" s="251"/>
      <c r="AR171" s="251"/>
      <c r="AS171" s="251"/>
      <c r="AT171" s="251"/>
      <c r="AU171" s="8"/>
      <c r="AV171" s="614"/>
      <c r="AW171" s="614"/>
      <c r="AX171" s="614"/>
      <c r="AY171" s="614"/>
      <c r="AZ171" s="614"/>
      <c r="BA171" s="614"/>
      <c r="BB171" s="614"/>
      <c r="BC171" s="615"/>
      <c r="BD171" s="615"/>
      <c r="BE171" s="615"/>
      <c r="BF171" s="615"/>
      <c r="BG171" s="615"/>
      <c r="BH171" s="615"/>
      <c r="BI171" s="615"/>
      <c r="BN171" s="614"/>
      <c r="BO171" s="614"/>
      <c r="BP171" s="614"/>
      <c r="BQ171" s="614"/>
      <c r="BR171" s="614"/>
      <c r="BW171" s="615"/>
      <c r="BX171" s="615"/>
      <c r="BY171" s="615"/>
      <c r="BZ171" s="615"/>
      <c r="CA171" s="615"/>
      <c r="CF171" s="614"/>
      <c r="CG171" s="614"/>
      <c r="CH171" s="614"/>
      <c r="CI171" s="614"/>
      <c r="CJ171" s="614"/>
      <c r="CO171" s="615"/>
      <c r="CP171" s="615"/>
      <c r="CQ171" s="615"/>
      <c r="CR171" s="615"/>
      <c r="CS171" s="615"/>
      <c r="CX171" s="614"/>
      <c r="CY171" s="614"/>
      <c r="CZ171" s="614"/>
      <c r="DA171" s="614"/>
      <c r="DB171" s="614"/>
      <c r="DC171" s="6"/>
      <c r="DD171" s="6"/>
      <c r="DE171" s="6"/>
      <c r="DF171" s="6"/>
      <c r="DG171" s="6"/>
      <c r="DH171" s="6"/>
      <c r="DI171" s="6"/>
      <c r="DJ171" s="6"/>
      <c r="DK171" s="6"/>
      <c r="DL171" s="6"/>
      <c r="DM171" s="6"/>
      <c r="DN171" s="6"/>
      <c r="DO171" s="6"/>
      <c r="DP171" s="614"/>
      <c r="DQ171" s="614"/>
      <c r="DR171" s="614"/>
      <c r="DS171" s="614"/>
      <c r="DT171" s="614"/>
      <c r="DU171" s="6"/>
      <c r="DV171" s="6"/>
      <c r="DW171" s="6"/>
      <c r="DX171" s="6"/>
      <c r="DY171" s="6"/>
      <c r="DZ171" s="6"/>
      <c r="EA171" s="6"/>
      <c r="EB171" s="6"/>
      <c r="EC171" s="6"/>
      <c r="ED171" s="6"/>
      <c r="EE171" s="6"/>
      <c r="EF171" s="6"/>
      <c r="EG171" s="6"/>
    </row>
    <row r="172">
      <c r="A172" s="640">
        <f t="shared" si="1129"/>
        <v>0</v>
      </c>
      <c r="B172" s="281"/>
      <c r="C172" s="281">
        <f t="shared" si="1120"/>
        <v>0</v>
      </c>
      <c r="D172" s="668">
        <f t="shared" si="1121"/>
        <v>0</v>
      </c>
      <c r="E172" s="669"/>
      <c r="F172" s="670"/>
      <c r="G172" s="665">
        <f t="shared" ref="G172:G185" si="1130">G125</f>
        <v>0</v>
      </c>
      <c r="H172" s="281">
        <f t="shared" si="1123"/>
        <v>0</v>
      </c>
      <c r="I172" s="281" t="e">
        <f t="shared" si="1126"/>
        <v>#REF!</v>
      </c>
      <c r="J172" s="281"/>
      <c r="K172" s="281" t="e">
        <f t="shared" si="1091"/>
        <v>#REF!</v>
      </c>
      <c r="L172" s="281" t="e">
        <f t="shared" si="1124"/>
        <v>#REF!</v>
      </c>
      <c r="M172" s="668" t="e">
        <f t="shared" si="1125"/>
        <v>#REF!</v>
      </c>
      <c r="N172" s="665"/>
      <c r="O172" s="6"/>
      <c r="P172" s="671">
        <f t="shared" si="1094"/>
        <v>0</v>
      </c>
      <c r="Q172" s="281" t="e">
        <f t="shared" si="1127"/>
        <v>#REF!</v>
      </c>
      <c r="R172" s="281" t="e">
        <f t="shared" si="1127"/>
        <v>#REF!</v>
      </c>
      <c r="S172" s="281" t="e">
        <f t="shared" si="1095"/>
        <v>#REF!</v>
      </c>
      <c r="T172" s="281" t="e">
        <f t="shared" si="1096"/>
        <v>#REF!</v>
      </c>
      <c r="U172" s="281" t="e">
        <f t="shared" si="1128"/>
        <v>#REF!</v>
      </c>
      <c r="V172" s="6" t="e">
        <f t="shared" si="1097"/>
        <v>#REF!</v>
      </c>
      <c r="W172" s="672" t="e">
        <f t="shared" si="1098"/>
        <v>#REF!</v>
      </c>
      <c r="X172" s="660">
        <f t="shared" si="1102"/>
        <v>0</v>
      </c>
      <c r="Y172" s="251"/>
      <c r="Z172" s="251"/>
      <c r="AA172" s="251"/>
      <c r="AB172" s="251"/>
      <c r="AC172" s="251"/>
      <c r="AD172" s="251"/>
      <c r="AE172" s="251"/>
      <c r="AF172" s="251"/>
      <c r="AG172" s="251"/>
      <c r="AH172" s="251"/>
      <c r="AI172" s="251"/>
      <c r="AJ172" s="251"/>
      <c r="AK172" s="251"/>
      <c r="AL172" s="251"/>
      <c r="AM172" s="251"/>
      <c r="AN172" s="251"/>
      <c r="AO172" s="251"/>
      <c r="AP172" s="251"/>
      <c r="AQ172" s="251"/>
      <c r="AR172" s="251"/>
      <c r="AS172" s="251"/>
      <c r="AT172" s="251"/>
      <c r="AU172" s="8"/>
      <c r="AV172" s="614"/>
      <c r="AW172" s="614"/>
      <c r="AX172" s="614"/>
      <c r="AY172" s="614"/>
      <c r="AZ172" s="614"/>
      <c r="BA172" s="614"/>
      <c r="BB172" s="614"/>
      <c r="BC172" s="615"/>
      <c r="BD172" s="615"/>
      <c r="BE172" s="615"/>
      <c r="BF172" s="615"/>
      <c r="BG172" s="615"/>
      <c r="BH172" s="615"/>
      <c r="BI172" s="615"/>
      <c r="BN172" s="614"/>
      <c r="BO172" s="614"/>
      <c r="BP172" s="614"/>
      <c r="BQ172" s="614"/>
      <c r="BR172" s="614"/>
      <c r="BW172" s="615"/>
      <c r="BX172" s="615"/>
      <c r="BY172" s="615"/>
      <c r="BZ172" s="615"/>
      <c r="CA172" s="615"/>
      <c r="CF172" s="614"/>
      <c r="CG172" s="614"/>
      <c r="CH172" s="614"/>
      <c r="CI172" s="614"/>
      <c r="CJ172" s="614"/>
      <c r="CO172" s="615"/>
      <c r="CP172" s="615"/>
      <c r="CQ172" s="615"/>
      <c r="CR172" s="615"/>
      <c r="CS172" s="615"/>
      <c r="CX172" s="614"/>
      <c r="CY172" s="614"/>
      <c r="CZ172" s="614"/>
      <c r="DA172" s="614"/>
      <c r="DB172" s="614"/>
      <c r="DC172" s="6"/>
      <c r="DD172" s="6"/>
      <c r="DE172" s="6"/>
      <c r="DF172" s="6"/>
      <c r="DG172" s="6"/>
      <c r="DH172" s="6"/>
      <c r="DI172" s="6"/>
      <c r="DJ172" s="6"/>
      <c r="DK172" s="6"/>
      <c r="DL172" s="6"/>
      <c r="DM172" s="6"/>
      <c r="DN172" s="6"/>
      <c r="DO172" s="6"/>
      <c r="DP172" s="614"/>
      <c r="DQ172" s="614"/>
      <c r="DR172" s="614"/>
      <c r="DS172" s="614"/>
      <c r="DT172" s="614"/>
      <c r="DU172" s="6"/>
      <c r="DV172" s="6"/>
      <c r="DW172" s="6"/>
      <c r="DX172" s="6"/>
      <c r="DY172" s="6"/>
      <c r="DZ172" s="6"/>
      <c r="EA172" s="6"/>
      <c r="EB172" s="6"/>
      <c r="EC172" s="6"/>
      <c r="ED172" s="6"/>
      <c r="EE172" s="6"/>
      <c r="EF172" s="6"/>
      <c r="EG172" s="6"/>
    </row>
    <row r="173">
      <c r="A173" s="640"/>
      <c r="B173" s="281"/>
      <c r="C173" s="281"/>
      <c r="D173" s="668"/>
      <c r="E173" s="669"/>
      <c r="F173" s="670"/>
      <c r="G173" s="665">
        <f t="shared" si="1130"/>
        <v>0</v>
      </c>
      <c r="H173" s="281">
        <f t="shared" si="1123"/>
        <v>0</v>
      </c>
      <c r="I173" s="281" t="e">
        <f t="shared" si="1126"/>
        <v>#REF!</v>
      </c>
      <c r="J173" s="281"/>
      <c r="K173" s="281" t="e">
        <f t="shared" si="1091"/>
        <v>#REF!</v>
      </c>
      <c r="L173" s="281" t="e">
        <f t="shared" si="1124"/>
        <v>#REF!</v>
      </c>
      <c r="M173" s="668" t="e">
        <f t="shared" si="1125"/>
        <v>#REF!</v>
      </c>
      <c r="N173" s="665"/>
      <c r="O173" s="6"/>
      <c r="P173" s="671">
        <f t="shared" si="1094"/>
        <v>0</v>
      </c>
      <c r="Q173" s="281" t="e">
        <f t="shared" si="1127"/>
        <v>#REF!</v>
      </c>
      <c r="R173" s="281" t="e">
        <f t="shared" si="1127"/>
        <v>#REF!</v>
      </c>
      <c r="S173" s="281" t="e">
        <f t="shared" si="1095"/>
        <v>#REF!</v>
      </c>
      <c r="T173" s="281" t="e">
        <f t="shared" si="1096"/>
        <v>#REF!</v>
      </c>
      <c r="U173" s="281" t="e">
        <f t="shared" si="1128"/>
        <v>#REF!</v>
      </c>
      <c r="V173" s="6" t="e">
        <f t="shared" si="1097"/>
        <v>#REF!</v>
      </c>
      <c r="W173" s="672" t="e">
        <f t="shared" si="1098"/>
        <v>#REF!</v>
      </c>
      <c r="X173" s="660">
        <f t="shared" si="1102"/>
        <v>0</v>
      </c>
      <c r="Y173" s="251"/>
      <c r="Z173" s="251"/>
      <c r="AA173" s="251"/>
      <c r="AB173" s="251"/>
      <c r="AC173" s="251"/>
      <c r="AD173" s="251"/>
      <c r="AE173" s="251"/>
      <c r="AF173" s="251"/>
      <c r="AG173" s="251"/>
      <c r="AH173" s="251"/>
      <c r="AI173" s="251"/>
      <c r="AJ173" s="251"/>
      <c r="AK173" s="251"/>
      <c r="AL173" s="251"/>
      <c r="AM173" s="251"/>
      <c r="AN173" s="251"/>
      <c r="AO173" s="251"/>
      <c r="AP173" s="251"/>
      <c r="AQ173" s="251"/>
      <c r="AR173" s="251"/>
      <c r="AS173" s="251"/>
      <c r="AT173" s="251"/>
      <c r="AU173" s="8"/>
      <c r="AV173" s="614"/>
      <c r="AW173" s="614"/>
      <c r="AX173" s="614"/>
      <c r="AY173" s="614"/>
      <c r="AZ173" s="614"/>
      <c r="BA173" s="614"/>
      <c r="BB173" s="614"/>
      <c r="BC173" s="615"/>
      <c r="BD173" s="615"/>
      <c r="BE173" s="615"/>
      <c r="BF173" s="615"/>
      <c r="BG173" s="615"/>
      <c r="BH173" s="615"/>
      <c r="BI173" s="615"/>
      <c r="BN173" s="614"/>
      <c r="BO173" s="614"/>
      <c r="BP173" s="614"/>
      <c r="BQ173" s="614"/>
      <c r="BR173" s="614"/>
      <c r="BW173" s="615"/>
      <c r="BX173" s="615"/>
      <c r="BY173" s="615"/>
      <c r="BZ173" s="615"/>
      <c r="CA173" s="615"/>
      <c r="CF173" s="614"/>
      <c r="CG173" s="614"/>
      <c r="CH173" s="614"/>
      <c r="CI173" s="614"/>
      <c r="CJ173" s="614"/>
      <c r="CO173" s="615"/>
      <c r="CP173" s="615"/>
      <c r="CQ173" s="615"/>
      <c r="CR173" s="615"/>
      <c r="CS173" s="615"/>
      <c r="CX173" s="614"/>
      <c r="CY173" s="614"/>
      <c r="CZ173" s="614"/>
      <c r="DA173" s="614"/>
      <c r="DB173" s="614"/>
      <c r="DC173" s="6"/>
      <c r="DD173" s="6"/>
      <c r="DE173" s="6"/>
      <c r="DF173" s="6"/>
      <c r="DG173" s="6"/>
      <c r="DH173" s="6"/>
      <c r="DI173" s="6"/>
      <c r="DJ173" s="6"/>
      <c r="DK173" s="6"/>
      <c r="DL173" s="6"/>
      <c r="DM173" s="6"/>
      <c r="DN173" s="6"/>
      <c r="DO173" s="6"/>
      <c r="DP173" s="614"/>
      <c r="DQ173" s="614"/>
      <c r="DR173" s="614"/>
      <c r="DS173" s="614"/>
      <c r="DT173" s="614"/>
      <c r="DU173" s="6"/>
      <c r="DV173" s="6"/>
      <c r="DW173" s="6"/>
      <c r="DX173" s="6"/>
      <c r="DY173" s="6"/>
      <c r="DZ173" s="6"/>
      <c r="EA173" s="6"/>
      <c r="EB173" s="6"/>
      <c r="EC173" s="6"/>
      <c r="ED173" s="6"/>
      <c r="EE173" s="6"/>
      <c r="EF173" s="6"/>
      <c r="EG173" s="6"/>
    </row>
    <row r="174">
      <c r="A174" s="640"/>
      <c r="B174" s="281"/>
      <c r="C174" s="281"/>
      <c r="D174" s="668"/>
      <c r="E174" s="669"/>
      <c r="F174" s="670"/>
      <c r="G174" s="665">
        <f t="shared" si="1130"/>
        <v>0</v>
      </c>
      <c r="H174" s="281">
        <f t="shared" si="1123"/>
        <v>0</v>
      </c>
      <c r="I174" s="281" t="e">
        <f t="shared" si="1126"/>
        <v>#REF!</v>
      </c>
      <c r="J174" s="281"/>
      <c r="K174" s="281" t="e">
        <f t="shared" si="1091"/>
        <v>#REF!</v>
      </c>
      <c r="L174" s="281" t="e">
        <f t="shared" si="1124"/>
        <v>#REF!</v>
      </c>
      <c r="M174" s="668" t="e">
        <f t="shared" si="1125"/>
        <v>#REF!</v>
      </c>
      <c r="N174" s="665"/>
      <c r="O174" s="6"/>
      <c r="P174" s="671">
        <f t="shared" si="1094"/>
        <v>0</v>
      </c>
      <c r="Q174" s="281" t="e">
        <f t="shared" si="1127"/>
        <v>#REF!</v>
      </c>
      <c r="R174" s="281" t="e">
        <f t="shared" si="1127"/>
        <v>#REF!</v>
      </c>
      <c r="S174" s="281" t="e">
        <f t="shared" si="1095"/>
        <v>#REF!</v>
      </c>
      <c r="T174" s="281" t="e">
        <f t="shared" si="1096"/>
        <v>#REF!</v>
      </c>
      <c r="U174" s="281" t="e">
        <f t="shared" si="1128"/>
        <v>#REF!</v>
      </c>
      <c r="V174" s="6" t="e">
        <f t="shared" si="1097"/>
        <v>#REF!</v>
      </c>
      <c r="W174" s="672" t="e">
        <f t="shared" si="1098"/>
        <v>#REF!</v>
      </c>
      <c r="X174" s="660">
        <f t="shared" si="1102"/>
        <v>0</v>
      </c>
      <c r="Y174" s="251"/>
      <c r="Z174" s="251"/>
      <c r="AA174" s="251"/>
      <c r="AB174" s="251"/>
      <c r="AC174" s="251"/>
      <c r="AD174" s="251"/>
      <c r="AE174" s="251"/>
      <c r="AF174" s="251"/>
      <c r="AG174" s="251"/>
      <c r="AH174" s="251"/>
      <c r="AI174" s="251"/>
      <c r="AJ174" s="251"/>
      <c r="AK174" s="251"/>
      <c r="AL174" s="251"/>
      <c r="AM174" s="251"/>
      <c r="AN174" s="251"/>
      <c r="AO174" s="251"/>
      <c r="AP174" s="251"/>
      <c r="AQ174" s="251"/>
      <c r="AR174" s="251"/>
      <c r="AS174" s="251"/>
      <c r="AT174" s="251"/>
      <c r="AU174" s="8"/>
      <c r="AV174" s="614"/>
      <c r="AW174" s="614"/>
      <c r="AX174" s="614"/>
      <c r="AY174" s="614"/>
      <c r="AZ174" s="614"/>
      <c r="BA174" s="614"/>
      <c r="BB174" s="614"/>
      <c r="BC174" s="615"/>
      <c r="BD174" s="615"/>
      <c r="BE174" s="615"/>
      <c r="BF174" s="615"/>
      <c r="BG174" s="615"/>
      <c r="BH174" s="615"/>
      <c r="BI174" s="615"/>
      <c r="BN174" s="614"/>
      <c r="BO174" s="614"/>
      <c r="BP174" s="614"/>
      <c r="BQ174" s="614"/>
      <c r="BR174" s="614"/>
      <c r="BW174" s="615"/>
      <c r="BX174" s="615"/>
      <c r="BY174" s="615"/>
      <c r="BZ174" s="615"/>
      <c r="CA174" s="615"/>
      <c r="CF174" s="614"/>
      <c r="CG174" s="614"/>
      <c r="CH174" s="614"/>
      <c r="CI174" s="614"/>
      <c r="CJ174" s="614"/>
      <c r="CO174" s="615"/>
      <c r="CP174" s="615"/>
      <c r="CQ174" s="615"/>
      <c r="CR174" s="615"/>
      <c r="CS174" s="615"/>
      <c r="CX174" s="614"/>
      <c r="CY174" s="614"/>
      <c r="CZ174" s="614"/>
      <c r="DA174" s="614"/>
      <c r="DB174" s="614"/>
      <c r="DC174" s="6"/>
      <c r="DD174" s="6"/>
      <c r="DE174" s="6"/>
      <c r="DF174" s="6"/>
      <c r="DG174" s="6"/>
      <c r="DH174" s="6"/>
      <c r="DI174" s="6"/>
      <c r="DJ174" s="6"/>
      <c r="DK174" s="6"/>
      <c r="DL174" s="6"/>
      <c r="DM174" s="6"/>
      <c r="DN174" s="6"/>
      <c r="DO174" s="6"/>
      <c r="DP174" s="614"/>
      <c r="DQ174" s="614"/>
      <c r="DR174" s="614"/>
      <c r="DS174" s="614"/>
      <c r="DT174" s="614"/>
      <c r="DU174" s="6"/>
      <c r="DV174" s="6"/>
      <c r="DW174" s="6"/>
      <c r="DX174" s="6"/>
      <c r="DY174" s="6"/>
      <c r="DZ174" s="6"/>
      <c r="EA174" s="6"/>
      <c r="EB174" s="6"/>
      <c r="EC174" s="6"/>
      <c r="ED174" s="6"/>
      <c r="EE174" s="6"/>
      <c r="EF174" s="6"/>
      <c r="EG174" s="6"/>
    </row>
    <row r="175">
      <c r="A175" s="640"/>
      <c r="B175" s="281"/>
      <c r="C175" s="281"/>
      <c r="D175" s="668"/>
      <c r="E175" s="669"/>
      <c r="F175" s="670"/>
      <c r="G175" s="665">
        <f t="shared" si="1130"/>
        <v>0</v>
      </c>
      <c r="H175" s="281">
        <f t="shared" si="1123"/>
        <v>0</v>
      </c>
      <c r="I175" s="281" t="e">
        <f t="shared" si="1126"/>
        <v>#REF!</v>
      </c>
      <c r="J175" s="281"/>
      <c r="K175" s="281" t="e">
        <f t="shared" ref="K175:K207" si="1131">G175-I175</f>
        <v>#REF!</v>
      </c>
      <c r="L175" s="281" t="e">
        <f t="shared" si="1124"/>
        <v>#REF!</v>
      </c>
      <c r="M175" s="668" t="e">
        <f t="shared" si="1125"/>
        <v>#REF!</v>
      </c>
      <c r="N175" s="665"/>
      <c r="O175" s="6"/>
      <c r="P175" s="671">
        <f t="shared" ref="P175:P207" si="1132">IF(F175=0,,F175/Q175)</f>
        <v>0</v>
      </c>
      <c r="Q175" s="281" t="e">
        <f t="shared" si="1127"/>
        <v>#REF!</v>
      </c>
      <c r="R175" s="281" t="e">
        <f t="shared" si="1127"/>
        <v>#REF!</v>
      </c>
      <c r="S175" s="281" t="e">
        <f t="shared" ref="S175:S207" si="1133">R175*P175</f>
        <v>#REF!</v>
      </c>
      <c r="T175" s="281" t="e">
        <f t="shared" ref="T175:T207" si="1134">F175*K175</f>
        <v>#REF!</v>
      </c>
      <c r="U175" s="281" t="e">
        <f t="shared" si="1128"/>
        <v>#REF!</v>
      </c>
      <c r="V175" s="6" t="e">
        <f t="shared" ref="V175:V207" si="1135">ABS(U175*T175)</f>
        <v>#REF!</v>
      </c>
      <c r="W175" s="672" t="e">
        <f t="shared" ref="W175:W207" si="1136">V175+S175</f>
        <v>#REF!</v>
      </c>
      <c r="X175" s="660">
        <f t="shared" si="1102"/>
        <v>0</v>
      </c>
      <c r="Y175" s="251"/>
      <c r="Z175" s="251"/>
      <c r="AA175" s="251"/>
      <c r="AB175" s="251"/>
      <c r="AC175" s="251"/>
      <c r="AD175" s="251"/>
      <c r="AE175" s="251"/>
      <c r="AF175" s="251"/>
      <c r="AG175" s="251"/>
      <c r="AH175" s="251"/>
      <c r="AI175" s="251"/>
      <c r="AJ175" s="251"/>
      <c r="AK175" s="251"/>
      <c r="AL175" s="251"/>
      <c r="AM175" s="251"/>
      <c r="AN175" s="251"/>
      <c r="AO175" s="251"/>
      <c r="AP175" s="251"/>
      <c r="AQ175" s="251"/>
      <c r="AR175" s="251"/>
      <c r="AS175" s="251"/>
      <c r="AT175" s="251"/>
      <c r="AU175" s="8"/>
      <c r="AV175" s="614"/>
      <c r="AW175" s="614"/>
      <c r="AX175" s="614"/>
      <c r="AY175" s="614"/>
      <c r="AZ175" s="614"/>
      <c r="BA175" s="614"/>
      <c r="BB175" s="614"/>
      <c r="BC175" s="615"/>
      <c r="BD175" s="615"/>
      <c r="BE175" s="615"/>
      <c r="BF175" s="615"/>
      <c r="BG175" s="615"/>
      <c r="BH175" s="615"/>
      <c r="BI175" s="615"/>
      <c r="BN175" s="614"/>
      <c r="BO175" s="614"/>
      <c r="BP175" s="614"/>
      <c r="BQ175" s="614"/>
      <c r="BR175" s="614"/>
      <c r="BW175" s="615"/>
      <c r="BX175" s="615"/>
      <c r="BY175" s="615"/>
      <c r="BZ175" s="615"/>
      <c r="CA175" s="615"/>
      <c r="CF175" s="614"/>
      <c r="CG175" s="614"/>
      <c r="CH175" s="614"/>
      <c r="CI175" s="614"/>
      <c r="CJ175" s="614"/>
      <c r="CO175" s="615"/>
      <c r="CP175" s="615"/>
      <c r="CQ175" s="615"/>
      <c r="CR175" s="615"/>
      <c r="CS175" s="615"/>
      <c r="CX175" s="614"/>
      <c r="CY175" s="614"/>
      <c r="CZ175" s="614"/>
      <c r="DA175" s="614"/>
      <c r="DB175" s="614"/>
      <c r="DC175" s="6"/>
      <c r="DD175" s="6"/>
      <c r="DE175" s="6"/>
      <c r="DF175" s="6"/>
      <c r="DG175" s="6"/>
      <c r="DH175" s="6"/>
      <c r="DI175" s="6"/>
      <c r="DJ175" s="6"/>
      <c r="DK175" s="6"/>
      <c r="DL175" s="6"/>
      <c r="DM175" s="6"/>
      <c r="DN175" s="6"/>
      <c r="DO175" s="6"/>
      <c r="DP175" s="614"/>
      <c r="DQ175" s="614"/>
      <c r="DR175" s="614"/>
      <c r="DS175" s="614"/>
      <c r="DT175" s="614"/>
      <c r="DU175" s="6"/>
      <c r="DV175" s="6"/>
      <c r="DW175" s="6"/>
      <c r="DX175" s="6"/>
      <c r="DY175" s="6"/>
      <c r="DZ175" s="6"/>
      <c r="EA175" s="6"/>
      <c r="EB175" s="6"/>
      <c r="EC175" s="6"/>
      <c r="ED175" s="6"/>
      <c r="EE175" s="6"/>
      <c r="EF175" s="6"/>
      <c r="EG175" s="6"/>
    </row>
    <row r="176">
      <c r="A176" s="640"/>
      <c r="B176" s="281"/>
      <c r="C176" s="281"/>
      <c r="D176" s="668"/>
      <c r="E176" s="669"/>
      <c r="F176" s="670"/>
      <c r="G176" s="665">
        <f t="shared" si="1130"/>
        <v>0</v>
      </c>
      <c r="H176" s="281">
        <f t="shared" si="1123"/>
        <v>0</v>
      </c>
      <c r="I176" s="281" t="e">
        <f t="shared" si="1126"/>
        <v>#REF!</v>
      </c>
      <c r="J176" s="281"/>
      <c r="K176" s="281" t="e">
        <f t="shared" si="1131"/>
        <v>#REF!</v>
      </c>
      <c r="L176" s="281" t="e">
        <f t="shared" si="1124"/>
        <v>#REF!</v>
      </c>
      <c r="M176" s="668" t="e">
        <f t="shared" si="1125"/>
        <v>#REF!</v>
      </c>
      <c r="N176" s="665"/>
      <c r="O176" s="6"/>
      <c r="P176" s="671">
        <f t="shared" si="1132"/>
        <v>0</v>
      </c>
      <c r="Q176" s="281" t="e">
        <f t="shared" si="1127"/>
        <v>#REF!</v>
      </c>
      <c r="R176" s="281" t="e">
        <f t="shared" si="1127"/>
        <v>#REF!</v>
      </c>
      <c r="S176" s="281" t="e">
        <f t="shared" si="1133"/>
        <v>#REF!</v>
      </c>
      <c r="T176" s="281" t="e">
        <f t="shared" si="1134"/>
        <v>#REF!</v>
      </c>
      <c r="U176" s="281" t="e">
        <f t="shared" si="1128"/>
        <v>#REF!</v>
      </c>
      <c r="V176" s="6" t="e">
        <f t="shared" si="1135"/>
        <v>#REF!</v>
      </c>
      <c r="W176" s="672" t="e">
        <f t="shared" si="1136"/>
        <v>#REF!</v>
      </c>
      <c r="X176" s="660">
        <f t="shared" si="1102"/>
        <v>0</v>
      </c>
      <c r="Y176" s="251"/>
      <c r="Z176" s="251"/>
      <c r="AA176" s="251"/>
      <c r="AB176" s="251"/>
      <c r="AC176" s="251"/>
      <c r="AD176" s="251"/>
      <c r="AE176" s="251"/>
      <c r="AF176" s="251"/>
      <c r="AG176" s="251"/>
      <c r="AH176" s="251"/>
      <c r="AI176" s="251"/>
      <c r="AJ176" s="251"/>
      <c r="AK176" s="251"/>
      <c r="AL176" s="251"/>
      <c r="AM176" s="251"/>
      <c r="AN176" s="251"/>
      <c r="AO176" s="251"/>
      <c r="AP176" s="251"/>
      <c r="AQ176" s="251"/>
      <c r="AR176" s="251"/>
      <c r="AS176" s="251"/>
      <c r="AT176" s="251"/>
      <c r="AU176" s="8"/>
      <c r="AV176" s="614"/>
      <c r="AW176" s="614"/>
      <c r="AX176" s="614"/>
      <c r="AY176" s="614"/>
      <c r="AZ176" s="614"/>
      <c r="BA176" s="614"/>
      <c r="BB176" s="614"/>
      <c r="BC176" s="615"/>
      <c r="BD176" s="615"/>
      <c r="BE176" s="615"/>
      <c r="BF176" s="615"/>
      <c r="BG176" s="615"/>
      <c r="BH176" s="615"/>
      <c r="BI176" s="615"/>
      <c r="BN176" s="614"/>
      <c r="BO176" s="614"/>
      <c r="BP176" s="614"/>
      <c r="BQ176" s="614"/>
      <c r="BR176" s="614"/>
      <c r="BW176" s="615"/>
      <c r="BX176" s="615"/>
      <c r="BY176" s="615"/>
      <c r="BZ176" s="615"/>
      <c r="CA176" s="615"/>
      <c r="CF176" s="614"/>
      <c r="CG176" s="614"/>
      <c r="CH176" s="614"/>
      <c r="CI176" s="614"/>
      <c r="CJ176" s="614"/>
      <c r="CO176" s="615"/>
      <c r="CP176" s="615"/>
      <c r="CQ176" s="615"/>
      <c r="CR176" s="615"/>
      <c r="CS176" s="615"/>
      <c r="CX176" s="614"/>
      <c r="CY176" s="614"/>
      <c r="CZ176" s="614"/>
      <c r="DA176" s="614"/>
      <c r="DB176" s="614"/>
      <c r="DC176" s="6"/>
      <c r="DD176" s="6"/>
      <c r="DE176" s="6"/>
      <c r="DF176" s="6"/>
      <c r="DG176" s="6"/>
      <c r="DH176" s="6"/>
      <c r="DI176" s="6"/>
      <c r="DJ176" s="6"/>
      <c r="DK176" s="6"/>
      <c r="DL176" s="6"/>
      <c r="DM176" s="6"/>
      <c r="DN176" s="6"/>
      <c r="DO176" s="6"/>
      <c r="DP176" s="614"/>
      <c r="DQ176" s="614"/>
      <c r="DR176" s="614"/>
      <c r="DS176" s="614"/>
      <c r="DT176" s="614"/>
      <c r="DU176" s="6"/>
      <c r="DV176" s="6"/>
      <c r="DW176" s="6"/>
      <c r="DX176" s="6"/>
      <c r="DY176" s="6"/>
      <c r="DZ176" s="6"/>
      <c r="EA176" s="6"/>
      <c r="EB176" s="6"/>
      <c r="EC176" s="6"/>
      <c r="ED176" s="6"/>
      <c r="EE176" s="6"/>
      <c r="EF176" s="6"/>
      <c r="EG176" s="6"/>
    </row>
    <row r="177">
      <c r="A177" s="640"/>
      <c r="B177" s="281"/>
      <c r="C177" s="281"/>
      <c r="D177" s="668"/>
      <c r="E177" s="669"/>
      <c r="F177" s="670"/>
      <c r="G177" s="665">
        <f t="shared" si="1130"/>
        <v>0</v>
      </c>
      <c r="H177" s="281">
        <f t="shared" si="1123"/>
        <v>0</v>
      </c>
      <c r="I177" s="281" t="e">
        <f t="shared" si="1126"/>
        <v>#REF!</v>
      </c>
      <c r="J177" s="281"/>
      <c r="K177" s="281" t="e">
        <f t="shared" si="1131"/>
        <v>#REF!</v>
      </c>
      <c r="L177" s="281" t="e">
        <f t="shared" si="1124"/>
        <v>#REF!</v>
      </c>
      <c r="M177" s="668" t="e">
        <f t="shared" si="1125"/>
        <v>#REF!</v>
      </c>
      <c r="N177" s="665"/>
      <c r="O177" s="6"/>
      <c r="P177" s="671">
        <f t="shared" si="1132"/>
        <v>0</v>
      </c>
      <c r="Q177" s="281" t="e">
        <f t="shared" si="1127"/>
        <v>#REF!</v>
      </c>
      <c r="R177" s="281" t="e">
        <f t="shared" si="1127"/>
        <v>#REF!</v>
      </c>
      <c r="S177" s="281" t="e">
        <f t="shared" si="1133"/>
        <v>#REF!</v>
      </c>
      <c r="T177" s="281" t="e">
        <f t="shared" si="1134"/>
        <v>#REF!</v>
      </c>
      <c r="U177" s="281" t="e">
        <f t="shared" si="1128"/>
        <v>#REF!</v>
      </c>
      <c r="V177" s="6" t="e">
        <f t="shared" si="1135"/>
        <v>#REF!</v>
      </c>
      <c r="W177" s="672" t="e">
        <f t="shared" si="1136"/>
        <v>#REF!</v>
      </c>
      <c r="X177" s="660">
        <f t="shared" si="1102"/>
        <v>0</v>
      </c>
      <c r="Y177" s="251"/>
      <c r="Z177" s="251"/>
      <c r="AA177" s="251"/>
      <c r="AB177" s="251"/>
      <c r="AC177" s="251"/>
      <c r="AD177" s="251"/>
      <c r="AE177" s="251"/>
      <c r="AF177" s="251"/>
      <c r="AG177" s="251"/>
      <c r="AH177" s="251"/>
      <c r="AI177" s="251"/>
      <c r="AJ177" s="251"/>
      <c r="AK177" s="251"/>
      <c r="AL177" s="251"/>
      <c r="AM177" s="251"/>
      <c r="AN177" s="251"/>
      <c r="AO177" s="251"/>
      <c r="AP177" s="251"/>
      <c r="AQ177" s="251"/>
      <c r="AR177" s="251"/>
      <c r="AS177" s="251"/>
      <c r="AT177" s="251"/>
      <c r="AU177" s="8"/>
      <c r="AV177" s="614"/>
      <c r="AW177" s="614"/>
      <c r="AX177" s="614"/>
      <c r="AY177" s="614"/>
      <c r="AZ177" s="614"/>
      <c r="BA177" s="614"/>
      <c r="BB177" s="614"/>
      <c r="BC177" s="615"/>
      <c r="BD177" s="615"/>
      <c r="BE177" s="615"/>
      <c r="BF177" s="615"/>
      <c r="BG177" s="615"/>
      <c r="BH177" s="615"/>
      <c r="BI177" s="615"/>
      <c r="BN177" s="614"/>
      <c r="BO177" s="614"/>
      <c r="BP177" s="614"/>
      <c r="BQ177" s="614"/>
      <c r="BR177" s="614"/>
      <c r="BW177" s="615"/>
      <c r="BX177" s="615"/>
      <c r="BY177" s="615"/>
      <c r="BZ177" s="615"/>
      <c r="CA177" s="615"/>
      <c r="CF177" s="614"/>
      <c r="CG177" s="614"/>
      <c r="CH177" s="614"/>
      <c r="CI177" s="614"/>
      <c r="CJ177" s="614"/>
      <c r="CO177" s="615"/>
      <c r="CP177" s="615"/>
      <c r="CQ177" s="615"/>
      <c r="CR177" s="615"/>
      <c r="CS177" s="615"/>
      <c r="CX177" s="614"/>
      <c r="CY177" s="614"/>
      <c r="CZ177" s="614"/>
      <c r="DA177" s="614"/>
      <c r="DB177" s="614"/>
      <c r="DC177" s="6"/>
      <c r="DD177" s="6"/>
      <c r="DE177" s="6"/>
      <c r="DF177" s="6"/>
      <c r="DG177" s="6"/>
      <c r="DH177" s="6"/>
      <c r="DI177" s="6"/>
      <c r="DJ177" s="6"/>
      <c r="DK177" s="6"/>
      <c r="DL177" s="6"/>
      <c r="DM177" s="6"/>
      <c r="DN177" s="6"/>
      <c r="DO177" s="6"/>
      <c r="DP177" s="614"/>
      <c r="DQ177" s="614"/>
      <c r="DR177" s="614"/>
      <c r="DS177" s="614"/>
      <c r="DT177" s="614"/>
      <c r="DU177" s="6"/>
      <c r="DV177" s="6"/>
      <c r="DW177" s="6"/>
      <c r="DX177" s="6"/>
      <c r="DY177" s="6"/>
      <c r="DZ177" s="6"/>
      <c r="EA177" s="6"/>
      <c r="EB177" s="6"/>
      <c r="EC177" s="6"/>
      <c r="ED177" s="6"/>
      <c r="EE177" s="6"/>
      <c r="EF177" s="6"/>
      <c r="EG177" s="6"/>
    </row>
    <row r="178">
      <c r="A178" s="640"/>
      <c r="B178" s="281"/>
      <c r="C178" s="281"/>
      <c r="D178" s="668"/>
      <c r="E178" s="669"/>
      <c r="F178" s="670">
        <f>formulas!KO19</f>
        <v>0</v>
      </c>
      <c r="G178" s="665">
        <f t="shared" si="1130"/>
        <v>0</v>
      </c>
      <c r="H178" s="281">
        <f t="shared" si="1123"/>
        <v>0</v>
      </c>
      <c r="I178" s="281" t="e">
        <f t="shared" si="1126"/>
        <v>#REF!</v>
      </c>
      <c r="J178" s="281"/>
      <c r="K178" s="281" t="e">
        <f t="shared" si="1131"/>
        <v>#REF!</v>
      </c>
      <c r="L178" s="281" t="e">
        <f t="shared" si="1124"/>
        <v>#REF!</v>
      </c>
      <c r="M178" s="668" t="e">
        <f t="shared" si="1125"/>
        <v>#REF!</v>
      </c>
      <c r="N178" s="665"/>
      <c r="O178" s="6"/>
      <c r="P178" s="671">
        <f t="shared" si="1132"/>
        <v>0</v>
      </c>
      <c r="Q178" s="281" t="e">
        <f t="shared" si="1127"/>
        <v>#REF!</v>
      </c>
      <c r="R178" s="281" t="e">
        <f t="shared" si="1127"/>
        <v>#REF!</v>
      </c>
      <c r="S178" s="281" t="e">
        <f t="shared" si="1133"/>
        <v>#REF!</v>
      </c>
      <c r="T178" s="281" t="e">
        <f t="shared" si="1134"/>
        <v>#REF!</v>
      </c>
      <c r="U178" s="281" t="e">
        <f t="shared" si="1128"/>
        <v>#REF!</v>
      </c>
      <c r="V178" s="6" t="e">
        <f t="shared" si="1135"/>
        <v>#REF!</v>
      </c>
      <c r="W178" s="672" t="e">
        <f t="shared" si="1136"/>
        <v>#REF!</v>
      </c>
      <c r="X178" s="660">
        <f t="shared" si="1102"/>
        <v>0</v>
      </c>
      <c r="Y178" s="251"/>
      <c r="Z178" s="251"/>
      <c r="AA178" s="251"/>
      <c r="AB178" s="251"/>
      <c r="AC178" s="251"/>
      <c r="AD178" s="251"/>
      <c r="AE178" s="251"/>
      <c r="AF178" s="251"/>
      <c r="AG178" s="251"/>
      <c r="AH178" s="251"/>
      <c r="AI178" s="251"/>
      <c r="AJ178" s="251"/>
      <c r="AK178" s="251"/>
      <c r="AL178" s="251"/>
      <c r="AM178" s="251"/>
      <c r="AN178" s="251"/>
      <c r="AO178" s="251"/>
      <c r="AP178" s="251"/>
      <c r="AQ178" s="251"/>
      <c r="AR178" s="251"/>
      <c r="AS178" s="251"/>
      <c r="AT178" s="251"/>
      <c r="AU178" s="8"/>
      <c r="AV178" s="614"/>
      <c r="AW178" s="614"/>
      <c r="AX178" s="614"/>
      <c r="AY178" s="614"/>
      <c r="AZ178" s="614"/>
      <c r="BA178" s="614"/>
      <c r="BB178" s="614"/>
      <c r="BC178" s="615"/>
      <c r="BD178" s="615"/>
      <c r="BE178" s="615"/>
      <c r="BF178" s="615"/>
      <c r="BG178" s="615"/>
      <c r="BH178" s="615"/>
      <c r="BI178" s="615"/>
      <c r="BN178" s="614"/>
      <c r="BO178" s="614"/>
      <c r="BP178" s="614"/>
      <c r="BQ178" s="614"/>
      <c r="BR178" s="614"/>
      <c r="BW178" s="615"/>
      <c r="BX178" s="615"/>
      <c r="BY178" s="615"/>
      <c r="BZ178" s="615"/>
      <c r="CA178" s="615"/>
      <c r="CF178" s="614"/>
      <c r="CG178" s="614"/>
      <c r="CH178" s="614"/>
      <c r="CI178" s="614"/>
      <c r="CJ178" s="614"/>
      <c r="CO178" s="615"/>
      <c r="CP178" s="615"/>
      <c r="CQ178" s="615"/>
      <c r="CR178" s="615"/>
      <c r="CS178" s="615"/>
      <c r="CX178" s="614"/>
      <c r="CY178" s="614"/>
      <c r="CZ178" s="614"/>
      <c r="DA178" s="614"/>
      <c r="DB178" s="614"/>
      <c r="DC178" s="6"/>
      <c r="DD178" s="6"/>
      <c r="DE178" s="6"/>
      <c r="DF178" s="6"/>
      <c r="DG178" s="6"/>
      <c r="DH178" s="6"/>
      <c r="DI178" s="6"/>
      <c r="DJ178" s="6"/>
      <c r="DK178" s="6"/>
      <c r="DL178" s="6"/>
      <c r="DM178" s="6"/>
      <c r="DN178" s="6"/>
      <c r="DO178" s="6"/>
      <c r="DP178" s="614"/>
      <c r="DQ178" s="614"/>
      <c r="DR178" s="614"/>
      <c r="DS178" s="614"/>
      <c r="DT178" s="614"/>
      <c r="DU178" s="6"/>
      <c r="DV178" s="6"/>
      <c r="DW178" s="6"/>
      <c r="DX178" s="6"/>
      <c r="DY178" s="6"/>
      <c r="DZ178" s="6"/>
      <c r="EA178" s="6"/>
      <c r="EB178" s="6"/>
      <c r="EC178" s="6"/>
      <c r="ED178" s="6"/>
      <c r="EE178" s="6"/>
      <c r="EF178" s="6"/>
      <c r="EG178" s="6"/>
    </row>
    <row r="179">
      <c r="A179" s="640"/>
      <c r="B179" s="281"/>
      <c r="C179" s="281"/>
      <c r="D179" s="668"/>
      <c r="E179" s="669"/>
      <c r="F179" s="670">
        <f>formulas!KO20</f>
        <v>0</v>
      </c>
      <c r="G179" s="665">
        <f t="shared" si="1130"/>
        <v>0</v>
      </c>
      <c r="H179" s="281">
        <f t="shared" si="1123"/>
        <v>0</v>
      </c>
      <c r="I179" s="281" t="e">
        <f t="shared" si="1126"/>
        <v>#REF!</v>
      </c>
      <c r="J179" s="281"/>
      <c r="K179" s="281" t="e">
        <f t="shared" si="1131"/>
        <v>#REF!</v>
      </c>
      <c r="L179" s="281" t="e">
        <f t="shared" si="1124"/>
        <v>#REF!</v>
      </c>
      <c r="M179" s="668" t="e">
        <f t="shared" si="1125"/>
        <v>#REF!</v>
      </c>
      <c r="N179" s="665"/>
      <c r="O179" s="6"/>
      <c r="P179" s="671">
        <f t="shared" si="1132"/>
        <v>0</v>
      </c>
      <c r="Q179" s="281" t="e">
        <f t="shared" si="1127"/>
        <v>#REF!</v>
      </c>
      <c r="R179" s="281" t="e">
        <f t="shared" si="1127"/>
        <v>#REF!</v>
      </c>
      <c r="S179" s="281" t="e">
        <f t="shared" si="1133"/>
        <v>#REF!</v>
      </c>
      <c r="T179" s="281" t="e">
        <f t="shared" si="1134"/>
        <v>#REF!</v>
      </c>
      <c r="U179" s="281" t="e">
        <f t="shared" si="1128"/>
        <v>#REF!</v>
      </c>
      <c r="V179" s="6" t="e">
        <f t="shared" si="1135"/>
        <v>#REF!</v>
      </c>
      <c r="W179" s="672" t="e">
        <f t="shared" si="1136"/>
        <v>#REF!</v>
      </c>
      <c r="X179" s="660">
        <f t="shared" si="1102"/>
        <v>0</v>
      </c>
      <c r="Y179" s="251"/>
      <c r="Z179" s="251"/>
      <c r="AA179" s="251"/>
      <c r="AB179" s="251"/>
      <c r="AC179" s="251"/>
      <c r="AD179" s="251"/>
      <c r="AE179" s="251"/>
      <c r="AF179" s="251"/>
      <c r="AG179" s="251"/>
      <c r="AH179" s="251"/>
      <c r="AI179" s="251"/>
      <c r="AJ179" s="251"/>
      <c r="AK179" s="251"/>
      <c r="AL179" s="251"/>
      <c r="AM179" s="251"/>
      <c r="AN179" s="251"/>
      <c r="AO179" s="251"/>
      <c r="AP179" s="251"/>
      <c r="AQ179" s="251"/>
      <c r="AR179" s="251"/>
      <c r="AS179" s="251"/>
      <c r="AT179" s="251"/>
      <c r="AU179" s="8"/>
      <c r="AV179" s="614"/>
      <c r="AW179" s="614"/>
      <c r="AX179" s="614"/>
      <c r="AY179" s="614"/>
      <c r="AZ179" s="614"/>
      <c r="BA179" s="614"/>
      <c r="BB179" s="614"/>
      <c r="BC179" s="615"/>
      <c r="BD179" s="615"/>
      <c r="BE179" s="615"/>
      <c r="BF179" s="615"/>
      <c r="BG179" s="615"/>
      <c r="BH179" s="615"/>
      <c r="BI179" s="615"/>
      <c r="BN179" s="614"/>
      <c r="BO179" s="614"/>
      <c r="BP179" s="614"/>
      <c r="BQ179" s="614"/>
      <c r="BR179" s="614"/>
      <c r="BW179" s="615"/>
      <c r="BX179" s="615"/>
      <c r="BY179" s="615"/>
      <c r="BZ179" s="615"/>
      <c r="CA179" s="615"/>
      <c r="CF179" s="614"/>
      <c r="CG179" s="614"/>
      <c r="CH179" s="614"/>
      <c r="CI179" s="614"/>
      <c r="CJ179" s="614"/>
      <c r="CO179" s="615"/>
      <c r="CP179" s="615"/>
      <c r="CQ179" s="615"/>
      <c r="CR179" s="615"/>
      <c r="CS179" s="615"/>
      <c r="CX179" s="614"/>
      <c r="CY179" s="614"/>
      <c r="CZ179" s="614"/>
      <c r="DA179" s="614"/>
      <c r="DB179" s="614"/>
      <c r="DC179" s="6"/>
      <c r="DD179" s="6"/>
      <c r="DE179" s="6"/>
      <c r="DF179" s="6"/>
      <c r="DG179" s="6"/>
      <c r="DH179" s="6"/>
      <c r="DI179" s="6"/>
      <c r="DJ179" s="6"/>
      <c r="DK179" s="6"/>
      <c r="DL179" s="6"/>
      <c r="DM179" s="6"/>
      <c r="DN179" s="6"/>
      <c r="DO179" s="6"/>
      <c r="DP179" s="614"/>
      <c r="DQ179" s="614"/>
      <c r="DR179" s="614"/>
      <c r="DS179" s="614"/>
      <c r="DT179" s="614"/>
      <c r="DU179" s="6"/>
      <c r="DV179" s="6"/>
      <c r="DW179" s="6"/>
      <c r="DX179" s="6"/>
      <c r="DY179" s="6"/>
      <c r="DZ179" s="6"/>
      <c r="EA179" s="6"/>
      <c r="EB179" s="6"/>
      <c r="EC179" s="6"/>
      <c r="ED179" s="6"/>
      <c r="EE179" s="6"/>
      <c r="EF179" s="6"/>
      <c r="EG179" s="6"/>
    </row>
    <row r="180">
      <c r="A180" s="640"/>
      <c r="B180" s="281"/>
      <c r="C180" s="281"/>
      <c r="D180" s="668"/>
      <c r="E180" s="669"/>
      <c r="F180" s="670">
        <f>formulas!KO21</f>
        <v>0</v>
      </c>
      <c r="G180" s="665">
        <f t="shared" si="1130"/>
        <v>0</v>
      </c>
      <c r="H180" s="281">
        <f t="shared" si="1123"/>
        <v>0</v>
      </c>
      <c r="I180" s="281" t="e">
        <f t="shared" si="1126"/>
        <v>#REF!</v>
      </c>
      <c r="J180" s="281"/>
      <c r="K180" s="281" t="e">
        <f t="shared" si="1131"/>
        <v>#REF!</v>
      </c>
      <c r="L180" s="281" t="e">
        <f t="shared" si="1124"/>
        <v>#REF!</v>
      </c>
      <c r="M180" s="668" t="e">
        <f t="shared" si="1125"/>
        <v>#REF!</v>
      </c>
      <c r="N180" s="665"/>
      <c r="O180" s="6"/>
      <c r="P180" s="671">
        <f t="shared" si="1132"/>
        <v>0</v>
      </c>
      <c r="Q180" s="281" t="e">
        <f t="shared" si="1127"/>
        <v>#REF!</v>
      </c>
      <c r="R180" s="281" t="e">
        <f t="shared" si="1127"/>
        <v>#REF!</v>
      </c>
      <c r="S180" s="281" t="e">
        <f t="shared" si="1133"/>
        <v>#REF!</v>
      </c>
      <c r="T180" s="281" t="e">
        <f t="shared" si="1134"/>
        <v>#REF!</v>
      </c>
      <c r="U180" s="281" t="e">
        <f t="shared" si="1128"/>
        <v>#REF!</v>
      </c>
      <c r="V180" s="6" t="e">
        <f t="shared" si="1135"/>
        <v>#REF!</v>
      </c>
      <c r="W180" s="672" t="e">
        <f t="shared" si="1136"/>
        <v>#REF!</v>
      </c>
      <c r="X180" s="660">
        <f t="shared" si="1102"/>
        <v>0</v>
      </c>
      <c r="Y180" s="251"/>
      <c r="Z180" s="251"/>
      <c r="AA180" s="251"/>
      <c r="AB180" s="251"/>
      <c r="AC180" s="251"/>
      <c r="AD180" s="251"/>
      <c r="AE180" s="251"/>
      <c r="AF180" s="251"/>
      <c r="AG180" s="251"/>
      <c r="AH180" s="251"/>
      <c r="AI180" s="251"/>
      <c r="AJ180" s="251"/>
      <c r="AK180" s="251"/>
      <c r="AL180" s="251"/>
      <c r="AM180" s="251"/>
      <c r="AN180" s="251"/>
      <c r="AO180" s="251"/>
      <c r="AP180" s="251"/>
      <c r="AQ180" s="251"/>
      <c r="AR180" s="251"/>
      <c r="AS180" s="251"/>
      <c r="AT180" s="251"/>
      <c r="AU180" s="8"/>
      <c r="AV180" s="614"/>
      <c r="AW180" s="614"/>
      <c r="AX180" s="614"/>
      <c r="AY180" s="614"/>
      <c r="AZ180" s="614"/>
      <c r="BA180" s="614"/>
      <c r="BB180" s="614"/>
      <c r="BC180" s="615"/>
      <c r="BD180" s="615"/>
      <c r="BE180" s="615"/>
      <c r="BF180" s="615"/>
      <c r="BG180" s="615"/>
      <c r="BH180" s="615"/>
      <c r="BI180" s="615"/>
      <c r="BN180" s="614"/>
      <c r="BO180" s="614"/>
      <c r="BP180" s="614"/>
      <c r="BQ180" s="614"/>
      <c r="BR180" s="614"/>
      <c r="BW180" s="615"/>
      <c r="BX180" s="615"/>
      <c r="BY180" s="615"/>
      <c r="BZ180" s="615"/>
      <c r="CA180" s="615"/>
      <c r="CF180" s="614"/>
      <c r="CG180" s="614"/>
      <c r="CH180" s="614"/>
      <c r="CI180" s="614"/>
      <c r="CJ180" s="614"/>
      <c r="CO180" s="615"/>
      <c r="CP180" s="615"/>
      <c r="CQ180" s="615"/>
      <c r="CR180" s="615"/>
      <c r="CS180" s="615"/>
      <c r="CX180" s="614"/>
      <c r="CY180" s="614"/>
      <c r="CZ180" s="614"/>
      <c r="DA180" s="614"/>
      <c r="DB180" s="614"/>
      <c r="DC180" s="6"/>
      <c r="DD180" s="6"/>
      <c r="DE180" s="6"/>
      <c r="DF180" s="6"/>
      <c r="DG180" s="6"/>
      <c r="DH180" s="6"/>
      <c r="DI180" s="6"/>
      <c r="DJ180" s="6"/>
      <c r="DK180" s="6"/>
      <c r="DL180" s="6"/>
      <c r="DM180" s="6"/>
      <c r="DN180" s="6"/>
      <c r="DO180" s="6"/>
      <c r="DP180" s="614"/>
      <c r="DQ180" s="614"/>
      <c r="DR180" s="614"/>
      <c r="DS180" s="614"/>
      <c r="DT180" s="614"/>
      <c r="DU180" s="6"/>
      <c r="DV180" s="6"/>
      <c r="DW180" s="6"/>
      <c r="DX180" s="6"/>
      <c r="DY180" s="6"/>
      <c r="DZ180" s="6"/>
      <c r="EA180" s="6"/>
      <c r="EB180" s="6"/>
      <c r="EC180" s="6"/>
      <c r="ED180" s="6"/>
      <c r="EE180" s="6"/>
      <c r="EF180" s="6"/>
      <c r="EG180" s="6"/>
    </row>
    <row r="181">
      <c r="A181" s="640"/>
      <c r="B181" s="281"/>
      <c r="C181" s="281"/>
      <c r="D181" s="668">
        <f t="shared" ref="D181:D185" si="1137">C181*B181</f>
        <v>0</v>
      </c>
      <c r="E181" s="669"/>
      <c r="F181" s="670">
        <f>formulas!KO22</f>
        <v>0</v>
      </c>
      <c r="G181" s="665">
        <f t="shared" si="1130"/>
        <v>0</v>
      </c>
      <c r="H181" s="281">
        <f t="shared" si="1123"/>
        <v>0</v>
      </c>
      <c r="I181" s="281" t="e">
        <f t="shared" si="1126"/>
        <v>#REF!</v>
      </c>
      <c r="J181" s="281"/>
      <c r="K181" s="281" t="e">
        <f t="shared" si="1131"/>
        <v>#REF!</v>
      </c>
      <c r="L181" s="281" t="e">
        <f t="shared" si="1124"/>
        <v>#REF!</v>
      </c>
      <c r="M181" s="668" t="e">
        <f t="shared" si="1125"/>
        <v>#REF!</v>
      </c>
      <c r="N181" s="665" t="s">
        <v>898</v>
      </c>
      <c r="O181" s="674" t="e">
        <f>(B187+B210)/2</f>
        <v>#REF!</v>
      </c>
      <c r="P181" s="671">
        <f t="shared" si="1132"/>
        <v>0</v>
      </c>
      <c r="Q181" s="281" t="e">
        <f t="shared" si="1127"/>
        <v>#REF!</v>
      </c>
      <c r="R181" s="281" t="e">
        <f t="shared" si="1127"/>
        <v>#REF!</v>
      </c>
      <c r="S181" s="281" t="e">
        <f t="shared" si="1133"/>
        <v>#REF!</v>
      </c>
      <c r="T181" s="281" t="e">
        <f t="shared" si="1134"/>
        <v>#REF!</v>
      </c>
      <c r="U181" s="281" t="e">
        <f t="shared" si="1128"/>
        <v>#REF!</v>
      </c>
      <c r="V181" s="6" t="e">
        <f t="shared" si="1135"/>
        <v>#REF!</v>
      </c>
      <c r="W181" s="672" t="e">
        <f t="shared" si="1136"/>
        <v>#REF!</v>
      </c>
      <c r="X181" s="660">
        <f t="shared" ref="X181:X208" si="1138">A181</f>
        <v>0</v>
      </c>
      <c r="Y181" s="251"/>
      <c r="Z181" s="251"/>
      <c r="AA181" s="251"/>
      <c r="AB181" s="251"/>
      <c r="AC181" s="251"/>
      <c r="AD181" s="251"/>
      <c r="AE181" s="251"/>
      <c r="AF181" s="251"/>
      <c r="AG181" s="251"/>
      <c r="AH181" s="251"/>
      <c r="AI181" s="251"/>
      <c r="AJ181" s="251"/>
      <c r="AK181" s="251"/>
      <c r="AL181" s="251"/>
      <c r="AM181" s="251"/>
      <c r="AN181" s="251"/>
      <c r="AO181" s="251"/>
      <c r="AP181" s="251"/>
      <c r="AQ181" s="251"/>
      <c r="AR181" s="251"/>
      <c r="AS181" s="251"/>
      <c r="AT181" s="251"/>
      <c r="AU181" s="8"/>
      <c r="AV181" s="614"/>
      <c r="AW181" s="614"/>
      <c r="AX181" s="614"/>
      <c r="AY181" s="614"/>
      <c r="AZ181" s="614"/>
      <c r="BA181" s="614"/>
      <c r="BB181" s="614"/>
      <c r="BC181" s="615"/>
      <c r="BD181" s="615"/>
      <c r="BE181" s="615"/>
      <c r="BF181" s="615"/>
      <c r="BG181" s="615"/>
      <c r="BH181" s="615"/>
      <c r="BI181" s="615"/>
      <c r="BN181" s="614"/>
      <c r="BO181" s="614"/>
      <c r="BP181" s="614"/>
      <c r="BQ181" s="614"/>
      <c r="BR181" s="614"/>
      <c r="BW181" s="615"/>
      <c r="BX181" s="615"/>
      <c r="BY181" s="615"/>
      <c r="BZ181" s="615"/>
      <c r="CA181" s="615"/>
      <c r="CF181" s="614"/>
      <c r="CG181" s="614"/>
      <c r="CH181" s="614"/>
      <c r="CI181" s="614"/>
      <c r="CJ181" s="614"/>
      <c r="CO181" s="615"/>
      <c r="CP181" s="615"/>
      <c r="CQ181" s="615"/>
      <c r="CR181" s="615"/>
      <c r="CS181" s="615"/>
      <c r="CX181" s="614"/>
      <c r="CY181" s="614"/>
      <c r="CZ181" s="614"/>
      <c r="DA181" s="614"/>
      <c r="DB181" s="614"/>
      <c r="DC181" s="6"/>
      <c r="DD181" s="6"/>
      <c r="DE181" s="6"/>
      <c r="DF181" s="6"/>
      <c r="DG181" s="6"/>
      <c r="DH181" s="6"/>
      <c r="DI181" s="6"/>
      <c r="DJ181" s="6"/>
      <c r="DK181" s="6"/>
      <c r="DL181" s="6"/>
      <c r="DM181" s="6"/>
      <c r="DN181" s="6"/>
      <c r="DO181" s="6"/>
      <c r="DP181" s="614"/>
      <c r="DQ181" s="614"/>
      <c r="DR181" s="614"/>
      <c r="DS181" s="614"/>
      <c r="DT181" s="614"/>
      <c r="DU181" s="6"/>
      <c r="DV181" s="6"/>
      <c r="DW181" s="6"/>
      <c r="DX181" s="6"/>
      <c r="DY181" s="6"/>
      <c r="DZ181" s="6"/>
      <c r="EA181" s="6"/>
      <c r="EB181" s="6"/>
      <c r="EC181" s="6"/>
      <c r="ED181" s="6"/>
      <c r="EE181" s="6"/>
      <c r="EF181" s="6"/>
      <c r="EG181" s="6"/>
    </row>
    <row r="182">
      <c r="A182" s="640"/>
      <c r="B182" s="281"/>
      <c r="C182" s="281"/>
      <c r="D182" s="668">
        <f t="shared" si="1137"/>
        <v>0</v>
      </c>
      <c r="E182" s="669"/>
      <c r="F182" s="670">
        <f>formulas!KO23</f>
        <v>0</v>
      </c>
      <c r="G182" s="665">
        <f t="shared" si="1130"/>
        <v>0</v>
      </c>
      <c r="H182" s="281">
        <f t="shared" si="1123"/>
        <v>0</v>
      </c>
      <c r="I182" s="281" t="e">
        <f t="shared" si="1126"/>
        <v>#REF!</v>
      </c>
      <c r="J182" s="281"/>
      <c r="K182" s="281" t="e">
        <f t="shared" si="1131"/>
        <v>#REF!</v>
      </c>
      <c r="L182" s="281" t="e">
        <f t="shared" si="1124"/>
        <v>#REF!</v>
      </c>
      <c r="M182" s="668" t="e">
        <f t="shared" si="1125"/>
        <v>#REF!</v>
      </c>
      <c r="N182" s="665" t="s">
        <v>899</v>
      </c>
      <c r="O182" s="674">
        <f>A7</f>
        <v>300</v>
      </c>
      <c r="P182" s="671">
        <f t="shared" si="1132"/>
        <v>0</v>
      </c>
      <c r="Q182" s="281" t="e">
        <f t="shared" si="1127"/>
        <v>#REF!</v>
      </c>
      <c r="R182" s="281" t="e">
        <f t="shared" si="1127"/>
        <v>#REF!</v>
      </c>
      <c r="S182" s="281" t="e">
        <f t="shared" si="1133"/>
        <v>#REF!</v>
      </c>
      <c r="T182" s="281" t="e">
        <f t="shared" si="1134"/>
        <v>#REF!</v>
      </c>
      <c r="U182" s="281" t="e">
        <f t="shared" si="1128"/>
        <v>#REF!</v>
      </c>
      <c r="V182" s="6" t="e">
        <f t="shared" si="1135"/>
        <v>#REF!</v>
      </c>
      <c r="W182" s="672" t="e">
        <f t="shared" si="1136"/>
        <v>#REF!</v>
      </c>
      <c r="X182" s="660">
        <f t="shared" si="1138"/>
        <v>0</v>
      </c>
      <c r="Y182" s="251"/>
      <c r="Z182" s="251"/>
      <c r="AA182" s="251"/>
      <c r="AB182" s="251"/>
      <c r="AC182" s="251"/>
      <c r="AD182" s="251"/>
      <c r="AE182" s="251"/>
      <c r="AF182" s="251"/>
      <c r="AG182" s="251"/>
      <c r="AH182" s="251"/>
      <c r="AI182" s="251"/>
      <c r="AJ182" s="251"/>
      <c r="AK182" s="251"/>
      <c r="AL182" s="251"/>
      <c r="AM182" s="251"/>
      <c r="AN182" s="251"/>
      <c r="AO182" s="251"/>
      <c r="AP182" s="251"/>
      <c r="AQ182" s="251"/>
      <c r="AR182" s="251"/>
      <c r="AS182" s="251"/>
      <c r="AT182" s="251"/>
      <c r="AU182" s="8"/>
      <c r="AV182" s="614"/>
      <c r="AW182" s="614"/>
      <c r="AX182" s="614"/>
      <c r="AY182" s="614"/>
      <c r="AZ182" s="614"/>
      <c r="BA182" s="614"/>
      <c r="BB182" s="614"/>
      <c r="BC182" s="615"/>
      <c r="BD182" s="615"/>
      <c r="BE182" s="615"/>
      <c r="BF182" s="615"/>
      <c r="BG182" s="615"/>
      <c r="BH182" s="615"/>
      <c r="BI182" s="615"/>
      <c r="BN182" s="614"/>
      <c r="BO182" s="614"/>
      <c r="BP182" s="614"/>
      <c r="BQ182" s="614"/>
      <c r="BR182" s="614"/>
      <c r="BW182" s="615"/>
      <c r="BX182" s="615"/>
      <c r="BY182" s="615"/>
      <c r="BZ182" s="615"/>
      <c r="CA182" s="615"/>
      <c r="CF182" s="614"/>
      <c r="CG182" s="614"/>
      <c r="CH182" s="614"/>
      <c r="CI182" s="614"/>
      <c r="CJ182" s="614"/>
      <c r="CO182" s="615"/>
      <c r="CP182" s="615"/>
      <c r="CQ182" s="615"/>
      <c r="CR182" s="615"/>
      <c r="CS182" s="615"/>
      <c r="CX182" s="614"/>
      <c r="CY182" s="614"/>
      <c r="CZ182" s="614"/>
      <c r="DA182" s="614"/>
      <c r="DB182" s="614"/>
      <c r="DC182" s="6"/>
      <c r="DD182" s="6"/>
      <c r="DE182" s="6"/>
      <c r="DF182" s="6"/>
      <c r="DG182" s="6"/>
      <c r="DH182" s="6"/>
      <c r="DI182" s="6"/>
      <c r="DJ182" s="6"/>
      <c r="DK182" s="6"/>
      <c r="DL182" s="6"/>
      <c r="DM182" s="6"/>
      <c r="DN182" s="6"/>
      <c r="DO182" s="6"/>
      <c r="DP182" s="614"/>
      <c r="DQ182" s="614"/>
      <c r="DR182" s="614"/>
      <c r="DS182" s="614"/>
      <c r="DT182" s="614"/>
      <c r="DU182" s="6"/>
      <c r="DV182" s="6"/>
      <c r="DW182" s="6"/>
      <c r="DX182" s="6"/>
      <c r="DY182" s="6"/>
      <c r="DZ182" s="6"/>
      <c r="EA182" s="6"/>
      <c r="EB182" s="6"/>
      <c r="EC182" s="6"/>
      <c r="ED182" s="6"/>
      <c r="EE182" s="6"/>
      <c r="EF182" s="6"/>
      <c r="EG182" s="6"/>
    </row>
    <row r="183">
      <c r="A183" s="640"/>
      <c r="B183" s="281"/>
      <c r="C183" s="281"/>
      <c r="D183" s="668">
        <f t="shared" si="1137"/>
        <v>0</v>
      </c>
      <c r="E183" s="669"/>
      <c r="F183" s="670">
        <f>formulas!KO24</f>
        <v>0</v>
      </c>
      <c r="G183" s="665">
        <f t="shared" si="1130"/>
        <v>0</v>
      </c>
      <c r="H183" s="281">
        <f t="shared" si="1123"/>
        <v>0</v>
      </c>
      <c r="I183" s="281" t="e">
        <f t="shared" si="1126"/>
        <v>#REF!</v>
      </c>
      <c r="J183" s="281"/>
      <c r="K183" s="281" t="e">
        <f t="shared" si="1131"/>
        <v>#REF!</v>
      </c>
      <c r="L183" s="281" t="e">
        <f t="shared" si="1124"/>
        <v>#REF!</v>
      </c>
      <c r="M183" s="668" t="e">
        <f t="shared" si="1125"/>
        <v>#REF!</v>
      </c>
      <c r="N183" s="665" t="s">
        <v>900</v>
      </c>
      <c r="O183" s="700" t="e">
        <f>O182*O181</f>
        <v>#REF!</v>
      </c>
      <c r="P183" s="671">
        <f t="shared" si="1132"/>
        <v>0</v>
      </c>
      <c r="Q183" s="281" t="e">
        <f t="shared" si="1127"/>
        <v>#REF!</v>
      </c>
      <c r="R183" s="281" t="e">
        <f t="shared" si="1127"/>
        <v>#REF!</v>
      </c>
      <c r="S183" s="281" t="e">
        <f t="shared" si="1133"/>
        <v>#REF!</v>
      </c>
      <c r="T183" s="281" t="e">
        <f t="shared" si="1134"/>
        <v>#REF!</v>
      </c>
      <c r="U183" s="281" t="e">
        <f t="shared" si="1128"/>
        <v>#REF!</v>
      </c>
      <c r="V183" s="6" t="e">
        <f t="shared" si="1135"/>
        <v>#REF!</v>
      </c>
      <c r="W183" s="672" t="e">
        <f t="shared" si="1136"/>
        <v>#REF!</v>
      </c>
      <c r="X183" s="660">
        <f t="shared" si="1138"/>
        <v>0</v>
      </c>
      <c r="Y183" s="251"/>
      <c r="Z183" s="251"/>
      <c r="AA183" s="251"/>
      <c r="AB183" s="251"/>
      <c r="AC183" s="251"/>
      <c r="AD183" s="251"/>
      <c r="AE183" s="251"/>
      <c r="AF183" s="251"/>
      <c r="AG183" s="251"/>
      <c r="AH183" s="251"/>
      <c r="AI183" s="251"/>
      <c r="AJ183" s="251"/>
      <c r="AK183" s="251"/>
      <c r="AL183" s="251"/>
      <c r="AM183" s="251"/>
      <c r="AN183" s="251"/>
      <c r="AO183" s="251"/>
      <c r="AP183" s="251"/>
      <c r="AQ183" s="251"/>
      <c r="AR183" s="251"/>
      <c r="AS183" s="251"/>
      <c r="AT183" s="251"/>
      <c r="AU183" s="8"/>
      <c r="AV183" s="614"/>
      <c r="AW183" s="614"/>
      <c r="AX183" s="614"/>
      <c r="AY183" s="614"/>
      <c r="AZ183" s="614"/>
      <c r="BA183" s="614"/>
      <c r="BB183" s="614"/>
      <c r="BC183" s="615"/>
      <c r="BD183" s="615"/>
      <c r="BE183" s="615"/>
      <c r="BF183" s="615"/>
      <c r="BG183" s="615"/>
      <c r="BH183" s="615"/>
      <c r="BI183" s="615"/>
      <c r="BN183" s="614"/>
      <c r="BO183" s="614"/>
      <c r="BP183" s="614"/>
      <c r="BQ183" s="614"/>
      <c r="BR183" s="614"/>
      <c r="BW183" s="615"/>
      <c r="BX183" s="615"/>
      <c r="BY183" s="615"/>
      <c r="BZ183" s="615"/>
      <c r="CA183" s="615"/>
      <c r="CF183" s="614"/>
      <c r="CG183" s="614"/>
      <c r="CH183" s="614"/>
      <c r="CI183" s="614"/>
      <c r="CJ183" s="614"/>
      <c r="CO183" s="615"/>
      <c r="CP183" s="615"/>
      <c r="CQ183" s="615"/>
      <c r="CR183" s="615"/>
      <c r="CS183" s="615"/>
      <c r="CX183" s="614"/>
      <c r="CY183" s="614"/>
      <c r="CZ183" s="614"/>
      <c r="DA183" s="614"/>
      <c r="DB183" s="614"/>
      <c r="DC183" s="6"/>
      <c r="DD183" s="6"/>
      <c r="DE183" s="6"/>
      <c r="DF183" s="6"/>
      <c r="DG183" s="6"/>
      <c r="DH183" s="6"/>
      <c r="DI183" s="6"/>
      <c r="DJ183" s="6"/>
      <c r="DK183" s="6"/>
      <c r="DL183" s="6"/>
      <c r="DM183" s="6"/>
      <c r="DN183" s="6"/>
      <c r="DO183" s="6"/>
      <c r="DP183" s="614"/>
      <c r="DQ183" s="614"/>
      <c r="DR183" s="614"/>
      <c r="DS183" s="614"/>
      <c r="DT183" s="614"/>
      <c r="DU183" s="6"/>
      <c r="DV183" s="6"/>
      <c r="DW183" s="6"/>
      <c r="DX183" s="6"/>
      <c r="DY183" s="6"/>
      <c r="DZ183" s="6"/>
      <c r="EA183" s="6"/>
      <c r="EB183" s="6"/>
      <c r="EC183" s="6"/>
      <c r="ED183" s="6"/>
      <c r="EE183" s="6"/>
      <c r="EF183" s="6"/>
      <c r="EG183" s="6"/>
    </row>
    <row r="184">
      <c r="A184" s="640"/>
      <c r="B184" s="281"/>
      <c r="C184" s="281"/>
      <c r="D184" s="668">
        <f t="shared" si="1137"/>
        <v>0</v>
      </c>
      <c r="E184" s="669"/>
      <c r="F184" s="670">
        <f>formulas!KO25</f>
        <v>0</v>
      </c>
      <c r="G184" s="665">
        <f t="shared" si="1130"/>
        <v>0</v>
      </c>
      <c r="H184" s="281">
        <f t="shared" si="1123"/>
        <v>0</v>
      </c>
      <c r="I184" s="281" t="e">
        <f t="shared" si="1126"/>
        <v>#REF!</v>
      </c>
      <c r="J184" s="281"/>
      <c r="K184" s="281" t="e">
        <f t="shared" si="1131"/>
        <v>#REF!</v>
      </c>
      <c r="L184" s="281" t="e">
        <f t="shared" si="1124"/>
        <v>#REF!</v>
      </c>
      <c r="M184" s="668" t="e">
        <f t="shared" si="1125"/>
        <v>#REF!</v>
      </c>
      <c r="N184" s="665" t="str">
        <f>N138</f>
        <v>C/Q</v>
      </c>
      <c r="O184" s="701">
        <f>O138</f>
        <v>0.12</v>
      </c>
      <c r="P184" s="671">
        <f t="shared" si="1132"/>
        <v>0</v>
      </c>
      <c r="Q184" s="281" t="e">
        <f t="shared" si="1127"/>
        <v>#REF!</v>
      </c>
      <c r="R184" s="281" t="e">
        <f t="shared" si="1127"/>
        <v>#REF!</v>
      </c>
      <c r="S184" s="281" t="e">
        <f t="shared" si="1133"/>
        <v>#REF!</v>
      </c>
      <c r="T184" s="281" t="e">
        <f t="shared" si="1134"/>
        <v>#REF!</v>
      </c>
      <c r="U184" s="281" t="e">
        <f t="shared" si="1128"/>
        <v>#REF!</v>
      </c>
      <c r="V184" s="6" t="e">
        <f t="shared" si="1135"/>
        <v>#REF!</v>
      </c>
      <c r="W184" s="672" t="e">
        <f t="shared" si="1136"/>
        <v>#REF!</v>
      </c>
      <c r="X184" s="660">
        <f t="shared" si="1138"/>
        <v>0</v>
      </c>
      <c r="Y184" s="251"/>
      <c r="Z184" s="251"/>
      <c r="AA184" s="251"/>
      <c r="AB184" s="251"/>
      <c r="AC184" s="251"/>
      <c r="AD184" s="251"/>
      <c r="AE184" s="251"/>
      <c r="AF184" s="251"/>
      <c r="AG184" s="251"/>
      <c r="AH184" s="251"/>
      <c r="AI184" s="251"/>
      <c r="AJ184" s="251"/>
      <c r="AK184" s="251"/>
      <c r="AL184" s="251"/>
      <c r="AM184" s="251"/>
      <c r="AN184" s="251"/>
      <c r="AO184" s="251"/>
      <c r="AP184" s="251"/>
      <c r="AQ184" s="251"/>
      <c r="AR184" s="251"/>
      <c r="AS184" s="251"/>
      <c r="AT184" s="251"/>
      <c r="AU184" s="8"/>
      <c r="AV184" s="614"/>
      <c r="AW184" s="614"/>
      <c r="AX184" s="614"/>
      <c r="AY184" s="614"/>
      <c r="AZ184" s="614"/>
      <c r="BA184" s="614"/>
      <c r="BB184" s="614"/>
      <c r="BC184" s="615"/>
      <c r="BD184" s="615"/>
      <c r="BE184" s="615"/>
      <c r="BF184" s="615"/>
      <c r="BG184" s="615"/>
      <c r="BH184" s="615"/>
      <c r="BI184" s="615"/>
      <c r="BN184" s="614"/>
      <c r="BO184" s="614"/>
      <c r="BP184" s="614"/>
      <c r="BQ184" s="614"/>
      <c r="BR184" s="614"/>
      <c r="BW184" s="615"/>
      <c r="BX184" s="615"/>
      <c r="BY184" s="615"/>
      <c r="BZ184" s="615"/>
      <c r="CA184" s="615"/>
      <c r="CF184" s="614"/>
      <c r="CG184" s="614"/>
      <c r="CH184" s="614"/>
      <c r="CI184" s="614"/>
      <c r="CJ184" s="614"/>
      <c r="CO184" s="615"/>
      <c r="CP184" s="615"/>
      <c r="CQ184" s="615"/>
      <c r="CR184" s="615"/>
      <c r="CS184" s="615"/>
      <c r="CX184" s="614"/>
      <c r="CY184" s="614"/>
      <c r="CZ184" s="614"/>
      <c r="DA184" s="614"/>
      <c r="DB184" s="614"/>
      <c r="DC184" s="6"/>
      <c r="DD184" s="6"/>
      <c r="DE184" s="6"/>
      <c r="DF184" s="6"/>
      <c r="DG184" s="6"/>
      <c r="DH184" s="6"/>
      <c r="DI184" s="6"/>
      <c r="DJ184" s="6"/>
      <c r="DK184" s="6"/>
      <c r="DL184" s="6"/>
      <c r="DM184" s="6"/>
      <c r="DN184" s="6"/>
      <c r="DO184" s="6"/>
      <c r="DP184" s="614"/>
      <c r="DQ184" s="614"/>
      <c r="DR184" s="614"/>
      <c r="DS184" s="614"/>
      <c r="DT184" s="614"/>
      <c r="DU184" s="6"/>
      <c r="DV184" s="6"/>
      <c r="DW184" s="6"/>
      <c r="DX184" s="6"/>
      <c r="DY184" s="6"/>
      <c r="DZ184" s="6"/>
      <c r="EA184" s="6"/>
      <c r="EB184" s="6"/>
      <c r="EC184" s="6"/>
      <c r="ED184" s="6"/>
      <c r="EE184" s="6"/>
      <c r="EF184" s="6"/>
      <c r="EG184" s="6"/>
    </row>
    <row r="185">
      <c r="A185" s="640"/>
      <c r="B185" s="281"/>
      <c r="C185" s="281"/>
      <c r="D185" s="668">
        <f t="shared" si="1137"/>
        <v>0</v>
      </c>
      <c r="E185" s="669"/>
      <c r="F185" s="670">
        <f>formulas!KO26</f>
        <v>0</v>
      </c>
      <c r="G185" s="665">
        <f t="shared" si="1130"/>
        <v>0</v>
      </c>
      <c r="H185" s="281">
        <f t="shared" si="1123"/>
        <v>0</v>
      </c>
      <c r="I185" s="281" t="e">
        <f t="shared" si="1126"/>
        <v>#REF!</v>
      </c>
      <c r="J185" s="281"/>
      <c r="K185" s="281" t="e">
        <f t="shared" si="1131"/>
        <v>#REF!</v>
      </c>
      <c r="L185" s="281" t="e">
        <f t="shared" si="1124"/>
        <v>#REF!</v>
      </c>
      <c r="M185" s="668" t="e">
        <f t="shared" si="1125"/>
        <v>#REF!</v>
      </c>
      <c r="N185" s="282"/>
      <c r="O185" s="701"/>
      <c r="P185" s="671">
        <f t="shared" si="1132"/>
        <v>0</v>
      </c>
      <c r="Q185" s="281" t="e">
        <f t="shared" si="1127"/>
        <v>#REF!</v>
      </c>
      <c r="R185" s="281" t="e">
        <f t="shared" si="1127"/>
        <v>#REF!</v>
      </c>
      <c r="S185" s="281" t="e">
        <f t="shared" si="1133"/>
        <v>#REF!</v>
      </c>
      <c r="T185" s="281" t="e">
        <f t="shared" si="1134"/>
        <v>#REF!</v>
      </c>
      <c r="U185" s="281" t="e">
        <f t="shared" si="1128"/>
        <v>#REF!</v>
      </c>
      <c r="V185" s="6" t="e">
        <f t="shared" si="1135"/>
        <v>#REF!</v>
      </c>
      <c r="W185" s="672" t="e">
        <f t="shared" si="1136"/>
        <v>#REF!</v>
      </c>
      <c r="X185" s="660">
        <f t="shared" si="1138"/>
        <v>0</v>
      </c>
      <c r="Y185" s="251"/>
      <c r="Z185" s="251"/>
      <c r="AA185" s="251"/>
      <c r="AB185" s="251"/>
      <c r="AC185" s="251"/>
      <c r="AD185" s="251"/>
      <c r="AE185" s="251"/>
      <c r="AF185" s="251"/>
      <c r="AG185" s="251"/>
      <c r="AH185" s="251"/>
      <c r="AI185" s="251"/>
      <c r="AJ185" s="251"/>
      <c r="AK185" s="251"/>
      <c r="AL185" s="251"/>
      <c r="AM185" s="251"/>
      <c r="AN185" s="251"/>
      <c r="AO185" s="251"/>
      <c r="AP185" s="251"/>
      <c r="AQ185" s="251"/>
      <c r="AR185" s="251"/>
      <c r="AS185" s="251"/>
      <c r="AT185" s="251"/>
      <c r="AU185" s="8"/>
      <c r="AV185" s="614"/>
      <c r="AW185" s="614"/>
      <c r="AX185" s="614"/>
      <c r="AY185" s="614"/>
      <c r="AZ185" s="614"/>
      <c r="BA185" s="614"/>
      <c r="BB185" s="614"/>
      <c r="BC185" s="615"/>
      <c r="BD185" s="615"/>
      <c r="BE185" s="615"/>
      <c r="BF185" s="615"/>
      <c r="BG185" s="615"/>
      <c r="BH185" s="615"/>
      <c r="BI185" s="615"/>
      <c r="BN185" s="614"/>
      <c r="BO185" s="614"/>
      <c r="BP185" s="614"/>
      <c r="BQ185" s="614"/>
      <c r="BR185" s="614"/>
      <c r="BW185" s="615"/>
      <c r="BX185" s="615"/>
      <c r="BY185" s="615"/>
      <c r="BZ185" s="615"/>
      <c r="CA185" s="615"/>
      <c r="CF185" s="614"/>
      <c r="CG185" s="614"/>
      <c r="CH185" s="614"/>
      <c r="CI185" s="614"/>
      <c r="CJ185" s="614"/>
      <c r="CO185" s="615"/>
      <c r="CP185" s="615"/>
      <c r="CQ185" s="615"/>
      <c r="CR185" s="615"/>
      <c r="CS185" s="615"/>
      <c r="CX185" s="614"/>
      <c r="CY185" s="614"/>
      <c r="CZ185" s="614"/>
      <c r="DA185" s="614"/>
      <c r="DB185" s="614"/>
      <c r="DC185" s="6"/>
      <c r="DD185" s="6"/>
      <c r="DE185" s="6"/>
      <c r="DF185" s="6"/>
      <c r="DG185" s="6"/>
      <c r="DH185" s="6"/>
      <c r="DI185" s="6"/>
      <c r="DJ185" s="6"/>
      <c r="DK185" s="6"/>
      <c r="DL185" s="6"/>
      <c r="DM185" s="6"/>
      <c r="DN185" s="6"/>
      <c r="DO185" s="6"/>
      <c r="DP185" s="614"/>
      <c r="DQ185" s="614"/>
      <c r="DR185" s="614"/>
      <c r="DS185" s="614"/>
      <c r="DT185" s="614"/>
      <c r="DU185" s="6"/>
      <c r="DV185" s="6"/>
      <c r="DW185" s="6"/>
      <c r="DX185" s="6"/>
      <c r="DY185" s="6"/>
      <c r="DZ185" s="6"/>
      <c r="EA185" s="6"/>
      <c r="EB185" s="6"/>
      <c r="EC185" s="6"/>
      <c r="ED185" s="6"/>
      <c r="EE185" s="6"/>
      <c r="EF185" s="6"/>
      <c r="EG185" s="6"/>
    </row>
    <row r="186" ht="15">
      <c r="A186" s="640"/>
      <c r="B186" s="281"/>
      <c r="C186" s="281"/>
      <c r="D186" s="668"/>
      <c r="E186" s="669"/>
      <c r="F186" s="670"/>
      <c r="G186" s="281"/>
      <c r="H186" s="281"/>
      <c r="I186" s="281"/>
      <c r="J186" s="281"/>
      <c r="K186" s="281"/>
      <c r="L186" s="281"/>
      <c r="M186" s="668"/>
      <c r="N186" s="391" t="s">
        <v>901</v>
      </c>
      <c r="O186" s="675" t="e">
        <f>O139</f>
        <v>#REF!</v>
      </c>
      <c r="P186" s="671"/>
      <c r="Q186" s="281"/>
      <c r="R186" s="281"/>
      <c r="S186" s="281"/>
      <c r="T186" s="281"/>
      <c r="U186" s="281"/>
      <c r="V186" s="281"/>
      <c r="W186" s="672"/>
      <c r="X186" s="660"/>
      <c r="Y186" s="251"/>
      <c r="Z186" s="251"/>
      <c r="AA186" s="251"/>
      <c r="AB186" s="251"/>
      <c r="AC186" s="251"/>
      <c r="AD186" s="251"/>
      <c r="AE186" s="251"/>
      <c r="AF186" s="251"/>
      <c r="AG186" s="251"/>
      <c r="AH186" s="251"/>
      <c r="AI186" s="251"/>
      <c r="AJ186" s="251"/>
      <c r="AK186" s="251"/>
      <c r="AL186" s="251"/>
      <c r="AM186" s="251"/>
      <c r="AN186" s="251"/>
      <c r="AO186" s="251"/>
      <c r="AP186" s="251"/>
      <c r="AQ186" s="251"/>
      <c r="AR186" s="251"/>
      <c r="AS186" s="251"/>
      <c r="AT186" s="251"/>
      <c r="AU186" s="8"/>
      <c r="AV186" s="614"/>
      <c r="AW186" s="614"/>
      <c r="AX186" s="614"/>
      <c r="AY186" s="614"/>
      <c r="AZ186" s="614"/>
      <c r="BA186" s="614"/>
      <c r="BB186" s="614"/>
      <c r="BC186" s="615"/>
      <c r="BD186" s="615"/>
      <c r="BE186" s="615"/>
      <c r="BF186" s="615"/>
      <c r="BG186" s="615"/>
      <c r="BH186" s="615"/>
      <c r="BI186" s="615"/>
      <c r="BN186" s="614"/>
      <c r="BO186" s="614"/>
      <c r="BP186" s="614"/>
      <c r="BQ186" s="614"/>
      <c r="BR186" s="614"/>
      <c r="BW186" s="615"/>
      <c r="BX186" s="615"/>
      <c r="BY186" s="615"/>
      <c r="BZ186" s="615"/>
      <c r="CA186" s="615"/>
      <c r="CF186" s="614"/>
      <c r="CG186" s="614"/>
      <c r="CH186" s="614"/>
      <c r="CI186" s="614"/>
      <c r="CJ186" s="614"/>
      <c r="CO186" s="615"/>
      <c r="CP186" s="615"/>
      <c r="CQ186" s="615"/>
      <c r="CR186" s="615"/>
      <c r="CS186" s="615"/>
      <c r="CX186" s="614"/>
      <c r="CY186" s="614"/>
      <c r="CZ186" s="614"/>
      <c r="DA186" s="614"/>
      <c r="DB186" s="614"/>
      <c r="DC186" s="6"/>
      <c r="DD186" s="6"/>
      <c r="DE186" s="6"/>
      <c r="DF186" s="6"/>
      <c r="DG186" s="6"/>
      <c r="DH186" s="6"/>
      <c r="DI186" s="6"/>
      <c r="DJ186" s="6"/>
      <c r="DK186" s="6"/>
      <c r="DL186" s="6"/>
      <c r="DM186" s="6"/>
      <c r="DN186" s="6"/>
      <c r="DO186" s="6"/>
      <c r="DP186" s="614"/>
      <c r="DQ186" s="614"/>
      <c r="DR186" s="614"/>
      <c r="DS186" s="614"/>
      <c r="DT186" s="614"/>
      <c r="DU186" s="6"/>
      <c r="DV186" s="6"/>
      <c r="DW186" s="6"/>
      <c r="DX186" s="6"/>
      <c r="DY186" s="6"/>
      <c r="DZ186" s="6"/>
      <c r="EA186" s="6"/>
      <c r="EB186" s="6"/>
      <c r="EC186" s="6"/>
      <c r="ED186" s="6"/>
      <c r="EE186" s="6"/>
      <c r="EF186" s="6"/>
      <c r="EG186" s="6"/>
    </row>
    <row r="187" ht="13.800000000000001">
      <c r="A187" s="702"/>
      <c r="B187" s="687" t="e">
        <f>SUM(B166:B186)</f>
        <v>#REF!</v>
      </c>
      <c r="C187" s="678" t="e">
        <f>IF(B187=0,0,D187/B187)</f>
        <v>#REF!</v>
      </c>
      <c r="D187" s="679" t="e">
        <f>SUM(D166:D186)</f>
        <v>#REF!</v>
      </c>
      <c r="E187" s="680"/>
      <c r="F187" s="681" t="e">
        <f>SUM(F166:F186)</f>
        <v>#REF!</v>
      </c>
      <c r="G187" s="682" t="e">
        <f>IF(F187=0,,H187/F187)</f>
        <v>#REF!</v>
      </c>
      <c r="H187" s="677" t="e">
        <f>SUM(H166:H186)</f>
        <v>#REF!</v>
      </c>
      <c r="I187" s="677"/>
      <c r="J187" s="677"/>
      <c r="K187" s="677"/>
      <c r="L187" s="677"/>
      <c r="M187" s="679"/>
      <c r="N187" s="683" t="s">
        <v>903</v>
      </c>
      <c r="O187" s="684" t="e">
        <f>(O183/O186)*O184*O181</f>
        <v>#REF!</v>
      </c>
      <c r="P187" s="671"/>
      <c r="Q187" s="281"/>
      <c r="R187" s="281"/>
      <c r="S187" s="281"/>
      <c r="T187" s="281"/>
      <c r="U187" s="281"/>
      <c r="V187" s="281"/>
      <c r="W187" s="672"/>
      <c r="X187" s="660"/>
      <c r="Y187" s="251"/>
      <c r="Z187" s="251"/>
      <c r="AA187" s="251"/>
      <c r="AB187" s="251"/>
      <c r="AC187" s="251"/>
      <c r="AD187" s="251"/>
      <c r="AE187" s="251"/>
      <c r="AF187" s="251"/>
      <c r="AG187" s="251"/>
      <c r="AH187" s="251"/>
      <c r="AI187" s="251"/>
      <c r="AJ187" s="251"/>
      <c r="AK187" s="251"/>
      <c r="AL187" s="251"/>
      <c r="AM187" s="251"/>
      <c r="AN187" s="251"/>
      <c r="AO187" s="251"/>
      <c r="AP187" s="251"/>
      <c r="AQ187" s="251"/>
      <c r="AR187" s="251"/>
      <c r="AS187" s="251"/>
      <c r="AT187" s="251"/>
      <c r="AU187" s="8"/>
      <c r="AV187" s="614"/>
      <c r="AW187" s="614"/>
      <c r="AX187" s="614"/>
      <c r="AY187" s="614"/>
      <c r="AZ187" s="614"/>
      <c r="BA187" s="614"/>
      <c r="BB187" s="614"/>
      <c r="BC187" s="615"/>
      <c r="BD187" s="615"/>
      <c r="BE187" s="615"/>
      <c r="BF187" s="615"/>
      <c r="BG187" s="615"/>
      <c r="BH187" s="615"/>
      <c r="BI187" s="615"/>
      <c r="BN187" s="614"/>
      <c r="BO187" s="614"/>
      <c r="BP187" s="614"/>
      <c r="BQ187" s="614"/>
      <c r="BR187" s="614"/>
      <c r="BW187" s="615"/>
      <c r="BX187" s="615"/>
      <c r="BY187" s="615"/>
      <c r="BZ187" s="615"/>
      <c r="CA187" s="615"/>
      <c r="CF187" s="614"/>
      <c r="CG187" s="614"/>
      <c r="CH187" s="614"/>
      <c r="CI187" s="614"/>
      <c r="CJ187" s="614"/>
      <c r="CO187" s="615"/>
      <c r="CP187" s="615"/>
      <c r="CQ187" s="615"/>
      <c r="CR187" s="615"/>
      <c r="CS187" s="615"/>
      <c r="CX187" s="614"/>
      <c r="CY187" s="614"/>
      <c r="CZ187" s="614"/>
      <c r="DA187" s="614"/>
      <c r="DB187" s="614"/>
      <c r="DC187" s="6"/>
      <c r="DD187" s="6"/>
      <c r="DE187" s="6"/>
      <c r="DF187" s="6"/>
      <c r="DG187" s="6"/>
      <c r="DH187" s="6"/>
      <c r="DI187" s="6"/>
      <c r="DJ187" s="6"/>
      <c r="DK187" s="6"/>
      <c r="DL187" s="6"/>
      <c r="DM187" s="6"/>
      <c r="DN187" s="6"/>
      <c r="DO187" s="6"/>
      <c r="DP187" s="614"/>
      <c r="DQ187" s="614"/>
      <c r="DR187" s="614"/>
      <c r="DS187" s="614"/>
      <c r="DT187" s="614"/>
      <c r="DU187" s="6"/>
      <c r="DV187" s="6"/>
      <c r="DW187" s="6"/>
      <c r="DX187" s="6"/>
      <c r="DY187" s="6"/>
      <c r="DZ187" s="6"/>
      <c r="EA187" s="6"/>
      <c r="EB187" s="6"/>
      <c r="EC187" s="6"/>
      <c r="ED187" s="6"/>
      <c r="EE187" s="6"/>
      <c r="EF187" s="6"/>
      <c r="EG187" s="6"/>
    </row>
    <row r="188" ht="16.800000000000001">
      <c r="A188" s="699" t="s">
        <v>882</v>
      </c>
      <c r="B188" s="53" t="s">
        <v>371</v>
      </c>
      <c r="C188" s="53" t="s">
        <v>624</v>
      </c>
      <c r="D188" s="661" t="s">
        <v>883</v>
      </c>
      <c r="E188" s="662"/>
      <c r="F188" s="663" t="s">
        <v>803</v>
      </c>
      <c r="G188" s="391" t="s">
        <v>624</v>
      </c>
      <c r="H188" s="391" t="s">
        <v>917</v>
      </c>
      <c r="I188" s="391"/>
      <c r="J188" s="391"/>
      <c r="K188" s="391" t="s">
        <v>905</v>
      </c>
      <c r="L188" s="685" t="s">
        <v>906</v>
      </c>
      <c r="M188" s="664"/>
      <c r="N188" s="665" t="s">
        <v>914</v>
      </c>
      <c r="O188" s="700" t="e">
        <f>O187+O141</f>
        <v>#REF!</v>
      </c>
      <c r="P188" s="666" t="s">
        <v>908</v>
      </c>
      <c r="Q188" s="391" t="s">
        <v>891</v>
      </c>
      <c r="R188" s="391" t="str">
        <f>R165</f>
        <v xml:space="preserve">V tot acum</v>
      </c>
      <c r="S188" s="391" t="s">
        <v>892</v>
      </c>
      <c r="T188" s="391" t="s">
        <v>893</v>
      </c>
      <c r="U188" s="391" t="str">
        <f>N209</f>
        <v xml:space="preserve">M tor x / J</v>
      </c>
      <c r="V188" s="14" t="s">
        <v>434</v>
      </c>
      <c r="W188" s="667" t="s">
        <v>894</v>
      </c>
      <c r="X188" s="660"/>
      <c r="Y188" s="251"/>
      <c r="Z188" s="251"/>
      <c r="AA188" s="251"/>
      <c r="AB188" s="251"/>
      <c r="AC188" s="251"/>
      <c r="AD188" s="251"/>
      <c r="AE188" s="251"/>
      <c r="AF188" s="251"/>
      <c r="AG188" s="251"/>
      <c r="AH188" s="251"/>
      <c r="AI188" s="251"/>
      <c r="AJ188" s="251"/>
      <c r="AK188" s="251"/>
      <c r="AL188" s="251"/>
      <c r="AM188" s="251"/>
      <c r="AN188" s="251"/>
      <c r="AO188" s="251"/>
      <c r="AP188" s="251"/>
      <c r="AQ188" s="251"/>
      <c r="AR188" s="251"/>
      <c r="AS188" s="251"/>
      <c r="AT188" s="251"/>
      <c r="AU188" s="8"/>
      <c r="AV188" s="614"/>
      <c r="AW188" s="614"/>
      <c r="AX188" s="614"/>
      <c r="AY188" s="614"/>
      <c r="AZ188" s="614"/>
      <c r="BA188" s="614"/>
      <c r="BB188" s="614"/>
      <c r="BC188" s="615"/>
      <c r="BD188" s="615"/>
      <c r="BE188" s="615"/>
      <c r="BF188" s="615"/>
      <c r="BG188" s="615"/>
      <c r="BH188" s="615"/>
      <c r="BI188" s="615"/>
      <c r="BN188" s="614"/>
      <c r="BO188" s="614"/>
      <c r="BP188" s="614"/>
      <c r="BQ188" s="614"/>
      <c r="BR188" s="614"/>
      <c r="BW188" s="615"/>
      <c r="BX188" s="615"/>
      <c r="BY188" s="615"/>
      <c r="BZ188" s="615"/>
      <c r="CA188" s="615"/>
      <c r="CF188" s="614"/>
      <c r="CG188" s="614"/>
      <c r="CH188" s="614"/>
      <c r="CI188" s="614"/>
      <c r="CJ188" s="614"/>
      <c r="CO188" s="615"/>
      <c r="CP188" s="615"/>
      <c r="CQ188" s="615"/>
      <c r="CR188" s="615"/>
      <c r="CS188" s="615"/>
      <c r="CX188" s="614"/>
      <c r="CY188" s="614"/>
      <c r="CZ188" s="614"/>
      <c r="DA188" s="614"/>
      <c r="DB188" s="614"/>
      <c r="DC188" s="6"/>
      <c r="DD188" s="6"/>
      <c r="DE188" s="6"/>
      <c r="DF188" s="6"/>
      <c r="DG188" s="6"/>
      <c r="DH188" s="6"/>
      <c r="DI188" s="6"/>
      <c r="DJ188" s="6"/>
      <c r="DK188" s="6"/>
      <c r="DL188" s="6"/>
      <c r="DM188" s="6"/>
      <c r="DN188" s="6"/>
      <c r="DO188" s="6"/>
      <c r="DP188" s="614"/>
      <c r="DQ188" s="614"/>
      <c r="DR188" s="614"/>
      <c r="DS188" s="614"/>
      <c r="DT188" s="614"/>
      <c r="DU188" s="6"/>
      <c r="DV188" s="6"/>
      <c r="DW188" s="6"/>
      <c r="DX188" s="6"/>
      <c r="DY188" s="6"/>
      <c r="DZ188" s="6"/>
      <c r="EA188" s="6"/>
      <c r="EB188" s="6"/>
      <c r="EC188" s="6"/>
      <c r="ED188" s="6"/>
      <c r="EE188" s="6"/>
      <c r="EF188" s="6"/>
      <c r="EG188" s="6"/>
    </row>
    <row r="189">
      <c r="A189" s="673" t="e">
        <f t="shared" si="1129"/>
        <v>#REF!</v>
      </c>
      <c r="B189" s="281" t="e">
        <f>#REF!</f>
        <v>#REF!</v>
      </c>
      <c r="C189" s="281">
        <f t="shared" ref="C189:C191" si="1139">C142</f>
        <v>0</v>
      </c>
      <c r="D189" s="668" t="e">
        <f t="shared" ref="D189:D207" si="1140">C189*B189</f>
        <v>#REF!</v>
      </c>
      <c r="E189" s="669"/>
      <c r="F189" s="670" t="e">
        <f t="array" ref="F189:F191">TRANSPOSE(C15:E15)</f>
        <v>#REF!</v>
      </c>
      <c r="G189" s="665">
        <f t="shared" ref="G189:G197" si="1141">C189</f>
        <v>0</v>
      </c>
      <c r="H189" s="281" t="e">
        <f t="shared" ref="H189:H207" si="1142">G189*F189</f>
        <v>#REF!</v>
      </c>
      <c r="I189" s="281" t="e">
        <f>G210</f>
        <v>#REF!</v>
      </c>
      <c r="J189" s="281"/>
      <c r="K189" s="281" t="e">
        <f t="shared" si="1131"/>
        <v>#REF!</v>
      </c>
      <c r="L189" s="281" t="e">
        <f t="shared" si="1124"/>
        <v>#REF!</v>
      </c>
      <c r="M189" s="668" t="e">
        <f t="shared" si="1125"/>
        <v>#REF!</v>
      </c>
      <c r="N189" s="665" t="s">
        <v>907</v>
      </c>
      <c r="O189" s="700" t="e">
        <f>IF(ABS(O165)&gt;ABS(O166),O188*ABS(O165),O188*ABS(O166))</f>
        <v>#REF!</v>
      </c>
      <c r="P189" s="671" t="e">
        <f t="shared" si="1132"/>
        <v>#REF!</v>
      </c>
      <c r="Q189" s="281" t="e">
        <f>F210</f>
        <v>#REF!</v>
      </c>
      <c r="R189" s="281" t="e">
        <f>O188</f>
        <v>#REF!</v>
      </c>
      <c r="S189" s="281" t="e">
        <f t="shared" si="1133"/>
        <v>#REF!</v>
      </c>
      <c r="T189" s="281" t="e">
        <f t="shared" si="1134"/>
        <v>#REF!</v>
      </c>
      <c r="U189" s="281" t="e">
        <f>O209</f>
        <v>#REF!</v>
      </c>
      <c r="V189" s="6" t="e">
        <f t="shared" si="1135"/>
        <v>#REF!</v>
      </c>
      <c r="W189" s="672" t="e">
        <f t="shared" si="1136"/>
        <v>#REF!</v>
      </c>
      <c r="X189" s="660" t="e">
        <f t="shared" si="1138"/>
        <v>#REF!</v>
      </c>
      <c r="Y189" s="251"/>
      <c r="Z189" s="251"/>
      <c r="AA189" s="251"/>
      <c r="AB189" s="251"/>
      <c r="AC189" s="251"/>
      <c r="AD189" s="251"/>
      <c r="AE189" s="251"/>
      <c r="AF189" s="251"/>
      <c r="AG189" s="251"/>
      <c r="AH189" s="251"/>
      <c r="AI189" s="251"/>
      <c r="AJ189" s="251"/>
      <c r="AK189" s="251"/>
      <c r="AL189" s="251"/>
      <c r="AM189" s="251"/>
      <c r="AN189" s="251"/>
      <c r="AO189" s="251"/>
      <c r="AP189" s="251"/>
      <c r="AQ189" s="251"/>
      <c r="AR189" s="251"/>
      <c r="AS189" s="251"/>
      <c r="AT189" s="251"/>
      <c r="AU189" s="8"/>
      <c r="AV189" s="614"/>
      <c r="AW189" s="614"/>
      <c r="AX189" s="614"/>
      <c r="AY189" s="614"/>
      <c r="AZ189" s="614"/>
      <c r="BA189" s="614"/>
      <c r="BB189" s="614"/>
      <c r="BC189" s="615"/>
      <c r="BD189" s="615"/>
      <c r="BE189" s="615"/>
      <c r="BF189" s="615"/>
      <c r="BG189" s="615"/>
      <c r="BH189" s="615"/>
      <c r="BI189" s="615"/>
      <c r="BN189" s="614"/>
      <c r="BO189" s="614"/>
      <c r="BP189" s="614"/>
      <c r="BQ189" s="614"/>
      <c r="BR189" s="614"/>
      <c r="BW189" s="615"/>
      <c r="BX189" s="615"/>
      <c r="BY189" s="615"/>
      <c r="BZ189" s="615"/>
      <c r="CA189" s="615"/>
      <c r="CF189" s="614"/>
      <c r="CG189" s="614"/>
      <c r="CH189" s="614"/>
      <c r="CI189" s="614"/>
      <c r="CJ189" s="614"/>
      <c r="CO189" s="615"/>
      <c r="CP189" s="615"/>
      <c r="CQ189" s="615"/>
      <c r="CR189" s="615"/>
      <c r="CS189" s="615"/>
      <c r="CX189" s="614"/>
      <c r="CY189" s="614"/>
      <c r="CZ189" s="614"/>
      <c r="DA189" s="614"/>
      <c r="DB189" s="614"/>
      <c r="DC189" s="6"/>
      <c r="DD189" s="6"/>
      <c r="DE189" s="6"/>
      <c r="DF189" s="6"/>
      <c r="DG189" s="6"/>
      <c r="DH189" s="6"/>
      <c r="DI189" s="6"/>
      <c r="DJ189" s="6"/>
      <c r="DK189" s="6"/>
      <c r="DL189" s="6"/>
      <c r="DM189" s="6"/>
      <c r="DN189" s="6"/>
      <c r="DO189" s="6"/>
      <c r="DP189" s="614"/>
      <c r="DQ189" s="614"/>
      <c r="DR189" s="614"/>
      <c r="DS189" s="614"/>
      <c r="DT189" s="614"/>
      <c r="DU189" s="6"/>
      <c r="DV189" s="6"/>
      <c r="DW189" s="6"/>
      <c r="DX189" s="6"/>
      <c r="DY189" s="6"/>
      <c r="DZ189" s="6"/>
      <c r="EA189" s="6"/>
      <c r="EB189" s="6"/>
      <c r="EC189" s="6"/>
      <c r="ED189" s="6"/>
      <c r="EE189" s="6"/>
      <c r="EF189" s="6"/>
      <c r="EG189" s="6"/>
    </row>
    <row r="190">
      <c r="A190" s="673" t="e">
        <f t="shared" si="1129"/>
        <v>#REF!</v>
      </c>
      <c r="B190" s="281" t="e">
        <f>#REF!</f>
        <v>#REF!</v>
      </c>
      <c r="C190" s="281">
        <f t="shared" si="1139"/>
        <v>6</v>
      </c>
      <c r="D190" s="668" t="e">
        <f t="shared" si="1140"/>
        <v>#REF!</v>
      </c>
      <c r="E190" s="669"/>
      <c r="F190" s="670" t="e">
        <f/>
        <v>#REF!</v>
      </c>
      <c r="G190" s="665">
        <f t="shared" si="1141"/>
        <v>6</v>
      </c>
      <c r="H190" s="281" t="e">
        <f t="shared" si="1142"/>
        <v>#REF!</v>
      </c>
      <c r="I190" s="281" t="e">
        <f t="shared" ref="I190:I207" si="1143">I189</f>
        <v>#REF!</v>
      </c>
      <c r="J190" s="281"/>
      <c r="K190" s="281" t="e">
        <f t="shared" si="1131"/>
        <v>#REF!</v>
      </c>
      <c r="L190" s="281" t="e">
        <f t="shared" si="1124"/>
        <v>#REF!</v>
      </c>
      <c r="M190" s="668" t="e">
        <f t="shared" si="1125"/>
        <v>#REF!</v>
      </c>
      <c r="N190" s="665" t="s">
        <v>909</v>
      </c>
      <c r="O190" s="700" t="e">
        <f>IF(ABS(O167)&gt;ABS(O168),O188*ABS(O167),O188*ABS(O168))</f>
        <v>#REF!</v>
      </c>
      <c r="P190" s="671" t="e">
        <f t="shared" si="1132"/>
        <v>#REF!</v>
      </c>
      <c r="Q190" s="281" t="e">
        <f t="shared" ref="Q190:R205" si="1144">Q189</f>
        <v>#REF!</v>
      </c>
      <c r="R190" s="281" t="e">
        <f t="shared" si="1144"/>
        <v>#REF!</v>
      </c>
      <c r="S190" s="281" t="e">
        <f t="shared" si="1133"/>
        <v>#REF!</v>
      </c>
      <c r="T190" s="281" t="e">
        <f t="shared" si="1134"/>
        <v>#REF!</v>
      </c>
      <c r="U190" s="281" t="e">
        <f t="shared" ref="U190:U207" si="1145">U189</f>
        <v>#REF!</v>
      </c>
      <c r="V190" s="6" t="e">
        <f t="shared" si="1135"/>
        <v>#REF!</v>
      </c>
      <c r="W190" s="672" t="e">
        <f t="shared" si="1136"/>
        <v>#REF!</v>
      </c>
      <c r="X190" s="660" t="e">
        <f t="shared" si="1138"/>
        <v>#REF!</v>
      </c>
      <c r="Y190" s="251"/>
      <c r="Z190" s="251"/>
      <c r="AA190" s="251"/>
      <c r="AB190" s="251"/>
      <c r="AC190" s="251"/>
      <c r="AD190" s="251"/>
      <c r="AE190" s="251"/>
      <c r="AF190" s="251"/>
      <c r="AG190" s="251"/>
      <c r="AH190" s="251"/>
      <c r="AI190" s="251"/>
      <c r="AJ190" s="251"/>
      <c r="AK190" s="251"/>
      <c r="AL190" s="251"/>
      <c r="AM190" s="251"/>
      <c r="AN190" s="251"/>
      <c r="AO190" s="251"/>
      <c r="AP190" s="251"/>
      <c r="AQ190" s="251"/>
      <c r="AR190" s="251"/>
      <c r="AS190" s="251"/>
      <c r="AT190" s="251"/>
      <c r="AU190" s="8"/>
      <c r="AV190" s="614"/>
      <c r="AW190" s="614"/>
      <c r="AX190" s="614"/>
      <c r="AY190" s="614"/>
      <c r="AZ190" s="614"/>
      <c r="BA190" s="614"/>
      <c r="BB190" s="614"/>
      <c r="BC190" s="615"/>
      <c r="BD190" s="615"/>
      <c r="BE190" s="615"/>
      <c r="BF190" s="615"/>
      <c r="BG190" s="615"/>
      <c r="BH190" s="615"/>
      <c r="BI190" s="615"/>
      <c r="BN190" s="614"/>
      <c r="BO190" s="614"/>
      <c r="BP190" s="614"/>
      <c r="BQ190" s="614"/>
      <c r="BR190" s="614"/>
      <c r="BW190" s="615"/>
      <c r="BX190" s="615"/>
      <c r="BY190" s="615"/>
      <c r="BZ190" s="615"/>
      <c r="CA190" s="615"/>
      <c r="CF190" s="614"/>
      <c r="CG190" s="614"/>
      <c r="CH190" s="614"/>
      <c r="CI190" s="614"/>
      <c r="CJ190" s="614"/>
      <c r="CO190" s="615"/>
      <c r="CP190" s="615"/>
      <c r="CQ190" s="615"/>
      <c r="CR190" s="615"/>
      <c r="CS190" s="615"/>
      <c r="CX190" s="614"/>
      <c r="CY190" s="614"/>
      <c r="CZ190" s="614"/>
      <c r="DA190" s="614"/>
      <c r="DB190" s="614"/>
      <c r="DC190" s="6"/>
      <c r="DD190" s="6"/>
      <c r="DE190" s="6"/>
      <c r="DF190" s="6"/>
      <c r="DG190" s="6"/>
      <c r="DH190" s="6"/>
      <c r="DI190" s="6"/>
      <c r="DJ190" s="6"/>
      <c r="DK190" s="6"/>
      <c r="DL190" s="6"/>
      <c r="DM190" s="6"/>
      <c r="DN190" s="6"/>
      <c r="DO190" s="6"/>
      <c r="DP190" s="614"/>
      <c r="DQ190" s="614"/>
      <c r="DR190" s="614"/>
      <c r="DS190" s="614"/>
      <c r="DT190" s="614"/>
      <c r="DU190" s="6"/>
      <c r="DV190" s="6"/>
      <c r="DW190" s="6"/>
      <c r="DX190" s="6"/>
      <c r="DY190" s="6"/>
      <c r="DZ190" s="6"/>
      <c r="EA190" s="6"/>
      <c r="EB190" s="6"/>
      <c r="EC190" s="6"/>
      <c r="ED190" s="6"/>
      <c r="EE190" s="6"/>
      <c r="EF190" s="6"/>
      <c r="EG190" s="6"/>
    </row>
    <row r="191">
      <c r="A191" s="673" t="e">
        <f t="shared" si="1129"/>
        <v>#REF!</v>
      </c>
      <c r="B191" s="281" t="e">
        <f>#REF!</f>
        <v>#REF!</v>
      </c>
      <c r="C191" s="281">
        <f t="shared" si="1139"/>
        <v>12</v>
      </c>
      <c r="D191" s="668" t="e">
        <f t="shared" si="1140"/>
        <v>#REF!</v>
      </c>
      <c r="E191" s="669"/>
      <c r="F191" s="670" t="e">
        <f/>
        <v>#REF!</v>
      </c>
      <c r="G191" s="665">
        <f t="shared" si="1141"/>
        <v>12</v>
      </c>
      <c r="H191" s="281" t="e">
        <f t="shared" si="1142"/>
        <v>#REF!</v>
      </c>
      <c r="I191" s="281" t="e">
        <f t="shared" si="1143"/>
        <v>#REF!</v>
      </c>
      <c r="J191" s="281"/>
      <c r="K191" s="281" t="e">
        <f t="shared" si="1131"/>
        <v>#REF!</v>
      </c>
      <c r="L191" s="281" t="e">
        <f t="shared" si="1124"/>
        <v>#REF!</v>
      </c>
      <c r="M191" s="668" t="e">
        <f t="shared" si="1125"/>
        <v>#REF!</v>
      </c>
      <c r="P191" s="671" t="e">
        <f t="shared" si="1132"/>
        <v>#REF!</v>
      </c>
      <c r="Q191" s="281" t="e">
        <f t="shared" si="1144"/>
        <v>#REF!</v>
      </c>
      <c r="R191" s="281" t="e">
        <f t="shared" si="1144"/>
        <v>#REF!</v>
      </c>
      <c r="S191" s="281" t="e">
        <f t="shared" si="1133"/>
        <v>#REF!</v>
      </c>
      <c r="T191" s="281" t="e">
        <f t="shared" si="1134"/>
        <v>#REF!</v>
      </c>
      <c r="U191" s="281" t="e">
        <f t="shared" si="1145"/>
        <v>#REF!</v>
      </c>
      <c r="V191" s="6" t="e">
        <f t="shared" si="1135"/>
        <v>#REF!</v>
      </c>
      <c r="W191" s="672" t="e">
        <f t="shared" si="1136"/>
        <v>#REF!</v>
      </c>
      <c r="X191" s="660" t="e">
        <f t="shared" si="1138"/>
        <v>#REF!</v>
      </c>
      <c r="Y191" s="251"/>
      <c r="Z191" s="251"/>
      <c r="AA191" s="251"/>
      <c r="AB191" s="251"/>
      <c r="AC191" s="251"/>
      <c r="AD191" s="251"/>
      <c r="AE191" s="251"/>
      <c r="AF191" s="251"/>
      <c r="AG191" s="251"/>
      <c r="AH191" s="251"/>
      <c r="AI191" s="251"/>
      <c r="AJ191" s="251"/>
      <c r="AK191" s="251"/>
      <c r="AL191" s="251"/>
      <c r="AM191" s="251"/>
      <c r="AN191" s="251"/>
      <c r="AO191" s="251"/>
      <c r="AP191" s="251"/>
      <c r="AQ191" s="251"/>
      <c r="AR191" s="251"/>
      <c r="AS191" s="251"/>
      <c r="AT191" s="251"/>
      <c r="AU191" s="8"/>
      <c r="AV191" s="614"/>
      <c r="AW191" s="614"/>
      <c r="AX191" s="614"/>
      <c r="AY191" s="614"/>
      <c r="AZ191" s="614"/>
      <c r="BA191" s="614"/>
      <c r="BB191" s="614"/>
      <c r="BC191" s="615"/>
      <c r="BD191" s="615"/>
      <c r="BE191" s="615"/>
      <c r="BF191" s="615"/>
      <c r="BG191" s="615"/>
      <c r="BH191" s="615"/>
      <c r="BI191" s="615"/>
      <c r="BN191" s="614"/>
      <c r="BO191" s="614"/>
      <c r="BP191" s="614"/>
      <c r="BQ191" s="614"/>
      <c r="BR191" s="614"/>
      <c r="BW191" s="615"/>
      <c r="BX191" s="615"/>
      <c r="BY191" s="615"/>
      <c r="BZ191" s="615"/>
      <c r="CA191" s="615"/>
      <c r="CF191" s="614"/>
      <c r="CG191" s="614"/>
      <c r="CH191" s="614"/>
      <c r="CI191" s="614"/>
      <c r="CJ191" s="614"/>
      <c r="CO191" s="615"/>
      <c r="CP191" s="615"/>
      <c r="CQ191" s="615"/>
      <c r="CR191" s="615"/>
      <c r="CS191" s="615"/>
      <c r="CX191" s="614"/>
      <c r="CY191" s="614"/>
      <c r="CZ191" s="614"/>
      <c r="DA191" s="614"/>
      <c r="DB191" s="614"/>
      <c r="DC191" s="6"/>
      <c r="DD191" s="6"/>
      <c r="DE191" s="6"/>
      <c r="DF191" s="6"/>
      <c r="DG191" s="6"/>
      <c r="DH191" s="6"/>
      <c r="DI191" s="6"/>
      <c r="DJ191" s="6"/>
      <c r="DK191" s="6"/>
      <c r="DL191" s="6"/>
      <c r="DM191" s="6"/>
      <c r="DN191" s="6"/>
      <c r="DO191" s="6"/>
      <c r="DP191" s="614"/>
      <c r="DQ191" s="614"/>
      <c r="DR191" s="614"/>
      <c r="DS191" s="614"/>
      <c r="DT191" s="614"/>
      <c r="DU191" s="6"/>
      <c r="DV191" s="6"/>
      <c r="DW191" s="6"/>
      <c r="DX191" s="6"/>
      <c r="DY191" s="6"/>
      <c r="DZ191" s="6"/>
      <c r="EA191" s="6"/>
      <c r="EB191" s="6"/>
      <c r="EC191" s="6"/>
      <c r="ED191" s="6"/>
      <c r="EE191" s="6"/>
      <c r="EF191" s="6"/>
      <c r="EG191" s="6"/>
    </row>
    <row r="192">
      <c r="A192" s="673">
        <f t="shared" si="1129"/>
        <v>0</v>
      </c>
      <c r="B192" s="281"/>
      <c r="C192" s="281"/>
      <c r="D192" s="668"/>
      <c r="E192" s="669"/>
      <c r="F192" s="670"/>
      <c r="G192" s="665">
        <f t="shared" si="1141"/>
        <v>0</v>
      </c>
      <c r="H192" s="281">
        <f t="shared" si="1142"/>
        <v>0</v>
      </c>
      <c r="I192" s="281" t="e">
        <f t="shared" si="1143"/>
        <v>#REF!</v>
      </c>
      <c r="J192" s="281"/>
      <c r="K192" s="281" t="e">
        <f t="shared" si="1131"/>
        <v>#REF!</v>
      </c>
      <c r="L192" s="281" t="e">
        <f t="shared" si="1124"/>
        <v>#REF!</v>
      </c>
      <c r="M192" s="668" t="e">
        <f t="shared" si="1125"/>
        <v>#REF!</v>
      </c>
      <c r="P192" s="671">
        <f t="shared" si="1132"/>
        <v>0</v>
      </c>
      <c r="Q192" s="281" t="e">
        <f t="shared" si="1144"/>
        <v>#REF!</v>
      </c>
      <c r="R192" s="281" t="e">
        <f t="shared" si="1144"/>
        <v>#REF!</v>
      </c>
      <c r="S192" s="281" t="e">
        <f t="shared" si="1133"/>
        <v>#REF!</v>
      </c>
      <c r="T192" s="281" t="e">
        <f t="shared" si="1134"/>
        <v>#REF!</v>
      </c>
      <c r="U192" s="281" t="e">
        <f t="shared" si="1145"/>
        <v>#REF!</v>
      </c>
      <c r="V192" s="6" t="e">
        <f t="shared" si="1135"/>
        <v>#REF!</v>
      </c>
      <c r="W192" s="672" t="e">
        <f t="shared" si="1136"/>
        <v>#REF!</v>
      </c>
      <c r="X192" s="660">
        <f t="shared" si="1138"/>
        <v>0</v>
      </c>
      <c r="Y192" s="251"/>
      <c r="Z192" s="251"/>
      <c r="AA192" s="251"/>
      <c r="AB192" s="251"/>
      <c r="AC192" s="251"/>
      <c r="AD192" s="251"/>
      <c r="AE192" s="251"/>
      <c r="AF192" s="251"/>
      <c r="AG192" s="251"/>
      <c r="AH192" s="251"/>
      <c r="AI192" s="251"/>
      <c r="AJ192" s="251"/>
      <c r="AK192" s="251"/>
      <c r="AL192" s="251"/>
      <c r="AM192" s="251"/>
      <c r="AN192" s="251"/>
      <c r="AO192" s="251"/>
      <c r="AP192" s="251"/>
      <c r="AQ192" s="251"/>
      <c r="AR192" s="251"/>
      <c r="AS192" s="251"/>
      <c r="AT192" s="251"/>
      <c r="AU192" s="8"/>
      <c r="AV192" s="614"/>
      <c r="AW192" s="614"/>
      <c r="AX192" s="614"/>
      <c r="AY192" s="614"/>
      <c r="AZ192" s="614"/>
      <c r="BA192" s="614"/>
      <c r="BB192" s="614"/>
      <c r="BC192" s="615"/>
      <c r="BD192" s="615"/>
      <c r="BE192" s="615"/>
      <c r="BF192" s="615"/>
      <c r="BG192" s="615"/>
      <c r="BH192" s="615"/>
      <c r="BI192" s="615"/>
      <c r="BN192" s="614"/>
      <c r="BO192" s="614"/>
      <c r="BP192" s="614"/>
      <c r="BQ192" s="614"/>
      <c r="BR192" s="614"/>
      <c r="BW192" s="615"/>
      <c r="BX192" s="615"/>
      <c r="BY192" s="615"/>
      <c r="BZ192" s="615"/>
      <c r="CA192" s="615"/>
      <c r="CF192" s="614"/>
      <c r="CG192" s="614"/>
      <c r="CH192" s="614"/>
      <c r="CI192" s="614"/>
      <c r="CJ192" s="614"/>
      <c r="CO192" s="615"/>
      <c r="CP192" s="615"/>
      <c r="CQ192" s="615"/>
      <c r="CR192" s="615"/>
      <c r="CS192" s="615"/>
      <c r="CX192" s="614"/>
      <c r="CY192" s="614"/>
      <c r="CZ192" s="614"/>
      <c r="DA192" s="614"/>
      <c r="DB192" s="614"/>
      <c r="DC192" s="6"/>
      <c r="DD192" s="6"/>
      <c r="DE192" s="6"/>
      <c r="DF192" s="6"/>
      <c r="DG192" s="6"/>
      <c r="DH192" s="6"/>
      <c r="DI192" s="6"/>
      <c r="DJ192" s="6"/>
      <c r="DK192" s="6"/>
      <c r="DL192" s="6"/>
      <c r="DM192" s="6"/>
      <c r="DN192" s="6"/>
      <c r="DO192" s="6"/>
      <c r="DP192" s="614"/>
      <c r="DQ192" s="614"/>
      <c r="DR192" s="614"/>
      <c r="DS192" s="614"/>
      <c r="DT192" s="614"/>
      <c r="DU192" s="6"/>
      <c r="DV192" s="6"/>
      <c r="DW192" s="6"/>
      <c r="DX192" s="6"/>
      <c r="DY192" s="6"/>
      <c r="DZ192" s="6"/>
      <c r="EA192" s="6"/>
      <c r="EB192" s="6"/>
      <c r="EC192" s="6"/>
      <c r="ED192" s="6"/>
      <c r="EE192" s="6"/>
      <c r="EF192" s="6"/>
      <c r="EG192" s="6"/>
    </row>
    <row r="193">
      <c r="A193" s="673">
        <f t="shared" si="1129"/>
        <v>0</v>
      </c>
      <c r="B193" s="281"/>
      <c r="C193" s="281"/>
      <c r="D193" s="668"/>
      <c r="E193" s="669"/>
      <c r="F193" s="670"/>
      <c r="G193" s="665">
        <f t="shared" si="1141"/>
        <v>0</v>
      </c>
      <c r="H193" s="281">
        <f t="shared" si="1142"/>
        <v>0</v>
      </c>
      <c r="I193" s="281" t="e">
        <f t="shared" si="1143"/>
        <v>#REF!</v>
      </c>
      <c r="J193" s="281"/>
      <c r="K193" s="281" t="e">
        <f t="shared" si="1131"/>
        <v>#REF!</v>
      </c>
      <c r="L193" s="281" t="e">
        <f t="shared" si="1124"/>
        <v>#REF!</v>
      </c>
      <c r="M193" s="668" t="e">
        <f t="shared" si="1125"/>
        <v>#REF!</v>
      </c>
      <c r="P193" s="671">
        <f t="shared" si="1132"/>
        <v>0</v>
      </c>
      <c r="Q193" s="281" t="e">
        <f t="shared" si="1144"/>
        <v>#REF!</v>
      </c>
      <c r="R193" s="281" t="e">
        <f t="shared" si="1144"/>
        <v>#REF!</v>
      </c>
      <c r="S193" s="281" t="e">
        <f t="shared" si="1133"/>
        <v>#REF!</v>
      </c>
      <c r="T193" s="281" t="e">
        <f t="shared" si="1134"/>
        <v>#REF!</v>
      </c>
      <c r="U193" s="281" t="e">
        <f t="shared" si="1145"/>
        <v>#REF!</v>
      </c>
      <c r="V193" s="6" t="e">
        <f t="shared" si="1135"/>
        <v>#REF!</v>
      </c>
      <c r="W193" s="672" t="e">
        <f t="shared" si="1136"/>
        <v>#REF!</v>
      </c>
      <c r="X193" s="660">
        <f t="shared" si="1138"/>
        <v>0</v>
      </c>
      <c r="Y193" s="251"/>
      <c r="Z193" s="251"/>
      <c r="AA193" s="251"/>
      <c r="AB193" s="251"/>
      <c r="AC193" s="251"/>
      <c r="AD193" s="251"/>
      <c r="AE193" s="251"/>
      <c r="AF193" s="251"/>
      <c r="AG193" s="251"/>
      <c r="AH193" s="251"/>
      <c r="AI193" s="251"/>
      <c r="AJ193" s="251"/>
      <c r="AK193" s="251"/>
      <c r="AL193" s="251"/>
      <c r="AM193" s="251"/>
      <c r="AN193" s="251"/>
      <c r="AO193" s="251"/>
      <c r="AP193" s="251"/>
      <c r="AQ193" s="251"/>
      <c r="AR193" s="251"/>
      <c r="AS193" s="251"/>
      <c r="AT193" s="251"/>
      <c r="AU193" s="8"/>
      <c r="AV193" s="614"/>
      <c r="AW193" s="614"/>
      <c r="AX193" s="614"/>
      <c r="AY193" s="614"/>
      <c r="AZ193" s="614"/>
      <c r="BA193" s="614"/>
      <c r="BB193" s="614"/>
      <c r="BC193" s="615"/>
      <c r="BD193" s="615"/>
      <c r="BE193" s="615"/>
      <c r="BF193" s="615"/>
      <c r="BG193" s="615"/>
      <c r="BH193" s="615"/>
      <c r="BI193" s="615"/>
      <c r="BN193" s="614"/>
      <c r="BO193" s="614"/>
      <c r="BP193" s="614"/>
      <c r="BQ193" s="614"/>
      <c r="BR193" s="614"/>
      <c r="BW193" s="615"/>
      <c r="BX193" s="615"/>
      <c r="BY193" s="615"/>
      <c r="BZ193" s="615"/>
      <c r="CA193" s="615"/>
      <c r="CF193" s="614"/>
      <c r="CG193" s="614"/>
      <c r="CH193" s="614"/>
      <c r="CI193" s="614"/>
      <c r="CJ193" s="614"/>
      <c r="CO193" s="615"/>
      <c r="CP193" s="615"/>
      <c r="CQ193" s="615"/>
      <c r="CR193" s="615"/>
      <c r="CS193" s="615"/>
      <c r="CX193" s="614"/>
      <c r="CY193" s="614"/>
      <c r="CZ193" s="614"/>
      <c r="DA193" s="614"/>
      <c r="DB193" s="614"/>
      <c r="DC193" s="6"/>
      <c r="DD193" s="6"/>
      <c r="DE193" s="6"/>
      <c r="DF193" s="6"/>
      <c r="DG193" s="6"/>
      <c r="DH193" s="6"/>
      <c r="DI193" s="6"/>
      <c r="DJ193" s="6"/>
      <c r="DK193" s="6"/>
      <c r="DL193" s="6"/>
      <c r="DM193" s="6"/>
      <c r="DN193" s="6"/>
      <c r="DO193" s="6"/>
      <c r="DP193" s="614"/>
      <c r="DQ193" s="614"/>
      <c r="DR193" s="614"/>
      <c r="DS193" s="614"/>
      <c r="DT193" s="614"/>
      <c r="DU193" s="6"/>
      <c r="DV193" s="6"/>
      <c r="DW193" s="6"/>
      <c r="DX193" s="6"/>
      <c r="DY193" s="6"/>
      <c r="DZ193" s="6"/>
      <c r="EA193" s="6"/>
      <c r="EB193" s="6"/>
      <c r="EC193" s="6"/>
      <c r="ED193" s="6"/>
      <c r="EE193" s="6"/>
      <c r="EF193" s="6"/>
      <c r="EG193" s="6"/>
    </row>
    <row r="194">
      <c r="A194" s="673">
        <f t="shared" si="1129"/>
        <v>0</v>
      </c>
      <c r="B194" s="281"/>
      <c r="C194" s="281"/>
      <c r="D194" s="668"/>
      <c r="E194" s="669"/>
      <c r="F194" s="670"/>
      <c r="G194" s="665">
        <f t="shared" si="1141"/>
        <v>0</v>
      </c>
      <c r="H194" s="281">
        <f t="shared" si="1142"/>
        <v>0</v>
      </c>
      <c r="I194" s="281" t="e">
        <f t="shared" si="1143"/>
        <v>#REF!</v>
      </c>
      <c r="J194" s="281"/>
      <c r="K194" s="281" t="e">
        <f t="shared" si="1131"/>
        <v>#REF!</v>
      </c>
      <c r="L194" s="281" t="e">
        <f t="shared" si="1124"/>
        <v>#REF!</v>
      </c>
      <c r="M194" s="668" t="e">
        <f t="shared" si="1125"/>
        <v>#REF!</v>
      </c>
      <c r="P194" s="671">
        <f t="shared" si="1132"/>
        <v>0</v>
      </c>
      <c r="Q194" s="281" t="e">
        <f t="shared" si="1144"/>
        <v>#REF!</v>
      </c>
      <c r="R194" s="281" t="e">
        <f t="shared" si="1144"/>
        <v>#REF!</v>
      </c>
      <c r="S194" s="281" t="e">
        <f t="shared" si="1133"/>
        <v>#REF!</v>
      </c>
      <c r="T194" s="281" t="e">
        <f t="shared" si="1134"/>
        <v>#REF!</v>
      </c>
      <c r="U194" s="281" t="e">
        <f t="shared" si="1145"/>
        <v>#REF!</v>
      </c>
      <c r="V194" s="6" t="e">
        <f t="shared" si="1135"/>
        <v>#REF!</v>
      </c>
      <c r="W194" s="672" t="e">
        <f t="shared" si="1136"/>
        <v>#REF!</v>
      </c>
      <c r="X194" s="660">
        <f t="shared" si="1138"/>
        <v>0</v>
      </c>
      <c r="Y194" s="251"/>
      <c r="Z194" s="251"/>
      <c r="AA194" s="251"/>
      <c r="AB194" s="251"/>
      <c r="AC194" s="251"/>
      <c r="AD194" s="251"/>
      <c r="AE194" s="251"/>
      <c r="AF194" s="251"/>
      <c r="AG194" s="251"/>
      <c r="AH194" s="251"/>
      <c r="AI194" s="251"/>
      <c r="AJ194" s="251"/>
      <c r="AK194" s="251"/>
      <c r="AL194" s="251"/>
      <c r="AM194" s="251"/>
      <c r="AN194" s="251"/>
      <c r="AO194" s="251"/>
      <c r="AP194" s="251"/>
      <c r="AQ194" s="251"/>
      <c r="AR194" s="251"/>
      <c r="AS194" s="251"/>
      <c r="AT194" s="251"/>
      <c r="AU194" s="8"/>
      <c r="AV194" s="614"/>
      <c r="AW194" s="614"/>
      <c r="AX194" s="614"/>
      <c r="AY194" s="614"/>
      <c r="AZ194" s="614"/>
      <c r="BA194" s="614"/>
      <c r="BB194" s="614"/>
      <c r="BC194" s="615"/>
      <c r="BD194" s="615"/>
      <c r="BE194" s="615"/>
      <c r="BF194" s="615"/>
      <c r="BG194" s="615"/>
      <c r="BH194" s="615"/>
      <c r="BI194" s="615"/>
      <c r="BN194" s="614"/>
      <c r="BO194" s="614"/>
      <c r="BP194" s="614"/>
      <c r="BQ194" s="614"/>
      <c r="BR194" s="614"/>
      <c r="BW194" s="615"/>
      <c r="BX194" s="615"/>
      <c r="BY194" s="615"/>
      <c r="BZ194" s="615"/>
      <c r="CA194" s="615"/>
      <c r="CF194" s="614"/>
      <c r="CG194" s="614"/>
      <c r="CH194" s="614"/>
      <c r="CI194" s="614"/>
      <c r="CJ194" s="614"/>
      <c r="CO194" s="615"/>
      <c r="CP194" s="615"/>
      <c r="CQ194" s="615"/>
      <c r="CR194" s="615"/>
      <c r="CS194" s="615"/>
      <c r="CX194" s="614"/>
      <c r="CY194" s="614"/>
      <c r="CZ194" s="614"/>
      <c r="DA194" s="614"/>
      <c r="DB194" s="614"/>
      <c r="DC194" s="6"/>
      <c r="DD194" s="6"/>
      <c r="DE194" s="6"/>
      <c r="DF194" s="6"/>
      <c r="DG194" s="6"/>
      <c r="DH194" s="6"/>
      <c r="DI194" s="6"/>
      <c r="DJ194" s="6"/>
      <c r="DK194" s="6"/>
      <c r="DL194" s="6"/>
      <c r="DM194" s="6"/>
      <c r="DN194" s="6"/>
      <c r="DO194" s="6"/>
      <c r="DP194" s="614"/>
      <c r="DQ194" s="614"/>
      <c r="DR194" s="614"/>
      <c r="DS194" s="614"/>
      <c r="DT194" s="614"/>
      <c r="DU194" s="6"/>
      <c r="DV194" s="6"/>
      <c r="DW194" s="6"/>
      <c r="DX194" s="6"/>
      <c r="DY194" s="6"/>
      <c r="DZ194" s="6"/>
      <c r="EA194" s="6"/>
      <c r="EB194" s="6"/>
      <c r="EC194" s="6"/>
      <c r="ED194" s="6"/>
      <c r="EE194" s="6"/>
      <c r="EF194" s="6"/>
      <c r="EG194" s="6"/>
    </row>
    <row r="195">
      <c r="A195" s="673">
        <f t="shared" si="1129"/>
        <v>0</v>
      </c>
      <c r="B195" s="281"/>
      <c r="C195" s="281"/>
      <c r="D195" s="668"/>
      <c r="E195" s="669"/>
      <c r="F195" s="670"/>
      <c r="G195" s="665">
        <f t="shared" si="1141"/>
        <v>0</v>
      </c>
      <c r="H195" s="281">
        <f t="shared" si="1142"/>
        <v>0</v>
      </c>
      <c r="I195" s="281" t="e">
        <f t="shared" si="1143"/>
        <v>#REF!</v>
      </c>
      <c r="J195" s="281"/>
      <c r="K195" s="281" t="e">
        <f t="shared" si="1131"/>
        <v>#REF!</v>
      </c>
      <c r="L195" s="281" t="e">
        <f t="shared" si="1124"/>
        <v>#REF!</v>
      </c>
      <c r="M195" s="668" t="e">
        <f t="shared" si="1125"/>
        <v>#REF!</v>
      </c>
      <c r="P195" s="671">
        <f t="shared" si="1132"/>
        <v>0</v>
      </c>
      <c r="Q195" s="281" t="e">
        <f t="shared" si="1144"/>
        <v>#REF!</v>
      </c>
      <c r="R195" s="281" t="e">
        <f t="shared" si="1144"/>
        <v>#REF!</v>
      </c>
      <c r="S195" s="281" t="e">
        <f t="shared" si="1133"/>
        <v>#REF!</v>
      </c>
      <c r="T195" s="281" t="e">
        <f t="shared" si="1134"/>
        <v>#REF!</v>
      </c>
      <c r="U195" s="281" t="e">
        <f t="shared" si="1145"/>
        <v>#REF!</v>
      </c>
      <c r="V195" s="6" t="e">
        <f t="shared" si="1135"/>
        <v>#REF!</v>
      </c>
      <c r="W195" s="672" t="e">
        <f t="shared" si="1136"/>
        <v>#REF!</v>
      </c>
      <c r="X195" s="660">
        <f t="shared" si="1138"/>
        <v>0</v>
      </c>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c r="AT195" s="251"/>
      <c r="AU195" s="8"/>
      <c r="AV195" s="614"/>
      <c r="AW195" s="614"/>
      <c r="AX195" s="614"/>
      <c r="AY195" s="614"/>
      <c r="AZ195" s="614"/>
      <c r="BA195" s="614"/>
      <c r="BB195" s="614"/>
      <c r="BC195" s="615"/>
      <c r="BD195" s="615"/>
      <c r="BE195" s="615"/>
      <c r="BF195" s="615"/>
      <c r="BG195" s="615"/>
      <c r="BH195" s="615"/>
      <c r="BI195" s="615"/>
      <c r="BN195" s="614"/>
      <c r="BO195" s="614"/>
      <c r="BP195" s="614"/>
      <c r="BQ195" s="614"/>
      <c r="BR195" s="614"/>
      <c r="BW195" s="615"/>
      <c r="BX195" s="615"/>
      <c r="BY195" s="615"/>
      <c r="BZ195" s="615"/>
      <c r="CA195" s="615"/>
      <c r="CF195" s="614"/>
      <c r="CG195" s="614"/>
      <c r="CH195" s="614"/>
      <c r="CI195" s="614"/>
      <c r="CJ195" s="614"/>
      <c r="CO195" s="615"/>
      <c r="CP195" s="615"/>
      <c r="CQ195" s="615"/>
      <c r="CR195" s="615"/>
      <c r="CS195" s="615"/>
      <c r="CX195" s="614"/>
      <c r="CY195" s="614"/>
      <c r="CZ195" s="614"/>
      <c r="DA195" s="614"/>
      <c r="DB195" s="614"/>
      <c r="DC195" s="6"/>
      <c r="DD195" s="6"/>
      <c r="DE195" s="6"/>
      <c r="DF195" s="6"/>
      <c r="DG195" s="6"/>
      <c r="DH195" s="6"/>
      <c r="DI195" s="6"/>
      <c r="DJ195" s="6"/>
      <c r="DK195" s="6"/>
      <c r="DL195" s="6"/>
      <c r="DM195" s="6"/>
      <c r="DN195" s="6"/>
      <c r="DO195" s="6"/>
      <c r="DP195" s="614"/>
      <c r="DQ195" s="614"/>
      <c r="DR195" s="614"/>
      <c r="DS195" s="614"/>
      <c r="DT195" s="614"/>
      <c r="DU195" s="6"/>
      <c r="DV195" s="6"/>
      <c r="DW195" s="6"/>
      <c r="DX195" s="6"/>
      <c r="DY195" s="6"/>
      <c r="DZ195" s="6"/>
      <c r="EA195" s="6"/>
      <c r="EB195" s="6"/>
      <c r="EC195" s="6"/>
      <c r="ED195" s="6"/>
      <c r="EE195" s="6"/>
      <c r="EF195" s="6"/>
      <c r="EG195" s="6"/>
    </row>
    <row r="196">
      <c r="A196" s="673">
        <f t="shared" si="1129"/>
        <v>0</v>
      </c>
      <c r="B196" s="281"/>
      <c r="C196" s="281"/>
      <c r="D196" s="668"/>
      <c r="E196" s="669"/>
      <c r="F196" s="670"/>
      <c r="G196" s="665">
        <f t="shared" si="1141"/>
        <v>0</v>
      </c>
      <c r="H196" s="281">
        <f t="shared" si="1142"/>
        <v>0</v>
      </c>
      <c r="I196" s="281" t="e">
        <f t="shared" si="1143"/>
        <v>#REF!</v>
      </c>
      <c r="J196" s="281"/>
      <c r="K196" s="281" t="e">
        <f t="shared" si="1131"/>
        <v>#REF!</v>
      </c>
      <c r="L196" s="281" t="e">
        <f t="shared" si="1124"/>
        <v>#REF!</v>
      </c>
      <c r="M196" s="668" t="e">
        <f t="shared" si="1125"/>
        <v>#REF!</v>
      </c>
      <c r="P196" s="671">
        <f t="shared" si="1132"/>
        <v>0</v>
      </c>
      <c r="Q196" s="281" t="e">
        <f t="shared" si="1144"/>
        <v>#REF!</v>
      </c>
      <c r="R196" s="281" t="e">
        <f t="shared" si="1144"/>
        <v>#REF!</v>
      </c>
      <c r="S196" s="281" t="e">
        <f t="shared" si="1133"/>
        <v>#REF!</v>
      </c>
      <c r="T196" s="281" t="e">
        <f t="shared" si="1134"/>
        <v>#REF!</v>
      </c>
      <c r="U196" s="281" t="e">
        <f t="shared" si="1145"/>
        <v>#REF!</v>
      </c>
      <c r="V196" s="6" t="e">
        <f t="shared" si="1135"/>
        <v>#REF!</v>
      </c>
      <c r="W196" s="672" t="e">
        <f t="shared" si="1136"/>
        <v>#REF!</v>
      </c>
      <c r="X196" s="660">
        <f t="shared" si="1138"/>
        <v>0</v>
      </c>
      <c r="Y196" s="251"/>
      <c r="Z196" s="251"/>
      <c r="AA196" s="251"/>
      <c r="AB196" s="251"/>
      <c r="AC196" s="251"/>
      <c r="AD196" s="251"/>
      <c r="AE196" s="251"/>
      <c r="AF196" s="251"/>
      <c r="AG196" s="251"/>
      <c r="AH196" s="251"/>
      <c r="AI196" s="251"/>
      <c r="AJ196" s="251"/>
      <c r="AK196" s="251"/>
      <c r="AL196" s="251"/>
      <c r="AM196" s="251"/>
      <c r="AN196" s="251"/>
      <c r="AO196" s="251"/>
      <c r="AP196" s="251"/>
      <c r="AQ196" s="251"/>
      <c r="AR196" s="251"/>
      <c r="AS196" s="251"/>
      <c r="AT196" s="251"/>
      <c r="AU196" s="8"/>
      <c r="AV196" s="614"/>
      <c r="AW196" s="614"/>
      <c r="AX196" s="614"/>
      <c r="AY196" s="614"/>
      <c r="AZ196" s="614"/>
      <c r="BA196" s="614"/>
      <c r="BB196" s="614"/>
      <c r="BC196" s="615"/>
      <c r="BD196" s="615"/>
      <c r="BE196" s="615"/>
      <c r="BF196" s="615"/>
      <c r="BG196" s="615"/>
      <c r="BH196" s="615"/>
      <c r="BI196" s="615"/>
      <c r="BN196" s="614"/>
      <c r="BO196" s="614"/>
      <c r="BP196" s="614"/>
      <c r="BQ196" s="614"/>
      <c r="BR196" s="614"/>
      <c r="BW196" s="615"/>
      <c r="BX196" s="615"/>
      <c r="BY196" s="615"/>
      <c r="BZ196" s="615"/>
      <c r="CA196" s="615"/>
      <c r="CF196" s="614"/>
      <c r="CG196" s="614"/>
      <c r="CH196" s="614"/>
      <c r="CI196" s="614"/>
      <c r="CJ196" s="614"/>
      <c r="CO196" s="615"/>
      <c r="CP196" s="615"/>
      <c r="CQ196" s="615"/>
      <c r="CR196" s="615"/>
      <c r="CS196" s="615"/>
      <c r="CX196" s="614"/>
      <c r="CY196" s="614"/>
      <c r="CZ196" s="614"/>
      <c r="DA196" s="614"/>
      <c r="DB196" s="614"/>
      <c r="DC196" s="6"/>
      <c r="DD196" s="6"/>
      <c r="DE196" s="6"/>
      <c r="DF196" s="6"/>
      <c r="DG196" s="6"/>
      <c r="DH196" s="6"/>
      <c r="DI196" s="6"/>
      <c r="DJ196" s="6"/>
      <c r="DK196" s="6"/>
      <c r="DL196" s="6"/>
      <c r="DM196" s="6"/>
      <c r="DN196" s="6"/>
      <c r="DO196" s="6"/>
      <c r="DP196" s="614"/>
      <c r="DQ196" s="614"/>
      <c r="DR196" s="614"/>
      <c r="DS196" s="614"/>
      <c r="DT196" s="614"/>
      <c r="DU196" s="6"/>
      <c r="DV196" s="6"/>
      <c r="DW196" s="6"/>
      <c r="DX196" s="6"/>
      <c r="DY196" s="6"/>
      <c r="DZ196" s="6"/>
      <c r="EA196" s="6"/>
      <c r="EB196" s="6"/>
      <c r="EC196" s="6"/>
      <c r="ED196" s="6"/>
      <c r="EE196" s="6"/>
      <c r="EF196" s="6"/>
      <c r="EG196" s="6"/>
    </row>
    <row r="197">
      <c r="A197" s="673">
        <f t="shared" si="1129"/>
        <v>0</v>
      </c>
      <c r="B197" s="281"/>
      <c r="C197" s="281"/>
      <c r="D197" s="668"/>
      <c r="E197" s="669"/>
      <c r="F197" s="670"/>
      <c r="G197" s="665">
        <f t="shared" si="1141"/>
        <v>0</v>
      </c>
      <c r="H197" s="281">
        <f t="shared" si="1142"/>
        <v>0</v>
      </c>
      <c r="I197" s="281" t="e">
        <f t="shared" si="1143"/>
        <v>#REF!</v>
      </c>
      <c r="J197" s="281"/>
      <c r="K197" s="281" t="e">
        <f t="shared" si="1131"/>
        <v>#REF!</v>
      </c>
      <c r="L197" s="281" t="e">
        <f t="shared" si="1124"/>
        <v>#REF!</v>
      </c>
      <c r="M197" s="668" t="e">
        <f t="shared" si="1125"/>
        <v>#REF!</v>
      </c>
      <c r="P197" s="671">
        <f t="shared" si="1132"/>
        <v>0</v>
      </c>
      <c r="Q197" s="281" t="e">
        <f t="shared" si="1144"/>
        <v>#REF!</v>
      </c>
      <c r="R197" s="281" t="e">
        <f t="shared" si="1144"/>
        <v>#REF!</v>
      </c>
      <c r="S197" s="281" t="e">
        <f t="shared" si="1133"/>
        <v>#REF!</v>
      </c>
      <c r="T197" s="281" t="e">
        <f t="shared" si="1134"/>
        <v>#REF!</v>
      </c>
      <c r="U197" s="281" t="e">
        <f t="shared" si="1145"/>
        <v>#REF!</v>
      </c>
      <c r="V197" s="6" t="e">
        <f t="shared" si="1135"/>
        <v>#REF!</v>
      </c>
      <c r="W197" s="672" t="e">
        <f t="shared" si="1136"/>
        <v>#REF!</v>
      </c>
      <c r="X197" s="660">
        <f t="shared" si="1138"/>
        <v>0</v>
      </c>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c r="AT197" s="251"/>
      <c r="AU197" s="8"/>
      <c r="AV197" s="614"/>
      <c r="AW197" s="614"/>
      <c r="AX197" s="614"/>
      <c r="AY197" s="614"/>
      <c r="AZ197" s="614"/>
      <c r="BA197" s="614"/>
      <c r="BB197" s="614"/>
      <c r="BC197" s="615"/>
      <c r="BD197" s="615"/>
      <c r="BE197" s="615"/>
      <c r="BF197" s="615"/>
      <c r="BG197" s="615"/>
      <c r="BH197" s="615"/>
      <c r="BI197" s="615"/>
      <c r="BN197" s="614"/>
      <c r="BO197" s="614"/>
      <c r="BP197" s="614"/>
      <c r="BQ197" s="614"/>
      <c r="BR197" s="614"/>
      <c r="BW197" s="615"/>
      <c r="BX197" s="615"/>
      <c r="BY197" s="615"/>
      <c r="BZ197" s="615"/>
      <c r="CA197" s="615"/>
      <c r="CF197" s="614"/>
      <c r="CG197" s="614"/>
      <c r="CH197" s="614"/>
      <c r="CI197" s="614"/>
      <c r="CJ197" s="614"/>
      <c r="CO197" s="615"/>
      <c r="CP197" s="615"/>
      <c r="CQ197" s="615"/>
      <c r="CR197" s="615"/>
      <c r="CS197" s="615"/>
      <c r="CX197" s="614"/>
      <c r="CY197" s="614"/>
      <c r="CZ197" s="614"/>
      <c r="DA197" s="614"/>
      <c r="DB197" s="614"/>
      <c r="DC197" s="6"/>
      <c r="DD197" s="6"/>
      <c r="DE197" s="6"/>
      <c r="DF197" s="6"/>
      <c r="DG197" s="6"/>
      <c r="DH197" s="6"/>
      <c r="DI197" s="6"/>
      <c r="DJ197" s="6"/>
      <c r="DK197" s="6"/>
      <c r="DL197" s="6"/>
      <c r="DM197" s="6"/>
      <c r="DN197" s="6"/>
      <c r="DO197" s="6"/>
      <c r="DP197" s="614"/>
      <c r="DQ197" s="614"/>
      <c r="DR197" s="614"/>
      <c r="DS197" s="614"/>
      <c r="DT197" s="614"/>
      <c r="DU197" s="6"/>
      <c r="DV197" s="6"/>
      <c r="DW197" s="6"/>
      <c r="DX197" s="6"/>
      <c r="DY197" s="6"/>
      <c r="DZ197" s="6"/>
      <c r="EA197" s="6"/>
      <c r="EB197" s="6"/>
      <c r="EC197" s="6"/>
      <c r="ED197" s="6"/>
      <c r="EE197" s="6"/>
      <c r="EF197" s="6"/>
      <c r="EG197" s="6"/>
    </row>
    <row r="198">
      <c r="A198" s="673">
        <f t="shared" si="1129"/>
        <v>0</v>
      </c>
      <c r="B198" s="281"/>
      <c r="C198" s="281"/>
      <c r="D198" s="668"/>
      <c r="E198" s="669"/>
      <c r="F198" s="670"/>
      <c r="G198" s="665">
        <f>G151</f>
        <v>0</v>
      </c>
      <c r="H198" s="281">
        <f t="shared" si="1142"/>
        <v>0</v>
      </c>
      <c r="I198" s="281" t="e">
        <f t="shared" si="1143"/>
        <v>#REF!</v>
      </c>
      <c r="J198" s="281"/>
      <c r="K198" s="281" t="e">
        <f t="shared" si="1131"/>
        <v>#REF!</v>
      </c>
      <c r="L198" s="281" t="e">
        <f t="shared" si="1124"/>
        <v>#REF!</v>
      </c>
      <c r="M198" s="668" t="e">
        <f t="shared" si="1125"/>
        <v>#REF!</v>
      </c>
      <c r="P198" s="671">
        <f t="shared" si="1132"/>
        <v>0</v>
      </c>
      <c r="Q198" s="281" t="e">
        <f t="shared" si="1144"/>
        <v>#REF!</v>
      </c>
      <c r="R198" s="281" t="e">
        <f t="shared" si="1144"/>
        <v>#REF!</v>
      </c>
      <c r="S198" s="281" t="e">
        <f t="shared" si="1133"/>
        <v>#REF!</v>
      </c>
      <c r="T198" s="281" t="e">
        <f t="shared" si="1134"/>
        <v>#REF!</v>
      </c>
      <c r="U198" s="281" t="e">
        <f t="shared" si="1145"/>
        <v>#REF!</v>
      </c>
      <c r="V198" s="6" t="e">
        <f t="shared" si="1135"/>
        <v>#REF!</v>
      </c>
      <c r="W198" s="672" t="e">
        <f t="shared" si="1136"/>
        <v>#REF!</v>
      </c>
      <c r="X198" s="660">
        <f t="shared" si="1138"/>
        <v>0</v>
      </c>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c r="AT198" s="251"/>
      <c r="AU198" s="8"/>
      <c r="AV198" s="614"/>
      <c r="AW198" s="614"/>
      <c r="AX198" s="614"/>
      <c r="AY198" s="614"/>
      <c r="AZ198" s="614"/>
      <c r="BA198" s="614"/>
      <c r="BB198" s="614"/>
      <c r="BC198" s="615"/>
      <c r="BD198" s="615"/>
      <c r="BE198" s="615"/>
      <c r="BF198" s="615"/>
      <c r="BG198" s="615"/>
      <c r="BH198" s="615"/>
      <c r="BI198" s="615"/>
      <c r="BN198" s="614"/>
      <c r="BO198" s="614"/>
      <c r="BP198" s="614"/>
      <c r="BQ198" s="614"/>
      <c r="BR198" s="614"/>
      <c r="BW198" s="615"/>
      <c r="BX198" s="615"/>
      <c r="BY198" s="615"/>
      <c r="BZ198" s="615"/>
      <c r="CA198" s="615"/>
      <c r="CF198" s="614"/>
      <c r="CG198" s="614"/>
      <c r="CH198" s="614"/>
      <c r="CI198" s="614"/>
      <c r="CJ198" s="614"/>
      <c r="CO198" s="615"/>
      <c r="CP198" s="615"/>
      <c r="CQ198" s="615"/>
      <c r="CR198" s="615"/>
      <c r="CS198" s="615"/>
      <c r="CX198" s="614"/>
      <c r="CY198" s="614"/>
      <c r="CZ198" s="614"/>
      <c r="DA198" s="614"/>
      <c r="DB198" s="614"/>
      <c r="DC198" s="6"/>
      <c r="DD198" s="6"/>
      <c r="DE198" s="6"/>
      <c r="DF198" s="6"/>
      <c r="DG198" s="6"/>
      <c r="DH198" s="6"/>
      <c r="DI198" s="6"/>
      <c r="DJ198" s="6"/>
      <c r="DK198" s="6"/>
      <c r="DL198" s="6"/>
      <c r="DM198" s="6"/>
      <c r="DN198" s="6"/>
      <c r="DO198" s="6"/>
      <c r="DP198" s="614"/>
      <c r="DQ198" s="614"/>
      <c r="DR198" s="614"/>
      <c r="DS198" s="614"/>
      <c r="DT198" s="614"/>
      <c r="DU198" s="6"/>
      <c r="DV198" s="6"/>
      <c r="DW198" s="6"/>
      <c r="DX198" s="6"/>
      <c r="DY198" s="6"/>
      <c r="DZ198" s="6"/>
      <c r="EA198" s="6"/>
      <c r="EB198" s="6"/>
      <c r="EC198" s="6"/>
      <c r="ED198" s="6"/>
      <c r="EE198" s="6"/>
      <c r="EF198" s="6"/>
      <c r="EG198" s="6"/>
    </row>
    <row r="199">
      <c r="A199" s="673">
        <f t="shared" si="1129"/>
        <v>0</v>
      </c>
      <c r="B199" s="281"/>
      <c r="C199" s="281"/>
      <c r="D199" s="668"/>
      <c r="E199" s="669"/>
      <c r="F199" s="670"/>
      <c r="G199" s="281"/>
      <c r="H199" s="281">
        <f t="shared" si="1142"/>
        <v>0</v>
      </c>
      <c r="I199" s="281" t="e">
        <f t="shared" si="1143"/>
        <v>#REF!</v>
      </c>
      <c r="J199" s="281"/>
      <c r="K199" s="281" t="e">
        <f t="shared" si="1131"/>
        <v>#REF!</v>
      </c>
      <c r="L199" s="281" t="e">
        <f t="shared" si="1124"/>
        <v>#REF!</v>
      </c>
      <c r="M199" s="668" t="e">
        <f t="shared" si="1125"/>
        <v>#REF!</v>
      </c>
      <c r="P199" s="671">
        <f t="shared" si="1132"/>
        <v>0</v>
      </c>
      <c r="Q199" s="281" t="e">
        <f t="shared" si="1144"/>
        <v>#REF!</v>
      </c>
      <c r="R199" s="281" t="e">
        <f t="shared" si="1144"/>
        <v>#REF!</v>
      </c>
      <c r="S199" s="281" t="e">
        <f t="shared" si="1133"/>
        <v>#REF!</v>
      </c>
      <c r="T199" s="281" t="e">
        <f t="shared" si="1134"/>
        <v>#REF!</v>
      </c>
      <c r="U199" s="281" t="e">
        <f t="shared" si="1145"/>
        <v>#REF!</v>
      </c>
      <c r="V199" s="6" t="e">
        <f t="shared" si="1135"/>
        <v>#REF!</v>
      </c>
      <c r="W199" s="672" t="e">
        <f t="shared" si="1136"/>
        <v>#REF!</v>
      </c>
      <c r="X199" s="660">
        <f t="shared" si="1138"/>
        <v>0</v>
      </c>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c r="AT199" s="251"/>
      <c r="AU199" s="8"/>
      <c r="AV199" s="614"/>
      <c r="AW199" s="614"/>
      <c r="AX199" s="614"/>
      <c r="AY199" s="614"/>
      <c r="AZ199" s="614"/>
      <c r="BA199" s="614"/>
      <c r="BB199" s="614"/>
      <c r="BC199" s="615"/>
      <c r="BD199" s="615"/>
      <c r="BE199" s="615"/>
      <c r="BF199" s="615"/>
      <c r="BG199" s="615"/>
      <c r="BH199" s="615"/>
      <c r="BI199" s="615"/>
      <c r="BN199" s="614"/>
      <c r="BO199" s="614"/>
      <c r="BP199" s="614"/>
      <c r="BQ199" s="614"/>
      <c r="BR199" s="614"/>
      <c r="BW199" s="615"/>
      <c r="BX199" s="615"/>
      <c r="BY199" s="615"/>
      <c r="BZ199" s="615"/>
      <c r="CA199" s="615"/>
      <c r="CF199" s="614"/>
      <c r="CG199" s="614"/>
      <c r="CH199" s="614"/>
      <c r="CI199" s="614"/>
      <c r="CJ199" s="614"/>
      <c r="CO199" s="615"/>
      <c r="CP199" s="615"/>
      <c r="CQ199" s="615"/>
      <c r="CR199" s="615"/>
      <c r="CS199" s="615"/>
      <c r="CX199" s="614"/>
      <c r="CY199" s="614"/>
      <c r="CZ199" s="614"/>
      <c r="DA199" s="614"/>
      <c r="DB199" s="614"/>
      <c r="DC199" s="6"/>
      <c r="DD199" s="6"/>
      <c r="DE199" s="6"/>
      <c r="DF199" s="6"/>
      <c r="DG199" s="6"/>
      <c r="DH199" s="6"/>
      <c r="DI199" s="6"/>
      <c r="DJ199" s="6"/>
      <c r="DK199" s="6"/>
      <c r="DL199" s="6"/>
      <c r="DM199" s="6"/>
      <c r="DN199" s="6"/>
      <c r="DO199" s="6"/>
      <c r="DP199" s="614"/>
      <c r="DQ199" s="614"/>
      <c r="DR199" s="614"/>
      <c r="DS199" s="614"/>
      <c r="DT199" s="614"/>
      <c r="DU199" s="6"/>
      <c r="DV199" s="6"/>
      <c r="DW199" s="6"/>
      <c r="DX199" s="6"/>
      <c r="DY199" s="6"/>
      <c r="DZ199" s="6"/>
      <c r="EA199" s="6"/>
      <c r="EB199" s="6"/>
      <c r="EC199" s="6"/>
      <c r="ED199" s="6"/>
      <c r="EE199" s="6"/>
      <c r="EF199" s="6"/>
      <c r="EG199" s="6"/>
    </row>
    <row r="200">
      <c r="A200" s="673">
        <f t="shared" si="1129"/>
        <v>0</v>
      </c>
      <c r="B200" s="281"/>
      <c r="C200" s="281"/>
      <c r="D200" s="668"/>
      <c r="E200" s="669"/>
      <c r="F200" s="670"/>
      <c r="G200" s="281"/>
      <c r="H200" s="281">
        <f t="shared" si="1142"/>
        <v>0</v>
      </c>
      <c r="I200" s="281" t="e">
        <f t="shared" si="1143"/>
        <v>#REF!</v>
      </c>
      <c r="J200" s="281"/>
      <c r="K200" s="281" t="e">
        <f t="shared" si="1131"/>
        <v>#REF!</v>
      </c>
      <c r="L200" s="281" t="e">
        <f t="shared" si="1124"/>
        <v>#REF!</v>
      </c>
      <c r="M200" s="668" t="e">
        <f t="shared" si="1125"/>
        <v>#REF!</v>
      </c>
      <c r="P200" s="671">
        <f t="shared" si="1132"/>
        <v>0</v>
      </c>
      <c r="Q200" s="281" t="e">
        <f t="shared" si="1144"/>
        <v>#REF!</v>
      </c>
      <c r="R200" s="281" t="e">
        <f t="shared" si="1144"/>
        <v>#REF!</v>
      </c>
      <c r="S200" s="281" t="e">
        <f t="shared" si="1133"/>
        <v>#REF!</v>
      </c>
      <c r="T200" s="281" t="e">
        <f t="shared" si="1134"/>
        <v>#REF!</v>
      </c>
      <c r="U200" s="281" t="e">
        <f t="shared" si="1145"/>
        <v>#REF!</v>
      </c>
      <c r="V200" s="6" t="e">
        <f t="shared" si="1135"/>
        <v>#REF!</v>
      </c>
      <c r="W200" s="672" t="e">
        <f t="shared" si="1136"/>
        <v>#REF!</v>
      </c>
      <c r="X200" s="660">
        <f t="shared" si="1138"/>
        <v>0</v>
      </c>
      <c r="Y200" s="251"/>
      <c r="Z200" s="251"/>
      <c r="AA200" s="251"/>
      <c r="AB200" s="251"/>
      <c r="AC200" s="251"/>
      <c r="AD200" s="251"/>
      <c r="AE200" s="251"/>
      <c r="AF200" s="251"/>
      <c r="AG200" s="251"/>
      <c r="AH200" s="251"/>
      <c r="AI200" s="251"/>
      <c r="AJ200" s="251"/>
      <c r="AK200" s="251"/>
      <c r="AL200" s="251"/>
      <c r="AM200" s="251"/>
      <c r="AN200" s="251"/>
      <c r="AO200" s="251"/>
      <c r="AP200" s="251"/>
      <c r="AQ200" s="251"/>
      <c r="AR200" s="251"/>
      <c r="AS200" s="251"/>
      <c r="AT200" s="251"/>
      <c r="AU200" s="8"/>
      <c r="AV200" s="614"/>
      <c r="AW200" s="614"/>
      <c r="AX200" s="614"/>
      <c r="AY200" s="614"/>
      <c r="AZ200" s="614"/>
      <c r="BA200" s="614"/>
      <c r="BB200" s="614"/>
      <c r="BC200" s="615"/>
      <c r="BD200" s="615"/>
      <c r="BE200" s="615"/>
      <c r="BF200" s="615"/>
      <c r="BG200" s="615"/>
      <c r="BH200" s="615"/>
      <c r="BI200" s="615"/>
      <c r="BN200" s="614"/>
      <c r="BO200" s="614"/>
      <c r="BP200" s="614"/>
      <c r="BQ200" s="614"/>
      <c r="BR200" s="614"/>
      <c r="BW200" s="615"/>
      <c r="BX200" s="615"/>
      <c r="BY200" s="615"/>
      <c r="BZ200" s="615"/>
      <c r="CA200" s="615"/>
      <c r="CF200" s="614"/>
      <c r="CG200" s="614"/>
      <c r="CH200" s="614"/>
      <c r="CI200" s="614"/>
      <c r="CJ200" s="614"/>
      <c r="CO200" s="615"/>
      <c r="CP200" s="615"/>
      <c r="CQ200" s="615"/>
      <c r="CR200" s="615"/>
      <c r="CS200" s="615"/>
      <c r="CX200" s="614"/>
      <c r="CY200" s="614"/>
      <c r="CZ200" s="614"/>
      <c r="DA200" s="614"/>
      <c r="DB200" s="614"/>
      <c r="DC200" s="6"/>
      <c r="DD200" s="6"/>
      <c r="DE200" s="6"/>
      <c r="DF200" s="6"/>
      <c r="DG200" s="6"/>
      <c r="DH200" s="6"/>
      <c r="DI200" s="6"/>
      <c r="DJ200" s="6"/>
      <c r="DK200" s="6"/>
      <c r="DL200" s="6"/>
      <c r="DM200" s="6"/>
      <c r="DN200" s="6"/>
      <c r="DO200" s="6"/>
      <c r="DP200" s="614"/>
      <c r="DQ200" s="614"/>
      <c r="DR200" s="614"/>
      <c r="DS200" s="614"/>
      <c r="DT200" s="614"/>
      <c r="DU200" s="6"/>
      <c r="DV200" s="6"/>
      <c r="DW200" s="6"/>
      <c r="DX200" s="6"/>
      <c r="DY200" s="6"/>
      <c r="DZ200" s="6"/>
      <c r="EA200" s="6"/>
      <c r="EB200" s="6"/>
      <c r="EC200" s="6"/>
      <c r="ED200" s="6"/>
      <c r="EE200" s="6"/>
      <c r="EF200" s="6"/>
      <c r="EG200" s="6"/>
    </row>
    <row r="201">
      <c r="A201" s="673">
        <f t="shared" si="1129"/>
        <v>0</v>
      </c>
      <c r="B201" s="281"/>
      <c r="C201" s="281"/>
      <c r="D201" s="668"/>
      <c r="E201" s="669"/>
      <c r="F201" s="670"/>
      <c r="G201" s="281"/>
      <c r="H201" s="281">
        <f t="shared" si="1142"/>
        <v>0</v>
      </c>
      <c r="I201" s="281" t="e">
        <f t="shared" si="1143"/>
        <v>#REF!</v>
      </c>
      <c r="J201" s="281"/>
      <c r="K201" s="281" t="e">
        <f t="shared" si="1131"/>
        <v>#REF!</v>
      </c>
      <c r="L201" s="281" t="e">
        <f t="shared" si="1124"/>
        <v>#REF!</v>
      </c>
      <c r="M201" s="668" t="e">
        <f t="shared" si="1125"/>
        <v>#REF!</v>
      </c>
      <c r="P201" s="671">
        <f t="shared" si="1132"/>
        <v>0</v>
      </c>
      <c r="Q201" s="281" t="e">
        <f t="shared" si="1144"/>
        <v>#REF!</v>
      </c>
      <c r="R201" s="281" t="e">
        <f t="shared" si="1144"/>
        <v>#REF!</v>
      </c>
      <c r="S201" s="281" t="e">
        <f t="shared" si="1133"/>
        <v>#REF!</v>
      </c>
      <c r="T201" s="281" t="e">
        <f t="shared" si="1134"/>
        <v>#REF!</v>
      </c>
      <c r="U201" s="281" t="e">
        <f t="shared" si="1145"/>
        <v>#REF!</v>
      </c>
      <c r="V201" s="6" t="e">
        <f t="shared" si="1135"/>
        <v>#REF!</v>
      </c>
      <c r="W201" s="672" t="e">
        <f t="shared" si="1136"/>
        <v>#REF!</v>
      </c>
      <c r="X201" s="660">
        <f t="shared" si="1138"/>
        <v>0</v>
      </c>
      <c r="Y201" s="251"/>
      <c r="Z201" s="251"/>
      <c r="AA201" s="251"/>
      <c r="AB201" s="251"/>
      <c r="AC201" s="251"/>
      <c r="AD201" s="251"/>
      <c r="AE201" s="251"/>
      <c r="AF201" s="251"/>
      <c r="AG201" s="251"/>
      <c r="AH201" s="251"/>
      <c r="AI201" s="251"/>
      <c r="AJ201" s="251"/>
      <c r="AK201" s="251"/>
      <c r="AL201" s="251"/>
      <c r="AM201" s="251"/>
      <c r="AN201" s="251"/>
      <c r="AO201" s="251"/>
      <c r="AP201" s="251"/>
      <c r="AQ201" s="251"/>
      <c r="AR201" s="251"/>
      <c r="AS201" s="251"/>
      <c r="AT201" s="251"/>
      <c r="AU201" s="8"/>
      <c r="AV201" s="614"/>
      <c r="AW201" s="614"/>
      <c r="AX201" s="614"/>
      <c r="AY201" s="614"/>
      <c r="AZ201" s="614"/>
      <c r="BA201" s="614"/>
      <c r="BB201" s="614"/>
      <c r="BC201" s="615"/>
      <c r="BD201" s="615"/>
      <c r="BE201" s="615"/>
      <c r="BF201" s="615"/>
      <c r="BG201" s="615"/>
      <c r="BH201" s="615"/>
      <c r="BI201" s="615"/>
      <c r="BN201" s="614"/>
      <c r="BO201" s="614"/>
      <c r="BP201" s="614"/>
      <c r="BQ201" s="614"/>
      <c r="BR201" s="614"/>
      <c r="BW201" s="615"/>
      <c r="BX201" s="615"/>
      <c r="BY201" s="615"/>
      <c r="BZ201" s="615"/>
      <c r="CA201" s="615"/>
      <c r="CF201" s="614"/>
      <c r="CG201" s="614"/>
      <c r="CH201" s="614"/>
      <c r="CI201" s="614"/>
      <c r="CJ201" s="614"/>
      <c r="CO201" s="615"/>
      <c r="CP201" s="615"/>
      <c r="CQ201" s="615"/>
      <c r="CR201" s="615"/>
      <c r="CS201" s="615"/>
      <c r="CX201" s="614"/>
      <c r="CY201" s="614"/>
      <c r="CZ201" s="614"/>
      <c r="DA201" s="614"/>
      <c r="DB201" s="614"/>
      <c r="DC201" s="6"/>
      <c r="DD201" s="6"/>
      <c r="DE201" s="6"/>
      <c r="DF201" s="6"/>
      <c r="DG201" s="6"/>
      <c r="DH201" s="6"/>
      <c r="DI201" s="6"/>
      <c r="DJ201" s="6"/>
      <c r="DK201" s="6"/>
      <c r="DL201" s="6"/>
      <c r="DM201" s="6"/>
      <c r="DN201" s="6"/>
      <c r="DO201" s="6"/>
      <c r="DP201" s="614"/>
      <c r="DQ201" s="614"/>
      <c r="DR201" s="614"/>
      <c r="DS201" s="614"/>
      <c r="DT201" s="614"/>
      <c r="DU201" s="6"/>
      <c r="DV201" s="6"/>
      <c r="DW201" s="6"/>
      <c r="DX201" s="6"/>
      <c r="DY201" s="6"/>
      <c r="DZ201" s="6"/>
      <c r="EA201" s="6"/>
      <c r="EB201" s="6"/>
      <c r="EC201" s="6"/>
      <c r="ED201" s="6"/>
      <c r="EE201" s="6"/>
      <c r="EF201" s="6"/>
      <c r="EG201" s="6"/>
    </row>
    <row r="202">
      <c r="A202" s="673">
        <f t="shared" si="1129"/>
        <v>0</v>
      </c>
      <c r="B202" s="281"/>
      <c r="C202" s="281"/>
      <c r="D202" s="668">
        <f t="shared" si="1140"/>
        <v>0</v>
      </c>
      <c r="E202" s="669"/>
      <c r="F202" s="670"/>
      <c r="G202" s="281"/>
      <c r="H202" s="281">
        <f t="shared" si="1142"/>
        <v>0</v>
      </c>
      <c r="I202" s="281" t="e">
        <f t="shared" si="1143"/>
        <v>#REF!</v>
      </c>
      <c r="J202" s="281"/>
      <c r="K202" s="281" t="e">
        <f t="shared" si="1131"/>
        <v>#REF!</v>
      </c>
      <c r="L202" s="281" t="e">
        <f t="shared" si="1124"/>
        <v>#REF!</v>
      </c>
      <c r="M202" s="668" t="e">
        <f t="shared" si="1125"/>
        <v>#REF!</v>
      </c>
      <c r="P202" s="671">
        <f t="shared" si="1132"/>
        <v>0</v>
      </c>
      <c r="Q202" s="281" t="e">
        <f t="shared" si="1144"/>
        <v>#REF!</v>
      </c>
      <c r="R202" s="281" t="e">
        <f t="shared" si="1144"/>
        <v>#REF!</v>
      </c>
      <c r="S202" s="281" t="e">
        <f t="shared" si="1133"/>
        <v>#REF!</v>
      </c>
      <c r="T202" s="281" t="e">
        <f t="shared" si="1134"/>
        <v>#REF!</v>
      </c>
      <c r="U202" s="281" t="e">
        <f t="shared" si="1145"/>
        <v>#REF!</v>
      </c>
      <c r="V202" s="6" t="e">
        <f t="shared" si="1135"/>
        <v>#REF!</v>
      </c>
      <c r="W202" s="672" t="e">
        <f t="shared" si="1136"/>
        <v>#REF!</v>
      </c>
      <c r="X202" s="660">
        <f t="shared" si="1138"/>
        <v>0</v>
      </c>
      <c r="Y202" s="251"/>
      <c r="Z202" s="251"/>
      <c r="AA202" s="251"/>
      <c r="AB202" s="251"/>
      <c r="AC202" s="251"/>
      <c r="AD202" s="251"/>
      <c r="AE202" s="251"/>
      <c r="AF202" s="251"/>
      <c r="AG202" s="251"/>
      <c r="AH202" s="251"/>
      <c r="AI202" s="251"/>
      <c r="AJ202" s="251"/>
      <c r="AK202" s="251"/>
      <c r="AL202" s="251"/>
      <c r="AM202" s="251"/>
      <c r="AN202" s="251"/>
      <c r="AO202" s="251"/>
      <c r="AP202" s="251"/>
      <c r="AQ202" s="251"/>
      <c r="AR202" s="251"/>
      <c r="AS202" s="251"/>
      <c r="AT202" s="251"/>
      <c r="AU202" s="8"/>
      <c r="AV202" s="614"/>
      <c r="AW202" s="614"/>
      <c r="AX202" s="614"/>
      <c r="AY202" s="614"/>
      <c r="AZ202" s="614"/>
      <c r="BA202" s="614"/>
      <c r="BB202" s="614"/>
      <c r="BC202" s="615"/>
      <c r="BD202" s="615"/>
      <c r="BE202" s="615"/>
      <c r="BF202" s="615"/>
      <c r="BG202" s="615"/>
      <c r="BH202" s="615"/>
      <c r="BI202" s="615"/>
      <c r="BN202" s="614"/>
      <c r="BO202" s="614"/>
      <c r="BP202" s="614"/>
      <c r="BQ202" s="614"/>
      <c r="BR202" s="614"/>
      <c r="BW202" s="615"/>
      <c r="BX202" s="615"/>
      <c r="BY202" s="615"/>
      <c r="BZ202" s="615"/>
      <c r="CA202" s="615"/>
      <c r="CF202" s="614"/>
      <c r="CG202" s="614"/>
      <c r="CH202" s="614"/>
      <c r="CI202" s="614"/>
      <c r="CJ202" s="614"/>
      <c r="CO202" s="615"/>
      <c r="CP202" s="615"/>
      <c r="CQ202" s="615"/>
      <c r="CR202" s="615"/>
      <c r="CS202" s="615"/>
      <c r="CX202" s="614"/>
      <c r="CY202" s="614"/>
      <c r="CZ202" s="614"/>
      <c r="DA202" s="614"/>
      <c r="DB202" s="614"/>
      <c r="DC202" s="6"/>
      <c r="DD202" s="6"/>
      <c r="DE202" s="6"/>
      <c r="DF202" s="6"/>
      <c r="DG202" s="6"/>
      <c r="DH202" s="6"/>
      <c r="DI202" s="6"/>
      <c r="DJ202" s="6"/>
      <c r="DK202" s="6"/>
      <c r="DL202" s="6"/>
      <c r="DM202" s="6"/>
      <c r="DN202" s="6"/>
      <c r="DO202" s="6"/>
      <c r="DP202" s="614"/>
      <c r="DQ202" s="614"/>
      <c r="DR202" s="614"/>
      <c r="DS202" s="614"/>
      <c r="DT202" s="614"/>
      <c r="DU202" s="6"/>
      <c r="DV202" s="6"/>
      <c r="DW202" s="6"/>
      <c r="DX202" s="6"/>
      <c r="DY202" s="6"/>
      <c r="DZ202" s="6"/>
      <c r="EA202" s="6"/>
      <c r="EB202" s="6"/>
      <c r="EC202" s="6"/>
      <c r="ED202" s="6"/>
      <c r="EE202" s="6"/>
      <c r="EF202" s="6"/>
      <c r="EG202" s="6"/>
    </row>
    <row r="203">
      <c r="A203" s="673">
        <f t="shared" si="1129"/>
        <v>0</v>
      </c>
      <c r="B203" s="281"/>
      <c r="C203" s="281"/>
      <c r="D203" s="668">
        <f t="shared" si="1140"/>
        <v>0</v>
      </c>
      <c r="E203" s="669"/>
      <c r="F203" s="670"/>
      <c r="G203" s="281"/>
      <c r="H203" s="281">
        <f t="shared" si="1142"/>
        <v>0</v>
      </c>
      <c r="I203" s="281" t="e">
        <f t="shared" si="1143"/>
        <v>#REF!</v>
      </c>
      <c r="J203" s="281"/>
      <c r="K203" s="281" t="e">
        <f t="shared" si="1131"/>
        <v>#REF!</v>
      </c>
      <c r="L203" s="281" t="e">
        <f t="shared" si="1124"/>
        <v>#REF!</v>
      </c>
      <c r="M203" s="668" t="e">
        <f t="shared" si="1125"/>
        <v>#REF!</v>
      </c>
      <c r="N203" s="665"/>
      <c r="O203" s="700"/>
      <c r="P203" s="671">
        <f t="shared" si="1132"/>
        <v>0</v>
      </c>
      <c r="Q203" s="281" t="e">
        <f t="shared" si="1144"/>
        <v>#REF!</v>
      </c>
      <c r="R203" s="281" t="e">
        <f t="shared" si="1144"/>
        <v>#REF!</v>
      </c>
      <c r="S203" s="281" t="e">
        <f t="shared" si="1133"/>
        <v>#REF!</v>
      </c>
      <c r="T203" s="281" t="e">
        <f t="shared" si="1134"/>
        <v>#REF!</v>
      </c>
      <c r="U203" s="281" t="e">
        <f t="shared" si="1145"/>
        <v>#REF!</v>
      </c>
      <c r="V203" s="6" t="e">
        <f t="shared" si="1135"/>
        <v>#REF!</v>
      </c>
      <c r="W203" s="672" t="e">
        <f t="shared" si="1136"/>
        <v>#REF!</v>
      </c>
      <c r="X203" s="660">
        <f t="shared" si="1138"/>
        <v>0</v>
      </c>
      <c r="Y203" s="251"/>
      <c r="Z203" s="251"/>
      <c r="AA203" s="251"/>
      <c r="AB203" s="251"/>
      <c r="AC203" s="251"/>
      <c r="AD203" s="251"/>
      <c r="AE203" s="251"/>
      <c r="AF203" s="251"/>
      <c r="AG203" s="251"/>
      <c r="AH203" s="251"/>
      <c r="AI203" s="251"/>
      <c r="AJ203" s="251"/>
      <c r="AK203" s="251"/>
      <c r="AL203" s="251"/>
      <c r="AM203" s="251"/>
      <c r="AN203" s="251"/>
      <c r="AO203" s="251"/>
      <c r="AP203" s="251"/>
      <c r="AQ203" s="251"/>
      <c r="AR203" s="251"/>
      <c r="AS203" s="251"/>
      <c r="AT203" s="251"/>
      <c r="AU203" s="8"/>
      <c r="AV203" s="614"/>
      <c r="AW203" s="614"/>
      <c r="AX203" s="614"/>
      <c r="AY203" s="614"/>
      <c r="AZ203" s="614"/>
      <c r="BA203" s="614"/>
      <c r="BB203" s="614"/>
      <c r="BC203" s="615"/>
      <c r="BD203" s="615"/>
      <c r="BE203" s="615"/>
      <c r="BF203" s="615"/>
      <c r="BG203" s="615"/>
      <c r="BH203" s="615"/>
      <c r="BI203" s="615"/>
      <c r="BN203" s="614"/>
      <c r="BO203" s="614"/>
      <c r="BP203" s="614"/>
      <c r="BQ203" s="614"/>
      <c r="BR203" s="614"/>
      <c r="BW203" s="615"/>
      <c r="BX203" s="615"/>
      <c r="BY203" s="615"/>
      <c r="BZ203" s="615"/>
      <c r="CA203" s="615"/>
      <c r="CF203" s="614"/>
      <c r="CG203" s="614"/>
      <c r="CH203" s="614"/>
      <c r="CI203" s="614"/>
      <c r="CJ203" s="614"/>
      <c r="CO203" s="615"/>
      <c r="CP203" s="615"/>
      <c r="CQ203" s="615"/>
      <c r="CR203" s="615"/>
      <c r="CS203" s="615"/>
      <c r="CX203" s="614"/>
      <c r="CY203" s="614"/>
      <c r="CZ203" s="614"/>
      <c r="DA203" s="614"/>
      <c r="DB203" s="614"/>
      <c r="DC203" s="6"/>
      <c r="DD203" s="6"/>
      <c r="DE203" s="6"/>
      <c r="DF203" s="6"/>
      <c r="DG203" s="6"/>
      <c r="DH203" s="6"/>
      <c r="DI203" s="6"/>
      <c r="DJ203" s="6"/>
      <c r="DK203" s="6"/>
      <c r="DL203" s="6"/>
      <c r="DM203" s="6"/>
      <c r="DN203" s="6"/>
      <c r="DO203" s="6"/>
      <c r="DP203" s="614"/>
      <c r="DQ203" s="614"/>
      <c r="DR203" s="614"/>
      <c r="DS203" s="614"/>
      <c r="DT203" s="614"/>
      <c r="DU203" s="6"/>
      <c r="DV203" s="6"/>
      <c r="DW203" s="6"/>
      <c r="DX203" s="6"/>
      <c r="DY203" s="6"/>
      <c r="DZ203" s="6"/>
      <c r="EA203" s="6"/>
      <c r="EB203" s="6"/>
      <c r="EC203" s="6"/>
      <c r="ED203" s="6"/>
      <c r="EE203" s="6"/>
      <c r="EF203" s="6"/>
      <c r="EG203" s="6"/>
    </row>
    <row r="204">
      <c r="A204" s="673">
        <f t="shared" si="1129"/>
        <v>0</v>
      </c>
      <c r="B204" s="281"/>
      <c r="C204" s="281"/>
      <c r="D204" s="668">
        <f t="shared" si="1140"/>
        <v>0</v>
      </c>
      <c r="E204" s="669"/>
      <c r="F204" s="670"/>
      <c r="G204" s="281"/>
      <c r="H204" s="281">
        <f t="shared" si="1142"/>
        <v>0</v>
      </c>
      <c r="I204" s="281" t="e">
        <f t="shared" si="1143"/>
        <v>#REF!</v>
      </c>
      <c r="J204" s="281"/>
      <c r="K204" s="281" t="e">
        <f t="shared" si="1131"/>
        <v>#REF!</v>
      </c>
      <c r="L204" s="281" t="e">
        <f t="shared" si="1124"/>
        <v>#REF!</v>
      </c>
      <c r="M204" s="668" t="e">
        <f t="shared" si="1125"/>
        <v>#REF!</v>
      </c>
      <c r="N204" s="665"/>
      <c r="O204" s="700"/>
      <c r="P204" s="671">
        <f t="shared" si="1132"/>
        <v>0</v>
      </c>
      <c r="Q204" s="281" t="e">
        <f t="shared" si="1144"/>
        <v>#REF!</v>
      </c>
      <c r="R204" s="281" t="e">
        <f t="shared" si="1144"/>
        <v>#REF!</v>
      </c>
      <c r="S204" s="281" t="e">
        <f t="shared" si="1133"/>
        <v>#REF!</v>
      </c>
      <c r="T204" s="281" t="e">
        <f t="shared" si="1134"/>
        <v>#REF!</v>
      </c>
      <c r="U204" s="281" t="e">
        <f t="shared" si="1145"/>
        <v>#REF!</v>
      </c>
      <c r="V204" s="6" t="e">
        <f t="shared" si="1135"/>
        <v>#REF!</v>
      </c>
      <c r="W204" s="672" t="e">
        <f t="shared" si="1136"/>
        <v>#REF!</v>
      </c>
      <c r="X204" s="660">
        <f t="shared" si="1138"/>
        <v>0</v>
      </c>
      <c r="Y204" s="251"/>
      <c r="Z204" s="251"/>
      <c r="AA204" s="251"/>
      <c r="AB204" s="251"/>
      <c r="AC204" s="251"/>
      <c r="AD204" s="251"/>
      <c r="AE204" s="251"/>
      <c r="AF204" s="251"/>
      <c r="AG204" s="251"/>
      <c r="AH204" s="251"/>
      <c r="AI204" s="251"/>
      <c r="AJ204" s="251"/>
      <c r="AK204" s="251"/>
      <c r="AL204" s="251"/>
      <c r="AM204" s="251"/>
      <c r="AN204" s="251"/>
      <c r="AO204" s="251"/>
      <c r="AP204" s="251"/>
      <c r="AQ204" s="251"/>
      <c r="AR204" s="251"/>
      <c r="AS204" s="251"/>
      <c r="AT204" s="251"/>
      <c r="AU204" s="8"/>
      <c r="AV204" s="614"/>
      <c r="AW204" s="614"/>
      <c r="AX204" s="614"/>
      <c r="AY204" s="614"/>
      <c r="AZ204" s="614"/>
      <c r="BA204" s="614"/>
      <c r="BB204" s="614"/>
      <c r="BC204" s="615"/>
      <c r="BD204" s="615"/>
      <c r="BE204" s="615"/>
      <c r="BF204" s="615"/>
      <c r="BG204" s="615"/>
      <c r="BH204" s="615"/>
      <c r="BI204" s="615"/>
      <c r="BN204" s="614"/>
      <c r="BO204" s="614"/>
      <c r="BP204" s="614"/>
      <c r="BQ204" s="614"/>
      <c r="BR204" s="614"/>
      <c r="BW204" s="615"/>
      <c r="BX204" s="615"/>
      <c r="BY204" s="615"/>
      <c r="BZ204" s="615"/>
      <c r="CA204" s="615"/>
      <c r="CF204" s="614"/>
      <c r="CG204" s="614"/>
      <c r="CH204" s="614"/>
      <c r="CI204" s="614"/>
      <c r="CJ204" s="614"/>
      <c r="CO204" s="615"/>
      <c r="CP204" s="615"/>
      <c r="CQ204" s="615"/>
      <c r="CR204" s="615"/>
      <c r="CS204" s="615"/>
      <c r="CX204" s="614"/>
      <c r="CY204" s="614"/>
      <c r="CZ204" s="614"/>
      <c r="DA204" s="614"/>
      <c r="DB204" s="614"/>
      <c r="DC204" s="6"/>
      <c r="DD204" s="6"/>
      <c r="DE204" s="6"/>
      <c r="DF204" s="6"/>
      <c r="DG204" s="6"/>
      <c r="DH204" s="6"/>
      <c r="DI204" s="6"/>
      <c r="DJ204" s="6"/>
      <c r="DK204" s="6"/>
      <c r="DL204" s="6"/>
      <c r="DM204" s="6"/>
      <c r="DN204" s="6"/>
      <c r="DO204" s="6"/>
      <c r="DP204" s="614"/>
      <c r="DQ204" s="614"/>
      <c r="DR204" s="614"/>
      <c r="DS204" s="614"/>
      <c r="DT204" s="614"/>
      <c r="DU204" s="6"/>
      <c r="DV204" s="6"/>
      <c r="DW204" s="6"/>
      <c r="DX204" s="6"/>
      <c r="DY204" s="6"/>
      <c r="DZ204" s="6"/>
      <c r="EA204" s="6"/>
      <c r="EB204" s="6"/>
      <c r="EC204" s="6"/>
      <c r="ED204" s="6"/>
      <c r="EE204" s="6"/>
      <c r="EF204" s="6"/>
      <c r="EG204" s="6"/>
    </row>
    <row r="205">
      <c r="A205" s="673">
        <f t="shared" si="1129"/>
        <v>0</v>
      </c>
      <c r="B205" s="281"/>
      <c r="C205" s="281"/>
      <c r="D205" s="668">
        <f t="shared" si="1140"/>
        <v>0</v>
      </c>
      <c r="E205" s="669"/>
      <c r="F205" s="670"/>
      <c r="G205" s="281"/>
      <c r="H205" s="281">
        <f t="shared" si="1142"/>
        <v>0</v>
      </c>
      <c r="I205" s="281" t="e">
        <f t="shared" si="1143"/>
        <v>#REF!</v>
      </c>
      <c r="J205" s="281"/>
      <c r="K205" s="281" t="e">
        <f t="shared" si="1131"/>
        <v>#REF!</v>
      </c>
      <c r="L205" s="281" t="e">
        <f t="shared" si="1124"/>
        <v>#REF!</v>
      </c>
      <c r="M205" s="668" t="e">
        <f t="shared" si="1125"/>
        <v>#REF!</v>
      </c>
      <c r="N205" s="665"/>
      <c r="O205" s="700"/>
      <c r="P205" s="671">
        <f t="shared" si="1132"/>
        <v>0</v>
      </c>
      <c r="Q205" s="281" t="e">
        <f t="shared" si="1144"/>
        <v>#REF!</v>
      </c>
      <c r="R205" s="281" t="e">
        <f t="shared" si="1144"/>
        <v>#REF!</v>
      </c>
      <c r="S205" s="281" t="e">
        <f t="shared" si="1133"/>
        <v>#REF!</v>
      </c>
      <c r="T205" s="281" t="e">
        <f t="shared" si="1134"/>
        <v>#REF!</v>
      </c>
      <c r="U205" s="281" t="e">
        <f t="shared" si="1145"/>
        <v>#REF!</v>
      </c>
      <c r="V205" s="6" t="e">
        <f t="shared" si="1135"/>
        <v>#REF!</v>
      </c>
      <c r="W205" s="672" t="e">
        <f t="shared" si="1136"/>
        <v>#REF!</v>
      </c>
      <c r="X205" s="660">
        <f t="shared" si="1138"/>
        <v>0</v>
      </c>
      <c r="Y205" s="251"/>
      <c r="Z205" s="251"/>
      <c r="AA205" s="251"/>
      <c r="AB205" s="251"/>
      <c r="AC205" s="251"/>
      <c r="AD205" s="251"/>
      <c r="AE205" s="251"/>
      <c r="AF205" s="251"/>
      <c r="AG205" s="251"/>
      <c r="AH205" s="251"/>
      <c r="AI205" s="251"/>
      <c r="AJ205" s="251"/>
      <c r="AK205" s="251"/>
      <c r="AL205" s="251"/>
      <c r="AM205" s="251"/>
      <c r="AN205" s="251"/>
      <c r="AO205" s="251"/>
      <c r="AP205" s="251"/>
      <c r="AQ205" s="251"/>
      <c r="AR205" s="251"/>
      <c r="AS205" s="251"/>
      <c r="AT205" s="251"/>
      <c r="AU205" s="8"/>
      <c r="AV205" s="614"/>
      <c r="AW205" s="614"/>
      <c r="AX205" s="614"/>
      <c r="AY205" s="614"/>
      <c r="AZ205" s="614"/>
      <c r="BA205" s="614"/>
      <c r="BB205" s="614"/>
      <c r="BC205" s="615"/>
      <c r="BD205" s="615"/>
      <c r="BE205" s="615"/>
      <c r="BF205" s="615"/>
      <c r="BG205" s="615"/>
      <c r="BH205" s="615"/>
      <c r="BI205" s="615"/>
      <c r="BN205" s="614"/>
      <c r="BO205" s="614"/>
      <c r="BP205" s="614"/>
      <c r="BQ205" s="614"/>
      <c r="BR205" s="614"/>
      <c r="BW205" s="615"/>
      <c r="BX205" s="615"/>
      <c r="BY205" s="615"/>
      <c r="BZ205" s="615"/>
      <c r="CA205" s="615"/>
      <c r="CF205" s="614"/>
      <c r="CG205" s="614"/>
      <c r="CH205" s="614"/>
      <c r="CI205" s="614"/>
      <c r="CJ205" s="614"/>
      <c r="CO205" s="615"/>
      <c r="CP205" s="615"/>
      <c r="CQ205" s="615"/>
      <c r="CR205" s="615"/>
      <c r="CS205" s="615"/>
      <c r="CX205" s="614"/>
      <c r="CY205" s="614"/>
      <c r="CZ205" s="614"/>
      <c r="DA205" s="614"/>
      <c r="DB205" s="614"/>
      <c r="DC205" s="6"/>
      <c r="DD205" s="6"/>
      <c r="DE205" s="6"/>
      <c r="DF205" s="6"/>
      <c r="DG205" s="6"/>
      <c r="DH205" s="6"/>
      <c r="DI205" s="6"/>
      <c r="DJ205" s="6"/>
      <c r="DK205" s="6"/>
      <c r="DL205" s="6"/>
      <c r="DM205" s="6"/>
      <c r="DN205" s="6"/>
      <c r="DO205" s="6"/>
      <c r="DP205" s="614"/>
      <c r="DQ205" s="614"/>
      <c r="DR205" s="614"/>
      <c r="DS205" s="614"/>
      <c r="DT205" s="614"/>
      <c r="DU205" s="6"/>
      <c r="DV205" s="6"/>
      <c r="DW205" s="6"/>
      <c r="DX205" s="6"/>
      <c r="DY205" s="6"/>
      <c r="DZ205" s="6"/>
      <c r="EA205" s="6"/>
      <c r="EB205" s="6"/>
      <c r="EC205" s="6"/>
      <c r="ED205" s="6"/>
      <c r="EE205" s="6"/>
      <c r="EF205" s="6"/>
      <c r="EG205" s="6"/>
    </row>
    <row r="206">
      <c r="A206" s="673">
        <f t="shared" si="1129"/>
        <v>0</v>
      </c>
      <c r="B206" s="281"/>
      <c r="C206" s="281"/>
      <c r="D206" s="668">
        <f t="shared" si="1140"/>
        <v>0</v>
      </c>
      <c r="E206" s="669"/>
      <c r="F206" s="670"/>
      <c r="G206" s="281"/>
      <c r="H206" s="281">
        <f t="shared" si="1142"/>
        <v>0</v>
      </c>
      <c r="I206" s="281" t="e">
        <f>I203</f>
        <v>#REF!</v>
      </c>
      <c r="J206" s="281"/>
      <c r="K206" s="281" t="e">
        <f t="shared" si="1131"/>
        <v>#REF!</v>
      </c>
      <c r="L206" s="281" t="e">
        <f t="shared" si="1124"/>
        <v>#REF!</v>
      </c>
      <c r="M206" s="668" t="e">
        <f t="shared" si="1125"/>
        <v>#REF!</v>
      </c>
      <c r="N206" s="665"/>
      <c r="O206" s="700"/>
      <c r="P206" s="671">
        <f t="shared" si="1132"/>
        <v>0</v>
      </c>
      <c r="Q206" s="281" t="e">
        <f>Q203</f>
        <v>#REF!</v>
      </c>
      <c r="R206" s="281" t="e">
        <f>R203</f>
        <v>#REF!</v>
      </c>
      <c r="S206" s="281" t="e">
        <f t="shared" si="1133"/>
        <v>#REF!</v>
      </c>
      <c r="T206" s="281" t="e">
        <f t="shared" si="1134"/>
        <v>#REF!</v>
      </c>
      <c r="U206" s="281" t="e">
        <f>U203</f>
        <v>#REF!</v>
      </c>
      <c r="V206" s="6" t="e">
        <f t="shared" si="1135"/>
        <v>#REF!</v>
      </c>
      <c r="W206" s="672" t="e">
        <f t="shared" si="1136"/>
        <v>#REF!</v>
      </c>
      <c r="X206" s="660">
        <f t="shared" si="1138"/>
        <v>0</v>
      </c>
      <c r="Y206" s="251"/>
      <c r="Z206" s="251"/>
      <c r="AA206" s="251"/>
      <c r="AB206" s="251"/>
      <c r="AC206" s="251"/>
      <c r="AD206" s="251"/>
      <c r="AE206" s="251"/>
      <c r="AF206" s="251"/>
      <c r="AG206" s="251"/>
      <c r="AH206" s="251"/>
      <c r="AI206" s="251"/>
      <c r="AJ206" s="251"/>
      <c r="AK206" s="251"/>
      <c r="AL206" s="251"/>
      <c r="AM206" s="251"/>
      <c r="AN206" s="251"/>
      <c r="AO206" s="251"/>
      <c r="AP206" s="251"/>
      <c r="AQ206" s="251"/>
      <c r="AR206" s="251"/>
      <c r="AS206" s="251"/>
      <c r="AT206" s="251"/>
      <c r="AU206" s="8"/>
      <c r="AV206" s="614"/>
      <c r="AW206" s="614"/>
      <c r="AX206" s="614"/>
      <c r="AY206" s="614"/>
      <c r="AZ206" s="614"/>
      <c r="BA206" s="614"/>
      <c r="BB206" s="614"/>
      <c r="BC206" s="615"/>
      <c r="BD206" s="615"/>
      <c r="BE206" s="615"/>
      <c r="BF206" s="615"/>
      <c r="BG206" s="615"/>
      <c r="BH206" s="615"/>
      <c r="BI206" s="615"/>
      <c r="BN206" s="614"/>
      <c r="BO206" s="614"/>
      <c r="BP206" s="614"/>
      <c r="BQ206" s="614"/>
      <c r="BR206" s="614"/>
      <c r="BW206" s="615"/>
      <c r="BX206" s="615"/>
      <c r="BY206" s="615"/>
      <c r="BZ206" s="615"/>
      <c r="CA206" s="615"/>
      <c r="CF206" s="614"/>
      <c r="CG206" s="614"/>
      <c r="CH206" s="614"/>
      <c r="CI206" s="614"/>
      <c r="CJ206" s="614"/>
      <c r="CO206" s="615"/>
      <c r="CP206" s="615"/>
      <c r="CQ206" s="615"/>
      <c r="CR206" s="615"/>
      <c r="CS206" s="615"/>
      <c r="CX206" s="614"/>
      <c r="CY206" s="614"/>
      <c r="CZ206" s="614"/>
      <c r="DA206" s="614"/>
      <c r="DB206" s="614"/>
      <c r="DC206" s="6"/>
      <c r="DD206" s="6"/>
      <c r="DE206" s="6"/>
      <c r="DF206" s="6"/>
      <c r="DG206" s="6"/>
      <c r="DH206" s="6"/>
      <c r="DI206" s="6"/>
      <c r="DJ206" s="6"/>
      <c r="DK206" s="6"/>
      <c r="DL206" s="6"/>
      <c r="DM206" s="6"/>
      <c r="DN206" s="6"/>
      <c r="DO206" s="6"/>
      <c r="DP206" s="614"/>
      <c r="DQ206" s="614"/>
      <c r="DR206" s="614"/>
      <c r="DS206" s="614"/>
      <c r="DT206" s="614"/>
      <c r="DU206" s="6"/>
      <c r="DV206" s="6"/>
      <c r="DW206" s="6"/>
      <c r="DX206" s="6"/>
      <c r="DY206" s="6"/>
      <c r="DZ206" s="6"/>
      <c r="EA206" s="6"/>
      <c r="EB206" s="6"/>
      <c r="EC206" s="6"/>
      <c r="ED206" s="6"/>
      <c r="EE206" s="6"/>
      <c r="EF206" s="6"/>
      <c r="EG206" s="6"/>
    </row>
    <row r="207">
      <c r="A207" s="673">
        <f t="shared" si="1129"/>
        <v>0</v>
      </c>
      <c r="B207" s="281"/>
      <c r="C207" s="281"/>
      <c r="D207" s="668">
        <f t="shared" si="1140"/>
        <v>0</v>
      </c>
      <c r="E207" s="669"/>
      <c r="F207" s="670"/>
      <c r="G207" s="281"/>
      <c r="H207" s="281">
        <f t="shared" si="1142"/>
        <v>0</v>
      </c>
      <c r="I207" s="281" t="e">
        <f t="shared" si="1143"/>
        <v>#REF!</v>
      </c>
      <c r="J207" s="281"/>
      <c r="K207" s="281" t="e">
        <f t="shared" si="1131"/>
        <v>#REF!</v>
      </c>
      <c r="L207" s="281" t="e">
        <f t="shared" si="1124"/>
        <v>#REF!</v>
      </c>
      <c r="M207" s="668" t="e">
        <f t="shared" si="1125"/>
        <v>#REF!</v>
      </c>
      <c r="N207" s="665"/>
      <c r="O207" s="700"/>
      <c r="P207" s="671">
        <f t="shared" si="1132"/>
        <v>0</v>
      </c>
      <c r="Q207" s="281" t="e">
        <f>Q206</f>
        <v>#REF!</v>
      </c>
      <c r="R207" s="281" t="e">
        <f>R206</f>
        <v>#REF!</v>
      </c>
      <c r="S207" s="281" t="e">
        <f t="shared" si="1133"/>
        <v>#REF!</v>
      </c>
      <c r="T207" s="281" t="e">
        <f t="shared" si="1134"/>
        <v>#REF!</v>
      </c>
      <c r="U207" s="281" t="e">
        <f t="shared" si="1145"/>
        <v>#REF!</v>
      </c>
      <c r="V207" s="6" t="e">
        <f t="shared" si="1135"/>
        <v>#REF!</v>
      </c>
      <c r="W207" s="672" t="e">
        <f t="shared" si="1136"/>
        <v>#REF!</v>
      </c>
      <c r="X207" s="660">
        <f t="shared" si="1138"/>
        <v>0</v>
      </c>
      <c r="Y207" s="251"/>
      <c r="Z207" s="251"/>
      <c r="AA207" s="251"/>
      <c r="AB207" s="251"/>
      <c r="AC207" s="251"/>
      <c r="AD207" s="251"/>
      <c r="AE207" s="251"/>
      <c r="AF207" s="251"/>
      <c r="AG207" s="251"/>
      <c r="AH207" s="251"/>
      <c r="AI207" s="251"/>
      <c r="AJ207" s="251"/>
      <c r="AK207" s="251"/>
      <c r="AL207" s="251"/>
      <c r="AM207" s="251"/>
      <c r="AN207" s="251"/>
      <c r="AO207" s="251"/>
      <c r="AP207" s="251"/>
      <c r="AQ207" s="251"/>
      <c r="AR207" s="251"/>
      <c r="AS207" s="251"/>
      <c r="AT207" s="251"/>
      <c r="AU207" s="8"/>
      <c r="AV207" s="614"/>
      <c r="AW207" s="614"/>
      <c r="AX207" s="614"/>
      <c r="AY207" s="614"/>
      <c r="AZ207" s="614"/>
      <c r="BA207" s="614"/>
      <c r="BB207" s="614"/>
      <c r="BC207" s="615"/>
      <c r="BD207" s="615"/>
      <c r="BE207" s="615"/>
      <c r="BF207" s="615"/>
      <c r="BG207" s="615"/>
      <c r="BH207" s="615"/>
      <c r="BI207" s="615"/>
      <c r="BN207" s="614"/>
      <c r="BO207" s="614"/>
      <c r="BP207" s="614"/>
      <c r="BQ207" s="614"/>
      <c r="BR207" s="614"/>
      <c r="BW207" s="615"/>
      <c r="BX207" s="615"/>
      <c r="BY207" s="615"/>
      <c r="BZ207" s="615"/>
      <c r="CA207" s="615"/>
      <c r="CF207" s="614"/>
      <c r="CG207" s="614"/>
      <c r="CH207" s="614"/>
      <c r="CI207" s="614"/>
      <c r="CJ207" s="614"/>
      <c r="CO207" s="615"/>
      <c r="CP207" s="615"/>
      <c r="CQ207" s="615"/>
      <c r="CR207" s="615"/>
      <c r="CS207" s="615"/>
      <c r="CX207" s="614"/>
      <c r="CY207" s="614"/>
      <c r="CZ207" s="614"/>
      <c r="DA207" s="614"/>
      <c r="DB207" s="614"/>
      <c r="DC207" s="6"/>
      <c r="DD207" s="6"/>
      <c r="DE207" s="6"/>
      <c r="DF207" s="6"/>
      <c r="DG207" s="6"/>
      <c r="DH207" s="6"/>
      <c r="DI207" s="6"/>
      <c r="DJ207" s="6"/>
      <c r="DK207" s="6"/>
      <c r="DL207" s="6"/>
      <c r="DM207" s="6"/>
      <c r="DN207" s="6"/>
      <c r="DO207" s="6"/>
      <c r="DP207" s="614"/>
      <c r="DQ207" s="614"/>
      <c r="DR207" s="614"/>
      <c r="DS207" s="614"/>
      <c r="DT207" s="614"/>
      <c r="DU207" s="6"/>
      <c r="DV207" s="6"/>
      <c r="DW207" s="6"/>
      <c r="DX207" s="6"/>
      <c r="DY207" s="6"/>
      <c r="DZ207" s="6"/>
      <c r="EA207" s="6"/>
      <c r="EB207" s="6"/>
      <c r="EC207" s="6"/>
      <c r="ED207" s="6"/>
      <c r="EE207" s="6"/>
      <c r="EF207" s="6"/>
      <c r="EG207" s="6"/>
    </row>
    <row r="208">
      <c r="A208" s="673">
        <f t="shared" si="1129"/>
        <v>0</v>
      </c>
      <c r="B208" s="281"/>
      <c r="C208" s="281"/>
      <c r="D208" s="668"/>
      <c r="E208" s="669"/>
      <c r="F208" s="670"/>
      <c r="G208" s="281"/>
      <c r="H208" s="281"/>
      <c r="I208" s="281"/>
      <c r="J208" s="281"/>
      <c r="K208" s="281"/>
      <c r="L208" s="281"/>
      <c r="M208" s="668"/>
      <c r="N208" s="665"/>
      <c r="O208" s="700"/>
      <c r="P208" s="671"/>
      <c r="Q208" s="281"/>
      <c r="R208" s="281"/>
      <c r="S208" s="281"/>
      <c r="T208" s="281"/>
      <c r="U208" s="281"/>
      <c r="V208" s="6"/>
      <c r="W208" s="672"/>
      <c r="X208" s="660">
        <f t="shared" si="1138"/>
        <v>0</v>
      </c>
      <c r="Y208" s="251"/>
      <c r="Z208" s="251"/>
      <c r="AA208" s="251"/>
      <c r="AB208" s="251"/>
      <c r="AC208" s="251"/>
      <c r="AD208" s="251"/>
      <c r="AE208" s="251"/>
      <c r="AF208" s="251"/>
      <c r="AG208" s="251"/>
      <c r="AH208" s="251"/>
      <c r="AI208" s="251"/>
      <c r="AJ208" s="251"/>
      <c r="AK208" s="251"/>
      <c r="AL208" s="251"/>
      <c r="AM208" s="251"/>
      <c r="AN208" s="251"/>
      <c r="AO208" s="251"/>
      <c r="AP208" s="251"/>
      <c r="AQ208" s="251"/>
      <c r="AR208" s="251"/>
      <c r="AS208" s="251"/>
      <c r="AT208" s="251"/>
      <c r="AU208" s="8"/>
      <c r="AV208" s="614"/>
      <c r="AW208" s="614"/>
      <c r="AX208" s="614"/>
      <c r="AY208" s="614"/>
      <c r="AZ208" s="614"/>
      <c r="BA208" s="614"/>
      <c r="BB208" s="614"/>
      <c r="BC208" s="615"/>
      <c r="BD208" s="615"/>
      <c r="BE208" s="615"/>
      <c r="BF208" s="615"/>
      <c r="BG208" s="615"/>
      <c r="BH208" s="615"/>
      <c r="BI208" s="615"/>
      <c r="BN208" s="614"/>
      <c r="BO208" s="614"/>
      <c r="BP208" s="614"/>
      <c r="BQ208" s="614"/>
      <c r="BR208" s="614"/>
      <c r="BW208" s="615"/>
      <c r="BX208" s="615"/>
      <c r="BY208" s="615"/>
      <c r="BZ208" s="615"/>
      <c r="CA208" s="615"/>
      <c r="CF208" s="614"/>
      <c r="CG208" s="614"/>
      <c r="CH208" s="614"/>
      <c r="CI208" s="614"/>
      <c r="CJ208" s="614"/>
      <c r="CO208" s="615"/>
      <c r="CP208" s="615"/>
      <c r="CQ208" s="615"/>
      <c r="CR208" s="615"/>
      <c r="CS208" s="615"/>
      <c r="CX208" s="614"/>
      <c r="CY208" s="614"/>
      <c r="CZ208" s="614"/>
      <c r="DA208" s="614"/>
      <c r="DB208" s="614"/>
      <c r="DC208" s="6"/>
      <c r="DD208" s="6"/>
      <c r="DE208" s="6"/>
      <c r="DF208" s="6"/>
      <c r="DG208" s="6"/>
      <c r="DH208" s="6"/>
      <c r="DI208" s="6"/>
      <c r="DJ208" s="6"/>
      <c r="DK208" s="6"/>
      <c r="DL208" s="6"/>
      <c r="DM208" s="6"/>
      <c r="DN208" s="6"/>
      <c r="DO208" s="6"/>
      <c r="DP208" s="614"/>
      <c r="DQ208" s="614"/>
      <c r="DR208" s="614"/>
      <c r="DS208" s="614"/>
      <c r="DT208" s="614"/>
      <c r="DU208" s="6"/>
      <c r="DV208" s="6"/>
      <c r="DW208" s="6"/>
      <c r="DX208" s="6"/>
      <c r="DY208" s="6"/>
      <c r="DZ208" s="6"/>
      <c r="EA208" s="6"/>
      <c r="EB208" s="6"/>
      <c r="EC208" s="6"/>
      <c r="ED208" s="6"/>
      <c r="EE208" s="6"/>
      <c r="EF208" s="6"/>
      <c r="EG208" s="6"/>
    </row>
    <row r="209" ht="13.800000000000001">
      <c r="A209" s="673">
        <f t="shared" si="1129"/>
        <v>0</v>
      </c>
      <c r="B209" s="281"/>
      <c r="C209" s="281"/>
      <c r="D209" s="668"/>
      <c r="E209" s="669"/>
      <c r="F209" s="670"/>
      <c r="G209" s="281"/>
      <c r="H209" s="281"/>
      <c r="I209" s="281"/>
      <c r="J209" s="281"/>
      <c r="K209" s="281"/>
      <c r="L209" s="281"/>
      <c r="M209" s="668"/>
      <c r="N209" s="665" t="s">
        <v>910</v>
      </c>
      <c r="O209" s="704" t="e">
        <f>IF(M210=0,,O189/M210)</f>
        <v>#REF!</v>
      </c>
      <c r="P209" s="671"/>
      <c r="Q209" s="281"/>
      <c r="R209" s="281"/>
      <c r="S209" s="281"/>
      <c r="T209" s="281"/>
      <c r="U209" s="281"/>
      <c r="V209" s="6"/>
      <c r="W209" s="672"/>
      <c r="X209" s="660"/>
      <c r="Y209" s="251"/>
      <c r="Z209" s="251"/>
      <c r="AA209" s="251"/>
      <c r="AB209" s="251"/>
      <c r="AC209" s="251"/>
      <c r="AD209" s="251"/>
      <c r="AE209" s="251"/>
      <c r="AF209" s="251"/>
      <c r="AG209" s="251"/>
      <c r="AH209" s="251"/>
      <c r="AI209" s="251"/>
      <c r="AJ209" s="251"/>
      <c r="AK209" s="251"/>
      <c r="AL209" s="251"/>
      <c r="AM209" s="251"/>
      <c r="AN209" s="251"/>
      <c r="AO209" s="251"/>
      <c r="AP209" s="251"/>
      <c r="AQ209" s="251"/>
      <c r="AR209" s="251"/>
      <c r="AS209" s="251"/>
      <c r="AT209" s="251"/>
      <c r="AU209" s="8"/>
      <c r="AV209" s="614"/>
      <c r="AW209" s="614"/>
      <c r="AX209" s="614"/>
      <c r="AY209" s="614"/>
      <c r="AZ209" s="614"/>
      <c r="BA209" s="614"/>
      <c r="BB209" s="614"/>
      <c r="BC209" s="615"/>
      <c r="BD209" s="615"/>
      <c r="BE209" s="615"/>
      <c r="BF209" s="615"/>
      <c r="BG209" s="615"/>
      <c r="BH209" s="615"/>
      <c r="BI209" s="615"/>
      <c r="BN209" s="614"/>
      <c r="BO209" s="614"/>
      <c r="BP209" s="614"/>
      <c r="BQ209" s="614"/>
      <c r="BR209" s="614"/>
      <c r="BW209" s="615"/>
      <c r="BX209" s="615"/>
      <c r="BY209" s="615"/>
      <c r="BZ209" s="615"/>
      <c r="CA209" s="615"/>
      <c r="CF209" s="614"/>
      <c r="CG209" s="614"/>
      <c r="CH209" s="614"/>
      <c r="CI209" s="614"/>
      <c r="CJ209" s="614"/>
      <c r="CO209" s="615"/>
      <c r="CP209" s="615"/>
      <c r="CQ209" s="615"/>
      <c r="CR209" s="615"/>
      <c r="CS209" s="615"/>
      <c r="CX209" s="614"/>
      <c r="CY209" s="614"/>
      <c r="CZ209" s="614"/>
      <c r="DA209" s="614"/>
      <c r="DB209" s="614"/>
      <c r="DC209" s="6"/>
      <c r="DD209" s="6"/>
      <c r="DE209" s="6"/>
      <c r="DF209" s="6"/>
      <c r="DG209" s="6"/>
      <c r="DH209" s="6"/>
      <c r="DI209" s="6"/>
      <c r="DJ209" s="6"/>
      <c r="DK209" s="6"/>
      <c r="DL209" s="6"/>
      <c r="DM209" s="6"/>
      <c r="DN209" s="6"/>
      <c r="DO209" s="6"/>
      <c r="DP209" s="614"/>
      <c r="DQ209" s="614"/>
      <c r="DR209" s="614"/>
      <c r="DS209" s="614"/>
      <c r="DT209" s="614"/>
      <c r="DU209" s="6"/>
      <c r="DV209" s="6"/>
      <c r="DW209" s="6"/>
      <c r="DX209" s="6"/>
      <c r="DY209" s="6"/>
      <c r="DZ209" s="6"/>
      <c r="EA209" s="6"/>
      <c r="EB209" s="6"/>
      <c r="EC209" s="6"/>
      <c r="ED209" s="6"/>
      <c r="EE209" s="6"/>
      <c r="EF209" s="6"/>
      <c r="EG209" s="6"/>
    </row>
    <row r="210" ht="13.800000000000001">
      <c r="A210" s="705"/>
      <c r="B210" s="687" t="e">
        <f>SUM(B189:B209)</f>
        <v>#REF!</v>
      </c>
      <c r="C210" s="678" t="e">
        <f>IF(B210=0,0,D210/B210)</f>
        <v>#REF!</v>
      </c>
      <c r="D210" s="679" t="e">
        <f>SUM(D189:D209)</f>
        <v>#REF!</v>
      </c>
      <c r="E210" s="689"/>
      <c r="F210" s="690" t="e">
        <f>SUM(F189:F209)</f>
        <v>#REF!</v>
      </c>
      <c r="G210" s="682" t="e">
        <f>IF(F210=0,,H210/F210)</f>
        <v>#REF!</v>
      </c>
      <c r="H210" s="687" t="e">
        <f>SUM(H189:H209)</f>
        <v>#REF!</v>
      </c>
      <c r="I210" s="687"/>
      <c r="J210" s="687"/>
      <c r="K210" s="687"/>
      <c r="L210" s="691" t="s">
        <v>911</v>
      </c>
      <c r="M210" s="692" t="e">
        <f>SUM(M166:M209)</f>
        <v>#REF!</v>
      </c>
      <c r="N210" s="706" t="s">
        <v>912</v>
      </c>
      <c r="O210" s="707" t="e">
        <f>IF(M210=0,,O190/M210)</f>
        <v>#REF!</v>
      </c>
      <c r="P210" s="693"/>
      <c r="Q210" s="687"/>
      <c r="R210" s="687"/>
      <c r="S210" s="687"/>
      <c r="T210" s="687"/>
      <c r="U210" s="687"/>
      <c r="V210" s="708"/>
      <c r="W210" s="694"/>
      <c r="X210" s="660"/>
      <c r="Y210" s="251"/>
      <c r="Z210" s="251"/>
      <c r="AA210" s="251"/>
      <c r="AB210" s="251"/>
      <c r="AC210" s="251"/>
      <c r="AD210" s="251"/>
      <c r="AE210" s="251"/>
      <c r="AF210" s="251"/>
      <c r="AG210" s="251"/>
      <c r="AH210" s="251"/>
      <c r="AI210" s="251"/>
      <c r="AJ210" s="251"/>
      <c r="AK210" s="251"/>
      <c r="AL210" s="251"/>
      <c r="AM210" s="251"/>
      <c r="AN210" s="251"/>
      <c r="AO210" s="251"/>
      <c r="AP210" s="251"/>
      <c r="AQ210" s="251"/>
      <c r="AR210" s="251"/>
      <c r="AS210" s="251"/>
      <c r="AT210" s="251"/>
      <c r="AU210" s="8"/>
      <c r="AV210" s="614"/>
      <c r="AW210" s="614"/>
      <c r="AX210" s="614"/>
      <c r="AY210" s="614"/>
      <c r="AZ210" s="614"/>
      <c r="BA210" s="614"/>
      <c r="BB210" s="614"/>
      <c r="BC210" s="615"/>
      <c r="BD210" s="615"/>
      <c r="BE210" s="615"/>
      <c r="BF210" s="615"/>
      <c r="BG210" s="615"/>
      <c r="BH210" s="615"/>
      <c r="BI210" s="615"/>
      <c r="BN210" s="614"/>
      <c r="BO210" s="614"/>
      <c r="BP210" s="614"/>
      <c r="BQ210" s="614"/>
      <c r="BR210" s="614"/>
      <c r="BW210" s="615"/>
      <c r="BX210" s="615"/>
      <c r="BY210" s="615"/>
      <c r="BZ210" s="615"/>
      <c r="CA210" s="615"/>
      <c r="CF210" s="614"/>
      <c r="CG210" s="614"/>
      <c r="CH210" s="614"/>
      <c r="CI210" s="614"/>
      <c r="CJ210" s="614"/>
      <c r="CO210" s="615"/>
      <c r="CP210" s="615"/>
      <c r="CQ210" s="615"/>
      <c r="CR210" s="615"/>
      <c r="CS210" s="615"/>
      <c r="CX210" s="614"/>
      <c r="CY210" s="614"/>
      <c r="CZ210" s="614"/>
      <c r="DA210" s="614"/>
      <c r="DB210" s="614"/>
      <c r="DC210" s="6"/>
      <c r="DD210" s="6"/>
      <c r="DE210" s="6"/>
      <c r="DF210" s="6"/>
      <c r="DG210" s="6"/>
      <c r="DH210" s="6"/>
      <c r="DI210" s="6"/>
      <c r="DJ210" s="6"/>
      <c r="DK210" s="6"/>
      <c r="DL210" s="6"/>
      <c r="DM210" s="6"/>
      <c r="DN210" s="6"/>
      <c r="DO210" s="6"/>
      <c r="DP210" s="614"/>
      <c r="DQ210" s="614"/>
      <c r="DR210" s="614"/>
      <c r="DS210" s="614"/>
      <c r="DT210" s="614"/>
      <c r="DU210" s="6"/>
      <c r="DV210" s="6"/>
      <c r="DW210" s="6"/>
      <c r="DX210" s="6"/>
      <c r="DY210" s="6"/>
      <c r="DZ210" s="6"/>
      <c r="EA210" s="6"/>
      <c r="EB210" s="6"/>
      <c r="EC210" s="6"/>
      <c r="ED210" s="6"/>
      <c r="EE210" s="6"/>
      <c r="EF210" s="6"/>
      <c r="EG210" s="6"/>
    </row>
    <row r="211" ht="14.4">
      <c r="A211" s="686"/>
      <c r="B211" s="687"/>
      <c r="C211" s="687"/>
      <c r="D211" s="687"/>
      <c r="E211" s="687"/>
      <c r="F211" s="687"/>
      <c r="G211" s="687"/>
      <c r="H211" s="687"/>
      <c r="I211" s="687"/>
      <c r="J211" s="687"/>
      <c r="K211" s="687"/>
      <c r="L211" s="687"/>
      <c r="M211" s="687"/>
      <c r="N211" s="687"/>
      <c r="O211" s="708"/>
      <c r="P211" s="710"/>
      <c r="Q211" s="687"/>
      <c r="R211" s="687"/>
      <c r="S211" s="687"/>
      <c r="T211" s="687"/>
      <c r="U211" s="687"/>
      <c r="V211" s="708"/>
      <c r="W211" s="711"/>
      <c r="X211" s="712"/>
      <c r="Y211" s="251"/>
      <c r="Z211" s="251"/>
      <c r="AA211" s="251"/>
      <c r="AB211" s="251"/>
      <c r="AC211" s="251"/>
      <c r="AD211" s="251"/>
      <c r="AE211" s="251"/>
      <c r="AF211" s="251"/>
      <c r="AG211" s="251"/>
      <c r="AH211" s="251"/>
      <c r="AI211" s="251"/>
      <c r="AJ211" s="251"/>
      <c r="AK211" s="251"/>
      <c r="AL211" s="251"/>
      <c r="AM211" s="251"/>
      <c r="AN211" s="251"/>
      <c r="AO211" s="251"/>
      <c r="AP211" s="251"/>
      <c r="AQ211" s="251"/>
      <c r="AR211" s="251"/>
      <c r="AS211" s="251"/>
      <c r="AT211" s="251"/>
      <c r="AU211" s="8"/>
      <c r="AV211" s="614"/>
      <c r="AW211" s="614"/>
      <c r="AX211" s="614"/>
      <c r="AY211" s="614"/>
      <c r="AZ211" s="614"/>
      <c r="BA211" s="614"/>
      <c r="BB211" s="614"/>
      <c r="BC211" s="615"/>
      <c r="BD211" s="615"/>
      <c r="BE211" s="615"/>
      <c r="BF211" s="615"/>
      <c r="BG211" s="615"/>
      <c r="BH211" s="615"/>
      <c r="BI211" s="615"/>
      <c r="BN211" s="614"/>
      <c r="BO211" s="614"/>
      <c r="BP211" s="614"/>
      <c r="BQ211" s="614"/>
      <c r="BR211" s="614"/>
      <c r="BW211" s="615"/>
      <c r="BX211" s="615"/>
      <c r="BY211" s="615"/>
      <c r="BZ211" s="615"/>
      <c r="CA211" s="615"/>
      <c r="CF211" s="614"/>
      <c r="CG211" s="614"/>
      <c r="CH211" s="614"/>
      <c r="CI211" s="614"/>
      <c r="CJ211" s="614"/>
      <c r="CO211" s="615"/>
      <c r="CP211" s="615"/>
      <c r="CQ211" s="615"/>
      <c r="CR211" s="615"/>
      <c r="CS211" s="615"/>
      <c r="CX211" s="614"/>
      <c r="CY211" s="614"/>
      <c r="CZ211" s="614"/>
      <c r="DA211" s="614"/>
      <c r="DB211" s="614"/>
      <c r="DC211" s="6"/>
      <c r="DD211" s="6"/>
      <c r="DE211" s="6"/>
      <c r="DF211" s="6"/>
      <c r="DG211" s="6"/>
      <c r="DH211" s="6"/>
      <c r="DI211" s="6"/>
      <c r="DJ211" s="6"/>
      <c r="DK211" s="6"/>
      <c r="DL211" s="6"/>
      <c r="DM211" s="6"/>
      <c r="DN211" s="6"/>
      <c r="DO211" s="6"/>
      <c r="DP211" s="614"/>
      <c r="DQ211" s="614"/>
      <c r="DR211" s="614"/>
      <c r="DS211" s="614"/>
      <c r="DT211" s="614"/>
      <c r="DU211" s="6"/>
      <c r="DV211" s="6"/>
      <c r="DW211" s="6"/>
      <c r="DX211" s="6"/>
      <c r="DY211" s="6"/>
      <c r="DZ211" s="6"/>
      <c r="EA211" s="6"/>
      <c r="EB211" s="6"/>
      <c r="EC211" s="6"/>
      <c r="ED211" s="6"/>
      <c r="EE211" s="6"/>
      <c r="EF211" s="6"/>
      <c r="EG211" s="6"/>
    </row>
    <row r="212" ht="13.800000000000001">
      <c r="C212" s="6"/>
      <c r="D212" s="6"/>
      <c r="E212" s="6"/>
      <c r="X212" s="6"/>
      <c r="AA212" s="6"/>
      <c r="AB212" s="6"/>
      <c r="AC212" s="281"/>
      <c r="AE212" s="6"/>
      <c r="AF212" s="6"/>
      <c r="BA212" s="8"/>
      <c r="BB212" s="614"/>
      <c r="BC212" s="614"/>
      <c r="BD212" s="615"/>
      <c r="BE212" s="615"/>
      <c r="BF212" s="615"/>
      <c r="BG212" s="615"/>
      <c r="BH212" s="615"/>
      <c r="BI212" s="615"/>
      <c r="BN212" s="614"/>
      <c r="BO212" s="614"/>
      <c r="BP212" s="614"/>
      <c r="BQ212" s="614"/>
      <c r="BR212" s="614"/>
      <c r="BW212" s="615"/>
      <c r="BX212" s="615"/>
      <c r="BY212" s="615"/>
      <c r="BZ212" s="615"/>
      <c r="CA212" s="615"/>
      <c r="CF212" s="614"/>
      <c r="CG212" s="614"/>
      <c r="CH212" s="614"/>
      <c r="CI212" s="614"/>
      <c r="CJ212" s="614"/>
      <c r="CO212" s="615"/>
      <c r="CP212" s="615"/>
      <c r="CQ212" s="615"/>
      <c r="CR212" s="615"/>
      <c r="CS212" s="615"/>
      <c r="CX212" s="614"/>
      <c r="CY212" s="614"/>
      <c r="CZ212" s="614"/>
      <c r="DA212" s="614"/>
      <c r="DB212" s="614"/>
      <c r="DC212" s="6"/>
      <c r="DD212" s="6"/>
      <c r="DE212" s="6"/>
      <c r="DF212" s="6"/>
      <c r="DG212" s="6"/>
      <c r="DH212" s="6"/>
      <c r="DI212" s="6"/>
      <c r="DJ212" s="6"/>
      <c r="DK212" s="6"/>
      <c r="DL212" s="6"/>
      <c r="DM212" s="6"/>
      <c r="DN212" s="6"/>
      <c r="DO212" s="6"/>
      <c r="DP212" s="614"/>
      <c r="DQ212" s="614"/>
      <c r="DR212" s="614"/>
      <c r="DS212" s="614"/>
      <c r="DT212" s="614"/>
      <c r="DU212" s="6"/>
      <c r="DV212" s="6"/>
      <c r="DW212" s="6"/>
      <c r="DX212" s="6"/>
      <c r="DY212" s="6"/>
      <c r="DZ212" s="6"/>
      <c r="EA212" s="6"/>
      <c r="EB212" s="6"/>
      <c r="EC212" s="6"/>
      <c r="ED212" s="6"/>
      <c r="EE212" s="6"/>
      <c r="EF212" s="6"/>
      <c r="EG212" s="6"/>
    </row>
    <row r="213">
      <c r="AF213" s="281"/>
      <c r="BD213" s="614"/>
      <c r="BI213" s="615"/>
      <c r="BJ213" s="615"/>
      <c r="BK213" s="615"/>
      <c r="BL213" s="615"/>
      <c r="BM213" s="615"/>
      <c r="BR213" s="614"/>
      <c r="BS213" s="614"/>
      <c r="BT213" s="614"/>
      <c r="BU213" s="614"/>
      <c r="BV213" s="614"/>
      <c r="CA213" s="615"/>
      <c r="CB213" s="615"/>
      <c r="CC213" s="615"/>
      <c r="CD213" s="615"/>
      <c r="CE213" s="615"/>
      <c r="CJ213" s="614"/>
      <c r="CK213" s="614"/>
      <c r="CL213" s="614"/>
      <c r="CM213" s="614"/>
      <c r="CN213" s="614"/>
      <c r="CS213" s="615"/>
      <c r="CT213" s="615"/>
      <c r="CU213" s="615"/>
      <c r="CV213" s="615"/>
      <c r="CW213" s="615"/>
      <c r="DB213" s="614"/>
      <c r="DC213" s="614"/>
      <c r="DD213" s="614"/>
      <c r="DE213" s="614"/>
      <c r="DF213" s="614"/>
      <c r="DK213" s="6"/>
      <c r="DL213" s="6"/>
      <c r="DM213" s="6"/>
      <c r="DN213" s="6"/>
      <c r="DO213" s="6"/>
      <c r="DT213" s="614"/>
      <c r="DU213" s="614"/>
      <c r="DV213" s="614"/>
      <c r="DW213" s="614"/>
      <c r="DX213" s="614"/>
      <c r="EC213" s="6"/>
      <c r="ED213" s="6"/>
      <c r="EE213" s="6"/>
      <c r="EF213" s="6"/>
      <c r="EG213" s="6"/>
    </row>
    <row r="225">
      <c r="AF225" s="281"/>
    </row>
    <row r="257">
      <c r="AF257" s="281"/>
    </row>
    <row r="315">
      <c r="AF315" s="281"/>
    </row>
    <row r="331">
      <c r="AF331" s="281"/>
    </row>
  </sheetData>
  <printOptions headings="0" gridLines="0" horizontalCentered="1" verticalCentered="1"/>
  <pageMargins left="0.75" right="0.75" top="1" bottom="1" header="0.5" footer="0.5"/>
  <pageSetup paperSize="9" scale="35" fitToWidth="1" fitToHeight="1" pageOrder="downThenOver" orientation="landscape" usePrinterDefaults="1" blackAndWhite="0" draft="0" cellComments="none" useFirstPageNumber="0" errors="displayed" horizontalDpi="300" verticalDpi="300" copies="1"/>
  <headerFooter/>
  <rowBreaks count="1" manualBreakCount="1">
    <brk id="21" man="1" max="23"/>
  </rowBreaks>
  <colBreaks count="1" manualBreakCount="1">
    <brk id="24" man="1" max="21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A297" zoomScale="75" workbookViewId="0">
      <selection activeCell="G354" activeCellId="0" sqref="G354"/>
    </sheetView>
  </sheetViews>
  <sheetFormatPr defaultColWidth="9.109375" defaultRowHeight="15.6"/>
  <cols>
    <col customWidth="1" min="1" max="1" style="235" width="27.44140625"/>
    <col customWidth="1" min="2"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21.88671875"/>
    <col customWidth="1" min="12" max="12" style="235" width="13"/>
    <col customWidth="1" min="13" max="13" style="235" width="17.109375"/>
    <col customWidth="1" min="14" max="14" style="235" width="11.109375"/>
    <col customWidth="1" min="15" max="15" style="235" width="18.109375"/>
    <col customWidth="1" min="16" max="16" style="235" width="16.33203125"/>
    <col customWidth="1" min="17" max="21" style="235" width="11.109375"/>
    <col customWidth="1" min="22" max="22" style="235" width="16.5546875"/>
    <col customWidth="1" min="23" max="27" style="235" width="11.109375"/>
    <col customWidth="1" min="28" max="28" style="235" width="16.33203125"/>
    <col customWidth="1" min="29" max="33" style="235" width="11.109375"/>
    <col customWidth="1" min="34" max="34" style="235" width="17.6640625"/>
    <col customWidth="1" min="35"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c r="A1" s="406"/>
      <c r="B1" s="407"/>
      <c r="C1" s="407"/>
      <c r="D1" s="407"/>
      <c r="E1" s="407"/>
      <c r="F1" s="407"/>
      <c r="G1" s="407"/>
      <c r="H1" s="408"/>
    </row>
    <row r="2" hidden="1">
      <c r="A2" s="409"/>
    </row>
    <row r="3" hidden="1">
      <c r="A3" s="409"/>
    </row>
    <row r="4" hidden="1">
      <c r="A4" s="409"/>
    </row>
    <row r="5" ht="16.199999999999999"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idden="1">
      <c r="A24" s="410" t="e">
        <f t="shared" ref="A24:A38" si="1146">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idden="1">
      <c r="A25" s="410" t="e">
        <f t="shared" si="1146"/>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idden="1">
      <c r="A26" s="410" t="e">
        <f t="shared" si="1146"/>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idden="1">
      <c r="A27" s="410" t="e">
        <f t="shared" si="1146"/>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idden="1">
      <c r="A28" s="410" t="e">
        <f t="shared" si="1146"/>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idden="1">
      <c r="A29" s="445" t="e">
        <f t="shared" si="1146"/>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idden="1">
      <c r="A30" s="445" t="e">
        <f t="shared" si="1146"/>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idden="1">
      <c r="A31" s="445" t="e">
        <f t="shared" si="1146"/>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idden="1">
      <c r="A32" s="445" t="e">
        <f t="shared" si="1146"/>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idden="1">
      <c r="A33" s="445" t="e">
        <f t="shared" si="1146"/>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idden="1">
      <c r="A34" s="445" t="e">
        <f t="shared" si="1146"/>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idden="1">
      <c r="A35" s="445" t="e">
        <f t="shared" si="1146"/>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idden="1">
      <c r="A36" s="445" t="e">
        <f t="shared" si="1146"/>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idden="1">
      <c r="A37" s="445" t="e">
        <f t="shared" si="1146"/>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1146"/>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idden="1">
      <c r="A42" s="445" t="s">
        <v>800</v>
      </c>
      <c r="B42" s="417"/>
      <c r="C42" s="417"/>
      <c r="D42" s="451">
        <f t="shared" ref="D42:D43" si="1147">D314</f>
        <v>0</v>
      </c>
      <c r="E42" s="235" t="s">
        <v>415</v>
      </c>
      <c r="J42" s="451">
        <f t="shared" ref="J42:J43" si="1148">J314</f>
        <v>0</v>
      </c>
      <c r="P42" s="451">
        <f t="shared" ref="P42:P43" si="1149">P314</f>
        <v>0</v>
      </c>
      <c r="V42" s="451">
        <f t="shared" ref="V42:V43" si="1150">V314</f>
        <v>0</v>
      </c>
      <c r="AB42" s="451">
        <f t="shared" ref="AB42:AB43" si="1151">AB314</f>
        <v>0</v>
      </c>
      <c r="AH42" s="451">
        <f t="shared" ref="AH42:AH43" si="1152">AH314</f>
        <v>0</v>
      </c>
      <c r="AN42" s="451">
        <f t="shared" ref="AN42:AN43" si="1153">AN314</f>
        <v>0</v>
      </c>
      <c r="AT42" s="451">
        <f t="shared" ref="AT42:AT43" si="1154">AT314</f>
        <v>0</v>
      </c>
      <c r="AZ42" s="451">
        <f t="shared" ref="AZ42:AZ43" si="1155">AZ314</f>
        <v>0</v>
      </c>
      <c r="BF42" s="451">
        <f t="shared" ref="BF42:BF43" si="1156">BF314</f>
        <v>0</v>
      </c>
      <c r="BL42" s="451">
        <f t="shared" ref="BL42:BL43" si="1157">BL314</f>
        <v>0</v>
      </c>
      <c r="BR42" s="451">
        <f t="shared" ref="BR42:BR43" si="1158">BR314</f>
        <v>0</v>
      </c>
      <c r="BX42" s="451">
        <f t="shared" ref="BX42:BX43" si="1159">BX314</f>
        <v>0</v>
      </c>
      <c r="BZ42" s="433"/>
      <c r="CD42" s="451">
        <f t="shared" ref="CD42:CD43" si="1160">CD314</f>
        <v>0</v>
      </c>
      <c r="CJ42" s="451">
        <f t="shared" ref="CJ42:CJ43" si="1161">CJ314</f>
        <v>0</v>
      </c>
      <c r="CL42" s="433"/>
    </row>
    <row r="43" hidden="1">
      <c r="A43" s="445">
        <f>SUM(D44:CY44)</f>
        <v>0</v>
      </c>
      <c r="B43" s="433"/>
      <c r="C43" s="417"/>
      <c r="D43" s="451">
        <f t="shared" si="1147"/>
        <v>0</v>
      </c>
      <c r="E43" s="235" t="s">
        <v>801</v>
      </c>
      <c r="G43" s="445">
        <f>A43</f>
        <v>0</v>
      </c>
      <c r="J43" s="451">
        <f t="shared" si="1148"/>
        <v>0</v>
      </c>
      <c r="M43" s="445">
        <f>G43</f>
        <v>0</v>
      </c>
      <c r="P43" s="451">
        <f t="shared" si="1149"/>
        <v>0</v>
      </c>
      <c r="S43" s="445">
        <f>M43</f>
        <v>0</v>
      </c>
      <c r="V43" s="451">
        <f t="shared" si="1150"/>
        <v>0</v>
      </c>
      <c r="Y43" s="445">
        <f>S43</f>
        <v>0</v>
      </c>
      <c r="AB43" s="451">
        <f t="shared" si="1151"/>
        <v>0</v>
      </c>
      <c r="AE43" s="445">
        <f>Y43</f>
        <v>0</v>
      </c>
      <c r="AH43" s="451">
        <f t="shared" si="1152"/>
        <v>0</v>
      </c>
      <c r="AK43" s="445">
        <f>AE43</f>
        <v>0</v>
      </c>
      <c r="AN43" s="451">
        <f t="shared" si="1153"/>
        <v>0</v>
      </c>
      <c r="AQ43" s="445">
        <f>AK43</f>
        <v>0</v>
      </c>
      <c r="AT43" s="451">
        <f t="shared" si="1154"/>
        <v>0</v>
      </c>
      <c r="AW43" s="445">
        <f>AQ43</f>
        <v>0</v>
      </c>
      <c r="AZ43" s="451">
        <f t="shared" si="1155"/>
        <v>0</v>
      </c>
      <c r="BC43" s="445">
        <f>AW43</f>
        <v>0</v>
      </c>
      <c r="BF43" s="451">
        <f t="shared" si="1156"/>
        <v>0</v>
      </c>
      <c r="BI43" s="445">
        <f>BC43</f>
        <v>0</v>
      </c>
      <c r="BL43" s="451">
        <f t="shared" si="1157"/>
        <v>0</v>
      </c>
      <c r="BO43" s="445">
        <f>BI43</f>
        <v>0</v>
      </c>
      <c r="BR43" s="451">
        <f t="shared" si="1158"/>
        <v>0</v>
      </c>
      <c r="BU43" s="445">
        <f>BO43</f>
        <v>0</v>
      </c>
      <c r="BX43" s="451">
        <f t="shared" si="1159"/>
        <v>0</v>
      </c>
      <c r="BZ43" s="433"/>
      <c r="CA43" s="445">
        <f>BU43</f>
        <v>0</v>
      </c>
      <c r="CD43" s="451">
        <f t="shared" si="1160"/>
        <v>0</v>
      </c>
      <c r="CG43" s="445">
        <f>CA43</f>
        <v>0</v>
      </c>
      <c r="CJ43" s="451">
        <f t="shared" si="1161"/>
        <v>0</v>
      </c>
      <c r="CL43" s="433"/>
    </row>
    <row r="44"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idden="1">
      <c r="A47" s="410" t="e">
        <f>A77+A24</f>
        <v>#REF!</v>
      </c>
      <c r="B47" s="417"/>
      <c r="C47" s="417"/>
      <c r="D47" s="451">
        <f>IF(D46=0,0,D46*D45)</f>
        <v>0</v>
      </c>
      <c r="E47" s="235" t="s">
        <v>806</v>
      </c>
      <c r="G47" s="445" t="e">
        <f t="shared" ref="G47:G61" si="1162">A47</f>
        <v>#REF!</v>
      </c>
      <c r="H47" s="433"/>
      <c r="J47" s="451">
        <f>IF(J46=0,0,J46*J45)</f>
        <v>0</v>
      </c>
      <c r="M47" s="445" t="e">
        <f t="shared" ref="M47:M61" si="1163">G47</f>
        <v>#REF!</v>
      </c>
      <c r="N47" s="433"/>
      <c r="P47" s="451">
        <f>IF(P46=0,0,P46*P45)</f>
        <v>0</v>
      </c>
      <c r="S47" s="445" t="e">
        <f t="shared" ref="S47:S61" si="1164">M47</f>
        <v>#REF!</v>
      </c>
      <c r="T47" s="433"/>
      <c r="V47" s="451">
        <f>IF(V46=0,0,V46*V45)</f>
        <v>0</v>
      </c>
      <c r="Y47" s="445" t="e">
        <f t="shared" ref="Y47:Y61" si="1165">S47</f>
        <v>#REF!</v>
      </c>
      <c r="Z47" s="433"/>
      <c r="AB47" s="451">
        <f>IF(AB46=0,0,AB46*AB45)</f>
        <v>0</v>
      </c>
      <c r="AE47" s="445" t="e">
        <f t="shared" ref="AE47:AE61" si="1166">Y47</f>
        <v>#REF!</v>
      </c>
      <c r="AF47" s="433"/>
      <c r="AH47" s="451">
        <f>IF(AH46=0,0,AH46*AH45)</f>
        <v>0</v>
      </c>
      <c r="AK47" s="445" t="e">
        <f t="shared" ref="AK47:AK61" si="1167">AE47</f>
        <v>#REF!</v>
      </c>
      <c r="AL47" s="433"/>
      <c r="AN47" s="451">
        <f>IF(AN46=0,0,AN46*AN45)</f>
        <v>0</v>
      </c>
      <c r="AQ47" s="445" t="e">
        <f t="shared" ref="AQ47:AQ61" si="1168">AK47</f>
        <v>#REF!</v>
      </c>
      <c r="AR47" s="433"/>
      <c r="AT47" s="451">
        <f>IF(AT46=0,0,AT46*AT45)</f>
        <v>0</v>
      </c>
      <c r="AW47" s="445" t="e">
        <f t="shared" ref="AW47:AW61" si="1169">AQ47</f>
        <v>#REF!</v>
      </c>
      <c r="AX47" s="433"/>
      <c r="AZ47" s="451">
        <f>IF(AZ46=0,0,AZ46*AZ45)</f>
        <v>0</v>
      </c>
      <c r="BC47" s="445" t="e">
        <f t="shared" ref="BC47:BC61" si="1170">AW47</f>
        <v>#REF!</v>
      </c>
      <c r="BD47" s="433"/>
      <c r="BF47" s="451">
        <f>IF(BF46=0,0,BF46*BF45)</f>
        <v>0</v>
      </c>
      <c r="BI47" s="445" t="e">
        <f t="shared" ref="BI47:BI61" si="1171">BC47</f>
        <v>#REF!</v>
      </c>
      <c r="BJ47" s="433"/>
      <c r="BL47" s="451">
        <f>IF(BL46=0,0,BL46*BL45)</f>
        <v>0</v>
      </c>
      <c r="BO47" s="445" t="e">
        <f t="shared" ref="BO47:BO61" si="1172">BI47</f>
        <v>#REF!</v>
      </c>
      <c r="BP47" s="433"/>
      <c r="BR47" s="451">
        <f>IF(BR46=0,0,BR46*BR45)</f>
        <v>0</v>
      </c>
      <c r="BU47" s="445" t="e">
        <f t="shared" ref="BU47:BU61" si="1173">BO47</f>
        <v>#REF!</v>
      </c>
      <c r="BV47" s="433"/>
      <c r="BX47" s="451">
        <f>IF(BX46=0,0,BX46*BX45)</f>
        <v>0</v>
      </c>
      <c r="BZ47" s="433"/>
      <c r="CA47" s="445" t="e">
        <f t="shared" ref="CA47:CA61" si="1174">BU47</f>
        <v>#REF!</v>
      </c>
      <c r="CB47" s="433"/>
      <c r="CD47" s="451">
        <f>IF(CD46=0,0,CD46*CD45)</f>
        <v>0</v>
      </c>
      <c r="CG47" s="445" t="e">
        <f t="shared" ref="CG47:CG61" si="1175">CA47</f>
        <v>#REF!</v>
      </c>
      <c r="CH47" s="433"/>
      <c r="CJ47" s="451">
        <f>IF(CJ46=0,0,CJ46*CJ45)</f>
        <v>0</v>
      </c>
      <c r="CL47" s="433"/>
    </row>
    <row r="48" hidden="1">
      <c r="A48" s="410" t="e">
        <f>A25+A76</f>
        <v>#REF!</v>
      </c>
      <c r="B48" s="417"/>
      <c r="D48" s="451" t="e">
        <f>(A47+D46)*D45</f>
        <v>#REF!</v>
      </c>
      <c r="G48" s="445" t="e">
        <f t="shared" si="1162"/>
        <v>#REF!</v>
      </c>
      <c r="H48" s="433"/>
      <c r="J48" s="451" t="e">
        <f>(G47+J46)*J45</f>
        <v>#REF!</v>
      </c>
      <c r="M48" s="445" t="e">
        <f t="shared" si="1163"/>
        <v>#REF!</v>
      </c>
      <c r="N48" s="433"/>
      <c r="P48" s="451" t="e">
        <f>(M47+P46)*P45</f>
        <v>#REF!</v>
      </c>
      <c r="S48" s="445" t="e">
        <f t="shared" si="1164"/>
        <v>#REF!</v>
      </c>
      <c r="T48" s="433"/>
      <c r="V48" s="451" t="e">
        <f>(S47+V46)*V45</f>
        <v>#REF!</v>
      </c>
      <c r="Y48" s="445" t="e">
        <f t="shared" si="1165"/>
        <v>#REF!</v>
      </c>
      <c r="Z48" s="433"/>
      <c r="AB48" s="451" t="e">
        <f>(Y47+AB46)*AB45</f>
        <v>#REF!</v>
      </c>
      <c r="AE48" s="445" t="e">
        <f t="shared" si="1166"/>
        <v>#REF!</v>
      </c>
      <c r="AF48" s="433"/>
      <c r="AH48" s="451" t="e">
        <f>(AE47+AH46)*AH45</f>
        <v>#REF!</v>
      </c>
      <c r="AK48" s="445" t="e">
        <f t="shared" si="1167"/>
        <v>#REF!</v>
      </c>
      <c r="AL48" s="433"/>
      <c r="AN48" s="451" t="e">
        <f>(AK47+AN46)*AN45</f>
        <v>#REF!</v>
      </c>
      <c r="AQ48" s="445" t="e">
        <f t="shared" si="1168"/>
        <v>#REF!</v>
      </c>
      <c r="AR48" s="433"/>
      <c r="AT48" s="451" t="e">
        <f>(AQ47+AT46)*AT45</f>
        <v>#REF!</v>
      </c>
      <c r="AW48" s="445" t="e">
        <f t="shared" si="1169"/>
        <v>#REF!</v>
      </c>
      <c r="AX48" s="433"/>
      <c r="AZ48" s="451" t="e">
        <f>(AW47+AZ46)*AZ45</f>
        <v>#REF!</v>
      </c>
      <c r="BC48" s="445" t="e">
        <f t="shared" si="1170"/>
        <v>#REF!</v>
      </c>
      <c r="BD48" s="433"/>
      <c r="BF48" s="451" t="e">
        <f>(BC47+BF46)*BF45</f>
        <v>#REF!</v>
      </c>
      <c r="BI48" s="445" t="e">
        <f t="shared" si="1171"/>
        <v>#REF!</v>
      </c>
      <c r="BJ48" s="433"/>
      <c r="BL48" s="451" t="e">
        <f>(BI47+BL46)*BL45</f>
        <v>#REF!</v>
      </c>
      <c r="BO48" s="445" t="e">
        <f t="shared" si="1172"/>
        <v>#REF!</v>
      </c>
      <c r="BP48" s="433"/>
      <c r="BR48" s="451" t="e">
        <f>(BO47+BR46)*BR45</f>
        <v>#REF!</v>
      </c>
      <c r="BU48" s="445" t="e">
        <f t="shared" si="1173"/>
        <v>#REF!</v>
      </c>
      <c r="BV48" s="433"/>
      <c r="BX48" s="451" t="e">
        <f>(BU47+BX46)*BX45</f>
        <v>#REF!</v>
      </c>
      <c r="BZ48" s="433"/>
      <c r="CA48" s="445" t="e">
        <f t="shared" si="1174"/>
        <v>#REF!</v>
      </c>
      <c r="CB48" s="433"/>
      <c r="CD48" s="451" t="e">
        <f>(CA47+CD46)*CD45</f>
        <v>#REF!</v>
      </c>
      <c r="CG48" s="445" t="e">
        <f t="shared" si="1175"/>
        <v>#REF!</v>
      </c>
      <c r="CH48" s="433"/>
      <c r="CJ48" s="451" t="e">
        <f>(CG47+CJ46)*CJ45</f>
        <v>#REF!</v>
      </c>
      <c r="CL48" s="433"/>
    </row>
    <row r="49" hidden="1">
      <c r="A49" s="410" t="e">
        <f>A26+A75</f>
        <v>#REF!</v>
      </c>
      <c r="B49" s="417"/>
      <c r="D49" s="451" t="e">
        <f>(A48+D46)*D45</f>
        <v>#REF!</v>
      </c>
      <c r="G49" s="445" t="e">
        <f t="shared" si="1162"/>
        <v>#REF!</v>
      </c>
      <c r="H49" s="433"/>
      <c r="J49" s="451" t="e">
        <f>(G48+J46)*J45</f>
        <v>#REF!</v>
      </c>
      <c r="M49" s="445" t="e">
        <f t="shared" si="1163"/>
        <v>#REF!</v>
      </c>
      <c r="N49" s="433"/>
      <c r="P49" s="451" t="e">
        <f>(M48+P46)*P45</f>
        <v>#REF!</v>
      </c>
      <c r="S49" s="445" t="e">
        <f t="shared" si="1164"/>
        <v>#REF!</v>
      </c>
      <c r="T49" s="433"/>
      <c r="V49" s="451" t="e">
        <f>(S48+V46)*V45</f>
        <v>#REF!</v>
      </c>
      <c r="Y49" s="445" t="e">
        <f t="shared" si="1165"/>
        <v>#REF!</v>
      </c>
      <c r="Z49" s="433"/>
      <c r="AB49" s="451" t="e">
        <f>(Y48+AB46)*AB45</f>
        <v>#REF!</v>
      </c>
      <c r="AE49" s="445" t="e">
        <f t="shared" si="1166"/>
        <v>#REF!</v>
      </c>
      <c r="AF49" s="433"/>
      <c r="AH49" s="451" t="e">
        <f>(AE48+AH46)*AH45</f>
        <v>#REF!</v>
      </c>
      <c r="AK49" s="445" t="e">
        <f t="shared" si="1167"/>
        <v>#REF!</v>
      </c>
      <c r="AL49" s="433"/>
      <c r="AN49" s="451" t="e">
        <f>(AK48+AN46)*AN45</f>
        <v>#REF!</v>
      </c>
      <c r="AQ49" s="445" t="e">
        <f t="shared" si="1168"/>
        <v>#REF!</v>
      </c>
      <c r="AR49" s="433"/>
      <c r="AT49" s="451" t="e">
        <f>(AQ48+AT46)*AT45</f>
        <v>#REF!</v>
      </c>
      <c r="AW49" s="445" t="e">
        <f t="shared" si="1169"/>
        <v>#REF!</v>
      </c>
      <c r="AX49" s="433"/>
      <c r="AZ49" s="451" t="e">
        <f>(AW48+AZ46)*AZ45</f>
        <v>#REF!</v>
      </c>
      <c r="BC49" s="445" t="e">
        <f t="shared" si="1170"/>
        <v>#REF!</v>
      </c>
      <c r="BD49" s="433"/>
      <c r="BF49" s="451" t="e">
        <f>(BC48+BF46)*BF45</f>
        <v>#REF!</v>
      </c>
      <c r="BI49" s="445" t="e">
        <f t="shared" si="1171"/>
        <v>#REF!</v>
      </c>
      <c r="BJ49" s="433"/>
      <c r="BL49" s="451" t="e">
        <f>(BI48+BL46)*BL45</f>
        <v>#REF!</v>
      </c>
      <c r="BO49" s="445" t="e">
        <f t="shared" si="1172"/>
        <v>#REF!</v>
      </c>
      <c r="BP49" s="433"/>
      <c r="BR49" s="451" t="e">
        <f>(BO48+BR46)*BR45</f>
        <v>#REF!</v>
      </c>
      <c r="BU49" s="445" t="e">
        <f t="shared" si="1173"/>
        <v>#REF!</v>
      </c>
      <c r="BV49" s="433"/>
      <c r="BX49" s="451" t="e">
        <f>(BU48+BX46)*BX45</f>
        <v>#REF!</v>
      </c>
      <c r="BZ49" s="433"/>
      <c r="CA49" s="445" t="e">
        <f t="shared" si="1174"/>
        <v>#REF!</v>
      </c>
      <c r="CB49" s="433"/>
      <c r="CD49" s="451" t="e">
        <f>(CA48+CD46)*CD45</f>
        <v>#REF!</v>
      </c>
      <c r="CG49" s="445" t="e">
        <f t="shared" si="1175"/>
        <v>#REF!</v>
      </c>
      <c r="CH49" s="433"/>
      <c r="CJ49" s="451" t="e">
        <f>(CG48+CJ46)*CJ45</f>
        <v>#REF!</v>
      </c>
      <c r="CL49" s="433"/>
    </row>
    <row r="50" hidden="1">
      <c r="A50" s="410" t="e">
        <f>A27+A74</f>
        <v>#REF!</v>
      </c>
      <c r="B50" s="417"/>
      <c r="D50" s="451" t="e">
        <f>(A49+D46)*D45</f>
        <v>#REF!</v>
      </c>
      <c r="G50" s="445" t="e">
        <f t="shared" si="1162"/>
        <v>#REF!</v>
      </c>
      <c r="J50" s="451" t="e">
        <f>(G49+J46)*J45</f>
        <v>#REF!</v>
      </c>
      <c r="M50" s="445" t="e">
        <f t="shared" si="1163"/>
        <v>#REF!</v>
      </c>
      <c r="N50" s="433"/>
      <c r="P50" s="451" t="e">
        <f>(M49+P46)*P45</f>
        <v>#REF!</v>
      </c>
      <c r="S50" s="445" t="e">
        <f t="shared" si="1164"/>
        <v>#REF!</v>
      </c>
      <c r="T50" s="433"/>
      <c r="V50" s="451" t="e">
        <f>(S49+V46)*V45</f>
        <v>#REF!</v>
      </c>
      <c r="Y50" s="445" t="e">
        <f t="shared" si="1165"/>
        <v>#REF!</v>
      </c>
      <c r="Z50" s="433"/>
      <c r="AB50" s="451" t="e">
        <f>(Y49+AB46)*AB45</f>
        <v>#REF!</v>
      </c>
      <c r="AE50" s="445" t="e">
        <f t="shared" si="1166"/>
        <v>#REF!</v>
      </c>
      <c r="AF50" s="433"/>
      <c r="AH50" s="451" t="e">
        <f>(AE49+AH46)*AH45</f>
        <v>#REF!</v>
      </c>
      <c r="AK50" s="445" t="e">
        <f t="shared" si="1167"/>
        <v>#REF!</v>
      </c>
      <c r="AL50" s="433"/>
      <c r="AN50" s="451" t="e">
        <f>(AK49+AN46)*AN45</f>
        <v>#REF!</v>
      </c>
      <c r="AQ50" s="445" t="e">
        <f t="shared" si="1168"/>
        <v>#REF!</v>
      </c>
      <c r="AR50" s="433"/>
      <c r="AT50" s="451" t="e">
        <f>(AQ49+AT46)*AT45</f>
        <v>#REF!</v>
      </c>
      <c r="AW50" s="445" t="e">
        <f t="shared" si="1169"/>
        <v>#REF!</v>
      </c>
      <c r="AX50" s="433"/>
      <c r="AZ50" s="451" t="e">
        <f>(AW49+AZ46)*AZ45</f>
        <v>#REF!</v>
      </c>
      <c r="BC50" s="445" t="e">
        <f t="shared" si="1170"/>
        <v>#REF!</v>
      </c>
      <c r="BD50" s="433"/>
      <c r="BF50" s="451" t="e">
        <f>(BC49+BF46)*BF45</f>
        <v>#REF!</v>
      </c>
      <c r="BI50" s="445" t="e">
        <f t="shared" si="1171"/>
        <v>#REF!</v>
      </c>
      <c r="BJ50" s="433"/>
      <c r="BL50" s="451" t="e">
        <f>(BI49+BL46)*BL45</f>
        <v>#REF!</v>
      </c>
      <c r="BO50" s="445" t="e">
        <f t="shared" si="1172"/>
        <v>#REF!</v>
      </c>
      <c r="BP50" s="433"/>
      <c r="BR50" s="451" t="e">
        <f>(BO49+BR46)*BR45</f>
        <v>#REF!</v>
      </c>
      <c r="BU50" s="445" t="e">
        <f t="shared" si="1173"/>
        <v>#REF!</v>
      </c>
      <c r="BV50" s="433"/>
      <c r="BX50" s="451" t="e">
        <f>(BU49+BX46)*BX45</f>
        <v>#REF!</v>
      </c>
      <c r="BZ50" s="433"/>
      <c r="CA50" s="445" t="e">
        <f t="shared" si="1174"/>
        <v>#REF!</v>
      </c>
      <c r="CB50" s="433"/>
      <c r="CD50" s="451" t="e">
        <f>(CA49+CD46)*CD45</f>
        <v>#REF!</v>
      </c>
      <c r="CG50" s="445" t="e">
        <f t="shared" si="1175"/>
        <v>#REF!</v>
      </c>
      <c r="CH50" s="433"/>
      <c r="CJ50" s="451" t="e">
        <f>(CG49+CJ46)*CJ45</f>
        <v>#REF!</v>
      </c>
      <c r="CL50" s="433"/>
    </row>
    <row r="51" hidden="1">
      <c r="A51" s="410" t="e">
        <f>A28+A73</f>
        <v>#REF!</v>
      </c>
      <c r="B51" s="417"/>
      <c r="D51" s="451" t="e">
        <f>(A50+D46)*D45</f>
        <v>#REF!</v>
      </c>
      <c r="G51" s="445" t="e">
        <f t="shared" si="1162"/>
        <v>#REF!</v>
      </c>
      <c r="J51" s="451" t="e">
        <f>(G50+J46)*J45</f>
        <v>#REF!</v>
      </c>
      <c r="M51" s="445" t="e">
        <f t="shared" si="1163"/>
        <v>#REF!</v>
      </c>
      <c r="N51" s="433"/>
      <c r="P51" s="451" t="e">
        <f>(M50+P46)*P45</f>
        <v>#REF!</v>
      </c>
      <c r="S51" s="445" t="e">
        <f t="shared" si="1164"/>
        <v>#REF!</v>
      </c>
      <c r="T51" s="433"/>
      <c r="V51" s="451" t="e">
        <f>(S50+V46)*V45</f>
        <v>#REF!</v>
      </c>
      <c r="Y51" s="445" t="e">
        <f t="shared" si="1165"/>
        <v>#REF!</v>
      </c>
      <c r="Z51" s="433"/>
      <c r="AB51" s="451" t="e">
        <f>(Y50+AB46)*AB45</f>
        <v>#REF!</v>
      </c>
      <c r="AE51" s="445" t="e">
        <f t="shared" si="1166"/>
        <v>#REF!</v>
      </c>
      <c r="AF51" s="433"/>
      <c r="AH51" s="451" t="e">
        <f>(AE50+AH46)*AH45</f>
        <v>#REF!</v>
      </c>
      <c r="AK51" s="445" t="e">
        <f t="shared" si="1167"/>
        <v>#REF!</v>
      </c>
      <c r="AL51" s="433"/>
      <c r="AN51" s="451" t="e">
        <f>(AK50+AN46)*AN45</f>
        <v>#REF!</v>
      </c>
      <c r="AQ51" s="445" t="e">
        <f t="shared" si="1168"/>
        <v>#REF!</v>
      </c>
      <c r="AR51" s="433"/>
      <c r="AT51" s="451" t="e">
        <f>(AQ50+AT46)*AT45</f>
        <v>#REF!</v>
      </c>
      <c r="AW51" s="445" t="e">
        <f t="shared" si="1169"/>
        <v>#REF!</v>
      </c>
      <c r="AX51" s="433"/>
      <c r="AZ51" s="451" t="e">
        <f>(AW50+AZ46)*AZ45</f>
        <v>#REF!</v>
      </c>
      <c r="BC51" s="445" t="e">
        <f t="shared" si="1170"/>
        <v>#REF!</v>
      </c>
      <c r="BD51" s="433"/>
      <c r="BF51" s="451" t="e">
        <f>(BC50+BF46)*BF45</f>
        <v>#REF!</v>
      </c>
      <c r="BI51" s="445" t="e">
        <f t="shared" si="1171"/>
        <v>#REF!</v>
      </c>
      <c r="BJ51" s="433"/>
      <c r="BL51" s="451" t="e">
        <f>(BI50+BL46)*BL45</f>
        <v>#REF!</v>
      </c>
      <c r="BO51" s="445" t="e">
        <f t="shared" si="1172"/>
        <v>#REF!</v>
      </c>
      <c r="BP51" s="433"/>
      <c r="BR51" s="451" t="e">
        <f>(BO50+BR46)*BR45</f>
        <v>#REF!</v>
      </c>
      <c r="BU51" s="445" t="e">
        <f t="shared" si="1173"/>
        <v>#REF!</v>
      </c>
      <c r="BV51" s="433"/>
      <c r="BX51" s="451" t="e">
        <f>(BU50+BX46)*BX45</f>
        <v>#REF!</v>
      </c>
      <c r="BZ51" s="433"/>
      <c r="CA51" s="445" t="e">
        <f t="shared" si="1174"/>
        <v>#REF!</v>
      </c>
      <c r="CB51" s="433"/>
      <c r="CD51" s="451" t="e">
        <f>(CA50+CD46)*CD45</f>
        <v>#REF!</v>
      </c>
      <c r="CG51" s="445" t="e">
        <f t="shared" si="1175"/>
        <v>#REF!</v>
      </c>
      <c r="CH51" s="433"/>
      <c r="CJ51" s="451" t="e">
        <f>(CG50+CJ46)*CJ45</f>
        <v>#REF!</v>
      </c>
      <c r="CL51" s="433"/>
    </row>
    <row r="52" hidden="1">
      <c r="A52" s="410" t="e">
        <f>A29+A72</f>
        <v>#REF!</v>
      </c>
      <c r="B52" s="417"/>
      <c r="D52" s="451" t="e">
        <f>(A51+D46)*D45</f>
        <v>#REF!</v>
      </c>
      <c r="G52" s="445" t="e">
        <f t="shared" si="1162"/>
        <v>#REF!</v>
      </c>
      <c r="J52" s="451" t="e">
        <f>(G51+J46)*J45</f>
        <v>#REF!</v>
      </c>
      <c r="M52" s="445" t="e">
        <f t="shared" si="1163"/>
        <v>#REF!</v>
      </c>
      <c r="N52" s="433"/>
      <c r="P52" s="451" t="e">
        <f>(M51+P46)*P45</f>
        <v>#REF!</v>
      </c>
      <c r="S52" s="445" t="e">
        <f t="shared" si="1164"/>
        <v>#REF!</v>
      </c>
      <c r="T52" s="433"/>
      <c r="V52" s="451" t="e">
        <f>(S51+V46)*V45</f>
        <v>#REF!</v>
      </c>
      <c r="Y52" s="445" t="e">
        <f t="shared" si="1165"/>
        <v>#REF!</v>
      </c>
      <c r="Z52" s="433"/>
      <c r="AB52" s="451" t="e">
        <f>(Y51+AB46)*AB45</f>
        <v>#REF!</v>
      </c>
      <c r="AE52" s="445" t="e">
        <f t="shared" si="1166"/>
        <v>#REF!</v>
      </c>
      <c r="AF52" s="433"/>
      <c r="AH52" s="451" t="e">
        <f>(AE51+AH46)*AH45</f>
        <v>#REF!</v>
      </c>
      <c r="AK52" s="445" t="e">
        <f t="shared" si="1167"/>
        <v>#REF!</v>
      </c>
      <c r="AL52" s="433"/>
      <c r="AN52" s="451" t="e">
        <f>(AK51+AN46)*AN45</f>
        <v>#REF!</v>
      </c>
      <c r="AQ52" s="445" t="e">
        <f t="shared" si="1168"/>
        <v>#REF!</v>
      </c>
      <c r="AR52" s="433"/>
      <c r="AT52" s="451" t="e">
        <f>(AQ51+AT46)*AT45</f>
        <v>#REF!</v>
      </c>
      <c r="AW52" s="445" t="e">
        <f t="shared" si="1169"/>
        <v>#REF!</v>
      </c>
      <c r="AX52" s="433"/>
      <c r="AZ52" s="451" t="e">
        <f>(AW51+AZ46)*AZ45</f>
        <v>#REF!</v>
      </c>
      <c r="BC52" s="445" t="e">
        <f t="shared" si="1170"/>
        <v>#REF!</v>
      </c>
      <c r="BD52" s="433"/>
      <c r="BF52" s="451" t="e">
        <f>(BC51+BF46)*BF45</f>
        <v>#REF!</v>
      </c>
      <c r="BI52" s="445" t="e">
        <f t="shared" si="1171"/>
        <v>#REF!</v>
      </c>
      <c r="BJ52" s="433"/>
      <c r="BL52" s="451" t="e">
        <f>(BI51+BL46)*BL45</f>
        <v>#REF!</v>
      </c>
      <c r="BO52" s="445" t="e">
        <f t="shared" si="1172"/>
        <v>#REF!</v>
      </c>
      <c r="BP52" s="433"/>
      <c r="BR52" s="451" t="e">
        <f>(BO51+BR46)*BR45</f>
        <v>#REF!</v>
      </c>
      <c r="BU52" s="445" t="e">
        <f t="shared" si="1173"/>
        <v>#REF!</v>
      </c>
      <c r="BV52" s="433"/>
      <c r="BX52" s="451" t="e">
        <f>(BU51+BX46)*BX45</f>
        <v>#REF!</v>
      </c>
      <c r="BZ52" s="433"/>
      <c r="CA52" s="445" t="e">
        <f t="shared" si="1174"/>
        <v>#REF!</v>
      </c>
      <c r="CB52" s="433"/>
      <c r="CD52" s="451" t="e">
        <f>(CA51+CD46)*CD45</f>
        <v>#REF!</v>
      </c>
      <c r="CG52" s="445" t="e">
        <f t="shared" si="1175"/>
        <v>#REF!</v>
      </c>
      <c r="CH52" s="433"/>
      <c r="CJ52" s="451" t="e">
        <f>(CG51+CJ46)*CJ45</f>
        <v>#REF!</v>
      </c>
      <c r="CL52" s="433"/>
    </row>
    <row r="53" hidden="1">
      <c r="A53" s="410" t="e">
        <f>A30+A71</f>
        <v>#REF!</v>
      </c>
      <c r="B53" s="417"/>
      <c r="D53" s="451" t="e">
        <f>(A52+D46)*D45</f>
        <v>#REF!</v>
      </c>
      <c r="G53" s="445" t="e">
        <f t="shared" si="1162"/>
        <v>#REF!</v>
      </c>
      <c r="J53" s="451" t="e">
        <f>(G52+J46)*J45</f>
        <v>#REF!</v>
      </c>
      <c r="M53" s="445" t="e">
        <f t="shared" si="1163"/>
        <v>#REF!</v>
      </c>
      <c r="N53" s="433"/>
      <c r="P53" s="451" t="e">
        <f>(M52+P46)*P45</f>
        <v>#REF!</v>
      </c>
      <c r="S53" s="445" t="e">
        <f t="shared" si="1164"/>
        <v>#REF!</v>
      </c>
      <c r="T53" s="433"/>
      <c r="V53" s="451" t="e">
        <f>(S52+V46)*V45</f>
        <v>#REF!</v>
      </c>
      <c r="Y53" s="445" t="e">
        <f t="shared" si="1165"/>
        <v>#REF!</v>
      </c>
      <c r="Z53" s="433"/>
      <c r="AB53" s="451" t="e">
        <f>(Y52+AB46)*AB45</f>
        <v>#REF!</v>
      </c>
      <c r="AE53" s="445" t="e">
        <f t="shared" si="1166"/>
        <v>#REF!</v>
      </c>
      <c r="AF53" s="433"/>
      <c r="AH53" s="451" t="e">
        <f>(AE52+AH46)*AH45</f>
        <v>#REF!</v>
      </c>
      <c r="AK53" s="445" t="e">
        <f t="shared" si="1167"/>
        <v>#REF!</v>
      </c>
      <c r="AL53" s="433"/>
      <c r="AN53" s="451" t="e">
        <f>(AK52+AN46)*AN45</f>
        <v>#REF!</v>
      </c>
      <c r="AQ53" s="445" t="e">
        <f t="shared" si="1168"/>
        <v>#REF!</v>
      </c>
      <c r="AR53" s="433"/>
      <c r="AT53" s="451" t="e">
        <f>(AQ52+AT46)*AT45</f>
        <v>#REF!</v>
      </c>
      <c r="AW53" s="445" t="e">
        <f t="shared" si="1169"/>
        <v>#REF!</v>
      </c>
      <c r="AX53" s="433"/>
      <c r="AZ53" s="451" t="e">
        <f>(AW52+AZ46)*AZ45</f>
        <v>#REF!</v>
      </c>
      <c r="BC53" s="445" t="e">
        <f t="shared" si="1170"/>
        <v>#REF!</v>
      </c>
      <c r="BD53" s="433"/>
      <c r="BF53" s="451" t="e">
        <f>(BC52+BF46)*BF45</f>
        <v>#REF!</v>
      </c>
      <c r="BI53" s="445" t="e">
        <f t="shared" si="1171"/>
        <v>#REF!</v>
      </c>
      <c r="BJ53" s="433"/>
      <c r="BL53" s="451" t="e">
        <f>(BI52+BL46)*BL45</f>
        <v>#REF!</v>
      </c>
      <c r="BO53" s="445" t="e">
        <f t="shared" si="1172"/>
        <v>#REF!</v>
      </c>
      <c r="BP53" s="433"/>
      <c r="BR53" s="451" t="e">
        <f>(BO52+BR46)*BR45</f>
        <v>#REF!</v>
      </c>
      <c r="BU53" s="445" t="e">
        <f t="shared" si="1173"/>
        <v>#REF!</v>
      </c>
      <c r="BV53" s="433"/>
      <c r="BX53" s="451" t="e">
        <f>(BU52+BX46)*BX45</f>
        <v>#REF!</v>
      </c>
      <c r="BZ53" s="433"/>
      <c r="CA53" s="445" t="e">
        <f t="shared" si="1174"/>
        <v>#REF!</v>
      </c>
      <c r="CB53" s="433"/>
      <c r="CD53" s="451" t="e">
        <f>(CA52+CD46)*CD45</f>
        <v>#REF!</v>
      </c>
      <c r="CG53" s="445" t="e">
        <f t="shared" si="1175"/>
        <v>#REF!</v>
      </c>
      <c r="CH53" s="433"/>
      <c r="CJ53" s="451" t="e">
        <f>(CG52+CJ46)*CJ45</f>
        <v>#REF!</v>
      </c>
      <c r="CL53" s="433"/>
    </row>
    <row r="54" hidden="1">
      <c r="A54" s="410" t="e">
        <f>A31+A70</f>
        <v>#REF!</v>
      </c>
      <c r="B54" s="417"/>
      <c r="D54" s="451" t="e">
        <f>(A53+D46)*D45</f>
        <v>#REF!</v>
      </c>
      <c r="G54" s="445" t="e">
        <f t="shared" si="1162"/>
        <v>#REF!</v>
      </c>
      <c r="J54" s="451" t="e">
        <f>(G53+J46)*J45</f>
        <v>#REF!</v>
      </c>
      <c r="M54" s="445" t="e">
        <f t="shared" si="1163"/>
        <v>#REF!</v>
      </c>
      <c r="N54" s="433"/>
      <c r="P54" s="451" t="e">
        <f>(M53+P46)*P45</f>
        <v>#REF!</v>
      </c>
      <c r="S54" s="445" t="e">
        <f t="shared" si="1164"/>
        <v>#REF!</v>
      </c>
      <c r="T54" s="433"/>
      <c r="V54" s="451" t="e">
        <f>(S53+V46)*V45</f>
        <v>#REF!</v>
      </c>
      <c r="Y54" s="445" t="e">
        <f t="shared" si="1165"/>
        <v>#REF!</v>
      </c>
      <c r="Z54" s="433"/>
      <c r="AB54" s="451" t="e">
        <f>(Y53+AB46)*AB45</f>
        <v>#REF!</v>
      </c>
      <c r="AE54" s="445" t="e">
        <f t="shared" si="1166"/>
        <v>#REF!</v>
      </c>
      <c r="AF54" s="433"/>
      <c r="AH54" s="451" t="e">
        <f>(AE53+AH46)*AH45</f>
        <v>#REF!</v>
      </c>
      <c r="AK54" s="445" t="e">
        <f t="shared" si="1167"/>
        <v>#REF!</v>
      </c>
      <c r="AL54" s="433"/>
      <c r="AN54" s="451" t="e">
        <f>(AK53+AN46)*AN45</f>
        <v>#REF!</v>
      </c>
      <c r="AQ54" s="445" t="e">
        <f t="shared" si="1168"/>
        <v>#REF!</v>
      </c>
      <c r="AR54" s="433"/>
      <c r="AT54" s="451" t="e">
        <f>(AQ53+AT46)*AT45</f>
        <v>#REF!</v>
      </c>
      <c r="AW54" s="445" t="e">
        <f t="shared" si="1169"/>
        <v>#REF!</v>
      </c>
      <c r="AX54" s="433"/>
      <c r="AZ54" s="451" t="e">
        <f>(AW53+AZ46)*AZ45</f>
        <v>#REF!</v>
      </c>
      <c r="BC54" s="445" t="e">
        <f t="shared" si="1170"/>
        <v>#REF!</v>
      </c>
      <c r="BD54" s="433"/>
      <c r="BF54" s="451" t="e">
        <f>(BC53+BF46)*BF45</f>
        <v>#REF!</v>
      </c>
      <c r="BI54" s="445" t="e">
        <f t="shared" si="1171"/>
        <v>#REF!</v>
      </c>
      <c r="BJ54" s="433"/>
      <c r="BL54" s="451" t="e">
        <f>(BI53+BL46)*BL45</f>
        <v>#REF!</v>
      </c>
      <c r="BO54" s="445" t="e">
        <f t="shared" si="1172"/>
        <v>#REF!</v>
      </c>
      <c r="BP54" s="433"/>
      <c r="BR54" s="451" t="e">
        <f>(BO53+BR46)*BR45</f>
        <v>#REF!</v>
      </c>
      <c r="BU54" s="445" t="e">
        <f t="shared" si="1173"/>
        <v>#REF!</v>
      </c>
      <c r="BV54" s="433"/>
      <c r="BX54" s="451" t="e">
        <f>(BU53+BX46)*BX45</f>
        <v>#REF!</v>
      </c>
      <c r="BZ54" s="433"/>
      <c r="CA54" s="445" t="e">
        <f t="shared" si="1174"/>
        <v>#REF!</v>
      </c>
      <c r="CB54" s="433"/>
      <c r="CD54" s="451" t="e">
        <f>(CA53+CD46)*CD45</f>
        <v>#REF!</v>
      </c>
      <c r="CG54" s="445" t="e">
        <f t="shared" si="1175"/>
        <v>#REF!</v>
      </c>
      <c r="CH54" s="433"/>
      <c r="CJ54" s="451" t="e">
        <f>(CG53+CJ46)*CJ45</f>
        <v>#REF!</v>
      </c>
      <c r="CL54" s="433"/>
    </row>
    <row r="55" hidden="1">
      <c r="A55" s="410" t="e">
        <f>A32+A69</f>
        <v>#REF!</v>
      </c>
      <c r="B55" s="417"/>
      <c r="D55" s="451" t="e">
        <f>(A54+D46)*D45</f>
        <v>#REF!</v>
      </c>
      <c r="G55" s="445" t="e">
        <f t="shared" si="1162"/>
        <v>#REF!</v>
      </c>
      <c r="J55" s="451" t="e">
        <f>(G54+J46)*J45</f>
        <v>#REF!</v>
      </c>
      <c r="M55" s="445" t="e">
        <f t="shared" si="1163"/>
        <v>#REF!</v>
      </c>
      <c r="N55" s="417"/>
      <c r="P55" s="451" t="e">
        <f>(M54+P46)*P45</f>
        <v>#REF!</v>
      </c>
      <c r="S55" s="445" t="e">
        <f t="shared" si="1164"/>
        <v>#REF!</v>
      </c>
      <c r="T55" s="417"/>
      <c r="V55" s="451" t="e">
        <f>(S54+V46)*V45</f>
        <v>#REF!</v>
      </c>
      <c r="Y55" s="445" t="e">
        <f t="shared" si="1165"/>
        <v>#REF!</v>
      </c>
      <c r="Z55" s="417"/>
      <c r="AB55" s="451" t="e">
        <f>(Y54+AB46)*AB45</f>
        <v>#REF!</v>
      </c>
      <c r="AE55" s="445" t="e">
        <f t="shared" si="1166"/>
        <v>#REF!</v>
      </c>
      <c r="AF55" s="417"/>
      <c r="AH55" s="451" t="e">
        <f>(AE54+AH46)*AH45</f>
        <v>#REF!</v>
      </c>
      <c r="AK55" s="445" t="e">
        <f t="shared" si="1167"/>
        <v>#REF!</v>
      </c>
      <c r="AL55" s="417"/>
      <c r="AN55" s="451" t="e">
        <f>(AK54+AN46)*AN45</f>
        <v>#REF!</v>
      </c>
      <c r="AQ55" s="445" t="e">
        <f t="shared" si="1168"/>
        <v>#REF!</v>
      </c>
      <c r="AR55" s="417"/>
      <c r="AT55" s="451" t="e">
        <f>(AQ54+AT46)*AT45</f>
        <v>#REF!</v>
      </c>
      <c r="AW55" s="445" t="e">
        <f t="shared" si="1169"/>
        <v>#REF!</v>
      </c>
      <c r="AX55" s="417"/>
      <c r="AZ55" s="451" t="e">
        <f>(AW54+AZ46)*AZ45</f>
        <v>#REF!</v>
      </c>
      <c r="BC55" s="445" t="e">
        <f t="shared" si="1170"/>
        <v>#REF!</v>
      </c>
      <c r="BD55" s="417"/>
      <c r="BF55" s="451" t="e">
        <f>(BC54+BF46)*BF45</f>
        <v>#REF!</v>
      </c>
      <c r="BI55" s="445" t="e">
        <f t="shared" si="1171"/>
        <v>#REF!</v>
      </c>
      <c r="BJ55" s="417"/>
      <c r="BL55" s="451" t="e">
        <f>(BI54+BL46)*BL45</f>
        <v>#REF!</v>
      </c>
      <c r="BO55" s="445" t="e">
        <f t="shared" si="1172"/>
        <v>#REF!</v>
      </c>
      <c r="BP55" s="417"/>
      <c r="BR55" s="451" t="e">
        <f>(BO54+BR46)*BR45</f>
        <v>#REF!</v>
      </c>
      <c r="BU55" s="445" t="e">
        <f t="shared" si="1173"/>
        <v>#REF!</v>
      </c>
      <c r="BV55" s="417"/>
      <c r="BX55" s="451" t="e">
        <f>(BU54+BX46)*BX45</f>
        <v>#REF!</v>
      </c>
      <c r="BZ55" s="433"/>
      <c r="CA55" s="445" t="e">
        <f t="shared" si="1174"/>
        <v>#REF!</v>
      </c>
      <c r="CB55" s="417"/>
      <c r="CD55" s="451" t="e">
        <f>(CA54+CD46)*CD45</f>
        <v>#REF!</v>
      </c>
      <c r="CG55" s="445" t="e">
        <f t="shared" si="1175"/>
        <v>#REF!</v>
      </c>
      <c r="CH55" s="417"/>
      <c r="CJ55" s="451" t="e">
        <f>(CG54+CJ46)*CJ45</f>
        <v>#REF!</v>
      </c>
      <c r="CL55" s="433"/>
    </row>
    <row r="56" hidden="1">
      <c r="A56" s="410" t="e">
        <f>A33+A68</f>
        <v>#REF!</v>
      </c>
      <c r="B56" s="417"/>
      <c r="D56" s="451" t="e">
        <f>(A55+D46)*D45</f>
        <v>#REF!</v>
      </c>
      <c r="F56" s="417"/>
      <c r="G56" s="445" t="e">
        <f t="shared" si="1162"/>
        <v>#REF!</v>
      </c>
      <c r="J56" s="451" t="e">
        <f>(G55+J46)*J45</f>
        <v>#REF!</v>
      </c>
      <c r="L56" s="417"/>
      <c r="M56" s="445" t="e">
        <f t="shared" si="1163"/>
        <v>#REF!</v>
      </c>
      <c r="N56" s="417"/>
      <c r="P56" s="451" t="e">
        <f>(M55+P46)*P45</f>
        <v>#REF!</v>
      </c>
      <c r="R56" s="417"/>
      <c r="S56" s="445" t="e">
        <f t="shared" si="1164"/>
        <v>#REF!</v>
      </c>
      <c r="T56" s="417"/>
      <c r="V56" s="451" t="e">
        <f>(S55+V46)*V45</f>
        <v>#REF!</v>
      </c>
      <c r="X56" s="417"/>
      <c r="Y56" s="445" t="e">
        <f t="shared" si="1165"/>
        <v>#REF!</v>
      </c>
      <c r="Z56" s="417"/>
      <c r="AB56" s="451" t="e">
        <f>(Y55+AB46)*AB45</f>
        <v>#REF!</v>
      </c>
      <c r="AD56" s="417"/>
      <c r="AE56" s="445" t="e">
        <f t="shared" si="1166"/>
        <v>#REF!</v>
      </c>
      <c r="AF56" s="417"/>
      <c r="AH56" s="451" t="e">
        <f>(AE55+AH46)*AH45</f>
        <v>#REF!</v>
      </c>
      <c r="AJ56" s="417"/>
      <c r="AK56" s="445" t="e">
        <f t="shared" si="1167"/>
        <v>#REF!</v>
      </c>
      <c r="AL56" s="417"/>
      <c r="AN56" s="451" t="e">
        <f>(AK55+AN46)*AN45</f>
        <v>#REF!</v>
      </c>
      <c r="AP56" s="417"/>
      <c r="AQ56" s="445" t="e">
        <f t="shared" si="1168"/>
        <v>#REF!</v>
      </c>
      <c r="AR56" s="417"/>
      <c r="AT56" s="451" t="e">
        <f>(AQ55+AT46)*AT45</f>
        <v>#REF!</v>
      </c>
      <c r="AV56" s="417"/>
      <c r="AW56" s="445" t="e">
        <f t="shared" si="1169"/>
        <v>#REF!</v>
      </c>
      <c r="AX56" s="417"/>
      <c r="AZ56" s="451" t="e">
        <f>(AW55+AZ46)*AZ45</f>
        <v>#REF!</v>
      </c>
      <c r="BB56" s="417"/>
      <c r="BC56" s="445" t="e">
        <f t="shared" si="1170"/>
        <v>#REF!</v>
      </c>
      <c r="BD56" s="417"/>
      <c r="BF56" s="451" t="e">
        <f>(BC55+BF46)*BF45</f>
        <v>#REF!</v>
      </c>
      <c r="BH56" s="417"/>
      <c r="BI56" s="445" t="e">
        <f t="shared" si="1171"/>
        <v>#REF!</v>
      </c>
      <c r="BJ56" s="417"/>
      <c r="BL56" s="451" t="e">
        <f>(BI55+BL46)*BL45</f>
        <v>#REF!</v>
      </c>
      <c r="BN56" s="417"/>
      <c r="BO56" s="445" t="e">
        <f t="shared" si="1172"/>
        <v>#REF!</v>
      </c>
      <c r="BP56" s="417"/>
      <c r="BR56" s="451" t="e">
        <f>(BO55+BR46)*BR45</f>
        <v>#REF!</v>
      </c>
      <c r="BT56" s="417"/>
      <c r="BU56" s="445" t="e">
        <f t="shared" si="1173"/>
        <v>#REF!</v>
      </c>
      <c r="BV56" s="417"/>
      <c r="BX56" s="451" t="e">
        <f>(BU55+BX46)*BX45</f>
        <v>#REF!</v>
      </c>
      <c r="BZ56" s="417"/>
      <c r="CA56" s="445" t="e">
        <f t="shared" si="1174"/>
        <v>#REF!</v>
      </c>
      <c r="CB56" s="417"/>
      <c r="CD56" s="451" t="e">
        <f>(CA55+CD46)*CD45</f>
        <v>#REF!</v>
      </c>
      <c r="CF56" s="417"/>
      <c r="CG56" s="445" t="e">
        <f t="shared" si="1175"/>
        <v>#REF!</v>
      </c>
      <c r="CH56" s="417"/>
      <c r="CJ56" s="451" t="e">
        <f>(CG55+CJ46)*CJ45</f>
        <v>#REF!</v>
      </c>
      <c r="CL56" s="417"/>
    </row>
    <row r="57" hidden="1">
      <c r="A57" s="410" t="e">
        <f>A34+A67</f>
        <v>#REF!</v>
      </c>
      <c r="B57" s="417"/>
      <c r="D57" s="451" t="e">
        <f>(A56+D46)*D45</f>
        <v>#REF!</v>
      </c>
      <c r="F57" s="417"/>
      <c r="G57" s="445" t="e">
        <f t="shared" si="1162"/>
        <v>#REF!</v>
      </c>
      <c r="J57" s="451" t="e">
        <f>(G56+J46)*J45</f>
        <v>#REF!</v>
      </c>
      <c r="L57" s="417"/>
      <c r="M57" s="445" t="e">
        <f t="shared" si="1163"/>
        <v>#REF!</v>
      </c>
      <c r="N57" s="417"/>
      <c r="P57" s="451" t="e">
        <f>(M56+P46)*P45</f>
        <v>#REF!</v>
      </c>
      <c r="R57" s="417"/>
      <c r="S57" s="445" t="e">
        <f t="shared" si="1164"/>
        <v>#REF!</v>
      </c>
      <c r="T57" s="433"/>
      <c r="V57" s="451" t="e">
        <f>(S56+V46)*V45</f>
        <v>#REF!</v>
      </c>
      <c r="X57" s="417"/>
      <c r="Y57" s="445" t="e">
        <f t="shared" si="1165"/>
        <v>#REF!</v>
      </c>
      <c r="Z57" s="433"/>
      <c r="AB57" s="451" t="e">
        <f>(Y56+AB46)*AB45</f>
        <v>#REF!</v>
      </c>
      <c r="AD57" s="417"/>
      <c r="AE57" s="445" t="e">
        <f t="shared" si="1166"/>
        <v>#REF!</v>
      </c>
      <c r="AF57" s="433"/>
      <c r="AH57" s="451" t="e">
        <f>(AE56+AH46)*AH45</f>
        <v>#REF!</v>
      </c>
      <c r="AJ57" s="417"/>
      <c r="AK57" s="445" t="e">
        <f t="shared" si="1167"/>
        <v>#REF!</v>
      </c>
      <c r="AL57" s="433"/>
      <c r="AN57" s="451" t="e">
        <f>(AK56+AN46)*AN45</f>
        <v>#REF!</v>
      </c>
      <c r="AP57" s="417"/>
      <c r="AQ57" s="445" t="e">
        <f t="shared" si="1168"/>
        <v>#REF!</v>
      </c>
      <c r="AR57" s="433"/>
      <c r="AT57" s="451" t="e">
        <f>(AQ56+AT46)*AT45</f>
        <v>#REF!</v>
      </c>
      <c r="AV57" s="417"/>
      <c r="AW57" s="445" t="e">
        <f t="shared" si="1169"/>
        <v>#REF!</v>
      </c>
      <c r="AX57" s="433"/>
      <c r="AZ57" s="451" t="e">
        <f>(AW56+AZ46)*AZ45</f>
        <v>#REF!</v>
      </c>
      <c r="BB57" s="417"/>
      <c r="BC57" s="445" t="e">
        <f t="shared" si="1170"/>
        <v>#REF!</v>
      </c>
      <c r="BD57" s="433"/>
      <c r="BF57" s="451" t="e">
        <f>(BC56+BF46)*BF45</f>
        <v>#REF!</v>
      </c>
      <c r="BH57" s="417"/>
      <c r="BI57" s="445" t="e">
        <f t="shared" si="1171"/>
        <v>#REF!</v>
      </c>
      <c r="BJ57" s="433"/>
      <c r="BL57" s="451" t="e">
        <f>(BI56+BL46)*BL45</f>
        <v>#REF!</v>
      </c>
      <c r="BN57" s="417"/>
      <c r="BO57" s="445" t="e">
        <f t="shared" si="1172"/>
        <v>#REF!</v>
      </c>
      <c r="BP57" s="433"/>
      <c r="BR57" s="451" t="e">
        <f>(BO56+BR46)*BR45</f>
        <v>#REF!</v>
      </c>
      <c r="BT57" s="417"/>
      <c r="BU57" s="445" t="e">
        <f t="shared" si="1173"/>
        <v>#REF!</v>
      </c>
      <c r="BV57" s="433"/>
      <c r="BX57" s="451" t="e">
        <f>(BU56+BX46)*BX45</f>
        <v>#REF!</v>
      </c>
      <c r="BZ57" s="417"/>
      <c r="CA57" s="445" t="e">
        <f t="shared" si="1174"/>
        <v>#REF!</v>
      </c>
      <c r="CB57" s="433"/>
      <c r="CD57" s="451" t="e">
        <f>(CA56+CD46)*CD45</f>
        <v>#REF!</v>
      </c>
      <c r="CF57" s="417"/>
      <c r="CG57" s="445" t="e">
        <f t="shared" si="1175"/>
        <v>#REF!</v>
      </c>
      <c r="CH57" s="433"/>
      <c r="CJ57" s="451" t="e">
        <f>(CG56+CJ46)*CJ45</f>
        <v>#REF!</v>
      </c>
      <c r="CL57" s="417"/>
    </row>
    <row r="58" hidden="1">
      <c r="A58" s="410" t="e">
        <f>A35+A66</f>
        <v>#REF!</v>
      </c>
      <c r="B58" s="417"/>
      <c r="D58" s="451" t="e">
        <f>(A57+D46)*D45</f>
        <v>#REF!</v>
      </c>
      <c r="F58" s="417"/>
      <c r="G58" s="445" t="e">
        <f t="shared" si="1162"/>
        <v>#REF!</v>
      </c>
      <c r="J58" s="451" t="e">
        <f>(G57+J46)*J45</f>
        <v>#REF!</v>
      </c>
      <c r="L58" s="417"/>
      <c r="M58" s="445" t="e">
        <f t="shared" si="1163"/>
        <v>#REF!</v>
      </c>
      <c r="N58" s="417"/>
      <c r="P58" s="451" t="e">
        <f>(M57+P46)*P45</f>
        <v>#REF!</v>
      </c>
      <c r="R58" s="417"/>
      <c r="S58" s="445" t="e">
        <f t="shared" si="1164"/>
        <v>#REF!</v>
      </c>
      <c r="T58" s="433"/>
      <c r="V58" s="451" t="e">
        <f>(S57+V46)*V45</f>
        <v>#REF!</v>
      </c>
      <c r="X58" s="417"/>
      <c r="Y58" s="445" t="e">
        <f t="shared" si="1165"/>
        <v>#REF!</v>
      </c>
      <c r="Z58" s="433"/>
      <c r="AB58" s="451" t="e">
        <f>(Y57+AB46)*AB45</f>
        <v>#REF!</v>
      </c>
      <c r="AD58" s="417"/>
      <c r="AE58" s="445" t="e">
        <f t="shared" si="1166"/>
        <v>#REF!</v>
      </c>
      <c r="AF58" s="433"/>
      <c r="AH58" s="451" t="e">
        <f>(AE57+AH46)*AH45</f>
        <v>#REF!</v>
      </c>
      <c r="AJ58" s="417"/>
      <c r="AK58" s="445" t="e">
        <f t="shared" si="1167"/>
        <v>#REF!</v>
      </c>
      <c r="AL58" s="433"/>
      <c r="AN58" s="451" t="e">
        <f>(AK57+AN46)*AN45</f>
        <v>#REF!</v>
      </c>
      <c r="AP58" s="417"/>
      <c r="AQ58" s="445" t="e">
        <f t="shared" si="1168"/>
        <v>#REF!</v>
      </c>
      <c r="AR58" s="433"/>
      <c r="AT58" s="451" t="e">
        <f>(AQ57+AT46)*AT45</f>
        <v>#REF!</v>
      </c>
      <c r="AV58" s="417"/>
      <c r="AW58" s="445" t="e">
        <f t="shared" si="1169"/>
        <v>#REF!</v>
      </c>
      <c r="AX58" s="433"/>
      <c r="AZ58" s="451" t="e">
        <f>(AW57+AZ46)*AZ45</f>
        <v>#REF!</v>
      </c>
      <c r="BB58" s="417"/>
      <c r="BC58" s="445" t="e">
        <f t="shared" si="1170"/>
        <v>#REF!</v>
      </c>
      <c r="BD58" s="433"/>
      <c r="BF58" s="451" t="e">
        <f>(BC57+BF46)*BF45</f>
        <v>#REF!</v>
      </c>
      <c r="BH58" s="417"/>
      <c r="BI58" s="445" t="e">
        <f t="shared" si="1171"/>
        <v>#REF!</v>
      </c>
      <c r="BJ58" s="433"/>
      <c r="BL58" s="451" t="e">
        <f>(BI57+BL46)*BL45</f>
        <v>#REF!</v>
      </c>
      <c r="BN58" s="417"/>
      <c r="BO58" s="445" t="e">
        <f t="shared" si="1172"/>
        <v>#REF!</v>
      </c>
      <c r="BP58" s="433"/>
      <c r="BR58" s="451" t="e">
        <f>(BO57+BR46)*BR45</f>
        <v>#REF!</v>
      </c>
      <c r="BT58" s="417"/>
      <c r="BU58" s="445" t="e">
        <f t="shared" si="1173"/>
        <v>#REF!</v>
      </c>
      <c r="BV58" s="433"/>
      <c r="BX58" s="451" t="e">
        <f>(BU57+BX46)*BX45</f>
        <v>#REF!</v>
      </c>
      <c r="BZ58" s="417"/>
      <c r="CA58" s="445" t="e">
        <f t="shared" si="1174"/>
        <v>#REF!</v>
      </c>
      <c r="CB58" s="433"/>
      <c r="CD58" s="451" t="e">
        <f>(CA57+CD46)*CD45</f>
        <v>#REF!</v>
      </c>
      <c r="CF58" s="417"/>
      <c r="CG58" s="445" t="e">
        <f t="shared" si="1175"/>
        <v>#REF!</v>
      </c>
      <c r="CH58" s="433"/>
      <c r="CJ58" s="451" t="e">
        <f>(CG57+CJ46)*CJ45</f>
        <v>#REF!</v>
      </c>
      <c r="CL58" s="417"/>
    </row>
    <row r="59" hidden="1">
      <c r="A59" s="410" t="e">
        <f>A36+A65</f>
        <v>#REF!</v>
      </c>
      <c r="B59" s="417"/>
      <c r="D59" s="451" t="e">
        <f>(A58+D46)*D45</f>
        <v>#REF!</v>
      </c>
      <c r="F59" s="417"/>
      <c r="G59" s="445" t="e">
        <f t="shared" si="1162"/>
        <v>#REF!</v>
      </c>
      <c r="H59" s="417"/>
      <c r="J59" s="451" t="e">
        <f>(G58+J46)*J45</f>
        <v>#REF!</v>
      </c>
      <c r="L59" s="417"/>
      <c r="M59" s="445" t="e">
        <f t="shared" si="1163"/>
        <v>#REF!</v>
      </c>
      <c r="N59" s="417"/>
      <c r="P59" s="451" t="e">
        <f>(M58+P46)*P45</f>
        <v>#REF!</v>
      </c>
      <c r="R59" s="417"/>
      <c r="S59" s="445" t="e">
        <f t="shared" si="1164"/>
        <v>#REF!</v>
      </c>
      <c r="T59" s="433"/>
      <c r="V59" s="451" t="e">
        <f>(S58+V46)*V45</f>
        <v>#REF!</v>
      </c>
      <c r="X59" s="417"/>
      <c r="Y59" s="445" t="e">
        <f t="shared" si="1165"/>
        <v>#REF!</v>
      </c>
      <c r="Z59" s="433"/>
      <c r="AB59" s="451" t="e">
        <f>(Y58+AB46)*AB45</f>
        <v>#REF!</v>
      </c>
      <c r="AD59" s="417"/>
      <c r="AE59" s="445" t="e">
        <f t="shared" si="1166"/>
        <v>#REF!</v>
      </c>
      <c r="AF59" s="433"/>
      <c r="AH59" s="451" t="e">
        <f>(AE58+AH46)*AH45</f>
        <v>#REF!</v>
      </c>
      <c r="AJ59" s="417"/>
      <c r="AK59" s="445" t="e">
        <f t="shared" si="1167"/>
        <v>#REF!</v>
      </c>
      <c r="AL59" s="433"/>
      <c r="AN59" s="451" t="e">
        <f>(AK58+AN46)*AN45</f>
        <v>#REF!</v>
      </c>
      <c r="AP59" s="417"/>
      <c r="AQ59" s="445" t="e">
        <f t="shared" si="1168"/>
        <v>#REF!</v>
      </c>
      <c r="AR59" s="433"/>
      <c r="AT59" s="451" t="e">
        <f>(AQ58+AT46)*AT45</f>
        <v>#REF!</v>
      </c>
      <c r="AV59" s="417"/>
      <c r="AW59" s="445" t="e">
        <f t="shared" si="1169"/>
        <v>#REF!</v>
      </c>
      <c r="AX59" s="433"/>
      <c r="AZ59" s="451" t="e">
        <f>(AW58+AZ46)*AZ45</f>
        <v>#REF!</v>
      </c>
      <c r="BB59" s="417"/>
      <c r="BC59" s="445" t="e">
        <f t="shared" si="1170"/>
        <v>#REF!</v>
      </c>
      <c r="BD59" s="433"/>
      <c r="BF59" s="451" t="e">
        <f>(BC58+BF46)*BF45</f>
        <v>#REF!</v>
      </c>
      <c r="BH59" s="417"/>
      <c r="BI59" s="445" t="e">
        <f t="shared" si="1171"/>
        <v>#REF!</v>
      </c>
      <c r="BJ59" s="433"/>
      <c r="BL59" s="451" t="e">
        <f>(BI58+BL46)*BL45</f>
        <v>#REF!</v>
      </c>
      <c r="BN59" s="417"/>
      <c r="BO59" s="445" t="e">
        <f t="shared" si="1172"/>
        <v>#REF!</v>
      </c>
      <c r="BP59" s="433"/>
      <c r="BR59" s="451" t="e">
        <f>(BO58+BR46)*BR45</f>
        <v>#REF!</v>
      </c>
      <c r="BT59" s="417"/>
      <c r="BU59" s="445" t="e">
        <f t="shared" si="1173"/>
        <v>#REF!</v>
      </c>
      <c r="BV59" s="433"/>
      <c r="BX59" s="451" t="e">
        <f>(BU58+BX46)*BX45</f>
        <v>#REF!</v>
      </c>
      <c r="BZ59" s="417"/>
      <c r="CA59" s="445" t="e">
        <f t="shared" si="1174"/>
        <v>#REF!</v>
      </c>
      <c r="CB59" s="433"/>
      <c r="CD59" s="451" t="e">
        <f>(CA58+CD46)*CD45</f>
        <v>#REF!</v>
      </c>
      <c r="CF59" s="417"/>
      <c r="CG59" s="445" t="e">
        <f t="shared" si="1175"/>
        <v>#REF!</v>
      </c>
      <c r="CH59" s="433"/>
      <c r="CJ59" s="451" t="e">
        <f>(CG58+CJ46)*CJ45</f>
        <v>#REF!</v>
      </c>
      <c r="CL59" s="417"/>
    </row>
    <row r="60" hidden="1">
      <c r="A60" s="410" t="e">
        <f>A37+A64</f>
        <v>#REF!</v>
      </c>
      <c r="B60" s="417"/>
      <c r="D60" s="451" t="e">
        <f>(A59+D46)*D45</f>
        <v>#REF!</v>
      </c>
      <c r="F60" s="417"/>
      <c r="G60" s="445" t="e">
        <f t="shared" si="1162"/>
        <v>#REF!</v>
      </c>
      <c r="H60" s="417"/>
      <c r="J60" s="451" t="e">
        <f>(G59+J46)*J45</f>
        <v>#REF!</v>
      </c>
      <c r="L60" s="417"/>
      <c r="M60" s="445" t="e">
        <f t="shared" si="1163"/>
        <v>#REF!</v>
      </c>
      <c r="N60" s="417"/>
      <c r="P60" s="451" t="e">
        <f>(M59+P46)*P45</f>
        <v>#REF!</v>
      </c>
      <c r="R60" s="417"/>
      <c r="S60" s="445" t="e">
        <f t="shared" si="1164"/>
        <v>#REF!</v>
      </c>
      <c r="T60" s="433"/>
      <c r="V60" s="451" t="e">
        <f>(S59+V46)*V45</f>
        <v>#REF!</v>
      </c>
      <c r="X60" s="417"/>
      <c r="Y60" s="445" t="e">
        <f t="shared" si="1165"/>
        <v>#REF!</v>
      </c>
      <c r="Z60" s="433"/>
      <c r="AB60" s="451" t="e">
        <f>(Y59+AB46)*AB45</f>
        <v>#REF!</v>
      </c>
      <c r="AD60" s="417"/>
      <c r="AE60" s="445" t="e">
        <f t="shared" si="1166"/>
        <v>#REF!</v>
      </c>
      <c r="AF60" s="433"/>
      <c r="AH60" s="451" t="e">
        <f>(AE59+AH46)*AH45</f>
        <v>#REF!</v>
      </c>
      <c r="AJ60" s="417"/>
      <c r="AK60" s="445" t="e">
        <f t="shared" si="1167"/>
        <v>#REF!</v>
      </c>
      <c r="AL60" s="433"/>
      <c r="AN60" s="451" t="e">
        <f>(AK59+AN46)*AN45</f>
        <v>#REF!</v>
      </c>
      <c r="AP60" s="417"/>
      <c r="AQ60" s="445" t="e">
        <f t="shared" si="1168"/>
        <v>#REF!</v>
      </c>
      <c r="AR60" s="433"/>
      <c r="AT60" s="451" t="e">
        <f>(AQ59+AT46)*AT45</f>
        <v>#REF!</v>
      </c>
      <c r="AV60" s="417"/>
      <c r="AW60" s="445" t="e">
        <f t="shared" si="1169"/>
        <v>#REF!</v>
      </c>
      <c r="AX60" s="433"/>
      <c r="AZ60" s="451" t="e">
        <f>(AW59+AZ46)*AZ45</f>
        <v>#REF!</v>
      </c>
      <c r="BB60" s="417"/>
      <c r="BC60" s="445" t="e">
        <f t="shared" si="1170"/>
        <v>#REF!</v>
      </c>
      <c r="BD60" s="433"/>
      <c r="BF60" s="451" t="e">
        <f>(BC59+BF46)*BF45</f>
        <v>#REF!</v>
      </c>
      <c r="BH60" s="417"/>
      <c r="BI60" s="445" t="e">
        <f t="shared" si="1171"/>
        <v>#REF!</v>
      </c>
      <c r="BJ60" s="433"/>
      <c r="BL60" s="451" t="e">
        <f>(BI59+BL46)*BL45</f>
        <v>#REF!</v>
      </c>
      <c r="BN60" s="417"/>
      <c r="BO60" s="445" t="e">
        <f t="shared" si="1172"/>
        <v>#REF!</v>
      </c>
      <c r="BP60" s="433"/>
      <c r="BR60" s="451" t="e">
        <f>(BO59+BR46)*BR45</f>
        <v>#REF!</v>
      </c>
      <c r="BT60" s="417"/>
      <c r="BU60" s="445" t="e">
        <f t="shared" si="1173"/>
        <v>#REF!</v>
      </c>
      <c r="BV60" s="433"/>
      <c r="BX60" s="451" t="e">
        <f>(BU59+BX46)*BX45</f>
        <v>#REF!</v>
      </c>
      <c r="BZ60" s="417"/>
      <c r="CA60" s="445" t="e">
        <f t="shared" si="1174"/>
        <v>#REF!</v>
      </c>
      <c r="CB60" s="433"/>
      <c r="CD60" s="451" t="e">
        <f>(CA59+CD46)*CD45</f>
        <v>#REF!</v>
      </c>
      <c r="CF60" s="417"/>
      <c r="CG60" s="445" t="e">
        <f t="shared" si="1175"/>
        <v>#REF!</v>
      </c>
      <c r="CH60" s="433"/>
      <c r="CJ60" s="451" t="e">
        <f>(CG59+CJ46)*CJ45</f>
        <v>#REF!</v>
      </c>
      <c r="CL60" s="417"/>
    </row>
    <row r="61" ht="16.199999999999999" hidden="1">
      <c r="A61" s="410" t="e">
        <f>A38+A63</f>
        <v>#REF!</v>
      </c>
      <c r="B61" s="417"/>
      <c r="D61" s="452" t="e">
        <f>(A60+D46)*D45</f>
        <v>#REF!</v>
      </c>
      <c r="F61" s="417"/>
      <c r="G61" s="445" t="e">
        <f t="shared" si="1162"/>
        <v>#REF!</v>
      </c>
      <c r="H61" s="417"/>
      <c r="J61" s="452" t="e">
        <f>(G60+J46)*J45</f>
        <v>#REF!</v>
      </c>
      <c r="L61" s="417"/>
      <c r="M61" s="445" t="e">
        <f t="shared" si="1163"/>
        <v>#REF!</v>
      </c>
      <c r="N61" s="417"/>
      <c r="P61" s="452" t="e">
        <f>(M60+P46)*P45</f>
        <v>#REF!</v>
      </c>
      <c r="R61" s="417"/>
      <c r="S61" s="445" t="e">
        <f t="shared" si="1164"/>
        <v>#REF!</v>
      </c>
      <c r="T61" s="433"/>
      <c r="V61" s="452" t="e">
        <f>(S60+V46)*V45</f>
        <v>#REF!</v>
      </c>
      <c r="X61" s="417"/>
      <c r="Y61" s="445" t="e">
        <f t="shared" si="1165"/>
        <v>#REF!</v>
      </c>
      <c r="Z61" s="433"/>
      <c r="AB61" s="452" t="e">
        <f>(Y60+AB46)*AB45</f>
        <v>#REF!</v>
      </c>
      <c r="AD61" s="417"/>
      <c r="AE61" s="445" t="e">
        <f t="shared" si="1166"/>
        <v>#REF!</v>
      </c>
      <c r="AF61" s="433"/>
      <c r="AH61" s="452" t="e">
        <f>(AE60+AH46)*AH45</f>
        <v>#REF!</v>
      </c>
      <c r="AJ61" s="417"/>
      <c r="AK61" s="445" t="e">
        <f t="shared" si="1167"/>
        <v>#REF!</v>
      </c>
      <c r="AL61" s="433"/>
      <c r="AN61" s="452" t="e">
        <f>(AK60+AN46)*AN45</f>
        <v>#REF!</v>
      </c>
      <c r="AP61" s="417"/>
      <c r="AQ61" s="445" t="e">
        <f t="shared" si="1168"/>
        <v>#REF!</v>
      </c>
      <c r="AR61" s="433"/>
      <c r="AT61" s="452" t="e">
        <f>(AQ60+AT46)*AT45</f>
        <v>#REF!</v>
      </c>
      <c r="AV61" s="417"/>
      <c r="AW61" s="445" t="e">
        <f t="shared" si="1169"/>
        <v>#REF!</v>
      </c>
      <c r="AX61" s="433"/>
      <c r="AZ61" s="452" t="e">
        <f>(AW60+AZ46)*AZ45</f>
        <v>#REF!</v>
      </c>
      <c r="BB61" s="417"/>
      <c r="BC61" s="445" t="e">
        <f t="shared" si="1170"/>
        <v>#REF!</v>
      </c>
      <c r="BD61" s="433"/>
      <c r="BF61" s="452" t="e">
        <f>(BC60+BF46)*BF45</f>
        <v>#REF!</v>
      </c>
      <c r="BH61" s="417"/>
      <c r="BI61" s="445" t="e">
        <f t="shared" si="1171"/>
        <v>#REF!</v>
      </c>
      <c r="BJ61" s="433"/>
      <c r="BL61" s="452" t="e">
        <f>(BI60+BL46)*BL45</f>
        <v>#REF!</v>
      </c>
      <c r="BN61" s="417"/>
      <c r="BO61" s="445" t="e">
        <f t="shared" si="1172"/>
        <v>#REF!</v>
      </c>
      <c r="BP61" s="433"/>
      <c r="BR61" s="452" t="e">
        <f>(BO60+BR46)*BR45</f>
        <v>#REF!</v>
      </c>
      <c r="BT61" s="417"/>
      <c r="BU61" s="445" t="e">
        <f t="shared" si="1173"/>
        <v>#REF!</v>
      </c>
      <c r="BV61" s="433"/>
      <c r="BX61" s="452" t="e">
        <f>(BU60+BX46)*BX45</f>
        <v>#REF!</v>
      </c>
      <c r="BZ61" s="417"/>
      <c r="CA61" s="445" t="e">
        <f t="shared" si="1174"/>
        <v>#REF!</v>
      </c>
      <c r="CB61" s="433"/>
      <c r="CD61" s="452" t="e">
        <f>(CA60+CD46)*CD45</f>
        <v>#REF!</v>
      </c>
      <c r="CF61" s="417"/>
      <c r="CG61" s="445" t="e">
        <f t="shared" si="1175"/>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idden="1">
      <c r="A63" s="410" t="e">
        <f t="shared" ref="A63:A112" si="1176">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idden="1">
      <c r="A64" s="410" t="e">
        <f t="shared" si="1176"/>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idden="1">
      <c r="A65" s="410" t="e">
        <f t="shared" si="1176"/>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idden="1">
      <c r="A66" s="410" t="e">
        <f t="shared" si="1176"/>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idden="1">
      <c r="A67" s="410" t="e">
        <f t="shared" si="1176"/>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idden="1">
      <c r="A68" s="410" t="e">
        <f t="shared" si="1176"/>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idden="1">
      <c r="A69" s="410" t="e">
        <f t="shared" si="1176"/>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idden="1">
      <c r="A70" s="410" t="e">
        <f t="shared" si="1176"/>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idden="1">
      <c r="A71" s="410" t="e">
        <f t="shared" si="1176"/>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idden="1">
      <c r="A72" s="410" t="e">
        <f t="shared" si="1176"/>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idden="1">
      <c r="A73" s="410" t="e">
        <f t="shared" si="1176"/>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idden="1">
      <c r="A74" s="410" t="e">
        <f t="shared" si="1176"/>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idden="1">
      <c r="A75" s="410" t="e">
        <f t="shared" si="1176"/>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idden="1">
      <c r="A76" s="410" t="e">
        <f t="shared" si="1176"/>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1176"/>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199999999999999"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idden="1">
      <c r="A98" s="410" t="e">
        <f t="shared" si="1176"/>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idden="1">
      <c r="A99" s="410" t="e">
        <f t="shared" si="1176"/>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idden="1">
      <c r="A100" s="410" t="e">
        <f t="shared" si="1176"/>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idden="1">
      <c r="A101" s="410" t="e">
        <f t="shared" si="1176"/>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idden="1">
      <c r="A102" s="410" t="e">
        <f t="shared" si="1176"/>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idden="1">
      <c r="A103" s="410" t="e">
        <f t="shared" si="1176"/>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idden="1">
      <c r="A104" s="410" t="e">
        <f t="shared" si="1176"/>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idden="1">
      <c r="A105" s="410" t="e">
        <f t="shared" si="1176"/>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idden="1">
      <c r="A106" s="410" t="e">
        <f t="shared" si="1176"/>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idden="1">
      <c r="A107" s="410" t="e">
        <f t="shared" si="1176"/>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idden="1">
      <c r="A108" s="410" t="e">
        <f t="shared" si="1176"/>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idden="1">
      <c r="A109" s="410" t="e">
        <f t="shared" si="1176"/>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idden="1">
      <c r="A110" s="410" t="e">
        <f t="shared" si="1176"/>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idden="1">
      <c r="A111" s="410" t="e">
        <f t="shared" si="1176"/>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1176"/>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idden="1">
      <c r="A116" s="445" t="s">
        <v>800</v>
      </c>
      <c r="B116" s="433"/>
      <c r="C116" s="417"/>
      <c r="D116" s="451">
        <f t="shared" ref="D116:D117" si="1177">D337</f>
        <v>0</v>
      </c>
      <c r="E116" s="235" t="s">
        <v>415</v>
      </c>
      <c r="I116" s="235"/>
      <c r="J116" s="451">
        <f t="shared" ref="J116:J117" si="1178">J337</f>
        <v>0</v>
      </c>
      <c r="K116" s="235"/>
      <c r="L116" s="235"/>
      <c r="M116" s="235"/>
      <c r="N116" s="235"/>
      <c r="O116" s="235"/>
      <c r="P116" s="451">
        <f t="shared" ref="P116:P117" si="1179">P337</f>
        <v>0</v>
      </c>
      <c r="Q116" s="235"/>
      <c r="R116" s="235"/>
      <c r="S116" s="235"/>
      <c r="T116" s="235"/>
      <c r="U116" s="235"/>
      <c r="V116" s="451">
        <f t="shared" ref="V116:V117" si="1180">V337</f>
        <v>0</v>
      </c>
      <c r="AA116" s="235"/>
      <c r="AB116" s="451">
        <f t="shared" ref="AB116:AB117" si="1181">AB337</f>
        <v>0</v>
      </c>
      <c r="AC116" s="235"/>
      <c r="AD116" s="235"/>
      <c r="AE116" s="235"/>
      <c r="AF116" s="235"/>
      <c r="AG116" s="235"/>
      <c r="AH116" s="451">
        <f t="shared" ref="AH116:AH117" si="1182">AH337</f>
        <v>0</v>
      </c>
      <c r="AM116" s="235"/>
      <c r="AN116" s="451">
        <f t="shared" ref="AN116:AN117" si="1183">AN337</f>
        <v>0</v>
      </c>
      <c r="AS116" s="235"/>
      <c r="AT116" s="451">
        <f t="shared" ref="AT116:AT117" si="1184">AT337</f>
        <v>0</v>
      </c>
      <c r="AY116" s="235"/>
      <c r="AZ116" s="451">
        <f t="shared" ref="AZ116:AZ117" si="1185">AZ337</f>
        <v>0</v>
      </c>
      <c r="BA116" s="235"/>
      <c r="BB116" s="235"/>
      <c r="BC116" s="235"/>
      <c r="BD116" s="235"/>
      <c r="BE116" s="235"/>
      <c r="BF116" s="451">
        <f t="shared" ref="BF116:BF117" si="1186">BF337</f>
        <v>0</v>
      </c>
      <c r="BK116" s="235"/>
      <c r="BL116" s="451">
        <f t="shared" ref="BL116:BL117" si="1187">BL337</f>
        <v>0</v>
      </c>
      <c r="BQ116" s="235"/>
      <c r="BR116" s="451">
        <f t="shared" ref="BR116:BR117" si="1188">BR337</f>
        <v>0</v>
      </c>
      <c r="BW116" s="235"/>
      <c r="BX116" s="451">
        <f t="shared" ref="BX116:BX117" si="1189">BX337</f>
        <v>0</v>
      </c>
      <c r="BZ116" s="433"/>
      <c r="CC116" s="235"/>
      <c r="CD116" s="451">
        <f t="shared" ref="CD116:CD117" si="1190">CD337</f>
        <v>0</v>
      </c>
      <c r="CJ116" s="451">
        <f t="shared" ref="CJ116:CJ117" si="1191">CJ337</f>
        <v>0</v>
      </c>
      <c r="CL116" s="433"/>
    </row>
    <row r="117" hidden="1">
      <c r="A117" s="445">
        <f>SUM(D118:CY118)</f>
        <v>0</v>
      </c>
      <c r="B117" s="433"/>
      <c r="C117" s="417"/>
      <c r="D117" s="451">
        <f t="shared" si="1177"/>
        <v>0</v>
      </c>
      <c r="E117" s="235" t="s">
        <v>801</v>
      </c>
      <c r="G117" s="445">
        <f>A117</f>
        <v>0</v>
      </c>
      <c r="I117" s="235"/>
      <c r="J117" s="451">
        <f t="shared" si="1178"/>
        <v>0</v>
      </c>
      <c r="K117" s="235"/>
      <c r="L117" s="235"/>
      <c r="M117" s="445">
        <f>G117</f>
        <v>0</v>
      </c>
      <c r="N117" s="235"/>
      <c r="O117" s="235"/>
      <c r="P117" s="451">
        <f t="shared" si="1179"/>
        <v>0</v>
      </c>
      <c r="Q117" s="235"/>
      <c r="R117" s="235"/>
      <c r="S117" s="445">
        <f>M117</f>
        <v>0</v>
      </c>
      <c r="T117" s="235"/>
      <c r="U117" s="235"/>
      <c r="V117" s="451">
        <f t="shared" si="1180"/>
        <v>0</v>
      </c>
      <c r="Y117" s="445">
        <f>S117</f>
        <v>0</v>
      </c>
      <c r="AA117" s="235"/>
      <c r="AB117" s="451">
        <f t="shared" si="1181"/>
        <v>0</v>
      </c>
      <c r="AC117" s="235"/>
      <c r="AD117" s="235"/>
      <c r="AE117" s="445">
        <f>Y117</f>
        <v>0</v>
      </c>
      <c r="AF117" s="235"/>
      <c r="AG117" s="235"/>
      <c r="AH117" s="451">
        <f t="shared" si="1182"/>
        <v>0</v>
      </c>
      <c r="AK117" s="445">
        <f>AE117</f>
        <v>0</v>
      </c>
      <c r="AM117" s="235"/>
      <c r="AN117" s="451">
        <f t="shared" si="1183"/>
        <v>0</v>
      </c>
      <c r="AQ117" s="445">
        <f>AK117</f>
        <v>0</v>
      </c>
      <c r="AS117" s="235"/>
      <c r="AT117" s="451">
        <f t="shared" si="1184"/>
        <v>0</v>
      </c>
      <c r="AW117" s="445">
        <f>AQ117</f>
        <v>0</v>
      </c>
      <c r="AY117" s="235"/>
      <c r="AZ117" s="451">
        <f t="shared" si="1185"/>
        <v>0</v>
      </c>
      <c r="BA117" s="235"/>
      <c r="BB117" s="235"/>
      <c r="BC117" s="445">
        <f>AW117</f>
        <v>0</v>
      </c>
      <c r="BD117" s="235"/>
      <c r="BE117" s="235"/>
      <c r="BF117" s="451">
        <f t="shared" si="1186"/>
        <v>0</v>
      </c>
      <c r="BI117" s="445">
        <f>BC117</f>
        <v>0</v>
      </c>
      <c r="BK117" s="235"/>
      <c r="BL117" s="451">
        <f t="shared" si="1187"/>
        <v>0</v>
      </c>
      <c r="BO117" s="445">
        <f>BI117</f>
        <v>0</v>
      </c>
      <c r="BQ117" s="235"/>
      <c r="BR117" s="451">
        <f t="shared" si="1188"/>
        <v>0</v>
      </c>
      <c r="BU117" s="445">
        <f>BO117</f>
        <v>0</v>
      </c>
      <c r="BW117" s="235"/>
      <c r="BX117" s="451">
        <f t="shared" si="1189"/>
        <v>0</v>
      </c>
      <c r="BZ117" s="433"/>
      <c r="CA117" s="445">
        <f>BU117</f>
        <v>0</v>
      </c>
      <c r="CC117" s="235"/>
      <c r="CD117" s="451">
        <f t="shared" si="1190"/>
        <v>0</v>
      </c>
      <c r="CG117" s="445">
        <f>CA117</f>
        <v>0</v>
      </c>
      <c r="CJ117" s="451">
        <f t="shared" si="1191"/>
        <v>0</v>
      </c>
      <c r="CL117" s="433"/>
    </row>
    <row r="118"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idden="1">
      <c r="A121" s="410" t="e">
        <f>A151+A98</f>
        <v>#REF!</v>
      </c>
      <c r="B121" s="433"/>
      <c r="C121" s="417"/>
      <c r="D121" s="451">
        <f>IF(D120=0,0,D120*D119)</f>
        <v>0</v>
      </c>
      <c r="E121" s="235" t="s">
        <v>806</v>
      </c>
      <c r="G121" s="445" t="e">
        <f t="shared" ref="G121:G135" si="1192">A121</f>
        <v>#REF!</v>
      </c>
      <c r="H121" s="433"/>
      <c r="I121" s="235"/>
      <c r="J121" s="451">
        <f>IF(J120=0,0,J120*J119)</f>
        <v>0</v>
      </c>
      <c r="K121" s="235"/>
      <c r="L121" s="235"/>
      <c r="M121" s="445" t="e">
        <f t="shared" ref="M121:M135" si="1193">G121</f>
        <v>#REF!</v>
      </c>
      <c r="N121" s="433"/>
      <c r="O121" s="235"/>
      <c r="P121" s="451">
        <f>IF(P120=0,0,P120*P119)</f>
        <v>0</v>
      </c>
      <c r="Q121" s="235"/>
      <c r="R121" s="235"/>
      <c r="S121" s="445" t="e">
        <f t="shared" ref="S121:S135" si="1194">M121</f>
        <v>#REF!</v>
      </c>
      <c r="T121" s="433"/>
      <c r="U121" s="235"/>
      <c r="V121" s="451">
        <f>IF(V120=0,0,V120*V119)</f>
        <v>0</v>
      </c>
      <c r="Y121" s="445" t="e">
        <f t="shared" ref="Y121:Y135" si="1195">S121</f>
        <v>#REF!</v>
      </c>
      <c r="Z121" s="433"/>
      <c r="AA121" s="235"/>
      <c r="AB121" s="451">
        <f>IF(AB120=0,0,AB120*AB119)</f>
        <v>0</v>
      </c>
      <c r="AC121" s="235"/>
      <c r="AD121" s="235"/>
      <c r="AE121" s="445" t="e">
        <f t="shared" ref="AE121:AE135" si="1196">Y121</f>
        <v>#REF!</v>
      </c>
      <c r="AF121" s="433"/>
      <c r="AG121" s="235"/>
      <c r="AH121" s="451">
        <f>IF(AH120=0,0,AH120*AH119)</f>
        <v>0</v>
      </c>
      <c r="AK121" s="445" t="e">
        <f t="shared" ref="AK121:AK135" si="1197">AE121</f>
        <v>#REF!</v>
      </c>
      <c r="AL121" s="433"/>
      <c r="AM121" s="235"/>
      <c r="AN121" s="451">
        <f>IF(AN120=0,0,AN120*AN119)</f>
        <v>0</v>
      </c>
      <c r="AQ121" s="445" t="e">
        <f t="shared" ref="AQ121:AQ135" si="1198">AK121</f>
        <v>#REF!</v>
      </c>
      <c r="AR121" s="433"/>
      <c r="AS121" s="235"/>
      <c r="AT121" s="451">
        <f>IF(AT120=0,0,AT120*AT119)</f>
        <v>0</v>
      </c>
      <c r="AW121" s="445" t="e">
        <f t="shared" ref="AW121:AW135" si="1199">AQ121</f>
        <v>#REF!</v>
      </c>
      <c r="AX121" s="433"/>
      <c r="AY121" s="235"/>
      <c r="AZ121" s="451">
        <f>IF(AZ120=0,0,AZ120*AZ119)</f>
        <v>0</v>
      </c>
      <c r="BA121" s="235"/>
      <c r="BB121" s="235"/>
      <c r="BC121" s="445" t="e">
        <f t="shared" ref="BC121:BC135" si="1200">AW121</f>
        <v>#REF!</v>
      </c>
      <c r="BD121" s="433"/>
      <c r="BE121" s="235"/>
      <c r="BF121" s="451">
        <f>IF(BF120=0,0,BF120*BF119)</f>
        <v>0</v>
      </c>
      <c r="BI121" s="445" t="e">
        <f t="shared" ref="BI121:BI135" si="1201">BC121</f>
        <v>#REF!</v>
      </c>
      <c r="BJ121" s="433"/>
      <c r="BK121" s="235"/>
      <c r="BL121" s="451">
        <f>IF(BL120=0,0,BL120*BL119)</f>
        <v>0</v>
      </c>
      <c r="BO121" s="445" t="e">
        <f t="shared" ref="BO121:BO135" si="1202">BI121</f>
        <v>#REF!</v>
      </c>
      <c r="BP121" s="433"/>
      <c r="BQ121" s="235"/>
      <c r="BR121" s="451">
        <f>IF(BR120=0,0,BR120*BR119)</f>
        <v>0</v>
      </c>
      <c r="BU121" s="445" t="e">
        <f t="shared" ref="BU121:BU135" si="1203">BO121</f>
        <v>#REF!</v>
      </c>
      <c r="BV121" s="433"/>
      <c r="BW121" s="235"/>
      <c r="BX121" s="451">
        <f>IF(BX120=0,0,BX120*BX119)</f>
        <v>0</v>
      </c>
      <c r="BZ121" s="433"/>
      <c r="CA121" s="445" t="e">
        <f t="shared" ref="CA121:CA135" si="1204">BU121</f>
        <v>#REF!</v>
      </c>
      <c r="CB121" s="433"/>
      <c r="CC121" s="235"/>
      <c r="CD121" s="451">
        <f>IF(CD120=0,0,CD120*CD119)</f>
        <v>0</v>
      </c>
      <c r="CG121" s="445" t="e">
        <f t="shared" ref="CG121:CG135" si="1205">CA121</f>
        <v>#REF!</v>
      </c>
      <c r="CH121" s="433"/>
      <c r="CJ121" s="451">
        <f>IF(CJ120=0,0,CJ120*CJ119)</f>
        <v>0</v>
      </c>
      <c r="CL121" s="433"/>
    </row>
    <row r="122" hidden="1">
      <c r="A122" s="410" t="e">
        <f>A99+A150</f>
        <v>#REF!</v>
      </c>
      <c r="B122" s="433"/>
      <c r="D122" s="451" t="e">
        <f>(A121+D120)*D119</f>
        <v>#REF!</v>
      </c>
      <c r="G122" s="445" t="e">
        <f t="shared" si="1192"/>
        <v>#REF!</v>
      </c>
      <c r="H122" s="433"/>
      <c r="I122" s="235"/>
      <c r="J122" s="451" t="e">
        <f>(G121+J120)*J119</f>
        <v>#REF!</v>
      </c>
      <c r="K122" s="235"/>
      <c r="L122" s="235"/>
      <c r="M122" s="445" t="e">
        <f t="shared" si="1193"/>
        <v>#REF!</v>
      </c>
      <c r="N122" s="433"/>
      <c r="O122" s="235"/>
      <c r="P122" s="451" t="e">
        <f>(M121+P120)*P119</f>
        <v>#REF!</v>
      </c>
      <c r="Q122" s="235"/>
      <c r="R122" s="235"/>
      <c r="S122" s="445" t="e">
        <f t="shared" si="1194"/>
        <v>#REF!</v>
      </c>
      <c r="T122" s="433"/>
      <c r="U122" s="235"/>
      <c r="V122" s="451" t="e">
        <f>(S121+V120)*V119</f>
        <v>#REF!</v>
      </c>
      <c r="Y122" s="445" t="e">
        <f t="shared" si="1195"/>
        <v>#REF!</v>
      </c>
      <c r="Z122" s="433"/>
      <c r="AA122" s="235"/>
      <c r="AB122" s="451" t="e">
        <f>(Y121+AB120)*AB119</f>
        <v>#REF!</v>
      </c>
      <c r="AC122" s="235"/>
      <c r="AD122" s="235"/>
      <c r="AE122" s="445" t="e">
        <f t="shared" si="1196"/>
        <v>#REF!</v>
      </c>
      <c r="AF122" s="433"/>
      <c r="AG122" s="235"/>
      <c r="AH122" s="451" t="e">
        <f>(AE121+AH120)*AH119</f>
        <v>#REF!</v>
      </c>
      <c r="AK122" s="445" t="e">
        <f t="shared" si="1197"/>
        <v>#REF!</v>
      </c>
      <c r="AL122" s="433"/>
      <c r="AM122" s="235"/>
      <c r="AN122" s="451" t="e">
        <f>(AK121+AN120)*AN119</f>
        <v>#REF!</v>
      </c>
      <c r="AQ122" s="445" t="e">
        <f t="shared" si="1198"/>
        <v>#REF!</v>
      </c>
      <c r="AR122" s="433"/>
      <c r="AS122" s="235"/>
      <c r="AT122" s="451" t="e">
        <f>(AQ121+AT120)*AT119</f>
        <v>#REF!</v>
      </c>
      <c r="AW122" s="445" t="e">
        <f t="shared" si="1199"/>
        <v>#REF!</v>
      </c>
      <c r="AX122" s="433"/>
      <c r="AY122" s="235"/>
      <c r="AZ122" s="451" t="e">
        <f>(AW121+AZ120)*AZ119</f>
        <v>#REF!</v>
      </c>
      <c r="BA122" s="235"/>
      <c r="BB122" s="235"/>
      <c r="BC122" s="445" t="e">
        <f t="shared" si="1200"/>
        <v>#REF!</v>
      </c>
      <c r="BD122" s="433"/>
      <c r="BE122" s="235"/>
      <c r="BF122" s="451" t="e">
        <f>(BC121+BF120)*BF119</f>
        <v>#REF!</v>
      </c>
      <c r="BI122" s="445" t="e">
        <f t="shared" si="1201"/>
        <v>#REF!</v>
      </c>
      <c r="BJ122" s="433"/>
      <c r="BK122" s="235"/>
      <c r="BL122" s="451" t="e">
        <f>(BI121+BL120)*BL119</f>
        <v>#REF!</v>
      </c>
      <c r="BO122" s="445" t="e">
        <f t="shared" si="1202"/>
        <v>#REF!</v>
      </c>
      <c r="BP122" s="433"/>
      <c r="BQ122" s="235"/>
      <c r="BR122" s="451" t="e">
        <f>(BO121+BR120)*BR119</f>
        <v>#REF!</v>
      </c>
      <c r="BU122" s="445" t="e">
        <f t="shared" si="1203"/>
        <v>#REF!</v>
      </c>
      <c r="BV122" s="433"/>
      <c r="BW122" s="235"/>
      <c r="BX122" s="451" t="e">
        <f>(BU121+BX120)*BX119</f>
        <v>#REF!</v>
      </c>
      <c r="BZ122" s="433"/>
      <c r="CA122" s="445" t="e">
        <f t="shared" si="1204"/>
        <v>#REF!</v>
      </c>
      <c r="CB122" s="433"/>
      <c r="CC122" s="235"/>
      <c r="CD122" s="451" t="e">
        <f>(CA121+CD120)*CD119</f>
        <v>#REF!</v>
      </c>
      <c r="CG122" s="445" t="e">
        <f t="shared" si="1205"/>
        <v>#REF!</v>
      </c>
      <c r="CH122" s="433"/>
      <c r="CJ122" s="451" t="e">
        <f>(CG121+CJ120)*CJ119</f>
        <v>#REF!</v>
      </c>
      <c r="CL122" s="433"/>
    </row>
    <row r="123" hidden="1">
      <c r="A123" s="410" t="e">
        <f>A100+A149</f>
        <v>#REF!</v>
      </c>
      <c r="B123" s="433"/>
      <c r="D123" s="451" t="e">
        <f>(A122+D120)*D119</f>
        <v>#REF!</v>
      </c>
      <c r="G123" s="445" t="e">
        <f t="shared" si="1192"/>
        <v>#REF!</v>
      </c>
      <c r="H123" s="433"/>
      <c r="I123" s="235"/>
      <c r="J123" s="451" t="e">
        <f>(G122+J120)*J119</f>
        <v>#REF!</v>
      </c>
      <c r="K123" s="235"/>
      <c r="L123" s="235"/>
      <c r="M123" s="445" t="e">
        <f t="shared" si="1193"/>
        <v>#REF!</v>
      </c>
      <c r="N123" s="433"/>
      <c r="O123" s="235"/>
      <c r="P123" s="451" t="e">
        <f>(M122+P120)*P119</f>
        <v>#REF!</v>
      </c>
      <c r="Q123" s="235"/>
      <c r="R123" s="235"/>
      <c r="S123" s="445" t="e">
        <f t="shared" si="1194"/>
        <v>#REF!</v>
      </c>
      <c r="T123" s="433"/>
      <c r="U123" s="235"/>
      <c r="V123" s="451" t="e">
        <f>(S122+V120)*V119</f>
        <v>#REF!</v>
      </c>
      <c r="Y123" s="445" t="e">
        <f t="shared" si="1195"/>
        <v>#REF!</v>
      </c>
      <c r="Z123" s="433"/>
      <c r="AA123" s="235"/>
      <c r="AB123" s="451" t="e">
        <f>(Y122+AB120)*AB119</f>
        <v>#REF!</v>
      </c>
      <c r="AC123" s="235"/>
      <c r="AD123" s="235"/>
      <c r="AE123" s="445" t="e">
        <f t="shared" si="1196"/>
        <v>#REF!</v>
      </c>
      <c r="AF123" s="433"/>
      <c r="AG123" s="235"/>
      <c r="AH123" s="451" t="e">
        <f>(AE122+AH120)*AH119</f>
        <v>#REF!</v>
      </c>
      <c r="AK123" s="445" t="e">
        <f t="shared" si="1197"/>
        <v>#REF!</v>
      </c>
      <c r="AL123" s="433"/>
      <c r="AM123" s="235"/>
      <c r="AN123" s="451" t="e">
        <f>(AK122+AN120)*AN119</f>
        <v>#REF!</v>
      </c>
      <c r="AQ123" s="445" t="e">
        <f t="shared" si="1198"/>
        <v>#REF!</v>
      </c>
      <c r="AR123" s="433"/>
      <c r="AS123" s="235"/>
      <c r="AT123" s="451" t="e">
        <f>(AQ122+AT120)*AT119</f>
        <v>#REF!</v>
      </c>
      <c r="AW123" s="445" t="e">
        <f t="shared" si="1199"/>
        <v>#REF!</v>
      </c>
      <c r="AX123" s="433"/>
      <c r="AY123" s="235"/>
      <c r="AZ123" s="451" t="e">
        <f>(AW122+AZ120)*AZ119</f>
        <v>#REF!</v>
      </c>
      <c r="BA123" s="235"/>
      <c r="BB123" s="235"/>
      <c r="BC123" s="445" t="e">
        <f t="shared" si="1200"/>
        <v>#REF!</v>
      </c>
      <c r="BD123" s="433"/>
      <c r="BE123" s="235"/>
      <c r="BF123" s="451" t="e">
        <f>(BC122+BF120)*BF119</f>
        <v>#REF!</v>
      </c>
      <c r="BI123" s="445" t="e">
        <f t="shared" si="1201"/>
        <v>#REF!</v>
      </c>
      <c r="BJ123" s="433"/>
      <c r="BK123" s="235"/>
      <c r="BL123" s="451" t="e">
        <f>(BI122+BL120)*BL119</f>
        <v>#REF!</v>
      </c>
      <c r="BO123" s="445" t="e">
        <f t="shared" si="1202"/>
        <v>#REF!</v>
      </c>
      <c r="BP123" s="433"/>
      <c r="BQ123" s="235"/>
      <c r="BR123" s="451" t="e">
        <f>(BO122+BR120)*BR119</f>
        <v>#REF!</v>
      </c>
      <c r="BU123" s="445" t="e">
        <f t="shared" si="1203"/>
        <v>#REF!</v>
      </c>
      <c r="BV123" s="433"/>
      <c r="BW123" s="235"/>
      <c r="BX123" s="451" t="e">
        <f>(BU122+BX120)*BX119</f>
        <v>#REF!</v>
      </c>
      <c r="BZ123" s="433"/>
      <c r="CA123" s="445" t="e">
        <f t="shared" si="1204"/>
        <v>#REF!</v>
      </c>
      <c r="CB123" s="433"/>
      <c r="CC123" s="235"/>
      <c r="CD123" s="451" t="e">
        <f>(CA122+CD120)*CD119</f>
        <v>#REF!</v>
      </c>
      <c r="CG123" s="445" t="e">
        <f t="shared" si="1205"/>
        <v>#REF!</v>
      </c>
      <c r="CH123" s="433"/>
      <c r="CJ123" s="451" t="e">
        <f>(CG122+CJ120)*CJ119</f>
        <v>#REF!</v>
      </c>
      <c r="CL123" s="433"/>
    </row>
    <row r="124" hidden="1">
      <c r="A124" s="410" t="e">
        <f>A101+A148</f>
        <v>#REF!</v>
      </c>
      <c r="B124" s="433"/>
      <c r="D124" s="451" t="e">
        <f>(A123+D120)*D119</f>
        <v>#REF!</v>
      </c>
      <c r="G124" s="445" t="e">
        <f t="shared" si="1192"/>
        <v>#REF!</v>
      </c>
      <c r="I124" s="235"/>
      <c r="J124" s="451" t="e">
        <f>(G123+J120)*J119</f>
        <v>#REF!</v>
      </c>
      <c r="K124" s="235"/>
      <c r="L124" s="235"/>
      <c r="M124" s="445" t="e">
        <f t="shared" si="1193"/>
        <v>#REF!</v>
      </c>
      <c r="N124" s="433"/>
      <c r="O124" s="235"/>
      <c r="P124" s="451" t="e">
        <f>(M123+P120)*P119</f>
        <v>#REF!</v>
      </c>
      <c r="Q124" s="235"/>
      <c r="R124" s="235"/>
      <c r="S124" s="445" t="e">
        <f t="shared" si="1194"/>
        <v>#REF!</v>
      </c>
      <c r="T124" s="433"/>
      <c r="U124" s="235"/>
      <c r="V124" s="451" t="e">
        <f>(S123+V120)*V119</f>
        <v>#REF!</v>
      </c>
      <c r="Y124" s="445" t="e">
        <f t="shared" si="1195"/>
        <v>#REF!</v>
      </c>
      <c r="Z124" s="433"/>
      <c r="AA124" s="235"/>
      <c r="AB124" s="451" t="e">
        <f>(Y123+AB120)*AB119</f>
        <v>#REF!</v>
      </c>
      <c r="AC124" s="235"/>
      <c r="AD124" s="235"/>
      <c r="AE124" s="445" t="e">
        <f t="shared" si="1196"/>
        <v>#REF!</v>
      </c>
      <c r="AF124" s="433"/>
      <c r="AG124" s="235"/>
      <c r="AH124" s="451" t="e">
        <f>(AE123+AH120)*AH119</f>
        <v>#REF!</v>
      </c>
      <c r="AK124" s="445" t="e">
        <f t="shared" si="1197"/>
        <v>#REF!</v>
      </c>
      <c r="AL124" s="433"/>
      <c r="AM124" s="235"/>
      <c r="AN124" s="451" t="e">
        <f>(AK123+AN120)*AN119</f>
        <v>#REF!</v>
      </c>
      <c r="AQ124" s="445" t="e">
        <f t="shared" si="1198"/>
        <v>#REF!</v>
      </c>
      <c r="AR124" s="433"/>
      <c r="AS124" s="235"/>
      <c r="AT124" s="451" t="e">
        <f>(AQ123+AT120)*AT119</f>
        <v>#REF!</v>
      </c>
      <c r="AW124" s="445" t="e">
        <f t="shared" si="1199"/>
        <v>#REF!</v>
      </c>
      <c r="AX124" s="433"/>
      <c r="AY124" s="235"/>
      <c r="AZ124" s="451" t="e">
        <f>(AW123+AZ120)*AZ119</f>
        <v>#REF!</v>
      </c>
      <c r="BA124" s="235"/>
      <c r="BB124" s="235"/>
      <c r="BC124" s="445" t="e">
        <f t="shared" si="1200"/>
        <v>#REF!</v>
      </c>
      <c r="BD124" s="433"/>
      <c r="BE124" s="235"/>
      <c r="BF124" s="451" t="e">
        <f>(BC123+BF120)*BF119</f>
        <v>#REF!</v>
      </c>
      <c r="BI124" s="445" t="e">
        <f t="shared" si="1201"/>
        <v>#REF!</v>
      </c>
      <c r="BJ124" s="433"/>
      <c r="BK124" s="235"/>
      <c r="BL124" s="451" t="e">
        <f>(BI123+BL120)*BL119</f>
        <v>#REF!</v>
      </c>
      <c r="BO124" s="445" t="e">
        <f t="shared" si="1202"/>
        <v>#REF!</v>
      </c>
      <c r="BP124" s="433"/>
      <c r="BQ124" s="235"/>
      <c r="BR124" s="451" t="e">
        <f>(BO123+BR120)*BR119</f>
        <v>#REF!</v>
      </c>
      <c r="BU124" s="445" t="e">
        <f t="shared" si="1203"/>
        <v>#REF!</v>
      </c>
      <c r="BV124" s="433"/>
      <c r="BW124" s="235"/>
      <c r="BX124" s="451" t="e">
        <f>(BU123+BX120)*BX119</f>
        <v>#REF!</v>
      </c>
      <c r="BZ124" s="433"/>
      <c r="CA124" s="445" t="e">
        <f t="shared" si="1204"/>
        <v>#REF!</v>
      </c>
      <c r="CB124" s="433"/>
      <c r="CC124" s="235"/>
      <c r="CD124" s="451" t="e">
        <f>(CA123+CD120)*CD119</f>
        <v>#REF!</v>
      </c>
      <c r="CG124" s="445" t="e">
        <f t="shared" si="1205"/>
        <v>#REF!</v>
      </c>
      <c r="CH124" s="433"/>
      <c r="CJ124" s="451" t="e">
        <f>(CG123+CJ120)*CJ119</f>
        <v>#REF!</v>
      </c>
      <c r="CL124" s="433"/>
    </row>
    <row r="125" hidden="1">
      <c r="A125" s="410" t="e">
        <f>A102+A147</f>
        <v>#REF!</v>
      </c>
      <c r="B125" s="433"/>
      <c r="D125" s="451" t="e">
        <f>(A124+D120)*D119</f>
        <v>#REF!</v>
      </c>
      <c r="G125" s="445" t="e">
        <f t="shared" si="1192"/>
        <v>#REF!</v>
      </c>
      <c r="I125" s="235"/>
      <c r="J125" s="451" t="e">
        <f>(G124+J120)*J119</f>
        <v>#REF!</v>
      </c>
      <c r="K125" s="235"/>
      <c r="L125" s="235"/>
      <c r="M125" s="445" t="e">
        <f t="shared" si="1193"/>
        <v>#REF!</v>
      </c>
      <c r="N125" s="433"/>
      <c r="O125" s="235"/>
      <c r="P125" s="451" t="e">
        <f>(M124+P120)*P119</f>
        <v>#REF!</v>
      </c>
      <c r="Q125" s="235"/>
      <c r="R125" s="235"/>
      <c r="S125" s="445" t="e">
        <f t="shared" si="1194"/>
        <v>#REF!</v>
      </c>
      <c r="T125" s="433"/>
      <c r="U125" s="235"/>
      <c r="V125" s="451" t="e">
        <f>(S124+V120)*V119</f>
        <v>#REF!</v>
      </c>
      <c r="Y125" s="445" t="e">
        <f t="shared" si="1195"/>
        <v>#REF!</v>
      </c>
      <c r="Z125" s="433"/>
      <c r="AA125" s="235"/>
      <c r="AB125" s="451" t="e">
        <f>(Y124+AB120)*AB119</f>
        <v>#REF!</v>
      </c>
      <c r="AC125" s="235"/>
      <c r="AD125" s="235"/>
      <c r="AE125" s="445" t="e">
        <f t="shared" si="1196"/>
        <v>#REF!</v>
      </c>
      <c r="AF125" s="433"/>
      <c r="AG125" s="235"/>
      <c r="AH125" s="451" t="e">
        <f>(AE124+AH120)*AH119</f>
        <v>#REF!</v>
      </c>
      <c r="AK125" s="445" t="e">
        <f t="shared" si="1197"/>
        <v>#REF!</v>
      </c>
      <c r="AL125" s="433"/>
      <c r="AM125" s="235"/>
      <c r="AN125" s="451" t="e">
        <f>(AK124+AN120)*AN119</f>
        <v>#REF!</v>
      </c>
      <c r="AQ125" s="445" t="e">
        <f t="shared" si="1198"/>
        <v>#REF!</v>
      </c>
      <c r="AR125" s="433"/>
      <c r="AS125" s="235"/>
      <c r="AT125" s="451" t="e">
        <f>(AQ124+AT120)*AT119</f>
        <v>#REF!</v>
      </c>
      <c r="AW125" s="445" t="e">
        <f t="shared" si="1199"/>
        <v>#REF!</v>
      </c>
      <c r="AX125" s="433"/>
      <c r="AY125" s="235"/>
      <c r="AZ125" s="451" t="e">
        <f>(AW124+AZ120)*AZ119</f>
        <v>#REF!</v>
      </c>
      <c r="BA125" s="235"/>
      <c r="BB125" s="235"/>
      <c r="BC125" s="445" t="e">
        <f t="shared" si="1200"/>
        <v>#REF!</v>
      </c>
      <c r="BD125" s="433"/>
      <c r="BE125" s="235"/>
      <c r="BF125" s="451" t="e">
        <f>(BC124+BF120)*BF119</f>
        <v>#REF!</v>
      </c>
      <c r="BI125" s="445" t="e">
        <f t="shared" si="1201"/>
        <v>#REF!</v>
      </c>
      <c r="BJ125" s="433"/>
      <c r="BK125" s="235"/>
      <c r="BL125" s="451" t="e">
        <f>(BI124+BL120)*BL119</f>
        <v>#REF!</v>
      </c>
      <c r="BO125" s="445" t="e">
        <f t="shared" si="1202"/>
        <v>#REF!</v>
      </c>
      <c r="BP125" s="433"/>
      <c r="BQ125" s="235"/>
      <c r="BR125" s="451" t="e">
        <f>(BO124+BR120)*BR119</f>
        <v>#REF!</v>
      </c>
      <c r="BU125" s="445" t="e">
        <f t="shared" si="1203"/>
        <v>#REF!</v>
      </c>
      <c r="BV125" s="433"/>
      <c r="BW125" s="235"/>
      <c r="BX125" s="451" t="e">
        <f>(BU124+BX120)*BX119</f>
        <v>#REF!</v>
      </c>
      <c r="BZ125" s="433"/>
      <c r="CA125" s="445" t="e">
        <f t="shared" si="1204"/>
        <v>#REF!</v>
      </c>
      <c r="CB125" s="433"/>
      <c r="CC125" s="235"/>
      <c r="CD125" s="451" t="e">
        <f>(CA124+CD120)*CD119</f>
        <v>#REF!</v>
      </c>
      <c r="CG125" s="445" t="e">
        <f t="shared" si="1205"/>
        <v>#REF!</v>
      </c>
      <c r="CH125" s="433"/>
      <c r="CJ125" s="451" t="e">
        <f>(CG124+CJ120)*CJ119</f>
        <v>#REF!</v>
      </c>
      <c r="CL125" s="433"/>
    </row>
    <row r="126" hidden="1">
      <c r="A126" s="410" t="e">
        <f>A103+A146</f>
        <v>#REF!</v>
      </c>
      <c r="B126" s="433"/>
      <c r="D126" s="451" t="e">
        <f>(A125+D120)*D119</f>
        <v>#REF!</v>
      </c>
      <c r="G126" s="445" t="e">
        <f t="shared" si="1192"/>
        <v>#REF!</v>
      </c>
      <c r="I126" s="235"/>
      <c r="J126" s="451" t="e">
        <f>(G125+J120)*J119</f>
        <v>#REF!</v>
      </c>
      <c r="K126" s="235"/>
      <c r="L126" s="235"/>
      <c r="M126" s="445" t="e">
        <f t="shared" si="1193"/>
        <v>#REF!</v>
      </c>
      <c r="N126" s="433"/>
      <c r="O126" s="235"/>
      <c r="P126" s="451" t="e">
        <f>(M125+P120)*P119</f>
        <v>#REF!</v>
      </c>
      <c r="Q126" s="235"/>
      <c r="R126" s="235"/>
      <c r="S126" s="445" t="e">
        <f t="shared" si="1194"/>
        <v>#REF!</v>
      </c>
      <c r="T126" s="433"/>
      <c r="U126" s="235"/>
      <c r="V126" s="451" t="e">
        <f>(S125+V120)*V119</f>
        <v>#REF!</v>
      </c>
      <c r="Y126" s="445" t="e">
        <f t="shared" si="1195"/>
        <v>#REF!</v>
      </c>
      <c r="Z126" s="433"/>
      <c r="AA126" s="235"/>
      <c r="AB126" s="451" t="e">
        <f>(Y125+AB120)*AB119</f>
        <v>#REF!</v>
      </c>
      <c r="AC126" s="235"/>
      <c r="AD126" s="235"/>
      <c r="AE126" s="445" t="e">
        <f t="shared" si="1196"/>
        <v>#REF!</v>
      </c>
      <c r="AF126" s="433"/>
      <c r="AG126" s="235"/>
      <c r="AH126" s="451" t="e">
        <f>(AE125+AH120)*AH119</f>
        <v>#REF!</v>
      </c>
      <c r="AK126" s="445" t="e">
        <f t="shared" si="1197"/>
        <v>#REF!</v>
      </c>
      <c r="AL126" s="433"/>
      <c r="AM126" s="235"/>
      <c r="AN126" s="451" t="e">
        <f>(AK125+AN120)*AN119</f>
        <v>#REF!</v>
      </c>
      <c r="AQ126" s="445" t="e">
        <f t="shared" si="1198"/>
        <v>#REF!</v>
      </c>
      <c r="AR126" s="433"/>
      <c r="AS126" s="235"/>
      <c r="AT126" s="451" t="e">
        <f>(AQ125+AT120)*AT119</f>
        <v>#REF!</v>
      </c>
      <c r="AW126" s="445" t="e">
        <f t="shared" si="1199"/>
        <v>#REF!</v>
      </c>
      <c r="AX126" s="433"/>
      <c r="AY126" s="235"/>
      <c r="AZ126" s="451" t="e">
        <f>(AW125+AZ120)*AZ119</f>
        <v>#REF!</v>
      </c>
      <c r="BA126" s="235"/>
      <c r="BB126" s="235"/>
      <c r="BC126" s="445" t="e">
        <f t="shared" si="1200"/>
        <v>#REF!</v>
      </c>
      <c r="BD126" s="433"/>
      <c r="BE126" s="235"/>
      <c r="BF126" s="451" t="e">
        <f>(BC125+BF120)*BF119</f>
        <v>#REF!</v>
      </c>
      <c r="BI126" s="445" t="e">
        <f t="shared" si="1201"/>
        <v>#REF!</v>
      </c>
      <c r="BJ126" s="433"/>
      <c r="BK126" s="235"/>
      <c r="BL126" s="451" t="e">
        <f>(BI125+BL120)*BL119</f>
        <v>#REF!</v>
      </c>
      <c r="BO126" s="445" t="e">
        <f t="shared" si="1202"/>
        <v>#REF!</v>
      </c>
      <c r="BP126" s="433"/>
      <c r="BQ126" s="235"/>
      <c r="BR126" s="451" t="e">
        <f>(BO125+BR120)*BR119</f>
        <v>#REF!</v>
      </c>
      <c r="BU126" s="445" t="e">
        <f t="shared" si="1203"/>
        <v>#REF!</v>
      </c>
      <c r="BV126" s="433"/>
      <c r="BW126" s="235"/>
      <c r="BX126" s="451" t="e">
        <f>(BU125+BX120)*BX119</f>
        <v>#REF!</v>
      </c>
      <c r="BZ126" s="433"/>
      <c r="CA126" s="445" t="e">
        <f t="shared" si="1204"/>
        <v>#REF!</v>
      </c>
      <c r="CB126" s="433"/>
      <c r="CC126" s="235"/>
      <c r="CD126" s="451" t="e">
        <f>(CA125+CD120)*CD119</f>
        <v>#REF!</v>
      </c>
      <c r="CG126" s="445" t="e">
        <f t="shared" si="1205"/>
        <v>#REF!</v>
      </c>
      <c r="CH126" s="433"/>
      <c r="CJ126" s="451" t="e">
        <f>(CG125+CJ120)*CJ119</f>
        <v>#REF!</v>
      </c>
      <c r="CL126" s="433"/>
    </row>
    <row r="127" hidden="1">
      <c r="A127" s="410" t="e">
        <f>A104+A145</f>
        <v>#REF!</v>
      </c>
      <c r="B127" s="433"/>
      <c r="D127" s="451" t="e">
        <f>(A126+D120)*D119</f>
        <v>#REF!</v>
      </c>
      <c r="G127" s="445" t="e">
        <f t="shared" si="1192"/>
        <v>#REF!</v>
      </c>
      <c r="I127" s="235"/>
      <c r="J127" s="451" t="e">
        <f>(G126+J120)*J119</f>
        <v>#REF!</v>
      </c>
      <c r="K127" s="235"/>
      <c r="L127" s="235"/>
      <c r="M127" s="445" t="e">
        <f t="shared" si="1193"/>
        <v>#REF!</v>
      </c>
      <c r="N127" s="433"/>
      <c r="O127" s="235"/>
      <c r="P127" s="451" t="e">
        <f>(M126+P120)*P119</f>
        <v>#REF!</v>
      </c>
      <c r="Q127" s="235"/>
      <c r="R127" s="235"/>
      <c r="S127" s="445" t="e">
        <f t="shared" si="1194"/>
        <v>#REF!</v>
      </c>
      <c r="T127" s="433"/>
      <c r="U127" s="235"/>
      <c r="V127" s="451" t="e">
        <f>(S126+V120)*V119</f>
        <v>#REF!</v>
      </c>
      <c r="Y127" s="445" t="e">
        <f t="shared" si="1195"/>
        <v>#REF!</v>
      </c>
      <c r="Z127" s="433"/>
      <c r="AA127" s="235"/>
      <c r="AB127" s="451" t="e">
        <f>(Y126+AB120)*AB119</f>
        <v>#REF!</v>
      </c>
      <c r="AC127" s="235"/>
      <c r="AD127" s="235"/>
      <c r="AE127" s="445" t="e">
        <f t="shared" si="1196"/>
        <v>#REF!</v>
      </c>
      <c r="AF127" s="433"/>
      <c r="AG127" s="235"/>
      <c r="AH127" s="451" t="e">
        <f>(AE126+AH120)*AH119</f>
        <v>#REF!</v>
      </c>
      <c r="AK127" s="445" t="e">
        <f t="shared" si="1197"/>
        <v>#REF!</v>
      </c>
      <c r="AL127" s="433"/>
      <c r="AM127" s="235"/>
      <c r="AN127" s="451" t="e">
        <f>(AK126+AN120)*AN119</f>
        <v>#REF!</v>
      </c>
      <c r="AQ127" s="445" t="e">
        <f t="shared" si="1198"/>
        <v>#REF!</v>
      </c>
      <c r="AR127" s="433"/>
      <c r="AS127" s="235"/>
      <c r="AT127" s="451" t="e">
        <f>(AQ126+AT120)*AT119</f>
        <v>#REF!</v>
      </c>
      <c r="AW127" s="445" t="e">
        <f t="shared" si="1199"/>
        <v>#REF!</v>
      </c>
      <c r="AX127" s="433"/>
      <c r="AY127" s="235"/>
      <c r="AZ127" s="451" t="e">
        <f>(AW126+AZ120)*AZ119</f>
        <v>#REF!</v>
      </c>
      <c r="BA127" s="235"/>
      <c r="BB127" s="235"/>
      <c r="BC127" s="445" t="e">
        <f t="shared" si="1200"/>
        <v>#REF!</v>
      </c>
      <c r="BD127" s="433"/>
      <c r="BE127" s="235"/>
      <c r="BF127" s="451" t="e">
        <f>(BC126+BF120)*BF119</f>
        <v>#REF!</v>
      </c>
      <c r="BI127" s="445" t="e">
        <f t="shared" si="1201"/>
        <v>#REF!</v>
      </c>
      <c r="BJ127" s="433"/>
      <c r="BK127" s="235"/>
      <c r="BL127" s="451" t="e">
        <f>(BI126+BL120)*BL119</f>
        <v>#REF!</v>
      </c>
      <c r="BO127" s="445" t="e">
        <f t="shared" si="1202"/>
        <v>#REF!</v>
      </c>
      <c r="BP127" s="433"/>
      <c r="BQ127" s="235"/>
      <c r="BR127" s="451" t="e">
        <f>(BO126+BR120)*BR119</f>
        <v>#REF!</v>
      </c>
      <c r="BU127" s="445" t="e">
        <f t="shared" si="1203"/>
        <v>#REF!</v>
      </c>
      <c r="BV127" s="433"/>
      <c r="BW127" s="235"/>
      <c r="BX127" s="451" t="e">
        <f>(BU126+BX120)*BX119</f>
        <v>#REF!</v>
      </c>
      <c r="BZ127" s="433"/>
      <c r="CA127" s="445" t="e">
        <f t="shared" si="1204"/>
        <v>#REF!</v>
      </c>
      <c r="CB127" s="433"/>
      <c r="CC127" s="235"/>
      <c r="CD127" s="451" t="e">
        <f>(CA126+CD120)*CD119</f>
        <v>#REF!</v>
      </c>
      <c r="CG127" s="445" t="e">
        <f t="shared" si="1205"/>
        <v>#REF!</v>
      </c>
      <c r="CH127" s="433"/>
      <c r="CJ127" s="451" t="e">
        <f>(CG126+CJ120)*CJ119</f>
        <v>#REF!</v>
      </c>
      <c r="CL127" s="433"/>
    </row>
    <row r="128" hidden="1">
      <c r="A128" s="410" t="e">
        <f>A105+A144</f>
        <v>#REF!</v>
      </c>
      <c r="B128" s="433"/>
      <c r="D128" s="451" t="e">
        <f>(A127+D120)*D119</f>
        <v>#REF!</v>
      </c>
      <c r="G128" s="445" t="e">
        <f t="shared" si="1192"/>
        <v>#REF!</v>
      </c>
      <c r="I128" s="235"/>
      <c r="J128" s="451" t="e">
        <f>(G127+J120)*J119</f>
        <v>#REF!</v>
      </c>
      <c r="K128" s="235"/>
      <c r="L128" s="235"/>
      <c r="M128" s="445" t="e">
        <f t="shared" si="1193"/>
        <v>#REF!</v>
      </c>
      <c r="N128" s="433"/>
      <c r="O128" s="235"/>
      <c r="P128" s="451" t="e">
        <f>(M127+P120)*P119</f>
        <v>#REF!</v>
      </c>
      <c r="Q128" s="235"/>
      <c r="R128" s="235"/>
      <c r="S128" s="445" t="e">
        <f t="shared" si="1194"/>
        <v>#REF!</v>
      </c>
      <c r="T128" s="433"/>
      <c r="U128" s="235"/>
      <c r="V128" s="451" t="e">
        <f>(S127+V120)*V119</f>
        <v>#REF!</v>
      </c>
      <c r="Y128" s="445" t="e">
        <f t="shared" si="1195"/>
        <v>#REF!</v>
      </c>
      <c r="Z128" s="433"/>
      <c r="AA128" s="235"/>
      <c r="AB128" s="451" t="e">
        <f>(Y127+AB120)*AB119</f>
        <v>#REF!</v>
      </c>
      <c r="AC128" s="235"/>
      <c r="AD128" s="235"/>
      <c r="AE128" s="445" t="e">
        <f t="shared" si="1196"/>
        <v>#REF!</v>
      </c>
      <c r="AF128" s="433"/>
      <c r="AG128" s="235"/>
      <c r="AH128" s="451" t="e">
        <f>(AE127+AH120)*AH119</f>
        <v>#REF!</v>
      </c>
      <c r="AK128" s="445" t="e">
        <f t="shared" si="1197"/>
        <v>#REF!</v>
      </c>
      <c r="AL128" s="433"/>
      <c r="AM128" s="235"/>
      <c r="AN128" s="451" t="e">
        <f>(AK127+AN120)*AN119</f>
        <v>#REF!</v>
      </c>
      <c r="AQ128" s="445" t="e">
        <f t="shared" si="1198"/>
        <v>#REF!</v>
      </c>
      <c r="AR128" s="433"/>
      <c r="AS128" s="235"/>
      <c r="AT128" s="451" t="e">
        <f>(AQ127+AT120)*AT119</f>
        <v>#REF!</v>
      </c>
      <c r="AW128" s="445" t="e">
        <f t="shared" si="1199"/>
        <v>#REF!</v>
      </c>
      <c r="AX128" s="433"/>
      <c r="AY128" s="235"/>
      <c r="AZ128" s="451" t="e">
        <f>(AW127+AZ120)*AZ119</f>
        <v>#REF!</v>
      </c>
      <c r="BA128" s="235"/>
      <c r="BB128" s="235"/>
      <c r="BC128" s="445" t="e">
        <f t="shared" si="1200"/>
        <v>#REF!</v>
      </c>
      <c r="BD128" s="433"/>
      <c r="BE128" s="235"/>
      <c r="BF128" s="451" t="e">
        <f>(BC127+BF120)*BF119</f>
        <v>#REF!</v>
      </c>
      <c r="BI128" s="445" t="e">
        <f t="shared" si="1201"/>
        <v>#REF!</v>
      </c>
      <c r="BJ128" s="433"/>
      <c r="BK128" s="235"/>
      <c r="BL128" s="451" t="e">
        <f>(BI127+BL120)*BL119</f>
        <v>#REF!</v>
      </c>
      <c r="BO128" s="445" t="e">
        <f t="shared" si="1202"/>
        <v>#REF!</v>
      </c>
      <c r="BP128" s="433"/>
      <c r="BQ128" s="235"/>
      <c r="BR128" s="451" t="e">
        <f>(BO127+BR120)*BR119</f>
        <v>#REF!</v>
      </c>
      <c r="BU128" s="445" t="e">
        <f t="shared" si="1203"/>
        <v>#REF!</v>
      </c>
      <c r="BV128" s="433"/>
      <c r="BW128" s="235"/>
      <c r="BX128" s="451" t="e">
        <f>(BU127+BX120)*BX119</f>
        <v>#REF!</v>
      </c>
      <c r="BZ128" s="433"/>
      <c r="CA128" s="445" t="e">
        <f t="shared" si="1204"/>
        <v>#REF!</v>
      </c>
      <c r="CB128" s="433"/>
      <c r="CC128" s="235"/>
      <c r="CD128" s="451" t="e">
        <f>(CA127+CD120)*CD119</f>
        <v>#REF!</v>
      </c>
      <c r="CG128" s="445" t="e">
        <f t="shared" si="1205"/>
        <v>#REF!</v>
      </c>
      <c r="CH128" s="433"/>
      <c r="CJ128" s="451" t="e">
        <f>(CG127+CJ120)*CJ119</f>
        <v>#REF!</v>
      </c>
      <c r="CL128" s="433"/>
    </row>
    <row r="129" hidden="1">
      <c r="A129" s="410" t="e">
        <f>A106+A143</f>
        <v>#REF!</v>
      </c>
      <c r="B129" s="433"/>
      <c r="D129" s="451" t="e">
        <f>(A128+D120)*D119</f>
        <v>#REF!</v>
      </c>
      <c r="G129" s="445" t="e">
        <f t="shared" si="1192"/>
        <v>#REF!</v>
      </c>
      <c r="I129" s="235"/>
      <c r="J129" s="451" t="e">
        <f>(G128+J120)*J119</f>
        <v>#REF!</v>
      </c>
      <c r="K129" s="235"/>
      <c r="L129" s="235"/>
      <c r="M129" s="445" t="e">
        <f t="shared" si="1193"/>
        <v>#REF!</v>
      </c>
      <c r="N129" s="417"/>
      <c r="O129" s="235"/>
      <c r="P129" s="451" t="e">
        <f>(M128+P120)*P119</f>
        <v>#REF!</v>
      </c>
      <c r="Q129" s="235"/>
      <c r="R129" s="235"/>
      <c r="S129" s="445" t="e">
        <f t="shared" si="1194"/>
        <v>#REF!</v>
      </c>
      <c r="T129" s="417"/>
      <c r="U129" s="235"/>
      <c r="V129" s="451" t="e">
        <f>(S128+V120)*V119</f>
        <v>#REF!</v>
      </c>
      <c r="Y129" s="445" t="e">
        <f t="shared" si="1195"/>
        <v>#REF!</v>
      </c>
      <c r="Z129" s="417"/>
      <c r="AA129" s="235"/>
      <c r="AB129" s="451" t="e">
        <f>(Y128+AB120)*AB119</f>
        <v>#REF!</v>
      </c>
      <c r="AC129" s="235"/>
      <c r="AD129" s="235"/>
      <c r="AE129" s="445" t="e">
        <f t="shared" si="1196"/>
        <v>#REF!</v>
      </c>
      <c r="AF129" s="417"/>
      <c r="AG129" s="235"/>
      <c r="AH129" s="451" t="e">
        <f>(AE128+AH120)*AH119</f>
        <v>#REF!</v>
      </c>
      <c r="AK129" s="445" t="e">
        <f t="shared" si="1197"/>
        <v>#REF!</v>
      </c>
      <c r="AL129" s="417"/>
      <c r="AM129" s="235"/>
      <c r="AN129" s="451" t="e">
        <f>(AK128+AN120)*AN119</f>
        <v>#REF!</v>
      </c>
      <c r="AQ129" s="445" t="e">
        <f t="shared" si="1198"/>
        <v>#REF!</v>
      </c>
      <c r="AR129" s="417"/>
      <c r="AS129" s="235"/>
      <c r="AT129" s="451" t="e">
        <f>(AQ128+AT120)*AT119</f>
        <v>#REF!</v>
      </c>
      <c r="AW129" s="445" t="e">
        <f t="shared" si="1199"/>
        <v>#REF!</v>
      </c>
      <c r="AX129" s="417"/>
      <c r="AY129" s="235"/>
      <c r="AZ129" s="451" t="e">
        <f>(AW128+AZ120)*AZ119</f>
        <v>#REF!</v>
      </c>
      <c r="BA129" s="235"/>
      <c r="BB129" s="235"/>
      <c r="BC129" s="445" t="e">
        <f t="shared" si="1200"/>
        <v>#REF!</v>
      </c>
      <c r="BD129" s="417"/>
      <c r="BE129" s="235"/>
      <c r="BF129" s="451" t="e">
        <f>(BC128+BF120)*BF119</f>
        <v>#REF!</v>
      </c>
      <c r="BI129" s="445" t="e">
        <f t="shared" si="1201"/>
        <v>#REF!</v>
      </c>
      <c r="BJ129" s="417"/>
      <c r="BK129" s="235"/>
      <c r="BL129" s="451" t="e">
        <f>(BI128+BL120)*BL119</f>
        <v>#REF!</v>
      </c>
      <c r="BO129" s="445" t="e">
        <f t="shared" si="1202"/>
        <v>#REF!</v>
      </c>
      <c r="BP129" s="417"/>
      <c r="BQ129" s="235"/>
      <c r="BR129" s="451" t="e">
        <f>(BO128+BR120)*BR119</f>
        <v>#REF!</v>
      </c>
      <c r="BU129" s="445" t="e">
        <f t="shared" si="1203"/>
        <v>#REF!</v>
      </c>
      <c r="BV129" s="417"/>
      <c r="BW129" s="235"/>
      <c r="BX129" s="451" t="e">
        <f>(BU128+BX120)*BX119</f>
        <v>#REF!</v>
      </c>
      <c r="BZ129" s="433"/>
      <c r="CA129" s="445" t="e">
        <f t="shared" si="1204"/>
        <v>#REF!</v>
      </c>
      <c r="CB129" s="417"/>
      <c r="CC129" s="235"/>
      <c r="CD129" s="451" t="e">
        <f>(CA128+CD120)*CD119</f>
        <v>#REF!</v>
      </c>
      <c r="CG129" s="445" t="e">
        <f t="shared" si="1205"/>
        <v>#REF!</v>
      </c>
      <c r="CH129" s="417"/>
      <c r="CJ129" s="451" t="e">
        <f>(CG128+CJ120)*CJ119</f>
        <v>#REF!</v>
      </c>
      <c r="CL129" s="433"/>
    </row>
    <row r="130" hidden="1">
      <c r="A130" s="410" t="e">
        <f>A107+A142</f>
        <v>#REF!</v>
      </c>
      <c r="B130" s="433"/>
      <c r="D130" s="451" t="e">
        <f>(A129+D120)*D119</f>
        <v>#REF!</v>
      </c>
      <c r="F130" s="417"/>
      <c r="G130" s="445" t="e">
        <f t="shared" si="1192"/>
        <v>#REF!</v>
      </c>
      <c r="I130" s="235"/>
      <c r="J130" s="451" t="e">
        <f>(G129+J120)*J119</f>
        <v>#REF!</v>
      </c>
      <c r="K130" s="235"/>
      <c r="L130" s="417"/>
      <c r="M130" s="445" t="e">
        <f t="shared" si="1193"/>
        <v>#REF!</v>
      </c>
      <c r="N130" s="417"/>
      <c r="O130" s="235"/>
      <c r="P130" s="451" t="e">
        <f>(M129+P120)*P119</f>
        <v>#REF!</v>
      </c>
      <c r="Q130" s="235"/>
      <c r="R130" s="417"/>
      <c r="S130" s="445" t="e">
        <f t="shared" si="1194"/>
        <v>#REF!</v>
      </c>
      <c r="T130" s="417"/>
      <c r="U130" s="235"/>
      <c r="V130" s="451" t="e">
        <f>(S129+V120)*V119</f>
        <v>#REF!</v>
      </c>
      <c r="X130" s="417"/>
      <c r="Y130" s="445" t="e">
        <f t="shared" si="1195"/>
        <v>#REF!</v>
      </c>
      <c r="Z130" s="417"/>
      <c r="AA130" s="235"/>
      <c r="AB130" s="451" t="e">
        <f>(Y129+AB120)*AB119</f>
        <v>#REF!</v>
      </c>
      <c r="AC130" s="235"/>
      <c r="AD130" s="417"/>
      <c r="AE130" s="445" t="e">
        <f t="shared" si="1196"/>
        <v>#REF!</v>
      </c>
      <c r="AF130" s="417"/>
      <c r="AG130" s="235"/>
      <c r="AH130" s="451" t="e">
        <f>(AE129+AH120)*AH119</f>
        <v>#REF!</v>
      </c>
      <c r="AJ130" s="417"/>
      <c r="AK130" s="445" t="e">
        <f t="shared" si="1197"/>
        <v>#REF!</v>
      </c>
      <c r="AL130" s="417"/>
      <c r="AM130" s="235"/>
      <c r="AN130" s="451" t="e">
        <f>(AK129+AN120)*AN119</f>
        <v>#REF!</v>
      </c>
      <c r="AP130" s="417"/>
      <c r="AQ130" s="445" t="e">
        <f t="shared" si="1198"/>
        <v>#REF!</v>
      </c>
      <c r="AR130" s="417"/>
      <c r="AS130" s="235"/>
      <c r="AT130" s="451" t="e">
        <f>(AQ129+AT120)*AT119</f>
        <v>#REF!</v>
      </c>
      <c r="AV130" s="417"/>
      <c r="AW130" s="445" t="e">
        <f t="shared" si="1199"/>
        <v>#REF!</v>
      </c>
      <c r="AX130" s="417"/>
      <c r="AY130" s="235"/>
      <c r="AZ130" s="451" t="e">
        <f>(AW129+AZ120)*AZ119</f>
        <v>#REF!</v>
      </c>
      <c r="BA130" s="235"/>
      <c r="BB130" s="417"/>
      <c r="BC130" s="445" t="e">
        <f t="shared" si="1200"/>
        <v>#REF!</v>
      </c>
      <c r="BD130" s="417"/>
      <c r="BE130" s="235"/>
      <c r="BF130" s="451" t="e">
        <f>(BC129+BF120)*BF119</f>
        <v>#REF!</v>
      </c>
      <c r="BH130" s="417"/>
      <c r="BI130" s="445" t="e">
        <f t="shared" si="1201"/>
        <v>#REF!</v>
      </c>
      <c r="BJ130" s="417"/>
      <c r="BK130" s="235"/>
      <c r="BL130" s="451" t="e">
        <f>(BI129+BL120)*BL119</f>
        <v>#REF!</v>
      </c>
      <c r="BN130" s="417"/>
      <c r="BO130" s="445" t="e">
        <f t="shared" si="1202"/>
        <v>#REF!</v>
      </c>
      <c r="BP130" s="417"/>
      <c r="BQ130" s="235"/>
      <c r="BR130" s="451" t="e">
        <f>(BO129+BR120)*BR119</f>
        <v>#REF!</v>
      </c>
      <c r="BT130" s="417"/>
      <c r="BU130" s="445" t="e">
        <f t="shared" si="1203"/>
        <v>#REF!</v>
      </c>
      <c r="BV130" s="417"/>
      <c r="BW130" s="235"/>
      <c r="BX130" s="451" t="e">
        <f>(BU129+BX120)*BX119</f>
        <v>#REF!</v>
      </c>
      <c r="BZ130" s="433"/>
      <c r="CA130" s="445" t="e">
        <f t="shared" si="1204"/>
        <v>#REF!</v>
      </c>
      <c r="CB130" s="417"/>
      <c r="CC130" s="235"/>
      <c r="CD130" s="451" t="e">
        <f>(CA129+CD120)*CD119</f>
        <v>#REF!</v>
      </c>
      <c r="CF130" s="417"/>
      <c r="CG130" s="445" t="e">
        <f t="shared" si="1205"/>
        <v>#REF!</v>
      </c>
      <c r="CH130" s="417"/>
      <c r="CJ130" s="451" t="e">
        <f>(CG129+CJ120)*CJ119</f>
        <v>#REF!</v>
      </c>
      <c r="CL130" s="433"/>
    </row>
    <row r="131" hidden="1">
      <c r="A131" s="410" t="e">
        <f>A108+A141</f>
        <v>#REF!</v>
      </c>
      <c r="B131" s="433"/>
      <c r="D131" s="451" t="e">
        <f>(A130+D120)*D119</f>
        <v>#REF!</v>
      </c>
      <c r="F131" s="417"/>
      <c r="G131" s="445" t="e">
        <f t="shared" si="1192"/>
        <v>#REF!</v>
      </c>
      <c r="I131" s="235"/>
      <c r="J131" s="451" t="e">
        <f>(G130+J120)*J119</f>
        <v>#REF!</v>
      </c>
      <c r="K131" s="235"/>
      <c r="L131" s="417"/>
      <c r="M131" s="445" t="e">
        <f t="shared" si="1193"/>
        <v>#REF!</v>
      </c>
      <c r="N131" s="417"/>
      <c r="O131" s="235"/>
      <c r="P131" s="451" t="e">
        <f>(M130+P120)*P119</f>
        <v>#REF!</v>
      </c>
      <c r="Q131" s="235"/>
      <c r="R131" s="417"/>
      <c r="S131" s="445" t="e">
        <f t="shared" si="1194"/>
        <v>#REF!</v>
      </c>
      <c r="T131" s="433"/>
      <c r="U131" s="235"/>
      <c r="V131" s="451" t="e">
        <f>(S130+V120)*V119</f>
        <v>#REF!</v>
      </c>
      <c r="X131" s="417"/>
      <c r="Y131" s="445" t="e">
        <f t="shared" si="1195"/>
        <v>#REF!</v>
      </c>
      <c r="Z131" s="433"/>
      <c r="AA131" s="235"/>
      <c r="AB131" s="451" t="e">
        <f>(Y130+AB120)*AB119</f>
        <v>#REF!</v>
      </c>
      <c r="AC131" s="235"/>
      <c r="AD131" s="417"/>
      <c r="AE131" s="445" t="e">
        <f t="shared" si="1196"/>
        <v>#REF!</v>
      </c>
      <c r="AF131" s="433"/>
      <c r="AG131" s="235"/>
      <c r="AH131" s="451" t="e">
        <f>(AE130+AH120)*AH119</f>
        <v>#REF!</v>
      </c>
      <c r="AJ131" s="417"/>
      <c r="AK131" s="445" t="e">
        <f t="shared" si="1197"/>
        <v>#REF!</v>
      </c>
      <c r="AL131" s="433"/>
      <c r="AM131" s="235"/>
      <c r="AN131" s="451" t="e">
        <f>(AK130+AN120)*AN119</f>
        <v>#REF!</v>
      </c>
      <c r="AP131" s="417"/>
      <c r="AQ131" s="445" t="e">
        <f t="shared" si="1198"/>
        <v>#REF!</v>
      </c>
      <c r="AR131" s="433"/>
      <c r="AS131" s="235"/>
      <c r="AT131" s="451" t="e">
        <f>(AQ130+AT120)*AT119</f>
        <v>#REF!</v>
      </c>
      <c r="AV131" s="417"/>
      <c r="AW131" s="445" t="e">
        <f t="shared" si="1199"/>
        <v>#REF!</v>
      </c>
      <c r="AX131" s="433"/>
      <c r="AY131" s="235"/>
      <c r="AZ131" s="451" t="e">
        <f>(AW130+AZ120)*AZ119</f>
        <v>#REF!</v>
      </c>
      <c r="BA131" s="235"/>
      <c r="BB131" s="417"/>
      <c r="BC131" s="445" t="e">
        <f t="shared" si="1200"/>
        <v>#REF!</v>
      </c>
      <c r="BD131" s="433"/>
      <c r="BE131" s="235"/>
      <c r="BF131" s="451" t="e">
        <f>(BC130+BF120)*BF119</f>
        <v>#REF!</v>
      </c>
      <c r="BH131" s="417"/>
      <c r="BI131" s="445" t="e">
        <f t="shared" si="1201"/>
        <v>#REF!</v>
      </c>
      <c r="BJ131" s="433"/>
      <c r="BK131" s="235"/>
      <c r="BL131" s="451" t="e">
        <f>(BI130+BL120)*BL119</f>
        <v>#REF!</v>
      </c>
      <c r="BN131" s="417"/>
      <c r="BO131" s="445" t="e">
        <f t="shared" si="1202"/>
        <v>#REF!</v>
      </c>
      <c r="BP131" s="433"/>
      <c r="BQ131" s="235"/>
      <c r="BR131" s="451" t="e">
        <f>(BO130+BR120)*BR119</f>
        <v>#REF!</v>
      </c>
      <c r="BT131" s="417"/>
      <c r="BU131" s="445" t="e">
        <f t="shared" si="1203"/>
        <v>#REF!</v>
      </c>
      <c r="BV131" s="433"/>
      <c r="BW131" s="235"/>
      <c r="BX131" s="451" t="e">
        <f>(BU130+BX120)*BX119</f>
        <v>#REF!</v>
      </c>
      <c r="BZ131" s="433"/>
      <c r="CA131" s="445" t="e">
        <f t="shared" si="1204"/>
        <v>#REF!</v>
      </c>
      <c r="CB131" s="433"/>
      <c r="CC131" s="235"/>
      <c r="CD131" s="451" t="e">
        <f>(CA130+CD120)*CD119</f>
        <v>#REF!</v>
      </c>
      <c r="CF131" s="417"/>
      <c r="CG131" s="445" t="e">
        <f t="shared" si="1205"/>
        <v>#REF!</v>
      </c>
      <c r="CH131" s="433"/>
      <c r="CJ131" s="451" t="e">
        <f>(CG130+CJ120)*CJ119</f>
        <v>#REF!</v>
      </c>
      <c r="CL131" s="433"/>
    </row>
    <row r="132" hidden="1">
      <c r="A132" s="410" t="e">
        <f>A109+A140</f>
        <v>#REF!</v>
      </c>
      <c r="B132" s="433"/>
      <c r="D132" s="451" t="e">
        <f>(A131+D120)*D119</f>
        <v>#REF!</v>
      </c>
      <c r="F132" s="417"/>
      <c r="G132" s="445" t="e">
        <f t="shared" si="1192"/>
        <v>#REF!</v>
      </c>
      <c r="I132" s="235"/>
      <c r="J132" s="451" t="e">
        <f>(G131+J120)*J119</f>
        <v>#REF!</v>
      </c>
      <c r="K132" s="235"/>
      <c r="L132" s="417"/>
      <c r="M132" s="445" t="e">
        <f t="shared" si="1193"/>
        <v>#REF!</v>
      </c>
      <c r="N132" s="417"/>
      <c r="O132" s="235"/>
      <c r="P132" s="451" t="e">
        <f>(M131+P120)*P119</f>
        <v>#REF!</v>
      </c>
      <c r="Q132" s="235"/>
      <c r="R132" s="417"/>
      <c r="S132" s="445" t="e">
        <f t="shared" si="1194"/>
        <v>#REF!</v>
      </c>
      <c r="T132" s="433"/>
      <c r="U132" s="235"/>
      <c r="V132" s="451" t="e">
        <f>(S131+V120)*V119</f>
        <v>#REF!</v>
      </c>
      <c r="X132" s="417"/>
      <c r="Y132" s="445" t="e">
        <f t="shared" si="1195"/>
        <v>#REF!</v>
      </c>
      <c r="Z132" s="433"/>
      <c r="AA132" s="235"/>
      <c r="AB132" s="451" t="e">
        <f>(Y131+AB120)*AB119</f>
        <v>#REF!</v>
      </c>
      <c r="AC132" s="235"/>
      <c r="AD132" s="417"/>
      <c r="AE132" s="445" t="e">
        <f t="shared" si="1196"/>
        <v>#REF!</v>
      </c>
      <c r="AF132" s="433"/>
      <c r="AG132" s="235"/>
      <c r="AH132" s="451" t="e">
        <f>(AE131+AH120)*AH119</f>
        <v>#REF!</v>
      </c>
      <c r="AJ132" s="417"/>
      <c r="AK132" s="445" t="e">
        <f t="shared" si="1197"/>
        <v>#REF!</v>
      </c>
      <c r="AL132" s="433"/>
      <c r="AM132" s="235"/>
      <c r="AN132" s="451" t="e">
        <f>(AK131+AN120)*AN119</f>
        <v>#REF!</v>
      </c>
      <c r="AP132" s="417"/>
      <c r="AQ132" s="445" t="e">
        <f t="shared" si="1198"/>
        <v>#REF!</v>
      </c>
      <c r="AR132" s="433"/>
      <c r="AS132" s="235"/>
      <c r="AT132" s="451" t="e">
        <f>(AQ131+AT120)*AT119</f>
        <v>#REF!</v>
      </c>
      <c r="AV132" s="417"/>
      <c r="AW132" s="445" t="e">
        <f t="shared" si="1199"/>
        <v>#REF!</v>
      </c>
      <c r="AX132" s="433"/>
      <c r="AY132" s="235"/>
      <c r="AZ132" s="451" t="e">
        <f>(AW131+AZ120)*AZ119</f>
        <v>#REF!</v>
      </c>
      <c r="BA132" s="235"/>
      <c r="BB132" s="417"/>
      <c r="BC132" s="445" t="e">
        <f t="shared" si="1200"/>
        <v>#REF!</v>
      </c>
      <c r="BD132" s="433"/>
      <c r="BE132" s="235"/>
      <c r="BF132" s="451" t="e">
        <f>(BC131+BF120)*BF119</f>
        <v>#REF!</v>
      </c>
      <c r="BH132" s="417"/>
      <c r="BI132" s="445" t="e">
        <f t="shared" si="1201"/>
        <v>#REF!</v>
      </c>
      <c r="BJ132" s="433"/>
      <c r="BK132" s="235"/>
      <c r="BL132" s="451" t="e">
        <f>(BI131+BL120)*BL119</f>
        <v>#REF!</v>
      </c>
      <c r="BN132" s="417"/>
      <c r="BO132" s="445" t="e">
        <f t="shared" si="1202"/>
        <v>#REF!</v>
      </c>
      <c r="BP132" s="433"/>
      <c r="BQ132" s="235"/>
      <c r="BR132" s="451" t="e">
        <f>(BO131+BR120)*BR119</f>
        <v>#REF!</v>
      </c>
      <c r="BT132" s="417"/>
      <c r="BU132" s="445" t="e">
        <f t="shared" si="1203"/>
        <v>#REF!</v>
      </c>
      <c r="BV132" s="433"/>
      <c r="BW132" s="235"/>
      <c r="BX132" s="451" t="e">
        <f>(BU131+BX120)*BX119</f>
        <v>#REF!</v>
      </c>
      <c r="BZ132" s="433"/>
      <c r="CA132" s="445" t="e">
        <f t="shared" si="1204"/>
        <v>#REF!</v>
      </c>
      <c r="CB132" s="433"/>
      <c r="CC132" s="235"/>
      <c r="CD132" s="451" t="e">
        <f>(CA131+CD120)*CD119</f>
        <v>#REF!</v>
      </c>
      <c r="CF132" s="417"/>
      <c r="CG132" s="445" t="e">
        <f t="shared" si="1205"/>
        <v>#REF!</v>
      </c>
      <c r="CH132" s="433"/>
      <c r="CJ132" s="451" t="e">
        <f>(CG131+CJ120)*CJ119</f>
        <v>#REF!</v>
      </c>
      <c r="CL132" s="433"/>
    </row>
    <row r="133" hidden="1">
      <c r="A133" s="410" t="e">
        <f>A110+A139</f>
        <v>#REF!</v>
      </c>
      <c r="B133" s="433"/>
      <c r="D133" s="451" t="e">
        <f>(A132+D120)*D119</f>
        <v>#REF!</v>
      </c>
      <c r="F133" s="417"/>
      <c r="G133" s="445" t="e">
        <f t="shared" si="1192"/>
        <v>#REF!</v>
      </c>
      <c r="H133" s="417"/>
      <c r="I133" s="235"/>
      <c r="J133" s="451" t="e">
        <f>(G132+J120)*J119</f>
        <v>#REF!</v>
      </c>
      <c r="K133" s="235"/>
      <c r="L133" s="417"/>
      <c r="M133" s="445" t="e">
        <f t="shared" si="1193"/>
        <v>#REF!</v>
      </c>
      <c r="N133" s="417"/>
      <c r="O133" s="235"/>
      <c r="P133" s="451" t="e">
        <f>(M132+P120)*P119</f>
        <v>#REF!</v>
      </c>
      <c r="Q133" s="235"/>
      <c r="R133" s="417"/>
      <c r="S133" s="445" t="e">
        <f t="shared" si="1194"/>
        <v>#REF!</v>
      </c>
      <c r="T133" s="433"/>
      <c r="U133" s="235"/>
      <c r="V133" s="451" t="e">
        <f>(S132+V120)*V119</f>
        <v>#REF!</v>
      </c>
      <c r="X133" s="417"/>
      <c r="Y133" s="445" t="e">
        <f t="shared" si="1195"/>
        <v>#REF!</v>
      </c>
      <c r="Z133" s="433"/>
      <c r="AA133" s="235"/>
      <c r="AB133" s="451" t="e">
        <f>(Y132+AB120)*AB119</f>
        <v>#REF!</v>
      </c>
      <c r="AC133" s="235"/>
      <c r="AD133" s="417"/>
      <c r="AE133" s="445" t="e">
        <f t="shared" si="1196"/>
        <v>#REF!</v>
      </c>
      <c r="AF133" s="433"/>
      <c r="AG133" s="235"/>
      <c r="AH133" s="451" t="e">
        <f>(AE132+AH120)*AH119</f>
        <v>#REF!</v>
      </c>
      <c r="AJ133" s="417"/>
      <c r="AK133" s="445" t="e">
        <f t="shared" si="1197"/>
        <v>#REF!</v>
      </c>
      <c r="AL133" s="433"/>
      <c r="AM133" s="235"/>
      <c r="AN133" s="451" t="e">
        <f>(AK132+AN120)*AN119</f>
        <v>#REF!</v>
      </c>
      <c r="AP133" s="417"/>
      <c r="AQ133" s="445" t="e">
        <f t="shared" si="1198"/>
        <v>#REF!</v>
      </c>
      <c r="AR133" s="433"/>
      <c r="AS133" s="235"/>
      <c r="AT133" s="451" t="e">
        <f>(AQ132+AT120)*AT119</f>
        <v>#REF!</v>
      </c>
      <c r="AV133" s="417"/>
      <c r="AW133" s="445" t="e">
        <f t="shared" si="1199"/>
        <v>#REF!</v>
      </c>
      <c r="AX133" s="433"/>
      <c r="AY133" s="235"/>
      <c r="AZ133" s="451" t="e">
        <f>(AW132+AZ120)*AZ119</f>
        <v>#REF!</v>
      </c>
      <c r="BA133" s="235"/>
      <c r="BB133" s="417"/>
      <c r="BC133" s="445" t="e">
        <f t="shared" si="1200"/>
        <v>#REF!</v>
      </c>
      <c r="BD133" s="433"/>
      <c r="BE133" s="235"/>
      <c r="BF133" s="451" t="e">
        <f>(BC132+BF120)*BF119</f>
        <v>#REF!</v>
      </c>
      <c r="BH133" s="417"/>
      <c r="BI133" s="445" t="e">
        <f t="shared" si="1201"/>
        <v>#REF!</v>
      </c>
      <c r="BJ133" s="433"/>
      <c r="BK133" s="235"/>
      <c r="BL133" s="451" t="e">
        <f>(BI132+BL120)*BL119</f>
        <v>#REF!</v>
      </c>
      <c r="BN133" s="417"/>
      <c r="BO133" s="445" t="e">
        <f t="shared" si="1202"/>
        <v>#REF!</v>
      </c>
      <c r="BP133" s="433"/>
      <c r="BQ133" s="235"/>
      <c r="BR133" s="451" t="e">
        <f>(BO132+BR120)*BR119</f>
        <v>#REF!</v>
      </c>
      <c r="BT133" s="417"/>
      <c r="BU133" s="445" t="e">
        <f t="shared" si="1203"/>
        <v>#REF!</v>
      </c>
      <c r="BV133" s="433"/>
      <c r="BW133" s="235"/>
      <c r="BX133" s="451" t="e">
        <f>(BU132+BX120)*BX119</f>
        <v>#REF!</v>
      </c>
      <c r="BZ133" s="433"/>
      <c r="CA133" s="445" t="e">
        <f t="shared" si="1204"/>
        <v>#REF!</v>
      </c>
      <c r="CB133" s="433"/>
      <c r="CC133" s="235"/>
      <c r="CD133" s="451" t="e">
        <f>(CA132+CD120)*CD119</f>
        <v>#REF!</v>
      </c>
      <c r="CF133" s="417"/>
      <c r="CG133" s="445" t="e">
        <f t="shared" si="1205"/>
        <v>#REF!</v>
      </c>
      <c r="CH133" s="433"/>
      <c r="CJ133" s="451" t="e">
        <f>(CG132+CJ120)*CJ119</f>
        <v>#REF!</v>
      </c>
      <c r="CL133" s="433"/>
    </row>
    <row r="134" hidden="1">
      <c r="A134" s="410" t="e">
        <f>A111+A138</f>
        <v>#REF!</v>
      </c>
      <c r="B134" s="433"/>
      <c r="D134" s="451" t="e">
        <f>(A133+D120)*D119</f>
        <v>#REF!</v>
      </c>
      <c r="F134" s="417"/>
      <c r="G134" s="445" t="e">
        <f t="shared" si="1192"/>
        <v>#REF!</v>
      </c>
      <c r="H134" s="417"/>
      <c r="I134" s="235"/>
      <c r="J134" s="451" t="e">
        <f>(G133+J120)*J119</f>
        <v>#REF!</v>
      </c>
      <c r="K134" s="235"/>
      <c r="L134" s="417"/>
      <c r="M134" s="445" t="e">
        <f t="shared" si="1193"/>
        <v>#REF!</v>
      </c>
      <c r="N134" s="417"/>
      <c r="O134" s="235"/>
      <c r="P134" s="451" t="e">
        <f>(M133+P120)*P119</f>
        <v>#REF!</v>
      </c>
      <c r="Q134" s="235"/>
      <c r="R134" s="417"/>
      <c r="S134" s="445" t="e">
        <f t="shared" si="1194"/>
        <v>#REF!</v>
      </c>
      <c r="T134" s="433"/>
      <c r="U134" s="235"/>
      <c r="V134" s="451" t="e">
        <f>(S133+V120)*V119</f>
        <v>#REF!</v>
      </c>
      <c r="X134" s="417"/>
      <c r="Y134" s="445" t="e">
        <f t="shared" si="1195"/>
        <v>#REF!</v>
      </c>
      <c r="Z134" s="433"/>
      <c r="AA134" s="235"/>
      <c r="AB134" s="451" t="e">
        <f>(Y133+AB120)*AB119</f>
        <v>#REF!</v>
      </c>
      <c r="AC134" s="235"/>
      <c r="AD134" s="417"/>
      <c r="AE134" s="445" t="e">
        <f t="shared" si="1196"/>
        <v>#REF!</v>
      </c>
      <c r="AF134" s="433"/>
      <c r="AG134" s="235"/>
      <c r="AH134" s="451" t="e">
        <f>(AE133+AH120)*AH119</f>
        <v>#REF!</v>
      </c>
      <c r="AJ134" s="417"/>
      <c r="AK134" s="445" t="e">
        <f t="shared" si="1197"/>
        <v>#REF!</v>
      </c>
      <c r="AL134" s="433"/>
      <c r="AM134" s="235"/>
      <c r="AN134" s="451" t="e">
        <f>(AK133+AN120)*AN119</f>
        <v>#REF!</v>
      </c>
      <c r="AP134" s="417"/>
      <c r="AQ134" s="445" t="e">
        <f t="shared" si="1198"/>
        <v>#REF!</v>
      </c>
      <c r="AR134" s="433"/>
      <c r="AS134" s="235"/>
      <c r="AT134" s="451" t="e">
        <f>(AQ133+AT120)*AT119</f>
        <v>#REF!</v>
      </c>
      <c r="AV134" s="417"/>
      <c r="AW134" s="445" t="e">
        <f t="shared" si="1199"/>
        <v>#REF!</v>
      </c>
      <c r="AX134" s="433"/>
      <c r="AY134" s="235"/>
      <c r="AZ134" s="451" t="e">
        <f>(AW133+AZ120)*AZ119</f>
        <v>#REF!</v>
      </c>
      <c r="BA134" s="235"/>
      <c r="BB134" s="417"/>
      <c r="BC134" s="445" t="e">
        <f t="shared" si="1200"/>
        <v>#REF!</v>
      </c>
      <c r="BD134" s="433"/>
      <c r="BE134" s="235"/>
      <c r="BF134" s="451" t="e">
        <f>(BC133+BF120)*BF119</f>
        <v>#REF!</v>
      </c>
      <c r="BH134" s="417"/>
      <c r="BI134" s="445" t="e">
        <f t="shared" si="1201"/>
        <v>#REF!</v>
      </c>
      <c r="BJ134" s="433"/>
      <c r="BK134" s="235"/>
      <c r="BL134" s="451" t="e">
        <f>(BI133+BL120)*BL119</f>
        <v>#REF!</v>
      </c>
      <c r="BN134" s="417"/>
      <c r="BO134" s="445" t="e">
        <f t="shared" si="1202"/>
        <v>#REF!</v>
      </c>
      <c r="BP134" s="433"/>
      <c r="BQ134" s="235"/>
      <c r="BR134" s="451" t="e">
        <f>(BO133+BR120)*BR119</f>
        <v>#REF!</v>
      </c>
      <c r="BT134" s="417"/>
      <c r="BU134" s="445" t="e">
        <f t="shared" si="1203"/>
        <v>#REF!</v>
      </c>
      <c r="BV134" s="433"/>
      <c r="BW134" s="235"/>
      <c r="BX134" s="451" t="e">
        <f>(BU133+BX120)*BX119</f>
        <v>#REF!</v>
      </c>
      <c r="BZ134" s="433"/>
      <c r="CA134" s="445" t="e">
        <f t="shared" si="1204"/>
        <v>#REF!</v>
      </c>
      <c r="CB134" s="433"/>
      <c r="CC134" s="235"/>
      <c r="CD134" s="451" t="e">
        <f>(CA133+CD120)*CD119</f>
        <v>#REF!</v>
      </c>
      <c r="CF134" s="417"/>
      <c r="CG134" s="445" t="e">
        <f t="shared" si="1205"/>
        <v>#REF!</v>
      </c>
      <c r="CH134" s="433"/>
      <c r="CJ134" s="451" t="e">
        <f>(CG133+CJ120)*CJ119</f>
        <v>#REF!</v>
      </c>
      <c r="CL134" s="433"/>
    </row>
    <row r="135" ht="16.199999999999999" hidden="1">
      <c r="A135" s="410" t="e">
        <f>A112+A137</f>
        <v>#REF!</v>
      </c>
      <c r="B135" s="433"/>
      <c r="D135" s="451" t="e">
        <f>(A134+D120)*D119</f>
        <v>#REF!</v>
      </c>
      <c r="F135" s="417"/>
      <c r="G135" s="445" t="e">
        <f t="shared" si="1192"/>
        <v>#REF!</v>
      </c>
      <c r="H135" s="417"/>
      <c r="I135" s="235"/>
      <c r="J135" s="451" t="e">
        <f>(G134+J120)*J119</f>
        <v>#REF!</v>
      </c>
      <c r="K135" s="235"/>
      <c r="L135" s="417"/>
      <c r="M135" s="445" t="e">
        <f t="shared" si="1193"/>
        <v>#REF!</v>
      </c>
      <c r="N135" s="417"/>
      <c r="O135" s="235"/>
      <c r="P135" s="452" t="e">
        <f>(M134+P120)*P119</f>
        <v>#REF!</v>
      </c>
      <c r="Q135" s="235"/>
      <c r="R135" s="417"/>
      <c r="S135" s="445" t="e">
        <f t="shared" si="1194"/>
        <v>#REF!</v>
      </c>
      <c r="T135" s="433"/>
      <c r="U135" s="235"/>
      <c r="V135" s="452" t="e">
        <f>(S134+V120)*V119</f>
        <v>#REF!</v>
      </c>
      <c r="X135" s="417"/>
      <c r="Y135" s="445" t="e">
        <f t="shared" si="1195"/>
        <v>#REF!</v>
      </c>
      <c r="Z135" s="433"/>
      <c r="AA135" s="235"/>
      <c r="AB135" s="452" t="e">
        <f>(Y134+AB120)*AB119</f>
        <v>#REF!</v>
      </c>
      <c r="AC135" s="235"/>
      <c r="AD135" s="417"/>
      <c r="AE135" s="445" t="e">
        <f t="shared" si="1196"/>
        <v>#REF!</v>
      </c>
      <c r="AF135" s="433"/>
      <c r="AG135" s="235"/>
      <c r="AH135" s="452" t="e">
        <f>(AE134+AH120)*AH119</f>
        <v>#REF!</v>
      </c>
      <c r="AJ135" s="417"/>
      <c r="AK135" s="445" t="e">
        <f t="shared" si="1197"/>
        <v>#REF!</v>
      </c>
      <c r="AL135" s="433"/>
      <c r="AM135" s="235"/>
      <c r="AN135" s="452" t="e">
        <f>(AK134+AN120)*AN119</f>
        <v>#REF!</v>
      </c>
      <c r="AP135" s="417"/>
      <c r="AQ135" s="445" t="e">
        <f t="shared" si="1198"/>
        <v>#REF!</v>
      </c>
      <c r="AR135" s="433"/>
      <c r="AS135" s="235"/>
      <c r="AT135" s="452" t="e">
        <f>(AQ134+AT120)*AT119</f>
        <v>#REF!</v>
      </c>
      <c r="AV135" s="417"/>
      <c r="AW135" s="445" t="e">
        <f t="shared" si="1199"/>
        <v>#REF!</v>
      </c>
      <c r="AX135" s="433"/>
      <c r="AY135" s="235"/>
      <c r="AZ135" s="452" t="e">
        <f>(AW134+AZ120)*AZ119</f>
        <v>#REF!</v>
      </c>
      <c r="BA135" s="235"/>
      <c r="BB135" s="417"/>
      <c r="BC135" s="445" t="e">
        <f t="shared" si="1200"/>
        <v>#REF!</v>
      </c>
      <c r="BD135" s="433"/>
      <c r="BE135" s="235"/>
      <c r="BF135" s="452" t="e">
        <f>(BC134+BF120)*BF119</f>
        <v>#REF!</v>
      </c>
      <c r="BH135" s="417"/>
      <c r="BI135" s="445" t="e">
        <f t="shared" si="1201"/>
        <v>#REF!</v>
      </c>
      <c r="BJ135" s="433"/>
      <c r="BK135" s="235"/>
      <c r="BL135" s="452" t="e">
        <f>(BI134+BL120)*BL119</f>
        <v>#REF!</v>
      </c>
      <c r="BN135" s="417"/>
      <c r="BO135" s="445" t="e">
        <f t="shared" si="1202"/>
        <v>#REF!</v>
      </c>
      <c r="BP135" s="433"/>
      <c r="BQ135" s="235"/>
      <c r="BR135" s="452" t="e">
        <f>(BO134+BR120)*BR119</f>
        <v>#REF!</v>
      </c>
      <c r="BT135" s="417"/>
      <c r="BU135" s="445" t="e">
        <f t="shared" si="1203"/>
        <v>#REF!</v>
      </c>
      <c r="BV135" s="433"/>
      <c r="BW135" s="235"/>
      <c r="BX135" s="452" t="e">
        <f>(BU134+BX120)*BX119</f>
        <v>#REF!</v>
      </c>
      <c r="BZ135" s="433"/>
      <c r="CA135" s="445" t="e">
        <f t="shared" si="1204"/>
        <v>#REF!</v>
      </c>
      <c r="CB135" s="433"/>
      <c r="CC135" s="235"/>
      <c r="CD135" s="452" t="e">
        <f>(CA134+CD120)*CD119</f>
        <v>#REF!</v>
      </c>
      <c r="CF135" s="417"/>
      <c r="CG135" s="445" t="e">
        <f t="shared" si="1205"/>
        <v>#REF!</v>
      </c>
      <c r="CH135" s="433"/>
      <c r="CJ135" s="452" t="e">
        <f>(CG134+CJ120)*CJ119</f>
        <v>#REF!</v>
      </c>
      <c r="CL135" s="433"/>
    </row>
    <row r="136"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idden="1">
      <c r="A137" s="410" t="e">
        <f t="shared" ref="A137:A151" si="1206">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idden="1">
      <c r="A138" s="410" t="e">
        <f t="shared" si="1206"/>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idden="1">
      <c r="A139" s="410" t="e">
        <f t="shared" si="1206"/>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idden="1">
      <c r="A140" s="410" t="e">
        <f t="shared" si="1206"/>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idden="1">
      <c r="A141" s="410" t="e">
        <f t="shared" si="1206"/>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idden="1">
      <c r="A142" s="410" t="e">
        <f t="shared" si="1206"/>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idden="1">
      <c r="A143" s="410" t="e">
        <f t="shared" si="1206"/>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idden="1">
      <c r="A144" s="410" t="e">
        <f t="shared" si="1206"/>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idden="1">
      <c r="A145" s="410" t="e">
        <f t="shared" si="1206"/>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idden="1">
      <c r="A146" s="445" t="e">
        <f t="shared" si="1206"/>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idden="1">
      <c r="A147" s="445" t="e">
        <f t="shared" si="1206"/>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idden="1">
      <c r="A148" s="445" t="e">
        <f t="shared" si="1206"/>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idden="1">
      <c r="A149" s="445" t="e">
        <f t="shared" si="1206"/>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idden="1">
      <c r="A150" s="445" t="e">
        <f t="shared" si="1206"/>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idden="1">
      <c r="A151" s="445" t="e">
        <f t="shared" si="1206"/>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199999999999999">
      <c r="A153" s="445"/>
      <c r="B153" s="411"/>
      <c r="C153" s="412">
        <v>0</v>
      </c>
      <c r="D153" s="413">
        <f>IF(D118=0,0,IF(C153=3,0,IF(E81=3,0,IF(E81=2,-0.5,IF(E81=1,0,(D118/(D118+A155+G155+D192))*(-0.5))))))</f>
        <v>0</v>
      </c>
      <c r="E153" s="414">
        <f>D153+C154+D155+E154</f>
        <v>-0.5</v>
      </c>
      <c r="F153" s="459"/>
      <c r="G153" s="415">
        <f>G352</f>
        <v>400</v>
      </c>
      <c r="H153" s="459"/>
      <c r="I153" s="412">
        <v>0</v>
      </c>
      <c r="J153" s="413">
        <f>IF(J118=0,0,IF(I153=3,0,IF(K81=3,0,IF(K81=2,-0.5,IF(K81=1,0,(J118/(J118+G155+M155+J192))*(-0.5))))))</f>
        <v>0</v>
      </c>
      <c r="K153" s="414">
        <f>J153+I154+J155+K154</f>
        <v>-0.5</v>
      </c>
      <c r="L153" s="459">
        <f>L356</f>
        <v>0</v>
      </c>
      <c r="M153" s="415">
        <f>IF(L153=3,0,IF(N153=3,0,M352))</f>
        <v>500</v>
      </c>
      <c r="N153" s="459">
        <f>N356</f>
        <v>0</v>
      </c>
      <c r="O153" s="412">
        <v>0</v>
      </c>
      <c r="P153" s="413">
        <f>IF(P118=0,0,IF(O153=3,0,IF(Q81=3,0,IF(Q81=2,-0.5,IF(Q81=1,0,(P118/(P118+M155+S155+P192))*(-0.5))))))</f>
        <v>0</v>
      </c>
      <c r="Q153" s="414">
        <f>P153+O154+P155+Q154</f>
        <v>-0.49999999999999994</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c r="B154" s="417">
        <f>B354</f>
        <v>0</v>
      </c>
      <c r="C154" s="418"/>
      <c r="D154" s="417" t="e">
        <f>B154+D152+F154+D188+B155+F155</f>
        <v>#REF!</v>
      </c>
      <c r="E154" s="419">
        <f>IF(G155=0,0,IF(F153=3,0,IF(H153=3,0,IF(H153=2,-0.5,IF(H153=1,0,(G155/(G155+D192+A155+D118))*(-0.5))))))</f>
        <v>-0.16666666666666669</v>
      </c>
      <c r="F154" s="420" t="e">
        <f>-H154</f>
        <v>#REF!</v>
      </c>
      <c r="G154" s="417">
        <f>G349</f>
        <v>45000</v>
      </c>
      <c r="H154" s="421" t="e">
        <f>G352*G353*G352/12</f>
        <v>#REF!</v>
      </c>
      <c r="I154" s="418">
        <f>IF(G155=0,0,IF(H153=3,0,IF(F153=3,0,IF(F153=2,-0.5,IF(F153=1,0,(G155/(G155+J118+M155+J192))*(-0.5))))))</f>
        <v>-0.13157894736842107</v>
      </c>
      <c r="J154" s="417" t="e">
        <f>H154+J152+L154+J188+H155+L155</f>
        <v>#REF!</v>
      </c>
      <c r="K154" s="419">
        <f>IF(M155=0,0,IF(L153=3,0,IF(N153=3,0,IF(N153=2,-0.5,IF(N153=1,0,(M155/(M155+J192+G155+J118))*(-0.5))))))</f>
        <v>-0.10526315789473685</v>
      </c>
      <c r="L154" s="420" t="e">
        <f>-N154</f>
        <v>#REF!</v>
      </c>
      <c r="M154" s="417">
        <f>M349</f>
        <v>45000</v>
      </c>
      <c r="N154" s="421" t="e">
        <f>M352*M353*M352/12</f>
        <v>#REF!</v>
      </c>
      <c r="O154" s="418">
        <f>IF(M155=0,0,IF(N153=3,0,IF(L153=3,0,IF(L153=2,-0.5,IF(L153=1,0,(M155/(M155+P118+S155+P192))*(-0.5))))))</f>
        <v>-0.14285714285714285</v>
      </c>
      <c r="P154" s="417" t="e">
        <f>N154+P152+R154+P188+N155+R155</f>
        <v>#REF!</v>
      </c>
      <c r="Q154" s="419">
        <f>IF(S155=0,0,IF(R153=3,0,IF(T153=3,0,IF(T153=2,-0.5,IF(T153=1,0,(S155/(S155+P192+M155+P118))*(-0.5))))))</f>
        <v>0</v>
      </c>
      <c r="R154" s="420"/>
      <c r="S154" s="417">
        <f>S349</f>
        <v>45000</v>
      </c>
      <c r="T154" s="421"/>
      <c r="U154" s="418">
        <f>IF(S155=0,0,IF(T153=3,0,IF(R153=3,0,IF(R153=2,-0.5,IF(R153=1,0,(S155/(S155+V118+Y155+V192))*(-0.5))))))</f>
        <v>0</v>
      </c>
      <c r="V154" s="417">
        <f>T154+V152+X154+V188+T155+X155</f>
        <v>0</v>
      </c>
      <c r="W154" s="419">
        <f>IF(Y155=0,0,IF(X153=3,0,IF(Z153=3,0,IF(Z153=2,-0.5,IF(Z153=1,0,(Y155/(Y155+V192+S155+V118))*(-0.5))))))</f>
        <v>0</v>
      </c>
      <c r="X154" s="420"/>
      <c r="Y154" s="417">
        <f>Y349</f>
        <v>45000</v>
      </c>
      <c r="Z154" s="421"/>
      <c r="AA154" s="418">
        <f>IF(Y155=0,0,IF(Z153=3,0,IF(X153=3,0,IF(X153=2,-0.5,IF(X153=1,0,(Y155/(Y155+AB118+AE155+AB192))*(-0.5))))))</f>
        <v>0</v>
      </c>
      <c r="AB154" s="417">
        <f>Z154+AB152+AD154+AB188+Z155+AD155</f>
        <v>0</v>
      </c>
      <c r="AC154" s="419">
        <f>IF(AE155=0,0,IF(AD153=3,0,IF(AF153=3,0,IF(AF153=2,-0.5,IF(AF153=1,0,(AE155/(AE155+AB192+Y155+AB118))*(-0.5))))))</f>
        <v>0</v>
      </c>
      <c r="AD154" s="420"/>
      <c r="AE154" s="417">
        <f>AE349</f>
        <v>45000</v>
      </c>
      <c r="AF154" s="421"/>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45000</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45000</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45000</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45000</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45000</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45000</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45000</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45000</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45000</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c r="A155" s="445"/>
      <c r="B155" s="423"/>
      <c r="C155" s="424" t="s">
        <v>812</v>
      </c>
      <c r="D155" s="485">
        <f>IF(D192=0,0,IF(E155=3,0,IF(C227=3,0,IF(C227=2,-0.5,IF(C227=1,0,(D192/(D192+G155+A155+D118))*(-0.5))))))</f>
        <v>-0.33333333333333331</v>
      </c>
      <c r="E155" s="428">
        <v>0</v>
      </c>
      <c r="F155" s="426">
        <f>-1*IF(H153=3,0,IF(F153=3,(G352*G352*G353/2)+(G354*F355),0))</f>
        <v>0</v>
      </c>
      <c r="G155" s="423">
        <f>IF(G153=0,0,IF(H153=2,3*G350*G154/(G153),4*G350*G154/(G153)))</f>
        <v>89095454.429505005</v>
      </c>
      <c r="H155" s="427">
        <f>IF(F153=3,0,IF(H153=3,(G352*G352*G353/2)+(G354*H355),0))</f>
        <v>0</v>
      </c>
      <c r="I155" s="424" t="s">
        <v>813</v>
      </c>
      <c r="J155" s="485">
        <f>IF(J192=0,0,IF(K155=3,0,IF(I227=3,0,IF(I227=2,-0.5,IF(I227=1,0,(J192/(J192+M155+G155+J118))*(-0.5))))))</f>
        <v>-0.26315789473684209</v>
      </c>
      <c r="K155" s="428">
        <v>0</v>
      </c>
      <c r="L155" s="426">
        <f>-1*IF(N153=3,0,IF(L153=3,(M352*M352*M353/2)+(M354*L355),0))</f>
        <v>0</v>
      </c>
      <c r="M155" s="423">
        <f>IF(M153=0,0,IF(N153=2,3*M350*M154/(M153),4*M350*M154/(M153)))</f>
        <v>71276363.543604001</v>
      </c>
      <c r="N155" s="427">
        <f>IF(L153=3,0,IF(N153=3,(M352*M352*M353/2)+(M354*N355),0))</f>
        <v>0</v>
      </c>
      <c r="O155" s="424" t="s">
        <v>814</v>
      </c>
      <c r="P155" s="485">
        <f>IF(P192=0,0,IF(Q155=3,0,IF(O227=3,0,IF(O227=2,-0.5,IF(O227=1,0,(P192/(P192+S155+M155+P118))*(-0.5))))))</f>
        <v>-0.3571428571428571</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c r="A156" s="486" t="e">
        <f>#REF!</f>
        <v>#REF!</v>
      </c>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c r="A172" s="445" t="e">
        <f t="shared" ref="A172:A186" si="1207">SUM(D172:CY172)</f>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c r="A173" s="445" t="e">
        <f t="shared" si="1207"/>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c r="A174" s="445" t="e">
        <f t="shared" si="1207"/>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c r="A175" s="445" t="e">
        <f t="shared" si="1207"/>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c r="A176" s="445" t="e">
        <f t="shared" si="1207"/>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c r="A177" s="445" t="e">
        <f t="shared" si="1207"/>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c r="A178" s="445" t="e">
        <f t="shared" si="1207"/>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c r="A179" s="445" t="e">
        <f t="shared" si="1207"/>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c r="A180" s="445" t="e">
        <f t="shared" si="1207"/>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c r="A181" s="445" t="e">
        <f t="shared" si="1207"/>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c r="A182" s="445" t="e">
        <f t="shared" si="1207"/>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c r="A183" s="445" t="e">
        <f t="shared" si="1207"/>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c r="A184" s="445" t="e">
        <f t="shared" si="1207"/>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c r="A185" s="445" t="e">
        <f t="shared" si="1207"/>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c r="A186" s="445" t="e">
        <f t="shared" si="1207"/>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c r="A189" s="445">
        <f>G155+M155+S155+Y155+AE155+AK155</f>
        <v>160371817.97310901</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c r="A190" s="445" t="s">
        <v>800</v>
      </c>
      <c r="B190" s="433"/>
      <c r="C190" s="417"/>
      <c r="D190" s="451">
        <f t="shared" ref="D190:D191" si="1208">D360</f>
        <v>300</v>
      </c>
      <c r="E190" s="235" t="s">
        <v>415</v>
      </c>
      <c r="I190" s="235"/>
      <c r="J190" s="451">
        <f t="shared" ref="J190:J191" si="1209">J360</f>
        <v>300</v>
      </c>
      <c r="K190" s="235"/>
      <c r="L190" s="235"/>
      <c r="M190" s="235"/>
      <c r="N190" s="235"/>
      <c r="O190" s="235"/>
      <c r="P190" s="451">
        <f t="shared" ref="P190:P191" si="1210">P360</f>
        <v>300</v>
      </c>
      <c r="Q190" s="235"/>
      <c r="R190" s="235"/>
      <c r="S190" s="235"/>
      <c r="T190" s="235"/>
      <c r="U190" s="235"/>
      <c r="V190" s="451">
        <f t="shared" ref="V190:V191" si="1211">V360</f>
        <v>0</v>
      </c>
      <c r="AA190" s="235"/>
      <c r="AB190" s="451">
        <f t="shared" ref="AB190:AB191" si="1212">AB360</f>
        <v>0</v>
      </c>
      <c r="AC190" s="235"/>
      <c r="AD190" s="235"/>
      <c r="AE190" s="235"/>
      <c r="AF190" s="235"/>
      <c r="AG190" s="235"/>
      <c r="AH190" s="451">
        <f t="shared" ref="AH190:AH191" si="1213">AH360</f>
        <v>0</v>
      </c>
      <c r="AM190" s="235"/>
      <c r="AN190" s="451">
        <f t="shared" ref="AN190:AN191" si="1214">AN360</f>
        <v>0</v>
      </c>
      <c r="AS190" s="235"/>
      <c r="AT190" s="451">
        <f t="shared" ref="AT190:AT191" si="1215">AT360</f>
        <v>0</v>
      </c>
      <c r="AY190" s="235"/>
      <c r="AZ190" s="451">
        <f t="shared" ref="AZ190:AZ191" si="1216">AZ360</f>
        <v>0</v>
      </c>
      <c r="BA190" s="235"/>
      <c r="BB190" s="235"/>
      <c r="BC190" s="235"/>
      <c r="BD190" s="235"/>
      <c r="BE190" s="235"/>
      <c r="BF190" s="451">
        <f t="shared" ref="BF190:BF191" si="1217">BF360</f>
        <v>0</v>
      </c>
      <c r="BK190" s="235"/>
      <c r="BL190" s="451">
        <f t="shared" ref="BL190:BL191" si="1218">BL360</f>
        <v>0</v>
      </c>
      <c r="BQ190" s="235"/>
      <c r="BR190" s="451">
        <f t="shared" ref="BR190:BR191" si="1219">BR360</f>
        <v>0</v>
      </c>
      <c r="BW190" s="235"/>
      <c r="BX190" s="451">
        <f t="shared" ref="BX190:BX191" si="1220">BX360</f>
        <v>0</v>
      </c>
      <c r="BZ190" s="433"/>
      <c r="CC190" s="235"/>
      <c r="CD190" s="451">
        <f t="shared" ref="CD190:CD191" si="1221">CD360</f>
        <v>0</v>
      </c>
      <c r="CJ190" s="451">
        <f t="shared" ref="CJ190:CJ191" si="1222">CJ360</f>
        <v>0</v>
      </c>
      <c r="CL190" s="433"/>
    </row>
    <row r="191">
      <c r="A191" s="445">
        <f>SUM(D192:CY192)</f>
        <v>534572726.57702994</v>
      </c>
      <c r="B191" s="433"/>
      <c r="C191" s="417"/>
      <c r="D191" s="451">
        <f t="shared" si="1208"/>
        <v>67500</v>
      </c>
      <c r="E191" s="235" t="s">
        <v>801</v>
      </c>
      <c r="G191" s="445">
        <f>A191</f>
        <v>534572726.57702994</v>
      </c>
      <c r="I191" s="235"/>
      <c r="J191" s="451">
        <f t="shared" si="1209"/>
        <v>67500</v>
      </c>
      <c r="K191" s="235"/>
      <c r="L191" s="235"/>
      <c r="M191" s="445">
        <f>G191</f>
        <v>534572726.57702994</v>
      </c>
      <c r="N191" s="235"/>
      <c r="O191" s="235"/>
      <c r="P191" s="451">
        <f t="shared" si="1210"/>
        <v>67500</v>
      </c>
      <c r="Q191" s="235"/>
      <c r="R191" s="235"/>
      <c r="S191" s="445">
        <f>M191</f>
        <v>534572726.57702994</v>
      </c>
      <c r="T191" s="235"/>
      <c r="U191" s="235"/>
      <c r="V191" s="451">
        <f t="shared" si="1211"/>
        <v>2</v>
      </c>
      <c r="Y191" s="445">
        <f>S191</f>
        <v>534572726.57702994</v>
      </c>
      <c r="AA191" s="235"/>
      <c r="AB191" s="451">
        <f t="shared" si="1212"/>
        <v>2</v>
      </c>
      <c r="AC191" s="235"/>
      <c r="AD191" s="235"/>
      <c r="AE191" s="445">
        <f>Y191</f>
        <v>534572726.57702994</v>
      </c>
      <c r="AF191" s="235"/>
      <c r="AG191" s="235"/>
      <c r="AH191" s="451">
        <f t="shared" si="1213"/>
        <v>2</v>
      </c>
      <c r="AK191" s="445">
        <f>AE191</f>
        <v>534572726.57702994</v>
      </c>
      <c r="AM191" s="235"/>
      <c r="AN191" s="451">
        <f t="shared" si="1214"/>
        <v>2</v>
      </c>
      <c r="AQ191" s="445">
        <f>AK191</f>
        <v>534572726.57702994</v>
      </c>
      <c r="AS191" s="235"/>
      <c r="AT191" s="451">
        <f t="shared" si="1215"/>
        <v>2</v>
      </c>
      <c r="AW191" s="445">
        <f>AQ191</f>
        <v>534572726.57702994</v>
      </c>
      <c r="AY191" s="235"/>
      <c r="AZ191" s="451">
        <f t="shared" si="1216"/>
        <v>2</v>
      </c>
      <c r="BA191" s="235"/>
      <c r="BB191" s="235"/>
      <c r="BC191" s="445">
        <f>AW191</f>
        <v>534572726.57702994</v>
      </c>
      <c r="BD191" s="235"/>
      <c r="BE191" s="235"/>
      <c r="BF191" s="451">
        <f t="shared" si="1217"/>
        <v>2</v>
      </c>
      <c r="BI191" s="445">
        <f>BC191</f>
        <v>534572726.57702994</v>
      </c>
      <c r="BK191" s="235"/>
      <c r="BL191" s="451">
        <f t="shared" si="1218"/>
        <v>68</v>
      </c>
      <c r="BO191" s="445">
        <f>BI191</f>
        <v>534572726.57702994</v>
      </c>
      <c r="BQ191" s="235"/>
      <c r="BR191" s="451">
        <f t="shared" si="1219"/>
        <v>68</v>
      </c>
      <c r="BU191" s="445">
        <f>BO191</f>
        <v>534572726.57702994</v>
      </c>
      <c r="BW191" s="235"/>
      <c r="BX191" s="451">
        <f t="shared" si="1220"/>
        <v>68</v>
      </c>
      <c r="BZ191" s="433"/>
      <c r="CA191" s="445">
        <f>BU191</f>
        <v>534572726.57702994</v>
      </c>
      <c r="CC191" s="235"/>
      <c r="CD191" s="451">
        <f t="shared" si="1221"/>
        <v>68</v>
      </c>
      <c r="CG191" s="445">
        <f>CA191</f>
        <v>534572726.57702994</v>
      </c>
      <c r="CJ191" s="451">
        <f t="shared" si="1222"/>
        <v>68</v>
      </c>
      <c r="CL191" s="433"/>
    </row>
    <row r="192">
      <c r="A192" s="235" t="s">
        <v>802</v>
      </c>
      <c r="B192" s="433"/>
      <c r="C192" s="417"/>
      <c r="D192" s="451">
        <f>IF(D190=0,0,4*D362*D191/(D190))</f>
        <v>178190908.85900998</v>
      </c>
      <c r="E192" s="235" t="s">
        <v>803</v>
      </c>
      <c r="I192" s="235"/>
      <c r="J192" s="451">
        <f>IF(J190=0,0,4*J362*J191/(J190))</f>
        <v>178190908.85900998</v>
      </c>
      <c r="K192" s="235"/>
      <c r="L192" s="235"/>
      <c r="M192" s="235"/>
      <c r="N192" s="235"/>
      <c r="O192" s="235"/>
      <c r="P192" s="451">
        <f>IF(P190=0,0,4*P362*P191/(P190))</f>
        <v>178190908.85900998</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c r="A193" s="493">
        <f>IF(A189=0,0,IF(A191=0,0,A389/(D190*100*((D190*100/(A191*12))+(((D190*100)+(D264*100))/((48*A263)+(4*A265)))+(((D190*100)+(D116))/(48*A189))))))</f>
        <v>0</v>
      </c>
      <c r="B193" s="433"/>
      <c r="C193" s="417"/>
      <c r="D193" s="451">
        <f>IF(D192=0,0,(D192/A191)*(-1.5))</f>
        <v>-0.5</v>
      </c>
      <c r="E193" s="235" t="s">
        <v>804</v>
      </c>
      <c r="I193" s="235"/>
      <c r="J193" s="451">
        <f>IF(J192=0,0,(J192/G191)*(-1.5))</f>
        <v>-0.5</v>
      </c>
      <c r="K193" s="235"/>
      <c r="L193" s="235"/>
      <c r="M193" s="235"/>
      <c r="N193" s="235"/>
      <c r="O193" s="235"/>
      <c r="P193" s="451">
        <f>IF(P192=0,0,(P192/M191)*(-1.5))</f>
        <v>-0.5</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c r="A194" s="445"/>
      <c r="B194" s="417"/>
      <c r="C194" s="417"/>
      <c r="D194" s="451" t="e">
        <f>(A8+A82+A156)*D190/3</f>
        <v>#REF!</v>
      </c>
      <c r="E194" s="235" t="s">
        <v>805</v>
      </c>
      <c r="G194" s="417"/>
      <c r="H194" s="433"/>
      <c r="I194" s="235"/>
      <c r="J194" s="451" t="e">
        <f>D194</f>
        <v>#REF!</v>
      </c>
      <c r="K194" s="235"/>
      <c r="L194" s="235"/>
      <c r="M194" s="417"/>
      <c r="N194" s="433"/>
      <c r="O194" s="235"/>
      <c r="P194" s="451" t="e">
        <f>J194</f>
        <v>#REF!</v>
      </c>
      <c r="Q194" s="235"/>
      <c r="R194" s="235"/>
      <c r="S194" s="417"/>
      <c r="T194" s="433"/>
      <c r="U194" s="235"/>
      <c r="V194" s="451" t="e">
        <f>P194</f>
        <v>#REF!</v>
      </c>
      <c r="Y194" s="417"/>
      <c r="Z194" s="433"/>
      <c r="AA194" s="235"/>
      <c r="AB194" s="451" t="e">
        <f>V194</f>
        <v>#REF!</v>
      </c>
      <c r="AC194" s="235"/>
      <c r="AD194" s="235"/>
      <c r="AE194" s="417"/>
      <c r="AF194" s="433"/>
      <c r="AG194" s="235"/>
      <c r="AH194" s="451" t="e">
        <f>AB194</f>
        <v>#REF!</v>
      </c>
      <c r="AK194" s="417"/>
      <c r="AL194" s="433"/>
      <c r="AM194" s="235"/>
      <c r="AN194" s="451" t="e">
        <f>AH194</f>
        <v>#REF!</v>
      </c>
      <c r="AQ194" s="417"/>
      <c r="AR194" s="433"/>
      <c r="AS194" s="235"/>
      <c r="AT194" s="451" t="e">
        <f>AN194</f>
        <v>#REF!</v>
      </c>
      <c r="AW194" s="417"/>
      <c r="AX194" s="433"/>
      <c r="AY194" s="235"/>
      <c r="AZ194" s="451" t="e">
        <f>AT194</f>
        <v>#REF!</v>
      </c>
      <c r="BA194" s="235"/>
      <c r="BB194" s="235"/>
      <c r="BC194" s="417"/>
      <c r="BD194" s="433"/>
      <c r="BE194" s="235"/>
      <c r="BF194" s="451" t="e">
        <f>AZ194</f>
        <v>#REF!</v>
      </c>
      <c r="BI194" s="417"/>
      <c r="BJ194" s="433"/>
      <c r="BK194" s="235"/>
      <c r="BL194" s="451" t="e">
        <f>BF194</f>
        <v>#REF!</v>
      </c>
      <c r="BO194" s="417"/>
      <c r="BP194" s="433"/>
      <c r="BQ194" s="235"/>
      <c r="BR194" s="451" t="e">
        <f>BL194</f>
        <v>#REF!</v>
      </c>
      <c r="BU194" s="417"/>
      <c r="BV194" s="433"/>
      <c r="BW194" s="235"/>
      <c r="BX194" s="451" t="e">
        <f>BR194</f>
        <v>#REF!</v>
      </c>
      <c r="BZ194" s="433"/>
      <c r="CA194" s="417"/>
      <c r="CB194" s="433"/>
      <c r="CC194" s="235"/>
      <c r="CD194" s="451" t="e">
        <f>BX194</f>
        <v>#REF!</v>
      </c>
      <c r="CG194" s="417"/>
      <c r="CH194" s="433"/>
      <c r="CJ194" s="451" t="e">
        <f>CD194</f>
        <v>#REF!</v>
      </c>
      <c r="CL194" s="433"/>
    </row>
    <row r="195">
      <c r="A195" s="445" t="e">
        <f>A225+A172</f>
        <v>#REF!</v>
      </c>
      <c r="B195" s="433"/>
      <c r="C195" s="417"/>
      <c r="D195" s="451" t="e">
        <f>IF(D194=0,0,D194*D193)</f>
        <v>#REF!</v>
      </c>
      <c r="E195" s="235" t="s">
        <v>806</v>
      </c>
      <c r="G195" s="445" t="e">
        <f t="shared" ref="G195:G209" si="1223">A195</f>
        <v>#REF!</v>
      </c>
      <c r="H195" s="433"/>
      <c r="I195" s="235"/>
      <c r="J195" s="451" t="e">
        <f>IF(J194=0,0,J194*J193)</f>
        <v>#REF!</v>
      </c>
      <c r="K195" s="235"/>
      <c r="L195" s="235"/>
      <c r="M195" s="445" t="e">
        <f t="shared" ref="M195:M209" si="1224">G195</f>
        <v>#REF!</v>
      </c>
      <c r="N195" s="433"/>
      <c r="O195" s="235"/>
      <c r="P195" s="451" t="e">
        <f>IF(P194=0,0,P194*P193)</f>
        <v>#REF!</v>
      </c>
      <c r="Q195" s="235"/>
      <c r="R195" s="235"/>
      <c r="S195" s="445" t="e">
        <f t="shared" ref="S195:S209" si="1225">M195</f>
        <v>#REF!</v>
      </c>
      <c r="T195" s="433"/>
      <c r="U195" s="235"/>
      <c r="V195" s="451" t="e">
        <f>IF(V194=0,0,V194*V193)</f>
        <v>#REF!</v>
      </c>
      <c r="Y195" s="445" t="e">
        <f t="shared" ref="Y195:Y209" si="1226">S195</f>
        <v>#REF!</v>
      </c>
      <c r="Z195" s="433"/>
      <c r="AA195" s="235"/>
      <c r="AB195" s="451" t="e">
        <f>IF(AB194=0,0,AB194*AB193)</f>
        <v>#REF!</v>
      </c>
      <c r="AC195" s="235"/>
      <c r="AD195" s="235"/>
      <c r="AE195" s="445" t="e">
        <f t="shared" ref="AE195:AE209" si="1227">Y195</f>
        <v>#REF!</v>
      </c>
      <c r="AF195" s="433"/>
      <c r="AG195" s="235"/>
      <c r="AH195" s="451" t="e">
        <f>IF(AH194=0,0,AH194*AH193)</f>
        <v>#REF!</v>
      </c>
      <c r="AK195" s="445" t="e">
        <f t="shared" ref="AK195:AK209" si="1228">AE195</f>
        <v>#REF!</v>
      </c>
      <c r="AL195" s="433"/>
      <c r="AM195" s="235"/>
      <c r="AN195" s="451" t="e">
        <f>IF(AN194=0,0,AN194*AN193)</f>
        <v>#REF!</v>
      </c>
      <c r="AQ195" s="445" t="e">
        <f t="shared" ref="AQ195:AQ209" si="1229">AK195</f>
        <v>#REF!</v>
      </c>
      <c r="AR195" s="433"/>
      <c r="AS195" s="235"/>
      <c r="AT195" s="451" t="e">
        <f>IF(AT194=0,0,AT194*AT193)</f>
        <v>#REF!</v>
      </c>
      <c r="AW195" s="445" t="e">
        <f t="shared" ref="AW195:AW209" si="1230">AQ195</f>
        <v>#REF!</v>
      </c>
      <c r="AX195" s="433"/>
      <c r="AY195" s="235"/>
      <c r="AZ195" s="451" t="e">
        <f>IF(AZ194=0,0,AZ194*AZ193)</f>
        <v>#REF!</v>
      </c>
      <c r="BA195" s="235"/>
      <c r="BB195" s="235"/>
      <c r="BC195" s="445" t="e">
        <f t="shared" ref="BC195:BC209" si="1231">AW195</f>
        <v>#REF!</v>
      </c>
      <c r="BD195" s="433"/>
      <c r="BE195" s="235"/>
      <c r="BF195" s="451" t="e">
        <f>IF(BF194=0,0,BF194*BF193)</f>
        <v>#REF!</v>
      </c>
      <c r="BI195" s="445" t="e">
        <f t="shared" ref="BI195:BI209" si="1232">BC195</f>
        <v>#REF!</v>
      </c>
      <c r="BJ195" s="433"/>
      <c r="BK195" s="235"/>
      <c r="BL195" s="451" t="e">
        <f>IF(BL194=0,0,BL194*BL193)</f>
        <v>#REF!</v>
      </c>
      <c r="BO195" s="445" t="e">
        <f t="shared" ref="BO195:BO209" si="1233">BI195</f>
        <v>#REF!</v>
      </c>
      <c r="BP195" s="433"/>
      <c r="BQ195" s="235"/>
      <c r="BR195" s="451" t="e">
        <f>IF(BR194=0,0,BR194*BR193)</f>
        <v>#REF!</v>
      </c>
      <c r="BU195" s="445" t="e">
        <f t="shared" ref="BU195:BU209" si="1234">BO195</f>
        <v>#REF!</v>
      </c>
      <c r="BV195" s="433"/>
      <c r="BW195" s="235"/>
      <c r="BX195" s="451" t="e">
        <f>IF(BX194=0,0,BX194*BX193)</f>
        <v>#REF!</v>
      </c>
      <c r="BZ195" s="433"/>
      <c r="CA195" s="445" t="e">
        <f t="shared" ref="CA195:CA209" si="1235">BU195</f>
        <v>#REF!</v>
      </c>
      <c r="CB195" s="433"/>
      <c r="CC195" s="235"/>
      <c r="CD195" s="451" t="e">
        <f>IF(CD194=0,0,CD194*CD193)</f>
        <v>#REF!</v>
      </c>
      <c r="CG195" s="445" t="e">
        <f t="shared" ref="CG195:CG209" si="1236">CA195</f>
        <v>#REF!</v>
      </c>
      <c r="CH195" s="433"/>
      <c r="CJ195" s="451" t="e">
        <f>IF(CJ194=0,0,CJ194*CJ193)</f>
        <v>#REF!</v>
      </c>
      <c r="CL195" s="433"/>
    </row>
    <row r="196">
      <c r="A196" s="445" t="e">
        <f>A173+A224</f>
        <v>#REF!</v>
      </c>
      <c r="B196" s="433"/>
      <c r="D196" s="451" t="e">
        <f>(A195+D194)*D193</f>
        <v>#REF!</v>
      </c>
      <c r="G196" s="445" t="e">
        <f t="shared" si="1223"/>
        <v>#REF!</v>
      </c>
      <c r="H196" s="433"/>
      <c r="I196" s="235"/>
      <c r="J196" s="451" t="e">
        <f>(G195+J194)*J193</f>
        <v>#REF!</v>
      </c>
      <c r="K196" s="235"/>
      <c r="L196" s="235"/>
      <c r="M196" s="445" t="e">
        <f t="shared" si="1224"/>
        <v>#REF!</v>
      </c>
      <c r="N196" s="433"/>
      <c r="O196" s="235"/>
      <c r="P196" s="451" t="e">
        <f>(M195+P194)*P193</f>
        <v>#REF!</v>
      </c>
      <c r="Q196" s="235"/>
      <c r="R196" s="235"/>
      <c r="S196" s="445" t="e">
        <f t="shared" si="1225"/>
        <v>#REF!</v>
      </c>
      <c r="T196" s="433"/>
      <c r="U196" s="235"/>
      <c r="V196" s="451" t="e">
        <f>(S195+V194)*V193</f>
        <v>#REF!</v>
      </c>
      <c r="Y196" s="445" t="e">
        <f t="shared" si="1226"/>
        <v>#REF!</v>
      </c>
      <c r="Z196" s="433"/>
      <c r="AA196" s="235"/>
      <c r="AB196" s="451" t="e">
        <f>(Y195+AB194)*AB193</f>
        <v>#REF!</v>
      </c>
      <c r="AC196" s="235"/>
      <c r="AD196" s="235"/>
      <c r="AE196" s="445" t="e">
        <f t="shared" si="1227"/>
        <v>#REF!</v>
      </c>
      <c r="AF196" s="433"/>
      <c r="AG196" s="235"/>
      <c r="AH196" s="451" t="e">
        <f>(AE195+AH194)*AH193</f>
        <v>#REF!</v>
      </c>
      <c r="AK196" s="445" t="e">
        <f t="shared" si="1228"/>
        <v>#REF!</v>
      </c>
      <c r="AL196" s="433"/>
      <c r="AM196" s="235"/>
      <c r="AN196" s="451" t="e">
        <f>(AK195+AN194)*AN193</f>
        <v>#REF!</v>
      </c>
      <c r="AQ196" s="445" t="e">
        <f t="shared" si="1229"/>
        <v>#REF!</v>
      </c>
      <c r="AR196" s="433"/>
      <c r="AS196" s="235"/>
      <c r="AT196" s="451" t="e">
        <f>(AQ195+AT194)*AT193</f>
        <v>#REF!</v>
      </c>
      <c r="AW196" s="445" t="e">
        <f t="shared" si="1230"/>
        <v>#REF!</v>
      </c>
      <c r="AX196" s="433"/>
      <c r="AY196" s="235"/>
      <c r="AZ196" s="451" t="e">
        <f>(AW195+AZ194)*AZ193</f>
        <v>#REF!</v>
      </c>
      <c r="BA196" s="235"/>
      <c r="BB196" s="235"/>
      <c r="BC196" s="445" t="e">
        <f t="shared" si="1231"/>
        <v>#REF!</v>
      </c>
      <c r="BD196" s="433"/>
      <c r="BE196" s="235"/>
      <c r="BF196" s="451" t="e">
        <f>(BC195+BF194)*BF193</f>
        <v>#REF!</v>
      </c>
      <c r="BI196" s="445" t="e">
        <f t="shared" si="1232"/>
        <v>#REF!</v>
      </c>
      <c r="BJ196" s="433"/>
      <c r="BK196" s="235"/>
      <c r="BL196" s="451" t="e">
        <f>(BI195+BL194)*BL193</f>
        <v>#REF!</v>
      </c>
      <c r="BO196" s="445" t="e">
        <f t="shared" si="1233"/>
        <v>#REF!</v>
      </c>
      <c r="BP196" s="433"/>
      <c r="BQ196" s="235"/>
      <c r="BR196" s="451" t="e">
        <f>(BO195+BR194)*BR193</f>
        <v>#REF!</v>
      </c>
      <c r="BU196" s="445" t="e">
        <f t="shared" si="1234"/>
        <v>#REF!</v>
      </c>
      <c r="BV196" s="433"/>
      <c r="BW196" s="235"/>
      <c r="BX196" s="451" t="e">
        <f>(BU195+BX194)*BX193</f>
        <v>#REF!</v>
      </c>
      <c r="BZ196" s="433"/>
      <c r="CA196" s="445" t="e">
        <f t="shared" si="1235"/>
        <v>#REF!</v>
      </c>
      <c r="CB196" s="433"/>
      <c r="CC196" s="235"/>
      <c r="CD196" s="451" t="e">
        <f>(CA195+CD194)*CD193</f>
        <v>#REF!</v>
      </c>
      <c r="CG196" s="445" t="e">
        <f t="shared" si="1236"/>
        <v>#REF!</v>
      </c>
      <c r="CH196" s="433"/>
      <c r="CJ196" s="451" t="e">
        <f>(CG195+CJ194)*CJ193</f>
        <v>#REF!</v>
      </c>
      <c r="CL196" s="433"/>
    </row>
    <row r="197">
      <c r="A197" s="445" t="e">
        <f>A174+A223</f>
        <v>#REF!</v>
      </c>
      <c r="B197" s="433"/>
      <c r="D197" s="451" t="e">
        <f>(A196+D194)*D193</f>
        <v>#REF!</v>
      </c>
      <c r="G197" s="445" t="e">
        <f t="shared" si="1223"/>
        <v>#REF!</v>
      </c>
      <c r="H197" s="433"/>
      <c r="I197" s="235"/>
      <c r="J197" s="451" t="e">
        <f>(G196+J194)*J193</f>
        <v>#REF!</v>
      </c>
      <c r="K197" s="235"/>
      <c r="L197" s="235"/>
      <c r="M197" s="445" t="e">
        <f t="shared" si="1224"/>
        <v>#REF!</v>
      </c>
      <c r="N197" s="433"/>
      <c r="O197" s="235"/>
      <c r="P197" s="451" t="e">
        <f>(M196+P194)*P193</f>
        <v>#REF!</v>
      </c>
      <c r="Q197" s="235"/>
      <c r="R197" s="235"/>
      <c r="S197" s="445" t="e">
        <f t="shared" si="1225"/>
        <v>#REF!</v>
      </c>
      <c r="T197" s="433"/>
      <c r="U197" s="235"/>
      <c r="V197" s="451" t="e">
        <f>(S196+V194)*V193</f>
        <v>#REF!</v>
      </c>
      <c r="Y197" s="445" t="e">
        <f t="shared" si="1226"/>
        <v>#REF!</v>
      </c>
      <c r="Z197" s="433"/>
      <c r="AA197" s="235"/>
      <c r="AB197" s="451" t="e">
        <f>(Y196+AB194)*AB193</f>
        <v>#REF!</v>
      </c>
      <c r="AC197" s="235"/>
      <c r="AD197" s="235"/>
      <c r="AE197" s="445" t="e">
        <f t="shared" si="1227"/>
        <v>#REF!</v>
      </c>
      <c r="AF197" s="433"/>
      <c r="AG197" s="235"/>
      <c r="AH197" s="451" t="e">
        <f>(AE196+AH194)*AH193</f>
        <v>#REF!</v>
      </c>
      <c r="AK197" s="445" t="e">
        <f t="shared" si="1228"/>
        <v>#REF!</v>
      </c>
      <c r="AL197" s="433"/>
      <c r="AM197" s="235"/>
      <c r="AN197" s="451" t="e">
        <f>(AK196+AN194)*AN193</f>
        <v>#REF!</v>
      </c>
      <c r="AQ197" s="445" t="e">
        <f t="shared" si="1229"/>
        <v>#REF!</v>
      </c>
      <c r="AR197" s="433"/>
      <c r="AS197" s="235"/>
      <c r="AT197" s="451" t="e">
        <f>(AQ196+AT194)*AT193</f>
        <v>#REF!</v>
      </c>
      <c r="AW197" s="445" t="e">
        <f t="shared" si="1230"/>
        <v>#REF!</v>
      </c>
      <c r="AX197" s="433"/>
      <c r="AY197" s="235"/>
      <c r="AZ197" s="451" t="e">
        <f>(AW196+AZ194)*AZ193</f>
        <v>#REF!</v>
      </c>
      <c r="BA197" s="235"/>
      <c r="BB197" s="235"/>
      <c r="BC197" s="445" t="e">
        <f t="shared" si="1231"/>
        <v>#REF!</v>
      </c>
      <c r="BD197" s="433"/>
      <c r="BE197" s="235"/>
      <c r="BF197" s="451" t="e">
        <f>(BC196+BF194)*BF193</f>
        <v>#REF!</v>
      </c>
      <c r="BI197" s="445" t="e">
        <f t="shared" si="1232"/>
        <v>#REF!</v>
      </c>
      <c r="BJ197" s="433"/>
      <c r="BK197" s="235"/>
      <c r="BL197" s="451" t="e">
        <f>(BI196+BL194)*BL193</f>
        <v>#REF!</v>
      </c>
      <c r="BO197" s="445" t="e">
        <f t="shared" si="1233"/>
        <v>#REF!</v>
      </c>
      <c r="BP197" s="433"/>
      <c r="BQ197" s="235"/>
      <c r="BR197" s="451" t="e">
        <f>(BO196+BR194)*BR193</f>
        <v>#REF!</v>
      </c>
      <c r="BU197" s="445" t="e">
        <f t="shared" si="1234"/>
        <v>#REF!</v>
      </c>
      <c r="BV197" s="433"/>
      <c r="BW197" s="235"/>
      <c r="BX197" s="451" t="e">
        <f>(BU196+BX194)*BX193</f>
        <v>#REF!</v>
      </c>
      <c r="BZ197" s="433"/>
      <c r="CA197" s="445" t="e">
        <f t="shared" si="1235"/>
        <v>#REF!</v>
      </c>
      <c r="CB197" s="433"/>
      <c r="CC197" s="235"/>
      <c r="CD197" s="451" t="e">
        <f>(CA196+CD194)*CD193</f>
        <v>#REF!</v>
      </c>
      <c r="CG197" s="445" t="e">
        <f t="shared" si="1236"/>
        <v>#REF!</v>
      </c>
      <c r="CH197" s="433"/>
      <c r="CJ197" s="451" t="e">
        <f>(CG196+CJ194)*CJ193</f>
        <v>#REF!</v>
      </c>
      <c r="CL197" s="433"/>
    </row>
    <row r="198">
      <c r="A198" s="445" t="e">
        <f>A175+A222</f>
        <v>#REF!</v>
      </c>
      <c r="B198" s="433"/>
      <c r="D198" s="451" t="e">
        <f>(A197+D194)*D193</f>
        <v>#REF!</v>
      </c>
      <c r="G198" s="445" t="e">
        <f t="shared" si="1223"/>
        <v>#REF!</v>
      </c>
      <c r="I198" s="235"/>
      <c r="J198" s="451" t="e">
        <f>(G197+J194)*J193</f>
        <v>#REF!</v>
      </c>
      <c r="K198" s="235"/>
      <c r="L198" s="235"/>
      <c r="M198" s="445" t="e">
        <f t="shared" si="1224"/>
        <v>#REF!</v>
      </c>
      <c r="N198" s="433"/>
      <c r="O198" s="235"/>
      <c r="P198" s="451" t="e">
        <f>(M197+P194)*P193</f>
        <v>#REF!</v>
      </c>
      <c r="Q198" s="235"/>
      <c r="R198" s="235"/>
      <c r="S198" s="445" t="e">
        <f t="shared" si="1225"/>
        <v>#REF!</v>
      </c>
      <c r="T198" s="433"/>
      <c r="U198" s="235"/>
      <c r="V198" s="451" t="e">
        <f>(S197+V194)*V193</f>
        <v>#REF!</v>
      </c>
      <c r="Y198" s="445" t="e">
        <f t="shared" si="1226"/>
        <v>#REF!</v>
      </c>
      <c r="Z198" s="433"/>
      <c r="AA198" s="235"/>
      <c r="AB198" s="451" t="e">
        <f>(Y197+AB194)*AB193</f>
        <v>#REF!</v>
      </c>
      <c r="AC198" s="235"/>
      <c r="AD198" s="235"/>
      <c r="AE198" s="445" t="e">
        <f t="shared" si="1227"/>
        <v>#REF!</v>
      </c>
      <c r="AF198" s="433"/>
      <c r="AG198" s="235"/>
      <c r="AH198" s="451" t="e">
        <f>(AE197+AH194)*AH193</f>
        <v>#REF!</v>
      </c>
      <c r="AK198" s="445" t="e">
        <f t="shared" si="1228"/>
        <v>#REF!</v>
      </c>
      <c r="AL198" s="433"/>
      <c r="AM198" s="235"/>
      <c r="AN198" s="451" t="e">
        <f>(AK197+AN194)*AN193</f>
        <v>#REF!</v>
      </c>
      <c r="AQ198" s="445" t="e">
        <f t="shared" si="1229"/>
        <v>#REF!</v>
      </c>
      <c r="AR198" s="433"/>
      <c r="AS198" s="235"/>
      <c r="AT198" s="451" t="e">
        <f>(AQ197+AT194)*AT193</f>
        <v>#REF!</v>
      </c>
      <c r="AW198" s="445" t="e">
        <f t="shared" si="1230"/>
        <v>#REF!</v>
      </c>
      <c r="AX198" s="433"/>
      <c r="AY198" s="235"/>
      <c r="AZ198" s="451" t="e">
        <f>(AW197+AZ194)*AZ193</f>
        <v>#REF!</v>
      </c>
      <c r="BA198" s="235"/>
      <c r="BB198" s="235"/>
      <c r="BC198" s="445" t="e">
        <f t="shared" si="1231"/>
        <v>#REF!</v>
      </c>
      <c r="BD198" s="433"/>
      <c r="BE198" s="235"/>
      <c r="BF198" s="451" t="e">
        <f>(BC197+BF194)*BF193</f>
        <v>#REF!</v>
      </c>
      <c r="BI198" s="445" t="e">
        <f t="shared" si="1232"/>
        <v>#REF!</v>
      </c>
      <c r="BJ198" s="433"/>
      <c r="BK198" s="235"/>
      <c r="BL198" s="451" t="e">
        <f>(BI197+BL194)*BL193</f>
        <v>#REF!</v>
      </c>
      <c r="BO198" s="445" t="e">
        <f t="shared" si="1233"/>
        <v>#REF!</v>
      </c>
      <c r="BP198" s="433"/>
      <c r="BQ198" s="235"/>
      <c r="BR198" s="451" t="e">
        <f>(BO197+BR194)*BR193</f>
        <v>#REF!</v>
      </c>
      <c r="BU198" s="445" t="e">
        <f t="shared" si="1234"/>
        <v>#REF!</v>
      </c>
      <c r="BV198" s="433"/>
      <c r="BW198" s="235"/>
      <c r="BX198" s="451" t="e">
        <f>(BU197+BX194)*BX193</f>
        <v>#REF!</v>
      </c>
      <c r="BZ198" s="433"/>
      <c r="CA198" s="445" t="e">
        <f t="shared" si="1235"/>
        <v>#REF!</v>
      </c>
      <c r="CB198" s="433"/>
      <c r="CC198" s="235"/>
      <c r="CD198" s="451" t="e">
        <f>(CA197+CD194)*CD193</f>
        <v>#REF!</v>
      </c>
      <c r="CG198" s="445" t="e">
        <f t="shared" si="1236"/>
        <v>#REF!</v>
      </c>
      <c r="CH198" s="433"/>
      <c r="CJ198" s="451" t="e">
        <f>(CG197+CJ194)*CJ193</f>
        <v>#REF!</v>
      </c>
      <c r="CL198" s="433"/>
    </row>
    <row r="199">
      <c r="A199" s="445" t="e">
        <f>A176+A221</f>
        <v>#REF!</v>
      </c>
      <c r="B199" s="433"/>
      <c r="D199" s="451" t="e">
        <f>(A198+D194)*D193</f>
        <v>#REF!</v>
      </c>
      <c r="G199" s="445" t="e">
        <f t="shared" si="1223"/>
        <v>#REF!</v>
      </c>
      <c r="I199" s="235"/>
      <c r="J199" s="451" t="e">
        <f>(G198+J194)*J193</f>
        <v>#REF!</v>
      </c>
      <c r="K199" s="235"/>
      <c r="L199" s="235"/>
      <c r="M199" s="445" t="e">
        <f t="shared" si="1224"/>
        <v>#REF!</v>
      </c>
      <c r="N199" s="433"/>
      <c r="O199" s="235"/>
      <c r="P199" s="451" t="e">
        <f>(M198+P194)*P193</f>
        <v>#REF!</v>
      </c>
      <c r="Q199" s="235"/>
      <c r="R199" s="235"/>
      <c r="S199" s="445" t="e">
        <f t="shared" si="1225"/>
        <v>#REF!</v>
      </c>
      <c r="T199" s="433"/>
      <c r="U199" s="235"/>
      <c r="V199" s="451" t="e">
        <f>(S198+V194)*V193</f>
        <v>#REF!</v>
      </c>
      <c r="Y199" s="445" t="e">
        <f t="shared" si="1226"/>
        <v>#REF!</v>
      </c>
      <c r="Z199" s="433"/>
      <c r="AA199" s="235"/>
      <c r="AB199" s="451" t="e">
        <f>(Y198+AB194)*AB193</f>
        <v>#REF!</v>
      </c>
      <c r="AC199" s="235"/>
      <c r="AD199" s="235"/>
      <c r="AE199" s="445" t="e">
        <f t="shared" si="1227"/>
        <v>#REF!</v>
      </c>
      <c r="AF199" s="433"/>
      <c r="AG199" s="235"/>
      <c r="AH199" s="451" t="e">
        <f>(AE198+AH194)*AH193</f>
        <v>#REF!</v>
      </c>
      <c r="AK199" s="445" t="e">
        <f t="shared" si="1228"/>
        <v>#REF!</v>
      </c>
      <c r="AL199" s="433"/>
      <c r="AM199" s="235"/>
      <c r="AN199" s="451" t="e">
        <f>(AK198+AN194)*AN193</f>
        <v>#REF!</v>
      </c>
      <c r="AQ199" s="445" t="e">
        <f t="shared" si="1229"/>
        <v>#REF!</v>
      </c>
      <c r="AR199" s="433"/>
      <c r="AS199" s="235"/>
      <c r="AT199" s="451" t="e">
        <f>(AQ198+AT194)*AT193</f>
        <v>#REF!</v>
      </c>
      <c r="AW199" s="445" t="e">
        <f t="shared" si="1230"/>
        <v>#REF!</v>
      </c>
      <c r="AX199" s="433"/>
      <c r="AY199" s="235"/>
      <c r="AZ199" s="451" t="e">
        <f>(AW198+AZ194)*AZ193</f>
        <v>#REF!</v>
      </c>
      <c r="BA199" s="235"/>
      <c r="BB199" s="235"/>
      <c r="BC199" s="445" t="e">
        <f t="shared" si="1231"/>
        <v>#REF!</v>
      </c>
      <c r="BD199" s="433"/>
      <c r="BE199" s="235"/>
      <c r="BF199" s="451" t="e">
        <f>(BC198+BF194)*BF193</f>
        <v>#REF!</v>
      </c>
      <c r="BI199" s="445" t="e">
        <f t="shared" si="1232"/>
        <v>#REF!</v>
      </c>
      <c r="BJ199" s="433"/>
      <c r="BK199" s="235"/>
      <c r="BL199" s="451" t="e">
        <f>(BI198+BL194)*BL193</f>
        <v>#REF!</v>
      </c>
      <c r="BO199" s="445" t="e">
        <f t="shared" si="1233"/>
        <v>#REF!</v>
      </c>
      <c r="BP199" s="433"/>
      <c r="BQ199" s="235"/>
      <c r="BR199" s="451" t="e">
        <f>(BO198+BR194)*BR193</f>
        <v>#REF!</v>
      </c>
      <c r="BU199" s="445" t="e">
        <f t="shared" si="1234"/>
        <v>#REF!</v>
      </c>
      <c r="BV199" s="433"/>
      <c r="BW199" s="235"/>
      <c r="BX199" s="451" t="e">
        <f>(BU198+BX194)*BX193</f>
        <v>#REF!</v>
      </c>
      <c r="BZ199" s="433"/>
      <c r="CA199" s="445" t="e">
        <f t="shared" si="1235"/>
        <v>#REF!</v>
      </c>
      <c r="CB199" s="433"/>
      <c r="CC199" s="235"/>
      <c r="CD199" s="451" t="e">
        <f>(CA198+CD194)*CD193</f>
        <v>#REF!</v>
      </c>
      <c r="CG199" s="445" t="e">
        <f t="shared" si="1236"/>
        <v>#REF!</v>
      </c>
      <c r="CH199" s="433"/>
      <c r="CJ199" s="451" t="e">
        <f>(CG198+CJ194)*CJ193</f>
        <v>#REF!</v>
      </c>
      <c r="CL199" s="433"/>
    </row>
    <row r="200">
      <c r="A200" s="445" t="e">
        <f>A177+A220</f>
        <v>#REF!</v>
      </c>
      <c r="B200" s="433"/>
      <c r="D200" s="451" t="e">
        <f>(A199+D194)*D193</f>
        <v>#REF!</v>
      </c>
      <c r="G200" s="445" t="e">
        <f t="shared" si="1223"/>
        <v>#REF!</v>
      </c>
      <c r="I200" s="235"/>
      <c r="J200" s="451" t="e">
        <f>(G199+J194)*J193</f>
        <v>#REF!</v>
      </c>
      <c r="K200" s="235"/>
      <c r="L200" s="235"/>
      <c r="M200" s="445" t="e">
        <f t="shared" si="1224"/>
        <v>#REF!</v>
      </c>
      <c r="N200" s="433"/>
      <c r="O200" s="235"/>
      <c r="P200" s="451" t="e">
        <f>(M199+P194)*P193</f>
        <v>#REF!</v>
      </c>
      <c r="Q200" s="235"/>
      <c r="R200" s="235"/>
      <c r="S200" s="445" t="e">
        <f t="shared" si="1225"/>
        <v>#REF!</v>
      </c>
      <c r="T200" s="433"/>
      <c r="U200" s="235"/>
      <c r="V200" s="451" t="e">
        <f>(S199+V194)*V193</f>
        <v>#REF!</v>
      </c>
      <c r="Y200" s="445" t="e">
        <f t="shared" si="1226"/>
        <v>#REF!</v>
      </c>
      <c r="Z200" s="433"/>
      <c r="AA200" s="235"/>
      <c r="AB200" s="451" t="e">
        <f>(Y199+AB194)*AB193</f>
        <v>#REF!</v>
      </c>
      <c r="AC200" s="235"/>
      <c r="AD200" s="235"/>
      <c r="AE200" s="445" t="e">
        <f t="shared" si="1227"/>
        <v>#REF!</v>
      </c>
      <c r="AF200" s="433"/>
      <c r="AG200" s="235"/>
      <c r="AH200" s="451" t="e">
        <f>(AE199+AH194)*AH193</f>
        <v>#REF!</v>
      </c>
      <c r="AK200" s="445" t="e">
        <f t="shared" si="1228"/>
        <v>#REF!</v>
      </c>
      <c r="AL200" s="433"/>
      <c r="AM200" s="235"/>
      <c r="AN200" s="451" t="e">
        <f>(AK199+AN194)*AN193</f>
        <v>#REF!</v>
      </c>
      <c r="AQ200" s="445" t="e">
        <f t="shared" si="1229"/>
        <v>#REF!</v>
      </c>
      <c r="AR200" s="433"/>
      <c r="AS200" s="235"/>
      <c r="AT200" s="451" t="e">
        <f>(AQ199+AT194)*AT193</f>
        <v>#REF!</v>
      </c>
      <c r="AW200" s="445" t="e">
        <f t="shared" si="1230"/>
        <v>#REF!</v>
      </c>
      <c r="AX200" s="433"/>
      <c r="AY200" s="235"/>
      <c r="AZ200" s="451" t="e">
        <f>(AW199+AZ194)*AZ193</f>
        <v>#REF!</v>
      </c>
      <c r="BA200" s="235"/>
      <c r="BB200" s="235"/>
      <c r="BC200" s="445" t="e">
        <f t="shared" si="1231"/>
        <v>#REF!</v>
      </c>
      <c r="BD200" s="433"/>
      <c r="BE200" s="235"/>
      <c r="BF200" s="451" t="e">
        <f>(BC199+BF194)*BF193</f>
        <v>#REF!</v>
      </c>
      <c r="BI200" s="445" t="e">
        <f t="shared" si="1232"/>
        <v>#REF!</v>
      </c>
      <c r="BJ200" s="433"/>
      <c r="BK200" s="235"/>
      <c r="BL200" s="451" t="e">
        <f>(BI199+BL194)*BL193</f>
        <v>#REF!</v>
      </c>
      <c r="BO200" s="445" t="e">
        <f t="shared" si="1233"/>
        <v>#REF!</v>
      </c>
      <c r="BP200" s="433"/>
      <c r="BQ200" s="235"/>
      <c r="BR200" s="451" t="e">
        <f>(BO199+BR194)*BR193</f>
        <v>#REF!</v>
      </c>
      <c r="BU200" s="445" t="e">
        <f t="shared" si="1234"/>
        <v>#REF!</v>
      </c>
      <c r="BV200" s="433"/>
      <c r="BW200" s="235"/>
      <c r="BX200" s="451" t="e">
        <f>(BU199+BX194)*BX193</f>
        <v>#REF!</v>
      </c>
      <c r="BZ200" s="433"/>
      <c r="CA200" s="445" t="e">
        <f t="shared" si="1235"/>
        <v>#REF!</v>
      </c>
      <c r="CB200" s="433"/>
      <c r="CC200" s="235"/>
      <c r="CD200" s="451" t="e">
        <f>(CA199+CD194)*CD193</f>
        <v>#REF!</v>
      </c>
      <c r="CG200" s="445" t="e">
        <f t="shared" si="1236"/>
        <v>#REF!</v>
      </c>
      <c r="CH200" s="433"/>
      <c r="CJ200" s="451" t="e">
        <f>(CG199+CJ194)*CJ193</f>
        <v>#REF!</v>
      </c>
      <c r="CL200" s="433"/>
    </row>
    <row r="201">
      <c r="A201" s="445" t="e">
        <f>A178+A219</f>
        <v>#REF!</v>
      </c>
      <c r="B201" s="433"/>
      <c r="D201" s="451" t="e">
        <f>(A200+D194)*D193</f>
        <v>#REF!</v>
      </c>
      <c r="G201" s="445" t="e">
        <f t="shared" si="1223"/>
        <v>#REF!</v>
      </c>
      <c r="I201" s="235"/>
      <c r="J201" s="451" t="e">
        <f>(G200+J194)*J193</f>
        <v>#REF!</v>
      </c>
      <c r="K201" s="235"/>
      <c r="L201" s="235"/>
      <c r="M201" s="445" t="e">
        <f t="shared" si="1224"/>
        <v>#REF!</v>
      </c>
      <c r="N201" s="433"/>
      <c r="O201" s="235"/>
      <c r="P201" s="451" t="e">
        <f>(M200+P194)*P193</f>
        <v>#REF!</v>
      </c>
      <c r="Q201" s="235"/>
      <c r="R201" s="235"/>
      <c r="S201" s="445" t="e">
        <f t="shared" si="1225"/>
        <v>#REF!</v>
      </c>
      <c r="T201" s="433"/>
      <c r="U201" s="235"/>
      <c r="V201" s="451" t="e">
        <f>(S200+V194)*V193</f>
        <v>#REF!</v>
      </c>
      <c r="Y201" s="445" t="e">
        <f t="shared" si="1226"/>
        <v>#REF!</v>
      </c>
      <c r="Z201" s="433"/>
      <c r="AA201" s="235"/>
      <c r="AB201" s="451" t="e">
        <f>(Y200+AB194)*AB193</f>
        <v>#REF!</v>
      </c>
      <c r="AC201" s="235"/>
      <c r="AD201" s="235"/>
      <c r="AE201" s="445" t="e">
        <f t="shared" si="1227"/>
        <v>#REF!</v>
      </c>
      <c r="AF201" s="433"/>
      <c r="AG201" s="235"/>
      <c r="AH201" s="451" t="e">
        <f>(AE200+AH194)*AH193</f>
        <v>#REF!</v>
      </c>
      <c r="AK201" s="445" t="e">
        <f t="shared" si="1228"/>
        <v>#REF!</v>
      </c>
      <c r="AL201" s="433"/>
      <c r="AM201" s="235"/>
      <c r="AN201" s="451" t="e">
        <f>(AK200+AN194)*AN193</f>
        <v>#REF!</v>
      </c>
      <c r="AQ201" s="445" t="e">
        <f t="shared" si="1229"/>
        <v>#REF!</v>
      </c>
      <c r="AR201" s="433"/>
      <c r="AS201" s="235"/>
      <c r="AT201" s="451" t="e">
        <f>(AQ200+AT194)*AT193</f>
        <v>#REF!</v>
      </c>
      <c r="AW201" s="445" t="e">
        <f t="shared" si="1230"/>
        <v>#REF!</v>
      </c>
      <c r="AX201" s="433"/>
      <c r="AY201" s="235"/>
      <c r="AZ201" s="451" t="e">
        <f>(AW200+AZ194)*AZ193</f>
        <v>#REF!</v>
      </c>
      <c r="BA201" s="235"/>
      <c r="BB201" s="235"/>
      <c r="BC201" s="445" t="e">
        <f t="shared" si="1231"/>
        <v>#REF!</v>
      </c>
      <c r="BD201" s="433"/>
      <c r="BE201" s="235"/>
      <c r="BF201" s="451" t="e">
        <f>(BC200+BF194)*BF193</f>
        <v>#REF!</v>
      </c>
      <c r="BI201" s="445" t="e">
        <f t="shared" si="1232"/>
        <v>#REF!</v>
      </c>
      <c r="BJ201" s="433"/>
      <c r="BK201" s="235"/>
      <c r="BL201" s="451" t="e">
        <f>(BI200+BL194)*BL193</f>
        <v>#REF!</v>
      </c>
      <c r="BO201" s="445" t="e">
        <f t="shared" si="1233"/>
        <v>#REF!</v>
      </c>
      <c r="BP201" s="433"/>
      <c r="BQ201" s="235"/>
      <c r="BR201" s="451" t="e">
        <f>(BO200+BR194)*BR193</f>
        <v>#REF!</v>
      </c>
      <c r="BU201" s="445" t="e">
        <f t="shared" si="1234"/>
        <v>#REF!</v>
      </c>
      <c r="BV201" s="433"/>
      <c r="BW201" s="235"/>
      <c r="BX201" s="451" t="e">
        <f>(BU200+BX194)*BX193</f>
        <v>#REF!</v>
      </c>
      <c r="BZ201" s="433"/>
      <c r="CA201" s="445" t="e">
        <f t="shared" si="1235"/>
        <v>#REF!</v>
      </c>
      <c r="CB201" s="433"/>
      <c r="CC201" s="235"/>
      <c r="CD201" s="451" t="e">
        <f>(CA200+CD194)*CD193</f>
        <v>#REF!</v>
      </c>
      <c r="CG201" s="445" t="e">
        <f t="shared" si="1236"/>
        <v>#REF!</v>
      </c>
      <c r="CH201" s="433"/>
      <c r="CJ201" s="451" t="e">
        <f>(CG200+CJ194)*CJ193</f>
        <v>#REF!</v>
      </c>
      <c r="CL201" s="433"/>
    </row>
    <row r="202">
      <c r="A202" s="445" t="e">
        <f>A179+A218</f>
        <v>#REF!</v>
      </c>
      <c r="B202" s="433"/>
      <c r="D202" s="451" t="e">
        <f>(A201+D194)*D193</f>
        <v>#REF!</v>
      </c>
      <c r="G202" s="445" t="e">
        <f t="shared" si="1223"/>
        <v>#REF!</v>
      </c>
      <c r="I202" s="235"/>
      <c r="J202" s="451" t="e">
        <f>(G201+J194)*J193</f>
        <v>#REF!</v>
      </c>
      <c r="K202" s="235"/>
      <c r="L202" s="235"/>
      <c r="M202" s="445" t="e">
        <f t="shared" si="1224"/>
        <v>#REF!</v>
      </c>
      <c r="N202" s="433"/>
      <c r="O202" s="235"/>
      <c r="P202" s="451" t="e">
        <f>(M201+P194)*P193</f>
        <v>#REF!</v>
      </c>
      <c r="Q202" s="235"/>
      <c r="R202" s="235"/>
      <c r="S202" s="445" t="e">
        <f t="shared" si="1225"/>
        <v>#REF!</v>
      </c>
      <c r="T202" s="433"/>
      <c r="U202" s="235"/>
      <c r="V202" s="451" t="e">
        <f>(S201+V194)*V193</f>
        <v>#REF!</v>
      </c>
      <c r="Y202" s="445" t="e">
        <f t="shared" si="1226"/>
        <v>#REF!</v>
      </c>
      <c r="Z202" s="433"/>
      <c r="AA202" s="235"/>
      <c r="AB202" s="451" t="e">
        <f>(Y201+AB194)*AB193</f>
        <v>#REF!</v>
      </c>
      <c r="AC202" s="235"/>
      <c r="AD202" s="235"/>
      <c r="AE202" s="445" t="e">
        <f t="shared" si="1227"/>
        <v>#REF!</v>
      </c>
      <c r="AF202" s="433"/>
      <c r="AG202" s="235"/>
      <c r="AH202" s="451" t="e">
        <f>(AE201+AH194)*AH193</f>
        <v>#REF!</v>
      </c>
      <c r="AK202" s="445" t="e">
        <f t="shared" si="1228"/>
        <v>#REF!</v>
      </c>
      <c r="AL202" s="433"/>
      <c r="AM202" s="235"/>
      <c r="AN202" s="451" t="e">
        <f>(AK201+AN194)*AN193</f>
        <v>#REF!</v>
      </c>
      <c r="AQ202" s="445" t="e">
        <f t="shared" si="1229"/>
        <v>#REF!</v>
      </c>
      <c r="AR202" s="433"/>
      <c r="AS202" s="235"/>
      <c r="AT202" s="451" t="e">
        <f>(AQ201+AT194)*AT193</f>
        <v>#REF!</v>
      </c>
      <c r="AW202" s="445" t="e">
        <f t="shared" si="1230"/>
        <v>#REF!</v>
      </c>
      <c r="AX202" s="433"/>
      <c r="AY202" s="235"/>
      <c r="AZ202" s="451" t="e">
        <f>(AW201+AZ194)*AZ193</f>
        <v>#REF!</v>
      </c>
      <c r="BA202" s="235"/>
      <c r="BB202" s="235"/>
      <c r="BC202" s="445" t="e">
        <f t="shared" si="1231"/>
        <v>#REF!</v>
      </c>
      <c r="BD202" s="433"/>
      <c r="BE202" s="235"/>
      <c r="BF202" s="451" t="e">
        <f>(BC201+BF194)*BF193</f>
        <v>#REF!</v>
      </c>
      <c r="BI202" s="445" t="e">
        <f t="shared" si="1232"/>
        <v>#REF!</v>
      </c>
      <c r="BJ202" s="433"/>
      <c r="BK202" s="235"/>
      <c r="BL202" s="451" t="e">
        <f>(BI201+BL194)*BL193</f>
        <v>#REF!</v>
      </c>
      <c r="BO202" s="445" t="e">
        <f t="shared" si="1233"/>
        <v>#REF!</v>
      </c>
      <c r="BP202" s="433"/>
      <c r="BQ202" s="235"/>
      <c r="BR202" s="451" t="e">
        <f>(BO201+BR194)*BR193</f>
        <v>#REF!</v>
      </c>
      <c r="BU202" s="445" t="e">
        <f t="shared" si="1234"/>
        <v>#REF!</v>
      </c>
      <c r="BV202" s="433"/>
      <c r="BW202" s="235"/>
      <c r="BX202" s="451" t="e">
        <f>(BU201+BX194)*BX193</f>
        <v>#REF!</v>
      </c>
      <c r="BZ202" s="433"/>
      <c r="CA202" s="445" t="e">
        <f t="shared" si="1235"/>
        <v>#REF!</v>
      </c>
      <c r="CB202" s="433"/>
      <c r="CC202" s="235"/>
      <c r="CD202" s="451" t="e">
        <f>(CA201+CD194)*CD193</f>
        <v>#REF!</v>
      </c>
      <c r="CG202" s="445" t="e">
        <f t="shared" si="1236"/>
        <v>#REF!</v>
      </c>
      <c r="CH202" s="433"/>
      <c r="CJ202" s="451" t="e">
        <f>(CG201+CJ194)*CJ193</f>
        <v>#REF!</v>
      </c>
      <c r="CL202" s="433"/>
    </row>
    <row r="203">
      <c r="A203" s="445" t="e">
        <f>A180+A217</f>
        <v>#REF!</v>
      </c>
      <c r="B203" s="433"/>
      <c r="D203" s="451" t="e">
        <f>(A202+D194)*D193</f>
        <v>#REF!</v>
      </c>
      <c r="G203" s="445" t="e">
        <f t="shared" si="1223"/>
        <v>#REF!</v>
      </c>
      <c r="I203" s="235"/>
      <c r="J203" s="451" t="e">
        <f>(G202+J194)*J193</f>
        <v>#REF!</v>
      </c>
      <c r="K203" s="235"/>
      <c r="L203" s="235"/>
      <c r="M203" s="445" t="e">
        <f t="shared" si="1224"/>
        <v>#REF!</v>
      </c>
      <c r="N203" s="417"/>
      <c r="O203" s="235"/>
      <c r="P203" s="451" t="e">
        <f>(M202+P194)*P193</f>
        <v>#REF!</v>
      </c>
      <c r="Q203" s="235"/>
      <c r="R203" s="235"/>
      <c r="S203" s="445" t="e">
        <f t="shared" si="1225"/>
        <v>#REF!</v>
      </c>
      <c r="T203" s="417"/>
      <c r="U203" s="235"/>
      <c r="V203" s="451" t="e">
        <f>(S202+V194)*V193</f>
        <v>#REF!</v>
      </c>
      <c r="Y203" s="445" t="e">
        <f t="shared" si="1226"/>
        <v>#REF!</v>
      </c>
      <c r="Z203" s="417"/>
      <c r="AA203" s="235"/>
      <c r="AB203" s="451" t="e">
        <f>(Y202+AB194)*AB193</f>
        <v>#REF!</v>
      </c>
      <c r="AC203" s="235"/>
      <c r="AD203" s="235"/>
      <c r="AE203" s="445" t="e">
        <f t="shared" si="1227"/>
        <v>#REF!</v>
      </c>
      <c r="AF203" s="417"/>
      <c r="AG203" s="235"/>
      <c r="AH203" s="451" t="e">
        <f>(AE202+AH194)*AH193</f>
        <v>#REF!</v>
      </c>
      <c r="AK203" s="445" t="e">
        <f t="shared" si="1228"/>
        <v>#REF!</v>
      </c>
      <c r="AL203" s="417"/>
      <c r="AM203" s="235"/>
      <c r="AN203" s="451" t="e">
        <f>(AK202+AN194)*AN193</f>
        <v>#REF!</v>
      </c>
      <c r="AQ203" s="445" t="e">
        <f t="shared" si="1229"/>
        <v>#REF!</v>
      </c>
      <c r="AR203" s="417"/>
      <c r="AS203" s="235"/>
      <c r="AT203" s="451" t="e">
        <f>(AQ202+AT194)*AT193</f>
        <v>#REF!</v>
      </c>
      <c r="AW203" s="445" t="e">
        <f t="shared" si="1230"/>
        <v>#REF!</v>
      </c>
      <c r="AX203" s="417"/>
      <c r="AY203" s="235"/>
      <c r="AZ203" s="451" t="e">
        <f>(AW202+AZ194)*AZ193</f>
        <v>#REF!</v>
      </c>
      <c r="BA203" s="235"/>
      <c r="BB203" s="235"/>
      <c r="BC203" s="445" t="e">
        <f t="shared" si="1231"/>
        <v>#REF!</v>
      </c>
      <c r="BD203" s="417"/>
      <c r="BE203" s="235"/>
      <c r="BF203" s="451" t="e">
        <f>(BC202+BF194)*BF193</f>
        <v>#REF!</v>
      </c>
      <c r="BI203" s="445" t="e">
        <f t="shared" si="1232"/>
        <v>#REF!</v>
      </c>
      <c r="BJ203" s="417"/>
      <c r="BK203" s="235"/>
      <c r="BL203" s="451" t="e">
        <f>(BI202+BL194)*BL193</f>
        <v>#REF!</v>
      </c>
      <c r="BO203" s="445" t="e">
        <f t="shared" si="1233"/>
        <v>#REF!</v>
      </c>
      <c r="BP203" s="417"/>
      <c r="BQ203" s="235"/>
      <c r="BR203" s="451" t="e">
        <f>(BO202+BR194)*BR193</f>
        <v>#REF!</v>
      </c>
      <c r="BU203" s="445" t="e">
        <f t="shared" si="1234"/>
        <v>#REF!</v>
      </c>
      <c r="BV203" s="417"/>
      <c r="BW203" s="235"/>
      <c r="BX203" s="451" t="e">
        <f>(BU202+BX194)*BX193</f>
        <v>#REF!</v>
      </c>
      <c r="BZ203" s="433" t="e">
        <f>BW171+BX187+BX136</f>
        <v>#REF!</v>
      </c>
      <c r="CA203" s="445" t="e">
        <f t="shared" si="1235"/>
        <v>#REF!</v>
      </c>
      <c r="CB203" s="417"/>
      <c r="CC203" s="235"/>
      <c r="CD203" s="451" t="e">
        <f>(CA202+CD194)*CD193</f>
        <v>#REF!</v>
      </c>
      <c r="CG203" s="445" t="e">
        <f t="shared" si="1236"/>
        <v>#REF!</v>
      </c>
      <c r="CH203" s="417"/>
      <c r="CJ203" s="451" t="e">
        <f>(CG202+CJ194)*CJ193</f>
        <v>#REF!</v>
      </c>
      <c r="CL203" s="433" t="e">
        <f>CI171+CJ187+CJ136</f>
        <v>#REF!</v>
      </c>
    </row>
    <row r="204">
      <c r="A204" s="445" t="e">
        <f>A181+A216</f>
        <v>#REF!</v>
      </c>
      <c r="B204" s="433"/>
      <c r="D204" s="451" t="e">
        <f>(A203+D194)*D193</f>
        <v>#REF!</v>
      </c>
      <c r="F204" s="417"/>
      <c r="G204" s="445" t="e">
        <f t="shared" si="1223"/>
        <v>#REF!</v>
      </c>
      <c r="I204" s="235"/>
      <c r="J204" s="451" t="e">
        <f>(G203+J194)*J193</f>
        <v>#REF!</v>
      </c>
      <c r="K204" s="235"/>
      <c r="L204" s="417"/>
      <c r="M204" s="445" t="e">
        <f t="shared" si="1224"/>
        <v>#REF!</v>
      </c>
      <c r="N204" s="417"/>
      <c r="O204" s="235"/>
      <c r="P204" s="451" t="e">
        <f>(M203+P194)*P193</f>
        <v>#REF!</v>
      </c>
      <c r="Q204" s="235"/>
      <c r="R204" s="417"/>
      <c r="S204" s="445" t="e">
        <f t="shared" si="1225"/>
        <v>#REF!</v>
      </c>
      <c r="T204" s="417"/>
      <c r="U204" s="235"/>
      <c r="V204" s="451" t="e">
        <f>(S203+V194)*V193</f>
        <v>#REF!</v>
      </c>
      <c r="X204" s="417"/>
      <c r="Y204" s="445" t="e">
        <f t="shared" si="1226"/>
        <v>#REF!</v>
      </c>
      <c r="Z204" s="417"/>
      <c r="AA204" s="235"/>
      <c r="AB204" s="451" t="e">
        <f>(Y203+AB194)*AB193</f>
        <v>#REF!</v>
      </c>
      <c r="AC204" s="235"/>
      <c r="AD204" s="417"/>
      <c r="AE204" s="445" t="e">
        <f t="shared" si="1227"/>
        <v>#REF!</v>
      </c>
      <c r="AF204" s="417"/>
      <c r="AG204" s="235"/>
      <c r="AH204" s="451" t="e">
        <f>(AE203+AH194)*AH193</f>
        <v>#REF!</v>
      </c>
      <c r="AJ204" s="417"/>
      <c r="AK204" s="445" t="e">
        <f t="shared" si="1228"/>
        <v>#REF!</v>
      </c>
      <c r="AL204" s="417"/>
      <c r="AM204" s="235"/>
      <c r="AN204" s="451" t="e">
        <f>(AK203+AN194)*AN193</f>
        <v>#REF!</v>
      </c>
      <c r="AP204" s="417"/>
      <c r="AQ204" s="445" t="e">
        <f t="shared" si="1229"/>
        <v>#REF!</v>
      </c>
      <c r="AR204" s="417"/>
      <c r="AS204" s="235"/>
      <c r="AT204" s="451" t="e">
        <f>(AQ203+AT194)*AT193</f>
        <v>#REF!</v>
      </c>
      <c r="AV204" s="417"/>
      <c r="AW204" s="445" t="e">
        <f t="shared" si="1230"/>
        <v>#REF!</v>
      </c>
      <c r="AX204" s="417"/>
      <c r="AY204" s="235"/>
      <c r="AZ204" s="451" t="e">
        <f>(AW203+AZ194)*AZ193</f>
        <v>#REF!</v>
      </c>
      <c r="BA204" s="235"/>
      <c r="BB204" s="417"/>
      <c r="BC204" s="445" t="e">
        <f t="shared" si="1231"/>
        <v>#REF!</v>
      </c>
      <c r="BD204" s="417"/>
      <c r="BE204" s="235"/>
      <c r="BF204" s="451" t="e">
        <f>(BC203+BF194)*BF193</f>
        <v>#REF!</v>
      </c>
      <c r="BH204" s="417"/>
      <c r="BI204" s="445" t="e">
        <f t="shared" si="1232"/>
        <v>#REF!</v>
      </c>
      <c r="BJ204" s="417"/>
      <c r="BK204" s="235"/>
      <c r="BL204" s="451" t="e">
        <f>(BI203+BL194)*BL193</f>
        <v>#REF!</v>
      </c>
      <c r="BN204" s="417"/>
      <c r="BO204" s="445" t="e">
        <f t="shared" si="1233"/>
        <v>#REF!</v>
      </c>
      <c r="BP204" s="417"/>
      <c r="BQ204" s="235"/>
      <c r="BR204" s="451" t="e">
        <f>(BO203+BR194)*BR193</f>
        <v>#REF!</v>
      </c>
      <c r="BT204" s="417"/>
      <c r="BU204" s="445" t="e">
        <f t="shared" si="1234"/>
        <v>#REF!</v>
      </c>
      <c r="BV204" s="417"/>
      <c r="BW204" s="235"/>
      <c r="BX204" s="451" t="e">
        <f>(BU203+BX194)*BX193</f>
        <v>#REF!</v>
      </c>
      <c r="BZ204" s="433"/>
      <c r="CA204" s="445" t="e">
        <f t="shared" si="1235"/>
        <v>#REF!</v>
      </c>
      <c r="CB204" s="417"/>
      <c r="CC204" s="235"/>
      <c r="CD204" s="451" t="e">
        <f>(CA203+CD194)*CD193</f>
        <v>#REF!</v>
      </c>
      <c r="CF204" s="417"/>
      <c r="CG204" s="445" t="e">
        <f t="shared" si="1236"/>
        <v>#REF!</v>
      </c>
      <c r="CH204" s="417"/>
      <c r="CJ204" s="451" t="e">
        <f>(CG203+CJ194)*CJ193</f>
        <v>#REF!</v>
      </c>
      <c r="CL204" s="433"/>
    </row>
    <row r="205">
      <c r="A205" s="445" t="e">
        <f>A182+A215</f>
        <v>#REF!</v>
      </c>
      <c r="B205" s="433"/>
      <c r="D205" s="451" t="e">
        <f>(A204+D194)*D193</f>
        <v>#REF!</v>
      </c>
      <c r="F205" s="417"/>
      <c r="G205" s="445" t="e">
        <f t="shared" si="1223"/>
        <v>#REF!</v>
      </c>
      <c r="I205" s="235"/>
      <c r="J205" s="451" t="e">
        <f>(G204+J194)*J193</f>
        <v>#REF!</v>
      </c>
      <c r="K205" s="235"/>
      <c r="L205" s="417"/>
      <c r="M205" s="445" t="e">
        <f t="shared" si="1224"/>
        <v>#REF!</v>
      </c>
      <c r="N205" s="417"/>
      <c r="O205" s="235"/>
      <c r="P205" s="451" t="e">
        <f>(M204+P194)*P193</f>
        <v>#REF!</v>
      </c>
      <c r="Q205" s="235"/>
      <c r="R205" s="417"/>
      <c r="S205" s="445" t="e">
        <f t="shared" si="1225"/>
        <v>#REF!</v>
      </c>
      <c r="T205" s="433"/>
      <c r="U205" s="235"/>
      <c r="V205" s="451" t="e">
        <f>(S204+V194)*V193</f>
        <v>#REF!</v>
      </c>
      <c r="X205" s="417"/>
      <c r="Y205" s="445" t="e">
        <f t="shared" si="1226"/>
        <v>#REF!</v>
      </c>
      <c r="Z205" s="433"/>
      <c r="AA205" s="235"/>
      <c r="AB205" s="451" t="e">
        <f>(Y204+AB194)*AB193</f>
        <v>#REF!</v>
      </c>
      <c r="AC205" s="235"/>
      <c r="AD205" s="417"/>
      <c r="AE205" s="445" t="e">
        <f t="shared" si="1227"/>
        <v>#REF!</v>
      </c>
      <c r="AF205" s="433"/>
      <c r="AG205" s="235"/>
      <c r="AH205" s="451" t="e">
        <f>(AE204+AH194)*AH193</f>
        <v>#REF!</v>
      </c>
      <c r="AJ205" s="417"/>
      <c r="AK205" s="445" t="e">
        <f t="shared" si="1228"/>
        <v>#REF!</v>
      </c>
      <c r="AL205" s="433"/>
      <c r="AM205" s="235"/>
      <c r="AN205" s="451" t="e">
        <f>(AK204+AN194)*AN193</f>
        <v>#REF!</v>
      </c>
      <c r="AP205" s="417"/>
      <c r="AQ205" s="445" t="e">
        <f t="shared" si="1229"/>
        <v>#REF!</v>
      </c>
      <c r="AR205" s="433"/>
      <c r="AS205" s="235"/>
      <c r="AT205" s="451" t="e">
        <f>(AQ204+AT194)*AT193</f>
        <v>#REF!</v>
      </c>
      <c r="AV205" s="417"/>
      <c r="AW205" s="445" t="e">
        <f t="shared" si="1230"/>
        <v>#REF!</v>
      </c>
      <c r="AX205" s="433"/>
      <c r="AY205" s="235"/>
      <c r="AZ205" s="451" t="e">
        <f>(AW204+AZ194)*AZ193</f>
        <v>#REF!</v>
      </c>
      <c r="BA205" s="235"/>
      <c r="BB205" s="417"/>
      <c r="BC205" s="445" t="e">
        <f t="shared" si="1231"/>
        <v>#REF!</v>
      </c>
      <c r="BD205" s="433"/>
      <c r="BE205" s="235"/>
      <c r="BF205" s="451" t="e">
        <f>(BC204+BF194)*BF193</f>
        <v>#REF!</v>
      </c>
      <c r="BH205" s="417"/>
      <c r="BI205" s="445" t="e">
        <f t="shared" si="1232"/>
        <v>#REF!</v>
      </c>
      <c r="BJ205" s="433"/>
      <c r="BK205" s="235"/>
      <c r="BL205" s="451" t="e">
        <f>(BI204+BL194)*BL193</f>
        <v>#REF!</v>
      </c>
      <c r="BN205" s="417"/>
      <c r="BO205" s="445" t="e">
        <f t="shared" si="1233"/>
        <v>#REF!</v>
      </c>
      <c r="BP205" s="433"/>
      <c r="BQ205" s="235"/>
      <c r="BR205" s="451" t="e">
        <f>(BO204+BR194)*BR193</f>
        <v>#REF!</v>
      </c>
      <c r="BT205" s="417"/>
      <c r="BU205" s="445" t="e">
        <f t="shared" si="1234"/>
        <v>#REF!</v>
      </c>
      <c r="BV205" s="433"/>
      <c r="BW205" s="235"/>
      <c r="BX205" s="451" t="e">
        <f>(BU204+BX194)*BX193</f>
        <v>#REF!</v>
      </c>
      <c r="BZ205" s="433"/>
      <c r="CA205" s="445" t="e">
        <f t="shared" si="1235"/>
        <v>#REF!</v>
      </c>
      <c r="CB205" s="433"/>
      <c r="CC205" s="235"/>
      <c r="CD205" s="451" t="e">
        <f>(CA204+CD194)*CD193</f>
        <v>#REF!</v>
      </c>
      <c r="CF205" s="417"/>
      <c r="CG205" s="445" t="e">
        <f t="shared" si="1236"/>
        <v>#REF!</v>
      </c>
      <c r="CH205" s="433"/>
      <c r="CJ205" s="451" t="e">
        <f>(CG204+CJ194)*CJ193</f>
        <v>#REF!</v>
      </c>
      <c r="CL205" s="433"/>
    </row>
    <row r="206">
      <c r="A206" s="445" t="e">
        <f>A183+A214</f>
        <v>#REF!</v>
      </c>
      <c r="B206" s="433"/>
      <c r="D206" s="451" t="e">
        <f>(A205+D194)*D193</f>
        <v>#REF!</v>
      </c>
      <c r="F206" s="417"/>
      <c r="G206" s="445" t="e">
        <f t="shared" si="1223"/>
        <v>#REF!</v>
      </c>
      <c r="I206" s="235"/>
      <c r="J206" s="451" t="e">
        <f>(G205+J194)*J193</f>
        <v>#REF!</v>
      </c>
      <c r="K206" s="235"/>
      <c r="L206" s="417"/>
      <c r="M206" s="445" t="e">
        <f t="shared" si="1224"/>
        <v>#REF!</v>
      </c>
      <c r="N206" s="417"/>
      <c r="O206" s="235"/>
      <c r="P206" s="451" t="e">
        <f>(M205+P194)*P193</f>
        <v>#REF!</v>
      </c>
      <c r="Q206" s="235"/>
      <c r="R206" s="417"/>
      <c r="S206" s="445" t="e">
        <f t="shared" si="1225"/>
        <v>#REF!</v>
      </c>
      <c r="T206" s="433"/>
      <c r="U206" s="235"/>
      <c r="V206" s="451" t="e">
        <f>(S205+V194)*V193</f>
        <v>#REF!</v>
      </c>
      <c r="X206" s="417"/>
      <c r="Y206" s="445" t="e">
        <f t="shared" si="1226"/>
        <v>#REF!</v>
      </c>
      <c r="Z206" s="433"/>
      <c r="AA206" s="235"/>
      <c r="AB206" s="451" t="e">
        <f>(Y205+AB194)*AB193</f>
        <v>#REF!</v>
      </c>
      <c r="AC206" s="235"/>
      <c r="AD206" s="417"/>
      <c r="AE206" s="445" t="e">
        <f t="shared" si="1227"/>
        <v>#REF!</v>
      </c>
      <c r="AF206" s="433"/>
      <c r="AG206" s="235"/>
      <c r="AH206" s="451" t="e">
        <f>(AE205+AH194)*AH193</f>
        <v>#REF!</v>
      </c>
      <c r="AJ206" s="417"/>
      <c r="AK206" s="445" t="e">
        <f t="shared" si="1228"/>
        <v>#REF!</v>
      </c>
      <c r="AL206" s="433"/>
      <c r="AM206" s="235"/>
      <c r="AN206" s="451" t="e">
        <f>(AK205+AN194)*AN193</f>
        <v>#REF!</v>
      </c>
      <c r="AP206" s="417"/>
      <c r="AQ206" s="445" t="e">
        <f t="shared" si="1229"/>
        <v>#REF!</v>
      </c>
      <c r="AR206" s="433"/>
      <c r="AS206" s="235"/>
      <c r="AT206" s="451" t="e">
        <f>(AQ205+AT194)*AT193</f>
        <v>#REF!</v>
      </c>
      <c r="AV206" s="417"/>
      <c r="AW206" s="445" t="e">
        <f t="shared" si="1230"/>
        <v>#REF!</v>
      </c>
      <c r="AX206" s="433"/>
      <c r="AY206" s="235"/>
      <c r="AZ206" s="451" t="e">
        <f>(AW205+AZ194)*AZ193</f>
        <v>#REF!</v>
      </c>
      <c r="BA206" s="235"/>
      <c r="BB206" s="417"/>
      <c r="BC206" s="445" t="e">
        <f t="shared" si="1231"/>
        <v>#REF!</v>
      </c>
      <c r="BD206" s="433"/>
      <c r="BE206" s="235"/>
      <c r="BF206" s="451" t="e">
        <f>(BC205+BF194)*BF193</f>
        <v>#REF!</v>
      </c>
      <c r="BH206" s="417"/>
      <c r="BI206" s="445" t="e">
        <f t="shared" si="1232"/>
        <v>#REF!</v>
      </c>
      <c r="BJ206" s="433"/>
      <c r="BK206" s="235"/>
      <c r="BL206" s="451" t="e">
        <f>(BI205+BL194)*BL193</f>
        <v>#REF!</v>
      </c>
      <c r="BN206" s="417"/>
      <c r="BO206" s="445" t="e">
        <f t="shared" si="1233"/>
        <v>#REF!</v>
      </c>
      <c r="BP206" s="433"/>
      <c r="BQ206" s="235"/>
      <c r="BR206" s="451" t="e">
        <f>(BO205+BR194)*BR193</f>
        <v>#REF!</v>
      </c>
      <c r="BT206" s="417"/>
      <c r="BU206" s="445" t="e">
        <f t="shared" si="1234"/>
        <v>#REF!</v>
      </c>
      <c r="BV206" s="433"/>
      <c r="BW206" s="235"/>
      <c r="BX206" s="451" t="e">
        <f>(BU205+BX194)*BX193</f>
        <v>#REF!</v>
      </c>
      <c r="BZ206" s="433"/>
      <c r="CA206" s="445" t="e">
        <f t="shared" si="1235"/>
        <v>#REF!</v>
      </c>
      <c r="CB206" s="433"/>
      <c r="CC206" s="235"/>
      <c r="CD206" s="451" t="e">
        <f>(CA205+CD194)*CD193</f>
        <v>#REF!</v>
      </c>
      <c r="CF206" s="417"/>
      <c r="CG206" s="445" t="e">
        <f t="shared" si="1236"/>
        <v>#REF!</v>
      </c>
      <c r="CH206" s="433"/>
      <c r="CJ206" s="451" t="e">
        <f>(CG205+CJ194)*CJ193</f>
        <v>#REF!</v>
      </c>
      <c r="CL206" s="433"/>
    </row>
    <row r="207">
      <c r="A207" s="445" t="e">
        <f>A184+A213</f>
        <v>#REF!</v>
      </c>
      <c r="B207" s="433"/>
      <c r="D207" s="451" t="e">
        <f>(A206+D194)*D193</f>
        <v>#REF!</v>
      </c>
      <c r="F207" s="417"/>
      <c r="G207" s="445" t="e">
        <f t="shared" si="1223"/>
        <v>#REF!</v>
      </c>
      <c r="H207" s="417"/>
      <c r="I207" s="235"/>
      <c r="J207" s="451" t="e">
        <f>(G206+J194)*J193</f>
        <v>#REF!</v>
      </c>
      <c r="K207" s="235"/>
      <c r="L207" s="417"/>
      <c r="M207" s="445" t="e">
        <f t="shared" si="1224"/>
        <v>#REF!</v>
      </c>
      <c r="N207" s="417"/>
      <c r="O207" s="235"/>
      <c r="P207" s="451" t="e">
        <f>(M206+P194)*P193</f>
        <v>#REF!</v>
      </c>
      <c r="Q207" s="235"/>
      <c r="R207" s="417"/>
      <c r="S207" s="445" t="e">
        <f t="shared" si="1225"/>
        <v>#REF!</v>
      </c>
      <c r="T207" s="433"/>
      <c r="U207" s="235"/>
      <c r="V207" s="451" t="e">
        <f>(S206+V194)*V193</f>
        <v>#REF!</v>
      </c>
      <c r="X207" s="417"/>
      <c r="Y207" s="445" t="e">
        <f t="shared" si="1226"/>
        <v>#REF!</v>
      </c>
      <c r="Z207" s="433"/>
      <c r="AA207" s="235"/>
      <c r="AB207" s="451" t="e">
        <f>(Y206+AB194)*AB193</f>
        <v>#REF!</v>
      </c>
      <c r="AC207" s="235"/>
      <c r="AD207" s="417"/>
      <c r="AE207" s="445" t="e">
        <f t="shared" si="1227"/>
        <v>#REF!</v>
      </c>
      <c r="AF207" s="433"/>
      <c r="AG207" s="235"/>
      <c r="AH207" s="451" t="e">
        <f>(AE206+AH194)*AH193</f>
        <v>#REF!</v>
      </c>
      <c r="AJ207" s="417"/>
      <c r="AK207" s="445" t="e">
        <f t="shared" si="1228"/>
        <v>#REF!</v>
      </c>
      <c r="AL207" s="433"/>
      <c r="AM207" s="235"/>
      <c r="AN207" s="451" t="e">
        <f>(AK206+AN194)*AN193</f>
        <v>#REF!</v>
      </c>
      <c r="AP207" s="417"/>
      <c r="AQ207" s="445" t="e">
        <f t="shared" si="1229"/>
        <v>#REF!</v>
      </c>
      <c r="AR207" s="433"/>
      <c r="AS207" s="235"/>
      <c r="AT207" s="451" t="e">
        <f>(AQ206+AT194)*AT193</f>
        <v>#REF!</v>
      </c>
      <c r="AV207" s="417"/>
      <c r="AW207" s="445" t="e">
        <f t="shared" si="1230"/>
        <v>#REF!</v>
      </c>
      <c r="AX207" s="433"/>
      <c r="AY207" s="235"/>
      <c r="AZ207" s="451" t="e">
        <f>(AW206+AZ194)*AZ193</f>
        <v>#REF!</v>
      </c>
      <c r="BA207" s="235"/>
      <c r="BB207" s="417"/>
      <c r="BC207" s="445" t="e">
        <f t="shared" si="1231"/>
        <v>#REF!</v>
      </c>
      <c r="BD207" s="433"/>
      <c r="BE207" s="235"/>
      <c r="BF207" s="451" t="e">
        <f>(BC206+BF194)*BF193</f>
        <v>#REF!</v>
      </c>
      <c r="BH207" s="417"/>
      <c r="BI207" s="445" t="e">
        <f t="shared" si="1232"/>
        <v>#REF!</v>
      </c>
      <c r="BJ207" s="433"/>
      <c r="BK207" s="235"/>
      <c r="BL207" s="451" t="e">
        <f>(BI206+BL194)*BL193</f>
        <v>#REF!</v>
      </c>
      <c r="BN207" s="417"/>
      <c r="BO207" s="445" t="e">
        <f t="shared" si="1233"/>
        <v>#REF!</v>
      </c>
      <c r="BP207" s="433"/>
      <c r="BQ207" s="235"/>
      <c r="BR207" s="451" t="e">
        <f>(BO206+BR194)*BR193</f>
        <v>#REF!</v>
      </c>
      <c r="BT207" s="417"/>
      <c r="BU207" s="445" t="e">
        <f t="shared" si="1234"/>
        <v>#REF!</v>
      </c>
      <c r="BV207" s="433"/>
      <c r="BW207" s="235"/>
      <c r="BX207" s="451" t="e">
        <f>(BU206+BX194)*BX193</f>
        <v>#REF!</v>
      </c>
      <c r="BZ207" s="433"/>
      <c r="CA207" s="445" t="e">
        <f t="shared" si="1235"/>
        <v>#REF!</v>
      </c>
      <c r="CB207" s="433"/>
      <c r="CC207" s="235"/>
      <c r="CD207" s="451" t="e">
        <f>(CA206+CD194)*CD193</f>
        <v>#REF!</v>
      </c>
      <c r="CF207" s="417"/>
      <c r="CG207" s="445" t="e">
        <f t="shared" si="1236"/>
        <v>#REF!</v>
      </c>
      <c r="CH207" s="433"/>
      <c r="CJ207" s="451" t="e">
        <f>(CG206+CJ194)*CJ193</f>
        <v>#REF!</v>
      </c>
      <c r="CL207" s="433"/>
    </row>
    <row r="208">
      <c r="A208" s="445" t="e">
        <f>A185+A212</f>
        <v>#REF!</v>
      </c>
      <c r="B208" s="433"/>
      <c r="D208" s="451" t="e">
        <f>(A207+D194)*D193</f>
        <v>#REF!</v>
      </c>
      <c r="F208" s="417"/>
      <c r="G208" s="445" t="e">
        <f t="shared" si="1223"/>
        <v>#REF!</v>
      </c>
      <c r="H208" s="417"/>
      <c r="I208" s="235"/>
      <c r="J208" s="451" t="e">
        <f>(G207+J194)*J193</f>
        <v>#REF!</v>
      </c>
      <c r="K208" s="235"/>
      <c r="L208" s="417"/>
      <c r="M208" s="445" t="e">
        <f t="shared" si="1224"/>
        <v>#REF!</v>
      </c>
      <c r="N208" s="417"/>
      <c r="O208" s="235"/>
      <c r="P208" s="451" t="e">
        <f>(M207+P194)*P193</f>
        <v>#REF!</v>
      </c>
      <c r="Q208" s="235"/>
      <c r="R208" s="417"/>
      <c r="S208" s="445" t="e">
        <f t="shared" si="1225"/>
        <v>#REF!</v>
      </c>
      <c r="T208" s="433"/>
      <c r="U208" s="235"/>
      <c r="V208" s="451" t="e">
        <f>(S207+V194)*V193</f>
        <v>#REF!</v>
      </c>
      <c r="X208" s="417"/>
      <c r="Y208" s="445" t="e">
        <f t="shared" si="1226"/>
        <v>#REF!</v>
      </c>
      <c r="Z208" s="433"/>
      <c r="AA208" s="235"/>
      <c r="AB208" s="451" t="e">
        <f>(Y207+AB194)*AB193</f>
        <v>#REF!</v>
      </c>
      <c r="AC208" s="235"/>
      <c r="AD208" s="417"/>
      <c r="AE208" s="445" t="e">
        <f t="shared" si="1227"/>
        <v>#REF!</v>
      </c>
      <c r="AF208" s="433"/>
      <c r="AG208" s="235"/>
      <c r="AH208" s="451" t="e">
        <f>(AE207+AH194)*AH193</f>
        <v>#REF!</v>
      </c>
      <c r="AJ208" s="417"/>
      <c r="AK208" s="445" t="e">
        <f t="shared" si="1228"/>
        <v>#REF!</v>
      </c>
      <c r="AL208" s="433"/>
      <c r="AM208" s="235"/>
      <c r="AN208" s="451" t="e">
        <f>(AK207+AN194)*AN193</f>
        <v>#REF!</v>
      </c>
      <c r="AP208" s="417"/>
      <c r="AQ208" s="445" t="e">
        <f t="shared" si="1229"/>
        <v>#REF!</v>
      </c>
      <c r="AR208" s="433"/>
      <c r="AS208" s="235"/>
      <c r="AT208" s="451" t="e">
        <f>(AQ207+AT194)*AT193</f>
        <v>#REF!</v>
      </c>
      <c r="AV208" s="417"/>
      <c r="AW208" s="445" t="e">
        <f t="shared" si="1230"/>
        <v>#REF!</v>
      </c>
      <c r="AX208" s="433"/>
      <c r="AY208" s="235"/>
      <c r="AZ208" s="451" t="e">
        <f>(AW207+AZ194)*AZ193</f>
        <v>#REF!</v>
      </c>
      <c r="BA208" s="235"/>
      <c r="BB208" s="417"/>
      <c r="BC208" s="445" t="e">
        <f t="shared" si="1231"/>
        <v>#REF!</v>
      </c>
      <c r="BD208" s="433"/>
      <c r="BE208" s="235"/>
      <c r="BF208" s="451" t="e">
        <f>(BC207+BF194)*BF193</f>
        <v>#REF!</v>
      </c>
      <c r="BH208" s="417"/>
      <c r="BI208" s="445" t="e">
        <f t="shared" si="1232"/>
        <v>#REF!</v>
      </c>
      <c r="BJ208" s="433"/>
      <c r="BK208" s="235"/>
      <c r="BL208" s="451" t="e">
        <f>(BI207+BL194)*BL193</f>
        <v>#REF!</v>
      </c>
      <c r="BN208" s="417"/>
      <c r="BO208" s="445" t="e">
        <f t="shared" si="1233"/>
        <v>#REF!</v>
      </c>
      <c r="BP208" s="433"/>
      <c r="BQ208" s="235"/>
      <c r="BR208" s="451" t="e">
        <f>(BO207+BR194)*BR193</f>
        <v>#REF!</v>
      </c>
      <c r="BT208" s="417"/>
      <c r="BU208" s="445" t="e">
        <f t="shared" si="1234"/>
        <v>#REF!</v>
      </c>
      <c r="BV208" s="433"/>
      <c r="BW208" s="235"/>
      <c r="BX208" s="451" t="e">
        <f>(BU207+BX194)*BX193</f>
        <v>#REF!</v>
      </c>
      <c r="BZ208" s="433"/>
      <c r="CA208" s="445" t="e">
        <f t="shared" si="1235"/>
        <v>#REF!</v>
      </c>
      <c r="CB208" s="433"/>
      <c r="CC208" s="235"/>
      <c r="CD208" s="451" t="e">
        <f>(CA207+CD194)*CD193</f>
        <v>#REF!</v>
      </c>
      <c r="CF208" s="417"/>
      <c r="CG208" s="445" t="e">
        <f t="shared" si="1236"/>
        <v>#REF!</v>
      </c>
      <c r="CH208" s="433"/>
      <c r="CJ208" s="451" t="e">
        <f>(CG207+CJ194)*CJ193</f>
        <v>#REF!</v>
      </c>
      <c r="CL208" s="433"/>
    </row>
    <row r="209" ht="16.199999999999999">
      <c r="A209" s="445" t="e">
        <f>A186+A211</f>
        <v>#REF!</v>
      </c>
      <c r="B209" s="433"/>
      <c r="D209" s="452" t="e">
        <f>(A208+D194)*D193</f>
        <v>#REF!</v>
      </c>
      <c r="F209" s="417"/>
      <c r="G209" s="445" t="e">
        <f t="shared" si="1223"/>
        <v>#REF!</v>
      </c>
      <c r="H209" s="417"/>
      <c r="I209" s="235"/>
      <c r="J209" s="452" t="e">
        <f>(G208+J194)*J193</f>
        <v>#REF!</v>
      </c>
      <c r="K209" s="235"/>
      <c r="L209" s="417"/>
      <c r="M209" s="445" t="e">
        <f t="shared" si="1224"/>
        <v>#REF!</v>
      </c>
      <c r="N209" s="417"/>
      <c r="O209" s="235"/>
      <c r="P209" s="452" t="e">
        <f>(M208+P194)*P193</f>
        <v>#REF!</v>
      </c>
      <c r="Q209" s="235"/>
      <c r="R209" s="417"/>
      <c r="S209" s="445" t="e">
        <f t="shared" si="1225"/>
        <v>#REF!</v>
      </c>
      <c r="T209" s="433"/>
      <c r="U209" s="235"/>
      <c r="V209" s="452" t="e">
        <f>(S208+V194)*V193</f>
        <v>#REF!</v>
      </c>
      <c r="X209" s="417"/>
      <c r="Y209" s="445" t="e">
        <f t="shared" si="1226"/>
        <v>#REF!</v>
      </c>
      <c r="Z209" s="433"/>
      <c r="AA209" s="235"/>
      <c r="AB209" s="452" t="e">
        <f>(Y208+AB194)*AB193</f>
        <v>#REF!</v>
      </c>
      <c r="AC209" s="235"/>
      <c r="AD209" s="417"/>
      <c r="AE209" s="445" t="e">
        <f t="shared" si="1227"/>
        <v>#REF!</v>
      </c>
      <c r="AF209" s="433"/>
      <c r="AG209" s="235"/>
      <c r="AH209" s="452" t="e">
        <f>(AE208+AH194)*AH193</f>
        <v>#REF!</v>
      </c>
      <c r="AJ209" s="417"/>
      <c r="AK209" s="445" t="e">
        <f t="shared" si="1228"/>
        <v>#REF!</v>
      </c>
      <c r="AL209" s="433"/>
      <c r="AM209" s="235"/>
      <c r="AN209" s="452" t="e">
        <f>(AK208+AN194)*AN193</f>
        <v>#REF!</v>
      </c>
      <c r="AP209" s="417"/>
      <c r="AQ209" s="445" t="e">
        <f t="shared" si="1229"/>
        <v>#REF!</v>
      </c>
      <c r="AR209" s="433"/>
      <c r="AS209" s="235"/>
      <c r="AT209" s="452" t="e">
        <f>(AQ208+AT194)*AT193</f>
        <v>#REF!</v>
      </c>
      <c r="AV209" s="417"/>
      <c r="AW209" s="445" t="e">
        <f t="shared" si="1230"/>
        <v>#REF!</v>
      </c>
      <c r="AX209" s="433"/>
      <c r="AY209" s="235"/>
      <c r="AZ209" s="452" t="e">
        <f>(AW208+AZ194)*AZ193</f>
        <v>#REF!</v>
      </c>
      <c r="BA209" s="235"/>
      <c r="BB209" s="417"/>
      <c r="BC209" s="445" t="e">
        <f t="shared" si="1231"/>
        <v>#REF!</v>
      </c>
      <c r="BD209" s="433"/>
      <c r="BE209" s="235"/>
      <c r="BF209" s="452" t="e">
        <f>(BC208+BF194)*BF193</f>
        <v>#REF!</v>
      </c>
      <c r="BH209" s="417"/>
      <c r="BI209" s="445" t="e">
        <f t="shared" si="1232"/>
        <v>#REF!</v>
      </c>
      <c r="BJ209" s="433"/>
      <c r="BK209" s="235"/>
      <c r="BL209" s="452" t="e">
        <f>(BI208+BL194)*BL193</f>
        <v>#REF!</v>
      </c>
      <c r="BN209" s="417"/>
      <c r="BO209" s="445" t="e">
        <f t="shared" si="1233"/>
        <v>#REF!</v>
      </c>
      <c r="BP209" s="433"/>
      <c r="BQ209" s="235"/>
      <c r="BR209" s="452" t="e">
        <f>(BO208+BR194)*BR193</f>
        <v>#REF!</v>
      </c>
      <c r="BT209" s="417"/>
      <c r="BU209" s="445" t="e">
        <f t="shared" si="1234"/>
        <v>#REF!</v>
      </c>
      <c r="BV209" s="433"/>
      <c r="BW209" s="235"/>
      <c r="BX209" s="452" t="e">
        <f>(BU208+BX194)*BX193</f>
        <v>#REF!</v>
      </c>
      <c r="BZ209" s="433"/>
      <c r="CA209" s="445" t="e">
        <f t="shared" si="1235"/>
        <v>#REF!</v>
      </c>
      <c r="CB209" s="433"/>
      <c r="CC209" s="235"/>
      <c r="CD209" s="452" t="e">
        <f>(CA208+CD194)*CD193</f>
        <v>#REF!</v>
      </c>
      <c r="CF209" s="417"/>
      <c r="CG209" s="445" t="e">
        <f t="shared" si="1236"/>
        <v>#REF!</v>
      </c>
      <c r="CH209" s="433"/>
      <c r="CJ209" s="452" t="e">
        <f>(CG208+CJ194)*CJ193</f>
        <v>#REF!</v>
      </c>
      <c r="CL209" s="433"/>
    </row>
    <row r="210" ht="16.199999999999999">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c r="A211" s="445" t="e">
        <f t="shared" ref="A211:A225" si="1237">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c r="A212" s="445" t="e">
        <f t="shared" si="1237"/>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c r="A213" s="445" t="e">
        <f t="shared" si="1237"/>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c r="A214" s="445" t="e">
        <f t="shared" si="1237"/>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c r="A215" s="445" t="e">
        <f t="shared" si="1237"/>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c r="A216" s="445" t="e">
        <f t="shared" si="1237"/>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c r="A217" s="445" t="e">
        <f t="shared" si="1237"/>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c r="A218" s="445" t="e">
        <f t="shared" si="1237"/>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c r="A219" s="445" t="e">
        <f t="shared" si="1237"/>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c r="A220" s="445" t="e">
        <f t="shared" si="1237"/>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c r="A221" s="445" t="e">
        <f t="shared" si="1237"/>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c r="A222" s="445" t="e">
        <f t="shared" si="1237"/>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c r="A223" s="445" t="e">
        <f t="shared" si="1237"/>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c r="A224" s="445" t="e">
        <f t="shared" si="1237"/>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c r="A225" s="445" t="e">
        <f t="shared" si="1237"/>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-0.2857142857142857</v>
      </c>
      <c r="E227" s="458">
        <f>D227+C228+D229+E228</f>
        <v>-0.5</v>
      </c>
      <c r="F227" s="459"/>
      <c r="G227" s="415">
        <f>G375</f>
        <v>400</v>
      </c>
      <c r="H227" s="459"/>
      <c r="I227" s="497">
        <v>0</v>
      </c>
      <c r="J227" s="498">
        <f>IF(J192=0,0,IF(I227=3,0,IF(K155=3,0,IF(K155=2,-0.5,IF(K155=1,0,(J192/(J192+G229+M229+J266))*(-0.5))))))</f>
        <v>-0.23255813953488372</v>
      </c>
      <c r="K227" s="499">
        <f>J227+I228+J229+K228</f>
        <v>-0.5</v>
      </c>
      <c r="L227" s="459">
        <f>L379</f>
        <v>0</v>
      </c>
      <c r="M227" s="415">
        <f>M375</f>
        <v>500</v>
      </c>
      <c r="N227" s="459">
        <f>N379</f>
        <v>0</v>
      </c>
      <c r="O227" s="456">
        <v>0</v>
      </c>
      <c r="P227" s="457">
        <f>IF(P192=0,0,IF(O227=3,0,IF(Q155=3,0,IF(Q155=2,-0.5,IF(Q155=1,0,(P192/(P192+M229+S229+P266))*(-0.5))))))</f>
        <v>0</v>
      </c>
      <c r="Q227" s="458">
        <f>P227+O228+P229+Q228</f>
        <v>-0.19696969696969696</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-0.14285714285714288</v>
      </c>
      <c r="F228" s="420" t="e">
        <f>H228*-1</f>
        <v>#REF!</v>
      </c>
      <c r="G228" s="417">
        <f>G372</f>
        <v>45000</v>
      </c>
      <c r="H228" s="421" t="e">
        <f>G376*G375*G375/12</f>
        <v>#REF!</v>
      </c>
      <c r="I228" s="501">
        <f>IF(G229=0,0,IF(H227=3,0,IF(F227=3,0,IF(F227=2,-0.5,IF(F227=1,0,(G229/(G229+J192+M229+J266))*(-0.5))))))</f>
        <v>-0.11627906976744187</v>
      </c>
      <c r="J228" s="502" t="e">
        <f>H228+J226+L228+J262+H229+L229</f>
        <v>#REF!</v>
      </c>
      <c r="K228" s="503">
        <f>IF(M229=0,0,IF(L227=3,0,IF(N227=3,0,IF(N227=2,-0.5,IF(N227=1,0,(M229/(M229+J266+G229+J192))*(-0.5))))))</f>
        <v>-0.093023255813953501</v>
      </c>
      <c r="L228" s="420" t="e">
        <f>N228*-1</f>
        <v>#REF!</v>
      </c>
      <c r="M228" s="417">
        <f>M372</f>
        <v>45000</v>
      </c>
      <c r="N228" s="421" t="e">
        <f>M376*M375*M375/12</f>
        <v>#REF!</v>
      </c>
      <c r="O228" s="461">
        <f>IF(M229=0,0,IF(N227=3,0,IF(L227=3,0,IF(L227=2,-0.5,IF(L227=1,0,(M229/(M229+P192+S229+P266))*(-0.5))))))</f>
        <v>-0.12121212121212122</v>
      </c>
      <c r="P228" s="462" t="e">
        <f>N228+P226+R228+P262+N229+R229</f>
        <v>#REF!</v>
      </c>
      <c r="Q228" s="463">
        <f>IF(S229=0,0,IF(R227=3,0,IF(T227=3,0,IF(T227=2,-0.5,IF(T227=1,0,(S229/(S229+P266+M229+P192))*(-0.5))))))</f>
        <v>0</v>
      </c>
      <c r="R228" s="420">
        <f>-1*IF(T227=3,0,IF(R227=3,S227*S227*S376/2,IF(S227=0,0,((S376*S227*S227/12)+IF(R378=S227/2,S377*S227/8,S377*R378*T378*T378/(S227*S227))))))</f>
        <v>0</v>
      </c>
      <c r="S228" s="417">
        <f>S372</f>
        <v>45000</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45000</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45000</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45000</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45000</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45000</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45000</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45000</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45000</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45000</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45000</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45000</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-0.071428571428571425</v>
      </c>
      <c r="E229" s="466">
        <v>1</v>
      </c>
      <c r="F229" s="426">
        <f>-1*IF(H227=3,0,IF(F227=3,(G375*G375*G376/2)+(G377*F378),0))</f>
        <v>0</v>
      </c>
      <c r="G229" s="423">
        <f>IF(G227=0,0,IF(H227=2,3*G373*G228/G227,4*G373*G228/(G227)))</f>
        <v>89095454.429505005</v>
      </c>
      <c r="H229" s="427">
        <f>IF(F227=3,0,IF(H227=3,(G375*G375*G376/2)+(G377*H378),0))</f>
        <v>0</v>
      </c>
      <c r="I229" s="505" t="s">
        <v>818</v>
      </c>
      <c r="J229" s="506">
        <f>IF(J266=0,0,IF(K229=3,0,IF(I301=3,0,IF(I301=2,-0.5,IF(I301=1,0,(J266/(J266+M229+G229+J192))*(-0.5))))))</f>
        <v>-0.058139534883720929</v>
      </c>
      <c r="K229" s="507">
        <v>1</v>
      </c>
      <c r="L229" s="426">
        <f>-1*IF(N227=3,0,IF(L227=3,(M375*M375*M376/2)+(M377*L378),0))</f>
        <v>0</v>
      </c>
      <c r="M229" s="423">
        <f>IF(M227=0,0,IF(N227=2,3*M373*M228/M227,4*M373*M228/(M227)))</f>
        <v>71276363.543604001</v>
      </c>
      <c r="N229" s="427">
        <f>IF(L227=3,0,IF(N227=3,(M375*M375*M376/2)+(M377*N378),0))</f>
        <v>0</v>
      </c>
      <c r="O229" s="464" t="s">
        <v>819</v>
      </c>
      <c r="P229" s="465">
        <f>IF(P266=0,0,IF(Q229=3,0,IF(O301=3,0,IF(O301=2,-0.5,IF(O301=1,0,(P266/(P266+S229+M229+P192))*(-0.5))))))</f>
        <v>-0.075757575757575746</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'Memoria de Calculo'!#REF!</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1238">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1238"/>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1238"/>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1238"/>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1238"/>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1238"/>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1238"/>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1238"/>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1238"/>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1238"/>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1238"/>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1238"/>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1238"/>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1238"/>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1238"/>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160371817.97310901</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1239">D383</f>
        <v>300</v>
      </c>
      <c r="E264" s="235" t="s">
        <v>415</v>
      </c>
      <c r="I264" s="235"/>
      <c r="J264" s="451">
        <f t="shared" ref="J264:J265" si="1240">J383</f>
        <v>300</v>
      </c>
      <c r="K264" s="235"/>
      <c r="L264" s="235"/>
      <c r="M264" s="235"/>
      <c r="N264" s="235"/>
      <c r="O264" s="235"/>
      <c r="P264" s="451">
        <f t="shared" ref="P264:P265" si="1241">P383</f>
        <v>300</v>
      </c>
      <c r="Q264" s="235"/>
      <c r="R264" s="235"/>
      <c r="S264" s="235"/>
      <c r="T264" s="235"/>
      <c r="U264" s="235"/>
      <c r="V264" s="451">
        <f t="shared" ref="V264:V265" si="1242">V383</f>
        <v>0</v>
      </c>
      <c r="AA264" s="235"/>
      <c r="AB264" s="451">
        <f t="shared" ref="AB264:AB265" si="1243">AB383</f>
        <v>0</v>
      </c>
      <c r="AC264" s="235"/>
      <c r="AD264" s="235"/>
      <c r="AE264" s="235"/>
      <c r="AF264" s="235"/>
      <c r="AG264" s="235"/>
      <c r="AH264" s="451">
        <f t="shared" ref="AH264:AH265" si="1244">AH383</f>
        <v>0</v>
      </c>
      <c r="AM264" s="235"/>
      <c r="AN264" s="451">
        <f t="shared" ref="AN264:AN265" si="1245">AN383</f>
        <v>0</v>
      </c>
      <c r="AS264" s="235"/>
      <c r="AT264" s="451">
        <f t="shared" ref="AT264:AT265" si="1246">AT383</f>
        <v>0</v>
      </c>
      <c r="AY264" s="235"/>
      <c r="AZ264" s="451">
        <f t="shared" ref="AZ264:AZ265" si="1247">AZ383</f>
        <v>0</v>
      </c>
      <c r="BA264" s="235"/>
      <c r="BB264" s="235"/>
      <c r="BC264" s="235"/>
      <c r="BD264" s="235"/>
      <c r="BE264" s="235"/>
      <c r="BF264" s="451">
        <f t="shared" ref="BF264:BF265" si="1248">BF383</f>
        <v>0</v>
      </c>
      <c r="BK264" s="235"/>
      <c r="BL264" s="451">
        <f t="shared" ref="BL264:BL265" si="1249">BL383</f>
        <v>0</v>
      </c>
      <c r="BQ264" s="235"/>
      <c r="BR264" s="451">
        <f t="shared" ref="BR264:BR265" si="1250">BR383</f>
        <v>0</v>
      </c>
      <c r="BW264" s="235"/>
      <c r="BX264" s="451">
        <f t="shared" ref="BX264:BX265" si="1251">BX383</f>
        <v>0</v>
      </c>
      <c r="BZ264" s="433"/>
      <c r="CC264" s="235"/>
      <c r="CD264" s="451">
        <f t="shared" ref="CD264:CD265" si="1252">CD383</f>
        <v>0</v>
      </c>
      <c r="CJ264" s="451">
        <f t="shared" ref="CJ264:CJ265" si="1253">CJ383</f>
        <v>0</v>
      </c>
      <c r="CL264" s="433"/>
    </row>
    <row r="265">
      <c r="A265" s="445">
        <f>SUM(D266:CY266)</f>
        <v>133643181.64425749</v>
      </c>
      <c r="B265" s="433"/>
      <c r="C265" s="417"/>
      <c r="D265" s="451">
        <f t="shared" si="1239"/>
        <v>67500</v>
      </c>
      <c r="E265" s="235" t="s">
        <v>801</v>
      </c>
      <c r="G265" s="445">
        <f>A265</f>
        <v>133643181.64425749</v>
      </c>
      <c r="I265" s="235"/>
      <c r="J265" s="451">
        <f t="shared" si="1240"/>
        <v>67500</v>
      </c>
      <c r="K265" s="235"/>
      <c r="L265" s="235"/>
      <c r="M265" s="445">
        <f>G265</f>
        <v>133643181.64425749</v>
      </c>
      <c r="N265" s="235"/>
      <c r="O265" s="235"/>
      <c r="P265" s="451">
        <f t="shared" si="1241"/>
        <v>67500</v>
      </c>
      <c r="Q265" s="235"/>
      <c r="R265" s="235"/>
      <c r="S265" s="445">
        <f>M265</f>
        <v>133643181.64425749</v>
      </c>
      <c r="T265" s="235"/>
      <c r="U265" s="235"/>
      <c r="V265" s="451">
        <f t="shared" si="1242"/>
        <v>67500</v>
      </c>
      <c r="Y265" s="445">
        <f>S265</f>
        <v>133643181.64425749</v>
      </c>
      <c r="AA265" s="235"/>
      <c r="AB265" s="451">
        <f t="shared" si="1243"/>
        <v>118</v>
      </c>
      <c r="AC265" s="235"/>
      <c r="AD265" s="235"/>
      <c r="AE265" s="445">
        <f>Y265</f>
        <v>133643181.64425749</v>
      </c>
      <c r="AF265" s="235"/>
      <c r="AG265" s="235"/>
      <c r="AH265" s="451">
        <f t="shared" si="1244"/>
        <v>118</v>
      </c>
      <c r="AK265" s="445">
        <f>AE265</f>
        <v>133643181.64425749</v>
      </c>
      <c r="AM265" s="235"/>
      <c r="AN265" s="451">
        <f t="shared" si="1245"/>
        <v>118</v>
      </c>
      <c r="AQ265" s="445">
        <f>AK265</f>
        <v>133643181.64425749</v>
      </c>
      <c r="AS265" s="235"/>
      <c r="AT265" s="451">
        <f t="shared" si="1246"/>
        <v>118</v>
      </c>
      <c r="AW265" s="445">
        <f>AQ265</f>
        <v>133643181.64425749</v>
      </c>
      <c r="AY265" s="235"/>
      <c r="AZ265" s="451">
        <f t="shared" si="1247"/>
        <v>118</v>
      </c>
      <c r="BA265" s="235"/>
      <c r="BB265" s="235"/>
      <c r="BC265" s="445">
        <f>AW265</f>
        <v>133643181.64425749</v>
      </c>
      <c r="BD265" s="235"/>
      <c r="BE265" s="235"/>
      <c r="BF265" s="451">
        <f t="shared" si="1248"/>
        <v>118</v>
      </c>
      <c r="BI265" s="445">
        <f>BC265</f>
        <v>133643181.64425749</v>
      </c>
      <c r="BK265" s="235"/>
      <c r="BL265" s="451">
        <f t="shared" si="1249"/>
        <v>118</v>
      </c>
      <c r="BO265" s="445">
        <f>BI265</f>
        <v>133643181.64425749</v>
      </c>
      <c r="BQ265" s="235"/>
      <c r="BR265" s="451">
        <f t="shared" si="1250"/>
        <v>118</v>
      </c>
      <c r="BU265" s="445">
        <f>BO265</f>
        <v>133643181.64425749</v>
      </c>
      <c r="BW265" s="235"/>
      <c r="BX265" s="451">
        <f t="shared" si="1251"/>
        <v>118</v>
      </c>
      <c r="BZ265" s="433"/>
      <c r="CA265" s="445">
        <f>BU265</f>
        <v>133643181.64425749</v>
      </c>
      <c r="CC265" s="235"/>
      <c r="CD265" s="451">
        <f t="shared" si="1252"/>
        <v>118</v>
      </c>
      <c r="CG265" s="445">
        <f>CA265</f>
        <v>133643181.64425749</v>
      </c>
      <c r="CJ265" s="451">
        <f t="shared" si="1253"/>
        <v>118</v>
      </c>
      <c r="CL265" s="433"/>
    </row>
    <row r="266">
      <c r="A266" s="235" t="s">
        <v>802</v>
      </c>
      <c r="B266" s="433"/>
      <c r="C266" s="417"/>
      <c r="D266" s="516">
        <f>IF(D264=0,0,D265*D385/D264)</f>
        <v>44547727.214752495</v>
      </c>
      <c r="E266" s="235" t="s">
        <v>803</v>
      </c>
      <c r="I266" s="235"/>
      <c r="J266" s="516">
        <f>IF(J264=0,0,J265*J385/J264)</f>
        <v>44547727.214752495</v>
      </c>
      <c r="K266" s="235"/>
      <c r="L266" s="235"/>
      <c r="M266" s="235"/>
      <c r="N266" s="235"/>
      <c r="O266" s="235"/>
      <c r="P266" s="516">
        <f>IF(P264=0,0,P265*P385/P264)</f>
        <v>44547727.214752495</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IF(A263=0,0,IF(A265=0,0,A389*48/(D264*100*((D264*100/(12*A265))+(((D190*100)+(D264*100))/((48*A263)+(4*A265)))))))</f>
        <v>0</v>
      </c>
      <c r="B267" s="433"/>
      <c r="C267" s="417"/>
      <c r="D267" s="451">
        <f>IF(D266=0,0,(D266/A265)*(-1.5))</f>
        <v>-0.5</v>
      </c>
      <c r="E267" s="235" t="s">
        <v>804</v>
      </c>
      <c r="I267" s="235"/>
      <c r="J267" s="517">
        <f>IF(J266=0,0,(J266/G265)*(-1.5))</f>
        <v>-0.5</v>
      </c>
      <c r="K267" s="235"/>
      <c r="L267" s="235"/>
      <c r="M267" s="235"/>
      <c r="N267" s="235"/>
      <c r="O267" s="235"/>
      <c r="P267" s="451">
        <f>IF(P266=0,0,(P266/M265)*(-1.5))</f>
        <v>-0.5</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1254">A269</f>
        <v>#REF!</v>
      </c>
      <c r="H269" s="433"/>
      <c r="I269" s="235"/>
      <c r="J269" s="451" t="e">
        <f>IF(J268=0,0,J268*J267)</f>
        <v>#REF!</v>
      </c>
      <c r="K269" s="235"/>
      <c r="L269" s="235"/>
      <c r="M269" s="445" t="e">
        <f t="shared" ref="M269:M332" si="1255">G269</f>
        <v>#REF!</v>
      </c>
      <c r="N269" s="433"/>
      <c r="O269" s="235"/>
      <c r="P269" s="451" t="e">
        <f>IF(P268=0,0,P268*P267)</f>
        <v>#REF!</v>
      </c>
      <c r="Q269" s="235"/>
      <c r="R269" s="235"/>
      <c r="S269" s="445" t="e">
        <f t="shared" ref="S269:S327" si="1256">M269</f>
        <v>#REF!</v>
      </c>
      <c r="T269" s="433"/>
      <c r="U269" s="235"/>
      <c r="V269" s="451" t="e">
        <f>IF(V268=0,0,V268*V267)</f>
        <v>#REF!</v>
      </c>
      <c r="Y269" s="445" t="e">
        <f t="shared" ref="Y269:Y327" si="1257">S269</f>
        <v>#REF!</v>
      </c>
      <c r="Z269" s="433"/>
      <c r="AA269" s="235"/>
      <c r="AB269" s="451" t="e">
        <f>IF(AB268=0,0,AB268*AB267)</f>
        <v>#REF!</v>
      </c>
      <c r="AC269" s="235"/>
      <c r="AD269" s="235"/>
      <c r="AE269" s="445" t="e">
        <f t="shared" ref="AE269:AE332" si="1258">Y269</f>
        <v>#REF!</v>
      </c>
      <c r="AF269" s="433"/>
      <c r="AG269" s="235"/>
      <c r="AH269" s="451" t="e">
        <f>IF(AH268=0,0,AH268*AH267)</f>
        <v>#REF!</v>
      </c>
      <c r="AK269" s="445" t="e">
        <f t="shared" ref="AK269:AK332" si="1259">AE269</f>
        <v>#REF!</v>
      </c>
      <c r="AL269" s="433"/>
      <c r="AM269" s="235"/>
      <c r="AN269" s="451" t="e">
        <f>IF(AN268=0,0,AN268*AN267)</f>
        <v>#REF!</v>
      </c>
      <c r="AQ269" s="445" t="e">
        <f t="shared" ref="AQ269:AQ332" si="1260">AK269</f>
        <v>#REF!</v>
      </c>
      <c r="AR269" s="433"/>
      <c r="AS269" s="235"/>
      <c r="AT269" s="451" t="e">
        <f>IF(AT268=0,0,AT268*AT267)</f>
        <v>#REF!</v>
      </c>
      <c r="AW269" s="445" t="e">
        <f t="shared" ref="AW269:AW327" si="1261">AQ269</f>
        <v>#REF!</v>
      </c>
      <c r="AX269" s="433"/>
      <c r="AY269" s="235"/>
      <c r="AZ269" s="451" t="e">
        <f>IF(AZ268=0,0,AZ268*AZ267)</f>
        <v>#REF!</v>
      </c>
      <c r="BA269" s="235"/>
      <c r="BB269" s="235"/>
      <c r="BC269" s="445" t="e">
        <f t="shared" ref="BC269:BC332" si="1262">AW269</f>
        <v>#REF!</v>
      </c>
      <c r="BD269" s="433"/>
      <c r="BE269" s="235"/>
      <c r="BF269" s="451" t="e">
        <f>IF(BF268=0,0,BF268*BF267)</f>
        <v>#REF!</v>
      </c>
      <c r="BI269" s="445" t="e">
        <f t="shared" ref="BI269:BI332" si="1263">BC269</f>
        <v>#REF!</v>
      </c>
      <c r="BJ269" s="433"/>
      <c r="BK269" s="235"/>
      <c r="BL269" s="451" t="e">
        <f>IF(BL268=0,0,BL268*BL267)</f>
        <v>#REF!</v>
      </c>
      <c r="BO269" s="445" t="e">
        <f t="shared" ref="BO269:BO332" si="1264">BI269</f>
        <v>#REF!</v>
      </c>
      <c r="BP269" s="433"/>
      <c r="BQ269" s="235"/>
      <c r="BR269" s="451" t="e">
        <f>IF(BR268=0,0,BR268*BR267)</f>
        <v>#REF!</v>
      </c>
      <c r="BU269" s="445" t="e">
        <f t="shared" ref="BU269:BU332" si="1265">BO269</f>
        <v>#REF!</v>
      </c>
      <c r="BV269" s="433"/>
      <c r="BW269" s="235"/>
      <c r="BX269" s="451" t="e">
        <f>IF(BX268=0,0,BX268*BX267)</f>
        <v>#REF!</v>
      </c>
      <c r="BZ269" s="433"/>
      <c r="CA269" s="445" t="e">
        <f t="shared" ref="CA269:CA332" si="1266">BU269</f>
        <v>#REF!</v>
      </c>
      <c r="CB269" s="433"/>
      <c r="CC269" s="235"/>
      <c r="CD269" s="451" t="e">
        <f>IF(CD268=0,0,CD268*CD267)</f>
        <v>#REF!</v>
      </c>
      <c r="CG269" s="445" t="e">
        <f t="shared" ref="CG269:CG332" si="1267">CA269</f>
        <v>#REF!</v>
      </c>
      <c r="CH269" s="433"/>
      <c r="CJ269" s="451" t="e">
        <f>IF(CJ268=0,0,CJ268*CJ267)</f>
        <v>#REF!</v>
      </c>
      <c r="CL269" s="433"/>
    </row>
    <row r="270">
      <c r="A270" s="445" t="e">
        <f>A247+A298</f>
        <v>#REF!</v>
      </c>
      <c r="B270" s="433"/>
      <c r="D270" s="451" t="e">
        <f>(A269+D268)*D267</f>
        <v>#REF!</v>
      </c>
      <c r="G270" s="445" t="e">
        <f t="shared" si="1254"/>
        <v>#REF!</v>
      </c>
      <c r="H270" s="433"/>
      <c r="I270" s="235"/>
      <c r="J270" s="451" t="e">
        <f>(G269+J268)*J267</f>
        <v>#REF!</v>
      </c>
      <c r="K270" s="235"/>
      <c r="L270" s="235"/>
      <c r="M270" s="445" t="e">
        <f t="shared" si="1255"/>
        <v>#REF!</v>
      </c>
      <c r="N270" s="433"/>
      <c r="O270" s="235"/>
      <c r="P270" s="451" t="e">
        <f>(M269+P268)*P267</f>
        <v>#REF!</v>
      </c>
      <c r="Q270" s="235"/>
      <c r="R270" s="235"/>
      <c r="S270" s="445" t="e">
        <f t="shared" si="1256"/>
        <v>#REF!</v>
      </c>
      <c r="T270" s="433"/>
      <c r="U270" s="235"/>
      <c r="V270" s="451" t="e">
        <f>(S269+V268)*V267</f>
        <v>#REF!</v>
      </c>
      <c r="Y270" s="445" t="e">
        <f t="shared" si="1257"/>
        <v>#REF!</v>
      </c>
      <c r="Z270" s="433"/>
      <c r="AA270" s="235"/>
      <c r="AB270" s="451" t="e">
        <f>(Y269+AB268)*AB267</f>
        <v>#REF!</v>
      </c>
      <c r="AC270" s="235"/>
      <c r="AD270" s="235"/>
      <c r="AE270" s="445" t="e">
        <f t="shared" si="1258"/>
        <v>#REF!</v>
      </c>
      <c r="AF270" s="433"/>
      <c r="AG270" s="235"/>
      <c r="AH270" s="451" t="e">
        <f>(AE269+AH268)*AH267</f>
        <v>#REF!</v>
      </c>
      <c r="AK270" s="445" t="e">
        <f t="shared" si="1259"/>
        <v>#REF!</v>
      </c>
      <c r="AL270" s="433"/>
      <c r="AM270" s="235"/>
      <c r="AN270" s="451" t="e">
        <f>(AK269+AN268)*AN267</f>
        <v>#REF!</v>
      </c>
      <c r="AQ270" s="445" t="e">
        <f t="shared" si="1260"/>
        <v>#REF!</v>
      </c>
      <c r="AR270" s="433"/>
      <c r="AS270" s="235"/>
      <c r="AT270" s="451" t="e">
        <f>(AQ269+AT268)*AT267</f>
        <v>#REF!</v>
      </c>
      <c r="AW270" s="445" t="e">
        <f t="shared" si="1261"/>
        <v>#REF!</v>
      </c>
      <c r="AX270" s="433"/>
      <c r="AY270" s="235"/>
      <c r="AZ270" s="451" t="e">
        <f>(AW269+AZ268)*AZ267</f>
        <v>#REF!</v>
      </c>
      <c r="BA270" s="235"/>
      <c r="BB270" s="235"/>
      <c r="BC270" s="445" t="e">
        <f t="shared" si="1262"/>
        <v>#REF!</v>
      </c>
      <c r="BD270" s="433"/>
      <c r="BE270" s="235"/>
      <c r="BF270" s="451" t="e">
        <f>(BC269+BF268)*BF267</f>
        <v>#REF!</v>
      </c>
      <c r="BI270" s="445" t="e">
        <f t="shared" si="1263"/>
        <v>#REF!</v>
      </c>
      <c r="BJ270" s="433"/>
      <c r="BK270" s="235"/>
      <c r="BL270" s="451" t="e">
        <f>(BI269+BL268)*BL267</f>
        <v>#REF!</v>
      </c>
      <c r="BO270" s="445" t="e">
        <f t="shared" si="1264"/>
        <v>#REF!</v>
      </c>
      <c r="BP270" s="433"/>
      <c r="BQ270" s="235"/>
      <c r="BR270" s="451" t="e">
        <f>(BO269+BR268)*BR267</f>
        <v>#REF!</v>
      </c>
      <c r="BU270" s="445" t="e">
        <f t="shared" si="1265"/>
        <v>#REF!</v>
      </c>
      <c r="BV270" s="433"/>
      <c r="BW270" s="235"/>
      <c r="BX270" s="451" t="e">
        <f>(BU269+BX268)*BX267</f>
        <v>#REF!</v>
      </c>
      <c r="BZ270" s="433"/>
      <c r="CA270" s="445" t="e">
        <f t="shared" si="1266"/>
        <v>#REF!</v>
      </c>
      <c r="CB270" s="433"/>
      <c r="CC270" s="235"/>
      <c r="CD270" s="451" t="e">
        <f>(CA269+CD268)*CD267</f>
        <v>#REF!</v>
      </c>
      <c r="CG270" s="445" t="e">
        <f t="shared" si="1267"/>
        <v>#REF!</v>
      </c>
      <c r="CH270" s="433"/>
      <c r="CJ270" s="451" t="e">
        <f>(CG269+CJ268)*CJ267</f>
        <v>#REF!</v>
      </c>
      <c r="CL270" s="433"/>
    </row>
    <row r="271">
      <c r="A271" s="445" t="e">
        <f>A248+A297</f>
        <v>#REF!</v>
      </c>
      <c r="B271" s="433"/>
      <c r="D271" s="451" t="e">
        <f>(A270+D268)*D267</f>
        <v>#REF!</v>
      </c>
      <c r="G271" s="445" t="e">
        <f t="shared" si="1254"/>
        <v>#REF!</v>
      </c>
      <c r="H271" s="433"/>
      <c r="I271" s="235"/>
      <c r="J271" s="451" t="e">
        <f>(G270+J268)*J267</f>
        <v>#REF!</v>
      </c>
      <c r="K271" s="235"/>
      <c r="L271" s="235"/>
      <c r="M271" s="445" t="e">
        <f t="shared" si="1255"/>
        <v>#REF!</v>
      </c>
      <c r="N271" s="433"/>
      <c r="O271" s="235"/>
      <c r="P271" s="451" t="e">
        <f>(M270+P268)*P267</f>
        <v>#REF!</v>
      </c>
      <c r="Q271" s="235"/>
      <c r="R271" s="235"/>
      <c r="S271" s="445" t="e">
        <f t="shared" si="1256"/>
        <v>#REF!</v>
      </c>
      <c r="T271" s="433"/>
      <c r="U271" s="235"/>
      <c r="V271" s="451" t="e">
        <f>(S270+V268)*V267</f>
        <v>#REF!</v>
      </c>
      <c r="Y271" s="445" t="e">
        <f t="shared" si="1257"/>
        <v>#REF!</v>
      </c>
      <c r="Z271" s="433"/>
      <c r="AA271" s="235"/>
      <c r="AB271" s="451" t="e">
        <f>(Y270+AB268)*AB267</f>
        <v>#REF!</v>
      </c>
      <c r="AC271" s="235"/>
      <c r="AD271" s="235"/>
      <c r="AE271" s="445" t="e">
        <f t="shared" si="1258"/>
        <v>#REF!</v>
      </c>
      <c r="AF271" s="433"/>
      <c r="AG271" s="235"/>
      <c r="AH271" s="451" t="e">
        <f>(AE270+AH268)*AH267</f>
        <v>#REF!</v>
      </c>
      <c r="AK271" s="445" t="e">
        <f t="shared" si="1259"/>
        <v>#REF!</v>
      </c>
      <c r="AL271" s="433"/>
      <c r="AM271" s="235"/>
      <c r="AN271" s="451" t="e">
        <f>(AK270+AN268)*AN267</f>
        <v>#REF!</v>
      </c>
      <c r="AQ271" s="445" t="e">
        <f t="shared" si="1260"/>
        <v>#REF!</v>
      </c>
      <c r="AR271" s="433"/>
      <c r="AS271" s="235"/>
      <c r="AT271" s="451" t="e">
        <f>(AQ270+AT268)*AT267</f>
        <v>#REF!</v>
      </c>
      <c r="AW271" s="445" t="e">
        <f t="shared" si="1261"/>
        <v>#REF!</v>
      </c>
      <c r="AX271" s="433"/>
      <c r="AY271" s="235"/>
      <c r="AZ271" s="451" t="e">
        <f>(AW270+AZ268)*AZ267</f>
        <v>#REF!</v>
      </c>
      <c r="BA271" s="235"/>
      <c r="BB271" s="235"/>
      <c r="BC271" s="445" t="e">
        <f t="shared" si="1262"/>
        <v>#REF!</v>
      </c>
      <c r="BD271" s="433"/>
      <c r="BE271" s="235"/>
      <c r="BF271" s="451" t="e">
        <f>(BC270+BF268)*BF267</f>
        <v>#REF!</v>
      </c>
      <c r="BI271" s="445" t="e">
        <f t="shared" si="1263"/>
        <v>#REF!</v>
      </c>
      <c r="BJ271" s="433"/>
      <c r="BK271" s="235"/>
      <c r="BL271" s="451" t="e">
        <f>(BI270+BL268)*BL267</f>
        <v>#REF!</v>
      </c>
      <c r="BO271" s="445" t="e">
        <f t="shared" si="1264"/>
        <v>#REF!</v>
      </c>
      <c r="BP271" s="433"/>
      <c r="BQ271" s="235"/>
      <c r="BR271" s="451" t="e">
        <f>(BO270+BR268)*BR267</f>
        <v>#REF!</v>
      </c>
      <c r="BU271" s="445" t="e">
        <f t="shared" si="1265"/>
        <v>#REF!</v>
      </c>
      <c r="BV271" s="433"/>
      <c r="BW271" s="235"/>
      <c r="BX271" s="451" t="e">
        <f>(BU270+BX268)*BX267</f>
        <v>#REF!</v>
      </c>
      <c r="BZ271" s="433"/>
      <c r="CA271" s="445" t="e">
        <f t="shared" si="1266"/>
        <v>#REF!</v>
      </c>
      <c r="CB271" s="433"/>
      <c r="CC271" s="235"/>
      <c r="CD271" s="451" t="e">
        <f>(CA270+CD268)*CD267</f>
        <v>#REF!</v>
      </c>
      <c r="CG271" s="445" t="e">
        <f t="shared" si="1267"/>
        <v>#REF!</v>
      </c>
      <c r="CH271" s="433"/>
      <c r="CJ271" s="451" t="e">
        <f>(CG270+CJ268)*CJ267</f>
        <v>#REF!</v>
      </c>
      <c r="CL271" s="433"/>
    </row>
    <row r="272">
      <c r="A272" s="445" t="e">
        <f>A249+A296</f>
        <v>#REF!</v>
      </c>
      <c r="B272" s="433"/>
      <c r="D272" s="451" t="e">
        <f>(A271+D268)*D267</f>
        <v>#REF!</v>
      </c>
      <c r="G272" s="445" t="e">
        <f t="shared" si="1254"/>
        <v>#REF!</v>
      </c>
      <c r="I272" s="235"/>
      <c r="J272" s="451" t="e">
        <f>(G271+J268)*J267</f>
        <v>#REF!</v>
      </c>
      <c r="K272" s="235"/>
      <c r="L272" s="235"/>
      <c r="M272" s="445" t="e">
        <f t="shared" si="1255"/>
        <v>#REF!</v>
      </c>
      <c r="N272" s="433"/>
      <c r="O272" s="235"/>
      <c r="P272" s="451" t="e">
        <f>(M271+P268)*P267</f>
        <v>#REF!</v>
      </c>
      <c r="Q272" s="235"/>
      <c r="R272" s="235"/>
      <c r="S272" s="445" t="e">
        <f t="shared" si="1256"/>
        <v>#REF!</v>
      </c>
      <c r="T272" s="433"/>
      <c r="U272" s="235"/>
      <c r="V272" s="451" t="e">
        <f>(S271+V268)*V267</f>
        <v>#REF!</v>
      </c>
      <c r="Y272" s="445" t="e">
        <f t="shared" si="1257"/>
        <v>#REF!</v>
      </c>
      <c r="Z272" s="433"/>
      <c r="AA272" s="235"/>
      <c r="AB272" s="451" t="e">
        <f>(Y271+AB268)*AB267</f>
        <v>#REF!</v>
      </c>
      <c r="AC272" s="235"/>
      <c r="AD272" s="235"/>
      <c r="AE272" s="445" t="e">
        <f t="shared" si="1258"/>
        <v>#REF!</v>
      </c>
      <c r="AF272" s="433"/>
      <c r="AG272" s="235"/>
      <c r="AH272" s="451" t="e">
        <f>(AE271+AH268)*AH267</f>
        <v>#REF!</v>
      </c>
      <c r="AK272" s="445" t="e">
        <f t="shared" si="1259"/>
        <v>#REF!</v>
      </c>
      <c r="AL272" s="433"/>
      <c r="AM272" s="235"/>
      <c r="AN272" s="451" t="e">
        <f>(AK271+AN268)*AN267</f>
        <v>#REF!</v>
      </c>
      <c r="AQ272" s="445" t="e">
        <f t="shared" si="1260"/>
        <v>#REF!</v>
      </c>
      <c r="AR272" s="433"/>
      <c r="AS272" s="235"/>
      <c r="AT272" s="451" t="e">
        <f>(AQ271+AT268)*AT267</f>
        <v>#REF!</v>
      </c>
      <c r="AW272" s="445" t="e">
        <f t="shared" si="1261"/>
        <v>#REF!</v>
      </c>
      <c r="AX272" s="433"/>
      <c r="AY272" s="235"/>
      <c r="AZ272" s="451" t="e">
        <f>(AW271+AZ268)*AZ267</f>
        <v>#REF!</v>
      </c>
      <c r="BA272" s="235"/>
      <c r="BB272" s="235"/>
      <c r="BC272" s="445" t="e">
        <f t="shared" si="1262"/>
        <v>#REF!</v>
      </c>
      <c r="BD272" s="433"/>
      <c r="BE272" s="235"/>
      <c r="BF272" s="451" t="e">
        <f>(BC271+BF268)*BF267</f>
        <v>#REF!</v>
      </c>
      <c r="BI272" s="445" t="e">
        <f t="shared" si="1263"/>
        <v>#REF!</v>
      </c>
      <c r="BJ272" s="433"/>
      <c r="BK272" s="235"/>
      <c r="BL272" s="451" t="e">
        <f>(BI271+BL268)*BL267</f>
        <v>#REF!</v>
      </c>
      <c r="BO272" s="445" t="e">
        <f t="shared" si="1264"/>
        <v>#REF!</v>
      </c>
      <c r="BP272" s="433"/>
      <c r="BQ272" s="235"/>
      <c r="BR272" s="451" t="e">
        <f>(BO271+BR268)*BR267</f>
        <v>#REF!</v>
      </c>
      <c r="BU272" s="445" t="e">
        <f t="shared" si="1265"/>
        <v>#REF!</v>
      </c>
      <c r="BV272" s="433"/>
      <c r="BW272" s="235"/>
      <c r="BX272" s="451" t="e">
        <f>(BU271+BX268)*BX267</f>
        <v>#REF!</v>
      </c>
      <c r="BZ272" s="433"/>
      <c r="CA272" s="445" t="e">
        <f t="shared" si="1266"/>
        <v>#REF!</v>
      </c>
      <c r="CB272" s="433"/>
      <c r="CC272" s="235"/>
      <c r="CD272" s="451" t="e">
        <f>(CA271+CD268)*CD267</f>
        <v>#REF!</v>
      </c>
      <c r="CG272" s="445" t="e">
        <f t="shared" si="1267"/>
        <v>#REF!</v>
      </c>
      <c r="CH272" s="433"/>
      <c r="CJ272" s="451" t="e">
        <f>(CG271+CJ268)*CJ267</f>
        <v>#REF!</v>
      </c>
      <c r="CL272" s="433"/>
    </row>
    <row r="273">
      <c r="A273" s="445" t="e">
        <f>A250+A295</f>
        <v>#REF!</v>
      </c>
      <c r="B273" s="433"/>
      <c r="D273" s="451" t="e">
        <f>(A272+D268)*D267</f>
        <v>#REF!</v>
      </c>
      <c r="G273" s="445" t="e">
        <f t="shared" si="1254"/>
        <v>#REF!</v>
      </c>
      <c r="I273" s="235"/>
      <c r="J273" s="451" t="e">
        <f>(G272+J268)*J267</f>
        <v>#REF!</v>
      </c>
      <c r="K273" s="235"/>
      <c r="L273" s="235"/>
      <c r="M273" s="445" t="e">
        <f t="shared" si="1255"/>
        <v>#REF!</v>
      </c>
      <c r="N273" s="433"/>
      <c r="O273" s="235"/>
      <c r="P273" s="451" t="e">
        <f>(M272+P268)*P267</f>
        <v>#REF!</v>
      </c>
      <c r="Q273" s="235"/>
      <c r="R273" s="235"/>
      <c r="S273" s="445" t="e">
        <f t="shared" si="1256"/>
        <v>#REF!</v>
      </c>
      <c r="T273" s="433"/>
      <c r="U273" s="235"/>
      <c r="V273" s="451" t="e">
        <f>(S272+V268)*V267</f>
        <v>#REF!</v>
      </c>
      <c r="Y273" s="445" t="e">
        <f t="shared" si="1257"/>
        <v>#REF!</v>
      </c>
      <c r="Z273" s="433"/>
      <c r="AA273" s="235"/>
      <c r="AB273" s="451" t="e">
        <f>(Y272+AB268)*AB267</f>
        <v>#REF!</v>
      </c>
      <c r="AC273" s="235"/>
      <c r="AD273" s="235"/>
      <c r="AE273" s="445" t="e">
        <f t="shared" si="1258"/>
        <v>#REF!</v>
      </c>
      <c r="AF273" s="433"/>
      <c r="AG273" s="235"/>
      <c r="AH273" s="451" t="e">
        <f>(AE272+AH268)*AH267</f>
        <v>#REF!</v>
      </c>
      <c r="AK273" s="445" t="e">
        <f t="shared" si="1259"/>
        <v>#REF!</v>
      </c>
      <c r="AL273" s="433"/>
      <c r="AM273" s="235"/>
      <c r="AN273" s="451" t="e">
        <f>(AK272+AN268)*AN267</f>
        <v>#REF!</v>
      </c>
      <c r="AQ273" s="445" t="e">
        <f t="shared" si="1260"/>
        <v>#REF!</v>
      </c>
      <c r="AR273" s="433"/>
      <c r="AS273" s="235"/>
      <c r="AT273" s="451" t="e">
        <f>(AQ272+AT268)*AT267</f>
        <v>#REF!</v>
      </c>
      <c r="AW273" s="445" t="e">
        <f t="shared" si="1261"/>
        <v>#REF!</v>
      </c>
      <c r="AX273" s="433"/>
      <c r="AY273" s="235"/>
      <c r="AZ273" s="451" t="e">
        <f>(AW272+AZ268)*AZ267</f>
        <v>#REF!</v>
      </c>
      <c r="BA273" s="235"/>
      <c r="BB273" s="235"/>
      <c r="BC273" s="445" t="e">
        <f t="shared" si="1262"/>
        <v>#REF!</v>
      </c>
      <c r="BD273" s="433"/>
      <c r="BE273" s="235"/>
      <c r="BF273" s="451" t="e">
        <f>(BC272+BF268)*BF267</f>
        <v>#REF!</v>
      </c>
      <c r="BI273" s="445" t="e">
        <f t="shared" si="1263"/>
        <v>#REF!</v>
      </c>
      <c r="BJ273" s="433"/>
      <c r="BK273" s="235"/>
      <c r="BL273" s="451" t="e">
        <f>(BI272+BL268)*BL267</f>
        <v>#REF!</v>
      </c>
      <c r="BO273" s="445" t="e">
        <f t="shared" si="1264"/>
        <v>#REF!</v>
      </c>
      <c r="BP273" s="433"/>
      <c r="BQ273" s="235"/>
      <c r="BR273" s="451" t="e">
        <f>(BO272+BR268)*BR267</f>
        <v>#REF!</v>
      </c>
      <c r="BU273" s="445" t="e">
        <f t="shared" si="1265"/>
        <v>#REF!</v>
      </c>
      <c r="BV273" s="433"/>
      <c r="BW273" s="235"/>
      <c r="BX273" s="451" t="e">
        <f>(BU272+BX268)*BX267</f>
        <v>#REF!</v>
      </c>
      <c r="BZ273" s="433"/>
      <c r="CA273" s="445" t="e">
        <f t="shared" si="1266"/>
        <v>#REF!</v>
      </c>
      <c r="CB273" s="433"/>
      <c r="CC273" s="235"/>
      <c r="CD273" s="451" t="e">
        <f>(CA272+CD268)*CD267</f>
        <v>#REF!</v>
      </c>
      <c r="CG273" s="445" t="e">
        <f t="shared" si="1267"/>
        <v>#REF!</v>
      </c>
      <c r="CH273" s="433"/>
      <c r="CJ273" s="451" t="e">
        <f>(CG272+CJ268)*CJ267</f>
        <v>#REF!</v>
      </c>
      <c r="CL273" s="433"/>
    </row>
    <row r="274">
      <c r="A274" s="445" t="e">
        <f>A251+A294</f>
        <v>#REF!</v>
      </c>
      <c r="B274" s="433"/>
      <c r="D274" s="451" t="e">
        <f>(A273+D268)*D267</f>
        <v>#REF!</v>
      </c>
      <c r="G274" s="445" t="e">
        <f t="shared" si="1254"/>
        <v>#REF!</v>
      </c>
      <c r="I274" s="235"/>
      <c r="J274" s="451" t="e">
        <f>(G273+J268)*J267</f>
        <v>#REF!</v>
      </c>
      <c r="K274" s="235"/>
      <c r="L274" s="235"/>
      <c r="M274" s="445" t="e">
        <f t="shared" si="1255"/>
        <v>#REF!</v>
      </c>
      <c r="N274" s="433"/>
      <c r="O274" s="235"/>
      <c r="P274" s="451" t="e">
        <f>(M273+P268)*P267</f>
        <v>#REF!</v>
      </c>
      <c r="Q274" s="235"/>
      <c r="R274" s="235"/>
      <c r="S274" s="445" t="e">
        <f t="shared" si="1256"/>
        <v>#REF!</v>
      </c>
      <c r="T274" s="433"/>
      <c r="U274" s="235"/>
      <c r="V274" s="451" t="e">
        <f>(S273+V268)*V267</f>
        <v>#REF!</v>
      </c>
      <c r="Y274" s="445" t="e">
        <f t="shared" si="1257"/>
        <v>#REF!</v>
      </c>
      <c r="Z274" s="433"/>
      <c r="AA274" s="235"/>
      <c r="AB274" s="451" t="e">
        <f>(Y273+AB268)*AB267</f>
        <v>#REF!</v>
      </c>
      <c r="AC274" s="235"/>
      <c r="AD274" s="235"/>
      <c r="AE274" s="445" t="e">
        <f t="shared" si="1258"/>
        <v>#REF!</v>
      </c>
      <c r="AF274" s="433"/>
      <c r="AG274" s="235"/>
      <c r="AH274" s="451" t="e">
        <f>(AE273+AH268)*AH267</f>
        <v>#REF!</v>
      </c>
      <c r="AK274" s="445" t="e">
        <f t="shared" si="1259"/>
        <v>#REF!</v>
      </c>
      <c r="AL274" s="433"/>
      <c r="AM274" s="235"/>
      <c r="AN274" s="451" t="e">
        <f>(AK273+AN268)*AN267</f>
        <v>#REF!</v>
      </c>
      <c r="AQ274" s="445" t="e">
        <f t="shared" si="1260"/>
        <v>#REF!</v>
      </c>
      <c r="AR274" s="433"/>
      <c r="AS274" s="235"/>
      <c r="AT274" s="451" t="e">
        <f>(AQ273+AT268)*AT267</f>
        <v>#REF!</v>
      </c>
      <c r="AW274" s="445" t="e">
        <f t="shared" si="1261"/>
        <v>#REF!</v>
      </c>
      <c r="AX274" s="433"/>
      <c r="AY274" s="235"/>
      <c r="AZ274" s="451" t="e">
        <f>(AW273+AZ268)*AZ267</f>
        <v>#REF!</v>
      </c>
      <c r="BA274" s="235"/>
      <c r="BB274" s="235"/>
      <c r="BC274" s="445" t="e">
        <f t="shared" si="1262"/>
        <v>#REF!</v>
      </c>
      <c r="BD274" s="433"/>
      <c r="BE274" s="235"/>
      <c r="BF274" s="451" t="e">
        <f>(BC273+BF268)*BF267</f>
        <v>#REF!</v>
      </c>
      <c r="BI274" s="445" t="e">
        <f t="shared" si="1263"/>
        <v>#REF!</v>
      </c>
      <c r="BJ274" s="433"/>
      <c r="BK274" s="235"/>
      <c r="BL274" s="451" t="e">
        <f>(BI273+BL268)*BL267</f>
        <v>#REF!</v>
      </c>
      <c r="BO274" s="445" t="e">
        <f t="shared" si="1264"/>
        <v>#REF!</v>
      </c>
      <c r="BP274" s="433"/>
      <c r="BQ274" s="235"/>
      <c r="BR274" s="451" t="e">
        <f>(BO273+BR268)*BR267</f>
        <v>#REF!</v>
      </c>
      <c r="BU274" s="445" t="e">
        <f t="shared" si="1265"/>
        <v>#REF!</v>
      </c>
      <c r="BV274" s="433"/>
      <c r="BW274" s="235"/>
      <c r="BX274" s="451" t="e">
        <f>(BU273+BX268)*BX267</f>
        <v>#REF!</v>
      </c>
      <c r="BZ274" s="433"/>
      <c r="CA274" s="445" t="e">
        <f t="shared" si="1266"/>
        <v>#REF!</v>
      </c>
      <c r="CB274" s="433"/>
      <c r="CC274" s="235"/>
      <c r="CD274" s="451" t="e">
        <f>(CA273+CD268)*CD267</f>
        <v>#REF!</v>
      </c>
      <c r="CG274" s="445" t="e">
        <f t="shared" si="1267"/>
        <v>#REF!</v>
      </c>
      <c r="CH274" s="433"/>
      <c r="CJ274" s="451" t="e">
        <f>(CG273+CJ268)*CJ267</f>
        <v>#REF!</v>
      </c>
      <c r="CL274" s="433"/>
    </row>
    <row r="275">
      <c r="A275" s="445" t="e">
        <f>A252+A293</f>
        <v>#REF!</v>
      </c>
      <c r="B275" s="433"/>
      <c r="D275" s="451" t="e">
        <f>(A274+D268)*D267</f>
        <v>#REF!</v>
      </c>
      <c r="G275" s="445" t="e">
        <f t="shared" si="1254"/>
        <v>#REF!</v>
      </c>
      <c r="I275" s="235"/>
      <c r="J275" s="451" t="e">
        <f>(G274+J268)*J267</f>
        <v>#REF!</v>
      </c>
      <c r="K275" s="235"/>
      <c r="L275" s="235"/>
      <c r="M275" s="445" t="e">
        <f t="shared" si="1255"/>
        <v>#REF!</v>
      </c>
      <c r="N275" s="433"/>
      <c r="O275" s="235"/>
      <c r="P275" s="451" t="e">
        <f>(M274+P268)*P267</f>
        <v>#REF!</v>
      </c>
      <c r="Q275" s="235"/>
      <c r="R275" s="235"/>
      <c r="S275" s="445" t="e">
        <f t="shared" si="1256"/>
        <v>#REF!</v>
      </c>
      <c r="T275" s="433"/>
      <c r="U275" s="235"/>
      <c r="V275" s="451" t="e">
        <f>(S274+V268)*V267</f>
        <v>#REF!</v>
      </c>
      <c r="Y275" s="445" t="e">
        <f t="shared" si="1257"/>
        <v>#REF!</v>
      </c>
      <c r="Z275" s="433"/>
      <c r="AA275" s="235"/>
      <c r="AB275" s="451" t="e">
        <f>(Y274+AB268)*AB267</f>
        <v>#REF!</v>
      </c>
      <c r="AC275" s="235"/>
      <c r="AD275" s="235"/>
      <c r="AE275" s="445" t="e">
        <f t="shared" si="1258"/>
        <v>#REF!</v>
      </c>
      <c r="AF275" s="433"/>
      <c r="AG275" s="235"/>
      <c r="AH275" s="451" t="e">
        <f>(AE274+AH268)*AH267</f>
        <v>#REF!</v>
      </c>
      <c r="AK275" s="445" t="e">
        <f t="shared" si="1259"/>
        <v>#REF!</v>
      </c>
      <c r="AL275" s="433"/>
      <c r="AM275" s="235"/>
      <c r="AN275" s="451" t="e">
        <f>(AK274+AN268)*AN267</f>
        <v>#REF!</v>
      </c>
      <c r="AQ275" s="445" t="e">
        <f t="shared" si="1260"/>
        <v>#REF!</v>
      </c>
      <c r="AR275" s="433"/>
      <c r="AS275" s="235"/>
      <c r="AT275" s="451" t="e">
        <f>(AQ274+AT268)*AT267</f>
        <v>#REF!</v>
      </c>
      <c r="AW275" s="445" t="e">
        <f t="shared" si="1261"/>
        <v>#REF!</v>
      </c>
      <c r="AX275" s="433"/>
      <c r="AY275" s="235"/>
      <c r="AZ275" s="451" t="e">
        <f>(AW274+AZ268)*AZ267</f>
        <v>#REF!</v>
      </c>
      <c r="BA275" s="235"/>
      <c r="BB275" s="235"/>
      <c r="BC275" s="445" t="e">
        <f t="shared" si="1262"/>
        <v>#REF!</v>
      </c>
      <c r="BD275" s="433"/>
      <c r="BE275" s="235"/>
      <c r="BF275" s="451" t="e">
        <f>(BC274+BF268)*BF267</f>
        <v>#REF!</v>
      </c>
      <c r="BI275" s="445" t="e">
        <f t="shared" si="1263"/>
        <v>#REF!</v>
      </c>
      <c r="BJ275" s="433"/>
      <c r="BK275" s="235"/>
      <c r="BL275" s="451" t="e">
        <f>(BI274+BL268)*BL267</f>
        <v>#REF!</v>
      </c>
      <c r="BO275" s="445" t="e">
        <f t="shared" si="1264"/>
        <v>#REF!</v>
      </c>
      <c r="BP275" s="433"/>
      <c r="BQ275" s="235"/>
      <c r="BR275" s="451" t="e">
        <f>(BO274+BR268)*BR267</f>
        <v>#REF!</v>
      </c>
      <c r="BU275" s="445" t="e">
        <f t="shared" si="1265"/>
        <v>#REF!</v>
      </c>
      <c r="BV275" s="433"/>
      <c r="BW275" s="235"/>
      <c r="BX275" s="451" t="e">
        <f>(BU274+BX268)*BX267</f>
        <v>#REF!</v>
      </c>
      <c r="BZ275" s="433"/>
      <c r="CA275" s="445" t="e">
        <f t="shared" si="1266"/>
        <v>#REF!</v>
      </c>
      <c r="CB275" s="433"/>
      <c r="CC275" s="235"/>
      <c r="CD275" s="451" t="e">
        <f>(CA274+CD268)*CD267</f>
        <v>#REF!</v>
      </c>
      <c r="CG275" s="445" t="e">
        <f t="shared" si="1267"/>
        <v>#REF!</v>
      </c>
      <c r="CH275" s="433"/>
      <c r="CJ275" s="451" t="e">
        <f>(CG274+CJ268)*CJ267</f>
        <v>#REF!</v>
      </c>
      <c r="CL275" s="433"/>
    </row>
    <row r="276">
      <c r="A276" s="445" t="e">
        <f>A253+A292</f>
        <v>#REF!</v>
      </c>
      <c r="B276" s="433"/>
      <c r="D276" s="451" t="e">
        <f>(A275+D268)*D267</f>
        <v>#REF!</v>
      </c>
      <c r="G276" s="445" t="e">
        <f t="shared" si="1254"/>
        <v>#REF!</v>
      </c>
      <c r="I276" s="235"/>
      <c r="J276" s="451" t="e">
        <f>(G275+J268)*J267</f>
        <v>#REF!</v>
      </c>
      <c r="K276" s="235"/>
      <c r="L276" s="235"/>
      <c r="M276" s="445" t="e">
        <f t="shared" si="1255"/>
        <v>#REF!</v>
      </c>
      <c r="N276" s="433"/>
      <c r="O276" s="235"/>
      <c r="P276" s="451" t="e">
        <f>(M275+P268)*P267</f>
        <v>#REF!</v>
      </c>
      <c r="Q276" s="235"/>
      <c r="R276" s="235"/>
      <c r="S276" s="445" t="e">
        <f t="shared" si="1256"/>
        <v>#REF!</v>
      </c>
      <c r="T276" s="433"/>
      <c r="U276" s="235"/>
      <c r="V276" s="451" t="e">
        <f>(S275+V268)*V267</f>
        <v>#REF!</v>
      </c>
      <c r="Y276" s="445" t="e">
        <f t="shared" si="1257"/>
        <v>#REF!</v>
      </c>
      <c r="Z276" s="433"/>
      <c r="AA276" s="235"/>
      <c r="AB276" s="451" t="e">
        <f>(Y275+AB268)*AB267</f>
        <v>#REF!</v>
      </c>
      <c r="AC276" s="235"/>
      <c r="AD276" s="235"/>
      <c r="AE276" s="445" t="e">
        <f t="shared" si="1258"/>
        <v>#REF!</v>
      </c>
      <c r="AF276" s="433"/>
      <c r="AG276" s="235"/>
      <c r="AH276" s="451" t="e">
        <f>(AE275+AH268)*AH267</f>
        <v>#REF!</v>
      </c>
      <c r="AK276" s="445" t="e">
        <f t="shared" si="1259"/>
        <v>#REF!</v>
      </c>
      <c r="AL276" s="433"/>
      <c r="AM276" s="235"/>
      <c r="AN276" s="451" t="e">
        <f>(AK275+AN268)*AN267</f>
        <v>#REF!</v>
      </c>
      <c r="AQ276" s="445" t="e">
        <f t="shared" si="1260"/>
        <v>#REF!</v>
      </c>
      <c r="AR276" s="433"/>
      <c r="AS276" s="235"/>
      <c r="AT276" s="451" t="e">
        <f>(AQ275+AT268)*AT267</f>
        <v>#REF!</v>
      </c>
      <c r="AW276" s="445" t="e">
        <f t="shared" si="1261"/>
        <v>#REF!</v>
      </c>
      <c r="AX276" s="433"/>
      <c r="AY276" s="235"/>
      <c r="AZ276" s="451" t="e">
        <f>(AW275+AZ268)*AZ267</f>
        <v>#REF!</v>
      </c>
      <c r="BA276" s="235"/>
      <c r="BB276" s="235"/>
      <c r="BC276" s="445" t="e">
        <f t="shared" si="1262"/>
        <v>#REF!</v>
      </c>
      <c r="BD276" s="433"/>
      <c r="BE276" s="235"/>
      <c r="BF276" s="451" t="e">
        <f>(BC275+BF268)*BF267</f>
        <v>#REF!</v>
      </c>
      <c r="BI276" s="445" t="e">
        <f t="shared" si="1263"/>
        <v>#REF!</v>
      </c>
      <c r="BJ276" s="433"/>
      <c r="BK276" s="235"/>
      <c r="BL276" s="451" t="e">
        <f>(BI275+BL268)*BL267</f>
        <v>#REF!</v>
      </c>
      <c r="BO276" s="445" t="e">
        <f t="shared" si="1264"/>
        <v>#REF!</v>
      </c>
      <c r="BP276" s="433"/>
      <c r="BQ276" s="235"/>
      <c r="BR276" s="451" t="e">
        <f>(BO275+BR268)*BR267</f>
        <v>#REF!</v>
      </c>
      <c r="BU276" s="445" t="e">
        <f t="shared" si="1265"/>
        <v>#REF!</v>
      </c>
      <c r="BV276" s="433"/>
      <c r="BW276" s="235"/>
      <c r="BX276" s="451" t="e">
        <f>(BU275+BX268)*BX267</f>
        <v>#REF!</v>
      </c>
      <c r="BZ276" s="433"/>
      <c r="CA276" s="445" t="e">
        <f t="shared" si="1266"/>
        <v>#REF!</v>
      </c>
      <c r="CB276" s="433"/>
      <c r="CC276" s="235"/>
      <c r="CD276" s="451" t="e">
        <f>(CA275+CD268)*CD267</f>
        <v>#REF!</v>
      </c>
      <c r="CG276" s="445" t="e">
        <f t="shared" si="1267"/>
        <v>#REF!</v>
      </c>
      <c r="CH276" s="433"/>
      <c r="CJ276" s="451" t="e">
        <f>(CG275+CJ268)*CJ267</f>
        <v>#REF!</v>
      </c>
      <c r="CL276" s="433"/>
    </row>
    <row r="277">
      <c r="A277" s="445" t="e">
        <f>A254+A291</f>
        <v>#REF!</v>
      </c>
      <c r="B277" s="433"/>
      <c r="D277" s="451" t="e">
        <f>(A276+D268)*D267</f>
        <v>#REF!</v>
      </c>
      <c r="G277" s="445" t="e">
        <f t="shared" si="1254"/>
        <v>#REF!</v>
      </c>
      <c r="I277" s="235"/>
      <c r="J277" s="451" t="e">
        <f>(G276+J268)*J267</f>
        <v>#REF!</v>
      </c>
      <c r="K277" s="235"/>
      <c r="L277" s="235"/>
      <c r="M277" s="445" t="e">
        <f t="shared" si="1255"/>
        <v>#REF!</v>
      </c>
      <c r="N277" s="417"/>
      <c r="O277" s="235"/>
      <c r="P277" s="451" t="e">
        <f>(M276+P268)*P267</f>
        <v>#REF!</v>
      </c>
      <c r="Q277" s="235"/>
      <c r="R277" s="235"/>
      <c r="S277" s="445" t="e">
        <f t="shared" si="1256"/>
        <v>#REF!</v>
      </c>
      <c r="T277" s="417"/>
      <c r="U277" s="235"/>
      <c r="V277" s="451" t="e">
        <f>(S276+V268)*V267</f>
        <v>#REF!</v>
      </c>
      <c r="Y277" s="445" t="e">
        <f t="shared" si="1257"/>
        <v>#REF!</v>
      </c>
      <c r="Z277" s="417"/>
      <c r="AA277" s="235"/>
      <c r="AB277" s="451" t="e">
        <f>(Y276+AB268)*AB267</f>
        <v>#REF!</v>
      </c>
      <c r="AC277" s="235"/>
      <c r="AD277" s="235"/>
      <c r="AE277" s="445" t="e">
        <f t="shared" si="1258"/>
        <v>#REF!</v>
      </c>
      <c r="AF277" s="417"/>
      <c r="AG277" s="235"/>
      <c r="AH277" s="451" t="e">
        <f>(AE276+AH268)*AH267</f>
        <v>#REF!</v>
      </c>
      <c r="AK277" s="445" t="e">
        <f t="shared" si="1259"/>
        <v>#REF!</v>
      </c>
      <c r="AL277" s="417"/>
      <c r="AM277" s="235"/>
      <c r="AN277" s="451" t="e">
        <f>(AK276+AN268)*AN267</f>
        <v>#REF!</v>
      </c>
      <c r="AQ277" s="445" t="e">
        <f t="shared" si="1260"/>
        <v>#REF!</v>
      </c>
      <c r="AR277" s="417"/>
      <c r="AS277" s="235"/>
      <c r="AT277" s="451" t="e">
        <f>(AQ276+AT268)*AT267</f>
        <v>#REF!</v>
      </c>
      <c r="AW277" s="445" t="e">
        <f t="shared" si="1261"/>
        <v>#REF!</v>
      </c>
      <c r="AX277" s="417"/>
      <c r="AY277" s="235"/>
      <c r="AZ277" s="451" t="e">
        <f>(AW276+AZ268)*AZ267</f>
        <v>#REF!</v>
      </c>
      <c r="BA277" s="235"/>
      <c r="BB277" s="235"/>
      <c r="BC277" s="445" t="e">
        <f t="shared" si="1262"/>
        <v>#REF!</v>
      </c>
      <c r="BD277" s="417"/>
      <c r="BE277" s="235"/>
      <c r="BF277" s="451" t="e">
        <f>(BC276+BF268)*BF267</f>
        <v>#REF!</v>
      </c>
      <c r="BI277" s="445" t="e">
        <f t="shared" si="1263"/>
        <v>#REF!</v>
      </c>
      <c r="BJ277" s="417"/>
      <c r="BK277" s="235"/>
      <c r="BL277" s="451" t="e">
        <f>(BI276+BL268)*BL267</f>
        <v>#REF!</v>
      </c>
      <c r="BO277" s="445" t="e">
        <f t="shared" si="1264"/>
        <v>#REF!</v>
      </c>
      <c r="BP277" s="417"/>
      <c r="BQ277" s="235"/>
      <c r="BR277" s="451" t="e">
        <f>(BO276+BR268)*BR267</f>
        <v>#REF!</v>
      </c>
      <c r="BU277" s="445" t="e">
        <f t="shared" si="1265"/>
        <v>#REF!</v>
      </c>
      <c r="BV277" s="417"/>
      <c r="BW277" s="235"/>
      <c r="BX277" s="451" t="e">
        <f>(BU276+BX268)*BX267</f>
        <v>#REF!</v>
      </c>
      <c r="BZ277" s="433" t="e">
        <f>BW245+BX261+BX210</f>
        <v>#REF!</v>
      </c>
      <c r="CA277" s="445" t="e">
        <f t="shared" si="1266"/>
        <v>#REF!</v>
      </c>
      <c r="CB277" s="417"/>
      <c r="CC277" s="235"/>
      <c r="CD277" s="451" t="e">
        <f>(CA276+CD268)*CD267</f>
        <v>#REF!</v>
      </c>
      <c r="CG277" s="445" t="e">
        <f t="shared" si="1267"/>
        <v>#REF!</v>
      </c>
      <c r="CH277" s="417"/>
      <c r="CJ277" s="451" t="e">
        <f>(CG276+CJ268)*CJ267</f>
        <v>#REF!</v>
      </c>
      <c r="CL277" s="433" t="e">
        <f>CI245+CJ261+CJ210</f>
        <v>#REF!</v>
      </c>
    </row>
    <row r="278">
      <c r="A278" s="445" t="e">
        <f>A255+A290</f>
        <v>#REF!</v>
      </c>
      <c r="B278" s="433"/>
      <c r="D278" s="451" t="e">
        <f>(A277+D268)*D267</f>
        <v>#REF!</v>
      </c>
      <c r="F278" s="417"/>
      <c r="G278" s="445" t="e">
        <f t="shared" si="1254"/>
        <v>#REF!</v>
      </c>
      <c r="I278" s="235"/>
      <c r="J278" s="451" t="e">
        <f>(G277+J268)*J267</f>
        <v>#REF!</v>
      </c>
      <c r="K278" s="235"/>
      <c r="L278" s="417"/>
      <c r="M278" s="445" t="e">
        <f t="shared" si="1255"/>
        <v>#REF!</v>
      </c>
      <c r="N278" s="417"/>
      <c r="O278" s="235"/>
      <c r="P278" s="451" t="e">
        <f>(M277+P268)*P267</f>
        <v>#REF!</v>
      </c>
      <c r="Q278" s="235"/>
      <c r="R278" s="417"/>
      <c r="S278" s="445" t="e">
        <f t="shared" si="1256"/>
        <v>#REF!</v>
      </c>
      <c r="T278" s="417"/>
      <c r="U278" s="235"/>
      <c r="V278" s="451" t="e">
        <f>(S277+V268)*V267</f>
        <v>#REF!</v>
      </c>
      <c r="X278" s="417"/>
      <c r="Y278" s="445" t="e">
        <f t="shared" si="1257"/>
        <v>#REF!</v>
      </c>
      <c r="Z278" s="417"/>
      <c r="AA278" s="235"/>
      <c r="AB278" s="451" t="e">
        <f>(Y277+AB268)*AB267</f>
        <v>#REF!</v>
      </c>
      <c r="AC278" s="235"/>
      <c r="AD278" s="417"/>
      <c r="AE278" s="445" t="e">
        <f t="shared" si="1258"/>
        <v>#REF!</v>
      </c>
      <c r="AF278" s="417"/>
      <c r="AG278" s="235"/>
      <c r="AH278" s="451" t="e">
        <f>(AE277+AH268)*AH267</f>
        <v>#REF!</v>
      </c>
      <c r="AJ278" s="417"/>
      <c r="AK278" s="445" t="e">
        <f t="shared" si="1259"/>
        <v>#REF!</v>
      </c>
      <c r="AL278" s="417"/>
      <c r="AM278" s="235"/>
      <c r="AN278" s="451" t="e">
        <f>(AK277+AN268)*AN267</f>
        <v>#REF!</v>
      </c>
      <c r="AP278" s="417"/>
      <c r="AQ278" s="445" t="e">
        <f t="shared" si="1260"/>
        <v>#REF!</v>
      </c>
      <c r="AR278" s="417"/>
      <c r="AS278" s="235"/>
      <c r="AT278" s="451" t="e">
        <f>(AQ277+AT268)*AT267</f>
        <v>#REF!</v>
      </c>
      <c r="AV278" s="417"/>
      <c r="AW278" s="445" t="e">
        <f t="shared" si="1261"/>
        <v>#REF!</v>
      </c>
      <c r="AX278" s="417"/>
      <c r="AY278" s="235"/>
      <c r="AZ278" s="451" t="e">
        <f>(AW277+AZ268)*AZ267</f>
        <v>#REF!</v>
      </c>
      <c r="BA278" s="235"/>
      <c r="BB278" s="417"/>
      <c r="BC278" s="445" t="e">
        <f t="shared" si="1262"/>
        <v>#REF!</v>
      </c>
      <c r="BD278" s="417"/>
      <c r="BE278" s="235"/>
      <c r="BF278" s="451" t="e">
        <f>(BC277+BF268)*BF267</f>
        <v>#REF!</v>
      </c>
      <c r="BH278" s="417"/>
      <c r="BI278" s="445" t="e">
        <f t="shared" si="1263"/>
        <v>#REF!</v>
      </c>
      <c r="BJ278" s="417"/>
      <c r="BK278" s="235"/>
      <c r="BL278" s="451" t="e">
        <f>(BI277+BL268)*BL267</f>
        <v>#REF!</v>
      </c>
      <c r="BN278" s="417"/>
      <c r="BO278" s="445" t="e">
        <f t="shared" si="1264"/>
        <v>#REF!</v>
      </c>
      <c r="BP278" s="417"/>
      <c r="BQ278" s="235"/>
      <c r="BR278" s="451" t="e">
        <f>(BO277+BR268)*BR267</f>
        <v>#REF!</v>
      </c>
      <c r="BT278" s="417"/>
      <c r="BU278" s="445" t="e">
        <f t="shared" si="1265"/>
        <v>#REF!</v>
      </c>
      <c r="BV278" s="417"/>
      <c r="BW278" s="235"/>
      <c r="BX278" s="451" t="e">
        <f>(BU277+BX268)*BX267</f>
        <v>#REF!</v>
      </c>
      <c r="BZ278" s="433"/>
      <c r="CA278" s="445" t="e">
        <f t="shared" si="1266"/>
        <v>#REF!</v>
      </c>
      <c r="CB278" s="417"/>
      <c r="CC278" s="235"/>
      <c r="CD278" s="451" t="e">
        <f>(CA277+CD268)*CD267</f>
        <v>#REF!</v>
      </c>
      <c r="CF278" s="417"/>
      <c r="CG278" s="445" t="e">
        <f t="shared" si="1267"/>
        <v>#REF!</v>
      </c>
      <c r="CH278" s="417"/>
      <c r="CJ278" s="451" t="e">
        <f>(CG277+CJ268)*CJ267</f>
        <v>#REF!</v>
      </c>
      <c r="CL278" s="433"/>
    </row>
    <row r="279">
      <c r="A279" s="445" t="e">
        <f>A256+A289</f>
        <v>#REF!</v>
      </c>
      <c r="B279" s="433"/>
      <c r="D279" s="451" t="e">
        <f>(A278+D268)*D267</f>
        <v>#REF!</v>
      </c>
      <c r="F279" s="417"/>
      <c r="G279" s="445" t="e">
        <f t="shared" si="1254"/>
        <v>#REF!</v>
      </c>
      <c r="I279" s="235"/>
      <c r="J279" s="451" t="e">
        <f>(G278+J268)*J267</f>
        <v>#REF!</v>
      </c>
      <c r="K279" s="235"/>
      <c r="L279" s="417"/>
      <c r="M279" s="445" t="e">
        <f t="shared" si="1255"/>
        <v>#REF!</v>
      </c>
      <c r="N279" s="417"/>
      <c r="O279" s="235"/>
      <c r="P279" s="451" t="e">
        <f>(M278+P268)*P267</f>
        <v>#REF!</v>
      </c>
      <c r="Q279" s="235"/>
      <c r="R279" s="417"/>
      <c r="S279" s="445" t="e">
        <f t="shared" si="1256"/>
        <v>#REF!</v>
      </c>
      <c r="T279" s="433"/>
      <c r="U279" s="235"/>
      <c r="V279" s="451" t="e">
        <f>(S278+V268)*V267</f>
        <v>#REF!</v>
      </c>
      <c r="X279" s="417"/>
      <c r="Y279" s="445" t="e">
        <f t="shared" si="1257"/>
        <v>#REF!</v>
      </c>
      <c r="Z279" s="433"/>
      <c r="AA279" s="235"/>
      <c r="AB279" s="451" t="e">
        <f>(Y278+AB268)*AB267</f>
        <v>#REF!</v>
      </c>
      <c r="AC279" s="235"/>
      <c r="AD279" s="417"/>
      <c r="AE279" s="445" t="e">
        <f t="shared" si="1258"/>
        <v>#REF!</v>
      </c>
      <c r="AF279" s="433"/>
      <c r="AG279" s="235"/>
      <c r="AH279" s="451" t="e">
        <f>(AE278+AH268)*AH267</f>
        <v>#REF!</v>
      </c>
      <c r="AJ279" s="417"/>
      <c r="AK279" s="445" t="e">
        <f t="shared" si="1259"/>
        <v>#REF!</v>
      </c>
      <c r="AL279" s="433"/>
      <c r="AM279" s="235"/>
      <c r="AN279" s="451" t="e">
        <f>(AK278+AN268)*AN267</f>
        <v>#REF!</v>
      </c>
      <c r="AP279" s="417"/>
      <c r="AQ279" s="445" t="e">
        <f t="shared" si="1260"/>
        <v>#REF!</v>
      </c>
      <c r="AR279" s="433"/>
      <c r="AS279" s="235"/>
      <c r="AT279" s="451" t="e">
        <f>(AQ278+AT268)*AT267</f>
        <v>#REF!</v>
      </c>
      <c r="AV279" s="417"/>
      <c r="AW279" s="445" t="e">
        <f t="shared" si="1261"/>
        <v>#REF!</v>
      </c>
      <c r="AX279" s="433"/>
      <c r="AY279" s="235"/>
      <c r="AZ279" s="451" t="e">
        <f>(AW278+AZ268)*AZ267</f>
        <v>#REF!</v>
      </c>
      <c r="BA279" s="235"/>
      <c r="BB279" s="417"/>
      <c r="BC279" s="445" t="e">
        <f t="shared" si="1262"/>
        <v>#REF!</v>
      </c>
      <c r="BD279" s="433"/>
      <c r="BE279" s="235"/>
      <c r="BF279" s="451" t="e">
        <f>(BC278+BF268)*BF267</f>
        <v>#REF!</v>
      </c>
      <c r="BH279" s="417"/>
      <c r="BI279" s="445" t="e">
        <f t="shared" si="1263"/>
        <v>#REF!</v>
      </c>
      <c r="BJ279" s="433"/>
      <c r="BK279" s="235"/>
      <c r="BL279" s="451" t="e">
        <f>(BI278+BL268)*BL267</f>
        <v>#REF!</v>
      </c>
      <c r="BN279" s="417"/>
      <c r="BO279" s="445" t="e">
        <f t="shared" si="1264"/>
        <v>#REF!</v>
      </c>
      <c r="BP279" s="433"/>
      <c r="BQ279" s="235"/>
      <c r="BR279" s="451" t="e">
        <f>(BO278+BR268)*BR267</f>
        <v>#REF!</v>
      </c>
      <c r="BT279" s="417"/>
      <c r="BU279" s="445" t="e">
        <f t="shared" si="1265"/>
        <v>#REF!</v>
      </c>
      <c r="BV279" s="433"/>
      <c r="BW279" s="235"/>
      <c r="BX279" s="451" t="e">
        <f>(BU278+BX268)*BX267</f>
        <v>#REF!</v>
      </c>
      <c r="BZ279" s="433"/>
      <c r="CA279" s="445" t="e">
        <f t="shared" si="1266"/>
        <v>#REF!</v>
      </c>
      <c r="CB279" s="433"/>
      <c r="CC279" s="235"/>
      <c r="CD279" s="451" t="e">
        <f>(CA278+CD268)*CD267</f>
        <v>#REF!</v>
      </c>
      <c r="CF279" s="417"/>
      <c r="CG279" s="445" t="e">
        <f t="shared" si="1267"/>
        <v>#REF!</v>
      </c>
      <c r="CH279" s="433"/>
      <c r="CJ279" s="451" t="e">
        <f>(CG278+CJ268)*CJ267</f>
        <v>#REF!</v>
      </c>
      <c r="CL279" s="433"/>
    </row>
    <row r="280">
      <c r="A280" s="445" t="e">
        <f>A257+A288</f>
        <v>#REF!</v>
      </c>
      <c r="B280" s="433"/>
      <c r="D280" s="451" t="e">
        <f>(A279+D268)*D267</f>
        <v>#REF!</v>
      </c>
      <c r="F280" s="417"/>
      <c r="G280" s="445" t="e">
        <f t="shared" si="1254"/>
        <v>#REF!</v>
      </c>
      <c r="I280" s="235"/>
      <c r="J280" s="451" t="e">
        <f>(G279+J268)*J267</f>
        <v>#REF!</v>
      </c>
      <c r="K280" s="235"/>
      <c r="L280" s="417"/>
      <c r="M280" s="445" t="e">
        <f t="shared" si="1255"/>
        <v>#REF!</v>
      </c>
      <c r="N280" s="417"/>
      <c r="O280" s="235"/>
      <c r="P280" s="451" t="e">
        <f>(M279+P268)*P267</f>
        <v>#REF!</v>
      </c>
      <c r="Q280" s="235"/>
      <c r="R280" s="417"/>
      <c r="S280" s="445" t="e">
        <f t="shared" si="1256"/>
        <v>#REF!</v>
      </c>
      <c r="T280" s="433"/>
      <c r="U280" s="235"/>
      <c r="V280" s="451" t="e">
        <f>(S279+V268)*V267</f>
        <v>#REF!</v>
      </c>
      <c r="X280" s="417"/>
      <c r="Y280" s="445" t="e">
        <f t="shared" si="1257"/>
        <v>#REF!</v>
      </c>
      <c r="Z280" s="433"/>
      <c r="AA280" s="235"/>
      <c r="AB280" s="451" t="e">
        <f>(Y279+AB268)*AB267</f>
        <v>#REF!</v>
      </c>
      <c r="AC280" s="235"/>
      <c r="AD280" s="417"/>
      <c r="AE280" s="445" t="e">
        <f t="shared" si="1258"/>
        <v>#REF!</v>
      </c>
      <c r="AF280" s="433"/>
      <c r="AG280" s="235"/>
      <c r="AH280" s="451" t="e">
        <f>(AE279+AH268)*AH267</f>
        <v>#REF!</v>
      </c>
      <c r="AJ280" s="417"/>
      <c r="AK280" s="445" t="e">
        <f t="shared" si="1259"/>
        <v>#REF!</v>
      </c>
      <c r="AL280" s="433"/>
      <c r="AM280" s="235"/>
      <c r="AN280" s="451" t="e">
        <f>(AK279+AN268)*AN267</f>
        <v>#REF!</v>
      </c>
      <c r="AP280" s="417"/>
      <c r="AQ280" s="445" t="e">
        <f t="shared" si="1260"/>
        <v>#REF!</v>
      </c>
      <c r="AR280" s="433"/>
      <c r="AS280" s="235"/>
      <c r="AT280" s="451" t="e">
        <f>(AQ279+AT268)*AT267</f>
        <v>#REF!</v>
      </c>
      <c r="AV280" s="417"/>
      <c r="AW280" s="445" t="e">
        <f t="shared" si="1261"/>
        <v>#REF!</v>
      </c>
      <c r="AX280" s="433"/>
      <c r="AY280" s="235"/>
      <c r="AZ280" s="451" t="e">
        <f>(AW279+AZ268)*AZ267</f>
        <v>#REF!</v>
      </c>
      <c r="BA280" s="235"/>
      <c r="BB280" s="417"/>
      <c r="BC280" s="445" t="e">
        <f t="shared" si="1262"/>
        <v>#REF!</v>
      </c>
      <c r="BD280" s="433"/>
      <c r="BE280" s="235"/>
      <c r="BF280" s="451" t="e">
        <f>(BC279+BF268)*BF267</f>
        <v>#REF!</v>
      </c>
      <c r="BH280" s="417"/>
      <c r="BI280" s="445" t="e">
        <f t="shared" si="1263"/>
        <v>#REF!</v>
      </c>
      <c r="BJ280" s="433"/>
      <c r="BK280" s="235"/>
      <c r="BL280" s="451" t="e">
        <f>(BI279+BL268)*BL267</f>
        <v>#REF!</v>
      </c>
      <c r="BN280" s="417"/>
      <c r="BO280" s="445" t="e">
        <f t="shared" si="1264"/>
        <v>#REF!</v>
      </c>
      <c r="BP280" s="433"/>
      <c r="BQ280" s="235"/>
      <c r="BR280" s="451" t="e">
        <f>(BO279+BR268)*BR267</f>
        <v>#REF!</v>
      </c>
      <c r="BT280" s="417"/>
      <c r="BU280" s="445" t="e">
        <f t="shared" si="1265"/>
        <v>#REF!</v>
      </c>
      <c r="BV280" s="433"/>
      <c r="BW280" s="235"/>
      <c r="BX280" s="451" t="e">
        <f>(BU279+BX268)*BX267</f>
        <v>#REF!</v>
      </c>
      <c r="BZ280" s="433"/>
      <c r="CA280" s="445" t="e">
        <f t="shared" si="1266"/>
        <v>#REF!</v>
      </c>
      <c r="CB280" s="433"/>
      <c r="CC280" s="235"/>
      <c r="CD280" s="451" t="e">
        <f>(CA279+CD268)*CD267</f>
        <v>#REF!</v>
      </c>
      <c r="CF280" s="417"/>
      <c r="CG280" s="445" t="e">
        <f t="shared" si="1267"/>
        <v>#REF!</v>
      </c>
      <c r="CH280" s="433"/>
      <c r="CJ280" s="451" t="e">
        <f>(CG279+CJ268)*CJ267</f>
        <v>#REF!</v>
      </c>
      <c r="CL280" s="433"/>
    </row>
    <row r="281">
      <c r="A281" s="445" t="e">
        <f>A258+A287</f>
        <v>#REF!</v>
      </c>
      <c r="B281" s="433"/>
      <c r="D281" s="451" t="e">
        <f>(A280+D268)*D267</f>
        <v>#REF!</v>
      </c>
      <c r="F281" s="417"/>
      <c r="G281" s="445" t="e">
        <f t="shared" si="1254"/>
        <v>#REF!</v>
      </c>
      <c r="H281" s="417"/>
      <c r="I281" s="235"/>
      <c r="J281" s="451" t="e">
        <f>(G280+J268)*J267</f>
        <v>#REF!</v>
      </c>
      <c r="K281" s="235"/>
      <c r="L281" s="417"/>
      <c r="M281" s="445" t="e">
        <f t="shared" si="1255"/>
        <v>#REF!</v>
      </c>
      <c r="N281" s="417"/>
      <c r="O281" s="235"/>
      <c r="P281" s="451" t="e">
        <f>(M280+P268)*P267</f>
        <v>#REF!</v>
      </c>
      <c r="Q281" s="235"/>
      <c r="R281" s="417"/>
      <c r="S281" s="445" t="e">
        <f t="shared" si="1256"/>
        <v>#REF!</v>
      </c>
      <c r="T281" s="433"/>
      <c r="U281" s="235"/>
      <c r="V281" s="451" t="e">
        <f>(S280+V268)*V267</f>
        <v>#REF!</v>
      </c>
      <c r="X281" s="417"/>
      <c r="Y281" s="445" t="e">
        <f t="shared" si="1257"/>
        <v>#REF!</v>
      </c>
      <c r="Z281" s="433"/>
      <c r="AA281" s="235"/>
      <c r="AB281" s="451" t="e">
        <f>(Y280+AB268)*AB267</f>
        <v>#REF!</v>
      </c>
      <c r="AC281" s="235"/>
      <c r="AD281" s="417"/>
      <c r="AE281" s="445" t="e">
        <f t="shared" si="1258"/>
        <v>#REF!</v>
      </c>
      <c r="AF281" s="433"/>
      <c r="AG281" s="235"/>
      <c r="AH281" s="451" t="e">
        <f>(AE280+AH268)*AH267</f>
        <v>#REF!</v>
      </c>
      <c r="AJ281" s="417"/>
      <c r="AK281" s="445" t="e">
        <f t="shared" si="1259"/>
        <v>#REF!</v>
      </c>
      <c r="AL281" s="433"/>
      <c r="AM281" s="235"/>
      <c r="AN281" s="451" t="e">
        <f>(AK280+AN268)*AN267</f>
        <v>#REF!</v>
      </c>
      <c r="AP281" s="417"/>
      <c r="AQ281" s="445" t="e">
        <f t="shared" si="1260"/>
        <v>#REF!</v>
      </c>
      <c r="AR281" s="433"/>
      <c r="AS281" s="235"/>
      <c r="AT281" s="451" t="e">
        <f>(AQ280+AT268)*AT267</f>
        <v>#REF!</v>
      </c>
      <c r="AV281" s="417"/>
      <c r="AW281" s="445" t="e">
        <f t="shared" si="1261"/>
        <v>#REF!</v>
      </c>
      <c r="AX281" s="433"/>
      <c r="AY281" s="235"/>
      <c r="AZ281" s="451" t="e">
        <f>(AW280+AZ268)*AZ267</f>
        <v>#REF!</v>
      </c>
      <c r="BA281" s="235"/>
      <c r="BB281" s="417"/>
      <c r="BC281" s="445" t="e">
        <f t="shared" si="1262"/>
        <v>#REF!</v>
      </c>
      <c r="BD281" s="433"/>
      <c r="BE281" s="235"/>
      <c r="BF281" s="451" t="e">
        <f>(BC280+BF268)*BF267</f>
        <v>#REF!</v>
      </c>
      <c r="BH281" s="417"/>
      <c r="BI281" s="445" t="e">
        <f t="shared" si="1263"/>
        <v>#REF!</v>
      </c>
      <c r="BJ281" s="433"/>
      <c r="BK281" s="235"/>
      <c r="BL281" s="451" t="e">
        <f>(BI280+BL268)*BL267</f>
        <v>#REF!</v>
      </c>
      <c r="BN281" s="417"/>
      <c r="BO281" s="445" t="e">
        <f t="shared" si="1264"/>
        <v>#REF!</v>
      </c>
      <c r="BP281" s="433"/>
      <c r="BQ281" s="235"/>
      <c r="BR281" s="451" t="e">
        <f>(BO280+BR268)*BR267</f>
        <v>#REF!</v>
      </c>
      <c r="BT281" s="417"/>
      <c r="BU281" s="445" t="e">
        <f t="shared" si="1265"/>
        <v>#REF!</v>
      </c>
      <c r="BV281" s="433"/>
      <c r="BW281" s="235"/>
      <c r="BX281" s="451" t="e">
        <f>(BU280+BX268)*BX267</f>
        <v>#REF!</v>
      </c>
      <c r="BZ281" s="433"/>
      <c r="CA281" s="445" t="e">
        <f t="shared" si="1266"/>
        <v>#REF!</v>
      </c>
      <c r="CB281" s="433"/>
      <c r="CC281" s="235"/>
      <c r="CD281" s="451" t="e">
        <f>(CA280+CD268)*CD267</f>
        <v>#REF!</v>
      </c>
      <c r="CF281" s="417"/>
      <c r="CG281" s="445" t="e">
        <f t="shared" si="1267"/>
        <v>#REF!</v>
      </c>
      <c r="CH281" s="433"/>
      <c r="CJ281" s="451" t="e">
        <f>(CG280+CJ268)*CJ267</f>
        <v>#REF!</v>
      </c>
      <c r="CL281" s="433"/>
    </row>
    <row r="282">
      <c r="A282" s="445">
        <f>-AB360</f>
        <v>0</v>
      </c>
      <c r="B282" s="433"/>
      <c r="D282" s="451" t="e">
        <f>(A281+D268)*D267</f>
        <v>#REF!</v>
      </c>
      <c r="F282" s="417"/>
      <c r="G282" s="445">
        <f t="shared" si="1254"/>
        <v>0</v>
      </c>
      <c r="H282" s="417"/>
      <c r="I282" s="235"/>
      <c r="J282" s="451" t="e">
        <f>(G281+J268)*J267</f>
        <v>#REF!</v>
      </c>
      <c r="K282" s="235"/>
      <c r="L282" s="417"/>
      <c r="M282" s="445">
        <f t="shared" si="1255"/>
        <v>0</v>
      </c>
      <c r="N282" s="417"/>
      <c r="O282" s="235"/>
      <c r="P282" s="451" t="e">
        <f>(M281+P268)*P267</f>
        <v>#REF!</v>
      </c>
      <c r="Q282" s="235"/>
      <c r="R282" s="417"/>
      <c r="S282" s="445">
        <f t="shared" si="1256"/>
        <v>0</v>
      </c>
      <c r="T282" s="433"/>
      <c r="U282" s="235"/>
      <c r="V282" s="451" t="e">
        <f>(S281+V268)*V267</f>
        <v>#REF!</v>
      </c>
      <c r="X282" s="417"/>
      <c r="Y282" s="445">
        <f t="shared" si="1257"/>
        <v>0</v>
      </c>
      <c r="Z282" s="433"/>
      <c r="AA282" s="235"/>
      <c r="AB282" s="451" t="e">
        <f>(Y281+AB268)*AB267</f>
        <v>#REF!</v>
      </c>
      <c r="AC282" s="235"/>
      <c r="AD282" s="417"/>
      <c r="AE282" s="445">
        <f t="shared" si="1258"/>
        <v>0</v>
      </c>
      <c r="AF282" s="433"/>
      <c r="AG282" s="235"/>
      <c r="AH282" s="451" t="e">
        <f>(AE281+AH268)*AH267</f>
        <v>#REF!</v>
      </c>
      <c r="AJ282" s="417"/>
      <c r="AK282" s="445">
        <f t="shared" si="1259"/>
        <v>0</v>
      </c>
      <c r="AL282" s="433"/>
      <c r="AM282" s="235"/>
      <c r="AN282" s="451" t="e">
        <f>(AK281+AN268)*AN267</f>
        <v>#REF!</v>
      </c>
      <c r="AP282" s="417"/>
      <c r="AQ282" s="445">
        <f t="shared" si="1260"/>
        <v>0</v>
      </c>
      <c r="AR282" s="433"/>
      <c r="AS282" s="235"/>
      <c r="AT282" s="451" t="e">
        <f>(AQ281+AT268)*AT267</f>
        <v>#REF!</v>
      </c>
      <c r="AV282" s="417"/>
      <c r="AW282" s="445">
        <f t="shared" si="1261"/>
        <v>0</v>
      </c>
      <c r="AX282" s="433"/>
      <c r="AY282" s="235"/>
      <c r="AZ282" s="451" t="e">
        <f>(AW281+AZ268)*AZ267</f>
        <v>#REF!</v>
      </c>
      <c r="BA282" s="235"/>
      <c r="BB282" s="417"/>
      <c r="BC282" s="445">
        <f t="shared" si="1262"/>
        <v>0</v>
      </c>
      <c r="BD282" s="433"/>
      <c r="BE282" s="235"/>
      <c r="BF282" s="451" t="e">
        <f>(BC281+BF268)*BF267</f>
        <v>#REF!</v>
      </c>
      <c r="BH282" s="417"/>
      <c r="BI282" s="445">
        <f t="shared" si="1263"/>
        <v>0</v>
      </c>
      <c r="BJ282" s="433"/>
      <c r="BK282" s="235"/>
      <c r="BL282" s="451" t="e">
        <f>(BI281+BL268)*BL267</f>
        <v>#REF!</v>
      </c>
      <c r="BN282" s="417"/>
      <c r="BO282" s="445">
        <f t="shared" si="1264"/>
        <v>0</v>
      </c>
      <c r="BP282" s="433"/>
      <c r="BQ282" s="235"/>
      <c r="BR282" s="451" t="e">
        <f>(BO281+BR268)*BR267</f>
        <v>#REF!</v>
      </c>
      <c r="BT282" s="417"/>
      <c r="BU282" s="445">
        <f t="shared" si="1265"/>
        <v>0</v>
      </c>
      <c r="BV282" s="433"/>
      <c r="BW282" s="235"/>
      <c r="BX282" s="451" t="e">
        <f>(BU281+BX268)*BX267</f>
        <v>#REF!</v>
      </c>
      <c r="BZ282" s="433"/>
      <c r="CA282" s="445">
        <f t="shared" si="1266"/>
        <v>0</v>
      </c>
      <c r="CB282" s="433"/>
      <c r="CC282" s="235"/>
      <c r="CD282" s="451" t="e">
        <f>(CA281+CD268)*CD267</f>
        <v>#REF!</v>
      </c>
      <c r="CF282" s="417"/>
      <c r="CG282" s="445">
        <f t="shared" si="1267"/>
        <v>0</v>
      </c>
      <c r="CH282" s="433"/>
      <c r="CJ282" s="451" t="e">
        <f>(CG281+CJ268)*CJ267</f>
        <v>#REF!</v>
      </c>
      <c r="CL282" s="433"/>
    </row>
    <row r="283" ht="16.199999999999999">
      <c r="A283" s="445" t="e">
        <f>A260+A285</f>
        <v>#REF!</v>
      </c>
      <c r="B283" s="433"/>
      <c r="D283" s="452" t="e">
        <f>(A282+D268)*D267</f>
        <v>#REF!</v>
      </c>
      <c r="F283" s="417"/>
      <c r="G283" s="445" t="e">
        <f t="shared" si="1254"/>
        <v>#REF!</v>
      </c>
      <c r="H283" s="417"/>
      <c r="I283" s="235"/>
      <c r="J283" s="452" t="e">
        <f>(G282+J268)*J267</f>
        <v>#REF!</v>
      </c>
      <c r="K283" s="235"/>
      <c r="L283" s="417"/>
      <c r="M283" s="445" t="e">
        <f t="shared" si="1255"/>
        <v>#REF!</v>
      </c>
      <c r="N283" s="417"/>
      <c r="O283" s="235"/>
      <c r="P283" s="452" t="e">
        <f>(M282+P268)*P267</f>
        <v>#REF!</v>
      </c>
      <c r="Q283" s="235"/>
      <c r="R283" s="417"/>
      <c r="S283" s="445" t="e">
        <f t="shared" si="1256"/>
        <v>#REF!</v>
      </c>
      <c r="T283" s="433"/>
      <c r="U283" s="235"/>
      <c r="V283" s="452" t="e">
        <f>(S282+V268)*V267</f>
        <v>#REF!</v>
      </c>
      <c r="X283" s="417"/>
      <c r="Y283" s="445" t="e">
        <f t="shared" si="1257"/>
        <v>#REF!</v>
      </c>
      <c r="Z283" s="433"/>
      <c r="AA283" s="235"/>
      <c r="AB283" s="452" t="e">
        <f>(Y282+AB268)*AB267</f>
        <v>#REF!</v>
      </c>
      <c r="AC283" s="235"/>
      <c r="AD283" s="417"/>
      <c r="AE283" s="445" t="e">
        <f t="shared" si="1258"/>
        <v>#REF!</v>
      </c>
      <c r="AF283" s="433"/>
      <c r="AG283" s="235"/>
      <c r="AH283" s="452" t="e">
        <f>(AE282+AH268)*AH267</f>
        <v>#REF!</v>
      </c>
      <c r="AJ283" s="417"/>
      <c r="AK283" s="445" t="e">
        <f t="shared" si="1259"/>
        <v>#REF!</v>
      </c>
      <c r="AL283" s="433"/>
      <c r="AM283" s="235"/>
      <c r="AN283" s="452" t="e">
        <f>(AK282+AN268)*AN267</f>
        <v>#REF!</v>
      </c>
      <c r="AP283" s="417"/>
      <c r="AQ283" s="445" t="e">
        <f t="shared" si="1260"/>
        <v>#REF!</v>
      </c>
      <c r="AR283" s="433"/>
      <c r="AS283" s="235"/>
      <c r="AT283" s="452" t="e">
        <f>(AQ282+AT268)*AT267</f>
        <v>#REF!</v>
      </c>
      <c r="AV283" s="417"/>
      <c r="AW283" s="445" t="e">
        <f t="shared" si="1261"/>
        <v>#REF!</v>
      </c>
      <c r="AX283" s="433"/>
      <c r="AY283" s="235"/>
      <c r="AZ283" s="452" t="e">
        <f>(AW282+AZ268)*AZ267</f>
        <v>#REF!</v>
      </c>
      <c r="BA283" s="235"/>
      <c r="BB283" s="417"/>
      <c r="BC283" s="445" t="e">
        <f t="shared" si="1262"/>
        <v>#REF!</v>
      </c>
      <c r="BD283" s="433"/>
      <c r="BE283" s="235"/>
      <c r="BF283" s="452" t="e">
        <f>(BC282+BF268)*BF267</f>
        <v>#REF!</v>
      </c>
      <c r="BH283" s="417"/>
      <c r="BI283" s="445" t="e">
        <f t="shared" si="1263"/>
        <v>#REF!</v>
      </c>
      <c r="BJ283" s="433"/>
      <c r="BK283" s="235"/>
      <c r="BL283" s="452" t="e">
        <f>(BI282+BL268)*BL267</f>
        <v>#REF!</v>
      </c>
      <c r="BN283" s="417"/>
      <c r="BO283" s="445" t="e">
        <f t="shared" si="1264"/>
        <v>#REF!</v>
      </c>
      <c r="BP283" s="433"/>
      <c r="BQ283" s="235"/>
      <c r="BR283" s="452" t="e">
        <f>(BO282+BR268)*BR267</f>
        <v>#REF!</v>
      </c>
      <c r="BT283" s="417"/>
      <c r="BU283" s="445" t="e">
        <f t="shared" si="1265"/>
        <v>#REF!</v>
      </c>
      <c r="BV283" s="433"/>
      <c r="BW283" s="235"/>
      <c r="BX283" s="452" t="e">
        <f>(BU282+BX268)*BX267</f>
        <v>#REF!</v>
      </c>
      <c r="BZ283" s="433"/>
      <c r="CA283" s="445" t="e">
        <f t="shared" si="1266"/>
        <v>#REF!</v>
      </c>
      <c r="CB283" s="433"/>
      <c r="CC283" s="235"/>
      <c r="CD283" s="452" t="e">
        <f>(CA282+CD268)*CD267</f>
        <v>#REF!</v>
      </c>
      <c r="CF283" s="417"/>
      <c r="CG283" s="445" t="e">
        <f t="shared" si="1267"/>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1268">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1268"/>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1268"/>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1268"/>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1268"/>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1268"/>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1268"/>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1268"/>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1268"/>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1268"/>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1268"/>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1268"/>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1268"/>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1268"/>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1268"/>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1255"/>
        <v>17815</v>
      </c>
      <c r="N303" s="433"/>
      <c r="O303" s="540"/>
      <c r="P303" s="541"/>
      <c r="Q303" s="542"/>
      <c r="R303" s="543" t="s">
        <v>823</v>
      </c>
      <c r="S303" s="417">
        <f t="shared" si="1256"/>
        <v>17815</v>
      </c>
      <c r="U303" s="540"/>
      <c r="V303" s="541"/>
      <c r="W303" s="542"/>
      <c r="X303" s="543" t="s">
        <v>823</v>
      </c>
      <c r="Y303" s="417">
        <f t="shared" si="1257"/>
        <v>17815</v>
      </c>
      <c r="Z303" s="417"/>
      <c r="AA303" s="540"/>
      <c r="AB303" s="541"/>
      <c r="AC303" s="542"/>
      <c r="AD303" s="543" t="s">
        <v>823</v>
      </c>
      <c r="AE303" s="417">
        <f t="shared" si="1258"/>
        <v>17815</v>
      </c>
      <c r="AG303" s="540"/>
      <c r="AH303" s="541"/>
      <c r="AI303" s="542"/>
      <c r="AJ303" s="543" t="s">
        <v>823</v>
      </c>
      <c r="AK303" s="417">
        <f t="shared" si="1259"/>
        <v>17815</v>
      </c>
      <c r="AL303" s="417"/>
      <c r="AM303" s="540"/>
      <c r="AN303" s="541"/>
      <c r="AO303" s="542"/>
      <c r="AP303" s="543" t="s">
        <v>823</v>
      </c>
      <c r="AQ303" s="417">
        <f t="shared" si="1260"/>
        <v>17815</v>
      </c>
      <c r="AR303" s="417"/>
      <c r="AS303" s="540"/>
      <c r="AT303" s="541"/>
      <c r="AU303" s="542"/>
      <c r="AV303" s="543" t="s">
        <v>823</v>
      </c>
      <c r="AW303" s="417">
        <f t="shared" si="1261"/>
        <v>17815</v>
      </c>
      <c r="AX303" s="417"/>
      <c r="AY303" s="540"/>
      <c r="AZ303" s="541"/>
      <c r="BA303" s="542"/>
      <c r="BB303" s="543" t="s">
        <v>823</v>
      </c>
      <c r="BC303" s="417">
        <f t="shared" si="1262"/>
        <v>17815</v>
      </c>
      <c r="BE303" s="540"/>
      <c r="BF303" s="541"/>
      <c r="BG303" s="542"/>
      <c r="BH303" s="543" t="s">
        <v>823</v>
      </c>
      <c r="BI303" s="417">
        <f t="shared" si="1263"/>
        <v>17815</v>
      </c>
      <c r="BJ303" s="417"/>
      <c r="BK303" s="540"/>
      <c r="BL303" s="541"/>
      <c r="BM303" s="542"/>
      <c r="BN303" s="543" t="s">
        <v>823</v>
      </c>
      <c r="BO303" s="417">
        <f t="shared" si="1264"/>
        <v>17815</v>
      </c>
      <c r="BP303" s="417"/>
      <c r="BQ303" s="540"/>
      <c r="BR303" s="541"/>
      <c r="BS303" s="542"/>
      <c r="BT303" s="543" t="s">
        <v>823</v>
      </c>
      <c r="BU303" s="417">
        <f t="shared" si="1265"/>
        <v>17815</v>
      </c>
      <c r="BV303" s="417"/>
      <c r="BW303" s="540"/>
      <c r="BX303" s="541"/>
      <c r="BY303" s="542"/>
      <c r="BZ303" s="433"/>
      <c r="CA303" s="417">
        <f t="shared" si="1266"/>
        <v>17815</v>
      </c>
      <c r="CB303" s="417"/>
      <c r="CC303" s="540"/>
      <c r="CD303" s="541"/>
      <c r="CE303" s="542"/>
      <c r="CF303" s="543" t="s">
        <v>823</v>
      </c>
      <c r="CG303" s="417">
        <f t="shared" si="1267"/>
        <v>17815</v>
      </c>
      <c r="CH303" s="417"/>
      <c r="CI303" s="540"/>
      <c r="CJ303" s="541"/>
      <c r="CK303" s="542"/>
      <c r="CL303" s="433"/>
    </row>
    <row r="304" ht="16.800000000000001" hidden="1">
      <c r="A304" s="235"/>
      <c r="B304" s="235"/>
      <c r="C304" s="544" t="s">
        <v>824</v>
      </c>
      <c r="D304" s="544"/>
      <c r="E304" s="545"/>
      <c r="F304" s="546" t="s">
        <v>825</v>
      </c>
      <c r="G304" s="547">
        <f>D316</f>
        <v>197989.89873223333</v>
      </c>
      <c r="H304" s="433"/>
      <c r="I304" s="548" t="s">
        <v>824</v>
      </c>
      <c r="J304" s="544"/>
      <c r="K304" s="545"/>
      <c r="L304" s="546" t="s">
        <v>825</v>
      </c>
      <c r="M304" s="547">
        <f t="shared" si="1255"/>
        <v>197989.89873223333</v>
      </c>
      <c r="N304" s="433"/>
      <c r="O304" s="548" t="s">
        <v>824</v>
      </c>
      <c r="P304" s="544"/>
      <c r="Q304" s="545"/>
      <c r="R304" s="546" t="s">
        <v>825</v>
      </c>
      <c r="S304" s="547">
        <f t="shared" si="1256"/>
        <v>197989.89873223333</v>
      </c>
      <c r="T304" s="433"/>
      <c r="U304" s="548" t="s">
        <v>824</v>
      </c>
      <c r="V304" s="544"/>
      <c r="W304" s="545"/>
      <c r="X304" s="546" t="s">
        <v>825</v>
      </c>
      <c r="Y304" s="547">
        <f t="shared" si="1257"/>
        <v>197989.89873223333</v>
      </c>
      <c r="Z304" s="433"/>
      <c r="AA304" s="548" t="s">
        <v>824</v>
      </c>
      <c r="AB304" s="544"/>
      <c r="AC304" s="545"/>
      <c r="AD304" s="546" t="s">
        <v>825</v>
      </c>
      <c r="AE304" s="547">
        <f t="shared" si="1258"/>
        <v>197989.89873223333</v>
      </c>
      <c r="AF304" s="433"/>
      <c r="AG304" s="548" t="s">
        <v>824</v>
      </c>
      <c r="AH304" s="544"/>
      <c r="AI304" s="545"/>
      <c r="AJ304" s="546" t="s">
        <v>825</v>
      </c>
      <c r="AK304" s="547">
        <f t="shared" si="1259"/>
        <v>197989.89873223333</v>
      </c>
      <c r="AL304" s="433"/>
      <c r="AM304" s="548" t="s">
        <v>824</v>
      </c>
      <c r="AN304" s="544"/>
      <c r="AO304" s="545"/>
      <c r="AP304" s="546" t="s">
        <v>825</v>
      </c>
      <c r="AQ304" s="547">
        <f t="shared" si="1260"/>
        <v>197989.89873223333</v>
      </c>
      <c r="AR304" s="433"/>
      <c r="AS304" s="548" t="s">
        <v>824</v>
      </c>
      <c r="AT304" s="544"/>
      <c r="AU304" s="545"/>
      <c r="AV304" s="546" t="s">
        <v>825</v>
      </c>
      <c r="AW304" s="547">
        <f t="shared" si="1261"/>
        <v>197989.89873223333</v>
      </c>
      <c r="AX304" s="433"/>
      <c r="AY304" s="548" t="s">
        <v>824</v>
      </c>
      <c r="AZ304" s="544"/>
      <c r="BA304" s="545"/>
      <c r="BB304" s="546" t="s">
        <v>825</v>
      </c>
      <c r="BC304" s="547">
        <f t="shared" si="1262"/>
        <v>197989.89873223333</v>
      </c>
      <c r="BD304" s="433"/>
      <c r="BE304" s="548" t="s">
        <v>824</v>
      </c>
      <c r="BF304" s="544"/>
      <c r="BG304" s="545"/>
      <c r="BH304" s="546" t="s">
        <v>825</v>
      </c>
      <c r="BI304" s="547">
        <f t="shared" si="1263"/>
        <v>197989.89873223333</v>
      </c>
      <c r="BJ304" s="433"/>
      <c r="BK304" s="548" t="s">
        <v>824</v>
      </c>
      <c r="BL304" s="544"/>
      <c r="BM304" s="545"/>
      <c r="BN304" s="546" t="s">
        <v>825</v>
      </c>
      <c r="BO304" s="547">
        <f t="shared" si="1264"/>
        <v>197989.89873223333</v>
      </c>
      <c r="BP304" s="433"/>
      <c r="BQ304" s="548" t="s">
        <v>824</v>
      </c>
      <c r="BR304" s="544"/>
      <c r="BS304" s="545"/>
      <c r="BT304" s="546" t="s">
        <v>825</v>
      </c>
      <c r="BU304" s="547">
        <f t="shared" si="1265"/>
        <v>197989.89873223333</v>
      </c>
      <c r="BV304" s="433"/>
      <c r="BW304" s="548" t="s">
        <v>824</v>
      </c>
      <c r="BX304" s="544"/>
      <c r="BY304" s="545"/>
      <c r="BZ304" s="235"/>
      <c r="CA304" s="547">
        <f t="shared" si="1266"/>
        <v>197989.89873223333</v>
      </c>
      <c r="CB304" s="433"/>
      <c r="CC304" s="548" t="s">
        <v>824</v>
      </c>
      <c r="CD304" s="544"/>
      <c r="CE304" s="545"/>
      <c r="CF304" s="546" t="s">
        <v>825</v>
      </c>
      <c r="CG304" s="547">
        <f t="shared" si="1267"/>
        <v>197989.89873223333</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6.199999999999999"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199999999999999"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6.199999999999999" hidden="1">
      <c r="A314" s="558" t="str">
        <f t="shared" ref="A314:A318" si="1269">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6.199999999999999" hidden="1">
      <c r="A315" s="450">
        <f t="shared" si="1269"/>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6.199999999999999" hidden="1">
      <c r="A316" s="450" t="str">
        <f t="shared" si="1269"/>
        <v>p.p.</v>
      </c>
      <c r="B316" s="559"/>
      <c r="C316" s="417" t="s">
        <v>387</v>
      </c>
      <c r="D316" s="451">
        <f>D339</f>
        <v>197989.89873223333</v>
      </c>
      <c r="E316" s="417"/>
      <c r="F316" s="433"/>
      <c r="G316" s="417"/>
      <c r="H316" s="433"/>
      <c r="I316" s="417"/>
      <c r="J316" s="451">
        <f>D316</f>
        <v>197989.89873223333</v>
      </c>
      <c r="K316" s="417"/>
      <c r="L316" s="433"/>
      <c r="M316" s="417"/>
      <c r="N316" s="433"/>
      <c r="O316" s="417"/>
      <c r="P316" s="451">
        <f>J316</f>
        <v>197989.89873223333</v>
      </c>
      <c r="Q316" s="417"/>
      <c r="R316" s="433"/>
      <c r="S316" s="417"/>
      <c r="T316" s="433"/>
      <c r="U316" s="417"/>
      <c r="V316" s="451">
        <f>P316</f>
        <v>197989.89873223333</v>
      </c>
      <c r="W316" s="417"/>
      <c r="X316" s="433"/>
      <c r="Y316" s="417"/>
      <c r="Z316" s="433"/>
      <c r="AA316" s="417"/>
      <c r="AB316" s="451">
        <f>V316</f>
        <v>197989.89873223333</v>
      </c>
      <c r="AC316" s="417"/>
      <c r="AD316" s="433"/>
      <c r="AE316" s="417"/>
      <c r="AF316" s="433"/>
      <c r="AG316" s="417"/>
      <c r="AH316" s="451">
        <f>AB316</f>
        <v>197989.89873223333</v>
      </c>
      <c r="AI316" s="417"/>
      <c r="AJ316" s="433"/>
      <c r="AK316" s="417"/>
      <c r="AL316" s="433"/>
      <c r="AM316" s="417"/>
      <c r="AN316" s="451">
        <f>AH316</f>
        <v>197989.89873223333</v>
      </c>
      <c r="AO316" s="417"/>
      <c r="AP316" s="433"/>
      <c r="AQ316" s="417"/>
      <c r="AR316" s="433"/>
      <c r="AS316" s="417"/>
      <c r="AT316" s="451">
        <f>AN316</f>
        <v>197989.89873223333</v>
      </c>
      <c r="AU316" s="417"/>
      <c r="AV316" s="433"/>
      <c r="AW316" s="417"/>
      <c r="AX316" s="433"/>
      <c r="AY316" s="417"/>
      <c r="AZ316" s="451">
        <f>AT316</f>
        <v>197989.89873223333</v>
      </c>
      <c r="BA316" s="417"/>
      <c r="BB316" s="433"/>
      <c r="BC316" s="417"/>
      <c r="BD316" s="433"/>
      <c r="BE316" s="417"/>
      <c r="BF316" s="451">
        <f>AZ316</f>
        <v>197989.89873223333</v>
      </c>
      <c r="BG316" s="417"/>
      <c r="BH316" s="433"/>
      <c r="BI316" s="417"/>
      <c r="BJ316" s="433"/>
      <c r="BK316" s="417"/>
      <c r="BL316" s="451">
        <f>BF316</f>
        <v>197989.89873223333</v>
      </c>
      <c r="BM316" s="417"/>
      <c r="BN316" s="433"/>
      <c r="BO316" s="417"/>
      <c r="BP316" s="433"/>
      <c r="BQ316" s="417"/>
      <c r="BR316" s="451">
        <f>BL316</f>
        <v>197989.89873223333</v>
      </c>
      <c r="BS316" s="417"/>
      <c r="BT316" s="433"/>
      <c r="BU316" s="417"/>
      <c r="BV316" s="433"/>
      <c r="BW316" s="417"/>
      <c r="BX316" s="451">
        <f>BR316</f>
        <v>197989.89873223333</v>
      </c>
      <c r="BY316" s="417"/>
      <c r="BZ316" s="235"/>
      <c r="CA316" s="417"/>
      <c r="CB316" s="433"/>
      <c r="CC316" s="417"/>
      <c r="CD316" s="451">
        <f>BX316</f>
        <v>197989.89873223333</v>
      </c>
      <c r="CE316" s="417"/>
      <c r="CF316" s="433"/>
      <c r="CG316" s="417"/>
      <c r="CH316" s="433"/>
      <c r="CI316" s="417"/>
      <c r="CJ316" s="451">
        <f>CD316</f>
        <v>197989.89873223333</v>
      </c>
      <c r="CK316" s="417"/>
      <c r="CL316" s="235"/>
    </row>
    <row r="317" ht="16.199999999999999" hidden="1">
      <c r="A317" s="560">
        <f t="shared" si="1269"/>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1269"/>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6.199999999999999" hidden="1">
      <c r="A319" s="235"/>
      <c r="B319" s="235"/>
      <c r="C319" s="562" t="s">
        <v>835</v>
      </c>
      <c r="D319" s="451">
        <f>D318*D314/2</f>
        <v>0</v>
      </c>
      <c r="E319" s="417"/>
      <c r="F319" s="433"/>
      <c r="G319" s="449"/>
      <c r="H319" s="433"/>
      <c r="I319" s="562" t="s">
        <v>835</v>
      </c>
      <c r="J319" s="451">
        <f>J318*J314/2</f>
        <v>0</v>
      </c>
      <c r="K319" s="417"/>
      <c r="L319" s="433"/>
      <c r="M319" s="449">
        <f t="shared" si="1255"/>
        <v>0</v>
      </c>
      <c r="N319" s="433"/>
      <c r="O319" s="562" t="s">
        <v>835</v>
      </c>
      <c r="P319" s="451">
        <f>P318*P314/2</f>
        <v>0</v>
      </c>
      <c r="Q319" s="417"/>
      <c r="R319" s="433"/>
      <c r="S319" s="449">
        <f t="shared" si="1256"/>
        <v>0</v>
      </c>
      <c r="T319" s="433"/>
      <c r="U319" s="562" t="s">
        <v>835</v>
      </c>
      <c r="V319" s="451">
        <f>V318*V314/2</f>
        <v>0</v>
      </c>
      <c r="W319" s="417"/>
      <c r="X319" s="433"/>
      <c r="Y319" s="449">
        <f t="shared" si="1257"/>
        <v>0</v>
      </c>
      <c r="Z319" s="433"/>
      <c r="AA319" s="562" t="s">
        <v>835</v>
      </c>
      <c r="AB319" s="451">
        <f>AB318*AB314/2</f>
        <v>0</v>
      </c>
      <c r="AC319" s="417"/>
      <c r="AD319" s="433"/>
      <c r="AE319" s="449">
        <f t="shared" si="1258"/>
        <v>0</v>
      </c>
      <c r="AF319" s="433"/>
      <c r="AG319" s="562" t="s">
        <v>835</v>
      </c>
      <c r="AH319" s="451">
        <f>AH318*AH314/2</f>
        <v>0</v>
      </c>
      <c r="AI319" s="417"/>
      <c r="AJ319" s="433"/>
      <c r="AK319" s="449">
        <f t="shared" si="1259"/>
        <v>0</v>
      </c>
      <c r="AL319" s="433"/>
      <c r="AM319" s="562" t="s">
        <v>835</v>
      </c>
      <c r="AN319" s="451">
        <f>AN318*AN314/2</f>
        <v>0</v>
      </c>
      <c r="AO319" s="417"/>
      <c r="AP319" s="433"/>
      <c r="AQ319" s="449">
        <f t="shared" si="1260"/>
        <v>0</v>
      </c>
      <c r="AR319" s="433"/>
      <c r="AS319" s="562" t="s">
        <v>835</v>
      </c>
      <c r="AT319" s="451">
        <f>AT318*AT314/2</f>
        <v>0</v>
      </c>
      <c r="AU319" s="417"/>
      <c r="AV319" s="433"/>
      <c r="AW319" s="449">
        <f t="shared" si="1261"/>
        <v>0</v>
      </c>
      <c r="AX319" s="433"/>
      <c r="AY319" s="562" t="s">
        <v>835</v>
      </c>
      <c r="AZ319" s="451">
        <f>AZ318*AZ314/2</f>
        <v>0</v>
      </c>
      <c r="BA319" s="417"/>
      <c r="BB319" s="433"/>
      <c r="BC319" s="449">
        <f t="shared" si="1262"/>
        <v>0</v>
      </c>
      <c r="BD319" s="433"/>
      <c r="BE319" s="562" t="s">
        <v>835</v>
      </c>
      <c r="BF319" s="451">
        <f>BF318*BF314/2</f>
        <v>0</v>
      </c>
      <c r="BG319" s="417"/>
      <c r="BH319" s="433"/>
      <c r="BI319" s="449">
        <f t="shared" si="1263"/>
        <v>0</v>
      </c>
      <c r="BJ319" s="433"/>
      <c r="BK319" s="562" t="s">
        <v>835</v>
      </c>
      <c r="BL319" s="451">
        <f>BL318*BL314/2</f>
        <v>0</v>
      </c>
      <c r="BM319" s="417"/>
      <c r="BN319" s="433"/>
      <c r="BO319" s="449">
        <f t="shared" si="1264"/>
        <v>0</v>
      </c>
      <c r="BP319" s="433"/>
      <c r="BQ319" s="562" t="s">
        <v>835</v>
      </c>
      <c r="BR319" s="451">
        <f>BR318*BR314/2</f>
        <v>0</v>
      </c>
      <c r="BS319" s="417"/>
      <c r="BT319" s="433"/>
      <c r="BU319" s="449">
        <f t="shared" si="1265"/>
        <v>0</v>
      </c>
      <c r="BV319" s="433"/>
      <c r="BW319" s="562" t="s">
        <v>835</v>
      </c>
      <c r="BX319" s="451">
        <f>BX318*BX314/2</f>
        <v>0</v>
      </c>
      <c r="BY319" s="417"/>
      <c r="BZ319" s="433"/>
      <c r="CA319" s="449">
        <f t="shared" si="1266"/>
        <v>0</v>
      </c>
      <c r="CB319" s="433"/>
      <c r="CC319" s="562" t="s">
        <v>835</v>
      </c>
      <c r="CD319" s="451">
        <f>CD318*CD314/2</f>
        <v>0</v>
      </c>
      <c r="CE319" s="417"/>
      <c r="CF319" s="433"/>
      <c r="CG319" s="449">
        <f t="shared" si="1267"/>
        <v>0</v>
      </c>
      <c r="CH319" s="433"/>
      <c r="CI319" s="562" t="s">
        <v>835</v>
      </c>
      <c r="CJ319" s="451">
        <f>CJ318*CJ314/2</f>
        <v>0</v>
      </c>
      <c r="CK319" s="417"/>
      <c r="CL319" s="433"/>
    </row>
    <row r="320" ht="16.199999999999999" hidden="1">
      <c r="A320" s="433"/>
      <c r="B320" s="235"/>
      <c r="C320" s="563" t="s">
        <v>836</v>
      </c>
      <c r="D320" s="451"/>
      <c r="E320" s="417"/>
      <c r="F320" s="433"/>
      <c r="G320" s="451"/>
      <c r="H320" s="433"/>
      <c r="I320" s="563" t="s">
        <v>836</v>
      </c>
      <c r="J320" s="451"/>
      <c r="K320" s="417"/>
      <c r="L320" s="433"/>
      <c r="M320" s="451">
        <f t="shared" si="1255"/>
        <v>0</v>
      </c>
      <c r="N320" s="433"/>
      <c r="O320" s="563" t="s">
        <v>836</v>
      </c>
      <c r="P320" s="451"/>
      <c r="Q320" s="417"/>
      <c r="R320" s="433"/>
      <c r="S320" s="451">
        <f t="shared" si="1256"/>
        <v>0</v>
      </c>
      <c r="T320" s="433"/>
      <c r="U320" s="563" t="s">
        <v>836</v>
      </c>
      <c r="V320" s="451"/>
      <c r="W320" s="417"/>
      <c r="X320" s="433"/>
      <c r="Y320" s="451">
        <f t="shared" si="1257"/>
        <v>0</v>
      </c>
      <c r="Z320" s="433"/>
      <c r="AA320" s="563" t="s">
        <v>836</v>
      </c>
      <c r="AB320" s="451"/>
      <c r="AC320" s="417"/>
      <c r="AD320" s="433"/>
      <c r="AE320" s="451">
        <f t="shared" si="1258"/>
        <v>0</v>
      </c>
      <c r="AF320" s="433"/>
      <c r="AG320" s="563" t="s">
        <v>836</v>
      </c>
      <c r="AH320" s="451"/>
      <c r="AI320" s="417"/>
      <c r="AJ320" s="433"/>
      <c r="AK320" s="451">
        <f t="shared" si="1259"/>
        <v>0</v>
      </c>
      <c r="AL320" s="433"/>
      <c r="AM320" s="563" t="s">
        <v>836</v>
      </c>
      <c r="AN320" s="451"/>
      <c r="AO320" s="417"/>
      <c r="AP320" s="433"/>
      <c r="AQ320" s="451">
        <f t="shared" si="1260"/>
        <v>0</v>
      </c>
      <c r="AR320" s="433"/>
      <c r="AS320" s="563" t="s">
        <v>836</v>
      </c>
      <c r="AT320" s="451"/>
      <c r="AU320" s="417"/>
      <c r="AV320" s="433"/>
      <c r="AW320" s="451">
        <f t="shared" si="1261"/>
        <v>0</v>
      </c>
      <c r="AX320" s="433"/>
      <c r="AY320" s="563" t="s">
        <v>836</v>
      </c>
      <c r="AZ320" s="451"/>
      <c r="BA320" s="417"/>
      <c r="BB320" s="433"/>
      <c r="BC320" s="451">
        <f t="shared" si="1262"/>
        <v>0</v>
      </c>
      <c r="BD320" s="433"/>
      <c r="BE320" s="563" t="s">
        <v>836</v>
      </c>
      <c r="BF320" s="451"/>
      <c r="BG320" s="417"/>
      <c r="BH320" s="433"/>
      <c r="BI320" s="451">
        <f t="shared" si="1263"/>
        <v>0</v>
      </c>
      <c r="BJ320" s="433"/>
      <c r="BK320" s="563" t="s">
        <v>836</v>
      </c>
      <c r="BL320" s="451"/>
      <c r="BM320" s="417"/>
      <c r="BN320" s="433"/>
      <c r="BO320" s="451">
        <f t="shared" si="1264"/>
        <v>0</v>
      </c>
      <c r="BP320" s="433"/>
      <c r="BQ320" s="563" t="s">
        <v>836</v>
      </c>
      <c r="BR320" s="451"/>
      <c r="BS320" s="417"/>
      <c r="BT320" s="433"/>
      <c r="BU320" s="451">
        <f t="shared" si="1265"/>
        <v>0</v>
      </c>
      <c r="BV320" s="433"/>
      <c r="BW320" s="563" t="s">
        <v>836</v>
      </c>
      <c r="BX320" s="451"/>
      <c r="BY320" s="417"/>
      <c r="BZ320" s="433"/>
      <c r="CA320" s="451">
        <f t="shared" si="1266"/>
        <v>0</v>
      </c>
      <c r="CB320" s="433"/>
      <c r="CC320" s="563" t="s">
        <v>836</v>
      </c>
      <c r="CD320" s="451"/>
      <c r="CE320" s="417"/>
      <c r="CF320" s="433"/>
      <c r="CG320" s="451">
        <f t="shared" si="1267"/>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1255"/>
        <v>0</v>
      </c>
      <c r="N321" s="433"/>
      <c r="O321" s="561" t="s">
        <v>837</v>
      </c>
      <c r="P321" s="452">
        <f>IF(P314=0,0,-1*(P308+P329)/P314)</f>
        <v>0</v>
      </c>
      <c r="Q321" s="417"/>
      <c r="R321" s="433"/>
      <c r="S321" s="450">
        <f t="shared" si="1256"/>
        <v>0</v>
      </c>
      <c r="T321" s="433"/>
      <c r="U321" s="561" t="s">
        <v>837</v>
      </c>
      <c r="V321" s="452">
        <f>IF(V314=0,0,-1*(V308+V329)/V314)</f>
        <v>0</v>
      </c>
      <c r="W321" s="417"/>
      <c r="X321" s="564"/>
      <c r="Y321" s="450">
        <f t="shared" si="1257"/>
        <v>0</v>
      </c>
      <c r="Z321" s="433"/>
      <c r="AA321" s="561" t="s">
        <v>837</v>
      </c>
      <c r="AB321" s="452">
        <f>IF(AB314=0,0,-1*(AB308+AB329)/AB314)</f>
        <v>0</v>
      </c>
      <c r="AC321" s="417"/>
      <c r="AD321" s="433"/>
      <c r="AE321" s="450">
        <f t="shared" si="1258"/>
        <v>0</v>
      </c>
      <c r="AF321" s="433"/>
      <c r="AG321" s="561" t="s">
        <v>837</v>
      </c>
      <c r="AH321" s="452">
        <f>IF(AH314=0,0,-1*(AH308+AH329)/AH314)</f>
        <v>0</v>
      </c>
      <c r="AI321" s="417"/>
      <c r="AJ321" s="564"/>
      <c r="AK321" s="450">
        <f t="shared" si="1259"/>
        <v>0</v>
      </c>
      <c r="AL321" s="433"/>
      <c r="AM321" s="561" t="s">
        <v>837</v>
      </c>
      <c r="AN321" s="452">
        <f>IF(AN314=0,0,-1*(AN308+AN329)/AN314)</f>
        <v>0</v>
      </c>
      <c r="AO321" s="417"/>
      <c r="AP321" s="564"/>
      <c r="AQ321" s="450">
        <f t="shared" si="1260"/>
        <v>0</v>
      </c>
      <c r="AR321" s="433"/>
      <c r="AS321" s="561" t="s">
        <v>837</v>
      </c>
      <c r="AT321" s="452">
        <f>IF(AT314=0,0,-1*(AT308+AT329)/AT314)</f>
        <v>0</v>
      </c>
      <c r="AU321" s="417"/>
      <c r="AV321" s="564"/>
      <c r="AW321" s="450">
        <f t="shared" si="1261"/>
        <v>0</v>
      </c>
      <c r="AX321" s="433"/>
      <c r="AY321" s="561" t="s">
        <v>837</v>
      </c>
      <c r="AZ321" s="452">
        <f>IF(AZ314=0,0,-1*(AZ308+AZ329)/AZ314)</f>
        <v>0</v>
      </c>
      <c r="BA321" s="417"/>
      <c r="BB321" s="433"/>
      <c r="BC321" s="450">
        <f t="shared" si="1262"/>
        <v>0</v>
      </c>
      <c r="BD321" s="433"/>
      <c r="BE321" s="561" t="s">
        <v>837</v>
      </c>
      <c r="BF321" s="452">
        <f>IF(BF314=0,0,-1*(BF308+BF329)/BF314)</f>
        <v>0</v>
      </c>
      <c r="BG321" s="417"/>
      <c r="BH321" s="564"/>
      <c r="BI321" s="450">
        <f t="shared" si="1263"/>
        <v>0</v>
      </c>
      <c r="BJ321" s="433"/>
      <c r="BK321" s="561" t="s">
        <v>837</v>
      </c>
      <c r="BL321" s="452">
        <f>IF(BL314=0,0,-1*(BL308+BL329)/BL314)</f>
        <v>0</v>
      </c>
      <c r="BM321" s="417"/>
      <c r="BN321" s="564"/>
      <c r="BO321" s="450">
        <f t="shared" si="1264"/>
        <v>0</v>
      </c>
      <c r="BP321" s="433"/>
      <c r="BQ321" s="561" t="s">
        <v>837</v>
      </c>
      <c r="BR321" s="452">
        <f>IF(BR314=0,0,-1*(BR308+BR329)/BR314)</f>
        <v>0</v>
      </c>
      <c r="BS321" s="417"/>
      <c r="BT321" s="564"/>
      <c r="BU321" s="450">
        <f t="shared" si="1265"/>
        <v>0</v>
      </c>
      <c r="BV321" s="433"/>
      <c r="BW321" s="561" t="s">
        <v>837</v>
      </c>
      <c r="BX321" s="452">
        <f>IF(BX314=0,0,-1*(BX308+BX329)/BX314)</f>
        <v>0</v>
      </c>
      <c r="BY321" s="417"/>
      <c r="BZ321" s="564"/>
      <c r="CA321" s="450">
        <f t="shared" si="1266"/>
        <v>0</v>
      </c>
      <c r="CB321" s="433"/>
      <c r="CC321" s="561" t="s">
        <v>837</v>
      </c>
      <c r="CD321" s="452">
        <f>IF(CD314=0,0,-1*(CD308+CD329)/CD314)</f>
        <v>0</v>
      </c>
      <c r="CE321" s="417"/>
      <c r="CF321" s="564"/>
      <c r="CG321" s="450">
        <f t="shared" si="1267"/>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1255"/>
        <v>0</v>
      </c>
      <c r="N322" s="433"/>
      <c r="O322" s="565" t="s">
        <v>838</v>
      </c>
      <c r="P322" s="451">
        <f>P318*P314/2</f>
        <v>0</v>
      </c>
      <c r="Q322" s="417"/>
      <c r="R322" s="433"/>
      <c r="S322" s="452">
        <f t="shared" si="1256"/>
        <v>0</v>
      </c>
      <c r="T322" s="433"/>
      <c r="U322" s="565" t="s">
        <v>838</v>
      </c>
      <c r="V322" s="451">
        <f>V318*V314/2</f>
        <v>0</v>
      </c>
      <c r="W322" s="417"/>
      <c r="X322" s="433"/>
      <c r="Y322" s="452">
        <f t="shared" si="1257"/>
        <v>0</v>
      </c>
      <c r="Z322" s="433"/>
      <c r="AA322" s="565" t="s">
        <v>838</v>
      </c>
      <c r="AB322" s="451">
        <f>AB318*AB314/2</f>
        <v>0</v>
      </c>
      <c r="AC322" s="417"/>
      <c r="AD322" s="433"/>
      <c r="AE322" s="452">
        <f t="shared" si="1258"/>
        <v>0</v>
      </c>
      <c r="AF322" s="433"/>
      <c r="AG322" s="565" t="s">
        <v>838</v>
      </c>
      <c r="AH322" s="451">
        <f>AH318*AH314/2</f>
        <v>0</v>
      </c>
      <c r="AI322" s="417"/>
      <c r="AJ322" s="433"/>
      <c r="AK322" s="452">
        <f t="shared" si="1259"/>
        <v>0</v>
      </c>
      <c r="AL322" s="433"/>
      <c r="AM322" s="565" t="s">
        <v>838</v>
      </c>
      <c r="AN322" s="451">
        <f>AN318*AN314/2</f>
        <v>0</v>
      </c>
      <c r="AO322" s="417"/>
      <c r="AP322" s="433"/>
      <c r="AQ322" s="452">
        <f t="shared" si="1260"/>
        <v>0</v>
      </c>
      <c r="AR322" s="433"/>
      <c r="AS322" s="565" t="s">
        <v>838</v>
      </c>
      <c r="AT322" s="451">
        <f>AT318*AT314/2</f>
        <v>0</v>
      </c>
      <c r="AU322" s="417"/>
      <c r="AV322" s="433"/>
      <c r="AW322" s="452">
        <f t="shared" si="1261"/>
        <v>0</v>
      </c>
      <c r="AX322" s="433"/>
      <c r="AY322" s="565" t="s">
        <v>838</v>
      </c>
      <c r="AZ322" s="451">
        <f>AZ318*AZ314/2</f>
        <v>0</v>
      </c>
      <c r="BA322" s="417"/>
      <c r="BB322" s="433"/>
      <c r="BC322" s="452">
        <f t="shared" si="1262"/>
        <v>0</v>
      </c>
      <c r="BD322" s="433"/>
      <c r="BE322" s="565" t="s">
        <v>838</v>
      </c>
      <c r="BF322" s="451">
        <f>BF318*BF314/2</f>
        <v>0</v>
      </c>
      <c r="BG322" s="417"/>
      <c r="BH322" s="433"/>
      <c r="BI322" s="452">
        <f t="shared" si="1263"/>
        <v>0</v>
      </c>
      <c r="BJ322" s="433"/>
      <c r="BK322" s="565" t="s">
        <v>838</v>
      </c>
      <c r="BL322" s="451">
        <f>BL318*BL314/2</f>
        <v>0</v>
      </c>
      <c r="BM322" s="417"/>
      <c r="BN322" s="433"/>
      <c r="BO322" s="452">
        <f t="shared" si="1264"/>
        <v>0</v>
      </c>
      <c r="BP322" s="433"/>
      <c r="BQ322" s="565" t="s">
        <v>838</v>
      </c>
      <c r="BR322" s="451">
        <f>BR318*BR314/2</f>
        <v>0</v>
      </c>
      <c r="BS322" s="417"/>
      <c r="BT322" s="433"/>
      <c r="BU322" s="452">
        <f t="shared" si="1265"/>
        <v>0</v>
      </c>
      <c r="BV322" s="433"/>
      <c r="BW322" s="565" t="s">
        <v>838</v>
      </c>
      <c r="BX322" s="451">
        <f>BX318*BX314/2</f>
        <v>0</v>
      </c>
      <c r="BY322" s="417"/>
      <c r="BZ322" s="433"/>
      <c r="CA322" s="452">
        <f t="shared" si="1266"/>
        <v>0</v>
      </c>
      <c r="CB322" s="433"/>
      <c r="CC322" s="565" t="s">
        <v>838</v>
      </c>
      <c r="CD322" s="451">
        <f>CD318*CD314/2</f>
        <v>0</v>
      </c>
      <c r="CE322" s="417"/>
      <c r="CF322" s="433"/>
      <c r="CG322" s="452">
        <f t="shared" si="1267"/>
        <v>0</v>
      </c>
      <c r="CH322" s="433"/>
      <c r="CI322" s="565" t="s">
        <v>838</v>
      </c>
      <c r="CJ322" s="451">
        <f>CJ318*CJ314/2</f>
        <v>0</v>
      </c>
      <c r="CK322" s="417"/>
      <c r="CL322" s="433"/>
    </row>
    <row r="323" ht="16.199999999999999"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1255"/>
        <v>17815</v>
      </c>
      <c r="N326" s="433"/>
      <c r="O326" s="480" t="s">
        <v>841</v>
      </c>
      <c r="P326" s="486">
        <f>P322+P323+P324</f>
        <v>0</v>
      </c>
      <c r="Q326" s="556"/>
      <c r="R326" s="546" t="s">
        <v>823</v>
      </c>
      <c r="S326" s="417">
        <f t="shared" si="1256"/>
        <v>17815</v>
      </c>
      <c r="T326" s="433"/>
      <c r="U326" s="480" t="s">
        <v>841</v>
      </c>
      <c r="V326" s="486">
        <f>V322+V323+V324</f>
        <v>0</v>
      </c>
      <c r="W326" s="556"/>
      <c r="X326" s="546" t="s">
        <v>823</v>
      </c>
      <c r="Y326" s="417">
        <f t="shared" si="1257"/>
        <v>17815</v>
      </c>
      <c r="Z326" s="433"/>
      <c r="AA326" s="480" t="s">
        <v>841</v>
      </c>
      <c r="AB326" s="486">
        <f>AB322+AB323+AB324</f>
        <v>0</v>
      </c>
      <c r="AC326" s="556"/>
      <c r="AD326" s="546" t="s">
        <v>823</v>
      </c>
      <c r="AE326" s="417">
        <f t="shared" si="1258"/>
        <v>17815</v>
      </c>
      <c r="AF326" s="433"/>
      <c r="AG326" s="480" t="s">
        <v>841</v>
      </c>
      <c r="AH326" s="486">
        <f>AH322+AH323+AH324</f>
        <v>0</v>
      </c>
      <c r="AI326" s="556"/>
      <c r="AJ326" s="546" t="s">
        <v>823</v>
      </c>
      <c r="AK326" s="417">
        <f t="shared" si="1259"/>
        <v>17815</v>
      </c>
      <c r="AL326" s="433"/>
      <c r="AM326" s="480" t="s">
        <v>841</v>
      </c>
      <c r="AN326" s="486">
        <f>AN322+AN323+AN324</f>
        <v>0</v>
      </c>
      <c r="AO326" s="556"/>
      <c r="AP326" s="546" t="s">
        <v>823</v>
      </c>
      <c r="AQ326" s="417">
        <f t="shared" si="1260"/>
        <v>17815</v>
      </c>
      <c r="AR326" s="433"/>
      <c r="AS326" s="480" t="s">
        <v>841</v>
      </c>
      <c r="AT326" s="486">
        <f>AT322+AT323+AT324</f>
        <v>0</v>
      </c>
      <c r="AU326" s="556"/>
      <c r="AV326" s="546" t="s">
        <v>823</v>
      </c>
      <c r="AW326" s="417">
        <f t="shared" si="1261"/>
        <v>17815</v>
      </c>
      <c r="AX326" s="433"/>
      <c r="AY326" s="480" t="s">
        <v>841</v>
      </c>
      <c r="AZ326" s="486">
        <f>AZ322+AZ323+AZ324</f>
        <v>0</v>
      </c>
      <c r="BA326" s="556"/>
      <c r="BB326" s="546" t="s">
        <v>823</v>
      </c>
      <c r="BC326" s="417">
        <f t="shared" si="1262"/>
        <v>17815</v>
      </c>
      <c r="BD326" s="433"/>
      <c r="BE326" s="480" t="s">
        <v>841</v>
      </c>
      <c r="BF326" s="486">
        <f>BF322+BF323+BF324</f>
        <v>0</v>
      </c>
      <c r="BG326" s="556"/>
      <c r="BH326" s="546" t="s">
        <v>823</v>
      </c>
      <c r="BI326" s="417">
        <f t="shared" si="1263"/>
        <v>17815</v>
      </c>
      <c r="BJ326" s="433"/>
      <c r="BK326" s="480" t="s">
        <v>841</v>
      </c>
      <c r="BL326" s="486">
        <f>BL322+BL323+BL324</f>
        <v>0</v>
      </c>
      <c r="BM326" s="556"/>
      <c r="BN326" s="546" t="s">
        <v>823</v>
      </c>
      <c r="BO326" s="417">
        <f t="shared" si="1264"/>
        <v>17815</v>
      </c>
      <c r="BP326" s="433"/>
      <c r="BQ326" s="480" t="s">
        <v>841</v>
      </c>
      <c r="BR326" s="486">
        <f>BR322+BR323+BR324</f>
        <v>0</v>
      </c>
      <c r="BS326" s="556"/>
      <c r="BT326" s="546" t="s">
        <v>823</v>
      </c>
      <c r="BU326" s="417">
        <f t="shared" si="1265"/>
        <v>17815</v>
      </c>
      <c r="BV326" s="433"/>
      <c r="BW326" s="480" t="s">
        <v>841</v>
      </c>
      <c r="BX326" s="486">
        <f>BX322+BX323+BX324</f>
        <v>0</v>
      </c>
      <c r="BY326" s="556"/>
      <c r="CA326" s="417">
        <f t="shared" si="1266"/>
        <v>17815</v>
      </c>
      <c r="CB326" s="433"/>
      <c r="CC326" s="480" t="s">
        <v>841</v>
      </c>
      <c r="CD326" s="486">
        <f>CD322+CD323+CD324</f>
        <v>0</v>
      </c>
      <c r="CE326" s="556"/>
      <c r="CF326" s="546" t="s">
        <v>823</v>
      </c>
      <c r="CG326" s="417">
        <f t="shared" si="1267"/>
        <v>17815</v>
      </c>
      <c r="CH326" s="433"/>
      <c r="CI326" s="480" t="s">
        <v>841</v>
      </c>
      <c r="CJ326" s="486">
        <f>CJ322+CJ323+CJ324</f>
        <v>0</v>
      </c>
      <c r="CK326" s="556"/>
    </row>
    <row r="327" ht="16.199999999999999" hidden="1">
      <c r="A327" s="235"/>
      <c r="B327" s="235"/>
      <c r="C327" s="423" t="s">
        <v>824</v>
      </c>
      <c r="D327" s="423"/>
      <c r="E327" s="508"/>
      <c r="F327" s="546" t="s">
        <v>825</v>
      </c>
      <c r="G327" s="547">
        <f>D339</f>
        <v>197989.89873223333</v>
      </c>
      <c r="H327" s="433"/>
      <c r="I327" s="557" t="s">
        <v>824</v>
      </c>
      <c r="J327" s="423"/>
      <c r="K327" s="508"/>
      <c r="L327" s="546" t="s">
        <v>825</v>
      </c>
      <c r="M327" s="547">
        <f t="shared" si="1255"/>
        <v>197989.89873223333</v>
      </c>
      <c r="N327" s="433"/>
      <c r="O327" s="557" t="s">
        <v>824</v>
      </c>
      <c r="P327" s="423"/>
      <c r="Q327" s="508"/>
      <c r="R327" s="546" t="s">
        <v>825</v>
      </c>
      <c r="S327" s="547">
        <f t="shared" si="1256"/>
        <v>197989.89873223333</v>
      </c>
      <c r="T327" s="433"/>
      <c r="U327" s="557" t="s">
        <v>824</v>
      </c>
      <c r="V327" s="423"/>
      <c r="W327" s="508"/>
      <c r="X327" s="546" t="s">
        <v>825</v>
      </c>
      <c r="Y327" s="547">
        <f t="shared" si="1257"/>
        <v>197989.89873223333</v>
      </c>
      <c r="Z327" s="433"/>
      <c r="AA327" s="557" t="s">
        <v>824</v>
      </c>
      <c r="AB327" s="423"/>
      <c r="AC327" s="508"/>
      <c r="AD327" s="546" t="s">
        <v>825</v>
      </c>
      <c r="AE327" s="547">
        <f t="shared" si="1258"/>
        <v>197989.89873223333</v>
      </c>
      <c r="AF327" s="433"/>
      <c r="AG327" s="557" t="s">
        <v>824</v>
      </c>
      <c r="AH327" s="423"/>
      <c r="AI327" s="508"/>
      <c r="AJ327" s="546" t="s">
        <v>825</v>
      </c>
      <c r="AK327" s="547">
        <f t="shared" si="1259"/>
        <v>197989.89873223333</v>
      </c>
      <c r="AL327" s="433"/>
      <c r="AM327" s="557" t="s">
        <v>824</v>
      </c>
      <c r="AN327" s="423"/>
      <c r="AO327" s="508"/>
      <c r="AP327" s="546" t="s">
        <v>825</v>
      </c>
      <c r="AQ327" s="547">
        <f t="shared" si="1260"/>
        <v>197989.89873223333</v>
      </c>
      <c r="AR327" s="433"/>
      <c r="AS327" s="557" t="s">
        <v>824</v>
      </c>
      <c r="AT327" s="423"/>
      <c r="AU327" s="508"/>
      <c r="AV327" s="546" t="s">
        <v>825</v>
      </c>
      <c r="AW327" s="547">
        <f t="shared" si="1261"/>
        <v>197989.89873223333</v>
      </c>
      <c r="AX327" s="433"/>
      <c r="AY327" s="557" t="s">
        <v>824</v>
      </c>
      <c r="AZ327" s="423"/>
      <c r="BA327" s="508"/>
      <c r="BB327" s="546" t="s">
        <v>825</v>
      </c>
      <c r="BC327" s="547">
        <f t="shared" si="1262"/>
        <v>197989.89873223333</v>
      </c>
      <c r="BD327" s="433"/>
      <c r="BE327" s="557" t="s">
        <v>824</v>
      </c>
      <c r="BF327" s="423"/>
      <c r="BG327" s="508"/>
      <c r="BH327" s="546" t="s">
        <v>825</v>
      </c>
      <c r="BI327" s="547">
        <f t="shared" si="1263"/>
        <v>197989.89873223333</v>
      </c>
      <c r="BJ327" s="433"/>
      <c r="BK327" s="557" t="s">
        <v>824</v>
      </c>
      <c r="BL327" s="423"/>
      <c r="BM327" s="508"/>
      <c r="BN327" s="546" t="s">
        <v>825</v>
      </c>
      <c r="BO327" s="547">
        <f t="shared" si="1264"/>
        <v>197989.89873223333</v>
      </c>
      <c r="BP327" s="433"/>
      <c r="BQ327" s="557" t="s">
        <v>824</v>
      </c>
      <c r="BR327" s="423"/>
      <c r="BS327" s="508"/>
      <c r="BT327" s="546" t="s">
        <v>825</v>
      </c>
      <c r="BU327" s="547">
        <f t="shared" si="1265"/>
        <v>197989.89873223333</v>
      </c>
      <c r="BV327" s="433"/>
      <c r="BW327" s="557" t="s">
        <v>824</v>
      </c>
      <c r="BX327" s="423"/>
      <c r="BY327" s="508"/>
      <c r="BZ327" s="235"/>
      <c r="CA327" s="547">
        <f t="shared" si="1266"/>
        <v>197989.89873223333</v>
      </c>
      <c r="CB327" s="433"/>
      <c r="CC327" s="557" t="s">
        <v>824</v>
      </c>
      <c r="CD327" s="423"/>
      <c r="CE327" s="508"/>
      <c r="CF327" s="546" t="s">
        <v>825</v>
      </c>
      <c r="CG327" s="547">
        <f t="shared" si="1267"/>
        <v>197989.89873223333</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t="16.199999999999999" hidden="1">
      <c r="A330" s="546" t="e">
        <f>-G353</f>
        <v>#REF!</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199999999999999"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6.199999999999999"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6.199999999999999"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6.199999999999999" hidden="1">
      <c r="A339" s="450" t="s">
        <v>842</v>
      </c>
      <c r="B339" s="559"/>
      <c r="C339" s="417" t="s">
        <v>387</v>
      </c>
      <c r="D339" s="451">
        <f>D362</f>
        <v>197989.89873223333</v>
      </c>
      <c r="E339" s="417"/>
      <c r="F339" s="433"/>
      <c r="G339" s="417"/>
      <c r="H339" s="433"/>
      <c r="I339" s="417"/>
      <c r="J339" s="451">
        <f>D339</f>
        <v>197989.89873223333</v>
      </c>
      <c r="K339" s="417"/>
      <c r="L339" s="433"/>
      <c r="M339" s="417"/>
      <c r="N339" s="433"/>
      <c r="O339" s="417"/>
      <c r="P339" s="451">
        <f>J339</f>
        <v>197989.89873223333</v>
      </c>
      <c r="Q339" s="417"/>
      <c r="R339" s="433"/>
      <c r="S339" s="417"/>
      <c r="T339" s="433"/>
      <c r="U339" s="417"/>
      <c r="V339" s="451">
        <f>P339</f>
        <v>197989.89873223333</v>
      </c>
      <c r="W339" s="417"/>
      <c r="X339" s="433"/>
      <c r="Y339" s="417"/>
      <c r="Z339" s="433"/>
      <c r="AA339" s="417"/>
      <c r="AB339" s="451">
        <f>V339</f>
        <v>197989.89873223333</v>
      </c>
      <c r="AC339" s="417"/>
      <c r="AD339" s="433"/>
      <c r="AE339" s="417"/>
      <c r="AF339" s="433"/>
      <c r="AG339" s="417"/>
      <c r="AH339" s="451">
        <f>AB339</f>
        <v>197989.89873223333</v>
      </c>
      <c r="AI339" s="417"/>
      <c r="AJ339" s="433"/>
      <c r="AK339" s="417"/>
      <c r="AL339" s="433"/>
      <c r="AM339" s="417"/>
      <c r="AN339" s="451">
        <f>AH339</f>
        <v>197989.89873223333</v>
      </c>
      <c r="AO339" s="417"/>
      <c r="AP339" s="433"/>
      <c r="AQ339" s="417"/>
      <c r="AR339" s="433"/>
      <c r="AS339" s="417"/>
      <c r="AT339" s="451">
        <f>AN339</f>
        <v>197989.89873223333</v>
      </c>
      <c r="AU339" s="417"/>
      <c r="AV339" s="433"/>
      <c r="AW339" s="417"/>
      <c r="AX339" s="433"/>
      <c r="AY339" s="417"/>
      <c r="AZ339" s="451">
        <f>AT339</f>
        <v>197989.89873223333</v>
      </c>
      <c r="BA339" s="417"/>
      <c r="BB339" s="433"/>
      <c r="BC339" s="417"/>
      <c r="BD339" s="433"/>
      <c r="BE339" s="417"/>
      <c r="BF339" s="451">
        <f>AZ339</f>
        <v>197989.89873223333</v>
      </c>
      <c r="BG339" s="417"/>
      <c r="BH339" s="433"/>
      <c r="BI339" s="417"/>
      <c r="BJ339" s="433"/>
      <c r="BK339" s="417"/>
      <c r="BL339" s="451">
        <f>BF339</f>
        <v>197989.89873223333</v>
      </c>
      <c r="BM339" s="417"/>
      <c r="BN339" s="433"/>
      <c r="BO339" s="417"/>
      <c r="BP339" s="433"/>
      <c r="BQ339" s="417"/>
      <c r="BR339" s="451">
        <f>BL339</f>
        <v>197989.89873223333</v>
      </c>
      <c r="BS339" s="417"/>
      <c r="BT339" s="433"/>
      <c r="BU339" s="417"/>
      <c r="BV339" s="433"/>
      <c r="BW339" s="417"/>
      <c r="BX339" s="451">
        <f>BR339</f>
        <v>197989.89873223333</v>
      </c>
      <c r="BY339" s="417"/>
      <c r="BZ339" s="235"/>
      <c r="CA339" s="417"/>
      <c r="CB339" s="433"/>
      <c r="CC339" s="417"/>
      <c r="CD339" s="451">
        <f>BX339</f>
        <v>197989.89873223333</v>
      </c>
      <c r="CE339" s="417"/>
      <c r="CF339" s="433"/>
      <c r="CG339" s="417"/>
      <c r="CH339" s="433"/>
      <c r="CI339" s="417"/>
      <c r="CJ339" s="451">
        <f>CD339</f>
        <v>197989.89873223333</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6.199999999999999"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1270">BC342</f>
        <v>0</v>
      </c>
      <c r="BJ342" s="433"/>
      <c r="BK342" s="562" t="s">
        <v>835</v>
      </c>
      <c r="BL342" s="451">
        <f>BL341*BL337/2</f>
        <v>0</v>
      </c>
      <c r="BM342" s="417"/>
      <c r="BN342" s="433"/>
      <c r="BO342" s="449">
        <f t="shared" ref="BO333:BO350" si="1271">BI342</f>
        <v>0</v>
      </c>
      <c r="BP342" s="433"/>
      <c r="BQ342" s="562" t="s">
        <v>835</v>
      </c>
      <c r="BR342" s="451">
        <f>BR341*BR337/2</f>
        <v>0</v>
      </c>
      <c r="BS342" s="417"/>
      <c r="BT342" s="433"/>
      <c r="BU342" s="449">
        <f t="shared" ref="BU333:BU350" si="1272">BO342</f>
        <v>0</v>
      </c>
      <c r="BV342" s="433"/>
      <c r="BW342" s="562" t="s">
        <v>835</v>
      </c>
      <c r="BX342" s="451">
        <f>BX341*BX337/2</f>
        <v>0</v>
      </c>
      <c r="BY342" s="417"/>
      <c r="BZ342" s="433"/>
      <c r="CA342" s="449">
        <f t="shared" ref="CA333:CA350" si="1273">BU342</f>
        <v>0</v>
      </c>
      <c r="CB342" s="433"/>
      <c r="CC342" s="562" t="s">
        <v>835</v>
      </c>
      <c r="CD342" s="451">
        <f>CD341*CD337/2</f>
        <v>0</v>
      </c>
      <c r="CE342" s="417"/>
      <c r="CF342" s="433"/>
      <c r="CG342" s="449">
        <f t="shared" ref="CG333:CG350" si="1274">CA342</f>
        <v>0</v>
      </c>
      <c r="CH342" s="433"/>
      <c r="CI342" s="562" t="s">
        <v>835</v>
      </c>
      <c r="CJ342" s="451">
        <f>CJ341*CJ337/2</f>
        <v>0</v>
      </c>
      <c r="CK342" s="417"/>
      <c r="CL342" s="433"/>
    </row>
    <row r="343" ht="16.199999999999999"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1270"/>
        <v>0</v>
      </c>
      <c r="BJ343" s="433"/>
      <c r="BK343" s="417" t="s">
        <v>836</v>
      </c>
      <c r="BL343" s="451"/>
      <c r="BM343" s="417"/>
      <c r="BN343" s="433"/>
      <c r="BO343" s="451">
        <f t="shared" si="1271"/>
        <v>0</v>
      </c>
      <c r="BP343" s="433"/>
      <c r="BQ343" s="417" t="s">
        <v>836</v>
      </c>
      <c r="BR343" s="451"/>
      <c r="BS343" s="417"/>
      <c r="BT343" s="433"/>
      <c r="BU343" s="451">
        <f t="shared" si="1272"/>
        <v>0</v>
      </c>
      <c r="BV343" s="433"/>
      <c r="BW343" s="417" t="s">
        <v>836</v>
      </c>
      <c r="BX343" s="451"/>
      <c r="BY343" s="417"/>
      <c r="BZ343" s="433"/>
      <c r="CA343" s="451">
        <f t="shared" si="1273"/>
        <v>0</v>
      </c>
      <c r="CB343" s="433"/>
      <c r="CC343" s="417" t="s">
        <v>836</v>
      </c>
      <c r="CD343" s="451"/>
      <c r="CE343" s="417"/>
      <c r="CF343" s="433"/>
      <c r="CG343" s="451">
        <f t="shared" si="1274"/>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1270"/>
        <v>0</v>
      </c>
      <c r="BJ344" s="433"/>
      <c r="BK344" s="423" t="s">
        <v>837</v>
      </c>
      <c r="BL344" s="452">
        <f>IF(BL337=0,0,-1*(BL331+BL352)/BL337)</f>
        <v>0</v>
      </c>
      <c r="BM344" s="417"/>
      <c r="BN344" s="564"/>
      <c r="BO344" s="450">
        <f t="shared" si="1271"/>
        <v>0</v>
      </c>
      <c r="BP344" s="433"/>
      <c r="BQ344" s="423" t="s">
        <v>837</v>
      </c>
      <c r="BR344" s="452">
        <f>IF(BR337=0,0,-1*(BR331+BR352)/BR337)</f>
        <v>0</v>
      </c>
      <c r="BS344" s="417"/>
      <c r="BT344" s="564"/>
      <c r="BU344" s="450">
        <f t="shared" si="1272"/>
        <v>0</v>
      </c>
      <c r="BV344" s="433"/>
      <c r="BW344" s="423" t="s">
        <v>837</v>
      </c>
      <c r="BX344" s="452">
        <f>IF(BX337=0,0,-1*(BX331+BX352)/BX337)</f>
        <v>0</v>
      </c>
      <c r="BY344" s="417"/>
      <c r="BZ344" s="564"/>
      <c r="CA344" s="450">
        <f t="shared" si="1273"/>
        <v>0</v>
      </c>
      <c r="CB344" s="433"/>
      <c r="CC344" s="423" t="s">
        <v>837</v>
      </c>
      <c r="CD344" s="452">
        <f>IF(CD337=0,0,-1*(CD331+CD352)/CD337)</f>
        <v>0</v>
      </c>
      <c r="CE344" s="417"/>
      <c r="CF344" s="564"/>
      <c r="CG344" s="450">
        <f t="shared" si="1274"/>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1270"/>
        <v>0</v>
      </c>
      <c r="BJ345" s="433"/>
      <c r="BK345" s="500" t="s">
        <v>838</v>
      </c>
      <c r="BL345" s="451">
        <f>BL341*BL337/2</f>
        <v>0</v>
      </c>
      <c r="BM345" s="417"/>
      <c r="BN345" s="433"/>
      <c r="BO345" s="452">
        <f t="shared" si="1271"/>
        <v>0</v>
      </c>
      <c r="BP345" s="433"/>
      <c r="BQ345" s="500" t="s">
        <v>838</v>
      </c>
      <c r="BR345" s="451">
        <f>BR341*BR337/2</f>
        <v>0</v>
      </c>
      <c r="BS345" s="417"/>
      <c r="BT345" s="433"/>
      <c r="BU345" s="452">
        <f t="shared" si="1272"/>
        <v>0</v>
      </c>
      <c r="BV345" s="433"/>
      <c r="BW345" s="500" t="s">
        <v>838</v>
      </c>
      <c r="BX345" s="451">
        <f>BX341*BX337/2</f>
        <v>0</v>
      </c>
      <c r="BY345" s="417"/>
      <c r="BZ345" s="433"/>
      <c r="CA345" s="452">
        <f t="shared" si="1273"/>
        <v>0</v>
      </c>
      <c r="CB345" s="433"/>
      <c r="CC345" s="500" t="s">
        <v>838</v>
      </c>
      <c r="CD345" s="451">
        <f>CD341*CD337/2</f>
        <v>0</v>
      </c>
      <c r="CE345" s="417"/>
      <c r="CF345" s="433"/>
      <c r="CG345" s="452">
        <f t="shared" si="1274"/>
        <v>0</v>
      </c>
      <c r="CH345" s="433"/>
      <c r="CI345" s="500" t="s">
        <v>838</v>
      </c>
      <c r="CJ345" s="451">
        <f>CJ341*CJ337/2</f>
        <v>0</v>
      </c>
      <c r="CK345" s="417"/>
      <c r="CL345" s="433"/>
    </row>
    <row r="346" ht="16.199999999999999"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c r="A349" s="235"/>
      <c r="B349" s="235"/>
      <c r="C349" s="417" t="s">
        <v>841</v>
      </c>
      <c r="D349" s="486">
        <f>D345+D346+D347</f>
        <v>0</v>
      </c>
      <c r="E349" s="556"/>
      <c r="F349" s="546" t="s">
        <v>823</v>
      </c>
      <c r="G349" s="417">
        <f>A361</f>
        <v>45000</v>
      </c>
      <c r="H349" s="433"/>
      <c r="I349" s="417" t="s">
        <v>841</v>
      </c>
      <c r="J349" s="486">
        <f>J345+J346+J347</f>
        <v>0</v>
      </c>
      <c r="K349" s="556"/>
      <c r="L349" s="546" t="s">
        <v>823</v>
      </c>
      <c r="M349" s="417">
        <f t="shared" ref="M333:M353" si="1275">G349</f>
        <v>45000</v>
      </c>
      <c r="N349" s="433"/>
      <c r="O349" s="417" t="s">
        <v>841</v>
      </c>
      <c r="P349" s="486">
        <f>P345+P346+P347</f>
        <v>0</v>
      </c>
      <c r="Q349" s="556"/>
      <c r="R349" s="546" t="s">
        <v>823</v>
      </c>
      <c r="S349" s="417">
        <f t="shared" ref="S349:S350" si="1276">M349</f>
        <v>45000</v>
      </c>
      <c r="T349" s="433"/>
      <c r="U349" s="417" t="s">
        <v>841</v>
      </c>
      <c r="V349" s="486">
        <f>V345+V346+V347</f>
        <v>0</v>
      </c>
      <c r="W349" s="556"/>
      <c r="X349" s="546" t="s">
        <v>823</v>
      </c>
      <c r="Y349" s="417">
        <f t="shared" ref="Y349:Y350" si="1277">S349</f>
        <v>45000</v>
      </c>
      <c r="Z349" s="433"/>
      <c r="AA349" s="417" t="s">
        <v>841</v>
      </c>
      <c r="AB349" s="486">
        <f>AB345+AB346+AB347</f>
        <v>0</v>
      </c>
      <c r="AC349" s="556"/>
      <c r="AD349" s="546" t="s">
        <v>823</v>
      </c>
      <c r="AE349" s="417">
        <f t="shared" ref="AE333:AE350" si="1278">Y349</f>
        <v>45000</v>
      </c>
      <c r="AF349" s="433"/>
      <c r="AG349" s="417" t="s">
        <v>841</v>
      </c>
      <c r="AH349" s="486">
        <f>AH345+AH346+AH347</f>
        <v>0</v>
      </c>
      <c r="AI349" s="556"/>
      <c r="AJ349" s="546" t="s">
        <v>823</v>
      </c>
      <c r="AK349" s="417">
        <f t="shared" ref="AK333:AK350" si="1279">AE349</f>
        <v>45000</v>
      </c>
      <c r="AL349" s="433"/>
      <c r="AM349" s="417" t="s">
        <v>841</v>
      </c>
      <c r="AN349" s="486">
        <f>AN345+AN346+AN347</f>
        <v>0</v>
      </c>
      <c r="AO349" s="556"/>
      <c r="AP349" s="546" t="s">
        <v>823</v>
      </c>
      <c r="AQ349" s="417">
        <f t="shared" ref="AQ333:AQ350" si="1280">AK349</f>
        <v>45000</v>
      </c>
      <c r="AR349" s="433"/>
      <c r="AS349" s="417" t="s">
        <v>841</v>
      </c>
      <c r="AT349" s="486">
        <f>AT345+AT346+AT347</f>
        <v>0</v>
      </c>
      <c r="AU349" s="556"/>
      <c r="AV349" s="546" t="s">
        <v>823</v>
      </c>
      <c r="AW349" s="417">
        <f t="shared" ref="AW349:AW350" si="1281">AQ349</f>
        <v>45000</v>
      </c>
      <c r="AX349" s="433"/>
      <c r="AY349" s="417" t="s">
        <v>841</v>
      </c>
      <c r="AZ349" s="486">
        <f>AZ345+AZ346+AZ347</f>
        <v>0</v>
      </c>
      <c r="BA349" s="556"/>
      <c r="BB349" s="546" t="s">
        <v>823</v>
      </c>
      <c r="BC349" s="417">
        <f t="shared" ref="BC333:BC350" si="1282">AW349</f>
        <v>45000</v>
      </c>
      <c r="BD349" s="433"/>
      <c r="BE349" s="417" t="s">
        <v>841</v>
      </c>
      <c r="BF349" s="486">
        <f>BF345+BF346+BF347</f>
        <v>0</v>
      </c>
      <c r="BG349" s="556"/>
      <c r="BH349" s="546" t="s">
        <v>823</v>
      </c>
      <c r="BI349" s="417">
        <f t="shared" si="1270"/>
        <v>45000</v>
      </c>
      <c r="BJ349" s="433"/>
      <c r="BK349" s="417" t="s">
        <v>841</v>
      </c>
      <c r="BL349" s="486">
        <f>BL345+BL346+BL347</f>
        <v>0</v>
      </c>
      <c r="BM349" s="556"/>
      <c r="BN349" s="546" t="s">
        <v>823</v>
      </c>
      <c r="BO349" s="417">
        <f t="shared" si="1271"/>
        <v>45000</v>
      </c>
      <c r="BP349" s="433"/>
      <c r="BQ349" s="417" t="s">
        <v>841</v>
      </c>
      <c r="BR349" s="486">
        <f>BR345+BR346+BR347</f>
        <v>0</v>
      </c>
      <c r="BS349" s="556"/>
      <c r="BT349" s="546" t="s">
        <v>823</v>
      </c>
      <c r="BU349" s="417">
        <f t="shared" si="1272"/>
        <v>45000</v>
      </c>
      <c r="BV349" s="433"/>
      <c r="BW349" s="417" t="s">
        <v>841</v>
      </c>
      <c r="BX349" s="486">
        <f>BX345+BX346+BX347</f>
        <v>0</v>
      </c>
      <c r="BY349" s="556"/>
      <c r="CA349" s="417">
        <f t="shared" si="1273"/>
        <v>45000</v>
      </c>
      <c r="CB349" s="433"/>
      <c r="CC349" s="417" t="s">
        <v>841</v>
      </c>
      <c r="CD349" s="486">
        <f>CD345+CD346+CD347</f>
        <v>0</v>
      </c>
      <c r="CE349" s="556"/>
      <c r="CF349" s="546" t="s">
        <v>823</v>
      </c>
      <c r="CG349" s="417">
        <f t="shared" si="1274"/>
        <v>45000</v>
      </c>
      <c r="CH349" s="433"/>
      <c r="CI349" s="417" t="s">
        <v>841</v>
      </c>
      <c r="CJ349" s="486">
        <f>CJ345+CJ346+CJ347</f>
        <v>0</v>
      </c>
      <c r="CK349" s="556"/>
    </row>
    <row r="350" ht="16.199999999999999">
      <c r="B350" s="235"/>
      <c r="C350" s="423" t="s">
        <v>824</v>
      </c>
      <c r="D350" s="423"/>
      <c r="E350" s="508"/>
      <c r="F350" s="546" t="s">
        <v>825</v>
      </c>
      <c r="G350" s="547">
        <f>14000*(200^0.5)</f>
        <v>197989.89873223333</v>
      </c>
      <c r="H350" s="433"/>
      <c r="I350" s="557" t="s">
        <v>824</v>
      </c>
      <c r="J350" s="423"/>
      <c r="K350" s="508"/>
      <c r="L350" s="546" t="s">
        <v>825</v>
      </c>
      <c r="M350" s="547">
        <f t="shared" si="1275"/>
        <v>197989.89873223333</v>
      </c>
      <c r="N350" s="433"/>
      <c r="O350" s="557" t="s">
        <v>824</v>
      </c>
      <c r="P350" s="423"/>
      <c r="Q350" s="508"/>
      <c r="R350" s="546" t="s">
        <v>825</v>
      </c>
      <c r="S350" s="547">
        <f t="shared" si="1276"/>
        <v>197989.89873223333</v>
      </c>
      <c r="T350" s="433"/>
      <c r="U350" s="557" t="s">
        <v>824</v>
      </c>
      <c r="V350" s="423"/>
      <c r="W350" s="508"/>
      <c r="X350" s="546" t="s">
        <v>825</v>
      </c>
      <c r="Y350" s="547">
        <f t="shared" si="1277"/>
        <v>197989.89873223333</v>
      </c>
      <c r="Z350" s="433"/>
      <c r="AA350" s="557" t="s">
        <v>824</v>
      </c>
      <c r="AB350" s="423"/>
      <c r="AC350" s="508"/>
      <c r="AD350" s="546" t="s">
        <v>825</v>
      </c>
      <c r="AE350" s="547">
        <f t="shared" si="1278"/>
        <v>197989.89873223333</v>
      </c>
      <c r="AF350" s="433"/>
      <c r="AG350" s="557" t="s">
        <v>824</v>
      </c>
      <c r="AH350" s="423"/>
      <c r="AI350" s="508"/>
      <c r="AJ350" s="546" t="s">
        <v>825</v>
      </c>
      <c r="AK350" s="547">
        <f t="shared" si="1279"/>
        <v>197989.89873223333</v>
      </c>
      <c r="AL350" s="433"/>
      <c r="AM350" s="557" t="s">
        <v>824</v>
      </c>
      <c r="AN350" s="423"/>
      <c r="AO350" s="508"/>
      <c r="AP350" s="546" t="s">
        <v>825</v>
      </c>
      <c r="AQ350" s="547">
        <f t="shared" si="1280"/>
        <v>197989.89873223333</v>
      </c>
      <c r="AR350" s="433"/>
      <c r="AS350" s="557" t="s">
        <v>824</v>
      </c>
      <c r="AT350" s="423"/>
      <c r="AU350" s="508"/>
      <c r="AV350" s="546" t="s">
        <v>825</v>
      </c>
      <c r="AW350" s="547">
        <f t="shared" si="1281"/>
        <v>197989.89873223333</v>
      </c>
      <c r="AX350" s="433"/>
      <c r="AY350" s="557" t="s">
        <v>824</v>
      </c>
      <c r="AZ350" s="423"/>
      <c r="BA350" s="508"/>
      <c r="BB350" s="546" t="s">
        <v>825</v>
      </c>
      <c r="BC350" s="547">
        <f t="shared" si="1282"/>
        <v>197989.89873223333</v>
      </c>
      <c r="BD350" s="433"/>
      <c r="BE350" s="557" t="s">
        <v>824</v>
      </c>
      <c r="BF350" s="423"/>
      <c r="BG350" s="508"/>
      <c r="BH350" s="546" t="s">
        <v>825</v>
      </c>
      <c r="BI350" s="547">
        <f t="shared" si="1270"/>
        <v>197989.89873223333</v>
      </c>
      <c r="BJ350" s="433"/>
      <c r="BK350" s="557" t="s">
        <v>824</v>
      </c>
      <c r="BL350" s="423"/>
      <c r="BM350" s="508"/>
      <c r="BN350" s="546" t="s">
        <v>825</v>
      </c>
      <c r="BO350" s="547">
        <f t="shared" si="1271"/>
        <v>197989.89873223333</v>
      </c>
      <c r="BP350" s="433"/>
      <c r="BQ350" s="557" t="s">
        <v>824</v>
      </c>
      <c r="BR350" s="423"/>
      <c r="BS350" s="508"/>
      <c r="BT350" s="546" t="s">
        <v>825</v>
      </c>
      <c r="BU350" s="547">
        <f t="shared" si="1272"/>
        <v>197989.89873223333</v>
      </c>
      <c r="BV350" s="433"/>
      <c r="BW350" s="557" t="s">
        <v>824</v>
      </c>
      <c r="BX350" s="423"/>
      <c r="BY350" s="508"/>
      <c r="BZ350" s="235"/>
      <c r="CA350" s="547">
        <f t="shared" si="1273"/>
        <v>197989.89873223333</v>
      </c>
      <c r="CB350" s="433"/>
      <c r="CC350" s="557" t="s">
        <v>824</v>
      </c>
      <c r="CD350" s="423"/>
      <c r="CE350" s="508"/>
      <c r="CF350" s="546" t="s">
        <v>825</v>
      </c>
      <c r="CG350" s="547">
        <f t="shared" si="1274"/>
        <v>197989.89873223333</v>
      </c>
      <c r="CH350" s="433"/>
      <c r="CI350" s="557" t="s">
        <v>824</v>
      </c>
      <c r="CJ350" s="423"/>
      <c r="CK350" s="508"/>
      <c r="CL350" s="235"/>
    </row>
    <row r="351" ht="16.199999999999999">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199999999999999">
      <c r="A352" s="546" t="s">
        <v>182</v>
      </c>
      <c r="C352" s="412"/>
      <c r="D352" s="413" t="e">
        <f>D136</f>
        <v>#REF!</v>
      </c>
      <c r="E352" s="414"/>
      <c r="F352" s="459" t="e">
        <f>IF(H153=3,0,IF(F153=3,G352*G353,G353*G352/2))</f>
        <v>#REF!</v>
      </c>
      <c r="G352" s="415">
        <v>400</v>
      </c>
      <c r="H352" s="459"/>
      <c r="I352" s="412"/>
      <c r="J352" s="413" t="e">
        <f>J136</f>
        <v>#REF!</v>
      </c>
      <c r="K352" s="414"/>
      <c r="L352" s="459" t="e">
        <f>IF(N153=3,0,IF(L153=3,M352*M353,M353*M352/2))</f>
        <v>#REF!</v>
      </c>
      <c r="M352" s="415">
        <v>500</v>
      </c>
      <c r="N352" s="459" t="e">
        <f>IF(L153=3,0,IF(N153=3,M353*M352,M353*M352/2))</f>
        <v>#REF!</v>
      </c>
      <c r="O352" s="412"/>
      <c r="P352" s="413" t="e">
        <f>P136</f>
        <v>#REF!</v>
      </c>
      <c r="Q352" s="414"/>
      <c r="R352" s="459">
        <f>IF(T153=3,0,IF(R153=3,S352*S353,S353*S352/2))</f>
        <v>0</v>
      </c>
      <c r="S352" s="415"/>
      <c r="T352" s="459">
        <f>IF(R153=3,0,IF(T153=3,S353*S352,S353*S352/2))</f>
        <v>0</v>
      </c>
      <c r="U352" s="412"/>
      <c r="V352" s="413" t="e">
        <f>V136</f>
        <v>#REF!</v>
      </c>
      <c r="W352" s="414"/>
      <c r="X352" s="459">
        <f>IF(Z153=3,0,IF(X153=3,Y352*Y353,Y353*Y352/2))</f>
        <v>0</v>
      </c>
      <c r="Y352" s="415"/>
      <c r="Z352" s="459">
        <f>IF(X153=3,0,IF(Z153=3,Y353*Y352,Y353*Y352/2))</f>
        <v>0</v>
      </c>
      <c r="AA352" s="412"/>
      <c r="AB352" s="413" t="e">
        <f>AB136</f>
        <v>#REF!</v>
      </c>
      <c r="AC352" s="414"/>
      <c r="AD352" s="459"/>
      <c r="AE352" s="415"/>
      <c r="AF352" s="459"/>
      <c r="AG352" s="412"/>
      <c r="AH352" s="413" t="e">
        <f>AH136</f>
        <v>#REF!</v>
      </c>
      <c r="AI352" s="414"/>
      <c r="AJ352" s="459">
        <f>IF(AL153=3,0,IF(AJ153=3,AK352*AK353,AK353*AK352/2))</f>
        <v>0</v>
      </c>
      <c r="AK352" s="415">
        <f>AK329</f>
        <v>0</v>
      </c>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c r="A353" s="546" t="s">
        <v>844</v>
      </c>
      <c r="C353" s="418">
        <f>C171</f>
        <v>0</v>
      </c>
      <c r="D353" s="417"/>
      <c r="E353" s="419" t="e">
        <f>E171</f>
        <v>#REF!</v>
      </c>
      <c r="F353" s="420"/>
      <c r="G353" s="417" t="e">
        <f>'Memoria de Calculo'!#REF!/67</f>
        <v>#REF!</v>
      </c>
      <c r="H353" s="420"/>
      <c r="I353" s="418" t="e">
        <f>I171</f>
        <v>#REF!</v>
      </c>
      <c r="J353" s="417"/>
      <c r="K353" s="419" t="e">
        <f>K171</f>
        <v>#REF!</v>
      </c>
      <c r="L353" s="420"/>
      <c r="M353" s="417" t="e">
        <f t="shared" si="1275"/>
        <v>#REF!</v>
      </c>
      <c r="N353" s="420"/>
      <c r="O353" s="418" t="e">
        <f>O171</f>
        <v>#REF!</v>
      </c>
      <c r="P353" s="417"/>
      <c r="Q353" s="419" t="e">
        <f>Q171</f>
        <v>#REF!</v>
      </c>
      <c r="R353" s="420"/>
      <c r="S353" s="417"/>
      <c r="T353" s="421"/>
      <c r="U353" s="418" t="e">
        <f>U171</f>
        <v>#REF!</v>
      </c>
      <c r="V353" s="417"/>
      <c r="W353" s="419" t="e">
        <f>W171</f>
        <v>#REF!</v>
      </c>
      <c r="X353" s="420">
        <v>0.53684811594451687</v>
      </c>
      <c r="Y353" s="417"/>
      <c r="Z353" s="420">
        <v>0.47666688405548308</v>
      </c>
      <c r="AA353" s="418" t="e">
        <f>AA171</f>
        <v>#REF!</v>
      </c>
      <c r="AB353" s="417"/>
      <c r="AC353" s="419" t="e">
        <f>AC171</f>
        <v>#REF!</v>
      </c>
      <c r="AD353" s="420"/>
      <c r="AE353" s="417"/>
      <c r="AF353" s="421"/>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c r="A354" s="546" t="s">
        <v>826</v>
      </c>
      <c r="C354" s="424"/>
      <c r="D354" s="485" t="e">
        <f>D187</f>
        <v>#REF!</v>
      </c>
      <c r="E354" s="428"/>
      <c r="F354" s="426"/>
      <c r="G354" s="423"/>
      <c r="H354" s="427"/>
      <c r="I354" s="424"/>
      <c r="J354" s="485" t="e">
        <f>J187</f>
        <v>#REF!</v>
      </c>
      <c r="K354" s="428"/>
      <c r="L354" s="426" t="e">
        <f>IF(N153=3,0,IF(L153=3,0,IF(M352=0,0,-1*(K353+O353)/M352)))</f>
        <v>#REF!</v>
      </c>
      <c r="M354" s="423"/>
      <c r="N354" s="427" t="e">
        <f>IF(L153=3,0,IF(N153=3,0,IF(M352=0,0,(K353+O353)/M352)))</f>
        <v>#REF!</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c r="AE354" s="423"/>
      <c r="AF354" s="427"/>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c r="A355" s="546" t="s">
        <v>827</v>
      </c>
      <c r="B355" s="235"/>
      <c r="C355" s="550" t="s">
        <v>827</v>
      </c>
      <c r="D355" s="486" t="e">
        <f>F352+F353+F354+F351+B355+F355</f>
        <v>#REF!</v>
      </c>
      <c r="E355" s="235"/>
      <c r="F355" s="417"/>
      <c r="G355" s="480" t="s">
        <v>828</v>
      </c>
      <c r="H355" s="417"/>
      <c r="I355" s="550" t="s">
        <v>827</v>
      </c>
      <c r="J355" s="486" t="e">
        <f>(SUM(H351:H354))+(SUM(L351:L354))</f>
        <v>#REF!</v>
      </c>
      <c r="K355" s="235"/>
      <c r="L355" s="417"/>
      <c r="M355" s="480" t="s">
        <v>828</v>
      </c>
      <c r="N355" s="417"/>
      <c r="O355" s="550" t="s">
        <v>827</v>
      </c>
      <c r="P355" s="486" t="e">
        <f>(SUM(N351:N354))+(SUM(R351:R354))</f>
        <v>#REF!</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c r="A356" s="235"/>
      <c r="B356" s="235"/>
      <c r="C356" s="417" t="s">
        <v>829</v>
      </c>
      <c r="D356" s="486" t="e">
        <f>D355+D340+D333</f>
        <v>#REF!</v>
      </c>
      <c r="E356" s="235"/>
      <c r="F356" s="417"/>
      <c r="G356" s="417" t="s">
        <v>830</v>
      </c>
      <c r="H356" s="417"/>
      <c r="I356" s="417"/>
      <c r="J356" s="486" t="e">
        <f>J355+J340+J333</f>
        <v>#REF!</v>
      </c>
      <c r="K356" s="235"/>
      <c r="L356" s="417"/>
      <c r="M356" s="417" t="s">
        <v>830</v>
      </c>
      <c r="N356" s="417"/>
      <c r="O356" s="417"/>
      <c r="P356" s="486" t="e">
        <f>P355+P340+P333</f>
        <v>#REF!</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c r="A358" s="555" t="e">
        <f>SUM(D358:BP358)</f>
        <v>#REF!</v>
      </c>
      <c r="B358" s="235"/>
      <c r="C358" s="480" t="s">
        <v>845</v>
      </c>
      <c r="D358" s="486" t="e">
        <f>IF(D360=0,0,D365+D366+D367)</f>
        <v>#REF!</v>
      </c>
      <c r="E358" s="556"/>
      <c r="F358" s="433"/>
      <c r="G358" s="417"/>
      <c r="H358" s="433"/>
      <c r="I358" s="480" t="s">
        <v>845</v>
      </c>
      <c r="J358" s="486" t="e">
        <f>IF(J360=0,0,J365+J366+J367)</f>
        <v>#REF!</v>
      </c>
      <c r="K358" s="556"/>
      <c r="L358" s="433"/>
      <c r="M358" s="417" t="e">
        <f>J355+P355+V355+AB355</f>
        <v>#REF!</v>
      </c>
      <c r="N358" s="433"/>
      <c r="O358" s="480" t="s">
        <v>845</v>
      </c>
      <c r="P358" s="486" t="e">
        <f>IF(P360=0,0,P365+P366+P367)</f>
        <v>#REF!</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80000000000000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c r="A360" s="558" t="s">
        <v>801</v>
      </c>
      <c r="B360" s="235"/>
      <c r="C360" s="417" t="s">
        <v>409</v>
      </c>
      <c r="D360" s="449">
        <v>300</v>
      </c>
      <c r="E360" s="417"/>
      <c r="F360" s="433"/>
      <c r="G360" s="417"/>
      <c r="H360" s="433"/>
      <c r="I360" s="417" t="s">
        <v>409</v>
      </c>
      <c r="J360" s="449">
        <v>300</v>
      </c>
      <c r="K360" s="417"/>
      <c r="L360" s="433"/>
      <c r="M360" s="417"/>
      <c r="N360" s="433"/>
      <c r="O360" s="417" t="s">
        <v>409</v>
      </c>
      <c r="P360" s="449">
        <f>J360</f>
        <v>300</v>
      </c>
      <c r="Q360" s="417"/>
      <c r="R360" s="433"/>
      <c r="S360" s="417"/>
      <c r="T360" s="433"/>
      <c r="U360" s="417" t="s">
        <v>409</v>
      </c>
      <c r="V360" s="449"/>
      <c r="W360" s="417"/>
      <c r="X360" s="433"/>
      <c r="Y360" s="417"/>
      <c r="Z360" s="433"/>
      <c r="AA360" s="417" t="s">
        <v>409</v>
      </c>
      <c r="AB360" s="449">
        <f t="shared" ref="AB360:AB362" si="1283">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1284">AN360</f>
        <v>0</v>
      </c>
      <c r="AU360" s="417"/>
      <c r="AV360" s="433"/>
      <c r="AW360" s="417"/>
      <c r="AX360" s="433"/>
      <c r="AY360" s="417" t="s">
        <v>409</v>
      </c>
      <c r="AZ360" s="449">
        <f t="shared" ref="AZ360:AZ362" si="1285">AT360</f>
        <v>0</v>
      </c>
      <c r="BA360" s="417"/>
      <c r="BB360" s="433"/>
      <c r="BC360" s="417"/>
      <c r="BD360" s="433"/>
      <c r="BE360" s="417" t="s">
        <v>409</v>
      </c>
      <c r="BF360" s="449">
        <f t="shared" ref="BF360:BF362" si="1286">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customHeight="1">
      <c r="A361" s="450">
        <f>A364*B361*B361*B361/12</f>
        <v>45000</v>
      </c>
      <c r="B361" s="559">
        <v>30</v>
      </c>
      <c r="C361" s="417" t="s">
        <v>801</v>
      </c>
      <c r="D361" s="451">
        <f>G366</f>
        <v>67500</v>
      </c>
      <c r="E361" s="417"/>
      <c r="F361" s="433"/>
      <c r="G361" s="417"/>
      <c r="H361" s="433"/>
      <c r="I361" s="417"/>
      <c r="J361" s="451">
        <f>M366</f>
        <v>67500</v>
      </c>
      <c r="K361" s="417"/>
      <c r="L361" s="433"/>
      <c r="M361" s="417"/>
      <c r="N361" s="433"/>
      <c r="O361" s="417"/>
      <c r="P361" s="451">
        <f>S366</f>
        <v>67500</v>
      </c>
      <c r="Q361" s="417"/>
      <c r="R361" s="433"/>
      <c r="S361" s="417"/>
      <c r="T361" s="433"/>
      <c r="U361" s="417"/>
      <c r="V361" s="451">
        <f>Y366</f>
        <v>2</v>
      </c>
      <c r="W361" s="417"/>
      <c r="X361" s="433"/>
      <c r="Y361" s="417"/>
      <c r="Z361" s="433"/>
      <c r="AA361" s="417"/>
      <c r="AB361" s="451">
        <f t="shared" si="1283"/>
        <v>2</v>
      </c>
      <c r="AC361" s="417"/>
      <c r="AD361" s="433"/>
      <c r="AE361" s="417"/>
      <c r="AF361" s="433"/>
      <c r="AG361" s="417"/>
      <c r="AH361" s="451">
        <f t="shared" ref="AH361:AH362" si="1287">AB361</f>
        <v>2</v>
      </c>
      <c r="AI361" s="417"/>
      <c r="AJ361" s="433"/>
      <c r="AK361" s="417"/>
      <c r="AL361" s="433"/>
      <c r="AM361" s="417"/>
      <c r="AN361" s="451">
        <f t="shared" ref="AN361:AN362" si="1288">AH361</f>
        <v>2</v>
      </c>
      <c r="AO361" s="417"/>
      <c r="AP361" s="433"/>
      <c r="AQ361" s="417"/>
      <c r="AR361" s="433"/>
      <c r="AS361" s="417"/>
      <c r="AT361" s="451">
        <f t="shared" si="1284"/>
        <v>2</v>
      </c>
      <c r="AU361" s="417"/>
      <c r="AV361" s="433"/>
      <c r="AW361" s="417"/>
      <c r="AX361" s="433"/>
      <c r="AY361" s="417"/>
      <c r="AZ361" s="451">
        <f t="shared" si="1285"/>
        <v>2</v>
      </c>
      <c r="BA361" s="417"/>
      <c r="BB361" s="433"/>
      <c r="BC361" s="417"/>
      <c r="BD361" s="433"/>
      <c r="BE361" s="417"/>
      <c r="BF361" s="451">
        <f t="shared" si="1286"/>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c r="A362" s="450" t="s">
        <v>842</v>
      </c>
      <c r="B362" s="559"/>
      <c r="C362" s="417" t="s">
        <v>387</v>
      </c>
      <c r="D362" s="451">
        <f>G350</f>
        <v>197989.89873223333</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1283"/>
        <v>197989.89873223333</v>
      </c>
      <c r="AC362" s="417"/>
      <c r="AD362" s="433"/>
      <c r="AE362" s="417"/>
      <c r="AF362" s="433"/>
      <c r="AG362" s="417"/>
      <c r="AH362" s="451">
        <f t="shared" si="1287"/>
        <v>197989.89873223333</v>
      </c>
      <c r="AI362" s="417"/>
      <c r="AJ362" s="433"/>
      <c r="AK362" s="417"/>
      <c r="AL362" s="433"/>
      <c r="AM362" s="417"/>
      <c r="AN362" s="451">
        <f t="shared" si="1288"/>
        <v>197989.89873223333</v>
      </c>
      <c r="AO362" s="417"/>
      <c r="AP362" s="433"/>
      <c r="AQ362" s="417"/>
      <c r="AR362" s="433"/>
      <c r="AS362" s="417"/>
      <c r="AT362" s="451">
        <f t="shared" si="1284"/>
        <v>197989.89873223333</v>
      </c>
      <c r="AU362" s="417"/>
      <c r="AV362" s="433"/>
      <c r="AW362" s="417"/>
      <c r="AX362" s="433"/>
      <c r="AY362" s="417"/>
      <c r="AZ362" s="451">
        <f t="shared" si="1285"/>
        <v>197989.89873223333</v>
      </c>
      <c r="BA362" s="417"/>
      <c r="BB362" s="433"/>
      <c r="BC362" s="417"/>
      <c r="BD362" s="433"/>
      <c r="BE362" s="417"/>
      <c r="BF362" s="451">
        <f t="shared" si="1286"/>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customHeight="1">
      <c r="A363" s="573">
        <f>0.026/12</f>
        <v>0.0021666666666666666</v>
      </c>
      <c r="B363" s="559"/>
      <c r="C363" s="417" t="s">
        <v>308</v>
      </c>
      <c r="D363" s="451">
        <f>D360*G368</f>
        <v>64800</v>
      </c>
      <c r="E363" s="417"/>
      <c r="F363" s="433"/>
      <c r="G363" s="417"/>
      <c r="H363" s="433"/>
      <c r="I363" s="417"/>
      <c r="J363" s="451"/>
      <c r="K363" s="417"/>
      <c r="L363" s="433"/>
      <c r="M363" s="417"/>
      <c r="N363" s="433"/>
      <c r="O363" s="417"/>
      <c r="P363" s="451">
        <f>P360*S368</f>
        <v>64800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c r="A364" s="433">
        <v>20</v>
      </c>
      <c r="B364" s="235"/>
      <c r="C364" s="417" t="s">
        <v>834</v>
      </c>
      <c r="D364" s="452"/>
      <c r="E364" s="417"/>
      <c r="F364" s="433"/>
      <c r="G364" s="561">
        <v>30</v>
      </c>
      <c r="H364" s="433"/>
      <c r="I364" s="417" t="s">
        <v>834</v>
      </c>
      <c r="J364" s="452"/>
      <c r="K364" s="417"/>
      <c r="L364" s="433"/>
      <c r="M364" s="561">
        <v>30</v>
      </c>
      <c r="N364" s="433"/>
      <c r="O364" s="417" t="s">
        <v>834</v>
      </c>
      <c r="P364" s="452"/>
      <c r="Q364" s="417"/>
      <c r="R364" s="433"/>
      <c r="S364" s="561">
        <v>30</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customHeight="1">
      <c r="C366" s="563" t="s">
        <v>836</v>
      </c>
      <c r="D366" s="451"/>
      <c r="E366" s="417"/>
      <c r="F366" s="433"/>
      <c r="G366" s="451">
        <f>G364*F367*F367*F367/12</f>
        <v>67500</v>
      </c>
      <c r="H366" s="433"/>
      <c r="I366" s="563" t="s">
        <v>836</v>
      </c>
      <c r="J366" s="451"/>
      <c r="K366" s="417"/>
      <c r="L366" s="433"/>
      <c r="M366" s="451">
        <f>M364*L367*L367*L367/12</f>
        <v>67500</v>
      </c>
      <c r="N366" s="433"/>
      <c r="O366" s="563" t="s">
        <v>836</v>
      </c>
      <c r="P366" s="451"/>
      <c r="Q366" s="417"/>
      <c r="R366" s="433"/>
      <c r="S366" s="451">
        <f>S364*R367*R367*R367/12</f>
        <v>67500</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c r="C367" s="561" t="s">
        <v>837</v>
      </c>
      <c r="D367" s="452" t="e">
        <f>IF(D360=0,0,-1*(D354+D375)/D360)</f>
        <v>#REF!</v>
      </c>
      <c r="E367" s="417"/>
      <c r="F367" s="564">
        <v>30</v>
      </c>
      <c r="G367" s="450" t="s">
        <v>591</v>
      </c>
      <c r="H367" s="433"/>
      <c r="I367" s="561" t="s">
        <v>837</v>
      </c>
      <c r="J367" s="452" t="e">
        <f>IF(J360=0,0,-1*(J354+J375)/J360)</f>
        <v>#REF!</v>
      </c>
      <c r="K367" s="417"/>
      <c r="L367" s="564">
        <v>30</v>
      </c>
      <c r="M367" s="450" t="s">
        <v>591</v>
      </c>
      <c r="N367" s="433"/>
      <c r="O367" s="561" t="s">
        <v>837</v>
      </c>
      <c r="P367" s="452" t="e">
        <f>IF(P360=0,0,-1*(P354+P375)/P360)</f>
        <v>#REF!</v>
      </c>
      <c r="Q367" s="417"/>
      <c r="R367" s="564">
        <v>30</v>
      </c>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c r="C368" s="565" t="s">
        <v>838</v>
      </c>
      <c r="D368" s="451">
        <f>D364*D360/2</f>
        <v>0</v>
      </c>
      <c r="E368" s="417"/>
      <c r="F368" s="433"/>
      <c r="G368" s="575">
        <f>G364*F367*2400/10000</f>
        <v>216</v>
      </c>
      <c r="H368" s="433"/>
      <c r="I368" s="565" t="s">
        <v>838</v>
      </c>
      <c r="J368" s="451">
        <f>J364*J360/2</f>
        <v>0</v>
      </c>
      <c r="K368" s="417"/>
      <c r="L368" s="433"/>
      <c r="M368" s="575">
        <f>M364*L367*2400/10000</f>
        <v>216</v>
      </c>
      <c r="N368" s="433"/>
      <c r="O368" s="565" t="s">
        <v>838</v>
      </c>
      <c r="P368" s="451">
        <f>P364*P360/2</f>
        <v>0</v>
      </c>
      <c r="Q368" s="417"/>
      <c r="R368" s="433"/>
      <c r="S368" s="575">
        <f>S364*R367*2400/10000</f>
        <v>216</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c r="C370" s="567" t="s">
        <v>840</v>
      </c>
      <c r="D370" s="452" t="e">
        <f>IF(D360=0,0,(D354+D375)/D360)</f>
        <v>#REF!</v>
      </c>
      <c r="E370" s="417"/>
      <c r="F370" s="546" t="s">
        <v>387</v>
      </c>
      <c r="G370" s="235">
        <f>D362</f>
        <v>197989.89873223333</v>
      </c>
      <c r="H370" s="433"/>
      <c r="I370" s="567" t="s">
        <v>840</v>
      </c>
      <c r="J370" s="452" t="e">
        <f>IF(J360=0,0,(J354+J375)/J360)</f>
        <v>#REF!</v>
      </c>
      <c r="K370" s="417"/>
      <c r="L370" s="546" t="s">
        <v>387</v>
      </c>
      <c r="M370" s="235">
        <f>J362</f>
        <v>197989.89873223333</v>
      </c>
      <c r="N370" s="433"/>
      <c r="O370" s="567" t="s">
        <v>840</v>
      </c>
      <c r="P370" s="452" t="e">
        <f>IF(P360=0,0,(P354+P375)/P360)</f>
        <v>#REF!</v>
      </c>
      <c r="Q370" s="417"/>
      <c r="R370" s="546" t="s">
        <v>387</v>
      </c>
      <c r="S370" s="235">
        <f>P362</f>
        <v>197989.89873223333</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t="e">
        <f>D368+D369+D370</f>
        <v>#REF!</v>
      </c>
      <c r="E372" s="556"/>
      <c r="F372" s="546" t="s">
        <v>823</v>
      </c>
      <c r="G372" s="417">
        <f>A384</f>
        <v>45000</v>
      </c>
      <c r="H372" s="433"/>
      <c r="I372" s="480" t="s">
        <v>841</v>
      </c>
      <c r="J372" s="486" t="e">
        <f>J368+J369+J370</f>
        <v>#REF!</v>
      </c>
      <c r="K372" s="556"/>
      <c r="L372" s="546" t="s">
        <v>823</v>
      </c>
      <c r="M372" s="417">
        <f t="shared" ref="M372:M376" si="1289">G372</f>
        <v>45000</v>
      </c>
      <c r="N372" s="433"/>
      <c r="O372" s="480" t="s">
        <v>841</v>
      </c>
      <c r="P372" s="486" t="e">
        <f>P368+P369+P370</f>
        <v>#REF!</v>
      </c>
      <c r="Q372" s="556"/>
      <c r="R372" s="546" t="s">
        <v>823</v>
      </c>
      <c r="S372" s="417">
        <f t="shared" ref="S372:S376" si="1290">M372</f>
        <v>45000</v>
      </c>
      <c r="T372" s="433"/>
      <c r="U372" s="480" t="s">
        <v>841</v>
      </c>
      <c r="V372" s="486">
        <f>V368+V369+V370</f>
        <v>0</v>
      </c>
      <c r="W372" s="556"/>
      <c r="X372" s="546" t="s">
        <v>823</v>
      </c>
      <c r="Y372" s="417">
        <f t="shared" ref="Y372:Y376" si="1291">S372</f>
        <v>45000</v>
      </c>
      <c r="Z372" s="433"/>
      <c r="AA372" s="480" t="s">
        <v>841</v>
      </c>
      <c r="AB372" s="486">
        <f>AB368+AB369+AB370</f>
        <v>0</v>
      </c>
      <c r="AC372" s="556"/>
      <c r="AD372" s="546" t="s">
        <v>823</v>
      </c>
      <c r="AE372" s="417">
        <f t="shared" ref="AE372:AE376" si="1292">Y372</f>
        <v>45000</v>
      </c>
      <c r="AF372" s="433"/>
      <c r="AG372" s="480" t="s">
        <v>841</v>
      </c>
      <c r="AH372" s="486">
        <f>AH368+AH369+AH370</f>
        <v>0</v>
      </c>
      <c r="AI372" s="556"/>
      <c r="AJ372" s="546" t="s">
        <v>823</v>
      </c>
      <c r="AK372" s="417">
        <f t="shared" ref="AK372:AK373" si="1293">AE372</f>
        <v>45000</v>
      </c>
      <c r="AL372" s="433"/>
      <c r="AM372" s="480" t="s">
        <v>841</v>
      </c>
      <c r="AN372" s="486">
        <f>AN368+AN369+AN370</f>
        <v>0</v>
      </c>
      <c r="AO372" s="556"/>
      <c r="AP372" s="546" t="s">
        <v>823</v>
      </c>
      <c r="AQ372" s="417">
        <f t="shared" ref="AQ372:AQ373" si="1294">AK372</f>
        <v>45000</v>
      </c>
      <c r="AR372" s="433"/>
      <c r="AS372" s="480" t="s">
        <v>841</v>
      </c>
      <c r="AT372" s="486">
        <f>AT368+AT369+AT370</f>
        <v>0</v>
      </c>
      <c r="AU372" s="556"/>
      <c r="AV372" s="546" t="s">
        <v>823</v>
      </c>
      <c r="AW372" s="417">
        <f t="shared" ref="AW372:AW376" si="1295">AQ372</f>
        <v>45000</v>
      </c>
      <c r="AX372" s="433"/>
      <c r="AY372" s="480" t="s">
        <v>841</v>
      </c>
      <c r="AZ372" s="486">
        <f>AZ368+AZ369+AZ370</f>
        <v>0</v>
      </c>
      <c r="BA372" s="556"/>
      <c r="BB372" s="546" t="s">
        <v>823</v>
      </c>
      <c r="BC372" s="417">
        <f t="shared" ref="BC372:BC376" si="1296">AW372</f>
        <v>45000</v>
      </c>
      <c r="BD372" s="433"/>
      <c r="BE372" s="480" t="s">
        <v>841</v>
      </c>
      <c r="BF372" s="486">
        <f>BF368+BF369+BF370</f>
        <v>0</v>
      </c>
      <c r="BG372" s="556"/>
      <c r="BH372" s="546" t="s">
        <v>823</v>
      </c>
      <c r="BI372" s="417">
        <f t="shared" ref="BI372:BI373" si="1297">BC372</f>
        <v>45000</v>
      </c>
      <c r="BJ372" s="433"/>
      <c r="BK372" s="480" t="s">
        <v>841</v>
      </c>
      <c r="BL372" s="486">
        <f>BL368+BL369+BL370</f>
        <v>0</v>
      </c>
      <c r="BM372" s="556"/>
      <c r="BN372" s="546" t="s">
        <v>823</v>
      </c>
      <c r="BO372" s="417">
        <f t="shared" ref="BO372:BO373" si="1298">BI372</f>
        <v>45000</v>
      </c>
      <c r="BP372" s="433"/>
      <c r="BQ372" s="480" t="s">
        <v>841</v>
      </c>
      <c r="BR372" s="486">
        <f>BR368+BR369+BR370</f>
        <v>0</v>
      </c>
      <c r="BS372" s="556"/>
      <c r="BT372" s="546" t="s">
        <v>823</v>
      </c>
      <c r="BU372" s="417">
        <f t="shared" ref="BU372:BU373" si="1299">BO372</f>
        <v>45000</v>
      </c>
      <c r="BV372" s="433"/>
      <c r="BW372" s="480" t="s">
        <v>841</v>
      </c>
      <c r="BX372" s="486">
        <f>BX368+BX369+BX370</f>
        <v>0</v>
      </c>
      <c r="BY372" s="556"/>
      <c r="CA372" s="417">
        <f t="shared" ref="CA372:CA373" si="1300">BU372</f>
        <v>45000</v>
      </c>
      <c r="CB372" s="433"/>
      <c r="CC372" s="480" t="s">
        <v>841</v>
      </c>
      <c r="CD372" s="486">
        <f>CD368+CD369+CD370</f>
        <v>0</v>
      </c>
      <c r="CE372" s="556"/>
      <c r="CF372" s="546" t="s">
        <v>823</v>
      </c>
      <c r="CG372" s="417">
        <f t="shared" ref="CG372:CG373" si="1301">CA372</f>
        <v>45000</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1289"/>
        <v>197989.89873223333</v>
      </c>
      <c r="N373" s="433"/>
      <c r="O373" s="557" t="s">
        <v>824</v>
      </c>
      <c r="P373" s="423"/>
      <c r="Q373" s="508"/>
      <c r="R373" s="546" t="s">
        <v>825</v>
      </c>
      <c r="S373" s="547">
        <f t="shared" si="1290"/>
        <v>197989.89873223333</v>
      </c>
      <c r="T373" s="433"/>
      <c r="U373" s="557" t="s">
        <v>824</v>
      </c>
      <c r="V373" s="423"/>
      <c r="W373" s="508"/>
      <c r="X373" s="546" t="s">
        <v>825</v>
      </c>
      <c r="Y373" s="547">
        <f t="shared" si="1291"/>
        <v>197989.89873223333</v>
      </c>
      <c r="Z373" s="433"/>
      <c r="AA373" s="557" t="s">
        <v>824</v>
      </c>
      <c r="AB373" s="423"/>
      <c r="AC373" s="508"/>
      <c r="AD373" s="546" t="s">
        <v>825</v>
      </c>
      <c r="AE373" s="547">
        <f t="shared" si="1292"/>
        <v>197989.89873223333</v>
      </c>
      <c r="AF373" s="433"/>
      <c r="AG373" s="557" t="s">
        <v>824</v>
      </c>
      <c r="AH373" s="423"/>
      <c r="AI373" s="508"/>
      <c r="AJ373" s="546" t="s">
        <v>825</v>
      </c>
      <c r="AK373" s="547">
        <f t="shared" si="1293"/>
        <v>197989.89873223333</v>
      </c>
      <c r="AL373" s="433"/>
      <c r="AM373" s="557" t="s">
        <v>824</v>
      </c>
      <c r="AN373" s="423"/>
      <c r="AO373" s="508"/>
      <c r="AP373" s="546" t="s">
        <v>825</v>
      </c>
      <c r="AQ373" s="547">
        <f t="shared" si="1294"/>
        <v>197989.89873223333</v>
      </c>
      <c r="AR373" s="433"/>
      <c r="AS373" s="557" t="s">
        <v>824</v>
      </c>
      <c r="AT373" s="423"/>
      <c r="AU373" s="508"/>
      <c r="AV373" s="546" t="s">
        <v>825</v>
      </c>
      <c r="AW373" s="547">
        <f t="shared" si="1295"/>
        <v>197989.89873223333</v>
      </c>
      <c r="AX373" s="433"/>
      <c r="AY373" s="557" t="s">
        <v>824</v>
      </c>
      <c r="AZ373" s="423"/>
      <c r="BA373" s="508"/>
      <c r="BB373" s="546" t="s">
        <v>825</v>
      </c>
      <c r="BC373" s="547">
        <f t="shared" si="1296"/>
        <v>197989.89873223333</v>
      </c>
      <c r="BD373" s="433"/>
      <c r="BE373" s="557" t="s">
        <v>824</v>
      </c>
      <c r="BF373" s="423"/>
      <c r="BG373" s="508"/>
      <c r="BH373" s="546" t="s">
        <v>825</v>
      </c>
      <c r="BI373" s="547">
        <f t="shared" si="1297"/>
        <v>197989.89873223333</v>
      </c>
      <c r="BJ373" s="433"/>
      <c r="BK373" s="557" t="s">
        <v>824</v>
      </c>
      <c r="BL373" s="423"/>
      <c r="BM373" s="508"/>
      <c r="BN373" s="546" t="s">
        <v>825</v>
      </c>
      <c r="BO373" s="547">
        <f t="shared" si="1298"/>
        <v>197989.89873223333</v>
      </c>
      <c r="BP373" s="433"/>
      <c r="BQ373" s="557" t="s">
        <v>824</v>
      </c>
      <c r="BR373" s="423"/>
      <c r="BS373" s="508"/>
      <c r="BT373" s="546" t="s">
        <v>825</v>
      </c>
      <c r="BU373" s="547">
        <f t="shared" si="1299"/>
        <v>197989.89873223333</v>
      </c>
      <c r="BV373" s="433"/>
      <c r="BW373" s="557" t="s">
        <v>824</v>
      </c>
      <c r="BX373" s="423"/>
      <c r="BY373" s="508"/>
      <c r="BZ373" s="235"/>
      <c r="CA373" s="547">
        <f t="shared" si="1300"/>
        <v>197989.89873223333</v>
      </c>
      <c r="CB373" s="433"/>
      <c r="CC373" s="557" t="s">
        <v>824</v>
      </c>
      <c r="CD373" s="423"/>
      <c r="CE373" s="508"/>
      <c r="CF373" s="546" t="s">
        <v>825</v>
      </c>
      <c r="CG373" s="547">
        <f t="shared" si="1301"/>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v>400</v>
      </c>
      <c r="H375" s="411" t="e">
        <f>IF(F227=3,0,IF(H227=3,G376*G375,G376*G375/2))</f>
        <v>#REF!</v>
      </c>
      <c r="I375" s="497"/>
      <c r="J375" s="498" t="e">
        <f>J210</f>
        <v>#REF!</v>
      </c>
      <c r="K375" s="499"/>
      <c r="L375" s="415" t="e">
        <f>IF(N227=3,0,IF(L227=3,M375*M376,M376*M375/2))</f>
        <v>#REF!</v>
      </c>
      <c r="M375" s="415">
        <v>500</v>
      </c>
      <c r="N375" s="411" t="e">
        <f>IF(L227=3,0,IF(N227=3,M376*M375,M376*M375/2))</f>
        <v>#REF!</v>
      </c>
      <c r="O375" s="456"/>
      <c r="P375" s="457" t="e">
        <f>P210</f>
        <v>#REF!</v>
      </c>
      <c r="Q375" s="458"/>
      <c r="R375" s="415" t="e">
        <f>IF(T227=3,0,IF(R227=3,S375*S376,S376*S375/2))</f>
        <v>#REF!</v>
      </c>
      <c r="S375" s="415"/>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t="e">
        <f>IF(AL227=3,0,IF(AJ227=3,AK375*AK376,AK376*AK375/2))</f>
        <v>#REF!</v>
      </c>
      <c r="AK375" s="415">
        <f>AK352</f>
        <v>0</v>
      </c>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'Memoria de Calculo'!#REF!/67</f>
        <v>#REF!</v>
      </c>
      <c r="H376" s="417"/>
      <c r="I376" s="501" t="e">
        <f>I245</f>
        <v>#REF!</v>
      </c>
      <c r="J376" s="502"/>
      <c r="K376" s="503" t="e">
        <f>K245</f>
        <v>#REF!</v>
      </c>
      <c r="L376" s="417"/>
      <c r="M376" s="417" t="e">
        <f t="shared" si="1289"/>
        <v>#REF!</v>
      </c>
      <c r="N376" s="417"/>
      <c r="O376" s="461" t="e">
        <f>O245</f>
        <v>#REF!</v>
      </c>
      <c r="P376" s="462"/>
      <c r="Q376" s="463" t="e">
        <f>Q245</f>
        <v>#REF!</v>
      </c>
      <c r="R376" s="417"/>
      <c r="S376" s="417" t="e">
        <f t="shared" si="1290"/>
        <v>#REF!</v>
      </c>
      <c r="T376" s="421"/>
      <c r="U376" s="461" t="e">
        <f>U245</f>
        <v>#REF!</v>
      </c>
      <c r="V376" s="462"/>
      <c r="W376" s="463" t="e">
        <f>W245</f>
        <v>#REF!</v>
      </c>
      <c r="X376" s="417">
        <f>IF(Y375=0,0,IF(X378=Y375/2,Y377/2,Y377*Z378/Y375))</f>
        <v>0</v>
      </c>
      <c r="Y376" s="417" t="e">
        <f t="shared" si="1291"/>
        <v>#REF!</v>
      </c>
      <c r="Z376" s="421">
        <f>IF(Y375=0,0,IF(X378=Y375/2,Y377/2,Y377*X378/Y375))</f>
        <v>0</v>
      </c>
      <c r="AA376" s="461" t="e">
        <f>AA245</f>
        <v>#REF!</v>
      </c>
      <c r="AB376" s="462"/>
      <c r="AC376" s="463" t="e">
        <f>AC245</f>
        <v>#REF!</v>
      </c>
      <c r="AD376" s="417">
        <f>IF(AE375=0,0,IF(AD378=AE375/2,AE377/2,AE377*AF378/AE375))</f>
        <v>0</v>
      </c>
      <c r="AE376" s="417" t="e">
        <f t="shared" si="1292"/>
        <v>#REF!</v>
      </c>
      <c r="AF376" s="421">
        <f>IF(AE375=0,0,IF(AD378=AE375/2,AE377/2,AE377*AD378/AE375))</f>
        <v>0</v>
      </c>
      <c r="AG376" s="461" t="e">
        <f>AG245</f>
        <v>#REF!</v>
      </c>
      <c r="AH376" s="462"/>
      <c r="AI376" s="463" t="e">
        <f>AI245</f>
        <v>#REF!</v>
      </c>
      <c r="AJ376" s="417">
        <f>IF(AK375=0,0,IF(AJ378=AK375/2,AK377/2,AK377*AL378/AK375))</f>
        <v>0</v>
      </c>
      <c r="AK376" s="415" t="e">
        <f>AE376</f>
        <v>#REF!</v>
      </c>
      <c r="AL376" s="421">
        <f>IF(AK375=0,0,IF(AJ378=AK375/2,AK377/2,AK377*AJ378/AK375))</f>
        <v>0</v>
      </c>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1295"/>
        <v>#REF!</v>
      </c>
      <c r="AX376" s="421">
        <f>IF(AW375=0,0,IF(AV378=AW375/2,AW377/2,AW377*AV378/AW375))</f>
        <v>0</v>
      </c>
      <c r="AY376" s="461" t="e">
        <f>AY245</f>
        <v>#REF!</v>
      </c>
      <c r="AZ376" s="462"/>
      <c r="BA376" s="463" t="e">
        <f>BA245</f>
        <v>#REF!</v>
      </c>
      <c r="BB376" s="417">
        <f>IF(BC375=0,0,IF(BB378=BC375/2,BC377/2,BC377*BD378/BC375))</f>
        <v>0</v>
      </c>
      <c r="BC376" s="415" t="e">
        <f t="shared" si="1296"/>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f>IF(Z227=3,0,IF(X227=3,0,IF(Y375=0,0,-1*(W376+AA376)/Y375)))</f>
        <v>0</v>
      </c>
      <c r="Y377" s="423"/>
      <c r="Z377" s="569">
        <f>IF(X227=3,0,IF(Z227=3,0,IF(Y375=0,0,(W376+AA376)/Y375)))</f>
        <v>0</v>
      </c>
      <c r="AA377" s="464"/>
      <c r="AB377" s="465" t="e">
        <f>AB261</f>
        <v>#REF!</v>
      </c>
      <c r="AC377" s="466"/>
      <c r="AD377" s="427">
        <f>IF(AF227=3,0,IF(AD227=3,0,IF(AE375=0,0,-1*(AC376+AG376)/AE375)))</f>
        <v>0</v>
      </c>
      <c r="AE377" s="423"/>
      <c r="AF377" s="569">
        <f>IF(AD227=3,0,IF(AF227=3,0,IF(AE375=0,0,(AC376+AG376)/AE375)))</f>
        <v>0</v>
      </c>
      <c r="AG377" s="464"/>
      <c r="AH377" s="465" t="e">
        <f>AH261</f>
        <v>#REF!</v>
      </c>
      <c r="AI377" s="466"/>
      <c r="AJ377" s="427">
        <f>IF(AL227=3,0,IF(AJ227=3,0,IF(AK375=0,0,-1*(AI376+AM376)/AK375)))</f>
        <v>0</v>
      </c>
      <c r="AK377" s="423"/>
      <c r="AL377" s="569">
        <f>IF(AJ227=3,0,IF(AL227=3,0,IF(AK375=0,0,(AI376+AM376)/AK375)))</f>
        <v>0</v>
      </c>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t="e">
        <f>IF(P383=0,0,P388+P389+P390)</f>
        <v>#REF!</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v>300</v>
      </c>
      <c r="E383" s="417"/>
      <c r="F383" s="433"/>
      <c r="G383" s="417"/>
      <c r="H383" s="433"/>
      <c r="I383" s="417" t="s">
        <v>409</v>
      </c>
      <c r="J383" s="449">
        <f>D383</f>
        <v>300</v>
      </c>
      <c r="K383" s="417"/>
      <c r="L383" s="433"/>
      <c r="M383" s="417"/>
      <c r="N383" s="433"/>
      <c r="O383" s="417" t="s">
        <v>409</v>
      </c>
      <c r="P383" s="449">
        <f>J383</f>
        <v>300</v>
      </c>
      <c r="Q383" s="417"/>
      <c r="R383" s="433"/>
      <c r="S383" s="417"/>
      <c r="T383" s="433"/>
      <c r="U383" s="417" t="s">
        <v>409</v>
      </c>
      <c r="V383" s="449"/>
      <c r="W383" s="417"/>
      <c r="X383" s="433"/>
      <c r="Y383" s="417"/>
      <c r="Z383" s="433"/>
      <c r="AA383" s="417" t="s">
        <v>409</v>
      </c>
      <c r="AB383" s="449"/>
      <c r="AC383" s="417"/>
      <c r="AD383" s="433"/>
      <c r="AE383" s="417"/>
      <c r="AF383" s="433"/>
      <c r="AG383" s="417" t="s">
        <v>409</v>
      </c>
      <c r="AH383" s="449">
        <f>AB383</f>
        <v>0</v>
      </c>
      <c r="AI383" s="417"/>
      <c r="AJ383" s="433"/>
      <c r="AK383" s="417"/>
      <c r="AL383" s="433"/>
      <c r="AM383" s="417" t="s">
        <v>409</v>
      </c>
      <c r="AN383" s="449">
        <f>AH383</f>
        <v>0</v>
      </c>
      <c r="AO383" s="417"/>
      <c r="AP383" s="433"/>
      <c r="AQ383" s="417"/>
      <c r="AR383" s="433"/>
      <c r="AS383" s="417" t="s">
        <v>409</v>
      </c>
      <c r="AT383" s="449">
        <f>AN383</f>
        <v>0</v>
      </c>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45000</v>
      </c>
      <c r="B384" s="559">
        <v>30</v>
      </c>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ref="V384:V385" si="1302">P384</f>
        <v>67500</v>
      </c>
      <c r="W384" s="417"/>
      <c r="X384" s="433"/>
      <c r="Y384" s="417"/>
      <c r="Z384" s="433"/>
      <c r="AA384" s="417"/>
      <c r="AB384" s="451">
        <f>AE389</f>
        <v>118</v>
      </c>
      <c r="AC384" s="417"/>
      <c r="AD384" s="433"/>
      <c r="AE384" s="417"/>
      <c r="AF384" s="433"/>
      <c r="AG384" s="417"/>
      <c r="AH384" s="451">
        <f>AK389</f>
        <v>118</v>
      </c>
      <c r="AI384" s="417"/>
      <c r="AJ384" s="433"/>
      <c r="AK384" s="417"/>
      <c r="AL384" s="433"/>
      <c r="AM384" s="417"/>
      <c r="AN384" s="451">
        <f>AQ389</f>
        <v>118</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D362</f>
        <v>197989.89873223333</v>
      </c>
      <c r="E385" s="417"/>
      <c r="F385" s="433"/>
      <c r="G385" s="417"/>
      <c r="H385" s="433"/>
      <c r="I385" s="417"/>
      <c r="J385" s="451">
        <f>J362</f>
        <v>197989.89873223333</v>
      </c>
      <c r="K385" s="417"/>
      <c r="L385" s="433"/>
      <c r="M385" s="417"/>
      <c r="N385" s="433"/>
      <c r="O385" s="417"/>
      <c r="P385" s="451">
        <f>J385</f>
        <v>197989.89873223333</v>
      </c>
      <c r="Q385" s="417"/>
      <c r="R385" s="433"/>
      <c r="S385" s="417"/>
      <c r="T385" s="433"/>
      <c r="U385" s="417"/>
      <c r="V385" s="451">
        <f t="shared" si="1302"/>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f>
        <v>64800</v>
      </c>
      <c r="E386" s="417"/>
      <c r="F386" s="433"/>
      <c r="G386" s="417"/>
      <c r="H386" s="433"/>
      <c r="I386" s="417"/>
      <c r="J386" s="451">
        <f>M391</f>
        <v>216</v>
      </c>
      <c r="K386" s="417"/>
      <c r="L386" s="433"/>
      <c r="M386" s="417"/>
      <c r="N386" s="433"/>
      <c r="O386" s="417"/>
      <c r="P386" s="451">
        <f>P383*S391</f>
        <v>64800</v>
      </c>
      <c r="Q386" s="417"/>
      <c r="R386" s="433"/>
      <c r="S386" s="417"/>
      <c r="T386" s="433"/>
      <c r="U386" s="417"/>
      <c r="V386" s="451">
        <f>V383*Y391</f>
        <v>0</v>
      </c>
      <c r="W386" s="417"/>
      <c r="X386" s="433"/>
      <c r="Y386" s="417"/>
      <c r="Z386" s="433"/>
      <c r="AA386" s="417"/>
      <c r="AB386" s="451">
        <f>AB383*AE391</f>
        <v>0</v>
      </c>
      <c r="AC386" s="417"/>
      <c r="AD386" s="433"/>
      <c r="AE386" s="417"/>
      <c r="AF386" s="433"/>
      <c r="AG386" s="417"/>
      <c r="AH386" s="451">
        <f>AH383*AK391</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20</v>
      </c>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40</v>
      </c>
      <c r="Z387" s="433"/>
      <c r="AA387" s="417" t="s">
        <v>834</v>
      </c>
      <c r="AB387" s="452"/>
      <c r="AC387" s="417"/>
      <c r="AD387" s="433" t="s">
        <v>846</v>
      </c>
      <c r="AE387" s="561">
        <v>22</v>
      </c>
      <c r="AF387" s="433"/>
      <c r="AG387" s="417" t="s">
        <v>834</v>
      </c>
      <c r="AH387" s="452"/>
      <c r="AI387" s="417"/>
      <c r="AJ387" s="433" t="s">
        <v>846</v>
      </c>
      <c r="AK387" s="561">
        <v>22</v>
      </c>
      <c r="AL387" s="433"/>
      <c r="AM387" s="417" t="s">
        <v>834</v>
      </c>
      <c r="AN387" s="452"/>
      <c r="AO387" s="417"/>
      <c r="AP387" s="433" t="s">
        <v>846</v>
      </c>
      <c r="AQ387" s="561">
        <v>22</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26666.666666666668</v>
      </c>
      <c r="Z389" s="433"/>
      <c r="AA389" s="563" t="s">
        <v>836</v>
      </c>
      <c r="AB389" s="451"/>
      <c r="AC389" s="417"/>
      <c r="AD389" s="433"/>
      <c r="AE389" s="451">
        <v>118</v>
      </c>
      <c r="AF389" s="433"/>
      <c r="AG389" s="417" t="s">
        <v>836</v>
      </c>
      <c r="AH389" s="451"/>
      <c r="AI389" s="417"/>
      <c r="AJ389" s="433"/>
      <c r="AK389" s="451">
        <v>118</v>
      </c>
      <c r="AL389" s="433"/>
      <c r="AM389" s="417" t="s">
        <v>836</v>
      </c>
      <c r="AN389" s="451"/>
      <c r="AO389" s="417"/>
      <c r="AP389" s="433"/>
      <c r="AQ389" s="451">
        <v>118</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30</v>
      </c>
      <c r="G390" s="450" t="s">
        <v>591</v>
      </c>
      <c r="H390" s="433"/>
      <c r="I390" s="561" t="s">
        <v>837</v>
      </c>
      <c r="J390" s="452" t="e">
        <f>IF(J383=0,0,-1*(J377+J398)/J383)</f>
        <v>#REF!</v>
      </c>
      <c r="K390" s="417"/>
      <c r="L390" s="564">
        <v>30</v>
      </c>
      <c r="M390" s="450" t="s">
        <v>591</v>
      </c>
      <c r="N390" s="433"/>
      <c r="O390" s="561" t="s">
        <v>837</v>
      </c>
      <c r="P390" s="452" t="e">
        <f>IF(P383=0,0,-1*(P377+P398)/P383)</f>
        <v>#REF!</v>
      </c>
      <c r="Q390" s="417"/>
      <c r="R390" s="564">
        <v>30</v>
      </c>
      <c r="S390" s="450" t="s">
        <v>591</v>
      </c>
      <c r="T390" s="433"/>
      <c r="U390" s="423" t="s">
        <v>837</v>
      </c>
      <c r="V390" s="452">
        <f>IF(V383=0,0,-1*(V377+V398)/V383)</f>
        <v>0</v>
      </c>
      <c r="W390" s="417"/>
      <c r="X390" s="564">
        <v>20</v>
      </c>
      <c r="Y390" s="450" t="s">
        <v>591</v>
      </c>
      <c r="Z390" s="433"/>
      <c r="AA390" s="561" t="s">
        <v>837</v>
      </c>
      <c r="AB390" s="452">
        <f>IF(AB383=0,0,-1*(AB377+AB398)/AB383)</f>
        <v>0</v>
      </c>
      <c r="AC390" s="417"/>
      <c r="AD390" s="564"/>
      <c r="AE390" s="450" t="s">
        <v>591</v>
      </c>
      <c r="AF390" s="433"/>
      <c r="AG390" s="423" t="s">
        <v>837</v>
      </c>
      <c r="AH390" s="452">
        <f>IF(AH383=0,0,-1*(AH377+AH398)/AH383)</f>
        <v>0</v>
      </c>
      <c r="AI390" s="417"/>
      <c r="AJ390" s="564"/>
      <c r="AK390" s="450" t="s">
        <v>591</v>
      </c>
      <c r="AL390" s="433"/>
      <c r="AM390" s="423" t="s">
        <v>837</v>
      </c>
      <c r="AN390" s="452">
        <f>IF(AN383=0,0,-1*(AN377+AN398)/AN383)</f>
        <v>0</v>
      </c>
      <c r="AO390" s="417"/>
      <c r="AP390" s="564"/>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216</v>
      </c>
      <c r="H391" s="433"/>
      <c r="I391" s="565" t="s">
        <v>838</v>
      </c>
      <c r="J391" s="451">
        <f>J387*J383/2</f>
        <v>0</v>
      </c>
      <c r="K391" s="417"/>
      <c r="L391" s="433"/>
      <c r="M391" s="575">
        <f>M387*L390*2400/10000</f>
        <v>216</v>
      </c>
      <c r="N391" s="433"/>
      <c r="O391" s="565" t="s">
        <v>838</v>
      </c>
      <c r="P391" s="451">
        <f>P387*P383/2</f>
        <v>0</v>
      </c>
      <c r="Q391" s="417"/>
      <c r="R391" s="433"/>
      <c r="S391" s="575">
        <f>S387*R390*2400/10000</f>
        <v>216</v>
      </c>
      <c r="T391" s="433"/>
      <c r="U391" s="500" t="s">
        <v>838</v>
      </c>
      <c r="V391" s="451">
        <f>V387*V383/2</f>
        <v>0</v>
      </c>
      <c r="W391" s="417"/>
      <c r="X391" s="433"/>
      <c r="Y391" s="575">
        <f>Y387*X390*2400/10000</f>
        <v>192</v>
      </c>
      <c r="Z391" s="433"/>
      <c r="AA391" s="565" t="s">
        <v>838</v>
      </c>
      <c r="AB391" s="451">
        <f>AB387*AB383/2</f>
        <v>0</v>
      </c>
      <c r="AC391" s="417"/>
      <c r="AD391" s="433"/>
      <c r="AE391" s="575">
        <f>AE387/12000</f>
        <v>0.0018333333333333333</v>
      </c>
      <c r="AF391" s="433"/>
      <c r="AG391" s="500" t="s">
        <v>838</v>
      </c>
      <c r="AH391" s="451">
        <f>AH387*AH383/2</f>
        <v>0</v>
      </c>
      <c r="AI391" s="417"/>
      <c r="AJ391" s="433"/>
      <c r="AK391" s="575">
        <f>AK387/12000</f>
        <v>0.0018333333333333333</v>
      </c>
      <c r="AL391" s="433"/>
      <c r="AM391" s="500" t="s">
        <v>838</v>
      </c>
      <c r="AN391" s="451">
        <f>AN387*AN383/2</f>
        <v>0</v>
      </c>
      <c r="AO391" s="417"/>
      <c r="AP391" s="433"/>
      <c r="AQ391" s="575">
        <f>AQ387/12000</f>
        <v>0.0018333333333333333</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D385</f>
        <v>197989.89873223333</v>
      </c>
      <c r="H393" s="433"/>
      <c r="I393" s="567" t="s">
        <v>840</v>
      </c>
      <c r="J393" s="452" t="e">
        <f>IF(J383=0,0,(J377+J398)/J383)</f>
        <v>#REF!</v>
      </c>
      <c r="K393" s="417"/>
      <c r="L393" s="546" t="s">
        <v>387</v>
      </c>
      <c r="M393" s="235">
        <f>J385</f>
        <v>197989.89873223333</v>
      </c>
      <c r="N393" s="433"/>
      <c r="O393" s="567" t="s">
        <v>840</v>
      </c>
      <c r="P393" s="452" t="e">
        <f>IF(P383=0,0,(P377+P398)/P383)</f>
        <v>#REF!</v>
      </c>
      <c r="Q393" s="417"/>
      <c r="R393" s="546" t="s">
        <v>387</v>
      </c>
      <c r="S393" s="235">
        <f>P385</f>
        <v>197989.89873223333</v>
      </c>
      <c r="T393" s="433"/>
      <c r="U393" s="508" t="s">
        <v>840</v>
      </c>
      <c r="V393" s="452">
        <f>IF(V383=0,0,(V377+V398)/V383)</f>
        <v>0</v>
      </c>
      <c r="W393" s="417"/>
      <c r="X393" s="546" t="s">
        <v>387</v>
      </c>
      <c r="Y393" s="235">
        <f>V385</f>
        <v>197989.89873223333</v>
      </c>
      <c r="Z393" s="433"/>
      <c r="AA393" s="567" t="s">
        <v>840</v>
      </c>
      <c r="AB393" s="452">
        <f>IF(AB383=0,0,(AB377+AB398)/AB383)</f>
        <v>0</v>
      </c>
      <c r="AC393" s="417"/>
      <c r="AD393" s="546" t="s">
        <v>387</v>
      </c>
      <c r="AE393" s="235">
        <f>Y393</f>
        <v>197989.89873223333</v>
      </c>
      <c r="AF393" s="433"/>
      <c r="AG393" s="508" t="s">
        <v>840</v>
      </c>
      <c r="AH393" s="452">
        <f>IF(AH383=0,0,(AH377+AH398)/AH383)</f>
        <v>0</v>
      </c>
      <c r="AI393" s="417"/>
      <c r="AJ393" s="546" t="s">
        <v>825</v>
      </c>
      <c r="AK393" s="235">
        <f>AE393</f>
        <v>197989.89873223333</v>
      </c>
      <c r="AL393" s="433"/>
      <c r="AM393" s="508" t="s">
        <v>840</v>
      </c>
      <c r="AN393" s="452">
        <f>IF(AN383=0,0,(AN377+AN398)/AN383)</f>
        <v>0</v>
      </c>
      <c r="AO393" s="417"/>
      <c r="AP393" s="546" t="s">
        <v>825</v>
      </c>
      <c r="AQ393" s="235">
        <f>AK393</f>
        <v>197989.89873223333</v>
      </c>
      <c r="AR393" s="433"/>
      <c r="AS393" s="508" t="s">
        <v>840</v>
      </c>
      <c r="AT393" s="452">
        <f>IF(AT383=0,0,(AT377+AT398)/AT383)</f>
        <v>0</v>
      </c>
      <c r="AU393" s="417"/>
      <c r="AV393" s="546" t="s">
        <v>825</v>
      </c>
      <c r="AW393" s="235">
        <f>AQ393</f>
        <v>197989.89873223333</v>
      </c>
      <c r="AX393" s="433"/>
      <c r="AY393" s="567" t="s">
        <v>840</v>
      </c>
      <c r="AZ393" s="452">
        <f>IF(AZ383=0,0,(AZ377+AZ398)/AZ383)</f>
        <v>0</v>
      </c>
      <c r="BA393" s="417"/>
      <c r="BB393" s="546" t="s">
        <v>387</v>
      </c>
      <c r="BC393" s="235">
        <f>AW393</f>
        <v>197989.89873223333</v>
      </c>
      <c r="BD393" s="433"/>
      <c r="BE393" s="508" t="s">
        <v>840</v>
      </c>
      <c r="BF393" s="452">
        <f>IF(BF383=0,0,(BF377+BF398)/BF383)</f>
        <v>0</v>
      </c>
      <c r="BG393" s="417"/>
      <c r="BH393" s="546" t="s">
        <v>825</v>
      </c>
      <c r="BI393" s="235">
        <f>BC393</f>
        <v>197989.89873223333</v>
      </c>
      <c r="BJ393" s="433"/>
      <c r="BK393" s="508" t="s">
        <v>840</v>
      </c>
      <c r="BL393" s="452">
        <f>IF(BL383=0,0,(BL377+BL398)/BL383)</f>
        <v>0</v>
      </c>
      <c r="BM393" s="417"/>
      <c r="BN393" s="546" t="s">
        <v>825</v>
      </c>
      <c r="BO393" s="235">
        <f>BI393</f>
        <v>197989.89873223333</v>
      </c>
      <c r="BP393" s="433"/>
      <c r="BQ393" s="508" t="s">
        <v>840</v>
      </c>
      <c r="BR393" s="452">
        <f>IF(BR383=0,0,(BR377+BR398)/BR383)</f>
        <v>0</v>
      </c>
      <c r="BS393" s="417"/>
      <c r="BT393" s="546" t="s">
        <v>825</v>
      </c>
      <c r="BU393" s="235">
        <f>BO393</f>
        <v>197989.89873223333</v>
      </c>
      <c r="BV393" s="433"/>
      <c r="BW393" s="508" t="s">
        <v>840</v>
      </c>
      <c r="BX393" s="452">
        <f>IF(BX383=0,0,(BX377+BX398)/BX383)</f>
        <v>0</v>
      </c>
      <c r="BY393" s="417"/>
      <c r="BZ393" s="546" t="s">
        <v>387</v>
      </c>
      <c r="CA393" s="235">
        <f>BU393</f>
        <v>197989.89873223333</v>
      </c>
      <c r="CB393" s="433"/>
      <c r="CC393" s="508" t="s">
        <v>840</v>
      </c>
      <c r="CD393" s="452">
        <f>IF(CD383=0,0,(CD377+CD398)/CD383)</f>
        <v>0</v>
      </c>
      <c r="CE393" s="417"/>
      <c r="CF393" s="546" t="s">
        <v>825</v>
      </c>
      <c r="CG393" s="235">
        <f>CA393</f>
        <v>197989.89873223333</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t="e">
        <f>P391+P392+P393</f>
        <v>#REF!</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847</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SUM(A358:A395)</f>
        <v>#REF!</v>
      </c>
      <c r="B398" s="235"/>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B399" s="235"/>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4" t="e">
        <f>D379+D386</f>
        <v>#REF!</v>
      </c>
      <c r="D400" s="595"/>
      <c r="E400" s="596"/>
      <c r="F400" s="417"/>
      <c r="G400" s="235"/>
      <c r="H400" s="235"/>
      <c r="I400" s="597"/>
      <c r="J400" s="595"/>
      <c r="K400" s="596"/>
      <c r="L400" s="417"/>
      <c r="M400" s="235"/>
      <c r="N400" s="235"/>
      <c r="O400" s="597"/>
      <c r="P400" s="595" t="e">
        <f>P379+P386</f>
        <v>#REF!</v>
      </c>
      <c r="Q400" s="596"/>
      <c r="R400" s="417"/>
      <c r="S400" s="235"/>
      <c r="T400" s="235"/>
      <c r="U400" s="597"/>
      <c r="V400" s="595" t="e">
        <f>V379+V386</f>
        <v>#REF!</v>
      </c>
      <c r="W400" s="596"/>
      <c r="X400" s="417"/>
      <c r="Y400" s="235"/>
      <c r="Z400" s="235"/>
      <c r="AA400" s="597" t="e">
        <f>AB379+AB386</f>
        <v>#REF!</v>
      </c>
      <c r="AB400" s="595"/>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0</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row r="440">
      <c r="A440" s="294" t="s">
        <v>471</v>
      </c>
      <c r="B440" s="295"/>
      <c r="C440" s="295"/>
      <c r="D440" s="295"/>
      <c r="E440" s="295"/>
      <c r="F440" s="295"/>
      <c r="G440" s="295"/>
      <c r="H440" s="296"/>
      <c r="I440" s="2"/>
      <c r="J440" s="2"/>
      <c r="K440" s="2"/>
      <c r="L440" s="2"/>
      <c r="M440" s="252"/>
      <c r="N440" s="294" t="s">
        <v>467</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85">
        <v>200</v>
      </c>
      <c r="C441" s="94" t="s">
        <v>488</v>
      </c>
      <c r="D441" s="85">
        <f>B441*0.8*0.85</f>
        <v>136</v>
      </c>
      <c r="E441" s="2"/>
      <c r="F441" s="2"/>
      <c r="G441" s="94" t="s">
        <v>489</v>
      </c>
      <c r="H441" s="304" t="e">
        <f>I376/10000</f>
        <v>#REF!</v>
      </c>
      <c r="I441" s="173" t="s">
        <v>529</v>
      </c>
      <c r="J441" s="85"/>
      <c r="K441" s="2"/>
      <c r="L441" s="2"/>
      <c r="M441" s="252"/>
      <c r="N441" s="302" t="s">
        <v>487</v>
      </c>
      <c r="O441" s="85">
        <v>200</v>
      </c>
      <c r="P441" s="94" t="s">
        <v>488</v>
      </c>
      <c r="Q441" s="85">
        <f>O441*0.8*0.85</f>
        <v>136</v>
      </c>
      <c r="R441" s="2"/>
      <c r="S441" s="2"/>
      <c r="T441" s="94" t="s">
        <v>489</v>
      </c>
      <c r="U441" s="187" t="e">
        <f>H441</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0.011428571428571429</v>
      </c>
      <c r="E442" s="2"/>
      <c r="F442" s="2"/>
      <c r="G442" s="2"/>
      <c r="H442" s="20" t="e">
        <f t="shared" ref="H442:H444" si="1303">AN455</f>
        <v>#REF!</v>
      </c>
      <c r="I442" s="313">
        <v>5</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1304">BA455</f>
        <v>#REF!</v>
      </c>
      <c r="V442" s="313">
        <v>5</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0.0022213150075601146</v>
      </c>
      <c r="E443" s="2"/>
      <c r="F443" s="2"/>
      <c r="G443" s="2"/>
      <c r="H443" s="20" t="e">
        <f t="shared" si="1303"/>
        <v>#REF!</v>
      </c>
      <c r="I443" s="2">
        <v>2</v>
      </c>
      <c r="J443" s="85" t="s">
        <v>547</v>
      </c>
      <c r="K443" s="85">
        <f>2.54*0.25</f>
        <v>0.63500000000000001</v>
      </c>
      <c r="L443" s="2">
        <f t="shared" ref="L443:L448" si="1305">3.1416*((K443/2)^2)</f>
        <v>0.31669291500000002</v>
      </c>
      <c r="M443" s="252"/>
      <c r="N443" s="302" t="s">
        <v>508</v>
      </c>
      <c r="O443" s="85">
        <v>0.80000000000000004</v>
      </c>
      <c r="P443" s="94" t="s">
        <v>509</v>
      </c>
      <c r="Q443" s="85">
        <f>0.8*(SQRT(Q441))/O442</f>
        <v>0.0022213150075601146</v>
      </c>
      <c r="R443" s="2"/>
      <c r="S443" s="2"/>
      <c r="T443" s="2"/>
      <c r="U443" s="20" t="e">
        <f t="shared" si="1304"/>
        <v>#REF!</v>
      </c>
      <c r="V443" s="2">
        <v>2</v>
      </c>
      <c r="W443" s="85" t="s">
        <v>547</v>
      </c>
      <c r="X443" s="85">
        <f>2.54*0.25</f>
        <v>0.63500000000000001</v>
      </c>
      <c r="Y443" s="2">
        <f t="shared" ref="Y443:Y448" si="1306">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1307">D444*(1-(0.5*D444))</f>
        <v>0.29065743944636679</v>
      </c>
      <c r="F444" s="2"/>
      <c r="G444" s="94" t="s">
        <v>518</v>
      </c>
      <c r="H444" s="20" t="e">
        <f t="shared" si="1303"/>
        <v>#REF!</v>
      </c>
      <c r="I444" s="2">
        <v>3</v>
      </c>
      <c r="J444" s="85" t="s">
        <v>559</v>
      </c>
      <c r="K444" s="85">
        <f>2.54*3/8</f>
        <v>0.95250000000000001</v>
      </c>
      <c r="L444" s="2">
        <f t="shared" si="1305"/>
        <v>0.71255905875000003</v>
      </c>
      <c r="M444" s="252"/>
      <c r="N444" s="302" t="s">
        <v>516</v>
      </c>
      <c r="O444" s="85">
        <v>2400</v>
      </c>
      <c r="P444" s="94" t="s">
        <v>517</v>
      </c>
      <c r="Q444" s="85">
        <f>Q442*O442/Q441</f>
        <v>0.35294117647058826</v>
      </c>
      <c r="R444" s="85">
        <f t="shared" ref="R444:R445" si="1308">Q444*(1-(0.5*Q444))</f>
        <v>0.29065743944636679</v>
      </c>
      <c r="S444" s="2"/>
      <c r="T444" s="94" t="s">
        <v>518</v>
      </c>
      <c r="U444" s="20" t="e">
        <f t="shared" si="1304"/>
        <v>#REF!</v>
      </c>
      <c r="V444" s="2">
        <v>3</v>
      </c>
      <c r="W444" s="85" t="s">
        <v>559</v>
      </c>
      <c r="X444" s="85">
        <f>2.54*3/8</f>
        <v>0.95250000000000001</v>
      </c>
      <c r="Y444" s="2">
        <f t="shared" si="1306"/>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0.068599434057003542</v>
      </c>
      <c r="E445" s="85">
        <f t="shared" si="1307"/>
        <v>0.066246492880532956</v>
      </c>
      <c r="F445" s="2"/>
      <c r="G445" s="94" t="s">
        <v>527</v>
      </c>
      <c r="H445" s="20" t="e">
        <f>H444*D441/B442</f>
        <v>#REF!</v>
      </c>
      <c r="I445" s="2">
        <v>4</v>
      </c>
      <c r="J445" s="85" t="s">
        <v>560</v>
      </c>
      <c r="K445" s="255">
        <f>K443*2</f>
        <v>1.27</v>
      </c>
      <c r="L445" s="2">
        <f t="shared" si="1305"/>
        <v>1.2667716600000001</v>
      </c>
      <c r="M445" s="252"/>
      <c r="N445" s="302"/>
      <c r="O445" s="85"/>
      <c r="P445" s="94" t="s">
        <v>526</v>
      </c>
      <c r="Q445" s="85">
        <f>Q443*O442/Q441</f>
        <v>0.068599434057003542</v>
      </c>
      <c r="R445" s="85">
        <f t="shared" si="1308"/>
        <v>0.066246492880532956</v>
      </c>
      <c r="S445" s="2"/>
      <c r="T445" s="94" t="s">
        <v>527</v>
      </c>
      <c r="U445" s="20" t="e">
        <f>U444*Q441/O442</f>
        <v>#REF!</v>
      </c>
      <c r="V445" s="2">
        <v>4</v>
      </c>
      <c r="W445" s="85" t="s">
        <v>560</v>
      </c>
      <c r="X445" s="255">
        <f>X443*2</f>
        <v>1.27</v>
      </c>
      <c r="Y445" s="2">
        <f t="shared" si="1306"/>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40</v>
      </c>
      <c r="C446" s="94" t="s">
        <v>533</v>
      </c>
      <c r="D446" s="2" t="e">
        <f>SQRT((H441*10000)/(B443*D441*B447*E444))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1305"/>
        <v>1.9793307187499998</v>
      </c>
      <c r="M446" s="252"/>
      <c r="N446" s="302" t="s">
        <v>532</v>
      </c>
      <c r="O446" s="85">
        <f t="shared" ref="O446:O447" si="1309">B446</f>
        <v>40</v>
      </c>
      <c r="P446" s="94" t="s">
        <v>533</v>
      </c>
      <c r="Q446" s="2" t="e">
        <f>SQRT((U441)/(O443*Q441*O447*R444))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1306"/>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15</v>
      </c>
      <c r="C447" s="94" t="s">
        <v>545</v>
      </c>
      <c r="D447" s="2" t="e">
        <f>SQRT((H441*10000)/(B443*D441*B447*E445))</f>
        <v>#REF!</v>
      </c>
      <c r="E447" s="2" t="e">
        <f>IF(D447&lt;B446,"pasa el peralte con ro min","no pasa el peralte")</f>
        <v>#REF!</v>
      </c>
      <c r="F447" s="2"/>
      <c r="G447" s="94" t="s">
        <v>546</v>
      </c>
      <c r="H447" s="187">
        <f>IF(I442=I443,L443,IF(I442=I444,L444,IF(I442=I445,L445,IF(I442=I446,L446,IF(I442=I447,L447,IF(I442=I448,L448,"escribe as"))))))</f>
        <v>1.9793307187499998</v>
      </c>
      <c r="I447" s="2">
        <v>6</v>
      </c>
      <c r="J447" s="85" t="s">
        <v>580</v>
      </c>
      <c r="K447" s="85">
        <f>2.54*0.75</f>
        <v>1.905</v>
      </c>
      <c r="L447" s="2">
        <f t="shared" si="1305"/>
        <v>2.8502362350000001</v>
      </c>
      <c r="M447" s="252"/>
      <c r="N447" s="302" t="s">
        <v>544</v>
      </c>
      <c r="O447" s="85">
        <f t="shared" si="1309"/>
        <v>15</v>
      </c>
      <c r="P447" s="94" t="s">
        <v>545</v>
      </c>
      <c r="Q447" s="2" t="e">
        <f>SQRT((U441)/(O443*Q441*O447*R445))</f>
        <v>#REF!</v>
      </c>
      <c r="R447" s="2" t="e">
        <f>IF(Q447&lt;O446,"pasa el peralte con ro min","no pasa el peralte")</f>
        <v>#REF!</v>
      </c>
      <c r="S447" s="2"/>
      <c r="T447" s="94" t="s">
        <v>546</v>
      </c>
      <c r="U447" s="187">
        <f>IF(V442=V443,Y443,IF(V442=V444,Y444,IF(V442=V445,Y445,IF(V442=V446,Y446,IF(V442=V447,Y447,IF(V442=V448,Y448,"escribe as"))))))</f>
        <v>1.9793307187499998</v>
      </c>
      <c r="V447" s="2">
        <v>6</v>
      </c>
      <c r="W447" s="85" t="s">
        <v>580</v>
      </c>
      <c r="X447" s="85">
        <f>2.54*0.75</f>
        <v>1.905</v>
      </c>
      <c r="Y447" s="2">
        <f t="shared" si="1306"/>
        <v>2.8502362350000001</v>
      </c>
      <c r="Z447" s="252"/>
      <c r="AA447" s="252"/>
      <c r="AB447" s="252"/>
      <c r="AC447" s="2" t="e">
        <f>H441/(0.9*D441*B447*B446*B446)</f>
        <v>#REF!</v>
      </c>
      <c r="AD447" s="2" t="e">
        <f t="shared" ref="AD447:AD457" si="1310">AC447/(1-(0.5*AE447))</f>
        <v>#REF!</v>
      </c>
      <c r="AE447" s="2">
        <v>0.035999999999999997</v>
      </c>
      <c r="AF447" s="2" t="e">
        <f>AC457</f>
        <v>#REF!</v>
      </c>
      <c r="AG447" s="2" t="e">
        <f t="shared" ref="AG447:AG457" si="1311">AF447/(1-(0.5*AH447))</f>
        <v>#REF!</v>
      </c>
      <c r="AH447" s="2" t="e">
        <f>AD457</f>
        <v>#REF!</v>
      </c>
      <c r="AI447" s="2" t="e">
        <f>AF457</f>
        <v>#REF!</v>
      </c>
      <c r="AJ447" s="2" t="e">
        <f t="shared" ref="AJ447:AJ457" si="1312">AI447/(1-(0.5*AK447))</f>
        <v>#REF!</v>
      </c>
      <c r="AK447" s="2" t="e">
        <f>AG457</f>
        <v>#REF!</v>
      </c>
      <c r="AL447" s="2" t="e">
        <f>AI457</f>
        <v>#REF!</v>
      </c>
      <c r="AM447" s="2" t="e">
        <f t="shared" ref="AM447:AM457" si="1313">AL447/(1-(0.5*AN447))</f>
        <v>#REF!</v>
      </c>
      <c r="AN447" s="2" t="e">
        <f>AJ457</f>
        <v>#REF!</v>
      </c>
      <c r="AO447" s="2"/>
      <c r="AP447" s="2" t="e">
        <f>U441/(0.9*Q441*O447*O446*O446)</f>
        <v>#REF!</v>
      </c>
      <c r="AQ447" s="2" t="e">
        <f t="shared" ref="AQ447:AQ457" si="1314">AP447/(1-(0.5*AR447))</f>
        <v>#REF!</v>
      </c>
      <c r="AR447" s="2">
        <v>0.035999999999999997</v>
      </c>
      <c r="AS447" s="2" t="e">
        <f>AP457</f>
        <v>#REF!</v>
      </c>
      <c r="AT447" s="2" t="e">
        <f t="shared" ref="AT447:AT457" si="1315">AS447/(1-(0.5*AU447))</f>
        <v>#REF!</v>
      </c>
      <c r="AU447" s="2" t="e">
        <f>AQ457</f>
        <v>#REF!</v>
      </c>
      <c r="AV447" s="2" t="e">
        <f>AS457</f>
        <v>#REF!</v>
      </c>
      <c r="AW447" s="2" t="e">
        <f t="shared" ref="AW447:AW457" si="1316">AV447/(1-(0.5*AX447))</f>
        <v>#REF!</v>
      </c>
      <c r="AX447" s="2" t="e">
        <f>AT457</f>
        <v>#REF!</v>
      </c>
      <c r="AY447" s="2" t="e">
        <f>AV457</f>
        <v>#REF!</v>
      </c>
      <c r="AZ447" s="2" t="e">
        <f t="shared" ref="AZ447:AZ457" si="1317">AY447/(1-(0.5*BA447))</f>
        <v>#REF!</v>
      </c>
      <c r="BA447" s="2" t="e">
        <f>AW457</f>
        <v>#REF!</v>
      </c>
    </row>
    <row r="448" ht="16.199999999999999">
      <c r="A448" s="316" t="s">
        <v>553</v>
      </c>
      <c r="B448" s="317" t="e">
        <f>H441</f>
        <v>#REF!</v>
      </c>
      <c r="C448" s="318"/>
      <c r="D448" s="10"/>
      <c r="E448" s="10"/>
      <c r="F448" s="10"/>
      <c r="G448" s="318" t="s">
        <v>554</v>
      </c>
      <c r="H448" s="223" t="e">
        <f>ROUNDUP((H446/H447),0)</f>
        <v>#REF!</v>
      </c>
      <c r="I448" s="2">
        <v>8</v>
      </c>
      <c r="J448" s="85" t="s">
        <v>586</v>
      </c>
      <c r="K448" s="85">
        <v>2.54</v>
      </c>
      <c r="L448" s="2">
        <f t="shared" si="1305"/>
        <v>5.0670866400000003</v>
      </c>
      <c r="M448" s="252"/>
      <c r="N448" s="316" t="s">
        <v>553</v>
      </c>
      <c r="O448" s="317" t="e">
        <f>H441</f>
        <v>#REF!</v>
      </c>
      <c r="P448" s="318"/>
      <c r="Q448" s="10"/>
      <c r="R448" s="10"/>
      <c r="S448" s="10"/>
      <c r="T448" s="318" t="s">
        <v>554</v>
      </c>
      <c r="U448" s="223" t="e">
        <f>ROUNDUP((U446/U447),0)</f>
        <v>#REF!</v>
      </c>
      <c r="V448" s="2">
        <v>8</v>
      </c>
      <c r="W448" s="85" t="s">
        <v>586</v>
      </c>
      <c r="X448" s="85">
        <v>2.54</v>
      </c>
      <c r="Y448" s="2">
        <f t="shared" si="1306"/>
        <v>5.0670866400000003</v>
      </c>
      <c r="Z448" s="252"/>
      <c r="AA448" s="252"/>
      <c r="AB448" s="252"/>
      <c r="AC448" s="2" t="e">
        <f t="shared" ref="AC448:AC457" si="1318">AC447</f>
        <v>#REF!</v>
      </c>
      <c r="AD448" s="2" t="e">
        <f t="shared" si="1310"/>
        <v>#REF!</v>
      </c>
      <c r="AE448" s="2" t="e">
        <f t="shared" ref="AE448:AE457" si="1319">AD447</f>
        <v>#REF!</v>
      </c>
      <c r="AF448" s="2" t="e">
        <f t="shared" ref="AF448:AF457" si="1320">AF447</f>
        <v>#REF!</v>
      </c>
      <c r="AG448" s="2" t="e">
        <f t="shared" si="1311"/>
        <v>#REF!</v>
      </c>
      <c r="AH448" s="2" t="e">
        <f t="shared" ref="AH448:AH457" si="1321">AG447</f>
        <v>#REF!</v>
      </c>
      <c r="AI448" s="2" t="e">
        <f t="shared" ref="AI448:AI457" si="1322">AI447</f>
        <v>#REF!</v>
      </c>
      <c r="AJ448" s="2" t="e">
        <f t="shared" si="1312"/>
        <v>#REF!</v>
      </c>
      <c r="AK448" s="2" t="e">
        <f t="shared" ref="AK448:AK457" si="1323">AJ447</f>
        <v>#REF!</v>
      </c>
      <c r="AL448" s="2" t="e">
        <f t="shared" ref="AL448:AL457" si="1324">AL447</f>
        <v>#REF!</v>
      </c>
      <c r="AM448" s="2" t="e">
        <f t="shared" si="1313"/>
        <v>#REF!</v>
      </c>
      <c r="AN448" s="2" t="e">
        <f t="shared" ref="AN448:AN457" si="1325">AM447</f>
        <v>#REF!</v>
      </c>
      <c r="AO448" s="2"/>
      <c r="AP448" s="2" t="e">
        <f t="shared" ref="AP448:AP457" si="1326">AP447</f>
        <v>#REF!</v>
      </c>
      <c r="AQ448" s="2" t="e">
        <f t="shared" si="1314"/>
        <v>#REF!</v>
      </c>
      <c r="AR448" s="2" t="e">
        <f t="shared" ref="AR448:AR457" si="1327">AQ447</f>
        <v>#REF!</v>
      </c>
      <c r="AS448" s="2" t="e">
        <f t="shared" ref="AS448:AS457" si="1328">AS447</f>
        <v>#REF!</v>
      </c>
      <c r="AT448" s="2" t="e">
        <f t="shared" si="1315"/>
        <v>#REF!</v>
      </c>
      <c r="AU448" s="2" t="e">
        <f t="shared" ref="AU448:AU457" si="1329">AT447</f>
        <v>#REF!</v>
      </c>
      <c r="AV448" s="2" t="e">
        <f t="shared" ref="AV448:AV457" si="1330">AV447</f>
        <v>#REF!</v>
      </c>
      <c r="AW448" s="2" t="e">
        <f t="shared" si="1316"/>
        <v>#REF!</v>
      </c>
      <c r="AX448" s="2" t="e">
        <f t="shared" ref="AX448:AX457" si="1331">AW447</f>
        <v>#REF!</v>
      </c>
      <c r="AY448" s="2" t="e">
        <f t="shared" ref="AY448:AY457" si="1332">AY447</f>
        <v>#REF!</v>
      </c>
      <c r="AZ448" s="2" t="e">
        <f t="shared" si="1317"/>
        <v>#REF!</v>
      </c>
      <c r="BA448" s="2" t="e">
        <f t="shared" ref="BA448:BA457" si="1333">AZ447</f>
        <v>#REF!</v>
      </c>
    </row>
    <row r="449">
      <c r="A449" s="94"/>
      <c r="B449" s="85"/>
      <c r="C449" s="94"/>
      <c r="D449" s="85"/>
      <c r="E449" s="2"/>
      <c r="F449" s="2"/>
      <c r="G449" s="94" t="s">
        <v>334</v>
      </c>
      <c r="H449" s="2" t="e">
        <f>(B447-20)/H448</f>
        <v>#REF!</v>
      </c>
      <c r="I449" s="2"/>
      <c r="J449" s="2"/>
      <c r="K449" s="2"/>
      <c r="L449" s="2"/>
      <c r="M449" s="252"/>
      <c r="N449" s="94"/>
      <c r="O449" s="85"/>
      <c r="P449" s="94"/>
      <c r="Q449" s="85"/>
      <c r="R449" s="2"/>
      <c r="S449" s="2"/>
      <c r="T449" s="2"/>
      <c r="U449" s="2"/>
      <c r="V449" s="2"/>
      <c r="W449" s="2"/>
      <c r="X449" s="2"/>
      <c r="Y449" s="2"/>
      <c r="Z449" s="252"/>
      <c r="AA449" s="252"/>
      <c r="AB449" s="252"/>
      <c r="AC449" s="2" t="e">
        <f t="shared" si="1318"/>
        <v>#REF!</v>
      </c>
      <c r="AD449" s="2" t="e">
        <f t="shared" si="1310"/>
        <v>#REF!</v>
      </c>
      <c r="AE449" s="2" t="e">
        <f t="shared" si="1319"/>
        <v>#REF!</v>
      </c>
      <c r="AF449" s="2" t="e">
        <f t="shared" si="1320"/>
        <v>#REF!</v>
      </c>
      <c r="AG449" s="2" t="e">
        <f t="shared" si="1311"/>
        <v>#REF!</v>
      </c>
      <c r="AH449" s="2" t="e">
        <f t="shared" si="1321"/>
        <v>#REF!</v>
      </c>
      <c r="AI449" s="2" t="e">
        <f t="shared" si="1322"/>
        <v>#REF!</v>
      </c>
      <c r="AJ449" s="2" t="e">
        <f t="shared" si="1312"/>
        <v>#REF!</v>
      </c>
      <c r="AK449" s="2" t="e">
        <f t="shared" si="1323"/>
        <v>#REF!</v>
      </c>
      <c r="AL449" s="2" t="e">
        <f t="shared" si="1324"/>
        <v>#REF!</v>
      </c>
      <c r="AM449" s="2" t="e">
        <f t="shared" si="1313"/>
        <v>#REF!</v>
      </c>
      <c r="AN449" s="2" t="e">
        <f t="shared" si="1325"/>
        <v>#REF!</v>
      </c>
      <c r="AO449" s="2"/>
      <c r="AP449" s="2" t="e">
        <f t="shared" si="1326"/>
        <v>#REF!</v>
      </c>
      <c r="AQ449" s="2" t="e">
        <f t="shared" si="1314"/>
        <v>#REF!</v>
      </c>
      <c r="AR449" s="2" t="e">
        <f t="shared" si="1327"/>
        <v>#REF!</v>
      </c>
      <c r="AS449" s="2" t="e">
        <f t="shared" si="1328"/>
        <v>#REF!</v>
      </c>
      <c r="AT449" s="2" t="e">
        <f t="shared" si="1315"/>
        <v>#REF!</v>
      </c>
      <c r="AU449" s="2" t="e">
        <f t="shared" si="1329"/>
        <v>#REF!</v>
      </c>
      <c r="AV449" s="2" t="e">
        <f t="shared" si="1330"/>
        <v>#REF!</v>
      </c>
      <c r="AW449" s="2" t="e">
        <f t="shared" si="1316"/>
        <v>#REF!</v>
      </c>
      <c r="AX449" s="2" t="e">
        <f t="shared" si="1331"/>
        <v>#REF!</v>
      </c>
      <c r="AY449" s="2" t="e">
        <f t="shared" si="1332"/>
        <v>#REF!</v>
      </c>
      <c r="AZ449" s="2" t="e">
        <f t="shared" si="1317"/>
        <v>#REF!</v>
      </c>
      <c r="BA449" s="2" t="e">
        <f t="shared" si="1333"/>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1318"/>
        <v>#REF!</v>
      </c>
      <c r="AD450" s="2" t="e">
        <f t="shared" si="1310"/>
        <v>#REF!</v>
      </c>
      <c r="AE450" s="2" t="e">
        <f t="shared" si="1319"/>
        <v>#REF!</v>
      </c>
      <c r="AF450" s="2" t="e">
        <f t="shared" si="1320"/>
        <v>#REF!</v>
      </c>
      <c r="AG450" s="2" t="e">
        <f t="shared" si="1311"/>
        <v>#REF!</v>
      </c>
      <c r="AH450" s="2" t="e">
        <f t="shared" si="1321"/>
        <v>#REF!</v>
      </c>
      <c r="AI450" s="2" t="e">
        <f t="shared" si="1322"/>
        <v>#REF!</v>
      </c>
      <c r="AJ450" s="2" t="e">
        <f t="shared" si="1312"/>
        <v>#REF!</v>
      </c>
      <c r="AK450" s="2" t="e">
        <f t="shared" si="1323"/>
        <v>#REF!</v>
      </c>
      <c r="AL450" s="2" t="e">
        <f t="shared" si="1324"/>
        <v>#REF!</v>
      </c>
      <c r="AM450" s="2" t="e">
        <f t="shared" si="1313"/>
        <v>#REF!</v>
      </c>
      <c r="AN450" s="2" t="e">
        <f t="shared" si="1325"/>
        <v>#REF!</v>
      </c>
      <c r="AO450" s="2"/>
      <c r="AP450" s="2" t="e">
        <f t="shared" si="1326"/>
        <v>#REF!</v>
      </c>
      <c r="AQ450" s="2" t="e">
        <f t="shared" si="1314"/>
        <v>#REF!</v>
      </c>
      <c r="AR450" s="2" t="e">
        <f t="shared" si="1327"/>
        <v>#REF!</v>
      </c>
      <c r="AS450" s="2" t="e">
        <f t="shared" si="1328"/>
        <v>#REF!</v>
      </c>
      <c r="AT450" s="2" t="e">
        <f t="shared" si="1315"/>
        <v>#REF!</v>
      </c>
      <c r="AU450" s="2" t="e">
        <f t="shared" si="1329"/>
        <v>#REF!</v>
      </c>
      <c r="AV450" s="2" t="e">
        <f t="shared" si="1330"/>
        <v>#REF!</v>
      </c>
      <c r="AW450" s="2" t="e">
        <f t="shared" si="1316"/>
        <v>#REF!</v>
      </c>
      <c r="AX450" s="2" t="e">
        <f t="shared" si="1331"/>
        <v>#REF!</v>
      </c>
      <c r="AY450" s="2" t="e">
        <f t="shared" si="1332"/>
        <v>#REF!</v>
      </c>
      <c r="AZ450" s="2" t="e">
        <f t="shared" si="1317"/>
        <v>#REF!</v>
      </c>
      <c r="BA450" s="2" t="e">
        <f t="shared" si="1333"/>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1318"/>
        <v>#REF!</v>
      </c>
      <c r="AD451" s="2" t="e">
        <f t="shared" si="1310"/>
        <v>#REF!</v>
      </c>
      <c r="AE451" s="2" t="e">
        <f t="shared" si="1319"/>
        <v>#REF!</v>
      </c>
      <c r="AF451" s="2" t="e">
        <f t="shared" si="1320"/>
        <v>#REF!</v>
      </c>
      <c r="AG451" s="2" t="e">
        <f t="shared" si="1311"/>
        <v>#REF!</v>
      </c>
      <c r="AH451" s="2" t="e">
        <f t="shared" si="1321"/>
        <v>#REF!</v>
      </c>
      <c r="AI451" s="2" t="e">
        <f t="shared" si="1322"/>
        <v>#REF!</v>
      </c>
      <c r="AJ451" s="2" t="e">
        <f t="shared" si="1312"/>
        <v>#REF!</v>
      </c>
      <c r="AK451" s="2" t="e">
        <f t="shared" si="1323"/>
        <v>#REF!</v>
      </c>
      <c r="AL451" s="2" t="e">
        <f t="shared" si="1324"/>
        <v>#REF!</v>
      </c>
      <c r="AM451" s="2" t="e">
        <f t="shared" si="1313"/>
        <v>#REF!</v>
      </c>
      <c r="AN451" s="2" t="e">
        <f t="shared" si="1325"/>
        <v>#REF!</v>
      </c>
      <c r="AO451" s="2"/>
      <c r="AP451" s="2" t="e">
        <f t="shared" si="1326"/>
        <v>#REF!</v>
      </c>
      <c r="AQ451" s="2" t="e">
        <f t="shared" si="1314"/>
        <v>#REF!</v>
      </c>
      <c r="AR451" s="2" t="e">
        <f t="shared" si="1327"/>
        <v>#REF!</v>
      </c>
      <c r="AS451" s="2" t="e">
        <f t="shared" si="1328"/>
        <v>#REF!</v>
      </c>
      <c r="AT451" s="2" t="e">
        <f t="shared" si="1315"/>
        <v>#REF!</v>
      </c>
      <c r="AU451" s="2" t="e">
        <f t="shared" si="1329"/>
        <v>#REF!</v>
      </c>
      <c r="AV451" s="2" t="e">
        <f t="shared" si="1330"/>
        <v>#REF!</v>
      </c>
      <c r="AW451" s="2" t="e">
        <f t="shared" si="1316"/>
        <v>#REF!</v>
      </c>
      <c r="AX451" s="2" t="e">
        <f t="shared" si="1331"/>
        <v>#REF!</v>
      </c>
      <c r="AY451" s="2" t="e">
        <f t="shared" si="1332"/>
        <v>#REF!</v>
      </c>
      <c r="AZ451" s="2" t="e">
        <f t="shared" si="1317"/>
        <v>#REF!</v>
      </c>
      <c r="BA451" s="2" t="e">
        <f t="shared" si="1333"/>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1318"/>
        <v>#REF!</v>
      </c>
      <c r="AD452" s="2" t="e">
        <f t="shared" si="1310"/>
        <v>#REF!</v>
      </c>
      <c r="AE452" s="2" t="e">
        <f t="shared" si="1319"/>
        <v>#REF!</v>
      </c>
      <c r="AF452" s="2" t="e">
        <f t="shared" si="1320"/>
        <v>#REF!</v>
      </c>
      <c r="AG452" s="2" t="e">
        <f t="shared" si="1311"/>
        <v>#REF!</v>
      </c>
      <c r="AH452" s="2" t="e">
        <f t="shared" si="1321"/>
        <v>#REF!</v>
      </c>
      <c r="AI452" s="2" t="e">
        <f t="shared" si="1322"/>
        <v>#REF!</v>
      </c>
      <c r="AJ452" s="2" t="e">
        <f t="shared" si="1312"/>
        <v>#REF!</v>
      </c>
      <c r="AK452" s="2" t="e">
        <f t="shared" si="1323"/>
        <v>#REF!</v>
      </c>
      <c r="AL452" s="2" t="e">
        <f t="shared" si="1324"/>
        <v>#REF!</v>
      </c>
      <c r="AM452" s="2" t="e">
        <f t="shared" si="1313"/>
        <v>#REF!</v>
      </c>
      <c r="AN452" s="2" t="e">
        <f t="shared" si="1325"/>
        <v>#REF!</v>
      </c>
      <c r="AO452" s="2"/>
      <c r="AP452" s="2" t="e">
        <f t="shared" si="1326"/>
        <v>#REF!</v>
      </c>
      <c r="AQ452" s="2" t="e">
        <f t="shared" si="1314"/>
        <v>#REF!</v>
      </c>
      <c r="AR452" s="2" t="e">
        <f t="shared" si="1327"/>
        <v>#REF!</v>
      </c>
      <c r="AS452" s="2" t="e">
        <f t="shared" si="1328"/>
        <v>#REF!</v>
      </c>
      <c r="AT452" s="2" t="e">
        <f t="shared" si="1315"/>
        <v>#REF!</v>
      </c>
      <c r="AU452" s="2" t="e">
        <f t="shared" si="1329"/>
        <v>#REF!</v>
      </c>
      <c r="AV452" s="2" t="e">
        <f t="shared" si="1330"/>
        <v>#REF!</v>
      </c>
      <c r="AW452" s="2" t="e">
        <f t="shared" si="1316"/>
        <v>#REF!</v>
      </c>
      <c r="AX452" s="2" t="e">
        <f t="shared" si="1331"/>
        <v>#REF!</v>
      </c>
      <c r="AY452" s="2" t="e">
        <f t="shared" si="1332"/>
        <v>#REF!</v>
      </c>
      <c r="AZ452" s="2" t="e">
        <f t="shared" si="1317"/>
        <v>#REF!</v>
      </c>
      <c r="BA452" s="2" t="e">
        <f t="shared" si="1333"/>
        <v>#REF!</v>
      </c>
    </row>
    <row r="453">
      <c r="A453" s="302" t="s">
        <v>487</v>
      </c>
      <c r="B453" s="85">
        <f t="shared" ref="B453:B456" si="1334">B441</f>
        <v>200</v>
      </c>
      <c r="C453" s="94" t="s">
        <v>853</v>
      </c>
      <c r="D453" s="85">
        <f>0.45*B453</f>
        <v>90</v>
      </c>
      <c r="E453" s="94" t="s">
        <v>854</v>
      </c>
      <c r="F453" s="2">
        <v>0.002</v>
      </c>
      <c r="G453" s="94"/>
      <c r="H453" s="187"/>
      <c r="I453" s="2"/>
      <c r="J453" s="252"/>
      <c r="K453" s="252"/>
      <c r="L453" s="252"/>
      <c r="M453" s="252"/>
      <c r="N453" s="302" t="s">
        <v>487</v>
      </c>
      <c r="O453" s="85">
        <f t="shared" ref="O453:O459" si="1335">B453</f>
        <v>200</v>
      </c>
      <c r="P453" s="94" t="s">
        <v>853</v>
      </c>
      <c r="Q453" s="85">
        <f>0.45*O453</f>
        <v>90</v>
      </c>
      <c r="R453" s="94" t="s">
        <v>854</v>
      </c>
      <c r="S453" s="2">
        <v>0.002</v>
      </c>
      <c r="T453" s="94"/>
      <c r="U453" s="187"/>
      <c r="V453" s="2"/>
      <c r="W453" s="2"/>
      <c r="X453" s="2"/>
      <c r="Y453" s="2"/>
      <c r="Z453" s="252"/>
      <c r="AA453" s="252"/>
      <c r="AB453" s="252"/>
      <c r="AC453" s="2" t="e">
        <f t="shared" si="1318"/>
        <v>#REF!</v>
      </c>
      <c r="AD453" s="2" t="e">
        <f t="shared" si="1310"/>
        <v>#REF!</v>
      </c>
      <c r="AE453" s="2" t="e">
        <f t="shared" si="1319"/>
        <v>#REF!</v>
      </c>
      <c r="AF453" s="2" t="e">
        <f t="shared" si="1320"/>
        <v>#REF!</v>
      </c>
      <c r="AG453" s="2" t="e">
        <f t="shared" si="1311"/>
        <v>#REF!</v>
      </c>
      <c r="AH453" s="2" t="e">
        <f t="shared" si="1321"/>
        <v>#REF!</v>
      </c>
      <c r="AI453" s="2" t="e">
        <f t="shared" si="1322"/>
        <v>#REF!</v>
      </c>
      <c r="AJ453" s="2" t="e">
        <f t="shared" si="1312"/>
        <v>#REF!</v>
      </c>
      <c r="AK453" s="2" t="e">
        <f t="shared" si="1323"/>
        <v>#REF!</v>
      </c>
      <c r="AL453" s="2" t="e">
        <f t="shared" si="1324"/>
        <v>#REF!</v>
      </c>
      <c r="AM453" s="2" t="e">
        <f t="shared" si="1313"/>
        <v>#REF!</v>
      </c>
      <c r="AN453" s="2" t="e">
        <f t="shared" si="1325"/>
        <v>#REF!</v>
      </c>
      <c r="AO453" s="2"/>
      <c r="AP453" s="2" t="e">
        <f t="shared" si="1326"/>
        <v>#REF!</v>
      </c>
      <c r="AQ453" s="2" t="e">
        <f t="shared" si="1314"/>
        <v>#REF!</v>
      </c>
      <c r="AR453" s="2" t="e">
        <f t="shared" si="1327"/>
        <v>#REF!</v>
      </c>
      <c r="AS453" s="2" t="e">
        <f t="shared" si="1328"/>
        <v>#REF!</v>
      </c>
      <c r="AT453" s="2" t="e">
        <f t="shared" si="1315"/>
        <v>#REF!</v>
      </c>
      <c r="AU453" s="2" t="e">
        <f t="shared" si="1329"/>
        <v>#REF!</v>
      </c>
      <c r="AV453" s="2" t="e">
        <f t="shared" si="1330"/>
        <v>#REF!</v>
      </c>
      <c r="AW453" s="2" t="e">
        <f t="shared" si="1316"/>
        <v>#REF!</v>
      </c>
      <c r="AX453" s="2" t="e">
        <f t="shared" si="1331"/>
        <v>#REF!</v>
      </c>
      <c r="AY453" s="2" t="e">
        <f t="shared" si="1332"/>
        <v>#REF!</v>
      </c>
      <c r="AZ453" s="2" t="e">
        <f t="shared" si="1317"/>
        <v>#REF!</v>
      </c>
      <c r="BA453" s="2" t="e">
        <f t="shared" si="1333"/>
        <v>#REF!</v>
      </c>
    </row>
    <row r="454">
      <c r="A454" s="302" t="s">
        <v>502</v>
      </c>
      <c r="B454" s="85">
        <f t="shared" si="1334"/>
        <v>4200</v>
      </c>
      <c r="C454" s="94" t="s">
        <v>855</v>
      </c>
      <c r="D454" s="85">
        <f>B454*0.5</f>
        <v>2100</v>
      </c>
      <c r="E454" s="94" t="s">
        <v>856</v>
      </c>
      <c r="F454" s="85">
        <f>D453*D457/(2*D454)</f>
        <v>0.0068654646324549234</v>
      </c>
      <c r="G454" s="94"/>
      <c r="H454" s="187"/>
      <c r="I454" s="2"/>
      <c r="J454" s="252"/>
      <c r="K454" s="252"/>
      <c r="L454" s="252"/>
      <c r="M454" s="252"/>
      <c r="N454" s="302" t="s">
        <v>502</v>
      </c>
      <c r="O454" s="85">
        <f t="shared" si="1335"/>
        <v>4200</v>
      </c>
      <c r="P454" s="94" t="s">
        <v>855</v>
      </c>
      <c r="Q454" s="85">
        <f>O454*0.5</f>
        <v>2100</v>
      </c>
      <c r="R454" s="94" t="s">
        <v>856</v>
      </c>
      <c r="S454" s="85">
        <f>Q453*Q457/(2*Q454)</f>
        <v>0.0068654646324549234</v>
      </c>
      <c r="T454" s="94"/>
      <c r="U454" s="187"/>
      <c r="V454" s="2"/>
      <c r="W454" s="2"/>
      <c r="X454" s="2"/>
      <c r="Y454" s="2"/>
      <c r="Z454" s="252"/>
      <c r="AA454" s="252"/>
      <c r="AB454" s="252"/>
      <c r="AC454" s="2" t="e">
        <f t="shared" si="1318"/>
        <v>#REF!</v>
      </c>
      <c r="AD454" s="2" t="e">
        <f t="shared" si="1310"/>
        <v>#REF!</v>
      </c>
      <c r="AE454" s="2" t="e">
        <f t="shared" si="1319"/>
        <v>#REF!</v>
      </c>
      <c r="AF454" s="2" t="e">
        <f t="shared" si="1320"/>
        <v>#REF!</v>
      </c>
      <c r="AG454" s="2" t="e">
        <f t="shared" si="1311"/>
        <v>#REF!</v>
      </c>
      <c r="AH454" s="2" t="e">
        <f t="shared" si="1321"/>
        <v>#REF!</v>
      </c>
      <c r="AI454" s="2" t="e">
        <f t="shared" si="1322"/>
        <v>#REF!</v>
      </c>
      <c r="AJ454" s="2" t="e">
        <f t="shared" si="1312"/>
        <v>#REF!</v>
      </c>
      <c r="AK454" s="2" t="e">
        <f t="shared" si="1323"/>
        <v>#REF!</v>
      </c>
      <c r="AL454" s="2" t="e">
        <f t="shared" si="1324"/>
        <v>#REF!</v>
      </c>
      <c r="AM454" s="2" t="e">
        <f t="shared" si="1313"/>
        <v>#REF!</v>
      </c>
      <c r="AN454" s="2" t="e">
        <f t="shared" si="1325"/>
        <v>#REF!</v>
      </c>
      <c r="AO454" s="2"/>
      <c r="AP454" s="2" t="e">
        <f t="shared" si="1326"/>
        <v>#REF!</v>
      </c>
      <c r="AQ454" s="2" t="e">
        <f t="shared" si="1314"/>
        <v>#REF!</v>
      </c>
      <c r="AR454" s="2" t="e">
        <f t="shared" si="1327"/>
        <v>#REF!</v>
      </c>
      <c r="AS454" s="2" t="e">
        <f t="shared" si="1328"/>
        <v>#REF!</v>
      </c>
      <c r="AT454" s="2" t="e">
        <f t="shared" si="1315"/>
        <v>#REF!</v>
      </c>
      <c r="AU454" s="2" t="e">
        <f t="shared" si="1329"/>
        <v>#REF!</v>
      </c>
      <c r="AV454" s="2" t="e">
        <f t="shared" si="1330"/>
        <v>#REF!</v>
      </c>
      <c r="AW454" s="2" t="e">
        <f t="shared" si="1316"/>
        <v>#REF!</v>
      </c>
      <c r="AX454" s="2" t="e">
        <f t="shared" si="1331"/>
        <v>#REF!</v>
      </c>
      <c r="AY454" s="2" t="e">
        <f t="shared" si="1332"/>
        <v>#REF!</v>
      </c>
      <c r="AZ454" s="2" t="e">
        <f t="shared" si="1317"/>
        <v>#REF!</v>
      </c>
      <c r="BA454" s="2" t="e">
        <f t="shared" si="1333"/>
        <v>#REF!</v>
      </c>
    </row>
    <row r="455">
      <c r="A455" s="302" t="s">
        <v>857</v>
      </c>
      <c r="B455" s="85">
        <v>2000000</v>
      </c>
      <c r="C455" s="94" t="s">
        <v>858</v>
      </c>
      <c r="D455" s="305">
        <f>14000*SQRT(B453)</f>
        <v>197989.89873223333</v>
      </c>
      <c r="E455" s="85" t="s">
        <v>534</v>
      </c>
      <c r="F455" s="252" t="e">
        <f>IF(D460&lt;=F453,F453*B458*B459,IF(D460&lt;=F454,D459,"peralte no pasa"))</f>
        <v>#REF!</v>
      </c>
      <c r="G455" s="94"/>
      <c r="H455" s="20"/>
      <c r="I455" s="2"/>
      <c r="J455" s="252"/>
      <c r="K455" s="252"/>
      <c r="L455" s="252"/>
      <c r="M455" s="252"/>
      <c r="N455" s="302" t="s">
        <v>857</v>
      </c>
      <c r="O455" s="85">
        <f t="shared" si="1335"/>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1318"/>
        <v>#REF!</v>
      </c>
      <c r="AD455" s="2" t="e">
        <f t="shared" si="1310"/>
        <v>#REF!</v>
      </c>
      <c r="AE455" s="2" t="e">
        <f t="shared" si="1319"/>
        <v>#REF!</v>
      </c>
      <c r="AF455" s="2" t="e">
        <f t="shared" si="1320"/>
        <v>#REF!</v>
      </c>
      <c r="AG455" s="2" t="e">
        <f t="shared" si="1311"/>
        <v>#REF!</v>
      </c>
      <c r="AH455" s="2" t="e">
        <f t="shared" si="1321"/>
        <v>#REF!</v>
      </c>
      <c r="AI455" s="2" t="e">
        <f t="shared" si="1322"/>
        <v>#REF!</v>
      </c>
      <c r="AJ455" s="2" t="e">
        <f t="shared" si="1312"/>
        <v>#REF!</v>
      </c>
      <c r="AK455" s="2" t="e">
        <f t="shared" si="1323"/>
        <v>#REF!</v>
      </c>
      <c r="AL455" s="2" t="e">
        <f t="shared" si="1324"/>
        <v>#REF!</v>
      </c>
      <c r="AM455" s="2" t="e">
        <f t="shared" si="1313"/>
        <v>#REF!</v>
      </c>
      <c r="AN455" s="2" t="e">
        <f t="shared" si="1325"/>
        <v>#REF!</v>
      </c>
      <c r="AO455" s="2"/>
      <c r="AP455" s="2" t="e">
        <f t="shared" si="1326"/>
        <v>#REF!</v>
      </c>
      <c r="AQ455" s="2" t="e">
        <f t="shared" si="1314"/>
        <v>#REF!</v>
      </c>
      <c r="AR455" s="2" t="e">
        <f t="shared" si="1327"/>
        <v>#REF!</v>
      </c>
      <c r="AS455" s="2" t="e">
        <f t="shared" si="1328"/>
        <v>#REF!</v>
      </c>
      <c r="AT455" s="2" t="e">
        <f t="shared" si="1315"/>
        <v>#REF!</v>
      </c>
      <c r="AU455" s="2" t="e">
        <f t="shared" si="1329"/>
        <v>#REF!</v>
      </c>
      <c r="AV455" s="2" t="e">
        <f t="shared" si="1330"/>
        <v>#REF!</v>
      </c>
      <c r="AW455" s="2" t="e">
        <f t="shared" si="1316"/>
        <v>#REF!</v>
      </c>
      <c r="AX455" s="2" t="e">
        <f t="shared" si="1331"/>
        <v>#REF!</v>
      </c>
      <c r="AY455" s="2" t="e">
        <f t="shared" si="1332"/>
        <v>#REF!</v>
      </c>
      <c r="AZ455" s="2" t="e">
        <f t="shared" si="1317"/>
        <v>#REF!</v>
      </c>
      <c r="BA455" s="2" t="e">
        <f t="shared" si="1333"/>
        <v>#REF!</v>
      </c>
    </row>
    <row r="456">
      <c r="A456" s="302" t="s">
        <v>516</v>
      </c>
      <c r="B456" s="85">
        <f t="shared" si="1334"/>
        <v>2400</v>
      </c>
      <c r="C456" s="94" t="s">
        <v>859</v>
      </c>
      <c r="D456" s="305">
        <f>ROUNDUP((B455/D455),0)</f>
        <v>11</v>
      </c>
      <c r="E456" s="85" t="s">
        <v>546</v>
      </c>
      <c r="F456" s="252">
        <f>H447</f>
        <v>1.9793307187499998</v>
      </c>
      <c r="G456" s="94"/>
      <c r="H456" s="20"/>
      <c r="I456" s="2"/>
      <c r="J456" s="252"/>
      <c r="K456" s="252"/>
      <c r="L456" s="252"/>
      <c r="M456" s="252"/>
      <c r="N456" s="302" t="s">
        <v>516</v>
      </c>
      <c r="O456" s="85">
        <f t="shared" si="1335"/>
        <v>2400</v>
      </c>
      <c r="P456" s="94" t="s">
        <v>859</v>
      </c>
      <c r="Q456" s="305">
        <f>ROUNDUP((O455/Q455),0)</f>
        <v>11</v>
      </c>
      <c r="R456" s="85" t="s">
        <v>546</v>
      </c>
      <c r="S456" s="252">
        <f>U447</f>
        <v>1.9793307187499998</v>
      </c>
      <c r="T456" s="94"/>
      <c r="U456" s="20"/>
      <c r="V456" s="2"/>
      <c r="W456" s="2"/>
      <c r="X456" s="2"/>
      <c r="Y456" s="2"/>
      <c r="Z456" s="252"/>
      <c r="AA456" s="252"/>
      <c r="AB456" s="252"/>
      <c r="AC456" s="2" t="e">
        <f t="shared" si="1318"/>
        <v>#REF!</v>
      </c>
      <c r="AD456" s="2" t="e">
        <f t="shared" si="1310"/>
        <v>#REF!</v>
      </c>
      <c r="AE456" s="2" t="e">
        <f t="shared" si="1319"/>
        <v>#REF!</v>
      </c>
      <c r="AF456" s="2" t="e">
        <f t="shared" si="1320"/>
        <v>#REF!</v>
      </c>
      <c r="AG456" s="2" t="e">
        <f t="shared" si="1311"/>
        <v>#REF!</v>
      </c>
      <c r="AH456" s="2" t="e">
        <f t="shared" si="1321"/>
        <v>#REF!</v>
      </c>
      <c r="AI456" s="2" t="e">
        <f t="shared" si="1322"/>
        <v>#REF!</v>
      </c>
      <c r="AJ456" s="2" t="e">
        <f t="shared" si="1312"/>
        <v>#REF!</v>
      </c>
      <c r="AK456" s="2" t="e">
        <f t="shared" si="1323"/>
        <v>#REF!</v>
      </c>
      <c r="AL456" s="2" t="e">
        <f t="shared" si="1324"/>
        <v>#REF!</v>
      </c>
      <c r="AM456" s="2" t="e">
        <f t="shared" si="1313"/>
        <v>#REF!</v>
      </c>
      <c r="AN456" s="2" t="e">
        <f t="shared" si="1325"/>
        <v>#REF!</v>
      </c>
      <c r="AO456" s="2"/>
      <c r="AP456" s="2" t="e">
        <f t="shared" si="1326"/>
        <v>#REF!</v>
      </c>
      <c r="AQ456" s="2" t="e">
        <f t="shared" si="1314"/>
        <v>#REF!</v>
      </c>
      <c r="AR456" s="2" t="e">
        <f t="shared" si="1327"/>
        <v>#REF!</v>
      </c>
      <c r="AS456" s="2" t="e">
        <f t="shared" si="1328"/>
        <v>#REF!</v>
      </c>
      <c r="AT456" s="2" t="e">
        <f t="shared" si="1315"/>
        <v>#REF!</v>
      </c>
      <c r="AU456" s="2" t="e">
        <f t="shared" si="1329"/>
        <v>#REF!</v>
      </c>
      <c r="AV456" s="2" t="e">
        <f t="shared" si="1330"/>
        <v>#REF!</v>
      </c>
      <c r="AW456" s="2" t="e">
        <f t="shared" si="1316"/>
        <v>#REF!</v>
      </c>
      <c r="AX456" s="2" t="e">
        <f t="shared" si="1331"/>
        <v>#REF!</v>
      </c>
      <c r="AY456" s="2" t="e">
        <f t="shared" si="1332"/>
        <v>#REF!</v>
      </c>
      <c r="AZ456" s="2" t="e">
        <f t="shared" si="1317"/>
        <v>#REF!</v>
      </c>
      <c r="BA456" s="2" t="e">
        <f t="shared" si="1333"/>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1318"/>
        <v>#REF!</v>
      </c>
      <c r="AD457" s="2" t="e">
        <f t="shared" si="1310"/>
        <v>#REF!</v>
      </c>
      <c r="AE457" s="2" t="e">
        <f t="shared" si="1319"/>
        <v>#REF!</v>
      </c>
      <c r="AF457" s="2" t="e">
        <f t="shared" si="1320"/>
        <v>#REF!</v>
      </c>
      <c r="AG457" s="2" t="e">
        <f t="shared" si="1311"/>
        <v>#REF!</v>
      </c>
      <c r="AH457" s="2" t="e">
        <f t="shared" si="1321"/>
        <v>#REF!</v>
      </c>
      <c r="AI457" s="2" t="e">
        <f t="shared" si="1322"/>
        <v>#REF!</v>
      </c>
      <c r="AJ457" s="2" t="e">
        <f t="shared" si="1312"/>
        <v>#REF!</v>
      </c>
      <c r="AK457" s="2" t="e">
        <f t="shared" si="1323"/>
        <v>#REF!</v>
      </c>
      <c r="AL457" s="2" t="e">
        <f t="shared" si="1324"/>
        <v>#REF!</v>
      </c>
      <c r="AM457" s="2" t="e">
        <f t="shared" si="1313"/>
        <v>#REF!</v>
      </c>
      <c r="AN457" s="2" t="e">
        <f t="shared" si="1325"/>
        <v>#REF!</v>
      </c>
      <c r="AO457" s="2"/>
      <c r="AP457" s="2" t="e">
        <f t="shared" si="1326"/>
        <v>#REF!</v>
      </c>
      <c r="AQ457" s="2" t="e">
        <f t="shared" si="1314"/>
        <v>#REF!</v>
      </c>
      <c r="AR457" s="2" t="e">
        <f t="shared" si="1327"/>
        <v>#REF!</v>
      </c>
      <c r="AS457" s="2" t="e">
        <f t="shared" si="1328"/>
        <v>#REF!</v>
      </c>
      <c r="AT457" s="2" t="e">
        <f t="shared" si="1315"/>
        <v>#REF!</v>
      </c>
      <c r="AU457" s="2" t="e">
        <f t="shared" si="1329"/>
        <v>#REF!</v>
      </c>
      <c r="AV457" s="2" t="e">
        <f t="shared" si="1330"/>
        <v>#REF!</v>
      </c>
      <c r="AW457" s="2" t="e">
        <f t="shared" si="1316"/>
        <v>#REF!</v>
      </c>
      <c r="AX457" s="2" t="e">
        <f t="shared" si="1331"/>
        <v>#REF!</v>
      </c>
      <c r="AY457" s="2" t="e">
        <f t="shared" si="1332"/>
        <v>#REF!</v>
      </c>
      <c r="AZ457" s="2" t="e">
        <f t="shared" si="1317"/>
        <v>#REF!</v>
      </c>
      <c r="BA457" s="2" t="e">
        <f t="shared" si="1333"/>
        <v>#REF!</v>
      </c>
    </row>
    <row r="458" ht="16.199999999999999">
      <c r="A458" s="302" t="s">
        <v>532</v>
      </c>
      <c r="B458" s="85">
        <v>40</v>
      </c>
      <c r="C458" s="94" t="s">
        <v>416</v>
      </c>
      <c r="D458" s="2">
        <f>1-(D457/3)</f>
        <v>0.89320388349514568</v>
      </c>
      <c r="E458" s="2"/>
      <c r="F458" s="2"/>
      <c r="G458" s="94"/>
      <c r="H458" s="20"/>
      <c r="I458" s="2"/>
      <c r="J458" s="252"/>
      <c r="K458" s="252"/>
      <c r="L458" s="252"/>
      <c r="M458" s="252"/>
      <c r="N458" s="302" t="s">
        <v>532</v>
      </c>
      <c r="O458" s="85">
        <f t="shared" si="1335"/>
        <v>40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15</v>
      </c>
      <c r="C459" s="94" t="s">
        <v>534</v>
      </c>
      <c r="D459" s="2" t="e">
        <f>B460*100000/(D454*D458*B458)</f>
        <v>#REF!</v>
      </c>
      <c r="E459" s="2"/>
      <c r="F459" s="2"/>
      <c r="G459" s="402" t="s">
        <v>554</v>
      </c>
      <c r="H459" s="403" t="e">
        <f>F455/F456</f>
        <v>#REF!</v>
      </c>
      <c r="I459" s="2"/>
      <c r="J459" s="252"/>
      <c r="K459" s="252"/>
      <c r="L459" s="252"/>
      <c r="M459" s="252"/>
      <c r="N459" s="302" t="s">
        <v>544</v>
      </c>
      <c r="O459" s="85">
        <f t="shared" si="1335"/>
        <v>15</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t="e">
        <f>H441</f>
        <v>#REF!</v>
      </c>
      <c r="C460" s="318" t="s">
        <v>861</v>
      </c>
      <c r="D460" s="25" t="e">
        <f>D459/(B458*B459)</f>
        <v>#REF!</v>
      </c>
      <c r="E460" s="10" t="e">
        <f>IF(D460&lt;=F454,"pasa","no pasa")</f>
        <v>#REF!</v>
      </c>
      <c r="F460" s="10"/>
      <c r="G460" s="404" t="s">
        <v>862</v>
      </c>
      <c r="H460" s="403" t="e">
        <f>ROUNDUP(H459,0)</f>
        <v>#REF!</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94"/>
      <c r="B461" s="85"/>
      <c r="C461" s="94"/>
      <c r="D461" s="85"/>
      <c r="E461" s="2"/>
      <c r="F461" s="2"/>
      <c r="G461" s="2"/>
      <c r="H461" s="2"/>
      <c r="I461" s="2"/>
      <c r="J461" s="252"/>
      <c r="K461" s="252"/>
      <c r="L461" s="252"/>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252"/>
      <c r="B462" s="252"/>
      <c r="C462" s="252"/>
      <c r="D462" s="252"/>
      <c r="E462" s="252"/>
      <c r="F462" s="252">
        <v>180</v>
      </c>
      <c r="G462" s="252"/>
      <c r="H462" s="2"/>
      <c r="I462" s="252"/>
      <c r="J462" s="252">
        <v>180</v>
      </c>
      <c r="K462" s="252"/>
      <c r="L462" s="2"/>
      <c r="M462" s="2"/>
      <c r="N462" s="252"/>
      <c r="O462" s="252"/>
      <c r="P462" s="252"/>
      <c r="Q462" s="252"/>
      <c r="R462" s="2"/>
      <c r="S462" s="2"/>
      <c r="T462" s="2"/>
      <c r="U462" s="2"/>
      <c r="V462" s="2"/>
      <c r="W462" s="2"/>
      <c r="X462" s="2"/>
      <c r="Y462" s="2"/>
      <c r="Z462" s="252"/>
      <c r="AA462" s="25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2"/>
      <c r="B463" s="2" t="s">
        <v>468</v>
      </c>
      <c r="C463" s="252">
        <f>G427</f>
        <v>0</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2"/>
      <c r="B465" s="2"/>
      <c r="C465" s="2"/>
      <c r="D465" s="2"/>
      <c r="E465" s="2"/>
      <c r="F465" s="85">
        <v>40</v>
      </c>
      <c r="G465" s="2"/>
      <c r="H465" s="2"/>
      <c r="I465" s="2"/>
      <c r="J465" s="85">
        <v>40</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2"/>
      <c r="B474" s="2">
        <f>I427</f>
        <v>0</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2" t="s">
        <v>472</v>
      </c>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sheetData>
  <mergeCells count="23">
    <mergeCell ref="C400:E400"/>
    <mergeCell ref="A440:H440"/>
    <mergeCell ref="N440:U440"/>
    <mergeCell ref="A452:H452"/>
    <mergeCell ref="N452:U452"/>
    <mergeCell ref="C399:E399"/>
    <mergeCell ref="C336:E336"/>
    <mergeCell ref="C348:E348"/>
    <mergeCell ref="C350:E350"/>
    <mergeCell ref="C357:E357"/>
    <mergeCell ref="C359:E359"/>
    <mergeCell ref="C371:E371"/>
    <mergeCell ref="C373:E373"/>
    <mergeCell ref="C380:E380"/>
    <mergeCell ref="C382:E382"/>
    <mergeCell ref="C394:E394"/>
    <mergeCell ref="C396:E396"/>
    <mergeCell ref="C334:E334"/>
    <mergeCell ref="C304:E304"/>
    <mergeCell ref="C311:E311"/>
    <mergeCell ref="C313:E313"/>
    <mergeCell ref="C325:E325"/>
    <mergeCell ref="C327:E327"/>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22"/>
  </rowBreaks>
  <colBreaks count="2" manualBreakCount="2">
    <brk id="13" man="1" max="459"/>
    <brk id="16" man="1" max="459"/>
  </colBreaks>
  <drawing r:id="rId1"/>
  <extLst>
    <ext xmlns:x14="http://schemas.microsoft.com/office/spreadsheetml/2009/9/main" uri="{78C0D931-6437-407d-A8EE-F0AAD7539E65}">
      <x14:conditionalFormattings>
        <x14:conditionalFormatting xmlns:xm="http://schemas.microsoft.com/office/excel/2006/main">
          <x14:cfRule type="cellIs" priority="34" operator="equal" id="{00DE0002-0036-4241-993D-00130064003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C407:H433</xm:sqref>
        </x14:conditionalFormatting>
        <x14:conditionalFormatting xmlns:xm="http://schemas.microsoft.com/office/excel/2006/main">
          <x14:cfRule type="cellIs" priority="33" operator="equal" id="{002A00BE-0038-4C5C-B16B-0016007B004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32" operator="equal" id="{00360082-00BE-4866-83C9-007900B400C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31" operator="equal" id="{00360035-00BD-4FF6-9848-00B3005E002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30" operator="equal" id="{00BF0041-000D-497E-8DE1-000A0048002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9" operator="equal" id="{0051000F-0040-4990-B32D-00820057008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28" operator="equal" id="{006C0091-00BB-4047-BA98-0039008800F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7" operator="equal" id="{00240046-00C3-4302-9266-008E0045001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6" operator="equal" id="{00E60049-00C8-4D5E-BB18-00870051000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5" operator="equal" id="{00000000-00DB-4D0B-8063-00CB00CB001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4" operator="equal" id="{000F0017-00EC-46F5-8353-005B003A006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3" operator="equal" id="{00740058-0066-4269-B985-002000A5003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2" operator="equal" id="{00C600FC-0048-44A7-8997-00FE00DF00B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1" operator="equal" id="{0006001F-0076-45A2-811F-007600C7001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0" operator="equal" id="{009800B5-00C7-4C66-9870-00B0007A00B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9" operator="equal" id="{00F3004A-0024-443C-9376-00CC00D5006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8" operator="equal" id="{00A40070-0005-4C91-B2BF-00090049000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7" operator="equal" id="{000D0075-00E2-425D-80CE-00C300E600C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6" operator="equal" id="{005A005B-0069-48ED-BFC4-00B30025005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5" operator="equal" id="{004E006E-007A-484B-9DFC-00300027003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4" operator="equal" id="{004800F9-0068-407C-B3D6-00F8007700C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3" operator="equal" id="{00FB00B9-002C-469F-8E6E-00B700BC004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2" operator="equal" id="{00140099-0019-47D6-A673-00BE006D005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1" operator="equal" id="{000700D9-00FD-4643-BC09-008F00C9004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0" operator="equal" id="{00890038-0054-4A3A-9B69-005B00D1007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9" operator="equal" id="{006E00AB-00EE-451C-9E67-003500F0001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8" operator="equal" id="{00C40046-0046-4E83-90DC-00AD006A005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7" operator="equal" id="{0046005A-0029-49D2-8F1F-004F00D5000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6" operator="equal" id="{001B00BD-006E-460A-9BBA-003600B500F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5" operator="equal" id="{003C00E9-0076-4BE1-85B7-00CB00F2005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4" operator="equal" id="{00ED0028-00B4-4ADD-950E-006E009700E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3" operator="equal" id="{009B00A1-009A-42A0-BAE4-00400077008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2" operator="equal" id="{00A40074-008D-4F45-BD1A-00CF00D7004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 xmlns:xm="http://schemas.microsoft.com/office/excel/2006/main">
          <x14:cfRule type="cellIs" priority="1" operator="equal" id="{0096009D-0008-46B6-A8CF-001F003F007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topLeftCell="A356" zoomScale="75" workbookViewId="0">
      <selection activeCell="G376" activeCellId="0" sqref="G376"/>
    </sheetView>
  </sheetViews>
  <sheetFormatPr defaultColWidth="9.109375" defaultRowHeight="15.6"/>
  <cols>
    <col customWidth="1" min="1" max="1" style="235" width="27.44140625"/>
    <col customWidth="1" min="2"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21.88671875"/>
    <col customWidth="1" min="12" max="12" style="235" width="13"/>
    <col customWidth="1" min="13" max="13" style="235" width="17.109375"/>
    <col customWidth="1" min="14" max="14" style="235" width="11.109375"/>
    <col customWidth="1" min="15" max="15" style="235" width="18.109375"/>
    <col customWidth="1" min="16" max="16" style="235" width="16.33203125"/>
    <col customWidth="1" min="17" max="21" style="235" width="11.109375"/>
    <col customWidth="1" min="22" max="22" style="235" width="16.5546875"/>
    <col customWidth="1" min="23" max="27" style="235" width="11.109375"/>
    <col customWidth="1" min="28" max="28" style="235" width="16.33203125"/>
    <col customWidth="1" min="29" max="33" style="235" width="14.6640625"/>
    <col customWidth="1" min="34" max="34" style="235" width="17.6640625"/>
    <col customWidth="1" min="35"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c r="A1" s="406"/>
      <c r="B1" s="407"/>
      <c r="C1" s="407"/>
      <c r="D1" s="407"/>
      <c r="E1" s="407"/>
      <c r="F1" s="407"/>
      <c r="G1" s="407"/>
      <c r="H1" s="408"/>
    </row>
    <row r="2" hidden="1">
      <c r="A2" s="409"/>
    </row>
    <row r="3" hidden="1">
      <c r="A3" s="409"/>
    </row>
    <row r="4" hidden="1">
      <c r="A4" s="409"/>
    </row>
    <row r="5" ht="16.199999999999999"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idden="1">
      <c r="A24" s="410" t="e">
        <f t="shared" ref="A24:A38" si="1336">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idden="1">
      <c r="A25" s="410" t="e">
        <f t="shared" si="1336"/>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idden="1">
      <c r="A26" s="410" t="e">
        <f t="shared" si="1336"/>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idden="1">
      <c r="A27" s="410" t="e">
        <f t="shared" si="1336"/>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idden="1">
      <c r="A28" s="410" t="e">
        <f t="shared" si="1336"/>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idden="1">
      <c r="A29" s="445" t="e">
        <f t="shared" si="1336"/>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idden="1">
      <c r="A30" s="445" t="e">
        <f t="shared" si="1336"/>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idden="1">
      <c r="A31" s="445" t="e">
        <f t="shared" si="1336"/>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idden="1">
      <c r="A32" s="445" t="e">
        <f t="shared" si="1336"/>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idden="1">
      <c r="A33" s="445" t="e">
        <f t="shared" si="1336"/>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idden="1">
      <c r="A34" s="445" t="e">
        <f t="shared" si="1336"/>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idden="1">
      <c r="A35" s="445" t="e">
        <f t="shared" si="1336"/>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idden="1">
      <c r="A36" s="445" t="e">
        <f t="shared" si="1336"/>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idden="1">
      <c r="A37" s="445" t="e">
        <f t="shared" si="1336"/>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1336"/>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idden="1">
      <c r="A42" s="445" t="s">
        <v>800</v>
      </c>
      <c r="B42" s="417"/>
      <c r="C42" s="417"/>
      <c r="D42" s="451">
        <f t="shared" ref="D42:D43" si="1337">D314</f>
        <v>0</v>
      </c>
      <c r="E42" s="235" t="s">
        <v>415</v>
      </c>
      <c r="J42" s="451">
        <f t="shared" ref="J42:J43" si="1338">J314</f>
        <v>0</v>
      </c>
      <c r="P42" s="451">
        <f t="shared" ref="P42:P43" si="1339">P314</f>
        <v>0</v>
      </c>
      <c r="V42" s="451">
        <f t="shared" ref="V42:V43" si="1340">V314</f>
        <v>0</v>
      </c>
      <c r="AB42" s="451">
        <f t="shared" ref="AB42:AB43" si="1341">AB314</f>
        <v>0</v>
      </c>
      <c r="AH42" s="451">
        <f t="shared" ref="AH42:AH43" si="1342">AH314</f>
        <v>0</v>
      </c>
      <c r="AN42" s="451">
        <f t="shared" ref="AN42:AN43" si="1343">AN314</f>
        <v>0</v>
      </c>
      <c r="AT42" s="451">
        <f t="shared" ref="AT42:AT43" si="1344">AT314</f>
        <v>0</v>
      </c>
      <c r="AZ42" s="451">
        <f t="shared" ref="AZ42:AZ43" si="1345">AZ314</f>
        <v>0</v>
      </c>
      <c r="BF42" s="451">
        <f t="shared" ref="BF42:BF43" si="1346">BF314</f>
        <v>0</v>
      </c>
      <c r="BL42" s="451">
        <f t="shared" ref="BL42:BL43" si="1347">BL314</f>
        <v>0</v>
      </c>
      <c r="BR42" s="451">
        <f t="shared" ref="BR42:BR43" si="1348">BR314</f>
        <v>0</v>
      </c>
      <c r="BX42" s="451">
        <f t="shared" ref="BX42:BX43" si="1349">BX314</f>
        <v>0</v>
      </c>
      <c r="BZ42" s="433"/>
      <c r="CD42" s="451">
        <f t="shared" ref="CD42:CD43" si="1350">CD314</f>
        <v>0</v>
      </c>
      <c r="CJ42" s="451">
        <f t="shared" ref="CJ42:CJ43" si="1351">CJ314</f>
        <v>0</v>
      </c>
      <c r="CL42" s="433"/>
    </row>
    <row r="43" hidden="1">
      <c r="A43" s="445">
        <f>SUM(D44:CY44)</f>
        <v>0</v>
      </c>
      <c r="B43" s="433"/>
      <c r="C43" s="417"/>
      <c r="D43" s="451">
        <f t="shared" si="1337"/>
        <v>0</v>
      </c>
      <c r="E43" s="235" t="s">
        <v>801</v>
      </c>
      <c r="G43" s="445">
        <f>A43</f>
        <v>0</v>
      </c>
      <c r="J43" s="451">
        <f t="shared" si="1338"/>
        <v>0</v>
      </c>
      <c r="M43" s="445">
        <f>G43</f>
        <v>0</v>
      </c>
      <c r="P43" s="451">
        <f t="shared" si="1339"/>
        <v>0</v>
      </c>
      <c r="S43" s="445">
        <f>M43</f>
        <v>0</v>
      </c>
      <c r="V43" s="451">
        <f t="shared" si="1340"/>
        <v>0</v>
      </c>
      <c r="Y43" s="445">
        <f>S43</f>
        <v>0</v>
      </c>
      <c r="AB43" s="451">
        <f t="shared" si="1341"/>
        <v>0</v>
      </c>
      <c r="AE43" s="445">
        <f>Y43</f>
        <v>0</v>
      </c>
      <c r="AH43" s="451">
        <f t="shared" si="1342"/>
        <v>0</v>
      </c>
      <c r="AK43" s="445">
        <f>AE43</f>
        <v>0</v>
      </c>
      <c r="AN43" s="451">
        <f t="shared" si="1343"/>
        <v>0</v>
      </c>
      <c r="AQ43" s="445">
        <f>AK43</f>
        <v>0</v>
      </c>
      <c r="AT43" s="451">
        <f t="shared" si="1344"/>
        <v>0</v>
      </c>
      <c r="AW43" s="445">
        <f>AQ43</f>
        <v>0</v>
      </c>
      <c r="AZ43" s="451">
        <f t="shared" si="1345"/>
        <v>0</v>
      </c>
      <c r="BC43" s="445">
        <f>AW43</f>
        <v>0</v>
      </c>
      <c r="BF43" s="451">
        <f t="shared" si="1346"/>
        <v>0</v>
      </c>
      <c r="BI43" s="445">
        <f>BC43</f>
        <v>0</v>
      </c>
      <c r="BL43" s="451">
        <f t="shared" si="1347"/>
        <v>0</v>
      </c>
      <c r="BO43" s="445">
        <f>BI43</f>
        <v>0</v>
      </c>
      <c r="BR43" s="451">
        <f t="shared" si="1348"/>
        <v>0</v>
      </c>
      <c r="BU43" s="445">
        <f>BO43</f>
        <v>0</v>
      </c>
      <c r="BX43" s="451">
        <f t="shared" si="1349"/>
        <v>0</v>
      </c>
      <c r="BZ43" s="433"/>
      <c r="CA43" s="445">
        <f>BU43</f>
        <v>0</v>
      </c>
      <c r="CD43" s="451">
        <f t="shared" si="1350"/>
        <v>0</v>
      </c>
      <c r="CG43" s="445">
        <f>CA43</f>
        <v>0</v>
      </c>
      <c r="CJ43" s="451">
        <f t="shared" si="1351"/>
        <v>0</v>
      </c>
      <c r="CL43" s="433"/>
    </row>
    <row r="44"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idden="1">
      <c r="A47" s="410" t="e">
        <f>A77+A24</f>
        <v>#REF!</v>
      </c>
      <c r="B47" s="417"/>
      <c r="C47" s="417"/>
      <c r="D47" s="451">
        <f>IF(D46=0,0,D46*D45)</f>
        <v>0</v>
      </c>
      <c r="E47" s="235" t="s">
        <v>806</v>
      </c>
      <c r="G47" s="445" t="e">
        <f t="shared" ref="G47:G61" si="1352">A47</f>
        <v>#REF!</v>
      </c>
      <c r="H47" s="433"/>
      <c r="J47" s="451">
        <f>IF(J46=0,0,J46*J45)</f>
        <v>0</v>
      </c>
      <c r="M47" s="445" t="e">
        <f t="shared" ref="M47:M61" si="1353">G47</f>
        <v>#REF!</v>
      </c>
      <c r="N47" s="433"/>
      <c r="P47" s="451">
        <f>IF(P46=0,0,P46*P45)</f>
        <v>0</v>
      </c>
      <c r="S47" s="445" t="e">
        <f t="shared" ref="S47:S61" si="1354">M47</f>
        <v>#REF!</v>
      </c>
      <c r="T47" s="433"/>
      <c r="V47" s="451">
        <f>IF(V46=0,0,V46*V45)</f>
        <v>0</v>
      </c>
      <c r="Y47" s="445" t="e">
        <f t="shared" ref="Y47:Y61" si="1355">S47</f>
        <v>#REF!</v>
      </c>
      <c r="Z47" s="433"/>
      <c r="AB47" s="451">
        <f>IF(AB46=0,0,AB46*AB45)</f>
        <v>0</v>
      </c>
      <c r="AE47" s="445" t="e">
        <f t="shared" ref="AE47:AE61" si="1356">Y47</f>
        <v>#REF!</v>
      </c>
      <c r="AF47" s="433"/>
      <c r="AH47" s="451">
        <f>IF(AH46=0,0,AH46*AH45)</f>
        <v>0</v>
      </c>
      <c r="AK47" s="445" t="e">
        <f t="shared" ref="AK47:AK61" si="1357">AE47</f>
        <v>#REF!</v>
      </c>
      <c r="AL47" s="433"/>
      <c r="AN47" s="451">
        <f>IF(AN46=0,0,AN46*AN45)</f>
        <v>0</v>
      </c>
      <c r="AQ47" s="445" t="e">
        <f t="shared" ref="AQ47:AQ61" si="1358">AK47</f>
        <v>#REF!</v>
      </c>
      <c r="AR47" s="433"/>
      <c r="AT47" s="451">
        <f>IF(AT46=0,0,AT46*AT45)</f>
        <v>0</v>
      </c>
      <c r="AW47" s="445" t="e">
        <f t="shared" ref="AW47:AW61" si="1359">AQ47</f>
        <v>#REF!</v>
      </c>
      <c r="AX47" s="433"/>
      <c r="AZ47" s="451">
        <f>IF(AZ46=0,0,AZ46*AZ45)</f>
        <v>0</v>
      </c>
      <c r="BC47" s="445" t="e">
        <f t="shared" ref="BC47:BC61" si="1360">AW47</f>
        <v>#REF!</v>
      </c>
      <c r="BD47" s="433"/>
      <c r="BF47" s="451">
        <f>IF(BF46=0,0,BF46*BF45)</f>
        <v>0</v>
      </c>
      <c r="BI47" s="445" t="e">
        <f t="shared" ref="BI47:BI61" si="1361">BC47</f>
        <v>#REF!</v>
      </c>
      <c r="BJ47" s="433"/>
      <c r="BL47" s="451">
        <f>IF(BL46=0,0,BL46*BL45)</f>
        <v>0</v>
      </c>
      <c r="BO47" s="445" t="e">
        <f t="shared" ref="BO47:BO61" si="1362">BI47</f>
        <v>#REF!</v>
      </c>
      <c r="BP47" s="433"/>
      <c r="BR47" s="451">
        <f>IF(BR46=0,0,BR46*BR45)</f>
        <v>0</v>
      </c>
      <c r="BU47" s="445" t="e">
        <f t="shared" ref="BU47:BU61" si="1363">BO47</f>
        <v>#REF!</v>
      </c>
      <c r="BV47" s="433"/>
      <c r="BX47" s="451">
        <f>IF(BX46=0,0,BX46*BX45)</f>
        <v>0</v>
      </c>
      <c r="BZ47" s="433"/>
      <c r="CA47" s="445" t="e">
        <f t="shared" ref="CA47:CA61" si="1364">BU47</f>
        <v>#REF!</v>
      </c>
      <c r="CB47" s="433"/>
      <c r="CD47" s="451">
        <f>IF(CD46=0,0,CD46*CD45)</f>
        <v>0</v>
      </c>
      <c r="CG47" s="445" t="e">
        <f t="shared" ref="CG47:CG61" si="1365">CA47</f>
        <v>#REF!</v>
      </c>
      <c r="CH47" s="433"/>
      <c r="CJ47" s="451">
        <f>IF(CJ46=0,0,CJ46*CJ45)</f>
        <v>0</v>
      </c>
      <c r="CL47" s="433"/>
    </row>
    <row r="48" hidden="1">
      <c r="A48" s="410" t="e">
        <f>A25+A76</f>
        <v>#REF!</v>
      </c>
      <c r="B48" s="417"/>
      <c r="D48" s="451" t="e">
        <f>(A47+D46)*D45</f>
        <v>#REF!</v>
      </c>
      <c r="G48" s="445" t="e">
        <f t="shared" si="1352"/>
        <v>#REF!</v>
      </c>
      <c r="H48" s="433"/>
      <c r="J48" s="451" t="e">
        <f>(G47+J46)*J45</f>
        <v>#REF!</v>
      </c>
      <c r="M48" s="445" t="e">
        <f t="shared" si="1353"/>
        <v>#REF!</v>
      </c>
      <c r="N48" s="433"/>
      <c r="P48" s="451" t="e">
        <f>(M47+P46)*P45</f>
        <v>#REF!</v>
      </c>
      <c r="S48" s="445" t="e">
        <f t="shared" si="1354"/>
        <v>#REF!</v>
      </c>
      <c r="T48" s="433"/>
      <c r="V48" s="451" t="e">
        <f>(S47+V46)*V45</f>
        <v>#REF!</v>
      </c>
      <c r="Y48" s="445" t="e">
        <f t="shared" si="1355"/>
        <v>#REF!</v>
      </c>
      <c r="Z48" s="433"/>
      <c r="AB48" s="451" t="e">
        <f>(Y47+AB46)*AB45</f>
        <v>#REF!</v>
      </c>
      <c r="AE48" s="445" t="e">
        <f t="shared" si="1356"/>
        <v>#REF!</v>
      </c>
      <c r="AF48" s="433"/>
      <c r="AH48" s="451" t="e">
        <f>(AE47+AH46)*AH45</f>
        <v>#REF!</v>
      </c>
      <c r="AK48" s="445" t="e">
        <f t="shared" si="1357"/>
        <v>#REF!</v>
      </c>
      <c r="AL48" s="433"/>
      <c r="AN48" s="451" t="e">
        <f>(AK47+AN46)*AN45</f>
        <v>#REF!</v>
      </c>
      <c r="AQ48" s="445" t="e">
        <f t="shared" si="1358"/>
        <v>#REF!</v>
      </c>
      <c r="AR48" s="433"/>
      <c r="AT48" s="451" t="e">
        <f>(AQ47+AT46)*AT45</f>
        <v>#REF!</v>
      </c>
      <c r="AW48" s="445" t="e">
        <f t="shared" si="1359"/>
        <v>#REF!</v>
      </c>
      <c r="AX48" s="433"/>
      <c r="AZ48" s="451" t="e">
        <f>(AW47+AZ46)*AZ45</f>
        <v>#REF!</v>
      </c>
      <c r="BC48" s="445" t="e">
        <f t="shared" si="1360"/>
        <v>#REF!</v>
      </c>
      <c r="BD48" s="433"/>
      <c r="BF48" s="451" t="e">
        <f>(BC47+BF46)*BF45</f>
        <v>#REF!</v>
      </c>
      <c r="BI48" s="445" t="e">
        <f t="shared" si="1361"/>
        <v>#REF!</v>
      </c>
      <c r="BJ48" s="433"/>
      <c r="BL48" s="451" t="e">
        <f>(BI47+BL46)*BL45</f>
        <v>#REF!</v>
      </c>
      <c r="BO48" s="445" t="e">
        <f t="shared" si="1362"/>
        <v>#REF!</v>
      </c>
      <c r="BP48" s="433"/>
      <c r="BR48" s="451" t="e">
        <f>(BO47+BR46)*BR45</f>
        <v>#REF!</v>
      </c>
      <c r="BU48" s="445" t="e">
        <f t="shared" si="1363"/>
        <v>#REF!</v>
      </c>
      <c r="BV48" s="433"/>
      <c r="BX48" s="451" t="e">
        <f>(BU47+BX46)*BX45</f>
        <v>#REF!</v>
      </c>
      <c r="BZ48" s="433"/>
      <c r="CA48" s="445" t="e">
        <f t="shared" si="1364"/>
        <v>#REF!</v>
      </c>
      <c r="CB48" s="433"/>
      <c r="CD48" s="451" t="e">
        <f>(CA47+CD46)*CD45</f>
        <v>#REF!</v>
      </c>
      <c r="CG48" s="445" t="e">
        <f t="shared" si="1365"/>
        <v>#REF!</v>
      </c>
      <c r="CH48" s="433"/>
      <c r="CJ48" s="451" t="e">
        <f>(CG47+CJ46)*CJ45</f>
        <v>#REF!</v>
      </c>
      <c r="CL48" s="433"/>
    </row>
    <row r="49" hidden="1">
      <c r="A49" s="410" t="e">
        <f>A26+A75</f>
        <v>#REF!</v>
      </c>
      <c r="B49" s="417"/>
      <c r="D49" s="451" t="e">
        <f>(A48+D46)*D45</f>
        <v>#REF!</v>
      </c>
      <c r="G49" s="445" t="e">
        <f t="shared" si="1352"/>
        <v>#REF!</v>
      </c>
      <c r="H49" s="433"/>
      <c r="J49" s="451" t="e">
        <f>(G48+J46)*J45</f>
        <v>#REF!</v>
      </c>
      <c r="M49" s="445" t="e">
        <f t="shared" si="1353"/>
        <v>#REF!</v>
      </c>
      <c r="N49" s="433"/>
      <c r="P49" s="451" t="e">
        <f>(M48+P46)*P45</f>
        <v>#REF!</v>
      </c>
      <c r="S49" s="445" t="e">
        <f t="shared" si="1354"/>
        <v>#REF!</v>
      </c>
      <c r="T49" s="433"/>
      <c r="V49" s="451" t="e">
        <f>(S48+V46)*V45</f>
        <v>#REF!</v>
      </c>
      <c r="Y49" s="445" t="e">
        <f t="shared" si="1355"/>
        <v>#REF!</v>
      </c>
      <c r="Z49" s="433"/>
      <c r="AB49" s="451" t="e">
        <f>(Y48+AB46)*AB45</f>
        <v>#REF!</v>
      </c>
      <c r="AE49" s="445" t="e">
        <f t="shared" si="1356"/>
        <v>#REF!</v>
      </c>
      <c r="AF49" s="433"/>
      <c r="AH49" s="451" t="e">
        <f>(AE48+AH46)*AH45</f>
        <v>#REF!</v>
      </c>
      <c r="AK49" s="445" t="e">
        <f t="shared" si="1357"/>
        <v>#REF!</v>
      </c>
      <c r="AL49" s="433"/>
      <c r="AN49" s="451" t="e">
        <f>(AK48+AN46)*AN45</f>
        <v>#REF!</v>
      </c>
      <c r="AQ49" s="445" t="e">
        <f t="shared" si="1358"/>
        <v>#REF!</v>
      </c>
      <c r="AR49" s="433"/>
      <c r="AT49" s="451" t="e">
        <f>(AQ48+AT46)*AT45</f>
        <v>#REF!</v>
      </c>
      <c r="AW49" s="445" t="e">
        <f t="shared" si="1359"/>
        <v>#REF!</v>
      </c>
      <c r="AX49" s="433"/>
      <c r="AZ49" s="451" t="e">
        <f>(AW48+AZ46)*AZ45</f>
        <v>#REF!</v>
      </c>
      <c r="BC49" s="445" t="e">
        <f t="shared" si="1360"/>
        <v>#REF!</v>
      </c>
      <c r="BD49" s="433"/>
      <c r="BF49" s="451" t="e">
        <f>(BC48+BF46)*BF45</f>
        <v>#REF!</v>
      </c>
      <c r="BI49" s="445" t="e">
        <f t="shared" si="1361"/>
        <v>#REF!</v>
      </c>
      <c r="BJ49" s="433"/>
      <c r="BL49" s="451" t="e">
        <f>(BI48+BL46)*BL45</f>
        <v>#REF!</v>
      </c>
      <c r="BO49" s="445" t="e">
        <f t="shared" si="1362"/>
        <v>#REF!</v>
      </c>
      <c r="BP49" s="433"/>
      <c r="BR49" s="451" t="e">
        <f>(BO48+BR46)*BR45</f>
        <v>#REF!</v>
      </c>
      <c r="BU49" s="445" t="e">
        <f t="shared" si="1363"/>
        <v>#REF!</v>
      </c>
      <c r="BV49" s="433"/>
      <c r="BX49" s="451" t="e">
        <f>(BU48+BX46)*BX45</f>
        <v>#REF!</v>
      </c>
      <c r="BZ49" s="433"/>
      <c r="CA49" s="445" t="e">
        <f t="shared" si="1364"/>
        <v>#REF!</v>
      </c>
      <c r="CB49" s="433"/>
      <c r="CD49" s="451" t="e">
        <f>(CA48+CD46)*CD45</f>
        <v>#REF!</v>
      </c>
      <c r="CG49" s="445" t="e">
        <f t="shared" si="1365"/>
        <v>#REF!</v>
      </c>
      <c r="CH49" s="433"/>
      <c r="CJ49" s="451" t="e">
        <f>(CG48+CJ46)*CJ45</f>
        <v>#REF!</v>
      </c>
      <c r="CL49" s="433"/>
    </row>
    <row r="50" hidden="1">
      <c r="A50" s="410" t="e">
        <f>A27+A74</f>
        <v>#REF!</v>
      </c>
      <c r="B50" s="417"/>
      <c r="D50" s="451" t="e">
        <f>(A49+D46)*D45</f>
        <v>#REF!</v>
      </c>
      <c r="G50" s="445" t="e">
        <f t="shared" si="1352"/>
        <v>#REF!</v>
      </c>
      <c r="J50" s="451" t="e">
        <f>(G49+J46)*J45</f>
        <v>#REF!</v>
      </c>
      <c r="M50" s="445" t="e">
        <f t="shared" si="1353"/>
        <v>#REF!</v>
      </c>
      <c r="N50" s="433"/>
      <c r="P50" s="451" t="e">
        <f>(M49+P46)*P45</f>
        <v>#REF!</v>
      </c>
      <c r="S50" s="445" t="e">
        <f t="shared" si="1354"/>
        <v>#REF!</v>
      </c>
      <c r="T50" s="433"/>
      <c r="V50" s="451" t="e">
        <f>(S49+V46)*V45</f>
        <v>#REF!</v>
      </c>
      <c r="Y50" s="445" t="e">
        <f t="shared" si="1355"/>
        <v>#REF!</v>
      </c>
      <c r="Z50" s="433"/>
      <c r="AB50" s="451" t="e">
        <f>(Y49+AB46)*AB45</f>
        <v>#REF!</v>
      </c>
      <c r="AE50" s="445" t="e">
        <f t="shared" si="1356"/>
        <v>#REF!</v>
      </c>
      <c r="AF50" s="433"/>
      <c r="AH50" s="451" t="e">
        <f>(AE49+AH46)*AH45</f>
        <v>#REF!</v>
      </c>
      <c r="AK50" s="445" t="e">
        <f t="shared" si="1357"/>
        <v>#REF!</v>
      </c>
      <c r="AL50" s="433"/>
      <c r="AN50" s="451" t="e">
        <f>(AK49+AN46)*AN45</f>
        <v>#REF!</v>
      </c>
      <c r="AQ50" s="445" t="e">
        <f t="shared" si="1358"/>
        <v>#REF!</v>
      </c>
      <c r="AR50" s="433"/>
      <c r="AT50" s="451" t="e">
        <f>(AQ49+AT46)*AT45</f>
        <v>#REF!</v>
      </c>
      <c r="AW50" s="445" t="e">
        <f t="shared" si="1359"/>
        <v>#REF!</v>
      </c>
      <c r="AX50" s="433"/>
      <c r="AZ50" s="451" t="e">
        <f>(AW49+AZ46)*AZ45</f>
        <v>#REF!</v>
      </c>
      <c r="BC50" s="445" t="e">
        <f t="shared" si="1360"/>
        <v>#REF!</v>
      </c>
      <c r="BD50" s="433"/>
      <c r="BF50" s="451" t="e">
        <f>(BC49+BF46)*BF45</f>
        <v>#REF!</v>
      </c>
      <c r="BI50" s="445" t="e">
        <f t="shared" si="1361"/>
        <v>#REF!</v>
      </c>
      <c r="BJ50" s="433"/>
      <c r="BL50" s="451" t="e">
        <f>(BI49+BL46)*BL45</f>
        <v>#REF!</v>
      </c>
      <c r="BO50" s="445" t="e">
        <f t="shared" si="1362"/>
        <v>#REF!</v>
      </c>
      <c r="BP50" s="433"/>
      <c r="BR50" s="451" t="e">
        <f>(BO49+BR46)*BR45</f>
        <v>#REF!</v>
      </c>
      <c r="BU50" s="445" t="e">
        <f t="shared" si="1363"/>
        <v>#REF!</v>
      </c>
      <c r="BV50" s="433"/>
      <c r="BX50" s="451" t="e">
        <f>(BU49+BX46)*BX45</f>
        <v>#REF!</v>
      </c>
      <c r="BZ50" s="433"/>
      <c r="CA50" s="445" t="e">
        <f t="shared" si="1364"/>
        <v>#REF!</v>
      </c>
      <c r="CB50" s="433"/>
      <c r="CD50" s="451" t="e">
        <f>(CA49+CD46)*CD45</f>
        <v>#REF!</v>
      </c>
      <c r="CG50" s="445" t="e">
        <f t="shared" si="1365"/>
        <v>#REF!</v>
      </c>
      <c r="CH50" s="433"/>
      <c r="CJ50" s="451" t="e">
        <f>(CG49+CJ46)*CJ45</f>
        <v>#REF!</v>
      </c>
      <c r="CL50" s="433"/>
    </row>
    <row r="51" hidden="1">
      <c r="A51" s="410" t="e">
        <f>A28+A73</f>
        <v>#REF!</v>
      </c>
      <c r="B51" s="417"/>
      <c r="D51" s="451" t="e">
        <f>(A50+D46)*D45</f>
        <v>#REF!</v>
      </c>
      <c r="G51" s="445" t="e">
        <f t="shared" si="1352"/>
        <v>#REF!</v>
      </c>
      <c r="J51" s="451" t="e">
        <f>(G50+J46)*J45</f>
        <v>#REF!</v>
      </c>
      <c r="M51" s="445" t="e">
        <f t="shared" si="1353"/>
        <v>#REF!</v>
      </c>
      <c r="N51" s="433"/>
      <c r="P51" s="451" t="e">
        <f>(M50+P46)*P45</f>
        <v>#REF!</v>
      </c>
      <c r="S51" s="445" t="e">
        <f t="shared" si="1354"/>
        <v>#REF!</v>
      </c>
      <c r="T51" s="433"/>
      <c r="V51" s="451" t="e">
        <f>(S50+V46)*V45</f>
        <v>#REF!</v>
      </c>
      <c r="Y51" s="445" t="e">
        <f t="shared" si="1355"/>
        <v>#REF!</v>
      </c>
      <c r="Z51" s="433"/>
      <c r="AB51" s="451" t="e">
        <f>(Y50+AB46)*AB45</f>
        <v>#REF!</v>
      </c>
      <c r="AE51" s="445" t="e">
        <f t="shared" si="1356"/>
        <v>#REF!</v>
      </c>
      <c r="AF51" s="433"/>
      <c r="AH51" s="451" t="e">
        <f>(AE50+AH46)*AH45</f>
        <v>#REF!</v>
      </c>
      <c r="AK51" s="445" t="e">
        <f t="shared" si="1357"/>
        <v>#REF!</v>
      </c>
      <c r="AL51" s="433"/>
      <c r="AN51" s="451" t="e">
        <f>(AK50+AN46)*AN45</f>
        <v>#REF!</v>
      </c>
      <c r="AQ51" s="445" t="e">
        <f t="shared" si="1358"/>
        <v>#REF!</v>
      </c>
      <c r="AR51" s="433"/>
      <c r="AT51" s="451" t="e">
        <f>(AQ50+AT46)*AT45</f>
        <v>#REF!</v>
      </c>
      <c r="AW51" s="445" t="e">
        <f t="shared" si="1359"/>
        <v>#REF!</v>
      </c>
      <c r="AX51" s="433"/>
      <c r="AZ51" s="451" t="e">
        <f>(AW50+AZ46)*AZ45</f>
        <v>#REF!</v>
      </c>
      <c r="BC51" s="445" t="e">
        <f t="shared" si="1360"/>
        <v>#REF!</v>
      </c>
      <c r="BD51" s="433"/>
      <c r="BF51" s="451" t="e">
        <f>(BC50+BF46)*BF45</f>
        <v>#REF!</v>
      </c>
      <c r="BI51" s="445" t="e">
        <f t="shared" si="1361"/>
        <v>#REF!</v>
      </c>
      <c r="BJ51" s="433"/>
      <c r="BL51" s="451" t="e">
        <f>(BI50+BL46)*BL45</f>
        <v>#REF!</v>
      </c>
      <c r="BO51" s="445" t="e">
        <f t="shared" si="1362"/>
        <v>#REF!</v>
      </c>
      <c r="BP51" s="433"/>
      <c r="BR51" s="451" t="e">
        <f>(BO50+BR46)*BR45</f>
        <v>#REF!</v>
      </c>
      <c r="BU51" s="445" t="e">
        <f t="shared" si="1363"/>
        <v>#REF!</v>
      </c>
      <c r="BV51" s="433"/>
      <c r="BX51" s="451" t="e">
        <f>(BU50+BX46)*BX45</f>
        <v>#REF!</v>
      </c>
      <c r="BZ51" s="433"/>
      <c r="CA51" s="445" t="e">
        <f t="shared" si="1364"/>
        <v>#REF!</v>
      </c>
      <c r="CB51" s="433"/>
      <c r="CD51" s="451" t="e">
        <f>(CA50+CD46)*CD45</f>
        <v>#REF!</v>
      </c>
      <c r="CG51" s="445" t="e">
        <f t="shared" si="1365"/>
        <v>#REF!</v>
      </c>
      <c r="CH51" s="433"/>
      <c r="CJ51" s="451" t="e">
        <f>(CG50+CJ46)*CJ45</f>
        <v>#REF!</v>
      </c>
      <c r="CL51" s="433"/>
    </row>
    <row r="52" hidden="1">
      <c r="A52" s="410" t="e">
        <f>A29+A72</f>
        <v>#REF!</v>
      </c>
      <c r="B52" s="417"/>
      <c r="D52" s="451" t="e">
        <f>(A51+D46)*D45</f>
        <v>#REF!</v>
      </c>
      <c r="G52" s="445" t="e">
        <f t="shared" si="1352"/>
        <v>#REF!</v>
      </c>
      <c r="J52" s="451" t="e">
        <f>(G51+J46)*J45</f>
        <v>#REF!</v>
      </c>
      <c r="M52" s="445" t="e">
        <f t="shared" si="1353"/>
        <v>#REF!</v>
      </c>
      <c r="N52" s="433"/>
      <c r="P52" s="451" t="e">
        <f>(M51+P46)*P45</f>
        <v>#REF!</v>
      </c>
      <c r="S52" s="445" t="e">
        <f t="shared" si="1354"/>
        <v>#REF!</v>
      </c>
      <c r="T52" s="433"/>
      <c r="V52" s="451" t="e">
        <f>(S51+V46)*V45</f>
        <v>#REF!</v>
      </c>
      <c r="Y52" s="445" t="e">
        <f t="shared" si="1355"/>
        <v>#REF!</v>
      </c>
      <c r="Z52" s="433"/>
      <c r="AB52" s="451" t="e">
        <f>(Y51+AB46)*AB45</f>
        <v>#REF!</v>
      </c>
      <c r="AE52" s="445" t="e">
        <f t="shared" si="1356"/>
        <v>#REF!</v>
      </c>
      <c r="AF52" s="433"/>
      <c r="AH52" s="451" t="e">
        <f>(AE51+AH46)*AH45</f>
        <v>#REF!</v>
      </c>
      <c r="AK52" s="445" t="e">
        <f t="shared" si="1357"/>
        <v>#REF!</v>
      </c>
      <c r="AL52" s="433"/>
      <c r="AN52" s="451" t="e">
        <f>(AK51+AN46)*AN45</f>
        <v>#REF!</v>
      </c>
      <c r="AQ52" s="445" t="e">
        <f t="shared" si="1358"/>
        <v>#REF!</v>
      </c>
      <c r="AR52" s="433"/>
      <c r="AT52" s="451" t="e">
        <f>(AQ51+AT46)*AT45</f>
        <v>#REF!</v>
      </c>
      <c r="AW52" s="445" t="e">
        <f t="shared" si="1359"/>
        <v>#REF!</v>
      </c>
      <c r="AX52" s="433"/>
      <c r="AZ52" s="451" t="e">
        <f>(AW51+AZ46)*AZ45</f>
        <v>#REF!</v>
      </c>
      <c r="BC52" s="445" t="e">
        <f t="shared" si="1360"/>
        <v>#REF!</v>
      </c>
      <c r="BD52" s="433"/>
      <c r="BF52" s="451" t="e">
        <f>(BC51+BF46)*BF45</f>
        <v>#REF!</v>
      </c>
      <c r="BI52" s="445" t="e">
        <f t="shared" si="1361"/>
        <v>#REF!</v>
      </c>
      <c r="BJ52" s="433"/>
      <c r="BL52" s="451" t="e">
        <f>(BI51+BL46)*BL45</f>
        <v>#REF!</v>
      </c>
      <c r="BO52" s="445" t="e">
        <f t="shared" si="1362"/>
        <v>#REF!</v>
      </c>
      <c r="BP52" s="433"/>
      <c r="BR52" s="451" t="e">
        <f>(BO51+BR46)*BR45</f>
        <v>#REF!</v>
      </c>
      <c r="BU52" s="445" t="e">
        <f t="shared" si="1363"/>
        <v>#REF!</v>
      </c>
      <c r="BV52" s="433"/>
      <c r="BX52" s="451" t="e">
        <f>(BU51+BX46)*BX45</f>
        <v>#REF!</v>
      </c>
      <c r="BZ52" s="433"/>
      <c r="CA52" s="445" t="e">
        <f t="shared" si="1364"/>
        <v>#REF!</v>
      </c>
      <c r="CB52" s="433"/>
      <c r="CD52" s="451" t="e">
        <f>(CA51+CD46)*CD45</f>
        <v>#REF!</v>
      </c>
      <c r="CG52" s="445" t="e">
        <f t="shared" si="1365"/>
        <v>#REF!</v>
      </c>
      <c r="CH52" s="433"/>
      <c r="CJ52" s="451" t="e">
        <f>(CG51+CJ46)*CJ45</f>
        <v>#REF!</v>
      </c>
      <c r="CL52" s="433"/>
    </row>
    <row r="53" hidden="1">
      <c r="A53" s="410" t="e">
        <f>A30+A71</f>
        <v>#REF!</v>
      </c>
      <c r="B53" s="417"/>
      <c r="D53" s="451" t="e">
        <f>(A52+D46)*D45</f>
        <v>#REF!</v>
      </c>
      <c r="G53" s="445" t="e">
        <f t="shared" si="1352"/>
        <v>#REF!</v>
      </c>
      <c r="J53" s="451" t="e">
        <f>(G52+J46)*J45</f>
        <v>#REF!</v>
      </c>
      <c r="M53" s="445" t="e">
        <f t="shared" si="1353"/>
        <v>#REF!</v>
      </c>
      <c r="N53" s="433"/>
      <c r="P53" s="451" t="e">
        <f>(M52+P46)*P45</f>
        <v>#REF!</v>
      </c>
      <c r="S53" s="445" t="e">
        <f t="shared" si="1354"/>
        <v>#REF!</v>
      </c>
      <c r="T53" s="433"/>
      <c r="V53" s="451" t="e">
        <f>(S52+V46)*V45</f>
        <v>#REF!</v>
      </c>
      <c r="Y53" s="445" t="e">
        <f t="shared" si="1355"/>
        <v>#REF!</v>
      </c>
      <c r="Z53" s="433"/>
      <c r="AB53" s="451" t="e">
        <f>(Y52+AB46)*AB45</f>
        <v>#REF!</v>
      </c>
      <c r="AE53" s="445" t="e">
        <f t="shared" si="1356"/>
        <v>#REF!</v>
      </c>
      <c r="AF53" s="433"/>
      <c r="AH53" s="451" t="e">
        <f>(AE52+AH46)*AH45</f>
        <v>#REF!</v>
      </c>
      <c r="AK53" s="445" t="e">
        <f t="shared" si="1357"/>
        <v>#REF!</v>
      </c>
      <c r="AL53" s="433"/>
      <c r="AN53" s="451" t="e">
        <f>(AK52+AN46)*AN45</f>
        <v>#REF!</v>
      </c>
      <c r="AQ53" s="445" t="e">
        <f t="shared" si="1358"/>
        <v>#REF!</v>
      </c>
      <c r="AR53" s="433"/>
      <c r="AT53" s="451" t="e">
        <f>(AQ52+AT46)*AT45</f>
        <v>#REF!</v>
      </c>
      <c r="AW53" s="445" t="e">
        <f t="shared" si="1359"/>
        <v>#REF!</v>
      </c>
      <c r="AX53" s="433"/>
      <c r="AZ53" s="451" t="e">
        <f>(AW52+AZ46)*AZ45</f>
        <v>#REF!</v>
      </c>
      <c r="BC53" s="445" t="e">
        <f t="shared" si="1360"/>
        <v>#REF!</v>
      </c>
      <c r="BD53" s="433"/>
      <c r="BF53" s="451" t="e">
        <f>(BC52+BF46)*BF45</f>
        <v>#REF!</v>
      </c>
      <c r="BI53" s="445" t="e">
        <f t="shared" si="1361"/>
        <v>#REF!</v>
      </c>
      <c r="BJ53" s="433"/>
      <c r="BL53" s="451" t="e">
        <f>(BI52+BL46)*BL45</f>
        <v>#REF!</v>
      </c>
      <c r="BO53" s="445" t="e">
        <f t="shared" si="1362"/>
        <v>#REF!</v>
      </c>
      <c r="BP53" s="433"/>
      <c r="BR53" s="451" t="e">
        <f>(BO52+BR46)*BR45</f>
        <v>#REF!</v>
      </c>
      <c r="BU53" s="445" t="e">
        <f t="shared" si="1363"/>
        <v>#REF!</v>
      </c>
      <c r="BV53" s="433"/>
      <c r="BX53" s="451" t="e">
        <f>(BU52+BX46)*BX45</f>
        <v>#REF!</v>
      </c>
      <c r="BZ53" s="433"/>
      <c r="CA53" s="445" t="e">
        <f t="shared" si="1364"/>
        <v>#REF!</v>
      </c>
      <c r="CB53" s="433"/>
      <c r="CD53" s="451" t="e">
        <f>(CA52+CD46)*CD45</f>
        <v>#REF!</v>
      </c>
      <c r="CG53" s="445" t="e">
        <f t="shared" si="1365"/>
        <v>#REF!</v>
      </c>
      <c r="CH53" s="433"/>
      <c r="CJ53" s="451" t="e">
        <f>(CG52+CJ46)*CJ45</f>
        <v>#REF!</v>
      </c>
      <c r="CL53" s="433"/>
    </row>
    <row r="54" hidden="1">
      <c r="A54" s="410" t="e">
        <f>A31+A70</f>
        <v>#REF!</v>
      </c>
      <c r="B54" s="417"/>
      <c r="D54" s="451" t="e">
        <f>(A53+D46)*D45</f>
        <v>#REF!</v>
      </c>
      <c r="G54" s="445" t="e">
        <f t="shared" si="1352"/>
        <v>#REF!</v>
      </c>
      <c r="J54" s="451" t="e">
        <f>(G53+J46)*J45</f>
        <v>#REF!</v>
      </c>
      <c r="M54" s="445" t="e">
        <f t="shared" si="1353"/>
        <v>#REF!</v>
      </c>
      <c r="N54" s="433"/>
      <c r="P54" s="451" t="e">
        <f>(M53+P46)*P45</f>
        <v>#REF!</v>
      </c>
      <c r="S54" s="445" t="e">
        <f t="shared" si="1354"/>
        <v>#REF!</v>
      </c>
      <c r="T54" s="433"/>
      <c r="V54" s="451" t="e">
        <f>(S53+V46)*V45</f>
        <v>#REF!</v>
      </c>
      <c r="Y54" s="445" t="e">
        <f t="shared" si="1355"/>
        <v>#REF!</v>
      </c>
      <c r="Z54" s="433"/>
      <c r="AB54" s="451" t="e">
        <f>(Y53+AB46)*AB45</f>
        <v>#REF!</v>
      </c>
      <c r="AE54" s="445" t="e">
        <f t="shared" si="1356"/>
        <v>#REF!</v>
      </c>
      <c r="AF54" s="433"/>
      <c r="AH54" s="451" t="e">
        <f>(AE53+AH46)*AH45</f>
        <v>#REF!</v>
      </c>
      <c r="AK54" s="445" t="e">
        <f t="shared" si="1357"/>
        <v>#REF!</v>
      </c>
      <c r="AL54" s="433"/>
      <c r="AN54" s="451" t="e">
        <f>(AK53+AN46)*AN45</f>
        <v>#REF!</v>
      </c>
      <c r="AQ54" s="445" t="e">
        <f t="shared" si="1358"/>
        <v>#REF!</v>
      </c>
      <c r="AR54" s="433"/>
      <c r="AT54" s="451" t="e">
        <f>(AQ53+AT46)*AT45</f>
        <v>#REF!</v>
      </c>
      <c r="AW54" s="445" t="e">
        <f t="shared" si="1359"/>
        <v>#REF!</v>
      </c>
      <c r="AX54" s="433"/>
      <c r="AZ54" s="451" t="e">
        <f>(AW53+AZ46)*AZ45</f>
        <v>#REF!</v>
      </c>
      <c r="BC54" s="445" t="e">
        <f t="shared" si="1360"/>
        <v>#REF!</v>
      </c>
      <c r="BD54" s="433"/>
      <c r="BF54" s="451" t="e">
        <f>(BC53+BF46)*BF45</f>
        <v>#REF!</v>
      </c>
      <c r="BI54" s="445" t="e">
        <f t="shared" si="1361"/>
        <v>#REF!</v>
      </c>
      <c r="BJ54" s="433"/>
      <c r="BL54" s="451" t="e">
        <f>(BI53+BL46)*BL45</f>
        <v>#REF!</v>
      </c>
      <c r="BO54" s="445" t="e">
        <f t="shared" si="1362"/>
        <v>#REF!</v>
      </c>
      <c r="BP54" s="433"/>
      <c r="BR54" s="451" t="e">
        <f>(BO53+BR46)*BR45</f>
        <v>#REF!</v>
      </c>
      <c r="BU54" s="445" t="e">
        <f t="shared" si="1363"/>
        <v>#REF!</v>
      </c>
      <c r="BV54" s="433"/>
      <c r="BX54" s="451" t="e">
        <f>(BU53+BX46)*BX45</f>
        <v>#REF!</v>
      </c>
      <c r="BZ54" s="433"/>
      <c r="CA54" s="445" t="e">
        <f t="shared" si="1364"/>
        <v>#REF!</v>
      </c>
      <c r="CB54" s="433"/>
      <c r="CD54" s="451" t="e">
        <f>(CA53+CD46)*CD45</f>
        <v>#REF!</v>
      </c>
      <c r="CG54" s="445" t="e">
        <f t="shared" si="1365"/>
        <v>#REF!</v>
      </c>
      <c r="CH54" s="433"/>
      <c r="CJ54" s="451" t="e">
        <f>(CG53+CJ46)*CJ45</f>
        <v>#REF!</v>
      </c>
      <c r="CL54" s="433"/>
    </row>
    <row r="55" hidden="1">
      <c r="A55" s="410" t="e">
        <f>A32+A69</f>
        <v>#REF!</v>
      </c>
      <c r="B55" s="417"/>
      <c r="D55" s="451" t="e">
        <f>(A54+D46)*D45</f>
        <v>#REF!</v>
      </c>
      <c r="G55" s="445" t="e">
        <f t="shared" si="1352"/>
        <v>#REF!</v>
      </c>
      <c r="J55" s="451" t="e">
        <f>(G54+J46)*J45</f>
        <v>#REF!</v>
      </c>
      <c r="M55" s="445" t="e">
        <f t="shared" si="1353"/>
        <v>#REF!</v>
      </c>
      <c r="N55" s="417"/>
      <c r="P55" s="451" t="e">
        <f>(M54+P46)*P45</f>
        <v>#REF!</v>
      </c>
      <c r="S55" s="445" t="e">
        <f t="shared" si="1354"/>
        <v>#REF!</v>
      </c>
      <c r="T55" s="417"/>
      <c r="V55" s="451" t="e">
        <f>(S54+V46)*V45</f>
        <v>#REF!</v>
      </c>
      <c r="Y55" s="445" t="e">
        <f t="shared" si="1355"/>
        <v>#REF!</v>
      </c>
      <c r="Z55" s="417"/>
      <c r="AB55" s="451" t="e">
        <f>(Y54+AB46)*AB45</f>
        <v>#REF!</v>
      </c>
      <c r="AE55" s="445" t="e">
        <f t="shared" si="1356"/>
        <v>#REF!</v>
      </c>
      <c r="AF55" s="417"/>
      <c r="AH55" s="451" t="e">
        <f>(AE54+AH46)*AH45</f>
        <v>#REF!</v>
      </c>
      <c r="AK55" s="445" t="e">
        <f t="shared" si="1357"/>
        <v>#REF!</v>
      </c>
      <c r="AL55" s="417"/>
      <c r="AN55" s="451" t="e">
        <f>(AK54+AN46)*AN45</f>
        <v>#REF!</v>
      </c>
      <c r="AQ55" s="445" t="e">
        <f t="shared" si="1358"/>
        <v>#REF!</v>
      </c>
      <c r="AR55" s="417"/>
      <c r="AT55" s="451" t="e">
        <f>(AQ54+AT46)*AT45</f>
        <v>#REF!</v>
      </c>
      <c r="AW55" s="445" t="e">
        <f t="shared" si="1359"/>
        <v>#REF!</v>
      </c>
      <c r="AX55" s="417"/>
      <c r="AZ55" s="451" t="e">
        <f>(AW54+AZ46)*AZ45</f>
        <v>#REF!</v>
      </c>
      <c r="BC55" s="445" t="e">
        <f t="shared" si="1360"/>
        <v>#REF!</v>
      </c>
      <c r="BD55" s="417"/>
      <c r="BF55" s="451" t="e">
        <f>(BC54+BF46)*BF45</f>
        <v>#REF!</v>
      </c>
      <c r="BI55" s="445" t="e">
        <f t="shared" si="1361"/>
        <v>#REF!</v>
      </c>
      <c r="BJ55" s="417"/>
      <c r="BL55" s="451" t="e">
        <f>(BI54+BL46)*BL45</f>
        <v>#REF!</v>
      </c>
      <c r="BO55" s="445" t="e">
        <f t="shared" si="1362"/>
        <v>#REF!</v>
      </c>
      <c r="BP55" s="417"/>
      <c r="BR55" s="451" t="e">
        <f>(BO54+BR46)*BR45</f>
        <v>#REF!</v>
      </c>
      <c r="BU55" s="445" t="e">
        <f t="shared" si="1363"/>
        <v>#REF!</v>
      </c>
      <c r="BV55" s="417"/>
      <c r="BX55" s="451" t="e">
        <f>(BU54+BX46)*BX45</f>
        <v>#REF!</v>
      </c>
      <c r="BZ55" s="433"/>
      <c r="CA55" s="445" t="e">
        <f t="shared" si="1364"/>
        <v>#REF!</v>
      </c>
      <c r="CB55" s="417"/>
      <c r="CD55" s="451" t="e">
        <f>(CA54+CD46)*CD45</f>
        <v>#REF!</v>
      </c>
      <c r="CG55" s="445" t="e">
        <f t="shared" si="1365"/>
        <v>#REF!</v>
      </c>
      <c r="CH55" s="417"/>
      <c r="CJ55" s="451" t="e">
        <f>(CG54+CJ46)*CJ45</f>
        <v>#REF!</v>
      </c>
      <c r="CL55" s="433"/>
    </row>
    <row r="56" hidden="1">
      <c r="A56" s="410" t="e">
        <f>A33+A68</f>
        <v>#REF!</v>
      </c>
      <c r="B56" s="417"/>
      <c r="D56" s="451" t="e">
        <f>(A55+D46)*D45</f>
        <v>#REF!</v>
      </c>
      <c r="F56" s="417"/>
      <c r="G56" s="445" t="e">
        <f t="shared" si="1352"/>
        <v>#REF!</v>
      </c>
      <c r="J56" s="451" t="e">
        <f>(G55+J46)*J45</f>
        <v>#REF!</v>
      </c>
      <c r="L56" s="417"/>
      <c r="M56" s="445" t="e">
        <f t="shared" si="1353"/>
        <v>#REF!</v>
      </c>
      <c r="N56" s="417"/>
      <c r="P56" s="451" t="e">
        <f>(M55+P46)*P45</f>
        <v>#REF!</v>
      </c>
      <c r="R56" s="417"/>
      <c r="S56" s="445" t="e">
        <f t="shared" si="1354"/>
        <v>#REF!</v>
      </c>
      <c r="T56" s="417"/>
      <c r="V56" s="451" t="e">
        <f>(S55+V46)*V45</f>
        <v>#REF!</v>
      </c>
      <c r="X56" s="417"/>
      <c r="Y56" s="445" t="e">
        <f t="shared" si="1355"/>
        <v>#REF!</v>
      </c>
      <c r="Z56" s="417"/>
      <c r="AB56" s="451" t="e">
        <f>(Y55+AB46)*AB45</f>
        <v>#REF!</v>
      </c>
      <c r="AD56" s="417"/>
      <c r="AE56" s="445" t="e">
        <f t="shared" si="1356"/>
        <v>#REF!</v>
      </c>
      <c r="AF56" s="417"/>
      <c r="AH56" s="451" t="e">
        <f>(AE55+AH46)*AH45</f>
        <v>#REF!</v>
      </c>
      <c r="AJ56" s="417"/>
      <c r="AK56" s="445" t="e">
        <f t="shared" si="1357"/>
        <v>#REF!</v>
      </c>
      <c r="AL56" s="417"/>
      <c r="AN56" s="451" t="e">
        <f>(AK55+AN46)*AN45</f>
        <v>#REF!</v>
      </c>
      <c r="AP56" s="417"/>
      <c r="AQ56" s="445" t="e">
        <f t="shared" si="1358"/>
        <v>#REF!</v>
      </c>
      <c r="AR56" s="417"/>
      <c r="AT56" s="451" t="e">
        <f>(AQ55+AT46)*AT45</f>
        <v>#REF!</v>
      </c>
      <c r="AV56" s="417"/>
      <c r="AW56" s="445" t="e">
        <f t="shared" si="1359"/>
        <v>#REF!</v>
      </c>
      <c r="AX56" s="417"/>
      <c r="AZ56" s="451" t="e">
        <f>(AW55+AZ46)*AZ45</f>
        <v>#REF!</v>
      </c>
      <c r="BB56" s="417"/>
      <c r="BC56" s="445" t="e">
        <f t="shared" si="1360"/>
        <v>#REF!</v>
      </c>
      <c r="BD56" s="417"/>
      <c r="BF56" s="451" t="e">
        <f>(BC55+BF46)*BF45</f>
        <v>#REF!</v>
      </c>
      <c r="BH56" s="417"/>
      <c r="BI56" s="445" t="e">
        <f t="shared" si="1361"/>
        <v>#REF!</v>
      </c>
      <c r="BJ56" s="417"/>
      <c r="BL56" s="451" t="e">
        <f>(BI55+BL46)*BL45</f>
        <v>#REF!</v>
      </c>
      <c r="BN56" s="417"/>
      <c r="BO56" s="445" t="e">
        <f t="shared" si="1362"/>
        <v>#REF!</v>
      </c>
      <c r="BP56" s="417"/>
      <c r="BR56" s="451" t="e">
        <f>(BO55+BR46)*BR45</f>
        <v>#REF!</v>
      </c>
      <c r="BT56" s="417"/>
      <c r="BU56" s="445" t="e">
        <f t="shared" si="1363"/>
        <v>#REF!</v>
      </c>
      <c r="BV56" s="417"/>
      <c r="BX56" s="451" t="e">
        <f>(BU55+BX46)*BX45</f>
        <v>#REF!</v>
      </c>
      <c r="BZ56" s="417"/>
      <c r="CA56" s="445" t="e">
        <f t="shared" si="1364"/>
        <v>#REF!</v>
      </c>
      <c r="CB56" s="417"/>
      <c r="CD56" s="451" t="e">
        <f>(CA55+CD46)*CD45</f>
        <v>#REF!</v>
      </c>
      <c r="CF56" s="417"/>
      <c r="CG56" s="445" t="e">
        <f t="shared" si="1365"/>
        <v>#REF!</v>
      </c>
      <c r="CH56" s="417"/>
      <c r="CJ56" s="451" t="e">
        <f>(CG55+CJ46)*CJ45</f>
        <v>#REF!</v>
      </c>
      <c r="CL56" s="417"/>
    </row>
    <row r="57" hidden="1">
      <c r="A57" s="410" t="e">
        <f>A34+A67</f>
        <v>#REF!</v>
      </c>
      <c r="B57" s="417"/>
      <c r="D57" s="451" t="e">
        <f>(A56+D46)*D45</f>
        <v>#REF!</v>
      </c>
      <c r="F57" s="417"/>
      <c r="G57" s="445" t="e">
        <f t="shared" si="1352"/>
        <v>#REF!</v>
      </c>
      <c r="J57" s="451" t="e">
        <f>(G56+J46)*J45</f>
        <v>#REF!</v>
      </c>
      <c r="L57" s="417"/>
      <c r="M57" s="445" t="e">
        <f t="shared" si="1353"/>
        <v>#REF!</v>
      </c>
      <c r="N57" s="417"/>
      <c r="P57" s="451" t="e">
        <f>(M56+P46)*P45</f>
        <v>#REF!</v>
      </c>
      <c r="R57" s="417"/>
      <c r="S57" s="445" t="e">
        <f t="shared" si="1354"/>
        <v>#REF!</v>
      </c>
      <c r="T57" s="433"/>
      <c r="V57" s="451" t="e">
        <f>(S56+V46)*V45</f>
        <v>#REF!</v>
      </c>
      <c r="X57" s="417"/>
      <c r="Y57" s="445" t="e">
        <f t="shared" si="1355"/>
        <v>#REF!</v>
      </c>
      <c r="Z57" s="433"/>
      <c r="AB57" s="451" t="e">
        <f>(Y56+AB46)*AB45</f>
        <v>#REF!</v>
      </c>
      <c r="AD57" s="417"/>
      <c r="AE57" s="445" t="e">
        <f t="shared" si="1356"/>
        <v>#REF!</v>
      </c>
      <c r="AF57" s="433"/>
      <c r="AH57" s="451" t="e">
        <f>(AE56+AH46)*AH45</f>
        <v>#REF!</v>
      </c>
      <c r="AJ57" s="417"/>
      <c r="AK57" s="445" t="e">
        <f t="shared" si="1357"/>
        <v>#REF!</v>
      </c>
      <c r="AL57" s="433"/>
      <c r="AN57" s="451" t="e">
        <f>(AK56+AN46)*AN45</f>
        <v>#REF!</v>
      </c>
      <c r="AP57" s="417"/>
      <c r="AQ57" s="445" t="e">
        <f t="shared" si="1358"/>
        <v>#REF!</v>
      </c>
      <c r="AR57" s="433"/>
      <c r="AT57" s="451" t="e">
        <f>(AQ56+AT46)*AT45</f>
        <v>#REF!</v>
      </c>
      <c r="AV57" s="417"/>
      <c r="AW57" s="445" t="e">
        <f t="shared" si="1359"/>
        <v>#REF!</v>
      </c>
      <c r="AX57" s="433"/>
      <c r="AZ57" s="451" t="e">
        <f>(AW56+AZ46)*AZ45</f>
        <v>#REF!</v>
      </c>
      <c r="BB57" s="417"/>
      <c r="BC57" s="445" t="e">
        <f t="shared" si="1360"/>
        <v>#REF!</v>
      </c>
      <c r="BD57" s="433"/>
      <c r="BF57" s="451" t="e">
        <f>(BC56+BF46)*BF45</f>
        <v>#REF!</v>
      </c>
      <c r="BH57" s="417"/>
      <c r="BI57" s="445" t="e">
        <f t="shared" si="1361"/>
        <v>#REF!</v>
      </c>
      <c r="BJ57" s="433"/>
      <c r="BL57" s="451" t="e">
        <f>(BI56+BL46)*BL45</f>
        <v>#REF!</v>
      </c>
      <c r="BN57" s="417"/>
      <c r="BO57" s="445" t="e">
        <f t="shared" si="1362"/>
        <v>#REF!</v>
      </c>
      <c r="BP57" s="433"/>
      <c r="BR57" s="451" t="e">
        <f>(BO56+BR46)*BR45</f>
        <v>#REF!</v>
      </c>
      <c r="BT57" s="417"/>
      <c r="BU57" s="445" t="e">
        <f t="shared" si="1363"/>
        <v>#REF!</v>
      </c>
      <c r="BV57" s="433"/>
      <c r="BX57" s="451" t="e">
        <f>(BU56+BX46)*BX45</f>
        <v>#REF!</v>
      </c>
      <c r="BZ57" s="417"/>
      <c r="CA57" s="445" t="e">
        <f t="shared" si="1364"/>
        <v>#REF!</v>
      </c>
      <c r="CB57" s="433"/>
      <c r="CD57" s="451" t="e">
        <f>(CA56+CD46)*CD45</f>
        <v>#REF!</v>
      </c>
      <c r="CF57" s="417"/>
      <c r="CG57" s="445" t="e">
        <f t="shared" si="1365"/>
        <v>#REF!</v>
      </c>
      <c r="CH57" s="433"/>
      <c r="CJ57" s="451" t="e">
        <f>(CG56+CJ46)*CJ45</f>
        <v>#REF!</v>
      </c>
      <c r="CL57" s="417"/>
    </row>
    <row r="58" hidden="1">
      <c r="A58" s="410" t="e">
        <f>A35+A66</f>
        <v>#REF!</v>
      </c>
      <c r="B58" s="417"/>
      <c r="D58" s="451" t="e">
        <f>(A57+D46)*D45</f>
        <v>#REF!</v>
      </c>
      <c r="F58" s="417"/>
      <c r="G58" s="445" t="e">
        <f t="shared" si="1352"/>
        <v>#REF!</v>
      </c>
      <c r="J58" s="451" t="e">
        <f>(G57+J46)*J45</f>
        <v>#REF!</v>
      </c>
      <c r="L58" s="417"/>
      <c r="M58" s="445" t="e">
        <f t="shared" si="1353"/>
        <v>#REF!</v>
      </c>
      <c r="N58" s="417"/>
      <c r="P58" s="451" t="e">
        <f>(M57+P46)*P45</f>
        <v>#REF!</v>
      </c>
      <c r="R58" s="417"/>
      <c r="S58" s="445" t="e">
        <f t="shared" si="1354"/>
        <v>#REF!</v>
      </c>
      <c r="T58" s="433"/>
      <c r="V58" s="451" t="e">
        <f>(S57+V46)*V45</f>
        <v>#REF!</v>
      </c>
      <c r="X58" s="417"/>
      <c r="Y58" s="445" t="e">
        <f t="shared" si="1355"/>
        <v>#REF!</v>
      </c>
      <c r="Z58" s="433"/>
      <c r="AB58" s="451" t="e">
        <f>(Y57+AB46)*AB45</f>
        <v>#REF!</v>
      </c>
      <c r="AD58" s="417"/>
      <c r="AE58" s="445" t="e">
        <f t="shared" si="1356"/>
        <v>#REF!</v>
      </c>
      <c r="AF58" s="433"/>
      <c r="AH58" s="451" t="e">
        <f>(AE57+AH46)*AH45</f>
        <v>#REF!</v>
      </c>
      <c r="AJ58" s="417"/>
      <c r="AK58" s="445" t="e">
        <f t="shared" si="1357"/>
        <v>#REF!</v>
      </c>
      <c r="AL58" s="433"/>
      <c r="AN58" s="451" t="e">
        <f>(AK57+AN46)*AN45</f>
        <v>#REF!</v>
      </c>
      <c r="AP58" s="417"/>
      <c r="AQ58" s="445" t="e">
        <f t="shared" si="1358"/>
        <v>#REF!</v>
      </c>
      <c r="AR58" s="433"/>
      <c r="AT58" s="451" t="e">
        <f>(AQ57+AT46)*AT45</f>
        <v>#REF!</v>
      </c>
      <c r="AV58" s="417"/>
      <c r="AW58" s="445" t="e">
        <f t="shared" si="1359"/>
        <v>#REF!</v>
      </c>
      <c r="AX58" s="433"/>
      <c r="AZ58" s="451" t="e">
        <f>(AW57+AZ46)*AZ45</f>
        <v>#REF!</v>
      </c>
      <c r="BB58" s="417"/>
      <c r="BC58" s="445" t="e">
        <f t="shared" si="1360"/>
        <v>#REF!</v>
      </c>
      <c r="BD58" s="433"/>
      <c r="BF58" s="451" t="e">
        <f>(BC57+BF46)*BF45</f>
        <v>#REF!</v>
      </c>
      <c r="BH58" s="417"/>
      <c r="BI58" s="445" t="e">
        <f t="shared" si="1361"/>
        <v>#REF!</v>
      </c>
      <c r="BJ58" s="433"/>
      <c r="BL58" s="451" t="e">
        <f>(BI57+BL46)*BL45</f>
        <v>#REF!</v>
      </c>
      <c r="BN58" s="417"/>
      <c r="BO58" s="445" t="e">
        <f t="shared" si="1362"/>
        <v>#REF!</v>
      </c>
      <c r="BP58" s="433"/>
      <c r="BR58" s="451" t="e">
        <f>(BO57+BR46)*BR45</f>
        <v>#REF!</v>
      </c>
      <c r="BT58" s="417"/>
      <c r="BU58" s="445" t="e">
        <f t="shared" si="1363"/>
        <v>#REF!</v>
      </c>
      <c r="BV58" s="433"/>
      <c r="BX58" s="451" t="e">
        <f>(BU57+BX46)*BX45</f>
        <v>#REF!</v>
      </c>
      <c r="BZ58" s="417"/>
      <c r="CA58" s="445" t="e">
        <f t="shared" si="1364"/>
        <v>#REF!</v>
      </c>
      <c r="CB58" s="433"/>
      <c r="CD58" s="451" t="e">
        <f>(CA57+CD46)*CD45</f>
        <v>#REF!</v>
      </c>
      <c r="CF58" s="417"/>
      <c r="CG58" s="445" t="e">
        <f t="shared" si="1365"/>
        <v>#REF!</v>
      </c>
      <c r="CH58" s="433"/>
      <c r="CJ58" s="451" t="e">
        <f>(CG57+CJ46)*CJ45</f>
        <v>#REF!</v>
      </c>
      <c r="CL58" s="417"/>
    </row>
    <row r="59" hidden="1">
      <c r="A59" s="410" t="e">
        <f>A36+A65</f>
        <v>#REF!</v>
      </c>
      <c r="B59" s="417"/>
      <c r="D59" s="451" t="e">
        <f>(A58+D46)*D45</f>
        <v>#REF!</v>
      </c>
      <c r="F59" s="417"/>
      <c r="G59" s="445" t="e">
        <f t="shared" si="1352"/>
        <v>#REF!</v>
      </c>
      <c r="H59" s="417"/>
      <c r="J59" s="451" t="e">
        <f>(G58+J46)*J45</f>
        <v>#REF!</v>
      </c>
      <c r="L59" s="417"/>
      <c r="M59" s="445" t="e">
        <f t="shared" si="1353"/>
        <v>#REF!</v>
      </c>
      <c r="N59" s="417"/>
      <c r="P59" s="451" t="e">
        <f>(M58+P46)*P45</f>
        <v>#REF!</v>
      </c>
      <c r="R59" s="417"/>
      <c r="S59" s="445" t="e">
        <f t="shared" si="1354"/>
        <v>#REF!</v>
      </c>
      <c r="T59" s="433"/>
      <c r="V59" s="451" t="e">
        <f>(S58+V46)*V45</f>
        <v>#REF!</v>
      </c>
      <c r="X59" s="417"/>
      <c r="Y59" s="445" t="e">
        <f t="shared" si="1355"/>
        <v>#REF!</v>
      </c>
      <c r="Z59" s="433"/>
      <c r="AB59" s="451" t="e">
        <f>(Y58+AB46)*AB45</f>
        <v>#REF!</v>
      </c>
      <c r="AD59" s="417"/>
      <c r="AE59" s="445" t="e">
        <f t="shared" si="1356"/>
        <v>#REF!</v>
      </c>
      <c r="AF59" s="433"/>
      <c r="AH59" s="451" t="e">
        <f>(AE58+AH46)*AH45</f>
        <v>#REF!</v>
      </c>
      <c r="AJ59" s="417"/>
      <c r="AK59" s="445" t="e">
        <f t="shared" si="1357"/>
        <v>#REF!</v>
      </c>
      <c r="AL59" s="433"/>
      <c r="AN59" s="451" t="e">
        <f>(AK58+AN46)*AN45</f>
        <v>#REF!</v>
      </c>
      <c r="AP59" s="417"/>
      <c r="AQ59" s="445" t="e">
        <f t="shared" si="1358"/>
        <v>#REF!</v>
      </c>
      <c r="AR59" s="433"/>
      <c r="AT59" s="451" t="e">
        <f>(AQ58+AT46)*AT45</f>
        <v>#REF!</v>
      </c>
      <c r="AV59" s="417"/>
      <c r="AW59" s="445" t="e">
        <f t="shared" si="1359"/>
        <v>#REF!</v>
      </c>
      <c r="AX59" s="433"/>
      <c r="AZ59" s="451" t="e">
        <f>(AW58+AZ46)*AZ45</f>
        <v>#REF!</v>
      </c>
      <c r="BB59" s="417"/>
      <c r="BC59" s="445" t="e">
        <f t="shared" si="1360"/>
        <v>#REF!</v>
      </c>
      <c r="BD59" s="433"/>
      <c r="BF59" s="451" t="e">
        <f>(BC58+BF46)*BF45</f>
        <v>#REF!</v>
      </c>
      <c r="BH59" s="417"/>
      <c r="BI59" s="445" t="e">
        <f t="shared" si="1361"/>
        <v>#REF!</v>
      </c>
      <c r="BJ59" s="433"/>
      <c r="BL59" s="451" t="e">
        <f>(BI58+BL46)*BL45</f>
        <v>#REF!</v>
      </c>
      <c r="BN59" s="417"/>
      <c r="BO59" s="445" t="e">
        <f t="shared" si="1362"/>
        <v>#REF!</v>
      </c>
      <c r="BP59" s="433"/>
      <c r="BR59" s="451" t="e">
        <f>(BO58+BR46)*BR45</f>
        <v>#REF!</v>
      </c>
      <c r="BT59" s="417"/>
      <c r="BU59" s="445" t="e">
        <f t="shared" si="1363"/>
        <v>#REF!</v>
      </c>
      <c r="BV59" s="433"/>
      <c r="BX59" s="451" t="e">
        <f>(BU58+BX46)*BX45</f>
        <v>#REF!</v>
      </c>
      <c r="BZ59" s="417"/>
      <c r="CA59" s="445" t="e">
        <f t="shared" si="1364"/>
        <v>#REF!</v>
      </c>
      <c r="CB59" s="433"/>
      <c r="CD59" s="451" t="e">
        <f>(CA58+CD46)*CD45</f>
        <v>#REF!</v>
      </c>
      <c r="CF59" s="417"/>
      <c r="CG59" s="445" t="e">
        <f t="shared" si="1365"/>
        <v>#REF!</v>
      </c>
      <c r="CH59" s="433"/>
      <c r="CJ59" s="451" t="e">
        <f>(CG58+CJ46)*CJ45</f>
        <v>#REF!</v>
      </c>
      <c r="CL59" s="417"/>
    </row>
    <row r="60" hidden="1">
      <c r="A60" s="410" t="e">
        <f>A37+A64</f>
        <v>#REF!</v>
      </c>
      <c r="B60" s="417"/>
      <c r="D60" s="451" t="e">
        <f>(A59+D46)*D45</f>
        <v>#REF!</v>
      </c>
      <c r="F60" s="417"/>
      <c r="G60" s="445" t="e">
        <f t="shared" si="1352"/>
        <v>#REF!</v>
      </c>
      <c r="H60" s="417"/>
      <c r="J60" s="451" t="e">
        <f>(G59+J46)*J45</f>
        <v>#REF!</v>
      </c>
      <c r="L60" s="417"/>
      <c r="M60" s="445" t="e">
        <f t="shared" si="1353"/>
        <v>#REF!</v>
      </c>
      <c r="N60" s="417"/>
      <c r="P60" s="451" t="e">
        <f>(M59+P46)*P45</f>
        <v>#REF!</v>
      </c>
      <c r="R60" s="417"/>
      <c r="S60" s="445" t="e">
        <f t="shared" si="1354"/>
        <v>#REF!</v>
      </c>
      <c r="T60" s="433"/>
      <c r="V60" s="451" t="e">
        <f>(S59+V46)*V45</f>
        <v>#REF!</v>
      </c>
      <c r="X60" s="417"/>
      <c r="Y60" s="445" t="e">
        <f t="shared" si="1355"/>
        <v>#REF!</v>
      </c>
      <c r="Z60" s="433"/>
      <c r="AB60" s="451" t="e">
        <f>(Y59+AB46)*AB45</f>
        <v>#REF!</v>
      </c>
      <c r="AD60" s="417"/>
      <c r="AE60" s="445" t="e">
        <f t="shared" si="1356"/>
        <v>#REF!</v>
      </c>
      <c r="AF60" s="433"/>
      <c r="AH60" s="451" t="e">
        <f>(AE59+AH46)*AH45</f>
        <v>#REF!</v>
      </c>
      <c r="AJ60" s="417"/>
      <c r="AK60" s="445" t="e">
        <f t="shared" si="1357"/>
        <v>#REF!</v>
      </c>
      <c r="AL60" s="433"/>
      <c r="AN60" s="451" t="e">
        <f>(AK59+AN46)*AN45</f>
        <v>#REF!</v>
      </c>
      <c r="AP60" s="417"/>
      <c r="AQ60" s="445" t="e">
        <f t="shared" si="1358"/>
        <v>#REF!</v>
      </c>
      <c r="AR60" s="433"/>
      <c r="AT60" s="451" t="e">
        <f>(AQ59+AT46)*AT45</f>
        <v>#REF!</v>
      </c>
      <c r="AV60" s="417"/>
      <c r="AW60" s="445" t="e">
        <f t="shared" si="1359"/>
        <v>#REF!</v>
      </c>
      <c r="AX60" s="433"/>
      <c r="AZ60" s="451" t="e">
        <f>(AW59+AZ46)*AZ45</f>
        <v>#REF!</v>
      </c>
      <c r="BB60" s="417"/>
      <c r="BC60" s="445" t="e">
        <f t="shared" si="1360"/>
        <v>#REF!</v>
      </c>
      <c r="BD60" s="433"/>
      <c r="BF60" s="451" t="e">
        <f>(BC59+BF46)*BF45</f>
        <v>#REF!</v>
      </c>
      <c r="BH60" s="417"/>
      <c r="BI60" s="445" t="e">
        <f t="shared" si="1361"/>
        <v>#REF!</v>
      </c>
      <c r="BJ60" s="433"/>
      <c r="BL60" s="451" t="e">
        <f>(BI59+BL46)*BL45</f>
        <v>#REF!</v>
      </c>
      <c r="BN60" s="417"/>
      <c r="BO60" s="445" t="e">
        <f t="shared" si="1362"/>
        <v>#REF!</v>
      </c>
      <c r="BP60" s="433"/>
      <c r="BR60" s="451" t="e">
        <f>(BO59+BR46)*BR45</f>
        <v>#REF!</v>
      </c>
      <c r="BT60" s="417"/>
      <c r="BU60" s="445" t="e">
        <f t="shared" si="1363"/>
        <v>#REF!</v>
      </c>
      <c r="BV60" s="433"/>
      <c r="BX60" s="451" t="e">
        <f>(BU59+BX46)*BX45</f>
        <v>#REF!</v>
      </c>
      <c r="BZ60" s="417"/>
      <c r="CA60" s="445" t="e">
        <f t="shared" si="1364"/>
        <v>#REF!</v>
      </c>
      <c r="CB60" s="433"/>
      <c r="CD60" s="451" t="e">
        <f>(CA59+CD46)*CD45</f>
        <v>#REF!</v>
      </c>
      <c r="CF60" s="417"/>
      <c r="CG60" s="445" t="e">
        <f t="shared" si="1365"/>
        <v>#REF!</v>
      </c>
      <c r="CH60" s="433"/>
      <c r="CJ60" s="451" t="e">
        <f>(CG59+CJ46)*CJ45</f>
        <v>#REF!</v>
      </c>
      <c r="CL60" s="417"/>
    </row>
    <row r="61" ht="16.199999999999999" hidden="1">
      <c r="A61" s="410" t="e">
        <f>A38+A63</f>
        <v>#REF!</v>
      </c>
      <c r="B61" s="417"/>
      <c r="D61" s="452" t="e">
        <f>(A60+D46)*D45</f>
        <v>#REF!</v>
      </c>
      <c r="F61" s="417"/>
      <c r="G61" s="445" t="e">
        <f t="shared" si="1352"/>
        <v>#REF!</v>
      </c>
      <c r="H61" s="417"/>
      <c r="J61" s="452" t="e">
        <f>(G60+J46)*J45</f>
        <v>#REF!</v>
      </c>
      <c r="L61" s="417"/>
      <c r="M61" s="445" t="e">
        <f t="shared" si="1353"/>
        <v>#REF!</v>
      </c>
      <c r="N61" s="417"/>
      <c r="P61" s="452" t="e">
        <f>(M60+P46)*P45</f>
        <v>#REF!</v>
      </c>
      <c r="R61" s="417"/>
      <c r="S61" s="445" t="e">
        <f t="shared" si="1354"/>
        <v>#REF!</v>
      </c>
      <c r="T61" s="433"/>
      <c r="V61" s="452" t="e">
        <f>(S60+V46)*V45</f>
        <v>#REF!</v>
      </c>
      <c r="X61" s="417"/>
      <c r="Y61" s="445" t="e">
        <f t="shared" si="1355"/>
        <v>#REF!</v>
      </c>
      <c r="Z61" s="433"/>
      <c r="AB61" s="452" t="e">
        <f>(Y60+AB46)*AB45</f>
        <v>#REF!</v>
      </c>
      <c r="AD61" s="417"/>
      <c r="AE61" s="445" t="e">
        <f t="shared" si="1356"/>
        <v>#REF!</v>
      </c>
      <c r="AF61" s="433"/>
      <c r="AH61" s="452" t="e">
        <f>(AE60+AH46)*AH45</f>
        <v>#REF!</v>
      </c>
      <c r="AJ61" s="417"/>
      <c r="AK61" s="445" t="e">
        <f t="shared" si="1357"/>
        <v>#REF!</v>
      </c>
      <c r="AL61" s="433"/>
      <c r="AN61" s="452" t="e">
        <f>(AK60+AN46)*AN45</f>
        <v>#REF!</v>
      </c>
      <c r="AP61" s="417"/>
      <c r="AQ61" s="445" t="e">
        <f t="shared" si="1358"/>
        <v>#REF!</v>
      </c>
      <c r="AR61" s="433"/>
      <c r="AT61" s="452" t="e">
        <f>(AQ60+AT46)*AT45</f>
        <v>#REF!</v>
      </c>
      <c r="AV61" s="417"/>
      <c r="AW61" s="445" t="e">
        <f t="shared" si="1359"/>
        <v>#REF!</v>
      </c>
      <c r="AX61" s="433"/>
      <c r="AZ61" s="452" t="e">
        <f>(AW60+AZ46)*AZ45</f>
        <v>#REF!</v>
      </c>
      <c r="BB61" s="417"/>
      <c r="BC61" s="445" t="e">
        <f t="shared" si="1360"/>
        <v>#REF!</v>
      </c>
      <c r="BD61" s="433"/>
      <c r="BF61" s="452" t="e">
        <f>(BC60+BF46)*BF45</f>
        <v>#REF!</v>
      </c>
      <c r="BH61" s="417"/>
      <c r="BI61" s="445" t="e">
        <f t="shared" si="1361"/>
        <v>#REF!</v>
      </c>
      <c r="BJ61" s="433"/>
      <c r="BL61" s="452" t="e">
        <f>(BI60+BL46)*BL45</f>
        <v>#REF!</v>
      </c>
      <c r="BN61" s="417"/>
      <c r="BO61" s="445" t="e">
        <f t="shared" si="1362"/>
        <v>#REF!</v>
      </c>
      <c r="BP61" s="433"/>
      <c r="BR61" s="452" t="e">
        <f>(BO60+BR46)*BR45</f>
        <v>#REF!</v>
      </c>
      <c r="BT61" s="417"/>
      <c r="BU61" s="445" t="e">
        <f t="shared" si="1363"/>
        <v>#REF!</v>
      </c>
      <c r="BV61" s="433"/>
      <c r="BX61" s="452" t="e">
        <f>(BU60+BX46)*BX45</f>
        <v>#REF!</v>
      </c>
      <c r="BZ61" s="417"/>
      <c r="CA61" s="445" t="e">
        <f t="shared" si="1364"/>
        <v>#REF!</v>
      </c>
      <c r="CB61" s="433"/>
      <c r="CD61" s="452" t="e">
        <f>(CA60+CD46)*CD45</f>
        <v>#REF!</v>
      </c>
      <c r="CF61" s="417"/>
      <c r="CG61" s="445" t="e">
        <f t="shared" si="1365"/>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idden="1">
      <c r="A63" s="410" t="e">
        <f t="shared" ref="A63:A112" si="1366">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idden="1">
      <c r="A64" s="410" t="e">
        <f t="shared" si="1366"/>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idden="1">
      <c r="A65" s="410" t="e">
        <f t="shared" si="1366"/>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idden="1">
      <c r="A66" s="410" t="e">
        <f t="shared" si="1366"/>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idden="1">
      <c r="A67" s="410" t="e">
        <f t="shared" si="1366"/>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idden="1">
      <c r="A68" s="410" t="e">
        <f t="shared" si="1366"/>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idden="1">
      <c r="A69" s="410" t="e">
        <f t="shared" si="1366"/>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idden="1">
      <c r="A70" s="410" t="e">
        <f t="shared" si="1366"/>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idden="1">
      <c r="A71" s="410" t="e">
        <f t="shared" si="1366"/>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idden="1">
      <c r="A72" s="410" t="e">
        <f t="shared" si="1366"/>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idden="1">
      <c r="A73" s="410" t="e">
        <f t="shared" si="1366"/>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idden="1">
      <c r="A74" s="410" t="e">
        <f t="shared" si="1366"/>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idden="1">
      <c r="A75" s="410" t="e">
        <f t="shared" si="1366"/>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idden="1">
      <c r="A76" s="410" t="e">
        <f t="shared" si="1366"/>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1366"/>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199999999999999"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idden="1">
      <c r="A98" s="410" t="e">
        <f t="shared" si="1366"/>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idden="1">
      <c r="A99" s="410" t="e">
        <f t="shared" si="1366"/>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idden="1">
      <c r="A100" s="410" t="e">
        <f t="shared" si="1366"/>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idden="1">
      <c r="A101" s="410" t="e">
        <f t="shared" si="1366"/>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idden="1">
      <c r="A102" s="410" t="e">
        <f t="shared" si="1366"/>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idden="1">
      <c r="A103" s="410" t="e">
        <f t="shared" si="1366"/>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idden="1">
      <c r="A104" s="410" t="e">
        <f t="shared" si="1366"/>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idden="1">
      <c r="A105" s="410" t="e">
        <f t="shared" si="1366"/>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idden="1">
      <c r="A106" s="410" t="e">
        <f t="shared" si="1366"/>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idden="1">
      <c r="A107" s="410" t="e">
        <f t="shared" si="1366"/>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idden="1">
      <c r="A108" s="410" t="e">
        <f t="shared" si="1366"/>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idden="1">
      <c r="A109" s="410" t="e">
        <f t="shared" si="1366"/>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idden="1">
      <c r="A110" s="410" t="e">
        <f t="shared" si="1366"/>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idden="1">
      <c r="A111" s="410" t="e">
        <f t="shared" si="1366"/>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1366"/>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idden="1">
      <c r="A116" s="445" t="s">
        <v>800</v>
      </c>
      <c r="B116" s="433"/>
      <c r="C116" s="417"/>
      <c r="D116" s="451">
        <f t="shared" ref="D116:D117" si="1367">D337</f>
        <v>0</v>
      </c>
      <c r="E116" s="235" t="s">
        <v>415</v>
      </c>
      <c r="I116" s="235"/>
      <c r="J116" s="451">
        <f t="shared" ref="J116:J117" si="1368">J337</f>
        <v>0</v>
      </c>
      <c r="K116" s="235"/>
      <c r="L116" s="235"/>
      <c r="M116" s="235"/>
      <c r="N116" s="235"/>
      <c r="O116" s="235"/>
      <c r="P116" s="451">
        <f t="shared" ref="P116:P117" si="1369">P337</f>
        <v>0</v>
      </c>
      <c r="Q116" s="235"/>
      <c r="R116" s="235"/>
      <c r="S116" s="235"/>
      <c r="T116" s="235"/>
      <c r="U116" s="235"/>
      <c r="V116" s="451">
        <f t="shared" ref="V116:V117" si="1370">V337</f>
        <v>0</v>
      </c>
      <c r="AA116" s="235"/>
      <c r="AB116" s="451">
        <f t="shared" ref="AB116:AB117" si="1371">AB337</f>
        <v>0</v>
      </c>
      <c r="AC116" s="235"/>
      <c r="AD116" s="235"/>
      <c r="AE116" s="235"/>
      <c r="AF116" s="235"/>
      <c r="AG116" s="235"/>
      <c r="AH116" s="451">
        <f t="shared" ref="AH116:AH117" si="1372">AH337</f>
        <v>0</v>
      </c>
      <c r="AM116" s="235"/>
      <c r="AN116" s="451">
        <f t="shared" ref="AN116:AN117" si="1373">AN337</f>
        <v>0</v>
      </c>
      <c r="AS116" s="235"/>
      <c r="AT116" s="451">
        <f t="shared" ref="AT116:AT117" si="1374">AT337</f>
        <v>0</v>
      </c>
      <c r="AY116" s="235"/>
      <c r="AZ116" s="451">
        <f t="shared" ref="AZ116:AZ117" si="1375">AZ337</f>
        <v>0</v>
      </c>
      <c r="BA116" s="235"/>
      <c r="BB116" s="235"/>
      <c r="BC116" s="235"/>
      <c r="BD116" s="235"/>
      <c r="BE116" s="235"/>
      <c r="BF116" s="451">
        <f t="shared" ref="BF116:BF117" si="1376">BF337</f>
        <v>0</v>
      </c>
      <c r="BK116" s="235"/>
      <c r="BL116" s="451">
        <f t="shared" ref="BL116:BL117" si="1377">BL337</f>
        <v>0</v>
      </c>
      <c r="BQ116" s="235"/>
      <c r="BR116" s="451">
        <f t="shared" ref="BR116:BR117" si="1378">BR337</f>
        <v>0</v>
      </c>
      <c r="BW116" s="235"/>
      <c r="BX116" s="451">
        <f t="shared" ref="BX116:BX117" si="1379">BX337</f>
        <v>0</v>
      </c>
      <c r="BZ116" s="433"/>
      <c r="CC116" s="235"/>
      <c r="CD116" s="451">
        <f t="shared" ref="CD116:CD117" si="1380">CD337</f>
        <v>0</v>
      </c>
      <c r="CJ116" s="451">
        <f t="shared" ref="CJ116:CJ117" si="1381">CJ337</f>
        <v>0</v>
      </c>
      <c r="CL116" s="433"/>
    </row>
    <row r="117" hidden="1">
      <c r="A117" s="445">
        <f>SUM(D118:CY118)</f>
        <v>0</v>
      </c>
      <c r="B117" s="433"/>
      <c r="C117" s="417"/>
      <c r="D117" s="451">
        <f t="shared" si="1367"/>
        <v>0</v>
      </c>
      <c r="E117" s="235" t="s">
        <v>801</v>
      </c>
      <c r="G117" s="445">
        <f>A117</f>
        <v>0</v>
      </c>
      <c r="I117" s="235"/>
      <c r="J117" s="451">
        <f t="shared" si="1368"/>
        <v>0</v>
      </c>
      <c r="K117" s="235"/>
      <c r="L117" s="235"/>
      <c r="M117" s="445">
        <f>G117</f>
        <v>0</v>
      </c>
      <c r="N117" s="235"/>
      <c r="O117" s="235"/>
      <c r="P117" s="451">
        <f t="shared" si="1369"/>
        <v>0</v>
      </c>
      <c r="Q117" s="235"/>
      <c r="R117" s="235"/>
      <c r="S117" s="445">
        <f>M117</f>
        <v>0</v>
      </c>
      <c r="T117" s="235"/>
      <c r="U117" s="235"/>
      <c r="V117" s="451">
        <f t="shared" si="1370"/>
        <v>0</v>
      </c>
      <c r="Y117" s="445">
        <f>S117</f>
        <v>0</v>
      </c>
      <c r="AA117" s="235"/>
      <c r="AB117" s="451">
        <f t="shared" si="1371"/>
        <v>0</v>
      </c>
      <c r="AC117" s="235"/>
      <c r="AD117" s="235"/>
      <c r="AE117" s="445">
        <f>Y117</f>
        <v>0</v>
      </c>
      <c r="AF117" s="235"/>
      <c r="AG117" s="235"/>
      <c r="AH117" s="451">
        <f t="shared" si="1372"/>
        <v>0</v>
      </c>
      <c r="AK117" s="445">
        <f>AE117</f>
        <v>0</v>
      </c>
      <c r="AM117" s="235"/>
      <c r="AN117" s="451">
        <f t="shared" si="1373"/>
        <v>0</v>
      </c>
      <c r="AQ117" s="445">
        <f>AK117</f>
        <v>0</v>
      </c>
      <c r="AS117" s="235"/>
      <c r="AT117" s="451">
        <f t="shared" si="1374"/>
        <v>0</v>
      </c>
      <c r="AW117" s="445">
        <f>AQ117</f>
        <v>0</v>
      </c>
      <c r="AY117" s="235"/>
      <c r="AZ117" s="451">
        <f t="shared" si="1375"/>
        <v>0</v>
      </c>
      <c r="BA117" s="235"/>
      <c r="BB117" s="235"/>
      <c r="BC117" s="445">
        <f>AW117</f>
        <v>0</v>
      </c>
      <c r="BD117" s="235"/>
      <c r="BE117" s="235"/>
      <c r="BF117" s="451">
        <f t="shared" si="1376"/>
        <v>0</v>
      </c>
      <c r="BI117" s="445">
        <f>BC117</f>
        <v>0</v>
      </c>
      <c r="BK117" s="235"/>
      <c r="BL117" s="451">
        <f t="shared" si="1377"/>
        <v>0</v>
      </c>
      <c r="BO117" s="445">
        <f>BI117</f>
        <v>0</v>
      </c>
      <c r="BQ117" s="235"/>
      <c r="BR117" s="451">
        <f t="shared" si="1378"/>
        <v>0</v>
      </c>
      <c r="BU117" s="445">
        <f>BO117</f>
        <v>0</v>
      </c>
      <c r="BW117" s="235"/>
      <c r="BX117" s="451">
        <f t="shared" si="1379"/>
        <v>0</v>
      </c>
      <c r="BZ117" s="433"/>
      <c r="CA117" s="445">
        <f>BU117</f>
        <v>0</v>
      </c>
      <c r="CC117" s="235"/>
      <c r="CD117" s="451">
        <f t="shared" si="1380"/>
        <v>0</v>
      </c>
      <c r="CG117" s="445">
        <f>CA117</f>
        <v>0</v>
      </c>
      <c r="CJ117" s="451">
        <f t="shared" si="1381"/>
        <v>0</v>
      </c>
      <c r="CL117" s="433"/>
    </row>
    <row r="118"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idden="1">
      <c r="A121" s="410" t="e">
        <f>A151+A98</f>
        <v>#REF!</v>
      </c>
      <c r="B121" s="433"/>
      <c r="C121" s="417"/>
      <c r="D121" s="451">
        <f>IF(D120=0,0,D120*D119)</f>
        <v>0</v>
      </c>
      <c r="E121" s="235" t="s">
        <v>806</v>
      </c>
      <c r="G121" s="445" t="e">
        <f t="shared" ref="G121:G135" si="1382">A121</f>
        <v>#REF!</v>
      </c>
      <c r="H121" s="433"/>
      <c r="I121" s="235"/>
      <c r="J121" s="451">
        <f>IF(J120=0,0,J120*J119)</f>
        <v>0</v>
      </c>
      <c r="K121" s="235"/>
      <c r="L121" s="235"/>
      <c r="M121" s="445" t="e">
        <f t="shared" ref="M121:M135" si="1383">G121</f>
        <v>#REF!</v>
      </c>
      <c r="N121" s="433"/>
      <c r="O121" s="235"/>
      <c r="P121" s="451">
        <f>IF(P120=0,0,P120*P119)</f>
        <v>0</v>
      </c>
      <c r="Q121" s="235"/>
      <c r="R121" s="235"/>
      <c r="S121" s="445" t="e">
        <f t="shared" ref="S121:S135" si="1384">M121</f>
        <v>#REF!</v>
      </c>
      <c r="T121" s="433"/>
      <c r="U121" s="235"/>
      <c r="V121" s="451">
        <f>IF(V120=0,0,V120*V119)</f>
        <v>0</v>
      </c>
      <c r="Y121" s="445" t="e">
        <f t="shared" ref="Y121:Y135" si="1385">S121</f>
        <v>#REF!</v>
      </c>
      <c r="Z121" s="433"/>
      <c r="AA121" s="235"/>
      <c r="AB121" s="451">
        <f>IF(AB120=0,0,AB120*AB119)</f>
        <v>0</v>
      </c>
      <c r="AC121" s="235"/>
      <c r="AD121" s="235"/>
      <c r="AE121" s="445" t="e">
        <f t="shared" ref="AE121:AE135" si="1386">Y121</f>
        <v>#REF!</v>
      </c>
      <c r="AF121" s="433"/>
      <c r="AG121" s="235"/>
      <c r="AH121" s="451">
        <f>IF(AH120=0,0,AH120*AH119)</f>
        <v>0</v>
      </c>
      <c r="AK121" s="445" t="e">
        <f t="shared" ref="AK121:AK135" si="1387">AE121</f>
        <v>#REF!</v>
      </c>
      <c r="AL121" s="433"/>
      <c r="AM121" s="235"/>
      <c r="AN121" s="451">
        <f>IF(AN120=0,0,AN120*AN119)</f>
        <v>0</v>
      </c>
      <c r="AQ121" s="445" t="e">
        <f t="shared" ref="AQ121:AQ135" si="1388">AK121</f>
        <v>#REF!</v>
      </c>
      <c r="AR121" s="433"/>
      <c r="AS121" s="235"/>
      <c r="AT121" s="451">
        <f>IF(AT120=0,0,AT120*AT119)</f>
        <v>0</v>
      </c>
      <c r="AW121" s="445" t="e">
        <f t="shared" ref="AW121:AW135" si="1389">AQ121</f>
        <v>#REF!</v>
      </c>
      <c r="AX121" s="433"/>
      <c r="AY121" s="235"/>
      <c r="AZ121" s="451">
        <f>IF(AZ120=0,0,AZ120*AZ119)</f>
        <v>0</v>
      </c>
      <c r="BA121" s="235"/>
      <c r="BB121" s="235"/>
      <c r="BC121" s="445" t="e">
        <f t="shared" ref="BC121:BC135" si="1390">AW121</f>
        <v>#REF!</v>
      </c>
      <c r="BD121" s="433"/>
      <c r="BE121" s="235"/>
      <c r="BF121" s="451">
        <f>IF(BF120=0,0,BF120*BF119)</f>
        <v>0</v>
      </c>
      <c r="BI121" s="445" t="e">
        <f t="shared" ref="BI121:BI135" si="1391">BC121</f>
        <v>#REF!</v>
      </c>
      <c r="BJ121" s="433"/>
      <c r="BK121" s="235"/>
      <c r="BL121" s="451">
        <f>IF(BL120=0,0,BL120*BL119)</f>
        <v>0</v>
      </c>
      <c r="BO121" s="445" t="e">
        <f t="shared" ref="BO121:BO135" si="1392">BI121</f>
        <v>#REF!</v>
      </c>
      <c r="BP121" s="433"/>
      <c r="BQ121" s="235"/>
      <c r="BR121" s="451">
        <f>IF(BR120=0,0,BR120*BR119)</f>
        <v>0</v>
      </c>
      <c r="BU121" s="445" t="e">
        <f t="shared" ref="BU121:BU135" si="1393">BO121</f>
        <v>#REF!</v>
      </c>
      <c r="BV121" s="433"/>
      <c r="BW121" s="235"/>
      <c r="BX121" s="451">
        <f>IF(BX120=0,0,BX120*BX119)</f>
        <v>0</v>
      </c>
      <c r="BZ121" s="433"/>
      <c r="CA121" s="445" t="e">
        <f t="shared" ref="CA121:CA135" si="1394">BU121</f>
        <v>#REF!</v>
      </c>
      <c r="CB121" s="433"/>
      <c r="CC121" s="235"/>
      <c r="CD121" s="451">
        <f>IF(CD120=0,0,CD120*CD119)</f>
        <v>0</v>
      </c>
      <c r="CG121" s="445" t="e">
        <f t="shared" ref="CG121:CG135" si="1395">CA121</f>
        <v>#REF!</v>
      </c>
      <c r="CH121" s="433"/>
      <c r="CJ121" s="451">
        <f>IF(CJ120=0,0,CJ120*CJ119)</f>
        <v>0</v>
      </c>
      <c r="CL121" s="433"/>
    </row>
    <row r="122" hidden="1">
      <c r="A122" s="410" t="e">
        <f>A99+A150</f>
        <v>#REF!</v>
      </c>
      <c r="B122" s="433"/>
      <c r="D122" s="451" t="e">
        <f>(A121+D120)*D119</f>
        <v>#REF!</v>
      </c>
      <c r="G122" s="445" t="e">
        <f t="shared" si="1382"/>
        <v>#REF!</v>
      </c>
      <c r="H122" s="433"/>
      <c r="I122" s="235"/>
      <c r="J122" s="451" t="e">
        <f>(G121+J120)*J119</f>
        <v>#REF!</v>
      </c>
      <c r="K122" s="235"/>
      <c r="L122" s="235"/>
      <c r="M122" s="445" t="e">
        <f t="shared" si="1383"/>
        <v>#REF!</v>
      </c>
      <c r="N122" s="433"/>
      <c r="O122" s="235"/>
      <c r="P122" s="451" t="e">
        <f>(M121+P120)*P119</f>
        <v>#REF!</v>
      </c>
      <c r="Q122" s="235"/>
      <c r="R122" s="235"/>
      <c r="S122" s="445" t="e">
        <f t="shared" si="1384"/>
        <v>#REF!</v>
      </c>
      <c r="T122" s="433"/>
      <c r="U122" s="235"/>
      <c r="V122" s="451" t="e">
        <f>(S121+V120)*V119</f>
        <v>#REF!</v>
      </c>
      <c r="Y122" s="445" t="e">
        <f t="shared" si="1385"/>
        <v>#REF!</v>
      </c>
      <c r="Z122" s="433"/>
      <c r="AA122" s="235"/>
      <c r="AB122" s="451" t="e">
        <f>(Y121+AB120)*AB119</f>
        <v>#REF!</v>
      </c>
      <c r="AC122" s="235"/>
      <c r="AD122" s="235"/>
      <c r="AE122" s="445" t="e">
        <f t="shared" si="1386"/>
        <v>#REF!</v>
      </c>
      <c r="AF122" s="433"/>
      <c r="AG122" s="235"/>
      <c r="AH122" s="451" t="e">
        <f>(AE121+AH120)*AH119</f>
        <v>#REF!</v>
      </c>
      <c r="AK122" s="445" t="e">
        <f t="shared" si="1387"/>
        <v>#REF!</v>
      </c>
      <c r="AL122" s="433"/>
      <c r="AM122" s="235"/>
      <c r="AN122" s="451" t="e">
        <f>(AK121+AN120)*AN119</f>
        <v>#REF!</v>
      </c>
      <c r="AQ122" s="445" t="e">
        <f t="shared" si="1388"/>
        <v>#REF!</v>
      </c>
      <c r="AR122" s="433"/>
      <c r="AS122" s="235"/>
      <c r="AT122" s="451" t="e">
        <f>(AQ121+AT120)*AT119</f>
        <v>#REF!</v>
      </c>
      <c r="AW122" s="445" t="e">
        <f t="shared" si="1389"/>
        <v>#REF!</v>
      </c>
      <c r="AX122" s="433"/>
      <c r="AY122" s="235"/>
      <c r="AZ122" s="451" t="e">
        <f>(AW121+AZ120)*AZ119</f>
        <v>#REF!</v>
      </c>
      <c r="BA122" s="235"/>
      <c r="BB122" s="235"/>
      <c r="BC122" s="445" t="e">
        <f t="shared" si="1390"/>
        <v>#REF!</v>
      </c>
      <c r="BD122" s="433"/>
      <c r="BE122" s="235"/>
      <c r="BF122" s="451" t="e">
        <f>(BC121+BF120)*BF119</f>
        <v>#REF!</v>
      </c>
      <c r="BI122" s="445" t="e">
        <f t="shared" si="1391"/>
        <v>#REF!</v>
      </c>
      <c r="BJ122" s="433"/>
      <c r="BK122" s="235"/>
      <c r="BL122" s="451" t="e">
        <f>(BI121+BL120)*BL119</f>
        <v>#REF!</v>
      </c>
      <c r="BO122" s="445" t="e">
        <f t="shared" si="1392"/>
        <v>#REF!</v>
      </c>
      <c r="BP122" s="433"/>
      <c r="BQ122" s="235"/>
      <c r="BR122" s="451" t="e">
        <f>(BO121+BR120)*BR119</f>
        <v>#REF!</v>
      </c>
      <c r="BU122" s="445" t="e">
        <f t="shared" si="1393"/>
        <v>#REF!</v>
      </c>
      <c r="BV122" s="433"/>
      <c r="BW122" s="235"/>
      <c r="BX122" s="451" t="e">
        <f>(BU121+BX120)*BX119</f>
        <v>#REF!</v>
      </c>
      <c r="BZ122" s="433"/>
      <c r="CA122" s="445" t="e">
        <f t="shared" si="1394"/>
        <v>#REF!</v>
      </c>
      <c r="CB122" s="433"/>
      <c r="CC122" s="235"/>
      <c r="CD122" s="451" t="e">
        <f>(CA121+CD120)*CD119</f>
        <v>#REF!</v>
      </c>
      <c r="CG122" s="445" t="e">
        <f t="shared" si="1395"/>
        <v>#REF!</v>
      </c>
      <c r="CH122" s="433"/>
      <c r="CJ122" s="451" t="e">
        <f>(CG121+CJ120)*CJ119</f>
        <v>#REF!</v>
      </c>
      <c r="CL122" s="433"/>
    </row>
    <row r="123" hidden="1">
      <c r="A123" s="410" t="e">
        <f>A100+A149</f>
        <v>#REF!</v>
      </c>
      <c r="B123" s="433"/>
      <c r="D123" s="451" t="e">
        <f>(A122+D120)*D119</f>
        <v>#REF!</v>
      </c>
      <c r="G123" s="445" t="e">
        <f t="shared" si="1382"/>
        <v>#REF!</v>
      </c>
      <c r="H123" s="433"/>
      <c r="I123" s="235"/>
      <c r="J123" s="451" t="e">
        <f>(G122+J120)*J119</f>
        <v>#REF!</v>
      </c>
      <c r="K123" s="235"/>
      <c r="L123" s="235"/>
      <c r="M123" s="445" t="e">
        <f t="shared" si="1383"/>
        <v>#REF!</v>
      </c>
      <c r="N123" s="433"/>
      <c r="O123" s="235"/>
      <c r="P123" s="451" t="e">
        <f>(M122+P120)*P119</f>
        <v>#REF!</v>
      </c>
      <c r="Q123" s="235"/>
      <c r="R123" s="235"/>
      <c r="S123" s="445" t="e">
        <f t="shared" si="1384"/>
        <v>#REF!</v>
      </c>
      <c r="T123" s="433"/>
      <c r="U123" s="235"/>
      <c r="V123" s="451" t="e">
        <f>(S122+V120)*V119</f>
        <v>#REF!</v>
      </c>
      <c r="Y123" s="445" t="e">
        <f t="shared" si="1385"/>
        <v>#REF!</v>
      </c>
      <c r="Z123" s="433"/>
      <c r="AA123" s="235"/>
      <c r="AB123" s="451" t="e">
        <f>(Y122+AB120)*AB119</f>
        <v>#REF!</v>
      </c>
      <c r="AC123" s="235"/>
      <c r="AD123" s="235"/>
      <c r="AE123" s="445" t="e">
        <f t="shared" si="1386"/>
        <v>#REF!</v>
      </c>
      <c r="AF123" s="433"/>
      <c r="AG123" s="235"/>
      <c r="AH123" s="451" t="e">
        <f>(AE122+AH120)*AH119</f>
        <v>#REF!</v>
      </c>
      <c r="AK123" s="445" t="e">
        <f t="shared" si="1387"/>
        <v>#REF!</v>
      </c>
      <c r="AL123" s="433"/>
      <c r="AM123" s="235"/>
      <c r="AN123" s="451" t="e">
        <f>(AK122+AN120)*AN119</f>
        <v>#REF!</v>
      </c>
      <c r="AQ123" s="445" t="e">
        <f t="shared" si="1388"/>
        <v>#REF!</v>
      </c>
      <c r="AR123" s="433"/>
      <c r="AS123" s="235"/>
      <c r="AT123" s="451" t="e">
        <f>(AQ122+AT120)*AT119</f>
        <v>#REF!</v>
      </c>
      <c r="AW123" s="445" t="e">
        <f t="shared" si="1389"/>
        <v>#REF!</v>
      </c>
      <c r="AX123" s="433"/>
      <c r="AY123" s="235"/>
      <c r="AZ123" s="451" t="e">
        <f>(AW122+AZ120)*AZ119</f>
        <v>#REF!</v>
      </c>
      <c r="BA123" s="235"/>
      <c r="BB123" s="235"/>
      <c r="BC123" s="445" t="e">
        <f t="shared" si="1390"/>
        <v>#REF!</v>
      </c>
      <c r="BD123" s="433"/>
      <c r="BE123" s="235"/>
      <c r="BF123" s="451" t="e">
        <f>(BC122+BF120)*BF119</f>
        <v>#REF!</v>
      </c>
      <c r="BI123" s="445" t="e">
        <f t="shared" si="1391"/>
        <v>#REF!</v>
      </c>
      <c r="BJ123" s="433"/>
      <c r="BK123" s="235"/>
      <c r="BL123" s="451" t="e">
        <f>(BI122+BL120)*BL119</f>
        <v>#REF!</v>
      </c>
      <c r="BO123" s="445" t="e">
        <f t="shared" si="1392"/>
        <v>#REF!</v>
      </c>
      <c r="BP123" s="433"/>
      <c r="BQ123" s="235"/>
      <c r="BR123" s="451" t="e">
        <f>(BO122+BR120)*BR119</f>
        <v>#REF!</v>
      </c>
      <c r="BU123" s="445" t="e">
        <f t="shared" si="1393"/>
        <v>#REF!</v>
      </c>
      <c r="BV123" s="433"/>
      <c r="BW123" s="235"/>
      <c r="BX123" s="451" t="e">
        <f>(BU122+BX120)*BX119</f>
        <v>#REF!</v>
      </c>
      <c r="BZ123" s="433"/>
      <c r="CA123" s="445" t="e">
        <f t="shared" si="1394"/>
        <v>#REF!</v>
      </c>
      <c r="CB123" s="433"/>
      <c r="CC123" s="235"/>
      <c r="CD123" s="451" t="e">
        <f>(CA122+CD120)*CD119</f>
        <v>#REF!</v>
      </c>
      <c r="CG123" s="445" t="e">
        <f t="shared" si="1395"/>
        <v>#REF!</v>
      </c>
      <c r="CH123" s="433"/>
      <c r="CJ123" s="451" t="e">
        <f>(CG122+CJ120)*CJ119</f>
        <v>#REF!</v>
      </c>
      <c r="CL123" s="433"/>
    </row>
    <row r="124" hidden="1">
      <c r="A124" s="410" t="e">
        <f>A101+A148</f>
        <v>#REF!</v>
      </c>
      <c r="B124" s="433"/>
      <c r="D124" s="451" t="e">
        <f>(A123+D120)*D119</f>
        <v>#REF!</v>
      </c>
      <c r="G124" s="445" t="e">
        <f t="shared" si="1382"/>
        <v>#REF!</v>
      </c>
      <c r="I124" s="235"/>
      <c r="J124" s="451" t="e">
        <f>(G123+J120)*J119</f>
        <v>#REF!</v>
      </c>
      <c r="K124" s="235"/>
      <c r="L124" s="235"/>
      <c r="M124" s="445" t="e">
        <f t="shared" si="1383"/>
        <v>#REF!</v>
      </c>
      <c r="N124" s="433"/>
      <c r="O124" s="235"/>
      <c r="P124" s="451" t="e">
        <f>(M123+P120)*P119</f>
        <v>#REF!</v>
      </c>
      <c r="Q124" s="235"/>
      <c r="R124" s="235"/>
      <c r="S124" s="445" t="e">
        <f t="shared" si="1384"/>
        <v>#REF!</v>
      </c>
      <c r="T124" s="433"/>
      <c r="U124" s="235"/>
      <c r="V124" s="451" t="e">
        <f>(S123+V120)*V119</f>
        <v>#REF!</v>
      </c>
      <c r="Y124" s="445" t="e">
        <f t="shared" si="1385"/>
        <v>#REF!</v>
      </c>
      <c r="Z124" s="433"/>
      <c r="AA124" s="235"/>
      <c r="AB124" s="451" t="e">
        <f>(Y123+AB120)*AB119</f>
        <v>#REF!</v>
      </c>
      <c r="AC124" s="235"/>
      <c r="AD124" s="235"/>
      <c r="AE124" s="445" t="e">
        <f t="shared" si="1386"/>
        <v>#REF!</v>
      </c>
      <c r="AF124" s="433"/>
      <c r="AG124" s="235"/>
      <c r="AH124" s="451" t="e">
        <f>(AE123+AH120)*AH119</f>
        <v>#REF!</v>
      </c>
      <c r="AK124" s="445" t="e">
        <f t="shared" si="1387"/>
        <v>#REF!</v>
      </c>
      <c r="AL124" s="433"/>
      <c r="AM124" s="235"/>
      <c r="AN124" s="451" t="e">
        <f>(AK123+AN120)*AN119</f>
        <v>#REF!</v>
      </c>
      <c r="AQ124" s="445" t="e">
        <f t="shared" si="1388"/>
        <v>#REF!</v>
      </c>
      <c r="AR124" s="433"/>
      <c r="AS124" s="235"/>
      <c r="AT124" s="451" t="e">
        <f>(AQ123+AT120)*AT119</f>
        <v>#REF!</v>
      </c>
      <c r="AW124" s="445" t="e">
        <f t="shared" si="1389"/>
        <v>#REF!</v>
      </c>
      <c r="AX124" s="433"/>
      <c r="AY124" s="235"/>
      <c r="AZ124" s="451" t="e">
        <f>(AW123+AZ120)*AZ119</f>
        <v>#REF!</v>
      </c>
      <c r="BA124" s="235"/>
      <c r="BB124" s="235"/>
      <c r="BC124" s="445" t="e">
        <f t="shared" si="1390"/>
        <v>#REF!</v>
      </c>
      <c r="BD124" s="433"/>
      <c r="BE124" s="235"/>
      <c r="BF124" s="451" t="e">
        <f>(BC123+BF120)*BF119</f>
        <v>#REF!</v>
      </c>
      <c r="BI124" s="445" t="e">
        <f t="shared" si="1391"/>
        <v>#REF!</v>
      </c>
      <c r="BJ124" s="433"/>
      <c r="BK124" s="235"/>
      <c r="BL124" s="451" t="e">
        <f>(BI123+BL120)*BL119</f>
        <v>#REF!</v>
      </c>
      <c r="BO124" s="445" t="e">
        <f t="shared" si="1392"/>
        <v>#REF!</v>
      </c>
      <c r="BP124" s="433"/>
      <c r="BQ124" s="235"/>
      <c r="BR124" s="451" t="e">
        <f>(BO123+BR120)*BR119</f>
        <v>#REF!</v>
      </c>
      <c r="BU124" s="445" t="e">
        <f t="shared" si="1393"/>
        <v>#REF!</v>
      </c>
      <c r="BV124" s="433"/>
      <c r="BW124" s="235"/>
      <c r="BX124" s="451" t="e">
        <f>(BU123+BX120)*BX119</f>
        <v>#REF!</v>
      </c>
      <c r="BZ124" s="433"/>
      <c r="CA124" s="445" t="e">
        <f t="shared" si="1394"/>
        <v>#REF!</v>
      </c>
      <c r="CB124" s="433"/>
      <c r="CC124" s="235"/>
      <c r="CD124" s="451" t="e">
        <f>(CA123+CD120)*CD119</f>
        <v>#REF!</v>
      </c>
      <c r="CG124" s="445" t="e">
        <f t="shared" si="1395"/>
        <v>#REF!</v>
      </c>
      <c r="CH124" s="433"/>
      <c r="CJ124" s="451" t="e">
        <f>(CG123+CJ120)*CJ119</f>
        <v>#REF!</v>
      </c>
      <c r="CL124" s="433"/>
    </row>
    <row r="125" hidden="1">
      <c r="A125" s="410" t="e">
        <f>A102+A147</f>
        <v>#REF!</v>
      </c>
      <c r="B125" s="433"/>
      <c r="D125" s="451" t="e">
        <f>(A124+D120)*D119</f>
        <v>#REF!</v>
      </c>
      <c r="G125" s="445" t="e">
        <f t="shared" si="1382"/>
        <v>#REF!</v>
      </c>
      <c r="I125" s="235"/>
      <c r="J125" s="451" t="e">
        <f>(G124+J120)*J119</f>
        <v>#REF!</v>
      </c>
      <c r="K125" s="235"/>
      <c r="L125" s="235"/>
      <c r="M125" s="445" t="e">
        <f t="shared" si="1383"/>
        <v>#REF!</v>
      </c>
      <c r="N125" s="433"/>
      <c r="O125" s="235"/>
      <c r="P125" s="451" t="e">
        <f>(M124+P120)*P119</f>
        <v>#REF!</v>
      </c>
      <c r="Q125" s="235"/>
      <c r="R125" s="235"/>
      <c r="S125" s="445" t="e">
        <f t="shared" si="1384"/>
        <v>#REF!</v>
      </c>
      <c r="T125" s="433"/>
      <c r="U125" s="235"/>
      <c r="V125" s="451" t="e">
        <f>(S124+V120)*V119</f>
        <v>#REF!</v>
      </c>
      <c r="Y125" s="445" t="e">
        <f t="shared" si="1385"/>
        <v>#REF!</v>
      </c>
      <c r="Z125" s="433"/>
      <c r="AA125" s="235"/>
      <c r="AB125" s="451" t="e">
        <f>(Y124+AB120)*AB119</f>
        <v>#REF!</v>
      </c>
      <c r="AC125" s="235"/>
      <c r="AD125" s="235"/>
      <c r="AE125" s="445" t="e">
        <f t="shared" si="1386"/>
        <v>#REF!</v>
      </c>
      <c r="AF125" s="433"/>
      <c r="AG125" s="235"/>
      <c r="AH125" s="451" t="e">
        <f>(AE124+AH120)*AH119</f>
        <v>#REF!</v>
      </c>
      <c r="AK125" s="445" t="e">
        <f t="shared" si="1387"/>
        <v>#REF!</v>
      </c>
      <c r="AL125" s="433"/>
      <c r="AM125" s="235"/>
      <c r="AN125" s="451" t="e">
        <f>(AK124+AN120)*AN119</f>
        <v>#REF!</v>
      </c>
      <c r="AQ125" s="445" t="e">
        <f t="shared" si="1388"/>
        <v>#REF!</v>
      </c>
      <c r="AR125" s="433"/>
      <c r="AS125" s="235"/>
      <c r="AT125" s="451" t="e">
        <f>(AQ124+AT120)*AT119</f>
        <v>#REF!</v>
      </c>
      <c r="AW125" s="445" t="e">
        <f t="shared" si="1389"/>
        <v>#REF!</v>
      </c>
      <c r="AX125" s="433"/>
      <c r="AY125" s="235"/>
      <c r="AZ125" s="451" t="e">
        <f>(AW124+AZ120)*AZ119</f>
        <v>#REF!</v>
      </c>
      <c r="BA125" s="235"/>
      <c r="BB125" s="235"/>
      <c r="BC125" s="445" t="e">
        <f t="shared" si="1390"/>
        <v>#REF!</v>
      </c>
      <c r="BD125" s="433"/>
      <c r="BE125" s="235"/>
      <c r="BF125" s="451" t="e">
        <f>(BC124+BF120)*BF119</f>
        <v>#REF!</v>
      </c>
      <c r="BI125" s="445" t="e">
        <f t="shared" si="1391"/>
        <v>#REF!</v>
      </c>
      <c r="BJ125" s="433"/>
      <c r="BK125" s="235"/>
      <c r="BL125" s="451" t="e">
        <f>(BI124+BL120)*BL119</f>
        <v>#REF!</v>
      </c>
      <c r="BO125" s="445" t="e">
        <f t="shared" si="1392"/>
        <v>#REF!</v>
      </c>
      <c r="BP125" s="433"/>
      <c r="BQ125" s="235"/>
      <c r="BR125" s="451" t="e">
        <f>(BO124+BR120)*BR119</f>
        <v>#REF!</v>
      </c>
      <c r="BU125" s="445" t="e">
        <f t="shared" si="1393"/>
        <v>#REF!</v>
      </c>
      <c r="BV125" s="433"/>
      <c r="BW125" s="235"/>
      <c r="BX125" s="451" t="e">
        <f>(BU124+BX120)*BX119</f>
        <v>#REF!</v>
      </c>
      <c r="BZ125" s="433"/>
      <c r="CA125" s="445" t="e">
        <f t="shared" si="1394"/>
        <v>#REF!</v>
      </c>
      <c r="CB125" s="433"/>
      <c r="CC125" s="235"/>
      <c r="CD125" s="451" t="e">
        <f>(CA124+CD120)*CD119</f>
        <v>#REF!</v>
      </c>
      <c r="CG125" s="445" t="e">
        <f t="shared" si="1395"/>
        <v>#REF!</v>
      </c>
      <c r="CH125" s="433"/>
      <c r="CJ125" s="451" t="e">
        <f>(CG124+CJ120)*CJ119</f>
        <v>#REF!</v>
      </c>
      <c r="CL125" s="433"/>
    </row>
    <row r="126" hidden="1">
      <c r="A126" s="410" t="e">
        <f>A103+A146</f>
        <v>#REF!</v>
      </c>
      <c r="B126" s="433"/>
      <c r="D126" s="451" t="e">
        <f>(A125+D120)*D119</f>
        <v>#REF!</v>
      </c>
      <c r="G126" s="445" t="e">
        <f t="shared" si="1382"/>
        <v>#REF!</v>
      </c>
      <c r="I126" s="235"/>
      <c r="J126" s="451" t="e">
        <f>(G125+J120)*J119</f>
        <v>#REF!</v>
      </c>
      <c r="K126" s="235"/>
      <c r="L126" s="235"/>
      <c r="M126" s="445" t="e">
        <f t="shared" si="1383"/>
        <v>#REF!</v>
      </c>
      <c r="N126" s="433"/>
      <c r="O126" s="235"/>
      <c r="P126" s="451" t="e">
        <f>(M125+P120)*P119</f>
        <v>#REF!</v>
      </c>
      <c r="Q126" s="235"/>
      <c r="R126" s="235"/>
      <c r="S126" s="445" t="e">
        <f t="shared" si="1384"/>
        <v>#REF!</v>
      </c>
      <c r="T126" s="433"/>
      <c r="U126" s="235"/>
      <c r="V126" s="451" t="e">
        <f>(S125+V120)*V119</f>
        <v>#REF!</v>
      </c>
      <c r="Y126" s="445" t="e">
        <f t="shared" si="1385"/>
        <v>#REF!</v>
      </c>
      <c r="Z126" s="433"/>
      <c r="AA126" s="235"/>
      <c r="AB126" s="451" t="e">
        <f>(Y125+AB120)*AB119</f>
        <v>#REF!</v>
      </c>
      <c r="AC126" s="235"/>
      <c r="AD126" s="235"/>
      <c r="AE126" s="445" t="e">
        <f t="shared" si="1386"/>
        <v>#REF!</v>
      </c>
      <c r="AF126" s="433"/>
      <c r="AG126" s="235"/>
      <c r="AH126" s="451" t="e">
        <f>(AE125+AH120)*AH119</f>
        <v>#REF!</v>
      </c>
      <c r="AK126" s="445" t="e">
        <f t="shared" si="1387"/>
        <v>#REF!</v>
      </c>
      <c r="AL126" s="433"/>
      <c r="AM126" s="235"/>
      <c r="AN126" s="451" t="e">
        <f>(AK125+AN120)*AN119</f>
        <v>#REF!</v>
      </c>
      <c r="AQ126" s="445" t="e">
        <f t="shared" si="1388"/>
        <v>#REF!</v>
      </c>
      <c r="AR126" s="433"/>
      <c r="AS126" s="235"/>
      <c r="AT126" s="451" t="e">
        <f>(AQ125+AT120)*AT119</f>
        <v>#REF!</v>
      </c>
      <c r="AW126" s="445" t="e">
        <f t="shared" si="1389"/>
        <v>#REF!</v>
      </c>
      <c r="AX126" s="433"/>
      <c r="AY126" s="235"/>
      <c r="AZ126" s="451" t="e">
        <f>(AW125+AZ120)*AZ119</f>
        <v>#REF!</v>
      </c>
      <c r="BA126" s="235"/>
      <c r="BB126" s="235"/>
      <c r="BC126" s="445" t="e">
        <f t="shared" si="1390"/>
        <v>#REF!</v>
      </c>
      <c r="BD126" s="433"/>
      <c r="BE126" s="235"/>
      <c r="BF126" s="451" t="e">
        <f>(BC125+BF120)*BF119</f>
        <v>#REF!</v>
      </c>
      <c r="BI126" s="445" t="e">
        <f t="shared" si="1391"/>
        <v>#REF!</v>
      </c>
      <c r="BJ126" s="433"/>
      <c r="BK126" s="235"/>
      <c r="BL126" s="451" t="e">
        <f>(BI125+BL120)*BL119</f>
        <v>#REF!</v>
      </c>
      <c r="BO126" s="445" t="e">
        <f t="shared" si="1392"/>
        <v>#REF!</v>
      </c>
      <c r="BP126" s="433"/>
      <c r="BQ126" s="235"/>
      <c r="BR126" s="451" t="e">
        <f>(BO125+BR120)*BR119</f>
        <v>#REF!</v>
      </c>
      <c r="BU126" s="445" t="e">
        <f t="shared" si="1393"/>
        <v>#REF!</v>
      </c>
      <c r="BV126" s="433"/>
      <c r="BW126" s="235"/>
      <c r="BX126" s="451" t="e">
        <f>(BU125+BX120)*BX119</f>
        <v>#REF!</v>
      </c>
      <c r="BZ126" s="433"/>
      <c r="CA126" s="445" t="e">
        <f t="shared" si="1394"/>
        <v>#REF!</v>
      </c>
      <c r="CB126" s="433"/>
      <c r="CC126" s="235"/>
      <c r="CD126" s="451" t="e">
        <f>(CA125+CD120)*CD119</f>
        <v>#REF!</v>
      </c>
      <c r="CG126" s="445" t="e">
        <f t="shared" si="1395"/>
        <v>#REF!</v>
      </c>
      <c r="CH126" s="433"/>
      <c r="CJ126" s="451" t="e">
        <f>(CG125+CJ120)*CJ119</f>
        <v>#REF!</v>
      </c>
      <c r="CL126" s="433"/>
    </row>
    <row r="127" hidden="1">
      <c r="A127" s="410" t="e">
        <f>A104+A145</f>
        <v>#REF!</v>
      </c>
      <c r="B127" s="433"/>
      <c r="D127" s="451" t="e">
        <f>(A126+D120)*D119</f>
        <v>#REF!</v>
      </c>
      <c r="G127" s="445" t="e">
        <f t="shared" si="1382"/>
        <v>#REF!</v>
      </c>
      <c r="I127" s="235"/>
      <c r="J127" s="451" t="e">
        <f>(G126+J120)*J119</f>
        <v>#REF!</v>
      </c>
      <c r="K127" s="235"/>
      <c r="L127" s="235"/>
      <c r="M127" s="445" t="e">
        <f t="shared" si="1383"/>
        <v>#REF!</v>
      </c>
      <c r="N127" s="433"/>
      <c r="O127" s="235"/>
      <c r="P127" s="451" t="e">
        <f>(M126+P120)*P119</f>
        <v>#REF!</v>
      </c>
      <c r="Q127" s="235"/>
      <c r="R127" s="235"/>
      <c r="S127" s="445" t="e">
        <f t="shared" si="1384"/>
        <v>#REF!</v>
      </c>
      <c r="T127" s="433"/>
      <c r="U127" s="235"/>
      <c r="V127" s="451" t="e">
        <f>(S126+V120)*V119</f>
        <v>#REF!</v>
      </c>
      <c r="Y127" s="445" t="e">
        <f t="shared" si="1385"/>
        <v>#REF!</v>
      </c>
      <c r="Z127" s="433"/>
      <c r="AA127" s="235"/>
      <c r="AB127" s="451" t="e">
        <f>(Y126+AB120)*AB119</f>
        <v>#REF!</v>
      </c>
      <c r="AC127" s="235"/>
      <c r="AD127" s="235"/>
      <c r="AE127" s="445" t="e">
        <f t="shared" si="1386"/>
        <v>#REF!</v>
      </c>
      <c r="AF127" s="433"/>
      <c r="AG127" s="235"/>
      <c r="AH127" s="451" t="e">
        <f>(AE126+AH120)*AH119</f>
        <v>#REF!</v>
      </c>
      <c r="AK127" s="445" t="e">
        <f t="shared" si="1387"/>
        <v>#REF!</v>
      </c>
      <c r="AL127" s="433"/>
      <c r="AM127" s="235"/>
      <c r="AN127" s="451" t="e">
        <f>(AK126+AN120)*AN119</f>
        <v>#REF!</v>
      </c>
      <c r="AQ127" s="445" t="e">
        <f t="shared" si="1388"/>
        <v>#REF!</v>
      </c>
      <c r="AR127" s="433"/>
      <c r="AS127" s="235"/>
      <c r="AT127" s="451" t="e">
        <f>(AQ126+AT120)*AT119</f>
        <v>#REF!</v>
      </c>
      <c r="AW127" s="445" t="e">
        <f t="shared" si="1389"/>
        <v>#REF!</v>
      </c>
      <c r="AX127" s="433"/>
      <c r="AY127" s="235"/>
      <c r="AZ127" s="451" t="e">
        <f>(AW126+AZ120)*AZ119</f>
        <v>#REF!</v>
      </c>
      <c r="BA127" s="235"/>
      <c r="BB127" s="235"/>
      <c r="BC127" s="445" t="e">
        <f t="shared" si="1390"/>
        <v>#REF!</v>
      </c>
      <c r="BD127" s="433"/>
      <c r="BE127" s="235"/>
      <c r="BF127" s="451" t="e">
        <f>(BC126+BF120)*BF119</f>
        <v>#REF!</v>
      </c>
      <c r="BI127" s="445" t="e">
        <f t="shared" si="1391"/>
        <v>#REF!</v>
      </c>
      <c r="BJ127" s="433"/>
      <c r="BK127" s="235"/>
      <c r="BL127" s="451" t="e">
        <f>(BI126+BL120)*BL119</f>
        <v>#REF!</v>
      </c>
      <c r="BO127" s="445" t="e">
        <f t="shared" si="1392"/>
        <v>#REF!</v>
      </c>
      <c r="BP127" s="433"/>
      <c r="BQ127" s="235"/>
      <c r="BR127" s="451" t="e">
        <f>(BO126+BR120)*BR119</f>
        <v>#REF!</v>
      </c>
      <c r="BU127" s="445" t="e">
        <f t="shared" si="1393"/>
        <v>#REF!</v>
      </c>
      <c r="BV127" s="433"/>
      <c r="BW127" s="235"/>
      <c r="BX127" s="451" t="e">
        <f>(BU126+BX120)*BX119</f>
        <v>#REF!</v>
      </c>
      <c r="BZ127" s="433"/>
      <c r="CA127" s="445" t="e">
        <f t="shared" si="1394"/>
        <v>#REF!</v>
      </c>
      <c r="CB127" s="433"/>
      <c r="CC127" s="235"/>
      <c r="CD127" s="451" t="e">
        <f>(CA126+CD120)*CD119</f>
        <v>#REF!</v>
      </c>
      <c r="CG127" s="445" t="e">
        <f t="shared" si="1395"/>
        <v>#REF!</v>
      </c>
      <c r="CH127" s="433"/>
      <c r="CJ127" s="451" t="e">
        <f>(CG126+CJ120)*CJ119</f>
        <v>#REF!</v>
      </c>
      <c r="CL127" s="433"/>
    </row>
    <row r="128" hidden="1">
      <c r="A128" s="410" t="e">
        <f>A105+A144</f>
        <v>#REF!</v>
      </c>
      <c r="B128" s="433"/>
      <c r="D128" s="451" t="e">
        <f>(A127+D120)*D119</f>
        <v>#REF!</v>
      </c>
      <c r="G128" s="445" t="e">
        <f t="shared" si="1382"/>
        <v>#REF!</v>
      </c>
      <c r="I128" s="235"/>
      <c r="J128" s="451" t="e">
        <f>(G127+J120)*J119</f>
        <v>#REF!</v>
      </c>
      <c r="K128" s="235"/>
      <c r="L128" s="235"/>
      <c r="M128" s="445" t="e">
        <f t="shared" si="1383"/>
        <v>#REF!</v>
      </c>
      <c r="N128" s="433"/>
      <c r="O128" s="235"/>
      <c r="P128" s="451" t="e">
        <f>(M127+P120)*P119</f>
        <v>#REF!</v>
      </c>
      <c r="Q128" s="235"/>
      <c r="R128" s="235"/>
      <c r="S128" s="445" t="e">
        <f t="shared" si="1384"/>
        <v>#REF!</v>
      </c>
      <c r="T128" s="433"/>
      <c r="U128" s="235"/>
      <c r="V128" s="451" t="e">
        <f>(S127+V120)*V119</f>
        <v>#REF!</v>
      </c>
      <c r="Y128" s="445" t="e">
        <f t="shared" si="1385"/>
        <v>#REF!</v>
      </c>
      <c r="Z128" s="433"/>
      <c r="AA128" s="235"/>
      <c r="AB128" s="451" t="e">
        <f>(Y127+AB120)*AB119</f>
        <v>#REF!</v>
      </c>
      <c r="AC128" s="235"/>
      <c r="AD128" s="235"/>
      <c r="AE128" s="445" t="e">
        <f t="shared" si="1386"/>
        <v>#REF!</v>
      </c>
      <c r="AF128" s="433"/>
      <c r="AG128" s="235"/>
      <c r="AH128" s="451" t="e">
        <f>(AE127+AH120)*AH119</f>
        <v>#REF!</v>
      </c>
      <c r="AK128" s="445" t="e">
        <f t="shared" si="1387"/>
        <v>#REF!</v>
      </c>
      <c r="AL128" s="433"/>
      <c r="AM128" s="235"/>
      <c r="AN128" s="451" t="e">
        <f>(AK127+AN120)*AN119</f>
        <v>#REF!</v>
      </c>
      <c r="AQ128" s="445" t="e">
        <f t="shared" si="1388"/>
        <v>#REF!</v>
      </c>
      <c r="AR128" s="433"/>
      <c r="AS128" s="235"/>
      <c r="AT128" s="451" t="e">
        <f>(AQ127+AT120)*AT119</f>
        <v>#REF!</v>
      </c>
      <c r="AW128" s="445" t="e">
        <f t="shared" si="1389"/>
        <v>#REF!</v>
      </c>
      <c r="AX128" s="433"/>
      <c r="AY128" s="235"/>
      <c r="AZ128" s="451" t="e">
        <f>(AW127+AZ120)*AZ119</f>
        <v>#REF!</v>
      </c>
      <c r="BA128" s="235"/>
      <c r="BB128" s="235"/>
      <c r="BC128" s="445" t="e">
        <f t="shared" si="1390"/>
        <v>#REF!</v>
      </c>
      <c r="BD128" s="433"/>
      <c r="BE128" s="235"/>
      <c r="BF128" s="451" t="e">
        <f>(BC127+BF120)*BF119</f>
        <v>#REF!</v>
      </c>
      <c r="BI128" s="445" t="e">
        <f t="shared" si="1391"/>
        <v>#REF!</v>
      </c>
      <c r="BJ128" s="433"/>
      <c r="BK128" s="235"/>
      <c r="BL128" s="451" t="e">
        <f>(BI127+BL120)*BL119</f>
        <v>#REF!</v>
      </c>
      <c r="BO128" s="445" t="e">
        <f t="shared" si="1392"/>
        <v>#REF!</v>
      </c>
      <c r="BP128" s="433"/>
      <c r="BQ128" s="235"/>
      <c r="BR128" s="451" t="e">
        <f>(BO127+BR120)*BR119</f>
        <v>#REF!</v>
      </c>
      <c r="BU128" s="445" t="e">
        <f t="shared" si="1393"/>
        <v>#REF!</v>
      </c>
      <c r="BV128" s="433"/>
      <c r="BW128" s="235"/>
      <c r="BX128" s="451" t="e">
        <f>(BU127+BX120)*BX119</f>
        <v>#REF!</v>
      </c>
      <c r="BZ128" s="433"/>
      <c r="CA128" s="445" t="e">
        <f t="shared" si="1394"/>
        <v>#REF!</v>
      </c>
      <c r="CB128" s="433"/>
      <c r="CC128" s="235"/>
      <c r="CD128" s="451" t="e">
        <f>(CA127+CD120)*CD119</f>
        <v>#REF!</v>
      </c>
      <c r="CG128" s="445" t="e">
        <f t="shared" si="1395"/>
        <v>#REF!</v>
      </c>
      <c r="CH128" s="433"/>
      <c r="CJ128" s="451" t="e">
        <f>(CG127+CJ120)*CJ119</f>
        <v>#REF!</v>
      </c>
      <c r="CL128" s="433"/>
    </row>
    <row r="129" hidden="1">
      <c r="A129" s="410" t="e">
        <f>A106+A143</f>
        <v>#REF!</v>
      </c>
      <c r="B129" s="433"/>
      <c r="D129" s="451" t="e">
        <f>(A128+D120)*D119</f>
        <v>#REF!</v>
      </c>
      <c r="G129" s="445" t="e">
        <f t="shared" si="1382"/>
        <v>#REF!</v>
      </c>
      <c r="I129" s="235"/>
      <c r="J129" s="451" t="e">
        <f>(G128+J120)*J119</f>
        <v>#REF!</v>
      </c>
      <c r="K129" s="235"/>
      <c r="L129" s="235"/>
      <c r="M129" s="445" t="e">
        <f t="shared" si="1383"/>
        <v>#REF!</v>
      </c>
      <c r="N129" s="417"/>
      <c r="O129" s="235"/>
      <c r="P129" s="451" t="e">
        <f>(M128+P120)*P119</f>
        <v>#REF!</v>
      </c>
      <c r="Q129" s="235"/>
      <c r="R129" s="235"/>
      <c r="S129" s="445" t="e">
        <f t="shared" si="1384"/>
        <v>#REF!</v>
      </c>
      <c r="T129" s="417"/>
      <c r="U129" s="235"/>
      <c r="V129" s="451" t="e">
        <f>(S128+V120)*V119</f>
        <v>#REF!</v>
      </c>
      <c r="Y129" s="445" t="e">
        <f t="shared" si="1385"/>
        <v>#REF!</v>
      </c>
      <c r="Z129" s="417"/>
      <c r="AA129" s="235"/>
      <c r="AB129" s="451" t="e">
        <f>(Y128+AB120)*AB119</f>
        <v>#REF!</v>
      </c>
      <c r="AC129" s="235"/>
      <c r="AD129" s="235"/>
      <c r="AE129" s="445" t="e">
        <f t="shared" si="1386"/>
        <v>#REF!</v>
      </c>
      <c r="AF129" s="417"/>
      <c r="AG129" s="235"/>
      <c r="AH129" s="451" t="e">
        <f>(AE128+AH120)*AH119</f>
        <v>#REF!</v>
      </c>
      <c r="AK129" s="445" t="e">
        <f t="shared" si="1387"/>
        <v>#REF!</v>
      </c>
      <c r="AL129" s="417"/>
      <c r="AM129" s="235"/>
      <c r="AN129" s="451" t="e">
        <f>(AK128+AN120)*AN119</f>
        <v>#REF!</v>
      </c>
      <c r="AQ129" s="445" t="e">
        <f t="shared" si="1388"/>
        <v>#REF!</v>
      </c>
      <c r="AR129" s="417"/>
      <c r="AS129" s="235"/>
      <c r="AT129" s="451" t="e">
        <f>(AQ128+AT120)*AT119</f>
        <v>#REF!</v>
      </c>
      <c r="AW129" s="445" t="e">
        <f t="shared" si="1389"/>
        <v>#REF!</v>
      </c>
      <c r="AX129" s="417"/>
      <c r="AY129" s="235"/>
      <c r="AZ129" s="451" t="e">
        <f>(AW128+AZ120)*AZ119</f>
        <v>#REF!</v>
      </c>
      <c r="BA129" s="235"/>
      <c r="BB129" s="235"/>
      <c r="BC129" s="445" t="e">
        <f t="shared" si="1390"/>
        <v>#REF!</v>
      </c>
      <c r="BD129" s="417"/>
      <c r="BE129" s="235"/>
      <c r="BF129" s="451" t="e">
        <f>(BC128+BF120)*BF119</f>
        <v>#REF!</v>
      </c>
      <c r="BI129" s="445" t="e">
        <f t="shared" si="1391"/>
        <v>#REF!</v>
      </c>
      <c r="BJ129" s="417"/>
      <c r="BK129" s="235"/>
      <c r="BL129" s="451" t="e">
        <f>(BI128+BL120)*BL119</f>
        <v>#REF!</v>
      </c>
      <c r="BO129" s="445" t="e">
        <f t="shared" si="1392"/>
        <v>#REF!</v>
      </c>
      <c r="BP129" s="417"/>
      <c r="BQ129" s="235"/>
      <c r="BR129" s="451" t="e">
        <f>(BO128+BR120)*BR119</f>
        <v>#REF!</v>
      </c>
      <c r="BU129" s="445" t="e">
        <f t="shared" si="1393"/>
        <v>#REF!</v>
      </c>
      <c r="BV129" s="417"/>
      <c r="BW129" s="235"/>
      <c r="BX129" s="451" t="e">
        <f>(BU128+BX120)*BX119</f>
        <v>#REF!</v>
      </c>
      <c r="BZ129" s="433"/>
      <c r="CA129" s="445" t="e">
        <f t="shared" si="1394"/>
        <v>#REF!</v>
      </c>
      <c r="CB129" s="417"/>
      <c r="CC129" s="235"/>
      <c r="CD129" s="451" t="e">
        <f>(CA128+CD120)*CD119</f>
        <v>#REF!</v>
      </c>
      <c r="CG129" s="445" t="e">
        <f t="shared" si="1395"/>
        <v>#REF!</v>
      </c>
      <c r="CH129" s="417"/>
      <c r="CJ129" s="451" t="e">
        <f>(CG128+CJ120)*CJ119</f>
        <v>#REF!</v>
      </c>
      <c r="CL129" s="433"/>
    </row>
    <row r="130" hidden="1">
      <c r="A130" s="410" t="e">
        <f>A107+A142</f>
        <v>#REF!</v>
      </c>
      <c r="B130" s="433"/>
      <c r="D130" s="451" t="e">
        <f>(A129+D120)*D119</f>
        <v>#REF!</v>
      </c>
      <c r="F130" s="417"/>
      <c r="G130" s="445" t="e">
        <f t="shared" si="1382"/>
        <v>#REF!</v>
      </c>
      <c r="I130" s="235"/>
      <c r="J130" s="451" t="e">
        <f>(G129+J120)*J119</f>
        <v>#REF!</v>
      </c>
      <c r="K130" s="235"/>
      <c r="L130" s="417"/>
      <c r="M130" s="445" t="e">
        <f t="shared" si="1383"/>
        <v>#REF!</v>
      </c>
      <c r="N130" s="417"/>
      <c r="O130" s="235"/>
      <c r="P130" s="451" t="e">
        <f>(M129+P120)*P119</f>
        <v>#REF!</v>
      </c>
      <c r="Q130" s="235"/>
      <c r="R130" s="417"/>
      <c r="S130" s="445" t="e">
        <f t="shared" si="1384"/>
        <v>#REF!</v>
      </c>
      <c r="T130" s="417"/>
      <c r="U130" s="235"/>
      <c r="V130" s="451" t="e">
        <f>(S129+V120)*V119</f>
        <v>#REF!</v>
      </c>
      <c r="X130" s="417"/>
      <c r="Y130" s="445" t="e">
        <f t="shared" si="1385"/>
        <v>#REF!</v>
      </c>
      <c r="Z130" s="417"/>
      <c r="AA130" s="235"/>
      <c r="AB130" s="451" t="e">
        <f>(Y129+AB120)*AB119</f>
        <v>#REF!</v>
      </c>
      <c r="AC130" s="235"/>
      <c r="AD130" s="417"/>
      <c r="AE130" s="445" t="e">
        <f t="shared" si="1386"/>
        <v>#REF!</v>
      </c>
      <c r="AF130" s="417"/>
      <c r="AG130" s="235"/>
      <c r="AH130" s="451" t="e">
        <f>(AE129+AH120)*AH119</f>
        <v>#REF!</v>
      </c>
      <c r="AJ130" s="417"/>
      <c r="AK130" s="445" t="e">
        <f t="shared" si="1387"/>
        <v>#REF!</v>
      </c>
      <c r="AL130" s="417"/>
      <c r="AM130" s="235"/>
      <c r="AN130" s="451" t="e">
        <f>(AK129+AN120)*AN119</f>
        <v>#REF!</v>
      </c>
      <c r="AP130" s="417"/>
      <c r="AQ130" s="445" t="e">
        <f t="shared" si="1388"/>
        <v>#REF!</v>
      </c>
      <c r="AR130" s="417"/>
      <c r="AS130" s="235"/>
      <c r="AT130" s="451" t="e">
        <f>(AQ129+AT120)*AT119</f>
        <v>#REF!</v>
      </c>
      <c r="AV130" s="417"/>
      <c r="AW130" s="445" t="e">
        <f t="shared" si="1389"/>
        <v>#REF!</v>
      </c>
      <c r="AX130" s="417"/>
      <c r="AY130" s="235"/>
      <c r="AZ130" s="451" t="e">
        <f>(AW129+AZ120)*AZ119</f>
        <v>#REF!</v>
      </c>
      <c r="BA130" s="235"/>
      <c r="BB130" s="417"/>
      <c r="BC130" s="445" t="e">
        <f t="shared" si="1390"/>
        <v>#REF!</v>
      </c>
      <c r="BD130" s="417"/>
      <c r="BE130" s="235"/>
      <c r="BF130" s="451" t="e">
        <f>(BC129+BF120)*BF119</f>
        <v>#REF!</v>
      </c>
      <c r="BH130" s="417"/>
      <c r="BI130" s="445" t="e">
        <f t="shared" si="1391"/>
        <v>#REF!</v>
      </c>
      <c r="BJ130" s="417"/>
      <c r="BK130" s="235"/>
      <c r="BL130" s="451" t="e">
        <f>(BI129+BL120)*BL119</f>
        <v>#REF!</v>
      </c>
      <c r="BN130" s="417"/>
      <c r="BO130" s="445" t="e">
        <f t="shared" si="1392"/>
        <v>#REF!</v>
      </c>
      <c r="BP130" s="417"/>
      <c r="BQ130" s="235"/>
      <c r="BR130" s="451" t="e">
        <f>(BO129+BR120)*BR119</f>
        <v>#REF!</v>
      </c>
      <c r="BT130" s="417"/>
      <c r="BU130" s="445" t="e">
        <f t="shared" si="1393"/>
        <v>#REF!</v>
      </c>
      <c r="BV130" s="417"/>
      <c r="BW130" s="235"/>
      <c r="BX130" s="451" t="e">
        <f>(BU129+BX120)*BX119</f>
        <v>#REF!</v>
      </c>
      <c r="BZ130" s="433"/>
      <c r="CA130" s="445" t="e">
        <f t="shared" si="1394"/>
        <v>#REF!</v>
      </c>
      <c r="CB130" s="417"/>
      <c r="CC130" s="235"/>
      <c r="CD130" s="451" t="e">
        <f>(CA129+CD120)*CD119</f>
        <v>#REF!</v>
      </c>
      <c r="CF130" s="417"/>
      <c r="CG130" s="445" t="e">
        <f t="shared" si="1395"/>
        <v>#REF!</v>
      </c>
      <c r="CH130" s="417"/>
      <c r="CJ130" s="451" t="e">
        <f>(CG129+CJ120)*CJ119</f>
        <v>#REF!</v>
      </c>
      <c r="CL130" s="433"/>
    </row>
    <row r="131" hidden="1">
      <c r="A131" s="410" t="e">
        <f>A108+A141</f>
        <v>#REF!</v>
      </c>
      <c r="B131" s="433"/>
      <c r="D131" s="451" t="e">
        <f>(A130+D120)*D119</f>
        <v>#REF!</v>
      </c>
      <c r="F131" s="417"/>
      <c r="G131" s="445" t="e">
        <f t="shared" si="1382"/>
        <v>#REF!</v>
      </c>
      <c r="I131" s="235"/>
      <c r="J131" s="451" t="e">
        <f>(G130+J120)*J119</f>
        <v>#REF!</v>
      </c>
      <c r="K131" s="235"/>
      <c r="L131" s="417"/>
      <c r="M131" s="445" t="e">
        <f t="shared" si="1383"/>
        <v>#REF!</v>
      </c>
      <c r="N131" s="417"/>
      <c r="O131" s="235"/>
      <c r="P131" s="451" t="e">
        <f>(M130+P120)*P119</f>
        <v>#REF!</v>
      </c>
      <c r="Q131" s="235"/>
      <c r="R131" s="417"/>
      <c r="S131" s="445" t="e">
        <f t="shared" si="1384"/>
        <v>#REF!</v>
      </c>
      <c r="T131" s="433"/>
      <c r="U131" s="235"/>
      <c r="V131" s="451" t="e">
        <f>(S130+V120)*V119</f>
        <v>#REF!</v>
      </c>
      <c r="X131" s="417"/>
      <c r="Y131" s="445" t="e">
        <f t="shared" si="1385"/>
        <v>#REF!</v>
      </c>
      <c r="Z131" s="433"/>
      <c r="AA131" s="235"/>
      <c r="AB131" s="451" t="e">
        <f>(Y130+AB120)*AB119</f>
        <v>#REF!</v>
      </c>
      <c r="AC131" s="235"/>
      <c r="AD131" s="417"/>
      <c r="AE131" s="445" t="e">
        <f t="shared" si="1386"/>
        <v>#REF!</v>
      </c>
      <c r="AF131" s="433"/>
      <c r="AG131" s="235"/>
      <c r="AH131" s="451" t="e">
        <f>(AE130+AH120)*AH119</f>
        <v>#REF!</v>
      </c>
      <c r="AJ131" s="417"/>
      <c r="AK131" s="445" t="e">
        <f t="shared" si="1387"/>
        <v>#REF!</v>
      </c>
      <c r="AL131" s="433"/>
      <c r="AM131" s="235"/>
      <c r="AN131" s="451" t="e">
        <f>(AK130+AN120)*AN119</f>
        <v>#REF!</v>
      </c>
      <c r="AP131" s="417"/>
      <c r="AQ131" s="445" t="e">
        <f t="shared" si="1388"/>
        <v>#REF!</v>
      </c>
      <c r="AR131" s="433"/>
      <c r="AS131" s="235"/>
      <c r="AT131" s="451" t="e">
        <f>(AQ130+AT120)*AT119</f>
        <v>#REF!</v>
      </c>
      <c r="AV131" s="417"/>
      <c r="AW131" s="445" t="e">
        <f t="shared" si="1389"/>
        <v>#REF!</v>
      </c>
      <c r="AX131" s="433"/>
      <c r="AY131" s="235"/>
      <c r="AZ131" s="451" t="e">
        <f>(AW130+AZ120)*AZ119</f>
        <v>#REF!</v>
      </c>
      <c r="BA131" s="235"/>
      <c r="BB131" s="417"/>
      <c r="BC131" s="445" t="e">
        <f t="shared" si="1390"/>
        <v>#REF!</v>
      </c>
      <c r="BD131" s="433"/>
      <c r="BE131" s="235"/>
      <c r="BF131" s="451" t="e">
        <f>(BC130+BF120)*BF119</f>
        <v>#REF!</v>
      </c>
      <c r="BH131" s="417"/>
      <c r="BI131" s="445" t="e">
        <f t="shared" si="1391"/>
        <v>#REF!</v>
      </c>
      <c r="BJ131" s="433"/>
      <c r="BK131" s="235"/>
      <c r="BL131" s="451" t="e">
        <f>(BI130+BL120)*BL119</f>
        <v>#REF!</v>
      </c>
      <c r="BN131" s="417"/>
      <c r="BO131" s="445" t="e">
        <f t="shared" si="1392"/>
        <v>#REF!</v>
      </c>
      <c r="BP131" s="433"/>
      <c r="BQ131" s="235"/>
      <c r="BR131" s="451" t="e">
        <f>(BO130+BR120)*BR119</f>
        <v>#REF!</v>
      </c>
      <c r="BT131" s="417"/>
      <c r="BU131" s="445" t="e">
        <f t="shared" si="1393"/>
        <v>#REF!</v>
      </c>
      <c r="BV131" s="433"/>
      <c r="BW131" s="235"/>
      <c r="BX131" s="451" t="e">
        <f>(BU130+BX120)*BX119</f>
        <v>#REF!</v>
      </c>
      <c r="BZ131" s="433"/>
      <c r="CA131" s="445" t="e">
        <f t="shared" si="1394"/>
        <v>#REF!</v>
      </c>
      <c r="CB131" s="433"/>
      <c r="CC131" s="235"/>
      <c r="CD131" s="451" t="e">
        <f>(CA130+CD120)*CD119</f>
        <v>#REF!</v>
      </c>
      <c r="CF131" s="417"/>
      <c r="CG131" s="445" t="e">
        <f t="shared" si="1395"/>
        <v>#REF!</v>
      </c>
      <c r="CH131" s="433"/>
      <c r="CJ131" s="451" t="e">
        <f>(CG130+CJ120)*CJ119</f>
        <v>#REF!</v>
      </c>
      <c r="CL131" s="433"/>
    </row>
    <row r="132" hidden="1">
      <c r="A132" s="410" t="e">
        <f>A109+A140</f>
        <v>#REF!</v>
      </c>
      <c r="B132" s="433"/>
      <c r="D132" s="451" t="e">
        <f>(A131+D120)*D119</f>
        <v>#REF!</v>
      </c>
      <c r="F132" s="417"/>
      <c r="G132" s="445" t="e">
        <f t="shared" si="1382"/>
        <v>#REF!</v>
      </c>
      <c r="I132" s="235"/>
      <c r="J132" s="451" t="e">
        <f>(G131+J120)*J119</f>
        <v>#REF!</v>
      </c>
      <c r="K132" s="235"/>
      <c r="L132" s="417"/>
      <c r="M132" s="445" t="e">
        <f t="shared" si="1383"/>
        <v>#REF!</v>
      </c>
      <c r="N132" s="417"/>
      <c r="O132" s="235"/>
      <c r="P132" s="451" t="e">
        <f>(M131+P120)*P119</f>
        <v>#REF!</v>
      </c>
      <c r="Q132" s="235"/>
      <c r="R132" s="417"/>
      <c r="S132" s="445" t="e">
        <f t="shared" si="1384"/>
        <v>#REF!</v>
      </c>
      <c r="T132" s="433"/>
      <c r="U132" s="235"/>
      <c r="V132" s="451" t="e">
        <f>(S131+V120)*V119</f>
        <v>#REF!</v>
      </c>
      <c r="X132" s="417"/>
      <c r="Y132" s="445" t="e">
        <f t="shared" si="1385"/>
        <v>#REF!</v>
      </c>
      <c r="Z132" s="433"/>
      <c r="AA132" s="235"/>
      <c r="AB132" s="451" t="e">
        <f>(Y131+AB120)*AB119</f>
        <v>#REF!</v>
      </c>
      <c r="AC132" s="235"/>
      <c r="AD132" s="417"/>
      <c r="AE132" s="445" t="e">
        <f t="shared" si="1386"/>
        <v>#REF!</v>
      </c>
      <c r="AF132" s="433"/>
      <c r="AG132" s="235"/>
      <c r="AH132" s="451" t="e">
        <f>(AE131+AH120)*AH119</f>
        <v>#REF!</v>
      </c>
      <c r="AJ132" s="417"/>
      <c r="AK132" s="445" t="e">
        <f t="shared" si="1387"/>
        <v>#REF!</v>
      </c>
      <c r="AL132" s="433"/>
      <c r="AM132" s="235"/>
      <c r="AN132" s="451" t="e">
        <f>(AK131+AN120)*AN119</f>
        <v>#REF!</v>
      </c>
      <c r="AP132" s="417"/>
      <c r="AQ132" s="445" t="e">
        <f t="shared" si="1388"/>
        <v>#REF!</v>
      </c>
      <c r="AR132" s="433"/>
      <c r="AS132" s="235"/>
      <c r="AT132" s="451" t="e">
        <f>(AQ131+AT120)*AT119</f>
        <v>#REF!</v>
      </c>
      <c r="AV132" s="417"/>
      <c r="AW132" s="445" t="e">
        <f t="shared" si="1389"/>
        <v>#REF!</v>
      </c>
      <c r="AX132" s="433"/>
      <c r="AY132" s="235"/>
      <c r="AZ132" s="451" t="e">
        <f>(AW131+AZ120)*AZ119</f>
        <v>#REF!</v>
      </c>
      <c r="BA132" s="235"/>
      <c r="BB132" s="417"/>
      <c r="BC132" s="445" t="e">
        <f t="shared" si="1390"/>
        <v>#REF!</v>
      </c>
      <c r="BD132" s="433"/>
      <c r="BE132" s="235"/>
      <c r="BF132" s="451" t="e">
        <f>(BC131+BF120)*BF119</f>
        <v>#REF!</v>
      </c>
      <c r="BH132" s="417"/>
      <c r="BI132" s="445" t="e">
        <f t="shared" si="1391"/>
        <v>#REF!</v>
      </c>
      <c r="BJ132" s="433"/>
      <c r="BK132" s="235"/>
      <c r="BL132" s="451" t="e">
        <f>(BI131+BL120)*BL119</f>
        <v>#REF!</v>
      </c>
      <c r="BN132" s="417"/>
      <c r="BO132" s="445" t="e">
        <f t="shared" si="1392"/>
        <v>#REF!</v>
      </c>
      <c r="BP132" s="433"/>
      <c r="BQ132" s="235"/>
      <c r="BR132" s="451" t="e">
        <f>(BO131+BR120)*BR119</f>
        <v>#REF!</v>
      </c>
      <c r="BT132" s="417"/>
      <c r="BU132" s="445" t="e">
        <f t="shared" si="1393"/>
        <v>#REF!</v>
      </c>
      <c r="BV132" s="433"/>
      <c r="BW132" s="235"/>
      <c r="BX132" s="451" t="e">
        <f>(BU131+BX120)*BX119</f>
        <v>#REF!</v>
      </c>
      <c r="BZ132" s="433"/>
      <c r="CA132" s="445" t="e">
        <f t="shared" si="1394"/>
        <v>#REF!</v>
      </c>
      <c r="CB132" s="433"/>
      <c r="CC132" s="235"/>
      <c r="CD132" s="451" t="e">
        <f>(CA131+CD120)*CD119</f>
        <v>#REF!</v>
      </c>
      <c r="CF132" s="417"/>
      <c r="CG132" s="445" t="e">
        <f t="shared" si="1395"/>
        <v>#REF!</v>
      </c>
      <c r="CH132" s="433"/>
      <c r="CJ132" s="451" t="e">
        <f>(CG131+CJ120)*CJ119</f>
        <v>#REF!</v>
      </c>
      <c r="CL132" s="433"/>
    </row>
    <row r="133" hidden="1">
      <c r="A133" s="410" t="e">
        <f>A110+A139</f>
        <v>#REF!</v>
      </c>
      <c r="B133" s="433"/>
      <c r="D133" s="451" t="e">
        <f>(A132+D120)*D119</f>
        <v>#REF!</v>
      </c>
      <c r="F133" s="417"/>
      <c r="G133" s="445" t="e">
        <f t="shared" si="1382"/>
        <v>#REF!</v>
      </c>
      <c r="H133" s="417"/>
      <c r="I133" s="235"/>
      <c r="J133" s="451" t="e">
        <f>(G132+J120)*J119</f>
        <v>#REF!</v>
      </c>
      <c r="K133" s="235"/>
      <c r="L133" s="417"/>
      <c r="M133" s="445" t="e">
        <f t="shared" si="1383"/>
        <v>#REF!</v>
      </c>
      <c r="N133" s="417"/>
      <c r="O133" s="235"/>
      <c r="P133" s="451" t="e">
        <f>(M132+P120)*P119</f>
        <v>#REF!</v>
      </c>
      <c r="Q133" s="235"/>
      <c r="R133" s="417"/>
      <c r="S133" s="445" t="e">
        <f t="shared" si="1384"/>
        <v>#REF!</v>
      </c>
      <c r="T133" s="433"/>
      <c r="U133" s="235"/>
      <c r="V133" s="451" t="e">
        <f>(S132+V120)*V119</f>
        <v>#REF!</v>
      </c>
      <c r="X133" s="417"/>
      <c r="Y133" s="445" t="e">
        <f t="shared" si="1385"/>
        <v>#REF!</v>
      </c>
      <c r="Z133" s="433"/>
      <c r="AA133" s="235"/>
      <c r="AB133" s="451" t="e">
        <f>(Y132+AB120)*AB119</f>
        <v>#REF!</v>
      </c>
      <c r="AC133" s="235"/>
      <c r="AD133" s="417"/>
      <c r="AE133" s="445" t="e">
        <f t="shared" si="1386"/>
        <v>#REF!</v>
      </c>
      <c r="AF133" s="433"/>
      <c r="AG133" s="235"/>
      <c r="AH133" s="451" t="e">
        <f>(AE132+AH120)*AH119</f>
        <v>#REF!</v>
      </c>
      <c r="AJ133" s="417"/>
      <c r="AK133" s="445" t="e">
        <f t="shared" si="1387"/>
        <v>#REF!</v>
      </c>
      <c r="AL133" s="433"/>
      <c r="AM133" s="235"/>
      <c r="AN133" s="451" t="e">
        <f>(AK132+AN120)*AN119</f>
        <v>#REF!</v>
      </c>
      <c r="AP133" s="417"/>
      <c r="AQ133" s="445" t="e">
        <f t="shared" si="1388"/>
        <v>#REF!</v>
      </c>
      <c r="AR133" s="433"/>
      <c r="AS133" s="235"/>
      <c r="AT133" s="451" t="e">
        <f>(AQ132+AT120)*AT119</f>
        <v>#REF!</v>
      </c>
      <c r="AV133" s="417"/>
      <c r="AW133" s="445" t="e">
        <f t="shared" si="1389"/>
        <v>#REF!</v>
      </c>
      <c r="AX133" s="433"/>
      <c r="AY133" s="235"/>
      <c r="AZ133" s="451" t="e">
        <f>(AW132+AZ120)*AZ119</f>
        <v>#REF!</v>
      </c>
      <c r="BA133" s="235"/>
      <c r="BB133" s="417"/>
      <c r="BC133" s="445" t="e">
        <f t="shared" si="1390"/>
        <v>#REF!</v>
      </c>
      <c r="BD133" s="433"/>
      <c r="BE133" s="235"/>
      <c r="BF133" s="451" t="e">
        <f>(BC132+BF120)*BF119</f>
        <v>#REF!</v>
      </c>
      <c r="BH133" s="417"/>
      <c r="BI133" s="445" t="e">
        <f t="shared" si="1391"/>
        <v>#REF!</v>
      </c>
      <c r="BJ133" s="433"/>
      <c r="BK133" s="235"/>
      <c r="BL133" s="451" t="e">
        <f>(BI132+BL120)*BL119</f>
        <v>#REF!</v>
      </c>
      <c r="BN133" s="417"/>
      <c r="BO133" s="445" t="e">
        <f t="shared" si="1392"/>
        <v>#REF!</v>
      </c>
      <c r="BP133" s="433"/>
      <c r="BQ133" s="235"/>
      <c r="BR133" s="451" t="e">
        <f>(BO132+BR120)*BR119</f>
        <v>#REF!</v>
      </c>
      <c r="BT133" s="417"/>
      <c r="BU133" s="445" t="e">
        <f t="shared" si="1393"/>
        <v>#REF!</v>
      </c>
      <c r="BV133" s="433"/>
      <c r="BW133" s="235"/>
      <c r="BX133" s="451" t="e">
        <f>(BU132+BX120)*BX119</f>
        <v>#REF!</v>
      </c>
      <c r="BZ133" s="433"/>
      <c r="CA133" s="445" t="e">
        <f t="shared" si="1394"/>
        <v>#REF!</v>
      </c>
      <c r="CB133" s="433"/>
      <c r="CC133" s="235"/>
      <c r="CD133" s="451" t="e">
        <f>(CA132+CD120)*CD119</f>
        <v>#REF!</v>
      </c>
      <c r="CF133" s="417"/>
      <c r="CG133" s="445" t="e">
        <f t="shared" si="1395"/>
        <v>#REF!</v>
      </c>
      <c r="CH133" s="433"/>
      <c r="CJ133" s="451" t="e">
        <f>(CG132+CJ120)*CJ119</f>
        <v>#REF!</v>
      </c>
      <c r="CL133" s="433"/>
    </row>
    <row r="134" hidden="1">
      <c r="A134" s="410" t="e">
        <f>A111+A138</f>
        <v>#REF!</v>
      </c>
      <c r="B134" s="433"/>
      <c r="D134" s="451" t="e">
        <f>(A133+D120)*D119</f>
        <v>#REF!</v>
      </c>
      <c r="F134" s="417"/>
      <c r="G134" s="445" t="e">
        <f t="shared" si="1382"/>
        <v>#REF!</v>
      </c>
      <c r="H134" s="417"/>
      <c r="I134" s="235"/>
      <c r="J134" s="451" t="e">
        <f>(G133+J120)*J119</f>
        <v>#REF!</v>
      </c>
      <c r="K134" s="235"/>
      <c r="L134" s="417"/>
      <c r="M134" s="445" t="e">
        <f t="shared" si="1383"/>
        <v>#REF!</v>
      </c>
      <c r="N134" s="417"/>
      <c r="O134" s="235"/>
      <c r="P134" s="451" t="e">
        <f>(M133+P120)*P119</f>
        <v>#REF!</v>
      </c>
      <c r="Q134" s="235"/>
      <c r="R134" s="417"/>
      <c r="S134" s="445" t="e">
        <f t="shared" si="1384"/>
        <v>#REF!</v>
      </c>
      <c r="T134" s="433"/>
      <c r="U134" s="235"/>
      <c r="V134" s="451" t="e">
        <f>(S133+V120)*V119</f>
        <v>#REF!</v>
      </c>
      <c r="X134" s="417"/>
      <c r="Y134" s="445" t="e">
        <f t="shared" si="1385"/>
        <v>#REF!</v>
      </c>
      <c r="Z134" s="433"/>
      <c r="AA134" s="235"/>
      <c r="AB134" s="451" t="e">
        <f>(Y133+AB120)*AB119</f>
        <v>#REF!</v>
      </c>
      <c r="AC134" s="235"/>
      <c r="AD134" s="417"/>
      <c r="AE134" s="445" t="e">
        <f t="shared" si="1386"/>
        <v>#REF!</v>
      </c>
      <c r="AF134" s="433"/>
      <c r="AG134" s="235"/>
      <c r="AH134" s="451" t="e">
        <f>(AE133+AH120)*AH119</f>
        <v>#REF!</v>
      </c>
      <c r="AJ134" s="417"/>
      <c r="AK134" s="445" t="e">
        <f t="shared" si="1387"/>
        <v>#REF!</v>
      </c>
      <c r="AL134" s="433"/>
      <c r="AM134" s="235"/>
      <c r="AN134" s="451" t="e">
        <f>(AK133+AN120)*AN119</f>
        <v>#REF!</v>
      </c>
      <c r="AP134" s="417"/>
      <c r="AQ134" s="445" t="e">
        <f t="shared" si="1388"/>
        <v>#REF!</v>
      </c>
      <c r="AR134" s="433"/>
      <c r="AS134" s="235"/>
      <c r="AT134" s="451" t="e">
        <f>(AQ133+AT120)*AT119</f>
        <v>#REF!</v>
      </c>
      <c r="AV134" s="417"/>
      <c r="AW134" s="445" t="e">
        <f t="shared" si="1389"/>
        <v>#REF!</v>
      </c>
      <c r="AX134" s="433"/>
      <c r="AY134" s="235"/>
      <c r="AZ134" s="451" t="e">
        <f>(AW133+AZ120)*AZ119</f>
        <v>#REF!</v>
      </c>
      <c r="BA134" s="235"/>
      <c r="BB134" s="417"/>
      <c r="BC134" s="445" t="e">
        <f t="shared" si="1390"/>
        <v>#REF!</v>
      </c>
      <c r="BD134" s="433"/>
      <c r="BE134" s="235"/>
      <c r="BF134" s="451" t="e">
        <f>(BC133+BF120)*BF119</f>
        <v>#REF!</v>
      </c>
      <c r="BH134" s="417"/>
      <c r="BI134" s="445" t="e">
        <f t="shared" si="1391"/>
        <v>#REF!</v>
      </c>
      <c r="BJ134" s="433"/>
      <c r="BK134" s="235"/>
      <c r="BL134" s="451" t="e">
        <f>(BI133+BL120)*BL119</f>
        <v>#REF!</v>
      </c>
      <c r="BN134" s="417"/>
      <c r="BO134" s="445" t="e">
        <f t="shared" si="1392"/>
        <v>#REF!</v>
      </c>
      <c r="BP134" s="433"/>
      <c r="BQ134" s="235"/>
      <c r="BR134" s="451" t="e">
        <f>(BO133+BR120)*BR119</f>
        <v>#REF!</v>
      </c>
      <c r="BT134" s="417"/>
      <c r="BU134" s="445" t="e">
        <f t="shared" si="1393"/>
        <v>#REF!</v>
      </c>
      <c r="BV134" s="433"/>
      <c r="BW134" s="235"/>
      <c r="BX134" s="451" t="e">
        <f>(BU133+BX120)*BX119</f>
        <v>#REF!</v>
      </c>
      <c r="BZ134" s="433"/>
      <c r="CA134" s="445" t="e">
        <f t="shared" si="1394"/>
        <v>#REF!</v>
      </c>
      <c r="CB134" s="433"/>
      <c r="CC134" s="235"/>
      <c r="CD134" s="451" t="e">
        <f>(CA133+CD120)*CD119</f>
        <v>#REF!</v>
      </c>
      <c r="CF134" s="417"/>
      <c r="CG134" s="445" t="e">
        <f t="shared" si="1395"/>
        <v>#REF!</v>
      </c>
      <c r="CH134" s="433"/>
      <c r="CJ134" s="451" t="e">
        <f>(CG133+CJ120)*CJ119</f>
        <v>#REF!</v>
      </c>
      <c r="CL134" s="433"/>
    </row>
    <row r="135" ht="16.199999999999999" hidden="1">
      <c r="A135" s="410" t="e">
        <f>A112+A137</f>
        <v>#REF!</v>
      </c>
      <c r="B135" s="433"/>
      <c r="D135" s="451" t="e">
        <f>(A134+D120)*D119</f>
        <v>#REF!</v>
      </c>
      <c r="F135" s="417"/>
      <c r="G135" s="445" t="e">
        <f t="shared" si="1382"/>
        <v>#REF!</v>
      </c>
      <c r="H135" s="417"/>
      <c r="I135" s="235"/>
      <c r="J135" s="451" t="e">
        <f>(G134+J120)*J119</f>
        <v>#REF!</v>
      </c>
      <c r="K135" s="235"/>
      <c r="L135" s="417"/>
      <c r="M135" s="445" t="e">
        <f t="shared" si="1383"/>
        <v>#REF!</v>
      </c>
      <c r="N135" s="417"/>
      <c r="O135" s="235"/>
      <c r="P135" s="452" t="e">
        <f>(M134+P120)*P119</f>
        <v>#REF!</v>
      </c>
      <c r="Q135" s="235"/>
      <c r="R135" s="417"/>
      <c r="S135" s="445" t="e">
        <f t="shared" si="1384"/>
        <v>#REF!</v>
      </c>
      <c r="T135" s="433"/>
      <c r="U135" s="235"/>
      <c r="V135" s="452" t="e">
        <f>(S134+V120)*V119</f>
        <v>#REF!</v>
      </c>
      <c r="X135" s="417"/>
      <c r="Y135" s="445" t="e">
        <f t="shared" si="1385"/>
        <v>#REF!</v>
      </c>
      <c r="Z135" s="433"/>
      <c r="AA135" s="235"/>
      <c r="AB135" s="452" t="e">
        <f>(Y134+AB120)*AB119</f>
        <v>#REF!</v>
      </c>
      <c r="AC135" s="235"/>
      <c r="AD135" s="417"/>
      <c r="AE135" s="445" t="e">
        <f t="shared" si="1386"/>
        <v>#REF!</v>
      </c>
      <c r="AF135" s="433"/>
      <c r="AG135" s="235"/>
      <c r="AH135" s="452" t="e">
        <f>(AE134+AH120)*AH119</f>
        <v>#REF!</v>
      </c>
      <c r="AJ135" s="417"/>
      <c r="AK135" s="445" t="e">
        <f t="shared" si="1387"/>
        <v>#REF!</v>
      </c>
      <c r="AL135" s="433"/>
      <c r="AM135" s="235"/>
      <c r="AN135" s="452" t="e">
        <f>(AK134+AN120)*AN119</f>
        <v>#REF!</v>
      </c>
      <c r="AP135" s="417"/>
      <c r="AQ135" s="445" t="e">
        <f t="shared" si="1388"/>
        <v>#REF!</v>
      </c>
      <c r="AR135" s="433"/>
      <c r="AS135" s="235"/>
      <c r="AT135" s="452" t="e">
        <f>(AQ134+AT120)*AT119</f>
        <v>#REF!</v>
      </c>
      <c r="AV135" s="417"/>
      <c r="AW135" s="445" t="e">
        <f t="shared" si="1389"/>
        <v>#REF!</v>
      </c>
      <c r="AX135" s="433"/>
      <c r="AY135" s="235"/>
      <c r="AZ135" s="452" t="e">
        <f>(AW134+AZ120)*AZ119</f>
        <v>#REF!</v>
      </c>
      <c r="BA135" s="235"/>
      <c r="BB135" s="417"/>
      <c r="BC135" s="445" t="e">
        <f t="shared" si="1390"/>
        <v>#REF!</v>
      </c>
      <c r="BD135" s="433"/>
      <c r="BE135" s="235"/>
      <c r="BF135" s="452" t="e">
        <f>(BC134+BF120)*BF119</f>
        <v>#REF!</v>
      </c>
      <c r="BH135" s="417"/>
      <c r="BI135" s="445" t="e">
        <f t="shared" si="1391"/>
        <v>#REF!</v>
      </c>
      <c r="BJ135" s="433"/>
      <c r="BK135" s="235"/>
      <c r="BL135" s="452" t="e">
        <f>(BI134+BL120)*BL119</f>
        <v>#REF!</v>
      </c>
      <c r="BN135" s="417"/>
      <c r="BO135" s="445" t="e">
        <f t="shared" si="1392"/>
        <v>#REF!</v>
      </c>
      <c r="BP135" s="433"/>
      <c r="BQ135" s="235"/>
      <c r="BR135" s="452" t="e">
        <f>(BO134+BR120)*BR119</f>
        <v>#REF!</v>
      </c>
      <c r="BT135" s="417"/>
      <c r="BU135" s="445" t="e">
        <f t="shared" si="1393"/>
        <v>#REF!</v>
      </c>
      <c r="BV135" s="433"/>
      <c r="BW135" s="235"/>
      <c r="BX135" s="452" t="e">
        <f>(BU134+BX120)*BX119</f>
        <v>#REF!</v>
      </c>
      <c r="BZ135" s="433"/>
      <c r="CA135" s="445" t="e">
        <f t="shared" si="1394"/>
        <v>#REF!</v>
      </c>
      <c r="CB135" s="433"/>
      <c r="CC135" s="235"/>
      <c r="CD135" s="452" t="e">
        <f>(CA134+CD120)*CD119</f>
        <v>#REF!</v>
      </c>
      <c r="CF135" s="417"/>
      <c r="CG135" s="445" t="e">
        <f t="shared" si="1395"/>
        <v>#REF!</v>
      </c>
      <c r="CH135" s="433"/>
      <c r="CJ135" s="452" t="e">
        <f>(CG134+CJ120)*CJ119</f>
        <v>#REF!</v>
      </c>
      <c r="CL135" s="433"/>
    </row>
    <row r="136"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idden="1">
      <c r="A137" s="410" t="e">
        <f t="shared" ref="A137:A186" si="1396">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idden="1">
      <c r="A138" s="410" t="e">
        <f t="shared" si="1396"/>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idden="1">
      <c r="A139" s="410" t="e">
        <f t="shared" si="1396"/>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idden="1">
      <c r="A140" s="410" t="e">
        <f t="shared" si="1396"/>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idden="1">
      <c r="A141" s="410" t="e">
        <f t="shared" si="1396"/>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idden="1">
      <c r="A142" s="410" t="e">
        <f t="shared" si="1396"/>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idden="1">
      <c r="A143" s="410" t="e">
        <f t="shared" si="1396"/>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idden="1">
      <c r="A144" s="410" t="e">
        <f t="shared" si="1396"/>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idden="1">
      <c r="A145" s="410" t="e">
        <f t="shared" si="1396"/>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idden="1">
      <c r="A146" s="445" t="e">
        <f t="shared" si="1396"/>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idden="1">
      <c r="A147" s="445" t="e">
        <f t="shared" si="1396"/>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idden="1">
      <c r="A148" s="445" t="e">
        <f t="shared" si="1396"/>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idden="1">
      <c r="A149" s="445" t="e">
        <f t="shared" si="1396"/>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idden="1">
      <c r="A150" s="445" t="e">
        <f t="shared" si="1396"/>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idden="1">
      <c r="A151" s="445" t="e">
        <f t="shared" si="1396"/>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199999999999999">
      <c r="A153" s="445"/>
      <c r="B153" s="411"/>
      <c r="C153" s="412">
        <v>0</v>
      </c>
      <c r="D153" s="413">
        <f>IF(D118=0,0,IF(C153=3,0,IF(E81=3,0,IF(E81=2,-0.5,IF(E81=1,0,(D118/(D118+A155+G155+D192))*(-0.5))))))</f>
        <v>0</v>
      </c>
      <c r="E153" s="414">
        <f>D153+C154+D155+E154</f>
        <v>0</v>
      </c>
      <c r="F153" s="459"/>
      <c r="G153" s="415">
        <f>G352</f>
        <v>0</v>
      </c>
      <c r="H153" s="459"/>
      <c r="I153" s="412">
        <v>0</v>
      </c>
      <c r="J153" s="413">
        <f>IF(J118=0,0,IF(I153=3,0,IF(K81=3,0,IF(K81=2,-0.5,IF(K81=1,0,(J118/(J118+G155+M155+J192))*(-0.5))))))</f>
        <v>0</v>
      </c>
      <c r="K153" s="414">
        <f>J153+I154+J155+K154</f>
        <v>0</v>
      </c>
      <c r="L153" s="459">
        <f>L356</f>
        <v>0</v>
      </c>
      <c r="M153" s="415">
        <f>IF(L153=3,0,IF(N153=3,0,M352))</f>
        <v>0</v>
      </c>
      <c r="N153" s="459">
        <f>N356</f>
        <v>0</v>
      </c>
      <c r="O153" s="412">
        <v>0</v>
      </c>
      <c r="P153" s="413">
        <f>IF(P118=0,0,IF(O153=3,0,IF(Q81=3,0,IF(Q81=2,-0.5,IF(Q81=1,0,(P118/(P118+M155+S155+P192))*(-0.5))))))</f>
        <v>0</v>
      </c>
      <c r="Q153" s="414">
        <f>P153+O154+P155+Q154</f>
        <v>0</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c r="B154" s="417">
        <f>B354</f>
        <v>0</v>
      </c>
      <c r="C154" s="418"/>
      <c r="D154" s="417" t="e">
        <f>B154+D152+F154+D188+B155+F155</f>
        <v>#REF!</v>
      </c>
      <c r="E154" s="419">
        <f>IF(G155=0,0,IF(F153=3,0,IF(H153=3,0,IF(H153=2,-0.5,IF(H153=1,0,(G155/(G155+D192+A155+D118))*(-0.5))))))</f>
        <v>0</v>
      </c>
      <c r="F154" s="420" t="e">
        <f>-H154</f>
        <v>#REF!</v>
      </c>
      <c r="G154" s="417">
        <f>G349</f>
        <v>45000</v>
      </c>
      <c r="H154" s="421" t="e">
        <f>G352*G353*G352/12</f>
        <v>#REF!</v>
      </c>
      <c r="I154" s="418">
        <f>IF(G155=0,0,IF(H153=3,0,IF(F153=3,0,IF(F153=2,-0.5,IF(F153=1,0,(G155/(G155+J118+M155+J192))*(-0.5))))))</f>
        <v>0</v>
      </c>
      <c r="J154" s="417" t="e">
        <f>H154+J152+L154+J188+H155+L155</f>
        <v>#REF!</v>
      </c>
      <c r="K154" s="419">
        <f>IF(M155=0,0,IF(L153=3,0,IF(N153=3,0,IF(N153=2,-0.5,IF(N153=1,0,(M155/(M155+J192+G155+J118))*(-0.5))))))</f>
        <v>0</v>
      </c>
      <c r="L154" s="420" t="e">
        <f>-N154</f>
        <v>#REF!</v>
      </c>
      <c r="M154" s="417">
        <f>M349</f>
        <v>45000</v>
      </c>
      <c r="N154" s="421" t="e">
        <f>M352*M353*M352/12</f>
        <v>#REF!</v>
      </c>
      <c r="O154" s="418">
        <f>IF(M155=0,0,IF(N153=3,0,IF(L153=3,0,IF(L153=2,-0.5,IF(L153=1,0,(M155/(M155+P118+S155+P192))*(-0.5))))))</f>
        <v>0</v>
      </c>
      <c r="P154" s="417" t="e">
        <f>N154+P152+R154+P188+N155+R155</f>
        <v>#REF!</v>
      </c>
      <c r="Q154" s="419">
        <f>IF(S155=0,0,IF(R153=3,0,IF(T153=3,0,IF(T153=2,-0.5,IF(T153=1,0,(S155/(S155+P192+M155+P118))*(-0.5))))))</f>
        <v>0</v>
      </c>
      <c r="R154" s="420" t="e">
        <f>-T154</f>
        <v>#REF!</v>
      </c>
      <c r="S154" s="417">
        <f>S349</f>
        <v>45000</v>
      </c>
      <c r="T154" s="421" t="e">
        <f>S352*S353*S352/12</f>
        <v>#REF!</v>
      </c>
      <c r="U154" s="418">
        <f>IF(S155=0,0,IF(T153=3,0,IF(R153=3,0,IF(R153=2,-0.5,IF(R153=1,0,(S155/(S155+V118+Y155+V192))*(-0.5))))))</f>
        <v>0</v>
      </c>
      <c r="V154" s="417" t="e">
        <f>T154+V152+X154+V188+T155+X155</f>
        <v>#REF!</v>
      </c>
      <c r="W154" s="419">
        <f>IF(Y155=0,0,IF(X153=3,0,IF(Z153=3,0,IF(Z153=2,-0.5,IF(Z153=1,0,(Y155/(Y155+V192+S155+V118))*(-0.5))))))</f>
        <v>0</v>
      </c>
      <c r="X154" s="420" t="e">
        <f>-Z154</f>
        <v>#REF!</v>
      </c>
      <c r="Y154" s="417">
        <f>Y349</f>
        <v>45000</v>
      </c>
      <c r="Z154" s="421" t="e">
        <f>Y352*Y353*Y352/12</f>
        <v>#REF!</v>
      </c>
      <c r="AA154" s="418">
        <f>IF(Y155=0,0,IF(Z153=3,0,IF(X153=3,0,IF(X153=2,-0.5,IF(X153=1,0,(Y155/(Y155+AB118+AE155+AB192))*(-0.5))))))</f>
        <v>0</v>
      </c>
      <c r="AB154" s="417" t="e">
        <f>Z154+AB152+AD154+AB188+Z155+AD155</f>
        <v>#REF!</v>
      </c>
      <c r="AC154" s="419">
        <f>IF(AE155=0,0,IF(AD153=3,0,IF(AF153=3,0,IF(AF153=2,-0.5,IF(AF153=1,0,(AE155/(AE155+AB192+Y155+AB118))*(-0.5))))))</f>
        <v>0</v>
      </c>
      <c r="AD154" s="420" t="e">
        <f>-AF154</f>
        <v>#REF!</v>
      </c>
      <c r="AE154" s="417">
        <f>AE349</f>
        <v>45000</v>
      </c>
      <c r="AF154" s="421" t="e">
        <f>AE352*AE353*AE352/12</f>
        <v>#REF!</v>
      </c>
      <c r="AG154" s="418">
        <f>IF(AE155=0,0,IF(AF153=3,0,IF(AD153=3,0,IF(AD153=2,-0.5,IF(AD153=1,0,(AE155/(AE155+AH118+AK155+AH192))*(-0.5))))))</f>
        <v>0</v>
      </c>
      <c r="AH154" s="417" t="e">
        <f>AF154+AH152+AJ154+AH188+AF155+AJ155</f>
        <v>#REF!</v>
      </c>
      <c r="AI154" s="419">
        <f>IF(AK155=0,0,IF(AJ153=3,0,IF(AL153=3,0,IF(AL153=2,-0.5,IF(AL153=1,0,(AK155/(AK155+AH192+AE155+AH118))*(-0.5))))))</f>
        <v>0</v>
      </c>
      <c r="AJ154" s="420">
        <f>-1*IF(AL153=3,0,IF(AJ153=3,0,IF(AK153=0,0,((AK353*AK153*AK153/12)+IF(AJ355=AK153/2,AK354*AK153/8,AK354*AJ355*AL355*AL355/(AK153*AK153))))))</f>
        <v>0</v>
      </c>
      <c r="AK154" s="417">
        <f>AK349</f>
        <v>45000</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45000</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45000</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45000</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45000</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45000</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45000</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45000</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45000</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c r="A155" s="445"/>
      <c r="B155" s="423"/>
      <c r="C155" s="424" t="s">
        <v>812</v>
      </c>
      <c r="D155" s="485">
        <f>IF(D192=0,0,IF(E155=3,0,IF(C227=3,0,IF(C227=2,-0.5,IF(C227=1,0,(D192/(D192+G155+A155+D118))*(-0.5))))))</f>
        <v>0</v>
      </c>
      <c r="E155" s="428">
        <v>0</v>
      </c>
      <c r="F155" s="426">
        <f>-1*IF(H153=3,0,IF(F153=3,(G352*G352*G353/2)+(G354*F355),0))</f>
        <v>0</v>
      </c>
      <c r="G155" s="423">
        <f>IF(G153=0,0,IF(H153=2,3*G350*G154/(G153),4*G350*G154/(G153)))</f>
        <v>0</v>
      </c>
      <c r="H155" s="427">
        <f>IF(F153=3,0,IF(H153=3,(G352*G352*G353/2)+(G354*H355),0))</f>
        <v>0</v>
      </c>
      <c r="I155" s="424" t="s">
        <v>813</v>
      </c>
      <c r="J155" s="485">
        <f>IF(J192=0,0,IF(K155=3,0,IF(I227=3,0,IF(I227=2,-0.5,IF(I227=1,0,(J192/(J192+M155+G155+J118))*(-0.5))))))</f>
        <v>0</v>
      </c>
      <c r="K155" s="428">
        <v>0</v>
      </c>
      <c r="L155" s="426">
        <f>-1*IF(N153=3,0,IF(L153=3,(M352*M352*M353/2)+(M354*L355),0))</f>
        <v>0</v>
      </c>
      <c r="M155" s="423">
        <f>IF(M153=0,0,IF(N153=2,3*M350*M154/(M153),4*M350*M154/(M153)))</f>
        <v>0</v>
      </c>
      <c r="N155" s="427">
        <f>IF(L153=3,0,IF(N153=3,(M352*M352*M353/2)+(M354*N355),0))</f>
        <v>0</v>
      </c>
      <c r="O155" s="424" t="s">
        <v>814</v>
      </c>
      <c r="P155" s="485">
        <f>IF(P192=0,0,IF(Q155=3,0,IF(O227=3,0,IF(O227=2,-0.5,IF(O227=1,0,(P192/(P192+S155+M155+P118))*(-0.5))))))</f>
        <v>0</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c r="A156" s="486"/>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c r="A172" s="445" t="e">
        <f t="shared" si="1396"/>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c r="A173" s="445" t="e">
        <f t="shared" si="1396"/>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c r="A174" s="445" t="e">
        <f t="shared" si="1396"/>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c r="A175" s="445" t="e">
        <f t="shared" si="1396"/>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c r="A176" s="445" t="e">
        <f t="shared" si="1396"/>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c r="A177" s="445" t="e">
        <f t="shared" si="1396"/>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c r="A178" s="445" t="e">
        <f t="shared" si="1396"/>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c r="A179" s="445" t="e">
        <f t="shared" si="1396"/>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c r="A180" s="445" t="e">
        <f t="shared" si="1396"/>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c r="A181" s="445" t="e">
        <f t="shared" si="1396"/>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c r="A182" s="445" t="e">
        <f t="shared" si="1396"/>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c r="A183" s="445" t="e">
        <f t="shared" si="1396"/>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c r="A184" s="445" t="e">
        <f t="shared" si="1396"/>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c r="A185" s="445" t="e">
        <f t="shared" si="1396"/>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c r="A186" s="445" t="e">
        <f t="shared" si="1396"/>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c r="A189" s="445">
        <f>G155+M155+S155+Y155+AE155+AK155</f>
        <v>0</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c r="A190" s="445" t="s">
        <v>800</v>
      </c>
      <c r="B190" s="433"/>
      <c r="C190" s="417"/>
      <c r="D190" s="451">
        <f t="shared" ref="D190:D191" si="1397">D360</f>
        <v>0</v>
      </c>
      <c r="E190" s="235" t="s">
        <v>415</v>
      </c>
      <c r="I190" s="235"/>
      <c r="J190" s="451">
        <f t="shared" ref="J190:J191" si="1398">J360</f>
        <v>0</v>
      </c>
      <c r="K190" s="235"/>
      <c r="L190" s="235"/>
      <c r="M190" s="235"/>
      <c r="N190" s="235"/>
      <c r="O190" s="235"/>
      <c r="P190" s="451">
        <f t="shared" ref="P190:P191" si="1399">P360</f>
        <v>0</v>
      </c>
      <c r="Q190" s="235"/>
      <c r="R190" s="235"/>
      <c r="S190" s="235"/>
      <c r="T190" s="235"/>
      <c r="U190" s="235"/>
      <c r="V190" s="451">
        <f t="shared" ref="V190:V191" si="1400">V360</f>
        <v>0</v>
      </c>
      <c r="AA190" s="235"/>
      <c r="AB190" s="451">
        <f t="shared" ref="AB190:AB191" si="1401">AB360</f>
        <v>0</v>
      </c>
      <c r="AC190" s="235"/>
      <c r="AD190" s="235"/>
      <c r="AE190" s="235"/>
      <c r="AF190" s="235"/>
      <c r="AG190" s="235"/>
      <c r="AH190" s="451">
        <f t="shared" ref="AH190:AH191" si="1402">AH360</f>
        <v>0</v>
      </c>
      <c r="AM190" s="235"/>
      <c r="AN190" s="451">
        <f t="shared" ref="AN190:AN191" si="1403">AN360</f>
        <v>0</v>
      </c>
      <c r="AS190" s="235"/>
      <c r="AT190" s="451">
        <f t="shared" ref="AT190:AT191" si="1404">AT360</f>
        <v>0</v>
      </c>
      <c r="AY190" s="235"/>
      <c r="AZ190" s="451">
        <f t="shared" ref="AZ190:AZ191" si="1405">AZ360</f>
        <v>0</v>
      </c>
      <c r="BA190" s="235"/>
      <c r="BB190" s="235"/>
      <c r="BC190" s="235"/>
      <c r="BD190" s="235"/>
      <c r="BE190" s="235"/>
      <c r="BF190" s="451">
        <f t="shared" ref="BF190:BF191" si="1406">BF360</f>
        <v>0</v>
      </c>
      <c r="BK190" s="235"/>
      <c r="BL190" s="451">
        <f t="shared" ref="BL190:BL191" si="1407">BL360</f>
        <v>0</v>
      </c>
      <c r="BQ190" s="235"/>
      <c r="BR190" s="451">
        <f t="shared" ref="BR190:BR191" si="1408">BR360</f>
        <v>0</v>
      </c>
      <c r="BW190" s="235"/>
      <c r="BX190" s="451">
        <f t="shared" ref="BX190:BX191" si="1409">BX360</f>
        <v>0</v>
      </c>
      <c r="BZ190" s="433"/>
      <c r="CC190" s="235"/>
      <c r="CD190" s="451">
        <f t="shared" ref="CD190:CD191" si="1410">CD360</f>
        <v>0</v>
      </c>
      <c r="CJ190" s="451">
        <f t="shared" ref="CJ190:CJ191" si="1411">CJ360</f>
        <v>0</v>
      </c>
      <c r="CL190" s="433"/>
    </row>
    <row r="191">
      <c r="A191" s="445">
        <f>SUM(D192:CY192)</f>
        <v>0</v>
      </c>
      <c r="B191" s="433"/>
      <c r="C191" s="417"/>
      <c r="D191" s="451">
        <f t="shared" si="1397"/>
        <v>67500</v>
      </c>
      <c r="E191" s="235" t="s">
        <v>801</v>
      </c>
      <c r="G191" s="445">
        <f>A191</f>
        <v>0</v>
      </c>
      <c r="I191" s="235"/>
      <c r="J191" s="451">
        <f t="shared" si="1398"/>
        <v>67500</v>
      </c>
      <c r="K191" s="235"/>
      <c r="L191" s="235"/>
      <c r="M191" s="445">
        <f>G191</f>
        <v>0</v>
      </c>
      <c r="N191" s="235"/>
      <c r="O191" s="235"/>
      <c r="P191" s="451">
        <f t="shared" si="1399"/>
        <v>67500</v>
      </c>
      <c r="Q191" s="235"/>
      <c r="R191" s="235"/>
      <c r="S191" s="445">
        <f>M191</f>
        <v>0</v>
      </c>
      <c r="T191" s="235"/>
      <c r="U191" s="235"/>
      <c r="V191" s="451">
        <f t="shared" si="1400"/>
        <v>67500</v>
      </c>
      <c r="Y191" s="445">
        <f>S191</f>
        <v>0</v>
      </c>
      <c r="AA191" s="235"/>
      <c r="AB191" s="451">
        <f t="shared" si="1401"/>
        <v>67500</v>
      </c>
      <c r="AC191" s="235"/>
      <c r="AD191" s="235"/>
      <c r="AE191" s="445">
        <f>Y191</f>
        <v>0</v>
      </c>
      <c r="AF191" s="235"/>
      <c r="AG191" s="235"/>
      <c r="AH191" s="451">
        <f t="shared" si="1402"/>
        <v>67500</v>
      </c>
      <c r="AK191" s="445">
        <f>AE191</f>
        <v>0</v>
      </c>
      <c r="AM191" s="235"/>
      <c r="AN191" s="451">
        <f t="shared" si="1403"/>
        <v>67500</v>
      </c>
      <c r="AQ191" s="445">
        <f>AK191</f>
        <v>0</v>
      </c>
      <c r="AS191" s="235"/>
      <c r="AT191" s="451">
        <f t="shared" si="1404"/>
        <v>67500</v>
      </c>
      <c r="AW191" s="445">
        <f>AQ191</f>
        <v>0</v>
      </c>
      <c r="AY191" s="235"/>
      <c r="AZ191" s="451">
        <f t="shared" si="1405"/>
        <v>67500</v>
      </c>
      <c r="BA191" s="235"/>
      <c r="BB191" s="235"/>
      <c r="BC191" s="445">
        <f>AW191</f>
        <v>0</v>
      </c>
      <c r="BD191" s="235"/>
      <c r="BE191" s="235"/>
      <c r="BF191" s="451">
        <f t="shared" si="1406"/>
        <v>67500</v>
      </c>
      <c r="BI191" s="445">
        <f>BC191</f>
        <v>0</v>
      </c>
      <c r="BK191" s="235"/>
      <c r="BL191" s="451">
        <f t="shared" si="1407"/>
        <v>68</v>
      </c>
      <c r="BO191" s="445">
        <f>BI191</f>
        <v>0</v>
      </c>
      <c r="BQ191" s="235"/>
      <c r="BR191" s="451">
        <f t="shared" si="1408"/>
        <v>68</v>
      </c>
      <c r="BU191" s="445">
        <f>BO191</f>
        <v>0</v>
      </c>
      <c r="BW191" s="235"/>
      <c r="BX191" s="451">
        <f t="shared" si="1409"/>
        <v>68</v>
      </c>
      <c r="BZ191" s="433"/>
      <c r="CA191" s="445">
        <f>BU191</f>
        <v>0</v>
      </c>
      <c r="CC191" s="235"/>
      <c r="CD191" s="451">
        <f t="shared" si="1410"/>
        <v>68</v>
      </c>
      <c r="CG191" s="445">
        <f>CA191</f>
        <v>0</v>
      </c>
      <c r="CJ191" s="451">
        <f t="shared" si="1411"/>
        <v>68</v>
      </c>
      <c r="CL191" s="433"/>
    </row>
    <row r="192">
      <c r="A192" s="235" t="s">
        <v>802</v>
      </c>
      <c r="B192" s="433"/>
      <c r="C192" s="417"/>
      <c r="D192" s="451">
        <f>IF(D190=0,0,4*D362*D191/(D190))</f>
        <v>0</v>
      </c>
      <c r="E192" s="235" t="s">
        <v>803</v>
      </c>
      <c r="I192" s="235"/>
      <c r="J192" s="451">
        <f>IF(J190=0,0,4*J362*J191/(J190))</f>
        <v>0</v>
      </c>
      <c r="K192" s="235"/>
      <c r="L192" s="235"/>
      <c r="M192" s="235"/>
      <c r="N192" s="235"/>
      <c r="O192" s="235"/>
      <c r="P192" s="451">
        <f>IF(P190=0,0,4*P362*P191/(P190))</f>
        <v>0</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c r="A193" s="493">
        <f>IF(A189=0,0,IF(A191=0,0,A389/(D190*100*((D190*100/(A191*12))+(((D190*100)+(D264*100))/((48*A263)+(4*A265)))+(((D190*100)+(D116))/(48*A189))))))</f>
        <v>0</v>
      </c>
      <c r="B193" s="433"/>
      <c r="C193" s="417"/>
      <c r="D193" s="451">
        <f>IF(D192=0,0,(D192/A191)*(-1.5))</f>
        <v>0</v>
      </c>
      <c r="E193" s="235" t="s">
        <v>804</v>
      </c>
      <c r="I193" s="235"/>
      <c r="J193" s="451">
        <f>IF(J192=0,0,(J192/G191)*(-1.5))</f>
        <v>0</v>
      </c>
      <c r="K193" s="235"/>
      <c r="L193" s="235"/>
      <c r="M193" s="235"/>
      <c r="N193" s="235"/>
      <c r="O193" s="235"/>
      <c r="P193" s="451">
        <f>IF(P192=0,0,(P192/M191)*(-1.5))</f>
        <v>0</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c r="A195" s="445" t="e">
        <f>A225+A172</f>
        <v>#REF!</v>
      </c>
      <c r="B195" s="433"/>
      <c r="C195" s="417"/>
      <c r="D195" s="451">
        <f>IF(D194=0,0,D194*D193)</f>
        <v>0</v>
      </c>
      <c r="E195" s="235" t="s">
        <v>806</v>
      </c>
      <c r="G195" s="445" t="e">
        <f t="shared" ref="G195:G209" si="1412">A195</f>
        <v>#REF!</v>
      </c>
      <c r="H195" s="433"/>
      <c r="I195" s="235"/>
      <c r="J195" s="451">
        <f>IF(J194=0,0,J194*J193)</f>
        <v>0</v>
      </c>
      <c r="K195" s="235"/>
      <c r="L195" s="235"/>
      <c r="M195" s="445" t="e">
        <f t="shared" ref="M195:M209" si="1413">G195</f>
        <v>#REF!</v>
      </c>
      <c r="N195" s="433"/>
      <c r="O195" s="235"/>
      <c r="P195" s="451">
        <f>IF(P194=0,0,P194*P193)</f>
        <v>0</v>
      </c>
      <c r="Q195" s="235"/>
      <c r="R195" s="235"/>
      <c r="S195" s="445" t="e">
        <f t="shared" ref="S195:S209" si="1414">M195</f>
        <v>#REF!</v>
      </c>
      <c r="T195" s="433"/>
      <c r="U195" s="235"/>
      <c r="V195" s="451">
        <f>IF(V194=0,0,V194*V193)</f>
        <v>0</v>
      </c>
      <c r="Y195" s="445" t="e">
        <f t="shared" ref="Y195:Y209" si="1415">S195</f>
        <v>#REF!</v>
      </c>
      <c r="Z195" s="433"/>
      <c r="AA195" s="235"/>
      <c r="AB195" s="451">
        <f>IF(AB194=0,0,AB194*AB193)</f>
        <v>0</v>
      </c>
      <c r="AC195" s="235"/>
      <c r="AD195" s="235"/>
      <c r="AE195" s="445" t="e">
        <f t="shared" ref="AE195:AE209" si="1416">Y195</f>
        <v>#REF!</v>
      </c>
      <c r="AF195" s="433"/>
      <c r="AG195" s="235"/>
      <c r="AH195" s="451">
        <f>IF(AH194=0,0,AH194*AH193)</f>
        <v>0</v>
      </c>
      <c r="AK195" s="445" t="e">
        <f t="shared" ref="AK195:AK209" si="1417">AE195</f>
        <v>#REF!</v>
      </c>
      <c r="AL195" s="433"/>
      <c r="AM195" s="235"/>
      <c r="AN195" s="451">
        <f>IF(AN194=0,0,AN194*AN193)</f>
        <v>0</v>
      </c>
      <c r="AQ195" s="445" t="e">
        <f t="shared" ref="AQ195:AQ209" si="1418">AK195</f>
        <v>#REF!</v>
      </c>
      <c r="AR195" s="433"/>
      <c r="AS195" s="235"/>
      <c r="AT195" s="451">
        <f>IF(AT194=0,0,AT194*AT193)</f>
        <v>0</v>
      </c>
      <c r="AW195" s="445" t="e">
        <f t="shared" ref="AW195:AW209" si="1419">AQ195</f>
        <v>#REF!</v>
      </c>
      <c r="AX195" s="433"/>
      <c r="AY195" s="235"/>
      <c r="AZ195" s="451">
        <f>IF(AZ194=0,0,AZ194*AZ193)</f>
        <v>0</v>
      </c>
      <c r="BA195" s="235"/>
      <c r="BB195" s="235"/>
      <c r="BC195" s="445" t="e">
        <f t="shared" ref="BC195:BC209" si="1420">AW195</f>
        <v>#REF!</v>
      </c>
      <c r="BD195" s="433"/>
      <c r="BE195" s="235"/>
      <c r="BF195" s="451">
        <f>IF(BF194=0,0,BF194*BF193)</f>
        <v>0</v>
      </c>
      <c r="BI195" s="445" t="e">
        <f t="shared" ref="BI195:BI209" si="1421">BC195</f>
        <v>#REF!</v>
      </c>
      <c r="BJ195" s="433"/>
      <c r="BK195" s="235"/>
      <c r="BL195" s="451">
        <f>IF(BL194=0,0,BL194*BL193)</f>
        <v>0</v>
      </c>
      <c r="BO195" s="445" t="e">
        <f t="shared" ref="BO195:BO209" si="1422">BI195</f>
        <v>#REF!</v>
      </c>
      <c r="BP195" s="433"/>
      <c r="BQ195" s="235"/>
      <c r="BR195" s="451">
        <f>IF(BR194=0,0,BR194*BR193)</f>
        <v>0</v>
      </c>
      <c r="BU195" s="445" t="e">
        <f t="shared" ref="BU195:BU209" si="1423">BO195</f>
        <v>#REF!</v>
      </c>
      <c r="BV195" s="433"/>
      <c r="BW195" s="235"/>
      <c r="BX195" s="451">
        <f>IF(BX194=0,0,BX194*BX193)</f>
        <v>0</v>
      </c>
      <c r="BZ195" s="433"/>
      <c r="CA195" s="445" t="e">
        <f t="shared" ref="CA195:CA209" si="1424">BU195</f>
        <v>#REF!</v>
      </c>
      <c r="CB195" s="433"/>
      <c r="CC195" s="235"/>
      <c r="CD195" s="451">
        <f>IF(CD194=0,0,CD194*CD193)</f>
        <v>0</v>
      </c>
      <c r="CG195" s="445" t="e">
        <f t="shared" ref="CG195:CG209" si="1425">CA195</f>
        <v>#REF!</v>
      </c>
      <c r="CH195" s="433"/>
      <c r="CJ195" s="451">
        <f>IF(CJ194=0,0,CJ194*CJ193)</f>
        <v>0</v>
      </c>
      <c r="CL195" s="433"/>
    </row>
    <row r="196">
      <c r="A196" s="445" t="e">
        <f>A173+A224</f>
        <v>#REF!</v>
      </c>
      <c r="B196" s="433"/>
      <c r="D196" s="451" t="e">
        <f>(A195+D194)*D193</f>
        <v>#REF!</v>
      </c>
      <c r="G196" s="445" t="e">
        <f t="shared" si="1412"/>
        <v>#REF!</v>
      </c>
      <c r="H196" s="433"/>
      <c r="I196" s="235"/>
      <c r="J196" s="451" t="e">
        <f>(G195+J194)*J193</f>
        <v>#REF!</v>
      </c>
      <c r="K196" s="235"/>
      <c r="L196" s="235"/>
      <c r="M196" s="445" t="e">
        <f t="shared" si="1413"/>
        <v>#REF!</v>
      </c>
      <c r="N196" s="433"/>
      <c r="O196" s="235"/>
      <c r="P196" s="451" t="e">
        <f>(M195+P194)*P193</f>
        <v>#REF!</v>
      </c>
      <c r="Q196" s="235"/>
      <c r="R196" s="235"/>
      <c r="S196" s="445" t="e">
        <f t="shared" si="1414"/>
        <v>#REF!</v>
      </c>
      <c r="T196" s="433"/>
      <c r="U196" s="235"/>
      <c r="V196" s="451" t="e">
        <f>(S195+V194)*V193</f>
        <v>#REF!</v>
      </c>
      <c r="Y196" s="445" t="e">
        <f t="shared" si="1415"/>
        <v>#REF!</v>
      </c>
      <c r="Z196" s="433"/>
      <c r="AA196" s="235"/>
      <c r="AB196" s="451" t="e">
        <f>(Y195+AB194)*AB193</f>
        <v>#REF!</v>
      </c>
      <c r="AC196" s="235"/>
      <c r="AD196" s="235"/>
      <c r="AE196" s="445" t="e">
        <f t="shared" si="1416"/>
        <v>#REF!</v>
      </c>
      <c r="AF196" s="433"/>
      <c r="AG196" s="235"/>
      <c r="AH196" s="451" t="e">
        <f>(AE195+AH194)*AH193</f>
        <v>#REF!</v>
      </c>
      <c r="AK196" s="445" t="e">
        <f t="shared" si="1417"/>
        <v>#REF!</v>
      </c>
      <c r="AL196" s="433"/>
      <c r="AM196" s="235"/>
      <c r="AN196" s="451" t="e">
        <f>(AK195+AN194)*AN193</f>
        <v>#REF!</v>
      </c>
      <c r="AQ196" s="445" t="e">
        <f t="shared" si="1418"/>
        <v>#REF!</v>
      </c>
      <c r="AR196" s="433"/>
      <c r="AS196" s="235"/>
      <c r="AT196" s="451" t="e">
        <f>(AQ195+AT194)*AT193</f>
        <v>#REF!</v>
      </c>
      <c r="AW196" s="445" t="e">
        <f t="shared" si="1419"/>
        <v>#REF!</v>
      </c>
      <c r="AX196" s="433"/>
      <c r="AY196" s="235"/>
      <c r="AZ196" s="451" t="e">
        <f>(AW195+AZ194)*AZ193</f>
        <v>#REF!</v>
      </c>
      <c r="BA196" s="235"/>
      <c r="BB196" s="235"/>
      <c r="BC196" s="445" t="e">
        <f t="shared" si="1420"/>
        <v>#REF!</v>
      </c>
      <c r="BD196" s="433"/>
      <c r="BE196" s="235"/>
      <c r="BF196" s="451" t="e">
        <f>(BC195+BF194)*BF193</f>
        <v>#REF!</v>
      </c>
      <c r="BI196" s="445" t="e">
        <f t="shared" si="1421"/>
        <v>#REF!</v>
      </c>
      <c r="BJ196" s="433"/>
      <c r="BK196" s="235"/>
      <c r="BL196" s="451" t="e">
        <f>(BI195+BL194)*BL193</f>
        <v>#REF!</v>
      </c>
      <c r="BO196" s="445" t="e">
        <f t="shared" si="1422"/>
        <v>#REF!</v>
      </c>
      <c r="BP196" s="433"/>
      <c r="BQ196" s="235"/>
      <c r="BR196" s="451" t="e">
        <f>(BO195+BR194)*BR193</f>
        <v>#REF!</v>
      </c>
      <c r="BU196" s="445" t="e">
        <f t="shared" si="1423"/>
        <v>#REF!</v>
      </c>
      <c r="BV196" s="433"/>
      <c r="BW196" s="235"/>
      <c r="BX196" s="451" t="e">
        <f>(BU195+BX194)*BX193</f>
        <v>#REF!</v>
      </c>
      <c r="BZ196" s="433"/>
      <c r="CA196" s="445" t="e">
        <f t="shared" si="1424"/>
        <v>#REF!</v>
      </c>
      <c r="CB196" s="433"/>
      <c r="CC196" s="235"/>
      <c r="CD196" s="451" t="e">
        <f>(CA195+CD194)*CD193</f>
        <v>#REF!</v>
      </c>
      <c r="CG196" s="445" t="e">
        <f t="shared" si="1425"/>
        <v>#REF!</v>
      </c>
      <c r="CH196" s="433"/>
      <c r="CJ196" s="451" t="e">
        <f>(CG195+CJ194)*CJ193</f>
        <v>#REF!</v>
      </c>
      <c r="CL196" s="433"/>
    </row>
    <row r="197">
      <c r="A197" s="445" t="e">
        <f>A174+A223</f>
        <v>#REF!</v>
      </c>
      <c r="B197" s="433"/>
      <c r="D197" s="451" t="e">
        <f>(A196+D194)*D193</f>
        <v>#REF!</v>
      </c>
      <c r="G197" s="445" t="e">
        <f t="shared" si="1412"/>
        <v>#REF!</v>
      </c>
      <c r="H197" s="433"/>
      <c r="I197" s="235"/>
      <c r="J197" s="451" t="e">
        <f>(G196+J194)*J193</f>
        <v>#REF!</v>
      </c>
      <c r="K197" s="235"/>
      <c r="L197" s="235"/>
      <c r="M197" s="445" t="e">
        <f t="shared" si="1413"/>
        <v>#REF!</v>
      </c>
      <c r="N197" s="433"/>
      <c r="O197" s="235"/>
      <c r="P197" s="451" t="e">
        <f>(M196+P194)*P193</f>
        <v>#REF!</v>
      </c>
      <c r="Q197" s="235"/>
      <c r="R197" s="235"/>
      <c r="S197" s="445" t="e">
        <f t="shared" si="1414"/>
        <v>#REF!</v>
      </c>
      <c r="T197" s="433"/>
      <c r="U197" s="235"/>
      <c r="V197" s="451" t="e">
        <f>(S196+V194)*V193</f>
        <v>#REF!</v>
      </c>
      <c r="Y197" s="445" t="e">
        <f t="shared" si="1415"/>
        <v>#REF!</v>
      </c>
      <c r="Z197" s="433"/>
      <c r="AA197" s="235"/>
      <c r="AB197" s="451" t="e">
        <f>(Y196+AB194)*AB193</f>
        <v>#REF!</v>
      </c>
      <c r="AC197" s="235"/>
      <c r="AD197" s="235"/>
      <c r="AE197" s="445" t="e">
        <f t="shared" si="1416"/>
        <v>#REF!</v>
      </c>
      <c r="AF197" s="433"/>
      <c r="AG197" s="235"/>
      <c r="AH197" s="451" t="e">
        <f>(AE196+AH194)*AH193</f>
        <v>#REF!</v>
      </c>
      <c r="AK197" s="445" t="e">
        <f t="shared" si="1417"/>
        <v>#REF!</v>
      </c>
      <c r="AL197" s="433"/>
      <c r="AM197" s="235"/>
      <c r="AN197" s="451" t="e">
        <f>(AK196+AN194)*AN193</f>
        <v>#REF!</v>
      </c>
      <c r="AQ197" s="445" t="e">
        <f t="shared" si="1418"/>
        <v>#REF!</v>
      </c>
      <c r="AR197" s="433"/>
      <c r="AS197" s="235"/>
      <c r="AT197" s="451" t="e">
        <f>(AQ196+AT194)*AT193</f>
        <v>#REF!</v>
      </c>
      <c r="AW197" s="445" t="e">
        <f t="shared" si="1419"/>
        <v>#REF!</v>
      </c>
      <c r="AX197" s="433"/>
      <c r="AY197" s="235"/>
      <c r="AZ197" s="451" t="e">
        <f>(AW196+AZ194)*AZ193</f>
        <v>#REF!</v>
      </c>
      <c r="BA197" s="235"/>
      <c r="BB197" s="235"/>
      <c r="BC197" s="445" t="e">
        <f t="shared" si="1420"/>
        <v>#REF!</v>
      </c>
      <c r="BD197" s="433"/>
      <c r="BE197" s="235"/>
      <c r="BF197" s="451" t="e">
        <f>(BC196+BF194)*BF193</f>
        <v>#REF!</v>
      </c>
      <c r="BI197" s="445" t="e">
        <f t="shared" si="1421"/>
        <v>#REF!</v>
      </c>
      <c r="BJ197" s="433"/>
      <c r="BK197" s="235"/>
      <c r="BL197" s="451" t="e">
        <f>(BI196+BL194)*BL193</f>
        <v>#REF!</v>
      </c>
      <c r="BO197" s="445" t="e">
        <f t="shared" si="1422"/>
        <v>#REF!</v>
      </c>
      <c r="BP197" s="433"/>
      <c r="BQ197" s="235"/>
      <c r="BR197" s="451" t="e">
        <f>(BO196+BR194)*BR193</f>
        <v>#REF!</v>
      </c>
      <c r="BU197" s="445" t="e">
        <f t="shared" si="1423"/>
        <v>#REF!</v>
      </c>
      <c r="BV197" s="433"/>
      <c r="BW197" s="235"/>
      <c r="BX197" s="451" t="e">
        <f>(BU196+BX194)*BX193</f>
        <v>#REF!</v>
      </c>
      <c r="BZ197" s="433"/>
      <c r="CA197" s="445" t="e">
        <f t="shared" si="1424"/>
        <v>#REF!</v>
      </c>
      <c r="CB197" s="433"/>
      <c r="CC197" s="235"/>
      <c r="CD197" s="451" t="e">
        <f>(CA196+CD194)*CD193</f>
        <v>#REF!</v>
      </c>
      <c r="CG197" s="445" t="e">
        <f t="shared" si="1425"/>
        <v>#REF!</v>
      </c>
      <c r="CH197" s="433"/>
      <c r="CJ197" s="451" t="e">
        <f>(CG196+CJ194)*CJ193</f>
        <v>#REF!</v>
      </c>
      <c r="CL197" s="433"/>
    </row>
    <row r="198">
      <c r="A198" s="445" t="e">
        <f>A175+A222</f>
        <v>#REF!</v>
      </c>
      <c r="B198" s="433"/>
      <c r="D198" s="451" t="e">
        <f>(A197+D194)*D193</f>
        <v>#REF!</v>
      </c>
      <c r="G198" s="445" t="e">
        <f t="shared" si="1412"/>
        <v>#REF!</v>
      </c>
      <c r="I198" s="235"/>
      <c r="J198" s="451" t="e">
        <f>(G197+J194)*J193</f>
        <v>#REF!</v>
      </c>
      <c r="K198" s="235"/>
      <c r="L198" s="235"/>
      <c r="M198" s="445" t="e">
        <f t="shared" si="1413"/>
        <v>#REF!</v>
      </c>
      <c r="N198" s="433"/>
      <c r="O198" s="235"/>
      <c r="P198" s="451" t="e">
        <f>(M197+P194)*P193</f>
        <v>#REF!</v>
      </c>
      <c r="Q198" s="235"/>
      <c r="R198" s="235"/>
      <c r="S198" s="445" t="e">
        <f t="shared" si="1414"/>
        <v>#REF!</v>
      </c>
      <c r="T198" s="433"/>
      <c r="U198" s="235"/>
      <c r="V198" s="451" t="e">
        <f>(S197+V194)*V193</f>
        <v>#REF!</v>
      </c>
      <c r="Y198" s="445" t="e">
        <f t="shared" si="1415"/>
        <v>#REF!</v>
      </c>
      <c r="Z198" s="433"/>
      <c r="AA198" s="235"/>
      <c r="AB198" s="451" t="e">
        <f>(Y197+AB194)*AB193</f>
        <v>#REF!</v>
      </c>
      <c r="AC198" s="235"/>
      <c r="AD198" s="235"/>
      <c r="AE198" s="445" t="e">
        <f t="shared" si="1416"/>
        <v>#REF!</v>
      </c>
      <c r="AF198" s="433"/>
      <c r="AG198" s="235"/>
      <c r="AH198" s="451" t="e">
        <f>(AE197+AH194)*AH193</f>
        <v>#REF!</v>
      </c>
      <c r="AK198" s="445" t="e">
        <f t="shared" si="1417"/>
        <v>#REF!</v>
      </c>
      <c r="AL198" s="433"/>
      <c r="AM198" s="235"/>
      <c r="AN198" s="451" t="e">
        <f>(AK197+AN194)*AN193</f>
        <v>#REF!</v>
      </c>
      <c r="AQ198" s="445" t="e">
        <f t="shared" si="1418"/>
        <v>#REF!</v>
      </c>
      <c r="AR198" s="433"/>
      <c r="AS198" s="235"/>
      <c r="AT198" s="451" t="e">
        <f>(AQ197+AT194)*AT193</f>
        <v>#REF!</v>
      </c>
      <c r="AW198" s="445" t="e">
        <f t="shared" si="1419"/>
        <v>#REF!</v>
      </c>
      <c r="AX198" s="433"/>
      <c r="AY198" s="235"/>
      <c r="AZ198" s="451" t="e">
        <f>(AW197+AZ194)*AZ193</f>
        <v>#REF!</v>
      </c>
      <c r="BA198" s="235"/>
      <c r="BB198" s="235"/>
      <c r="BC198" s="445" t="e">
        <f t="shared" si="1420"/>
        <v>#REF!</v>
      </c>
      <c r="BD198" s="433"/>
      <c r="BE198" s="235"/>
      <c r="BF198" s="451" t="e">
        <f>(BC197+BF194)*BF193</f>
        <v>#REF!</v>
      </c>
      <c r="BI198" s="445" t="e">
        <f t="shared" si="1421"/>
        <v>#REF!</v>
      </c>
      <c r="BJ198" s="433"/>
      <c r="BK198" s="235"/>
      <c r="BL198" s="451" t="e">
        <f>(BI197+BL194)*BL193</f>
        <v>#REF!</v>
      </c>
      <c r="BO198" s="445" t="e">
        <f t="shared" si="1422"/>
        <v>#REF!</v>
      </c>
      <c r="BP198" s="433"/>
      <c r="BQ198" s="235"/>
      <c r="BR198" s="451" t="e">
        <f>(BO197+BR194)*BR193</f>
        <v>#REF!</v>
      </c>
      <c r="BU198" s="445" t="e">
        <f t="shared" si="1423"/>
        <v>#REF!</v>
      </c>
      <c r="BV198" s="433"/>
      <c r="BW198" s="235"/>
      <c r="BX198" s="451" t="e">
        <f>(BU197+BX194)*BX193</f>
        <v>#REF!</v>
      </c>
      <c r="BZ198" s="433"/>
      <c r="CA198" s="445" t="e">
        <f t="shared" si="1424"/>
        <v>#REF!</v>
      </c>
      <c r="CB198" s="433"/>
      <c r="CC198" s="235"/>
      <c r="CD198" s="451" t="e">
        <f>(CA197+CD194)*CD193</f>
        <v>#REF!</v>
      </c>
      <c r="CG198" s="445" t="e">
        <f t="shared" si="1425"/>
        <v>#REF!</v>
      </c>
      <c r="CH198" s="433"/>
      <c r="CJ198" s="451" t="e">
        <f>(CG197+CJ194)*CJ193</f>
        <v>#REF!</v>
      </c>
      <c r="CL198" s="433"/>
    </row>
    <row r="199">
      <c r="A199" s="445" t="e">
        <f>A176+A221</f>
        <v>#REF!</v>
      </c>
      <c r="B199" s="433"/>
      <c r="D199" s="451" t="e">
        <f>(A198+D194)*D193</f>
        <v>#REF!</v>
      </c>
      <c r="G199" s="445" t="e">
        <f t="shared" si="1412"/>
        <v>#REF!</v>
      </c>
      <c r="I199" s="235"/>
      <c r="J199" s="451" t="e">
        <f>(G198+J194)*J193</f>
        <v>#REF!</v>
      </c>
      <c r="K199" s="235"/>
      <c r="L199" s="235"/>
      <c r="M199" s="445" t="e">
        <f t="shared" si="1413"/>
        <v>#REF!</v>
      </c>
      <c r="N199" s="433"/>
      <c r="O199" s="235"/>
      <c r="P199" s="451" t="e">
        <f>(M198+P194)*P193</f>
        <v>#REF!</v>
      </c>
      <c r="Q199" s="235"/>
      <c r="R199" s="235"/>
      <c r="S199" s="445" t="e">
        <f t="shared" si="1414"/>
        <v>#REF!</v>
      </c>
      <c r="T199" s="433"/>
      <c r="U199" s="235"/>
      <c r="V199" s="451" t="e">
        <f>(S198+V194)*V193</f>
        <v>#REF!</v>
      </c>
      <c r="Y199" s="445" t="e">
        <f t="shared" si="1415"/>
        <v>#REF!</v>
      </c>
      <c r="Z199" s="433"/>
      <c r="AA199" s="235"/>
      <c r="AB199" s="451" t="e">
        <f>(Y198+AB194)*AB193</f>
        <v>#REF!</v>
      </c>
      <c r="AC199" s="235"/>
      <c r="AD199" s="235"/>
      <c r="AE199" s="445" t="e">
        <f t="shared" si="1416"/>
        <v>#REF!</v>
      </c>
      <c r="AF199" s="433"/>
      <c r="AG199" s="235"/>
      <c r="AH199" s="451" t="e">
        <f>(AE198+AH194)*AH193</f>
        <v>#REF!</v>
      </c>
      <c r="AK199" s="445" t="e">
        <f t="shared" si="1417"/>
        <v>#REF!</v>
      </c>
      <c r="AL199" s="433"/>
      <c r="AM199" s="235"/>
      <c r="AN199" s="451" t="e">
        <f>(AK198+AN194)*AN193</f>
        <v>#REF!</v>
      </c>
      <c r="AQ199" s="445" t="e">
        <f t="shared" si="1418"/>
        <v>#REF!</v>
      </c>
      <c r="AR199" s="433"/>
      <c r="AS199" s="235"/>
      <c r="AT199" s="451" t="e">
        <f>(AQ198+AT194)*AT193</f>
        <v>#REF!</v>
      </c>
      <c r="AW199" s="445" t="e">
        <f t="shared" si="1419"/>
        <v>#REF!</v>
      </c>
      <c r="AX199" s="433"/>
      <c r="AY199" s="235"/>
      <c r="AZ199" s="451" t="e">
        <f>(AW198+AZ194)*AZ193</f>
        <v>#REF!</v>
      </c>
      <c r="BA199" s="235"/>
      <c r="BB199" s="235"/>
      <c r="BC199" s="445" t="e">
        <f t="shared" si="1420"/>
        <v>#REF!</v>
      </c>
      <c r="BD199" s="433"/>
      <c r="BE199" s="235"/>
      <c r="BF199" s="451" t="e">
        <f>(BC198+BF194)*BF193</f>
        <v>#REF!</v>
      </c>
      <c r="BI199" s="445" t="e">
        <f t="shared" si="1421"/>
        <v>#REF!</v>
      </c>
      <c r="BJ199" s="433"/>
      <c r="BK199" s="235"/>
      <c r="BL199" s="451" t="e">
        <f>(BI198+BL194)*BL193</f>
        <v>#REF!</v>
      </c>
      <c r="BO199" s="445" t="e">
        <f t="shared" si="1422"/>
        <v>#REF!</v>
      </c>
      <c r="BP199" s="433"/>
      <c r="BQ199" s="235"/>
      <c r="BR199" s="451" t="e">
        <f>(BO198+BR194)*BR193</f>
        <v>#REF!</v>
      </c>
      <c r="BU199" s="445" t="e">
        <f t="shared" si="1423"/>
        <v>#REF!</v>
      </c>
      <c r="BV199" s="433"/>
      <c r="BW199" s="235"/>
      <c r="BX199" s="451" t="e">
        <f>(BU198+BX194)*BX193</f>
        <v>#REF!</v>
      </c>
      <c r="BZ199" s="433"/>
      <c r="CA199" s="445" t="e">
        <f t="shared" si="1424"/>
        <v>#REF!</v>
      </c>
      <c r="CB199" s="433"/>
      <c r="CC199" s="235"/>
      <c r="CD199" s="451" t="e">
        <f>(CA198+CD194)*CD193</f>
        <v>#REF!</v>
      </c>
      <c r="CG199" s="445" t="e">
        <f t="shared" si="1425"/>
        <v>#REF!</v>
      </c>
      <c r="CH199" s="433"/>
      <c r="CJ199" s="451" t="e">
        <f>(CG198+CJ194)*CJ193</f>
        <v>#REF!</v>
      </c>
      <c r="CL199" s="433"/>
    </row>
    <row r="200">
      <c r="A200" s="445" t="e">
        <f>A177+A220</f>
        <v>#REF!</v>
      </c>
      <c r="B200" s="433"/>
      <c r="D200" s="451" t="e">
        <f>(A199+D194)*D193</f>
        <v>#REF!</v>
      </c>
      <c r="G200" s="445" t="e">
        <f t="shared" si="1412"/>
        <v>#REF!</v>
      </c>
      <c r="I200" s="235"/>
      <c r="J200" s="451" t="e">
        <f>(G199+J194)*J193</f>
        <v>#REF!</v>
      </c>
      <c r="K200" s="235"/>
      <c r="L200" s="235"/>
      <c r="M200" s="445" t="e">
        <f t="shared" si="1413"/>
        <v>#REF!</v>
      </c>
      <c r="N200" s="433"/>
      <c r="O200" s="235"/>
      <c r="P200" s="451" t="e">
        <f>(M199+P194)*P193</f>
        <v>#REF!</v>
      </c>
      <c r="Q200" s="235"/>
      <c r="R200" s="235"/>
      <c r="S200" s="445" t="e">
        <f t="shared" si="1414"/>
        <v>#REF!</v>
      </c>
      <c r="T200" s="433"/>
      <c r="U200" s="235"/>
      <c r="V200" s="451" t="e">
        <f>(S199+V194)*V193</f>
        <v>#REF!</v>
      </c>
      <c r="Y200" s="445" t="e">
        <f t="shared" si="1415"/>
        <v>#REF!</v>
      </c>
      <c r="Z200" s="433"/>
      <c r="AA200" s="235"/>
      <c r="AB200" s="451" t="e">
        <f>(Y199+AB194)*AB193</f>
        <v>#REF!</v>
      </c>
      <c r="AC200" s="235"/>
      <c r="AD200" s="235"/>
      <c r="AE200" s="445" t="e">
        <f t="shared" si="1416"/>
        <v>#REF!</v>
      </c>
      <c r="AF200" s="433"/>
      <c r="AG200" s="235"/>
      <c r="AH200" s="451" t="e">
        <f>(AE199+AH194)*AH193</f>
        <v>#REF!</v>
      </c>
      <c r="AK200" s="445" t="e">
        <f t="shared" si="1417"/>
        <v>#REF!</v>
      </c>
      <c r="AL200" s="433"/>
      <c r="AM200" s="235"/>
      <c r="AN200" s="451" t="e">
        <f>(AK199+AN194)*AN193</f>
        <v>#REF!</v>
      </c>
      <c r="AQ200" s="445" t="e">
        <f t="shared" si="1418"/>
        <v>#REF!</v>
      </c>
      <c r="AR200" s="433"/>
      <c r="AS200" s="235"/>
      <c r="AT200" s="451" t="e">
        <f>(AQ199+AT194)*AT193</f>
        <v>#REF!</v>
      </c>
      <c r="AW200" s="445" t="e">
        <f t="shared" si="1419"/>
        <v>#REF!</v>
      </c>
      <c r="AX200" s="433"/>
      <c r="AY200" s="235"/>
      <c r="AZ200" s="451" t="e">
        <f>(AW199+AZ194)*AZ193</f>
        <v>#REF!</v>
      </c>
      <c r="BA200" s="235"/>
      <c r="BB200" s="235"/>
      <c r="BC200" s="445" t="e">
        <f t="shared" si="1420"/>
        <v>#REF!</v>
      </c>
      <c r="BD200" s="433"/>
      <c r="BE200" s="235"/>
      <c r="BF200" s="451" t="e">
        <f>(BC199+BF194)*BF193</f>
        <v>#REF!</v>
      </c>
      <c r="BI200" s="445" t="e">
        <f t="shared" si="1421"/>
        <v>#REF!</v>
      </c>
      <c r="BJ200" s="433"/>
      <c r="BK200" s="235"/>
      <c r="BL200" s="451" t="e">
        <f>(BI199+BL194)*BL193</f>
        <v>#REF!</v>
      </c>
      <c r="BO200" s="445" t="e">
        <f t="shared" si="1422"/>
        <v>#REF!</v>
      </c>
      <c r="BP200" s="433"/>
      <c r="BQ200" s="235"/>
      <c r="BR200" s="451" t="e">
        <f>(BO199+BR194)*BR193</f>
        <v>#REF!</v>
      </c>
      <c r="BU200" s="445" t="e">
        <f t="shared" si="1423"/>
        <v>#REF!</v>
      </c>
      <c r="BV200" s="433"/>
      <c r="BW200" s="235"/>
      <c r="BX200" s="451" t="e">
        <f>(BU199+BX194)*BX193</f>
        <v>#REF!</v>
      </c>
      <c r="BZ200" s="433"/>
      <c r="CA200" s="445" t="e">
        <f t="shared" si="1424"/>
        <v>#REF!</v>
      </c>
      <c r="CB200" s="433"/>
      <c r="CC200" s="235"/>
      <c r="CD200" s="451" t="e">
        <f>(CA199+CD194)*CD193</f>
        <v>#REF!</v>
      </c>
      <c r="CG200" s="445" t="e">
        <f t="shared" si="1425"/>
        <v>#REF!</v>
      </c>
      <c r="CH200" s="433"/>
      <c r="CJ200" s="451" t="e">
        <f>(CG199+CJ194)*CJ193</f>
        <v>#REF!</v>
      </c>
      <c r="CL200" s="433"/>
    </row>
    <row r="201">
      <c r="A201" s="445" t="e">
        <f>A178+A219</f>
        <v>#REF!</v>
      </c>
      <c r="B201" s="433"/>
      <c r="D201" s="451" t="e">
        <f>(A200+D194)*D193</f>
        <v>#REF!</v>
      </c>
      <c r="G201" s="445" t="e">
        <f t="shared" si="1412"/>
        <v>#REF!</v>
      </c>
      <c r="I201" s="235"/>
      <c r="J201" s="451" t="e">
        <f>(G200+J194)*J193</f>
        <v>#REF!</v>
      </c>
      <c r="K201" s="235"/>
      <c r="L201" s="235"/>
      <c r="M201" s="445" t="e">
        <f t="shared" si="1413"/>
        <v>#REF!</v>
      </c>
      <c r="N201" s="433"/>
      <c r="O201" s="235"/>
      <c r="P201" s="451" t="e">
        <f>(M200+P194)*P193</f>
        <v>#REF!</v>
      </c>
      <c r="Q201" s="235"/>
      <c r="R201" s="235"/>
      <c r="S201" s="445" t="e">
        <f t="shared" si="1414"/>
        <v>#REF!</v>
      </c>
      <c r="T201" s="433"/>
      <c r="U201" s="235"/>
      <c r="V201" s="451" t="e">
        <f>(S200+V194)*V193</f>
        <v>#REF!</v>
      </c>
      <c r="Y201" s="445" t="e">
        <f t="shared" si="1415"/>
        <v>#REF!</v>
      </c>
      <c r="Z201" s="433"/>
      <c r="AA201" s="235"/>
      <c r="AB201" s="451" t="e">
        <f>(Y200+AB194)*AB193</f>
        <v>#REF!</v>
      </c>
      <c r="AC201" s="235"/>
      <c r="AD201" s="235"/>
      <c r="AE201" s="445" t="e">
        <f t="shared" si="1416"/>
        <v>#REF!</v>
      </c>
      <c r="AF201" s="433"/>
      <c r="AG201" s="235"/>
      <c r="AH201" s="451" t="e">
        <f>(AE200+AH194)*AH193</f>
        <v>#REF!</v>
      </c>
      <c r="AK201" s="445" t="e">
        <f t="shared" si="1417"/>
        <v>#REF!</v>
      </c>
      <c r="AL201" s="433"/>
      <c r="AM201" s="235"/>
      <c r="AN201" s="451" t="e">
        <f>(AK200+AN194)*AN193</f>
        <v>#REF!</v>
      </c>
      <c r="AQ201" s="445" t="e">
        <f t="shared" si="1418"/>
        <v>#REF!</v>
      </c>
      <c r="AR201" s="433"/>
      <c r="AS201" s="235"/>
      <c r="AT201" s="451" t="e">
        <f>(AQ200+AT194)*AT193</f>
        <v>#REF!</v>
      </c>
      <c r="AW201" s="445" t="e">
        <f t="shared" si="1419"/>
        <v>#REF!</v>
      </c>
      <c r="AX201" s="433"/>
      <c r="AY201" s="235"/>
      <c r="AZ201" s="451" t="e">
        <f>(AW200+AZ194)*AZ193</f>
        <v>#REF!</v>
      </c>
      <c r="BA201" s="235"/>
      <c r="BB201" s="235"/>
      <c r="BC201" s="445" t="e">
        <f t="shared" si="1420"/>
        <v>#REF!</v>
      </c>
      <c r="BD201" s="433"/>
      <c r="BE201" s="235"/>
      <c r="BF201" s="451" t="e">
        <f>(BC200+BF194)*BF193</f>
        <v>#REF!</v>
      </c>
      <c r="BI201" s="445" t="e">
        <f t="shared" si="1421"/>
        <v>#REF!</v>
      </c>
      <c r="BJ201" s="433"/>
      <c r="BK201" s="235"/>
      <c r="BL201" s="451" t="e">
        <f>(BI200+BL194)*BL193</f>
        <v>#REF!</v>
      </c>
      <c r="BO201" s="445" t="e">
        <f t="shared" si="1422"/>
        <v>#REF!</v>
      </c>
      <c r="BP201" s="433"/>
      <c r="BQ201" s="235"/>
      <c r="BR201" s="451" t="e">
        <f>(BO200+BR194)*BR193</f>
        <v>#REF!</v>
      </c>
      <c r="BU201" s="445" t="e">
        <f t="shared" si="1423"/>
        <v>#REF!</v>
      </c>
      <c r="BV201" s="433"/>
      <c r="BW201" s="235"/>
      <c r="BX201" s="451" t="e">
        <f>(BU200+BX194)*BX193</f>
        <v>#REF!</v>
      </c>
      <c r="BZ201" s="433"/>
      <c r="CA201" s="445" t="e">
        <f t="shared" si="1424"/>
        <v>#REF!</v>
      </c>
      <c r="CB201" s="433"/>
      <c r="CC201" s="235"/>
      <c r="CD201" s="451" t="e">
        <f>(CA200+CD194)*CD193</f>
        <v>#REF!</v>
      </c>
      <c r="CG201" s="445" t="e">
        <f t="shared" si="1425"/>
        <v>#REF!</v>
      </c>
      <c r="CH201" s="433"/>
      <c r="CJ201" s="451" t="e">
        <f>(CG200+CJ194)*CJ193</f>
        <v>#REF!</v>
      </c>
      <c r="CL201" s="433"/>
    </row>
    <row r="202">
      <c r="A202" s="445" t="e">
        <f>A179+A218</f>
        <v>#REF!</v>
      </c>
      <c r="B202" s="433"/>
      <c r="D202" s="451" t="e">
        <f>(A201+D194)*D193</f>
        <v>#REF!</v>
      </c>
      <c r="G202" s="445" t="e">
        <f t="shared" si="1412"/>
        <v>#REF!</v>
      </c>
      <c r="I202" s="235"/>
      <c r="J202" s="451" t="e">
        <f>(G201+J194)*J193</f>
        <v>#REF!</v>
      </c>
      <c r="K202" s="235"/>
      <c r="L202" s="235"/>
      <c r="M202" s="445" t="e">
        <f t="shared" si="1413"/>
        <v>#REF!</v>
      </c>
      <c r="N202" s="433"/>
      <c r="O202" s="235"/>
      <c r="P202" s="451" t="e">
        <f>(M201+P194)*P193</f>
        <v>#REF!</v>
      </c>
      <c r="Q202" s="235"/>
      <c r="R202" s="235"/>
      <c r="S202" s="445" t="e">
        <f t="shared" si="1414"/>
        <v>#REF!</v>
      </c>
      <c r="T202" s="433"/>
      <c r="U202" s="235"/>
      <c r="V202" s="451" t="e">
        <f>(S201+V194)*V193</f>
        <v>#REF!</v>
      </c>
      <c r="Y202" s="445" t="e">
        <f t="shared" si="1415"/>
        <v>#REF!</v>
      </c>
      <c r="Z202" s="433"/>
      <c r="AA202" s="235"/>
      <c r="AB202" s="451" t="e">
        <f>(Y201+AB194)*AB193</f>
        <v>#REF!</v>
      </c>
      <c r="AC202" s="235"/>
      <c r="AD202" s="235"/>
      <c r="AE202" s="445" t="e">
        <f t="shared" si="1416"/>
        <v>#REF!</v>
      </c>
      <c r="AF202" s="433"/>
      <c r="AG202" s="235"/>
      <c r="AH202" s="451" t="e">
        <f>(AE201+AH194)*AH193</f>
        <v>#REF!</v>
      </c>
      <c r="AK202" s="445" t="e">
        <f t="shared" si="1417"/>
        <v>#REF!</v>
      </c>
      <c r="AL202" s="433"/>
      <c r="AM202" s="235"/>
      <c r="AN202" s="451" t="e">
        <f>(AK201+AN194)*AN193</f>
        <v>#REF!</v>
      </c>
      <c r="AQ202" s="445" t="e">
        <f t="shared" si="1418"/>
        <v>#REF!</v>
      </c>
      <c r="AR202" s="433"/>
      <c r="AS202" s="235"/>
      <c r="AT202" s="451" t="e">
        <f>(AQ201+AT194)*AT193</f>
        <v>#REF!</v>
      </c>
      <c r="AW202" s="445" t="e">
        <f t="shared" si="1419"/>
        <v>#REF!</v>
      </c>
      <c r="AX202" s="433"/>
      <c r="AY202" s="235"/>
      <c r="AZ202" s="451" t="e">
        <f>(AW201+AZ194)*AZ193</f>
        <v>#REF!</v>
      </c>
      <c r="BA202" s="235"/>
      <c r="BB202" s="235"/>
      <c r="BC202" s="445" t="e">
        <f t="shared" si="1420"/>
        <v>#REF!</v>
      </c>
      <c r="BD202" s="433"/>
      <c r="BE202" s="235"/>
      <c r="BF202" s="451" t="e">
        <f>(BC201+BF194)*BF193</f>
        <v>#REF!</v>
      </c>
      <c r="BI202" s="445" t="e">
        <f t="shared" si="1421"/>
        <v>#REF!</v>
      </c>
      <c r="BJ202" s="433"/>
      <c r="BK202" s="235"/>
      <c r="BL202" s="451" t="e">
        <f>(BI201+BL194)*BL193</f>
        <v>#REF!</v>
      </c>
      <c r="BO202" s="445" t="e">
        <f t="shared" si="1422"/>
        <v>#REF!</v>
      </c>
      <c r="BP202" s="433"/>
      <c r="BQ202" s="235"/>
      <c r="BR202" s="451" t="e">
        <f>(BO201+BR194)*BR193</f>
        <v>#REF!</v>
      </c>
      <c r="BU202" s="445" t="e">
        <f t="shared" si="1423"/>
        <v>#REF!</v>
      </c>
      <c r="BV202" s="433"/>
      <c r="BW202" s="235"/>
      <c r="BX202" s="451" t="e">
        <f>(BU201+BX194)*BX193</f>
        <v>#REF!</v>
      </c>
      <c r="BZ202" s="433"/>
      <c r="CA202" s="445" t="e">
        <f t="shared" si="1424"/>
        <v>#REF!</v>
      </c>
      <c r="CB202" s="433"/>
      <c r="CC202" s="235"/>
      <c r="CD202" s="451" t="e">
        <f>(CA201+CD194)*CD193</f>
        <v>#REF!</v>
      </c>
      <c r="CG202" s="445" t="e">
        <f t="shared" si="1425"/>
        <v>#REF!</v>
      </c>
      <c r="CH202" s="433"/>
      <c r="CJ202" s="451" t="e">
        <f>(CG201+CJ194)*CJ193</f>
        <v>#REF!</v>
      </c>
      <c r="CL202" s="433"/>
    </row>
    <row r="203">
      <c r="A203" s="445" t="e">
        <f>A180+A217</f>
        <v>#REF!</v>
      </c>
      <c r="B203" s="433"/>
      <c r="D203" s="451" t="e">
        <f>(A202+D194)*D193</f>
        <v>#REF!</v>
      </c>
      <c r="G203" s="445" t="e">
        <f t="shared" si="1412"/>
        <v>#REF!</v>
      </c>
      <c r="I203" s="235"/>
      <c r="J203" s="451" t="e">
        <f>(G202+J194)*J193</f>
        <v>#REF!</v>
      </c>
      <c r="K203" s="235"/>
      <c r="L203" s="235"/>
      <c r="M203" s="445" t="e">
        <f t="shared" si="1413"/>
        <v>#REF!</v>
      </c>
      <c r="N203" s="417"/>
      <c r="O203" s="235"/>
      <c r="P203" s="451" t="e">
        <f>(M202+P194)*P193</f>
        <v>#REF!</v>
      </c>
      <c r="Q203" s="235"/>
      <c r="R203" s="235"/>
      <c r="S203" s="445" t="e">
        <f t="shared" si="1414"/>
        <v>#REF!</v>
      </c>
      <c r="T203" s="417"/>
      <c r="U203" s="235"/>
      <c r="V203" s="451" t="e">
        <f>(S202+V194)*V193</f>
        <v>#REF!</v>
      </c>
      <c r="Y203" s="445" t="e">
        <f t="shared" si="1415"/>
        <v>#REF!</v>
      </c>
      <c r="Z203" s="417"/>
      <c r="AA203" s="235"/>
      <c r="AB203" s="451" t="e">
        <f>(Y202+AB194)*AB193</f>
        <v>#REF!</v>
      </c>
      <c r="AC203" s="235"/>
      <c r="AD203" s="235"/>
      <c r="AE203" s="445" t="e">
        <f t="shared" si="1416"/>
        <v>#REF!</v>
      </c>
      <c r="AF203" s="417"/>
      <c r="AG203" s="235"/>
      <c r="AH203" s="451" t="e">
        <f>(AE202+AH194)*AH193</f>
        <v>#REF!</v>
      </c>
      <c r="AK203" s="445" t="e">
        <f t="shared" si="1417"/>
        <v>#REF!</v>
      </c>
      <c r="AL203" s="417"/>
      <c r="AM203" s="235"/>
      <c r="AN203" s="451" t="e">
        <f>(AK202+AN194)*AN193</f>
        <v>#REF!</v>
      </c>
      <c r="AQ203" s="445" t="e">
        <f t="shared" si="1418"/>
        <v>#REF!</v>
      </c>
      <c r="AR203" s="417"/>
      <c r="AS203" s="235"/>
      <c r="AT203" s="451" t="e">
        <f>(AQ202+AT194)*AT193</f>
        <v>#REF!</v>
      </c>
      <c r="AW203" s="445" t="e">
        <f t="shared" si="1419"/>
        <v>#REF!</v>
      </c>
      <c r="AX203" s="417"/>
      <c r="AY203" s="235"/>
      <c r="AZ203" s="451" t="e">
        <f>(AW202+AZ194)*AZ193</f>
        <v>#REF!</v>
      </c>
      <c r="BA203" s="235"/>
      <c r="BB203" s="235"/>
      <c r="BC203" s="445" t="e">
        <f t="shared" si="1420"/>
        <v>#REF!</v>
      </c>
      <c r="BD203" s="417"/>
      <c r="BE203" s="235"/>
      <c r="BF203" s="451" t="e">
        <f>(BC202+BF194)*BF193</f>
        <v>#REF!</v>
      </c>
      <c r="BI203" s="445" t="e">
        <f t="shared" si="1421"/>
        <v>#REF!</v>
      </c>
      <c r="BJ203" s="417"/>
      <c r="BK203" s="235"/>
      <c r="BL203" s="451" t="e">
        <f>(BI202+BL194)*BL193</f>
        <v>#REF!</v>
      </c>
      <c r="BO203" s="445" t="e">
        <f t="shared" si="1422"/>
        <v>#REF!</v>
      </c>
      <c r="BP203" s="417"/>
      <c r="BQ203" s="235"/>
      <c r="BR203" s="451" t="e">
        <f>(BO202+BR194)*BR193</f>
        <v>#REF!</v>
      </c>
      <c r="BU203" s="445" t="e">
        <f t="shared" si="1423"/>
        <v>#REF!</v>
      </c>
      <c r="BV203" s="417"/>
      <c r="BW203" s="235"/>
      <c r="BX203" s="451" t="e">
        <f>(BU202+BX194)*BX193</f>
        <v>#REF!</v>
      </c>
      <c r="BZ203" s="433" t="e">
        <f>BW171+BX187+BX136</f>
        <v>#REF!</v>
      </c>
      <c r="CA203" s="445" t="e">
        <f t="shared" si="1424"/>
        <v>#REF!</v>
      </c>
      <c r="CB203" s="417"/>
      <c r="CC203" s="235"/>
      <c r="CD203" s="451" t="e">
        <f>(CA202+CD194)*CD193</f>
        <v>#REF!</v>
      </c>
      <c r="CG203" s="445" t="e">
        <f t="shared" si="1425"/>
        <v>#REF!</v>
      </c>
      <c r="CH203" s="417"/>
      <c r="CJ203" s="451" t="e">
        <f>(CG202+CJ194)*CJ193</f>
        <v>#REF!</v>
      </c>
      <c r="CL203" s="433" t="e">
        <f>CI171+CJ187+CJ136</f>
        <v>#REF!</v>
      </c>
    </row>
    <row r="204">
      <c r="A204" s="445" t="e">
        <f>A181+A216</f>
        <v>#REF!</v>
      </c>
      <c r="B204" s="433"/>
      <c r="D204" s="451" t="e">
        <f>(A203+D194)*D193</f>
        <v>#REF!</v>
      </c>
      <c r="F204" s="417"/>
      <c r="G204" s="445" t="e">
        <f t="shared" si="1412"/>
        <v>#REF!</v>
      </c>
      <c r="I204" s="235"/>
      <c r="J204" s="451" t="e">
        <f>(G203+J194)*J193</f>
        <v>#REF!</v>
      </c>
      <c r="K204" s="235"/>
      <c r="L204" s="417"/>
      <c r="M204" s="445" t="e">
        <f t="shared" si="1413"/>
        <v>#REF!</v>
      </c>
      <c r="N204" s="417"/>
      <c r="O204" s="235"/>
      <c r="P204" s="451" t="e">
        <f>(M203+P194)*P193</f>
        <v>#REF!</v>
      </c>
      <c r="Q204" s="235"/>
      <c r="R204" s="417"/>
      <c r="S204" s="445" t="e">
        <f t="shared" si="1414"/>
        <v>#REF!</v>
      </c>
      <c r="T204" s="417"/>
      <c r="U204" s="235"/>
      <c r="V204" s="451" t="e">
        <f>(S203+V194)*V193</f>
        <v>#REF!</v>
      </c>
      <c r="X204" s="417"/>
      <c r="Y204" s="445" t="e">
        <f t="shared" si="1415"/>
        <v>#REF!</v>
      </c>
      <c r="Z204" s="417"/>
      <c r="AA204" s="235"/>
      <c r="AB204" s="451" t="e">
        <f>(Y203+AB194)*AB193</f>
        <v>#REF!</v>
      </c>
      <c r="AC204" s="235"/>
      <c r="AD204" s="417"/>
      <c r="AE204" s="445" t="e">
        <f t="shared" si="1416"/>
        <v>#REF!</v>
      </c>
      <c r="AF204" s="417"/>
      <c r="AG204" s="235"/>
      <c r="AH204" s="451" t="e">
        <f>(AE203+AH194)*AH193</f>
        <v>#REF!</v>
      </c>
      <c r="AJ204" s="417"/>
      <c r="AK204" s="445" t="e">
        <f t="shared" si="1417"/>
        <v>#REF!</v>
      </c>
      <c r="AL204" s="417"/>
      <c r="AM204" s="235"/>
      <c r="AN204" s="451" t="e">
        <f>(AK203+AN194)*AN193</f>
        <v>#REF!</v>
      </c>
      <c r="AP204" s="417"/>
      <c r="AQ204" s="445" t="e">
        <f t="shared" si="1418"/>
        <v>#REF!</v>
      </c>
      <c r="AR204" s="417"/>
      <c r="AS204" s="235"/>
      <c r="AT204" s="451" t="e">
        <f>(AQ203+AT194)*AT193</f>
        <v>#REF!</v>
      </c>
      <c r="AV204" s="417"/>
      <c r="AW204" s="445" t="e">
        <f t="shared" si="1419"/>
        <v>#REF!</v>
      </c>
      <c r="AX204" s="417"/>
      <c r="AY204" s="235"/>
      <c r="AZ204" s="451" t="e">
        <f>(AW203+AZ194)*AZ193</f>
        <v>#REF!</v>
      </c>
      <c r="BA204" s="235"/>
      <c r="BB204" s="417"/>
      <c r="BC204" s="445" t="e">
        <f t="shared" si="1420"/>
        <v>#REF!</v>
      </c>
      <c r="BD204" s="417"/>
      <c r="BE204" s="235"/>
      <c r="BF204" s="451" t="e">
        <f>(BC203+BF194)*BF193</f>
        <v>#REF!</v>
      </c>
      <c r="BH204" s="417"/>
      <c r="BI204" s="445" t="e">
        <f t="shared" si="1421"/>
        <v>#REF!</v>
      </c>
      <c r="BJ204" s="417"/>
      <c r="BK204" s="235"/>
      <c r="BL204" s="451" t="e">
        <f>(BI203+BL194)*BL193</f>
        <v>#REF!</v>
      </c>
      <c r="BN204" s="417"/>
      <c r="BO204" s="445" t="e">
        <f t="shared" si="1422"/>
        <v>#REF!</v>
      </c>
      <c r="BP204" s="417"/>
      <c r="BQ204" s="235"/>
      <c r="BR204" s="451" t="e">
        <f>(BO203+BR194)*BR193</f>
        <v>#REF!</v>
      </c>
      <c r="BT204" s="417"/>
      <c r="BU204" s="445" t="e">
        <f t="shared" si="1423"/>
        <v>#REF!</v>
      </c>
      <c r="BV204" s="417"/>
      <c r="BW204" s="235"/>
      <c r="BX204" s="451" t="e">
        <f>(BU203+BX194)*BX193</f>
        <v>#REF!</v>
      </c>
      <c r="BZ204" s="433"/>
      <c r="CA204" s="445" t="e">
        <f t="shared" si="1424"/>
        <v>#REF!</v>
      </c>
      <c r="CB204" s="417"/>
      <c r="CC204" s="235"/>
      <c r="CD204" s="451" t="e">
        <f>(CA203+CD194)*CD193</f>
        <v>#REF!</v>
      </c>
      <c r="CF204" s="417"/>
      <c r="CG204" s="445" t="e">
        <f t="shared" si="1425"/>
        <v>#REF!</v>
      </c>
      <c r="CH204" s="417"/>
      <c r="CJ204" s="451" t="e">
        <f>(CG203+CJ194)*CJ193</f>
        <v>#REF!</v>
      </c>
      <c r="CL204" s="433"/>
    </row>
    <row r="205">
      <c r="A205" s="445" t="e">
        <f>A182+A215</f>
        <v>#REF!</v>
      </c>
      <c r="B205" s="433"/>
      <c r="D205" s="451" t="e">
        <f>(A204+D194)*D193</f>
        <v>#REF!</v>
      </c>
      <c r="F205" s="417"/>
      <c r="G205" s="445" t="e">
        <f t="shared" si="1412"/>
        <v>#REF!</v>
      </c>
      <c r="I205" s="235"/>
      <c r="J205" s="451" t="e">
        <f>(G204+J194)*J193</f>
        <v>#REF!</v>
      </c>
      <c r="K205" s="235"/>
      <c r="L205" s="417"/>
      <c r="M205" s="445" t="e">
        <f t="shared" si="1413"/>
        <v>#REF!</v>
      </c>
      <c r="N205" s="417"/>
      <c r="O205" s="235"/>
      <c r="P205" s="451" t="e">
        <f>(M204+P194)*P193</f>
        <v>#REF!</v>
      </c>
      <c r="Q205" s="235"/>
      <c r="R205" s="417"/>
      <c r="S205" s="445" t="e">
        <f t="shared" si="1414"/>
        <v>#REF!</v>
      </c>
      <c r="T205" s="433"/>
      <c r="U205" s="235"/>
      <c r="V205" s="451" t="e">
        <f>(S204+V194)*V193</f>
        <v>#REF!</v>
      </c>
      <c r="X205" s="417"/>
      <c r="Y205" s="445" t="e">
        <f t="shared" si="1415"/>
        <v>#REF!</v>
      </c>
      <c r="Z205" s="433"/>
      <c r="AA205" s="235"/>
      <c r="AB205" s="451" t="e">
        <f>(Y204+AB194)*AB193</f>
        <v>#REF!</v>
      </c>
      <c r="AC205" s="235"/>
      <c r="AD205" s="417"/>
      <c r="AE205" s="445" t="e">
        <f t="shared" si="1416"/>
        <v>#REF!</v>
      </c>
      <c r="AF205" s="433"/>
      <c r="AG205" s="235"/>
      <c r="AH205" s="451" t="e">
        <f>(AE204+AH194)*AH193</f>
        <v>#REF!</v>
      </c>
      <c r="AJ205" s="417"/>
      <c r="AK205" s="445" t="e">
        <f t="shared" si="1417"/>
        <v>#REF!</v>
      </c>
      <c r="AL205" s="433"/>
      <c r="AM205" s="235"/>
      <c r="AN205" s="451" t="e">
        <f>(AK204+AN194)*AN193</f>
        <v>#REF!</v>
      </c>
      <c r="AP205" s="417"/>
      <c r="AQ205" s="445" t="e">
        <f t="shared" si="1418"/>
        <v>#REF!</v>
      </c>
      <c r="AR205" s="433"/>
      <c r="AS205" s="235"/>
      <c r="AT205" s="451" t="e">
        <f>(AQ204+AT194)*AT193</f>
        <v>#REF!</v>
      </c>
      <c r="AV205" s="417"/>
      <c r="AW205" s="445" t="e">
        <f t="shared" si="1419"/>
        <v>#REF!</v>
      </c>
      <c r="AX205" s="433"/>
      <c r="AY205" s="235"/>
      <c r="AZ205" s="451" t="e">
        <f>(AW204+AZ194)*AZ193</f>
        <v>#REF!</v>
      </c>
      <c r="BA205" s="235"/>
      <c r="BB205" s="417"/>
      <c r="BC205" s="445" t="e">
        <f t="shared" si="1420"/>
        <v>#REF!</v>
      </c>
      <c r="BD205" s="433"/>
      <c r="BE205" s="235"/>
      <c r="BF205" s="451" t="e">
        <f>(BC204+BF194)*BF193</f>
        <v>#REF!</v>
      </c>
      <c r="BH205" s="417"/>
      <c r="BI205" s="445" t="e">
        <f t="shared" si="1421"/>
        <v>#REF!</v>
      </c>
      <c r="BJ205" s="433"/>
      <c r="BK205" s="235"/>
      <c r="BL205" s="451" t="e">
        <f>(BI204+BL194)*BL193</f>
        <v>#REF!</v>
      </c>
      <c r="BN205" s="417"/>
      <c r="BO205" s="445" t="e">
        <f t="shared" si="1422"/>
        <v>#REF!</v>
      </c>
      <c r="BP205" s="433"/>
      <c r="BQ205" s="235"/>
      <c r="BR205" s="451" t="e">
        <f>(BO204+BR194)*BR193</f>
        <v>#REF!</v>
      </c>
      <c r="BT205" s="417"/>
      <c r="BU205" s="445" t="e">
        <f t="shared" si="1423"/>
        <v>#REF!</v>
      </c>
      <c r="BV205" s="433"/>
      <c r="BW205" s="235"/>
      <c r="BX205" s="451" t="e">
        <f>(BU204+BX194)*BX193</f>
        <v>#REF!</v>
      </c>
      <c r="BZ205" s="433"/>
      <c r="CA205" s="445" t="e">
        <f t="shared" si="1424"/>
        <v>#REF!</v>
      </c>
      <c r="CB205" s="433"/>
      <c r="CC205" s="235"/>
      <c r="CD205" s="451" t="e">
        <f>(CA204+CD194)*CD193</f>
        <v>#REF!</v>
      </c>
      <c r="CF205" s="417"/>
      <c r="CG205" s="445" t="e">
        <f t="shared" si="1425"/>
        <v>#REF!</v>
      </c>
      <c r="CH205" s="433"/>
      <c r="CJ205" s="451" t="e">
        <f>(CG204+CJ194)*CJ193</f>
        <v>#REF!</v>
      </c>
      <c r="CL205" s="433"/>
    </row>
    <row r="206">
      <c r="A206" s="445" t="e">
        <f>A183+A214</f>
        <v>#REF!</v>
      </c>
      <c r="B206" s="433"/>
      <c r="D206" s="451" t="e">
        <f>(A205+D194)*D193</f>
        <v>#REF!</v>
      </c>
      <c r="F206" s="417"/>
      <c r="G206" s="445" t="e">
        <f t="shared" si="1412"/>
        <v>#REF!</v>
      </c>
      <c r="I206" s="235"/>
      <c r="J206" s="451" t="e">
        <f>(G205+J194)*J193</f>
        <v>#REF!</v>
      </c>
      <c r="K206" s="235"/>
      <c r="L206" s="417"/>
      <c r="M206" s="445" t="e">
        <f t="shared" si="1413"/>
        <v>#REF!</v>
      </c>
      <c r="N206" s="417"/>
      <c r="O206" s="235"/>
      <c r="P206" s="451" t="e">
        <f>(M205+P194)*P193</f>
        <v>#REF!</v>
      </c>
      <c r="Q206" s="235"/>
      <c r="R206" s="417"/>
      <c r="S206" s="445" t="e">
        <f t="shared" si="1414"/>
        <v>#REF!</v>
      </c>
      <c r="T206" s="433"/>
      <c r="U206" s="235"/>
      <c r="V206" s="451" t="e">
        <f>(S205+V194)*V193</f>
        <v>#REF!</v>
      </c>
      <c r="X206" s="417"/>
      <c r="Y206" s="445" t="e">
        <f t="shared" si="1415"/>
        <v>#REF!</v>
      </c>
      <c r="Z206" s="433"/>
      <c r="AA206" s="235"/>
      <c r="AB206" s="451" t="e">
        <f>(Y205+AB194)*AB193</f>
        <v>#REF!</v>
      </c>
      <c r="AC206" s="235"/>
      <c r="AD206" s="417"/>
      <c r="AE206" s="445" t="e">
        <f t="shared" si="1416"/>
        <v>#REF!</v>
      </c>
      <c r="AF206" s="433"/>
      <c r="AG206" s="235"/>
      <c r="AH206" s="451" t="e">
        <f>(AE205+AH194)*AH193</f>
        <v>#REF!</v>
      </c>
      <c r="AJ206" s="417"/>
      <c r="AK206" s="445" t="e">
        <f t="shared" si="1417"/>
        <v>#REF!</v>
      </c>
      <c r="AL206" s="433"/>
      <c r="AM206" s="235"/>
      <c r="AN206" s="451" t="e">
        <f>(AK205+AN194)*AN193</f>
        <v>#REF!</v>
      </c>
      <c r="AP206" s="417"/>
      <c r="AQ206" s="445" t="e">
        <f t="shared" si="1418"/>
        <v>#REF!</v>
      </c>
      <c r="AR206" s="433"/>
      <c r="AS206" s="235"/>
      <c r="AT206" s="451" t="e">
        <f>(AQ205+AT194)*AT193</f>
        <v>#REF!</v>
      </c>
      <c r="AV206" s="417"/>
      <c r="AW206" s="445" t="e">
        <f t="shared" si="1419"/>
        <v>#REF!</v>
      </c>
      <c r="AX206" s="433"/>
      <c r="AY206" s="235"/>
      <c r="AZ206" s="451" t="e">
        <f>(AW205+AZ194)*AZ193</f>
        <v>#REF!</v>
      </c>
      <c r="BA206" s="235"/>
      <c r="BB206" s="417"/>
      <c r="BC206" s="445" t="e">
        <f t="shared" si="1420"/>
        <v>#REF!</v>
      </c>
      <c r="BD206" s="433"/>
      <c r="BE206" s="235"/>
      <c r="BF206" s="451" t="e">
        <f>(BC205+BF194)*BF193</f>
        <v>#REF!</v>
      </c>
      <c r="BH206" s="417"/>
      <c r="BI206" s="445" t="e">
        <f t="shared" si="1421"/>
        <v>#REF!</v>
      </c>
      <c r="BJ206" s="433"/>
      <c r="BK206" s="235"/>
      <c r="BL206" s="451" t="e">
        <f>(BI205+BL194)*BL193</f>
        <v>#REF!</v>
      </c>
      <c r="BN206" s="417"/>
      <c r="BO206" s="445" t="e">
        <f t="shared" si="1422"/>
        <v>#REF!</v>
      </c>
      <c r="BP206" s="433"/>
      <c r="BQ206" s="235"/>
      <c r="BR206" s="451" t="e">
        <f>(BO205+BR194)*BR193</f>
        <v>#REF!</v>
      </c>
      <c r="BT206" s="417"/>
      <c r="BU206" s="445" t="e">
        <f t="shared" si="1423"/>
        <v>#REF!</v>
      </c>
      <c r="BV206" s="433"/>
      <c r="BW206" s="235"/>
      <c r="BX206" s="451" t="e">
        <f>(BU205+BX194)*BX193</f>
        <v>#REF!</v>
      </c>
      <c r="BZ206" s="433"/>
      <c r="CA206" s="445" t="e">
        <f t="shared" si="1424"/>
        <v>#REF!</v>
      </c>
      <c r="CB206" s="433"/>
      <c r="CC206" s="235"/>
      <c r="CD206" s="451" t="e">
        <f>(CA205+CD194)*CD193</f>
        <v>#REF!</v>
      </c>
      <c r="CF206" s="417"/>
      <c r="CG206" s="445" t="e">
        <f t="shared" si="1425"/>
        <v>#REF!</v>
      </c>
      <c r="CH206" s="433"/>
      <c r="CJ206" s="451" t="e">
        <f>(CG205+CJ194)*CJ193</f>
        <v>#REF!</v>
      </c>
      <c r="CL206" s="433"/>
    </row>
    <row r="207">
      <c r="A207" s="445" t="e">
        <f>A184+A213</f>
        <v>#REF!</v>
      </c>
      <c r="B207" s="433"/>
      <c r="D207" s="451" t="e">
        <f>(A206+D194)*D193</f>
        <v>#REF!</v>
      </c>
      <c r="F207" s="417"/>
      <c r="G207" s="445" t="e">
        <f t="shared" si="1412"/>
        <v>#REF!</v>
      </c>
      <c r="H207" s="417"/>
      <c r="I207" s="235"/>
      <c r="J207" s="451" t="e">
        <f>(G206+J194)*J193</f>
        <v>#REF!</v>
      </c>
      <c r="K207" s="235"/>
      <c r="L207" s="417"/>
      <c r="M207" s="445" t="e">
        <f t="shared" si="1413"/>
        <v>#REF!</v>
      </c>
      <c r="N207" s="417"/>
      <c r="O207" s="235"/>
      <c r="P207" s="451" t="e">
        <f>(M206+P194)*P193</f>
        <v>#REF!</v>
      </c>
      <c r="Q207" s="235"/>
      <c r="R207" s="417"/>
      <c r="S207" s="445" t="e">
        <f t="shared" si="1414"/>
        <v>#REF!</v>
      </c>
      <c r="T207" s="433"/>
      <c r="U207" s="235"/>
      <c r="V207" s="451" t="e">
        <f>(S206+V194)*V193</f>
        <v>#REF!</v>
      </c>
      <c r="X207" s="417"/>
      <c r="Y207" s="445" t="e">
        <f t="shared" si="1415"/>
        <v>#REF!</v>
      </c>
      <c r="Z207" s="433"/>
      <c r="AA207" s="235"/>
      <c r="AB207" s="451" t="e">
        <f>(Y206+AB194)*AB193</f>
        <v>#REF!</v>
      </c>
      <c r="AC207" s="235"/>
      <c r="AD207" s="417"/>
      <c r="AE207" s="445" t="e">
        <f t="shared" si="1416"/>
        <v>#REF!</v>
      </c>
      <c r="AF207" s="433"/>
      <c r="AG207" s="235"/>
      <c r="AH207" s="451" t="e">
        <f>(AE206+AH194)*AH193</f>
        <v>#REF!</v>
      </c>
      <c r="AJ207" s="417"/>
      <c r="AK207" s="445" t="e">
        <f t="shared" si="1417"/>
        <v>#REF!</v>
      </c>
      <c r="AL207" s="433"/>
      <c r="AM207" s="235"/>
      <c r="AN207" s="451" t="e">
        <f>(AK206+AN194)*AN193</f>
        <v>#REF!</v>
      </c>
      <c r="AP207" s="417"/>
      <c r="AQ207" s="445" t="e">
        <f t="shared" si="1418"/>
        <v>#REF!</v>
      </c>
      <c r="AR207" s="433"/>
      <c r="AS207" s="235"/>
      <c r="AT207" s="451" t="e">
        <f>(AQ206+AT194)*AT193</f>
        <v>#REF!</v>
      </c>
      <c r="AV207" s="417"/>
      <c r="AW207" s="445" t="e">
        <f t="shared" si="1419"/>
        <v>#REF!</v>
      </c>
      <c r="AX207" s="433"/>
      <c r="AY207" s="235"/>
      <c r="AZ207" s="451" t="e">
        <f>(AW206+AZ194)*AZ193</f>
        <v>#REF!</v>
      </c>
      <c r="BA207" s="235"/>
      <c r="BB207" s="417"/>
      <c r="BC207" s="445" t="e">
        <f t="shared" si="1420"/>
        <v>#REF!</v>
      </c>
      <c r="BD207" s="433"/>
      <c r="BE207" s="235"/>
      <c r="BF207" s="451" t="e">
        <f>(BC206+BF194)*BF193</f>
        <v>#REF!</v>
      </c>
      <c r="BH207" s="417"/>
      <c r="BI207" s="445" t="e">
        <f t="shared" si="1421"/>
        <v>#REF!</v>
      </c>
      <c r="BJ207" s="433"/>
      <c r="BK207" s="235"/>
      <c r="BL207" s="451" t="e">
        <f>(BI206+BL194)*BL193</f>
        <v>#REF!</v>
      </c>
      <c r="BN207" s="417"/>
      <c r="BO207" s="445" t="e">
        <f t="shared" si="1422"/>
        <v>#REF!</v>
      </c>
      <c r="BP207" s="433"/>
      <c r="BQ207" s="235"/>
      <c r="BR207" s="451" t="e">
        <f>(BO206+BR194)*BR193</f>
        <v>#REF!</v>
      </c>
      <c r="BT207" s="417"/>
      <c r="BU207" s="445" t="e">
        <f t="shared" si="1423"/>
        <v>#REF!</v>
      </c>
      <c r="BV207" s="433"/>
      <c r="BW207" s="235"/>
      <c r="BX207" s="451" t="e">
        <f>(BU206+BX194)*BX193</f>
        <v>#REF!</v>
      </c>
      <c r="BZ207" s="433"/>
      <c r="CA207" s="445" t="e">
        <f t="shared" si="1424"/>
        <v>#REF!</v>
      </c>
      <c r="CB207" s="433"/>
      <c r="CC207" s="235"/>
      <c r="CD207" s="451" t="e">
        <f>(CA206+CD194)*CD193</f>
        <v>#REF!</v>
      </c>
      <c r="CF207" s="417"/>
      <c r="CG207" s="445" t="e">
        <f t="shared" si="1425"/>
        <v>#REF!</v>
      </c>
      <c r="CH207" s="433"/>
      <c r="CJ207" s="451" t="e">
        <f>(CG206+CJ194)*CJ193</f>
        <v>#REF!</v>
      </c>
      <c r="CL207" s="433"/>
    </row>
    <row r="208">
      <c r="A208" s="445" t="e">
        <f>A185+A212</f>
        <v>#REF!</v>
      </c>
      <c r="B208" s="433"/>
      <c r="D208" s="451" t="e">
        <f>(A207+D194)*D193</f>
        <v>#REF!</v>
      </c>
      <c r="F208" s="417"/>
      <c r="G208" s="445" t="e">
        <f t="shared" si="1412"/>
        <v>#REF!</v>
      </c>
      <c r="H208" s="417"/>
      <c r="I208" s="235"/>
      <c r="J208" s="451" t="e">
        <f>(G207+J194)*J193</f>
        <v>#REF!</v>
      </c>
      <c r="K208" s="235"/>
      <c r="L208" s="417"/>
      <c r="M208" s="445" t="e">
        <f t="shared" si="1413"/>
        <v>#REF!</v>
      </c>
      <c r="N208" s="417"/>
      <c r="O208" s="235"/>
      <c r="P208" s="451" t="e">
        <f>(M207+P194)*P193</f>
        <v>#REF!</v>
      </c>
      <c r="Q208" s="235"/>
      <c r="R208" s="417"/>
      <c r="S208" s="445" t="e">
        <f t="shared" si="1414"/>
        <v>#REF!</v>
      </c>
      <c r="T208" s="433"/>
      <c r="U208" s="235"/>
      <c r="V208" s="451" t="e">
        <f>(S207+V194)*V193</f>
        <v>#REF!</v>
      </c>
      <c r="X208" s="417"/>
      <c r="Y208" s="445" t="e">
        <f t="shared" si="1415"/>
        <v>#REF!</v>
      </c>
      <c r="Z208" s="433"/>
      <c r="AA208" s="235"/>
      <c r="AB208" s="451" t="e">
        <f>(Y207+AB194)*AB193</f>
        <v>#REF!</v>
      </c>
      <c r="AC208" s="235"/>
      <c r="AD208" s="417"/>
      <c r="AE208" s="445" t="e">
        <f t="shared" si="1416"/>
        <v>#REF!</v>
      </c>
      <c r="AF208" s="433"/>
      <c r="AG208" s="235"/>
      <c r="AH208" s="451" t="e">
        <f>(AE207+AH194)*AH193</f>
        <v>#REF!</v>
      </c>
      <c r="AJ208" s="417"/>
      <c r="AK208" s="445" t="e">
        <f t="shared" si="1417"/>
        <v>#REF!</v>
      </c>
      <c r="AL208" s="433"/>
      <c r="AM208" s="235"/>
      <c r="AN208" s="451" t="e">
        <f>(AK207+AN194)*AN193</f>
        <v>#REF!</v>
      </c>
      <c r="AP208" s="417"/>
      <c r="AQ208" s="445" t="e">
        <f t="shared" si="1418"/>
        <v>#REF!</v>
      </c>
      <c r="AR208" s="433"/>
      <c r="AS208" s="235"/>
      <c r="AT208" s="451" t="e">
        <f>(AQ207+AT194)*AT193</f>
        <v>#REF!</v>
      </c>
      <c r="AV208" s="417"/>
      <c r="AW208" s="445" t="e">
        <f t="shared" si="1419"/>
        <v>#REF!</v>
      </c>
      <c r="AX208" s="433"/>
      <c r="AY208" s="235"/>
      <c r="AZ208" s="451" t="e">
        <f>(AW207+AZ194)*AZ193</f>
        <v>#REF!</v>
      </c>
      <c r="BA208" s="235"/>
      <c r="BB208" s="417"/>
      <c r="BC208" s="445" t="e">
        <f t="shared" si="1420"/>
        <v>#REF!</v>
      </c>
      <c r="BD208" s="433"/>
      <c r="BE208" s="235"/>
      <c r="BF208" s="451" t="e">
        <f>(BC207+BF194)*BF193</f>
        <v>#REF!</v>
      </c>
      <c r="BH208" s="417"/>
      <c r="BI208" s="445" t="e">
        <f t="shared" si="1421"/>
        <v>#REF!</v>
      </c>
      <c r="BJ208" s="433"/>
      <c r="BK208" s="235"/>
      <c r="BL208" s="451" t="e">
        <f>(BI207+BL194)*BL193</f>
        <v>#REF!</v>
      </c>
      <c r="BN208" s="417"/>
      <c r="BO208" s="445" t="e">
        <f t="shared" si="1422"/>
        <v>#REF!</v>
      </c>
      <c r="BP208" s="433"/>
      <c r="BQ208" s="235"/>
      <c r="BR208" s="451" t="e">
        <f>(BO207+BR194)*BR193</f>
        <v>#REF!</v>
      </c>
      <c r="BT208" s="417"/>
      <c r="BU208" s="445" t="e">
        <f t="shared" si="1423"/>
        <v>#REF!</v>
      </c>
      <c r="BV208" s="433"/>
      <c r="BW208" s="235"/>
      <c r="BX208" s="451" t="e">
        <f>(BU207+BX194)*BX193</f>
        <v>#REF!</v>
      </c>
      <c r="BZ208" s="433"/>
      <c r="CA208" s="445" t="e">
        <f t="shared" si="1424"/>
        <v>#REF!</v>
      </c>
      <c r="CB208" s="433"/>
      <c r="CC208" s="235"/>
      <c r="CD208" s="451" t="e">
        <f>(CA207+CD194)*CD193</f>
        <v>#REF!</v>
      </c>
      <c r="CF208" s="417"/>
      <c r="CG208" s="445" t="e">
        <f t="shared" si="1425"/>
        <v>#REF!</v>
      </c>
      <c r="CH208" s="433"/>
      <c r="CJ208" s="451" t="e">
        <f>(CG207+CJ194)*CJ193</f>
        <v>#REF!</v>
      </c>
      <c r="CL208" s="433"/>
    </row>
    <row r="209" ht="16.199999999999999">
      <c r="A209" s="445" t="e">
        <f>A186+A211</f>
        <v>#REF!</v>
      </c>
      <c r="B209" s="433"/>
      <c r="D209" s="452" t="e">
        <f>(A208+D194)*D193</f>
        <v>#REF!</v>
      </c>
      <c r="F209" s="417"/>
      <c r="G209" s="445" t="e">
        <f t="shared" si="1412"/>
        <v>#REF!</v>
      </c>
      <c r="H209" s="417"/>
      <c r="I209" s="235"/>
      <c r="J209" s="452" t="e">
        <f>(G208+J194)*J193</f>
        <v>#REF!</v>
      </c>
      <c r="K209" s="235"/>
      <c r="L209" s="417"/>
      <c r="M209" s="445" t="e">
        <f t="shared" si="1413"/>
        <v>#REF!</v>
      </c>
      <c r="N209" s="417"/>
      <c r="O209" s="235"/>
      <c r="P209" s="452" t="e">
        <f>(M208+P194)*P193</f>
        <v>#REF!</v>
      </c>
      <c r="Q209" s="235"/>
      <c r="R209" s="417"/>
      <c r="S209" s="445" t="e">
        <f t="shared" si="1414"/>
        <v>#REF!</v>
      </c>
      <c r="T209" s="433"/>
      <c r="U209" s="235"/>
      <c r="V209" s="452" t="e">
        <f>(S208+V194)*V193</f>
        <v>#REF!</v>
      </c>
      <c r="X209" s="417"/>
      <c r="Y209" s="445" t="e">
        <f t="shared" si="1415"/>
        <v>#REF!</v>
      </c>
      <c r="Z209" s="433"/>
      <c r="AA209" s="235"/>
      <c r="AB209" s="452" t="e">
        <f>(Y208+AB194)*AB193</f>
        <v>#REF!</v>
      </c>
      <c r="AC209" s="235"/>
      <c r="AD209" s="417"/>
      <c r="AE209" s="445" t="e">
        <f t="shared" si="1416"/>
        <v>#REF!</v>
      </c>
      <c r="AF209" s="433"/>
      <c r="AG209" s="235"/>
      <c r="AH209" s="452" t="e">
        <f>(AE208+AH194)*AH193</f>
        <v>#REF!</v>
      </c>
      <c r="AJ209" s="417"/>
      <c r="AK209" s="445" t="e">
        <f t="shared" si="1417"/>
        <v>#REF!</v>
      </c>
      <c r="AL209" s="433"/>
      <c r="AM209" s="235"/>
      <c r="AN209" s="452" t="e">
        <f>(AK208+AN194)*AN193</f>
        <v>#REF!</v>
      </c>
      <c r="AP209" s="417"/>
      <c r="AQ209" s="445" t="e">
        <f t="shared" si="1418"/>
        <v>#REF!</v>
      </c>
      <c r="AR209" s="433"/>
      <c r="AS209" s="235"/>
      <c r="AT209" s="452" t="e">
        <f>(AQ208+AT194)*AT193</f>
        <v>#REF!</v>
      </c>
      <c r="AV209" s="417"/>
      <c r="AW209" s="445" t="e">
        <f t="shared" si="1419"/>
        <v>#REF!</v>
      </c>
      <c r="AX209" s="433"/>
      <c r="AY209" s="235"/>
      <c r="AZ209" s="452" t="e">
        <f>(AW208+AZ194)*AZ193</f>
        <v>#REF!</v>
      </c>
      <c r="BA209" s="235"/>
      <c r="BB209" s="417"/>
      <c r="BC209" s="445" t="e">
        <f t="shared" si="1420"/>
        <v>#REF!</v>
      </c>
      <c r="BD209" s="433"/>
      <c r="BE209" s="235"/>
      <c r="BF209" s="452" t="e">
        <f>(BC208+BF194)*BF193</f>
        <v>#REF!</v>
      </c>
      <c r="BH209" s="417"/>
      <c r="BI209" s="445" t="e">
        <f t="shared" si="1421"/>
        <v>#REF!</v>
      </c>
      <c r="BJ209" s="433"/>
      <c r="BK209" s="235"/>
      <c r="BL209" s="452" t="e">
        <f>(BI208+BL194)*BL193</f>
        <v>#REF!</v>
      </c>
      <c r="BN209" s="417"/>
      <c r="BO209" s="445" t="e">
        <f t="shared" si="1422"/>
        <v>#REF!</v>
      </c>
      <c r="BP209" s="433"/>
      <c r="BQ209" s="235"/>
      <c r="BR209" s="452" t="e">
        <f>(BO208+BR194)*BR193</f>
        <v>#REF!</v>
      </c>
      <c r="BT209" s="417"/>
      <c r="BU209" s="445" t="e">
        <f t="shared" si="1423"/>
        <v>#REF!</v>
      </c>
      <c r="BV209" s="433"/>
      <c r="BW209" s="235"/>
      <c r="BX209" s="452" t="e">
        <f>(BU208+BX194)*BX193</f>
        <v>#REF!</v>
      </c>
      <c r="BZ209" s="433"/>
      <c r="CA209" s="445" t="e">
        <f t="shared" si="1424"/>
        <v>#REF!</v>
      </c>
      <c r="CB209" s="433"/>
      <c r="CC209" s="235"/>
      <c r="CD209" s="452" t="e">
        <f>(CA208+CD194)*CD193</f>
        <v>#REF!</v>
      </c>
      <c r="CF209" s="417"/>
      <c r="CG209" s="445" t="e">
        <f t="shared" si="1425"/>
        <v>#REF!</v>
      </c>
      <c r="CH209" s="433"/>
      <c r="CJ209" s="452" t="e">
        <f>(CG208+CJ194)*CJ193</f>
        <v>#REF!</v>
      </c>
      <c r="CL209" s="433"/>
    </row>
    <row r="210" ht="16.199999999999999">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c r="A211" s="445" t="e">
        <f t="shared" ref="A211:A225" si="1426">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c r="A212" s="445" t="e">
        <f t="shared" si="1426"/>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c r="A213" s="445" t="e">
        <f t="shared" si="1426"/>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c r="A214" s="445" t="e">
        <f t="shared" si="1426"/>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c r="A215" s="445" t="e">
        <f t="shared" si="1426"/>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c r="A216" s="445" t="e">
        <f t="shared" si="1426"/>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c r="A217" s="445" t="e">
        <f t="shared" si="1426"/>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c r="A218" s="445" t="e">
        <f t="shared" si="1426"/>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c r="A219" s="445" t="e">
        <f t="shared" si="1426"/>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c r="A220" s="445" t="e">
        <f t="shared" si="1426"/>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c r="A221" s="445" t="e">
        <f t="shared" si="1426"/>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c r="A222" s="445" t="e">
        <f t="shared" si="1426"/>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c r="A223" s="445" t="e">
        <f t="shared" si="1426"/>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c r="A224" s="445" t="e">
        <f t="shared" si="1426"/>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c r="A225" s="445" t="e">
        <f t="shared" si="1426"/>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v>
      </c>
      <c r="E227" s="458">
        <f>D227+C228+D229+E228</f>
        <v>-0.5</v>
      </c>
      <c r="F227" s="459"/>
      <c r="G227" s="415">
        <f>G375</f>
        <v>600</v>
      </c>
      <c r="H227" s="459"/>
      <c r="I227" s="497">
        <v>0</v>
      </c>
      <c r="J227" s="498">
        <f>IF(J192=0,0,IF(I227=3,0,IF(K155=3,0,IF(K155=2,-0.5,IF(K155=1,0,(J192/(J192+G229+M229+J266))*(-0.5))))))</f>
        <v>0</v>
      </c>
      <c r="K227" s="499">
        <f>J227+I228+J229+K228</f>
        <v>-0.5</v>
      </c>
      <c r="L227" s="459">
        <f>L379</f>
        <v>0</v>
      </c>
      <c r="M227" s="415">
        <f>M375</f>
        <v>0</v>
      </c>
      <c r="N227" s="459">
        <f>N379</f>
        <v>0</v>
      </c>
      <c r="O227" s="456">
        <v>0</v>
      </c>
      <c r="P227" s="457">
        <f>IF(P192=0,0,IF(O227=3,0,IF(Q155=3,0,IF(Q155=2,-0.5,IF(Q155=1,0,(P192/(P192+M229+S229+P266))*(-0.5))))))</f>
        <v>0</v>
      </c>
      <c r="Q227" s="458">
        <f>P227+O228+P229+Q228</f>
        <v>0</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-0.33333333333333331</v>
      </c>
      <c r="F228" s="420" t="e">
        <f>H228*-1</f>
        <v>#REF!</v>
      </c>
      <c r="G228" s="417">
        <f>G372</f>
        <v>53333.333333333336</v>
      </c>
      <c r="H228" s="421" t="e">
        <f>G376*G375*G375/12</f>
        <v>#REF!</v>
      </c>
      <c r="I228" s="501">
        <f>IF(G229=0,0,IF(H227=3,0,IF(F227=3,0,IF(F227=2,-0.5,IF(F227=1,0,(G229/(G229+J192+M229+J266))*(-0.5))))))</f>
        <v>-0.33333333333333331</v>
      </c>
      <c r="J228" s="502" t="e">
        <f>H228+J226+L228+J262+H229+L229</f>
        <v>#REF!</v>
      </c>
      <c r="K228" s="503">
        <f>IF(M229=0,0,IF(L227=3,0,IF(N227=3,0,IF(N227=2,-0.5,IF(N227=1,0,(M229/(M229+J266+G229+J192))*(-0.5))))))</f>
        <v>0</v>
      </c>
      <c r="L228" s="420" t="e">
        <f>N228*-1</f>
        <v>#REF!</v>
      </c>
      <c r="M228" s="417">
        <f>M372</f>
        <v>53333.333333333336</v>
      </c>
      <c r="N228" s="421" t="e">
        <f>M376*M375*M375/12</f>
        <v>#REF!</v>
      </c>
      <c r="O228" s="461">
        <f>IF(M229=0,0,IF(N227=3,0,IF(L227=3,0,IF(L227=2,-0.5,IF(L227=1,0,(M229/(M229+P192+S229+P266))*(-0.5))))))</f>
        <v>0</v>
      </c>
      <c r="P228" s="462" t="e">
        <f>N228+P226+R228+P262+N229+R229</f>
        <v>#REF!</v>
      </c>
      <c r="Q228" s="463">
        <f>IF(S229=0,0,IF(R227=3,0,IF(T227=3,0,IF(T227=2,-0.5,IF(T227=1,0,(S229/(S229+P266+M229+P192))*(-0.5))))))</f>
        <v>0</v>
      </c>
      <c r="R228" s="420">
        <f>-1*IF(T227=3,0,IF(R227=3,S227*S227*S376/2,IF(S227=0,0,((S376*S227*S227/12)+IF(R378=S227/2,S377*S227/8,S377*R378*T378*T378/(S227*S227))))))</f>
        <v>0</v>
      </c>
      <c r="S228" s="417">
        <f>S372</f>
        <v>53333.333333333336</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53333.333333333336</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53333.333333333336</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53333.333333333336</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53333.333333333336</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53333.333333333336</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53333.333333333336</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53333.333333333336</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53333.333333333336</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53333.333333333336</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53333.333333333336</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53333.333333333336</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-0.16666666666666666</v>
      </c>
      <c r="E229" s="466">
        <v>1</v>
      </c>
      <c r="F229" s="426">
        <f>-1*IF(H227=3,0,IF(F227=3,(G375*G375*G376/2)+(G377*F378),0))</f>
        <v>0</v>
      </c>
      <c r="G229" s="423">
        <f>IF(G227=0,0,IF(H227=2,3*G373*G228/G227,4*G373*G228/(G227)))</f>
        <v>70396408.438127398</v>
      </c>
      <c r="H229" s="427">
        <f>IF(F227=3,0,IF(H227=3,(G375*G375*G376/2)+(G377*H378),0))</f>
        <v>0</v>
      </c>
      <c r="I229" s="505" t="s">
        <v>818</v>
      </c>
      <c r="J229" s="506">
        <f>IF(J266=0,0,IF(K229=3,0,IF(I301=3,0,IF(I301=2,-0.5,IF(I301=1,0,(J266/(J266+M229+G229+J192))*(-0.5))))))</f>
        <v>-0.16666666666666666</v>
      </c>
      <c r="K229" s="507">
        <v>1</v>
      </c>
      <c r="L229" s="426">
        <f>-1*IF(N227=3,0,IF(L227=3,(M375*M375*M376/2)+(M377*L378),0))</f>
        <v>0</v>
      </c>
      <c r="M229" s="423">
        <f>IF(M227=0,0,IF(N227=2,3*M373*M228/M227,4*M373*M228/(M227)))</f>
        <v>0</v>
      </c>
      <c r="N229" s="427">
        <f>IF(L227=3,0,IF(N227=3,(M375*M375*M376/2)+(M377*N378),0))</f>
        <v>0</v>
      </c>
      <c r="O229" s="464" t="s">
        <v>819</v>
      </c>
      <c r="P229" s="465">
        <f>IF(P266=0,0,IF(Q229=3,0,IF(O301=3,0,IF(O301=2,-0.5,IF(O301=1,0,(P266/(P266+S229+M229+P192))*(-0.5))))))</f>
        <v>0</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#REF!</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1427">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1427"/>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1427"/>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1427"/>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1427"/>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1427"/>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1427"/>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1427"/>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1427"/>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1427"/>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1427"/>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1427"/>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1427"/>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1427"/>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1427"/>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70396408.438127398</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1428">D383</f>
        <v>300</v>
      </c>
      <c r="E264" s="235" t="s">
        <v>415</v>
      </c>
      <c r="I264" s="235"/>
      <c r="J264" s="451">
        <f t="shared" ref="J264:J265" si="1429">J383</f>
        <v>300</v>
      </c>
      <c r="K264" s="235"/>
      <c r="L264" s="235"/>
      <c r="M264" s="235"/>
      <c r="N264" s="235"/>
      <c r="O264" s="235"/>
      <c r="P264" s="451">
        <f t="shared" ref="P264:P265" si="1430">P383</f>
        <v>0</v>
      </c>
      <c r="Q264" s="235"/>
      <c r="R264" s="235"/>
      <c r="S264" s="235"/>
      <c r="T264" s="235"/>
      <c r="U264" s="235"/>
      <c r="V264" s="451">
        <f t="shared" ref="V264:V265" si="1431">V383</f>
        <v>0</v>
      </c>
      <c r="AA264" s="235"/>
      <c r="AB264" s="451">
        <f t="shared" ref="AB264:AB265" si="1432">AB383</f>
        <v>0</v>
      </c>
      <c r="AC264" s="235"/>
      <c r="AD264" s="235"/>
      <c r="AE264" s="235"/>
      <c r="AF264" s="235"/>
      <c r="AG264" s="235"/>
      <c r="AH264" s="451">
        <f t="shared" ref="AH264:AH265" si="1433">AH383</f>
        <v>0</v>
      </c>
      <c r="AM264" s="235"/>
      <c r="AN264" s="451">
        <f t="shared" ref="AN264:AN265" si="1434">AN383</f>
        <v>0</v>
      </c>
      <c r="AS264" s="235"/>
      <c r="AT264" s="451">
        <f t="shared" ref="AT264:AT265" si="1435">AT383</f>
        <v>0</v>
      </c>
      <c r="AY264" s="235"/>
      <c r="AZ264" s="451">
        <f t="shared" ref="AZ264:AZ265" si="1436">AZ383</f>
        <v>0</v>
      </c>
      <c r="BA264" s="235"/>
      <c r="BB264" s="235"/>
      <c r="BC264" s="235"/>
      <c r="BD264" s="235"/>
      <c r="BE264" s="235"/>
      <c r="BF264" s="451">
        <f t="shared" ref="BF264:BF265" si="1437">BF383</f>
        <v>0</v>
      </c>
      <c r="BK264" s="235"/>
      <c r="BL264" s="451">
        <f t="shared" ref="BL264:BL265" si="1438">BL383</f>
        <v>0</v>
      </c>
      <c r="BQ264" s="235"/>
      <c r="BR264" s="451">
        <f t="shared" ref="BR264:BR265" si="1439">BR383</f>
        <v>0</v>
      </c>
      <c r="BW264" s="235"/>
      <c r="BX264" s="451">
        <f t="shared" ref="BX264:BX265" si="1440">BX383</f>
        <v>0</v>
      </c>
      <c r="BZ264" s="433"/>
      <c r="CC264" s="235"/>
      <c r="CD264" s="451">
        <f t="shared" ref="CD264:CD265" si="1441">CD383</f>
        <v>0</v>
      </c>
      <c r="CJ264" s="451">
        <f t="shared" ref="CJ264:CJ265" si="1442">CJ383</f>
        <v>0</v>
      </c>
      <c r="CL264" s="433"/>
    </row>
    <row r="265">
      <c r="A265" s="445">
        <f>SUM(D266:CY266)</f>
        <v>70396408.438127398</v>
      </c>
      <c r="B265" s="433"/>
      <c r="C265" s="417"/>
      <c r="D265" s="451">
        <f t="shared" si="1428"/>
        <v>53333.333333333336</v>
      </c>
      <c r="E265" s="235" t="s">
        <v>801</v>
      </c>
      <c r="G265" s="445">
        <f>A265</f>
        <v>70396408.438127398</v>
      </c>
      <c r="I265" s="235"/>
      <c r="J265" s="451">
        <f t="shared" si="1429"/>
        <v>53333.333333333336</v>
      </c>
      <c r="K265" s="235"/>
      <c r="L265" s="235"/>
      <c r="M265" s="445">
        <f>G265</f>
        <v>70396408.438127398</v>
      </c>
      <c r="N265" s="235"/>
      <c r="O265" s="235"/>
      <c r="P265" s="451">
        <f t="shared" si="1430"/>
        <v>53333.333333333336</v>
      </c>
      <c r="Q265" s="235"/>
      <c r="R265" s="235"/>
      <c r="S265" s="445">
        <f>M265</f>
        <v>70396408.438127398</v>
      </c>
      <c r="T265" s="235"/>
      <c r="U265" s="235"/>
      <c r="V265" s="451">
        <f t="shared" si="1431"/>
        <v>53333.333333333336</v>
      </c>
      <c r="Y265" s="445">
        <f>S265</f>
        <v>70396408.438127398</v>
      </c>
      <c r="AA265" s="235"/>
      <c r="AB265" s="451">
        <f t="shared" si="1432"/>
        <v>67500</v>
      </c>
      <c r="AC265" s="235"/>
      <c r="AD265" s="235"/>
      <c r="AE265" s="445">
        <f>Y265</f>
        <v>70396408.438127398</v>
      </c>
      <c r="AF265" s="235"/>
      <c r="AG265" s="235"/>
      <c r="AH265" s="451">
        <f t="shared" si="1433"/>
        <v>67500</v>
      </c>
      <c r="AK265" s="445">
        <f>AE265</f>
        <v>70396408.438127398</v>
      </c>
      <c r="AM265" s="235"/>
      <c r="AN265" s="451">
        <f t="shared" si="1434"/>
        <v>118</v>
      </c>
      <c r="AQ265" s="445">
        <f>AK265</f>
        <v>70396408.438127398</v>
      </c>
      <c r="AS265" s="235"/>
      <c r="AT265" s="451">
        <f t="shared" si="1435"/>
        <v>118</v>
      </c>
      <c r="AW265" s="445">
        <f>AQ265</f>
        <v>70396408.438127398</v>
      </c>
      <c r="AY265" s="235"/>
      <c r="AZ265" s="451">
        <f t="shared" si="1436"/>
        <v>118</v>
      </c>
      <c r="BA265" s="235"/>
      <c r="BB265" s="235"/>
      <c r="BC265" s="445">
        <f>AW265</f>
        <v>70396408.438127398</v>
      </c>
      <c r="BD265" s="235"/>
      <c r="BE265" s="235"/>
      <c r="BF265" s="451">
        <f t="shared" si="1437"/>
        <v>118</v>
      </c>
      <c r="BI265" s="445">
        <f>BC265</f>
        <v>70396408.438127398</v>
      </c>
      <c r="BK265" s="235"/>
      <c r="BL265" s="451">
        <f t="shared" si="1438"/>
        <v>118</v>
      </c>
      <c r="BO265" s="445">
        <f>BI265</f>
        <v>70396408.438127398</v>
      </c>
      <c r="BQ265" s="235"/>
      <c r="BR265" s="451">
        <f t="shared" si="1439"/>
        <v>118</v>
      </c>
      <c r="BU265" s="445">
        <f>BO265</f>
        <v>70396408.438127398</v>
      </c>
      <c r="BW265" s="235"/>
      <c r="BX265" s="451">
        <f t="shared" si="1440"/>
        <v>118</v>
      </c>
      <c r="BZ265" s="433"/>
      <c r="CA265" s="445">
        <f>BU265</f>
        <v>70396408.438127398</v>
      </c>
      <c r="CC265" s="235"/>
      <c r="CD265" s="451">
        <f t="shared" si="1441"/>
        <v>118</v>
      </c>
      <c r="CG265" s="445">
        <f>CA265</f>
        <v>70396408.438127398</v>
      </c>
      <c r="CJ265" s="451">
        <f t="shared" si="1442"/>
        <v>118</v>
      </c>
      <c r="CL265" s="433"/>
    </row>
    <row r="266">
      <c r="A266" s="235" t="s">
        <v>802</v>
      </c>
      <c r="B266" s="433"/>
      <c r="C266" s="417"/>
      <c r="D266" s="516">
        <f>IF(D264=0,0,D265*D385/D264)</f>
        <v>35198204.219063699</v>
      </c>
      <c r="E266" s="235" t="s">
        <v>803</v>
      </c>
      <c r="I266" s="235"/>
      <c r="J266" s="516">
        <f>IF(J264=0,0,J265*J385/J264)</f>
        <v>35198204.219063699</v>
      </c>
      <c r="K266" s="235"/>
      <c r="L266" s="235"/>
      <c r="M266" s="235"/>
      <c r="N266" s="235"/>
      <c r="O266" s="235"/>
      <c r="P266" s="516">
        <f>IF(P264=0,0,P265*P385/P264)</f>
        <v>0</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IF(A263=0,0,IF(A265=0,0,A389*48/(D264*100*((D264*100/(12*A265))+(((D190*100)+(D264*100))/((48*A263)+(4*A265)))))))</f>
        <v>0</v>
      </c>
      <c r="B267" s="433"/>
      <c r="C267" s="417"/>
      <c r="D267" s="451">
        <f>IF(D266=0,0,(D266/A265)*(-1.5))</f>
        <v>-0.75</v>
      </c>
      <c r="E267" s="235" t="s">
        <v>804</v>
      </c>
      <c r="I267" s="235"/>
      <c r="J267" s="517">
        <f>IF(J266=0,0,(J266/G265)*(-1.5))</f>
        <v>-0.75</v>
      </c>
      <c r="K267" s="235"/>
      <c r="L267" s="235"/>
      <c r="M267" s="235"/>
      <c r="N267" s="235"/>
      <c r="O267" s="235"/>
      <c r="P267" s="451">
        <f>IF(P266=0,0,(P266/M265)*(-1.5))</f>
        <v>0</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1443">A269</f>
        <v>#REF!</v>
      </c>
      <c r="H269" s="433"/>
      <c r="I269" s="235"/>
      <c r="J269" s="451" t="e">
        <f>IF(J268=0,0,J268*J267)</f>
        <v>#REF!</v>
      </c>
      <c r="K269" s="235"/>
      <c r="L269" s="235"/>
      <c r="M269" s="445" t="e">
        <f t="shared" ref="M269:M332" si="1444">G269</f>
        <v>#REF!</v>
      </c>
      <c r="N269" s="433"/>
      <c r="O269" s="235"/>
      <c r="P269" s="451" t="e">
        <f>IF(P268=0,0,P268*P267)</f>
        <v>#REF!</v>
      </c>
      <c r="Q269" s="235"/>
      <c r="R269" s="235"/>
      <c r="S269" s="445" t="e">
        <f t="shared" ref="S269:S327" si="1445">M269</f>
        <v>#REF!</v>
      </c>
      <c r="T269" s="433"/>
      <c r="U269" s="235"/>
      <c r="V269" s="451" t="e">
        <f>IF(V268=0,0,V268*V267)</f>
        <v>#REF!</v>
      </c>
      <c r="Y269" s="445" t="e">
        <f t="shared" ref="Y269:Y327" si="1446">S269</f>
        <v>#REF!</v>
      </c>
      <c r="Z269" s="433"/>
      <c r="AA269" s="235"/>
      <c r="AB269" s="451" t="e">
        <f>IF(AB268=0,0,AB268*AB267)</f>
        <v>#REF!</v>
      </c>
      <c r="AC269" s="235"/>
      <c r="AD269" s="235"/>
      <c r="AE269" s="445" t="e">
        <f t="shared" ref="AE269:AE332" si="1447">Y269</f>
        <v>#REF!</v>
      </c>
      <c r="AF269" s="433"/>
      <c r="AG269" s="235"/>
      <c r="AH269" s="451" t="e">
        <f>IF(AH268=0,0,AH268*AH267)</f>
        <v>#REF!</v>
      </c>
      <c r="AK269" s="445" t="e">
        <f t="shared" ref="AK269:AK332" si="1448">AE269</f>
        <v>#REF!</v>
      </c>
      <c r="AL269" s="433"/>
      <c r="AM269" s="235"/>
      <c r="AN269" s="451" t="e">
        <f>IF(AN268=0,0,AN268*AN267)</f>
        <v>#REF!</v>
      </c>
      <c r="AQ269" s="445" t="e">
        <f t="shared" ref="AQ269:AQ332" si="1449">AK269</f>
        <v>#REF!</v>
      </c>
      <c r="AR269" s="433"/>
      <c r="AS269" s="235"/>
      <c r="AT269" s="451" t="e">
        <f>IF(AT268=0,0,AT268*AT267)</f>
        <v>#REF!</v>
      </c>
      <c r="AW269" s="445" t="e">
        <f t="shared" ref="AW269:AW327" si="1450">AQ269</f>
        <v>#REF!</v>
      </c>
      <c r="AX269" s="433"/>
      <c r="AY269" s="235"/>
      <c r="AZ269" s="451" t="e">
        <f>IF(AZ268=0,0,AZ268*AZ267)</f>
        <v>#REF!</v>
      </c>
      <c r="BA269" s="235"/>
      <c r="BB269" s="235"/>
      <c r="BC269" s="445" t="e">
        <f t="shared" ref="BC269:BC332" si="1451">AW269</f>
        <v>#REF!</v>
      </c>
      <c r="BD269" s="433"/>
      <c r="BE269" s="235"/>
      <c r="BF269" s="451" t="e">
        <f>IF(BF268=0,0,BF268*BF267)</f>
        <v>#REF!</v>
      </c>
      <c r="BI269" s="445" t="e">
        <f t="shared" ref="BI269:BI332" si="1452">BC269</f>
        <v>#REF!</v>
      </c>
      <c r="BJ269" s="433"/>
      <c r="BK269" s="235"/>
      <c r="BL269" s="451" t="e">
        <f>IF(BL268=0,0,BL268*BL267)</f>
        <v>#REF!</v>
      </c>
      <c r="BO269" s="445" t="e">
        <f t="shared" ref="BO269:BO332" si="1453">BI269</f>
        <v>#REF!</v>
      </c>
      <c r="BP269" s="433"/>
      <c r="BQ269" s="235"/>
      <c r="BR269" s="451" t="e">
        <f>IF(BR268=0,0,BR268*BR267)</f>
        <v>#REF!</v>
      </c>
      <c r="BU269" s="445" t="e">
        <f t="shared" ref="BU269:BU332" si="1454">BO269</f>
        <v>#REF!</v>
      </c>
      <c r="BV269" s="433"/>
      <c r="BW269" s="235"/>
      <c r="BX269" s="451" t="e">
        <f>IF(BX268=0,0,BX268*BX267)</f>
        <v>#REF!</v>
      </c>
      <c r="BZ269" s="433"/>
      <c r="CA269" s="445" t="e">
        <f t="shared" ref="CA269:CA332" si="1455">BU269</f>
        <v>#REF!</v>
      </c>
      <c r="CB269" s="433"/>
      <c r="CC269" s="235"/>
      <c r="CD269" s="451" t="e">
        <f>IF(CD268=0,0,CD268*CD267)</f>
        <v>#REF!</v>
      </c>
      <c r="CG269" s="445" t="e">
        <f t="shared" ref="CG269:CG332" si="1456">CA269</f>
        <v>#REF!</v>
      </c>
      <c r="CH269" s="433"/>
      <c r="CJ269" s="451" t="e">
        <f>IF(CJ268=0,0,CJ268*CJ267)</f>
        <v>#REF!</v>
      </c>
      <c r="CL269" s="433"/>
    </row>
    <row r="270">
      <c r="A270" s="445" t="e">
        <f>A247+A298</f>
        <v>#REF!</v>
      </c>
      <c r="B270" s="433"/>
      <c r="D270" s="451" t="e">
        <f>(A269+D268)*D267</f>
        <v>#REF!</v>
      </c>
      <c r="G270" s="445" t="e">
        <f t="shared" si="1443"/>
        <v>#REF!</v>
      </c>
      <c r="H270" s="433"/>
      <c r="I270" s="235"/>
      <c r="J270" s="451" t="e">
        <f>(G269+J268)*J267</f>
        <v>#REF!</v>
      </c>
      <c r="K270" s="235"/>
      <c r="L270" s="235"/>
      <c r="M270" s="445" t="e">
        <f t="shared" si="1444"/>
        <v>#REF!</v>
      </c>
      <c r="N270" s="433"/>
      <c r="O270" s="235"/>
      <c r="P270" s="451" t="e">
        <f>(M269+P268)*P267</f>
        <v>#REF!</v>
      </c>
      <c r="Q270" s="235"/>
      <c r="R270" s="235"/>
      <c r="S270" s="445" t="e">
        <f t="shared" si="1445"/>
        <v>#REF!</v>
      </c>
      <c r="T270" s="433"/>
      <c r="U270" s="235"/>
      <c r="V270" s="451" t="e">
        <f>(S269+V268)*V267</f>
        <v>#REF!</v>
      </c>
      <c r="Y270" s="445" t="e">
        <f t="shared" si="1446"/>
        <v>#REF!</v>
      </c>
      <c r="Z270" s="433"/>
      <c r="AA270" s="235"/>
      <c r="AB270" s="451" t="e">
        <f>(Y269+AB268)*AB267</f>
        <v>#REF!</v>
      </c>
      <c r="AC270" s="235"/>
      <c r="AD270" s="235"/>
      <c r="AE270" s="445" t="e">
        <f t="shared" si="1447"/>
        <v>#REF!</v>
      </c>
      <c r="AF270" s="433"/>
      <c r="AG270" s="235"/>
      <c r="AH270" s="451" t="e">
        <f>(AE269+AH268)*AH267</f>
        <v>#REF!</v>
      </c>
      <c r="AK270" s="445" t="e">
        <f t="shared" si="1448"/>
        <v>#REF!</v>
      </c>
      <c r="AL270" s="433"/>
      <c r="AM270" s="235"/>
      <c r="AN270" s="451" t="e">
        <f>(AK269+AN268)*AN267</f>
        <v>#REF!</v>
      </c>
      <c r="AQ270" s="445" t="e">
        <f t="shared" si="1449"/>
        <v>#REF!</v>
      </c>
      <c r="AR270" s="433"/>
      <c r="AS270" s="235"/>
      <c r="AT270" s="451" t="e">
        <f>(AQ269+AT268)*AT267</f>
        <v>#REF!</v>
      </c>
      <c r="AW270" s="445" t="e">
        <f t="shared" si="1450"/>
        <v>#REF!</v>
      </c>
      <c r="AX270" s="433"/>
      <c r="AY270" s="235"/>
      <c r="AZ270" s="451" t="e">
        <f>(AW269+AZ268)*AZ267</f>
        <v>#REF!</v>
      </c>
      <c r="BA270" s="235"/>
      <c r="BB270" s="235"/>
      <c r="BC270" s="445" t="e">
        <f t="shared" si="1451"/>
        <v>#REF!</v>
      </c>
      <c r="BD270" s="433"/>
      <c r="BE270" s="235"/>
      <c r="BF270" s="451" t="e">
        <f>(BC269+BF268)*BF267</f>
        <v>#REF!</v>
      </c>
      <c r="BI270" s="445" t="e">
        <f t="shared" si="1452"/>
        <v>#REF!</v>
      </c>
      <c r="BJ270" s="433"/>
      <c r="BK270" s="235"/>
      <c r="BL270" s="451" t="e">
        <f>(BI269+BL268)*BL267</f>
        <v>#REF!</v>
      </c>
      <c r="BO270" s="445" t="e">
        <f t="shared" si="1453"/>
        <v>#REF!</v>
      </c>
      <c r="BP270" s="433"/>
      <c r="BQ270" s="235"/>
      <c r="BR270" s="451" t="e">
        <f>(BO269+BR268)*BR267</f>
        <v>#REF!</v>
      </c>
      <c r="BU270" s="445" t="e">
        <f t="shared" si="1454"/>
        <v>#REF!</v>
      </c>
      <c r="BV270" s="433"/>
      <c r="BW270" s="235"/>
      <c r="BX270" s="451" t="e">
        <f>(BU269+BX268)*BX267</f>
        <v>#REF!</v>
      </c>
      <c r="BZ270" s="433"/>
      <c r="CA270" s="445" t="e">
        <f t="shared" si="1455"/>
        <v>#REF!</v>
      </c>
      <c r="CB270" s="433"/>
      <c r="CC270" s="235"/>
      <c r="CD270" s="451" t="e">
        <f>(CA269+CD268)*CD267</f>
        <v>#REF!</v>
      </c>
      <c r="CG270" s="445" t="e">
        <f t="shared" si="1456"/>
        <v>#REF!</v>
      </c>
      <c r="CH270" s="433"/>
      <c r="CJ270" s="451" t="e">
        <f>(CG269+CJ268)*CJ267</f>
        <v>#REF!</v>
      </c>
      <c r="CL270" s="433"/>
    </row>
    <row r="271">
      <c r="A271" s="445" t="e">
        <f>A248+A297</f>
        <v>#REF!</v>
      </c>
      <c r="B271" s="433"/>
      <c r="D271" s="451" t="e">
        <f>(A270+D268)*D267</f>
        <v>#REF!</v>
      </c>
      <c r="G271" s="445" t="e">
        <f t="shared" si="1443"/>
        <v>#REF!</v>
      </c>
      <c r="H271" s="433"/>
      <c r="I271" s="235"/>
      <c r="J271" s="451" t="e">
        <f>(G270+J268)*J267</f>
        <v>#REF!</v>
      </c>
      <c r="K271" s="235"/>
      <c r="L271" s="235"/>
      <c r="M271" s="445" t="e">
        <f t="shared" si="1444"/>
        <v>#REF!</v>
      </c>
      <c r="N271" s="433"/>
      <c r="O271" s="235"/>
      <c r="P271" s="451" t="e">
        <f>(M270+P268)*P267</f>
        <v>#REF!</v>
      </c>
      <c r="Q271" s="235"/>
      <c r="R271" s="235"/>
      <c r="S271" s="445" t="e">
        <f t="shared" si="1445"/>
        <v>#REF!</v>
      </c>
      <c r="T271" s="433"/>
      <c r="U271" s="235"/>
      <c r="V271" s="451" t="e">
        <f>(S270+V268)*V267</f>
        <v>#REF!</v>
      </c>
      <c r="Y271" s="445" t="e">
        <f t="shared" si="1446"/>
        <v>#REF!</v>
      </c>
      <c r="Z271" s="433"/>
      <c r="AA271" s="235"/>
      <c r="AB271" s="451" t="e">
        <f>(Y270+AB268)*AB267</f>
        <v>#REF!</v>
      </c>
      <c r="AC271" s="235"/>
      <c r="AD271" s="235"/>
      <c r="AE271" s="445" t="e">
        <f t="shared" si="1447"/>
        <v>#REF!</v>
      </c>
      <c r="AF271" s="433"/>
      <c r="AG271" s="235"/>
      <c r="AH271" s="451" t="e">
        <f>(AE270+AH268)*AH267</f>
        <v>#REF!</v>
      </c>
      <c r="AK271" s="445" t="e">
        <f t="shared" si="1448"/>
        <v>#REF!</v>
      </c>
      <c r="AL271" s="433"/>
      <c r="AM271" s="235"/>
      <c r="AN271" s="451" t="e">
        <f>(AK270+AN268)*AN267</f>
        <v>#REF!</v>
      </c>
      <c r="AQ271" s="445" t="e">
        <f t="shared" si="1449"/>
        <v>#REF!</v>
      </c>
      <c r="AR271" s="433"/>
      <c r="AS271" s="235"/>
      <c r="AT271" s="451" t="e">
        <f>(AQ270+AT268)*AT267</f>
        <v>#REF!</v>
      </c>
      <c r="AW271" s="445" t="e">
        <f t="shared" si="1450"/>
        <v>#REF!</v>
      </c>
      <c r="AX271" s="433"/>
      <c r="AY271" s="235"/>
      <c r="AZ271" s="451" t="e">
        <f>(AW270+AZ268)*AZ267</f>
        <v>#REF!</v>
      </c>
      <c r="BA271" s="235"/>
      <c r="BB271" s="235"/>
      <c r="BC271" s="445" t="e">
        <f t="shared" si="1451"/>
        <v>#REF!</v>
      </c>
      <c r="BD271" s="433"/>
      <c r="BE271" s="235"/>
      <c r="BF271" s="451" t="e">
        <f>(BC270+BF268)*BF267</f>
        <v>#REF!</v>
      </c>
      <c r="BI271" s="445" t="e">
        <f t="shared" si="1452"/>
        <v>#REF!</v>
      </c>
      <c r="BJ271" s="433"/>
      <c r="BK271" s="235"/>
      <c r="BL271" s="451" t="e">
        <f>(BI270+BL268)*BL267</f>
        <v>#REF!</v>
      </c>
      <c r="BO271" s="445" t="e">
        <f t="shared" si="1453"/>
        <v>#REF!</v>
      </c>
      <c r="BP271" s="433"/>
      <c r="BQ271" s="235"/>
      <c r="BR271" s="451" t="e">
        <f>(BO270+BR268)*BR267</f>
        <v>#REF!</v>
      </c>
      <c r="BU271" s="445" t="e">
        <f t="shared" si="1454"/>
        <v>#REF!</v>
      </c>
      <c r="BV271" s="433"/>
      <c r="BW271" s="235"/>
      <c r="BX271" s="451" t="e">
        <f>(BU270+BX268)*BX267</f>
        <v>#REF!</v>
      </c>
      <c r="BZ271" s="433"/>
      <c r="CA271" s="445" t="e">
        <f t="shared" si="1455"/>
        <v>#REF!</v>
      </c>
      <c r="CB271" s="433"/>
      <c r="CC271" s="235"/>
      <c r="CD271" s="451" t="e">
        <f>(CA270+CD268)*CD267</f>
        <v>#REF!</v>
      </c>
      <c r="CG271" s="445" t="e">
        <f t="shared" si="1456"/>
        <v>#REF!</v>
      </c>
      <c r="CH271" s="433"/>
      <c r="CJ271" s="451" t="e">
        <f>(CG270+CJ268)*CJ267</f>
        <v>#REF!</v>
      </c>
      <c r="CL271" s="433"/>
    </row>
    <row r="272">
      <c r="A272" s="445" t="e">
        <f>A249+A296</f>
        <v>#REF!</v>
      </c>
      <c r="B272" s="433"/>
      <c r="D272" s="451" t="e">
        <f>(A271+D268)*D267</f>
        <v>#REF!</v>
      </c>
      <c r="G272" s="445" t="e">
        <f t="shared" si="1443"/>
        <v>#REF!</v>
      </c>
      <c r="I272" s="235"/>
      <c r="J272" s="451" t="e">
        <f>(G271+J268)*J267</f>
        <v>#REF!</v>
      </c>
      <c r="K272" s="235"/>
      <c r="L272" s="235"/>
      <c r="M272" s="445" t="e">
        <f t="shared" si="1444"/>
        <v>#REF!</v>
      </c>
      <c r="N272" s="433"/>
      <c r="O272" s="235"/>
      <c r="P272" s="451" t="e">
        <f>(M271+P268)*P267</f>
        <v>#REF!</v>
      </c>
      <c r="Q272" s="235"/>
      <c r="R272" s="235"/>
      <c r="S272" s="445" t="e">
        <f t="shared" si="1445"/>
        <v>#REF!</v>
      </c>
      <c r="T272" s="433"/>
      <c r="U272" s="235"/>
      <c r="V272" s="451" t="e">
        <f>(S271+V268)*V267</f>
        <v>#REF!</v>
      </c>
      <c r="Y272" s="445" t="e">
        <f t="shared" si="1446"/>
        <v>#REF!</v>
      </c>
      <c r="Z272" s="433"/>
      <c r="AA272" s="235"/>
      <c r="AB272" s="451" t="e">
        <f>(Y271+AB268)*AB267</f>
        <v>#REF!</v>
      </c>
      <c r="AC272" s="235"/>
      <c r="AD272" s="235"/>
      <c r="AE272" s="445" t="e">
        <f t="shared" si="1447"/>
        <v>#REF!</v>
      </c>
      <c r="AF272" s="433"/>
      <c r="AG272" s="235"/>
      <c r="AH272" s="451" t="e">
        <f>(AE271+AH268)*AH267</f>
        <v>#REF!</v>
      </c>
      <c r="AK272" s="445" t="e">
        <f t="shared" si="1448"/>
        <v>#REF!</v>
      </c>
      <c r="AL272" s="433"/>
      <c r="AM272" s="235"/>
      <c r="AN272" s="451" t="e">
        <f>(AK271+AN268)*AN267</f>
        <v>#REF!</v>
      </c>
      <c r="AQ272" s="445" t="e">
        <f t="shared" si="1449"/>
        <v>#REF!</v>
      </c>
      <c r="AR272" s="433"/>
      <c r="AS272" s="235"/>
      <c r="AT272" s="451" t="e">
        <f>(AQ271+AT268)*AT267</f>
        <v>#REF!</v>
      </c>
      <c r="AW272" s="445" t="e">
        <f t="shared" si="1450"/>
        <v>#REF!</v>
      </c>
      <c r="AX272" s="433"/>
      <c r="AY272" s="235"/>
      <c r="AZ272" s="451" t="e">
        <f>(AW271+AZ268)*AZ267</f>
        <v>#REF!</v>
      </c>
      <c r="BA272" s="235"/>
      <c r="BB272" s="235"/>
      <c r="BC272" s="445" t="e">
        <f t="shared" si="1451"/>
        <v>#REF!</v>
      </c>
      <c r="BD272" s="433"/>
      <c r="BE272" s="235"/>
      <c r="BF272" s="451" t="e">
        <f>(BC271+BF268)*BF267</f>
        <v>#REF!</v>
      </c>
      <c r="BI272" s="445" t="e">
        <f t="shared" si="1452"/>
        <v>#REF!</v>
      </c>
      <c r="BJ272" s="433"/>
      <c r="BK272" s="235"/>
      <c r="BL272" s="451" t="e">
        <f>(BI271+BL268)*BL267</f>
        <v>#REF!</v>
      </c>
      <c r="BO272" s="445" t="e">
        <f t="shared" si="1453"/>
        <v>#REF!</v>
      </c>
      <c r="BP272" s="433"/>
      <c r="BQ272" s="235"/>
      <c r="BR272" s="451" t="e">
        <f>(BO271+BR268)*BR267</f>
        <v>#REF!</v>
      </c>
      <c r="BU272" s="445" t="e">
        <f t="shared" si="1454"/>
        <v>#REF!</v>
      </c>
      <c r="BV272" s="433"/>
      <c r="BW272" s="235"/>
      <c r="BX272" s="451" t="e">
        <f>(BU271+BX268)*BX267</f>
        <v>#REF!</v>
      </c>
      <c r="BZ272" s="433"/>
      <c r="CA272" s="445" t="e">
        <f t="shared" si="1455"/>
        <v>#REF!</v>
      </c>
      <c r="CB272" s="433"/>
      <c r="CC272" s="235"/>
      <c r="CD272" s="451" t="e">
        <f>(CA271+CD268)*CD267</f>
        <v>#REF!</v>
      </c>
      <c r="CG272" s="445" t="e">
        <f t="shared" si="1456"/>
        <v>#REF!</v>
      </c>
      <c r="CH272" s="433"/>
      <c r="CJ272" s="451" t="e">
        <f>(CG271+CJ268)*CJ267</f>
        <v>#REF!</v>
      </c>
      <c r="CL272" s="433"/>
    </row>
    <row r="273">
      <c r="A273" s="445" t="e">
        <f>A250+A295</f>
        <v>#REF!</v>
      </c>
      <c r="B273" s="433"/>
      <c r="D273" s="451" t="e">
        <f>(A272+D268)*D267</f>
        <v>#REF!</v>
      </c>
      <c r="G273" s="445" t="e">
        <f t="shared" si="1443"/>
        <v>#REF!</v>
      </c>
      <c r="I273" s="235"/>
      <c r="J273" s="451" t="e">
        <f>(G272+J268)*J267</f>
        <v>#REF!</v>
      </c>
      <c r="K273" s="235"/>
      <c r="L273" s="235"/>
      <c r="M273" s="445" t="e">
        <f t="shared" si="1444"/>
        <v>#REF!</v>
      </c>
      <c r="N273" s="433"/>
      <c r="O273" s="235"/>
      <c r="P273" s="451" t="e">
        <f>(M272+P268)*P267</f>
        <v>#REF!</v>
      </c>
      <c r="Q273" s="235"/>
      <c r="R273" s="235"/>
      <c r="S273" s="445" t="e">
        <f t="shared" si="1445"/>
        <v>#REF!</v>
      </c>
      <c r="T273" s="433"/>
      <c r="U273" s="235"/>
      <c r="V273" s="451" t="e">
        <f>(S272+V268)*V267</f>
        <v>#REF!</v>
      </c>
      <c r="Y273" s="445" t="e">
        <f t="shared" si="1446"/>
        <v>#REF!</v>
      </c>
      <c r="Z273" s="433"/>
      <c r="AA273" s="235"/>
      <c r="AB273" s="451" t="e">
        <f>(Y272+AB268)*AB267</f>
        <v>#REF!</v>
      </c>
      <c r="AC273" s="235"/>
      <c r="AD273" s="235"/>
      <c r="AE273" s="445" t="e">
        <f t="shared" si="1447"/>
        <v>#REF!</v>
      </c>
      <c r="AF273" s="433"/>
      <c r="AG273" s="235"/>
      <c r="AH273" s="451" t="e">
        <f>(AE272+AH268)*AH267</f>
        <v>#REF!</v>
      </c>
      <c r="AK273" s="445" t="e">
        <f t="shared" si="1448"/>
        <v>#REF!</v>
      </c>
      <c r="AL273" s="433"/>
      <c r="AM273" s="235"/>
      <c r="AN273" s="451" t="e">
        <f>(AK272+AN268)*AN267</f>
        <v>#REF!</v>
      </c>
      <c r="AQ273" s="445" t="e">
        <f t="shared" si="1449"/>
        <v>#REF!</v>
      </c>
      <c r="AR273" s="433"/>
      <c r="AS273" s="235"/>
      <c r="AT273" s="451" t="e">
        <f>(AQ272+AT268)*AT267</f>
        <v>#REF!</v>
      </c>
      <c r="AW273" s="445" t="e">
        <f t="shared" si="1450"/>
        <v>#REF!</v>
      </c>
      <c r="AX273" s="433"/>
      <c r="AY273" s="235"/>
      <c r="AZ273" s="451" t="e">
        <f>(AW272+AZ268)*AZ267</f>
        <v>#REF!</v>
      </c>
      <c r="BA273" s="235"/>
      <c r="BB273" s="235"/>
      <c r="BC273" s="445" t="e">
        <f t="shared" si="1451"/>
        <v>#REF!</v>
      </c>
      <c r="BD273" s="433"/>
      <c r="BE273" s="235"/>
      <c r="BF273" s="451" t="e">
        <f>(BC272+BF268)*BF267</f>
        <v>#REF!</v>
      </c>
      <c r="BI273" s="445" t="e">
        <f t="shared" si="1452"/>
        <v>#REF!</v>
      </c>
      <c r="BJ273" s="433"/>
      <c r="BK273" s="235"/>
      <c r="BL273" s="451" t="e">
        <f>(BI272+BL268)*BL267</f>
        <v>#REF!</v>
      </c>
      <c r="BO273" s="445" t="e">
        <f t="shared" si="1453"/>
        <v>#REF!</v>
      </c>
      <c r="BP273" s="433"/>
      <c r="BQ273" s="235"/>
      <c r="BR273" s="451" t="e">
        <f>(BO272+BR268)*BR267</f>
        <v>#REF!</v>
      </c>
      <c r="BU273" s="445" t="e">
        <f t="shared" si="1454"/>
        <v>#REF!</v>
      </c>
      <c r="BV273" s="433"/>
      <c r="BW273" s="235"/>
      <c r="BX273" s="451" t="e">
        <f>(BU272+BX268)*BX267</f>
        <v>#REF!</v>
      </c>
      <c r="BZ273" s="433"/>
      <c r="CA273" s="445" t="e">
        <f t="shared" si="1455"/>
        <v>#REF!</v>
      </c>
      <c r="CB273" s="433"/>
      <c r="CC273" s="235"/>
      <c r="CD273" s="451" t="e">
        <f>(CA272+CD268)*CD267</f>
        <v>#REF!</v>
      </c>
      <c r="CG273" s="445" t="e">
        <f t="shared" si="1456"/>
        <v>#REF!</v>
      </c>
      <c r="CH273" s="433"/>
      <c r="CJ273" s="451" t="e">
        <f>(CG272+CJ268)*CJ267</f>
        <v>#REF!</v>
      </c>
      <c r="CL273" s="433"/>
    </row>
    <row r="274">
      <c r="A274" s="445" t="e">
        <f>A251+A294</f>
        <v>#REF!</v>
      </c>
      <c r="B274" s="433"/>
      <c r="D274" s="451" t="e">
        <f>(A273+D268)*D267</f>
        <v>#REF!</v>
      </c>
      <c r="G274" s="445" t="e">
        <f t="shared" si="1443"/>
        <v>#REF!</v>
      </c>
      <c r="I274" s="235"/>
      <c r="J274" s="451" t="e">
        <f>(G273+J268)*J267</f>
        <v>#REF!</v>
      </c>
      <c r="K274" s="235"/>
      <c r="L274" s="235"/>
      <c r="M274" s="445" t="e">
        <f t="shared" si="1444"/>
        <v>#REF!</v>
      </c>
      <c r="N274" s="433"/>
      <c r="O274" s="235"/>
      <c r="P274" s="451" t="e">
        <f>(M273+P268)*P267</f>
        <v>#REF!</v>
      </c>
      <c r="Q274" s="235"/>
      <c r="R274" s="235"/>
      <c r="S274" s="445" t="e">
        <f t="shared" si="1445"/>
        <v>#REF!</v>
      </c>
      <c r="T274" s="433"/>
      <c r="U274" s="235"/>
      <c r="V274" s="451" t="e">
        <f>(S273+V268)*V267</f>
        <v>#REF!</v>
      </c>
      <c r="Y274" s="445" t="e">
        <f t="shared" si="1446"/>
        <v>#REF!</v>
      </c>
      <c r="Z274" s="433"/>
      <c r="AA274" s="235"/>
      <c r="AB274" s="451" t="e">
        <f>(Y273+AB268)*AB267</f>
        <v>#REF!</v>
      </c>
      <c r="AC274" s="235"/>
      <c r="AD274" s="235"/>
      <c r="AE274" s="445" t="e">
        <f t="shared" si="1447"/>
        <v>#REF!</v>
      </c>
      <c r="AF274" s="433"/>
      <c r="AG274" s="235"/>
      <c r="AH274" s="451" t="e">
        <f>(AE273+AH268)*AH267</f>
        <v>#REF!</v>
      </c>
      <c r="AK274" s="445" t="e">
        <f t="shared" si="1448"/>
        <v>#REF!</v>
      </c>
      <c r="AL274" s="433"/>
      <c r="AM274" s="235"/>
      <c r="AN274" s="451" t="e">
        <f>(AK273+AN268)*AN267</f>
        <v>#REF!</v>
      </c>
      <c r="AQ274" s="445" t="e">
        <f t="shared" si="1449"/>
        <v>#REF!</v>
      </c>
      <c r="AR274" s="433"/>
      <c r="AS274" s="235"/>
      <c r="AT274" s="451" t="e">
        <f>(AQ273+AT268)*AT267</f>
        <v>#REF!</v>
      </c>
      <c r="AW274" s="445" t="e">
        <f t="shared" si="1450"/>
        <v>#REF!</v>
      </c>
      <c r="AX274" s="433"/>
      <c r="AY274" s="235"/>
      <c r="AZ274" s="451" t="e">
        <f>(AW273+AZ268)*AZ267</f>
        <v>#REF!</v>
      </c>
      <c r="BA274" s="235"/>
      <c r="BB274" s="235"/>
      <c r="BC274" s="445" t="e">
        <f t="shared" si="1451"/>
        <v>#REF!</v>
      </c>
      <c r="BD274" s="433"/>
      <c r="BE274" s="235"/>
      <c r="BF274" s="451" t="e">
        <f>(BC273+BF268)*BF267</f>
        <v>#REF!</v>
      </c>
      <c r="BI274" s="445" t="e">
        <f t="shared" si="1452"/>
        <v>#REF!</v>
      </c>
      <c r="BJ274" s="433"/>
      <c r="BK274" s="235"/>
      <c r="BL274" s="451" t="e">
        <f>(BI273+BL268)*BL267</f>
        <v>#REF!</v>
      </c>
      <c r="BO274" s="445" t="e">
        <f t="shared" si="1453"/>
        <v>#REF!</v>
      </c>
      <c r="BP274" s="433"/>
      <c r="BQ274" s="235"/>
      <c r="BR274" s="451" t="e">
        <f>(BO273+BR268)*BR267</f>
        <v>#REF!</v>
      </c>
      <c r="BU274" s="445" t="e">
        <f t="shared" si="1454"/>
        <v>#REF!</v>
      </c>
      <c r="BV274" s="433"/>
      <c r="BW274" s="235"/>
      <c r="BX274" s="451" t="e">
        <f>(BU273+BX268)*BX267</f>
        <v>#REF!</v>
      </c>
      <c r="BZ274" s="433"/>
      <c r="CA274" s="445" t="e">
        <f t="shared" si="1455"/>
        <v>#REF!</v>
      </c>
      <c r="CB274" s="433"/>
      <c r="CC274" s="235"/>
      <c r="CD274" s="451" t="e">
        <f>(CA273+CD268)*CD267</f>
        <v>#REF!</v>
      </c>
      <c r="CG274" s="445" t="e">
        <f t="shared" si="1456"/>
        <v>#REF!</v>
      </c>
      <c r="CH274" s="433"/>
      <c r="CJ274" s="451" t="e">
        <f>(CG273+CJ268)*CJ267</f>
        <v>#REF!</v>
      </c>
      <c r="CL274" s="433"/>
    </row>
    <row r="275">
      <c r="A275" s="445" t="e">
        <f>A252+A293</f>
        <v>#REF!</v>
      </c>
      <c r="B275" s="433"/>
      <c r="D275" s="451" t="e">
        <f>(A274+D268)*D267</f>
        <v>#REF!</v>
      </c>
      <c r="G275" s="445" t="e">
        <f t="shared" si="1443"/>
        <v>#REF!</v>
      </c>
      <c r="I275" s="235"/>
      <c r="J275" s="451" t="e">
        <f>(G274+J268)*J267</f>
        <v>#REF!</v>
      </c>
      <c r="K275" s="235"/>
      <c r="L275" s="235"/>
      <c r="M275" s="445" t="e">
        <f t="shared" si="1444"/>
        <v>#REF!</v>
      </c>
      <c r="N275" s="433"/>
      <c r="O275" s="235"/>
      <c r="P275" s="451" t="e">
        <f>(M274+P268)*P267</f>
        <v>#REF!</v>
      </c>
      <c r="Q275" s="235"/>
      <c r="R275" s="235"/>
      <c r="S275" s="445" t="e">
        <f t="shared" si="1445"/>
        <v>#REF!</v>
      </c>
      <c r="T275" s="433"/>
      <c r="U275" s="235"/>
      <c r="V275" s="451" t="e">
        <f>(S274+V268)*V267</f>
        <v>#REF!</v>
      </c>
      <c r="Y275" s="445" t="e">
        <f t="shared" si="1446"/>
        <v>#REF!</v>
      </c>
      <c r="Z275" s="433"/>
      <c r="AA275" s="235"/>
      <c r="AB275" s="451" t="e">
        <f>(Y274+AB268)*AB267</f>
        <v>#REF!</v>
      </c>
      <c r="AC275" s="235"/>
      <c r="AD275" s="235"/>
      <c r="AE275" s="445" t="e">
        <f t="shared" si="1447"/>
        <v>#REF!</v>
      </c>
      <c r="AF275" s="433"/>
      <c r="AG275" s="235"/>
      <c r="AH275" s="451" t="e">
        <f>(AE274+AH268)*AH267</f>
        <v>#REF!</v>
      </c>
      <c r="AK275" s="445" t="e">
        <f t="shared" si="1448"/>
        <v>#REF!</v>
      </c>
      <c r="AL275" s="433"/>
      <c r="AM275" s="235"/>
      <c r="AN275" s="451" t="e">
        <f>(AK274+AN268)*AN267</f>
        <v>#REF!</v>
      </c>
      <c r="AQ275" s="445" t="e">
        <f t="shared" si="1449"/>
        <v>#REF!</v>
      </c>
      <c r="AR275" s="433"/>
      <c r="AS275" s="235"/>
      <c r="AT275" s="451" t="e">
        <f>(AQ274+AT268)*AT267</f>
        <v>#REF!</v>
      </c>
      <c r="AW275" s="445" t="e">
        <f t="shared" si="1450"/>
        <v>#REF!</v>
      </c>
      <c r="AX275" s="433"/>
      <c r="AY275" s="235"/>
      <c r="AZ275" s="451" t="e">
        <f>(AW274+AZ268)*AZ267</f>
        <v>#REF!</v>
      </c>
      <c r="BA275" s="235"/>
      <c r="BB275" s="235"/>
      <c r="BC275" s="445" t="e">
        <f t="shared" si="1451"/>
        <v>#REF!</v>
      </c>
      <c r="BD275" s="433"/>
      <c r="BE275" s="235"/>
      <c r="BF275" s="451" t="e">
        <f>(BC274+BF268)*BF267</f>
        <v>#REF!</v>
      </c>
      <c r="BI275" s="445" t="e">
        <f t="shared" si="1452"/>
        <v>#REF!</v>
      </c>
      <c r="BJ275" s="433"/>
      <c r="BK275" s="235"/>
      <c r="BL275" s="451" t="e">
        <f>(BI274+BL268)*BL267</f>
        <v>#REF!</v>
      </c>
      <c r="BO275" s="445" t="e">
        <f t="shared" si="1453"/>
        <v>#REF!</v>
      </c>
      <c r="BP275" s="433"/>
      <c r="BQ275" s="235"/>
      <c r="BR275" s="451" t="e">
        <f>(BO274+BR268)*BR267</f>
        <v>#REF!</v>
      </c>
      <c r="BU275" s="445" t="e">
        <f t="shared" si="1454"/>
        <v>#REF!</v>
      </c>
      <c r="BV275" s="433"/>
      <c r="BW275" s="235"/>
      <c r="BX275" s="451" t="e">
        <f>(BU274+BX268)*BX267</f>
        <v>#REF!</v>
      </c>
      <c r="BZ275" s="433"/>
      <c r="CA275" s="445" t="e">
        <f t="shared" si="1455"/>
        <v>#REF!</v>
      </c>
      <c r="CB275" s="433"/>
      <c r="CC275" s="235"/>
      <c r="CD275" s="451" t="e">
        <f>(CA274+CD268)*CD267</f>
        <v>#REF!</v>
      </c>
      <c r="CG275" s="445" t="e">
        <f t="shared" si="1456"/>
        <v>#REF!</v>
      </c>
      <c r="CH275" s="433"/>
      <c r="CJ275" s="451" t="e">
        <f>(CG274+CJ268)*CJ267</f>
        <v>#REF!</v>
      </c>
      <c r="CL275" s="433"/>
    </row>
    <row r="276">
      <c r="A276" s="445" t="e">
        <f>A253+A292</f>
        <v>#REF!</v>
      </c>
      <c r="B276" s="433"/>
      <c r="D276" s="451" t="e">
        <f>(A275+D268)*D267</f>
        <v>#REF!</v>
      </c>
      <c r="G276" s="445" t="e">
        <f t="shared" si="1443"/>
        <v>#REF!</v>
      </c>
      <c r="I276" s="235"/>
      <c r="J276" s="451" t="e">
        <f>(G275+J268)*J267</f>
        <v>#REF!</v>
      </c>
      <c r="K276" s="235"/>
      <c r="L276" s="235"/>
      <c r="M276" s="445" t="e">
        <f t="shared" si="1444"/>
        <v>#REF!</v>
      </c>
      <c r="N276" s="433"/>
      <c r="O276" s="235"/>
      <c r="P276" s="451" t="e">
        <f>(M275+P268)*P267</f>
        <v>#REF!</v>
      </c>
      <c r="Q276" s="235"/>
      <c r="R276" s="235"/>
      <c r="S276" s="445" t="e">
        <f t="shared" si="1445"/>
        <v>#REF!</v>
      </c>
      <c r="T276" s="433"/>
      <c r="U276" s="235"/>
      <c r="V276" s="451" t="e">
        <f>(S275+V268)*V267</f>
        <v>#REF!</v>
      </c>
      <c r="Y276" s="445" t="e">
        <f t="shared" si="1446"/>
        <v>#REF!</v>
      </c>
      <c r="Z276" s="433"/>
      <c r="AA276" s="235"/>
      <c r="AB276" s="451" t="e">
        <f>(Y275+AB268)*AB267</f>
        <v>#REF!</v>
      </c>
      <c r="AC276" s="235"/>
      <c r="AD276" s="235"/>
      <c r="AE276" s="445" t="e">
        <f t="shared" si="1447"/>
        <v>#REF!</v>
      </c>
      <c r="AF276" s="433"/>
      <c r="AG276" s="235"/>
      <c r="AH276" s="451" t="e">
        <f>(AE275+AH268)*AH267</f>
        <v>#REF!</v>
      </c>
      <c r="AK276" s="445" t="e">
        <f t="shared" si="1448"/>
        <v>#REF!</v>
      </c>
      <c r="AL276" s="433"/>
      <c r="AM276" s="235"/>
      <c r="AN276" s="451" t="e">
        <f>(AK275+AN268)*AN267</f>
        <v>#REF!</v>
      </c>
      <c r="AQ276" s="445" t="e">
        <f t="shared" si="1449"/>
        <v>#REF!</v>
      </c>
      <c r="AR276" s="433"/>
      <c r="AS276" s="235"/>
      <c r="AT276" s="451" t="e">
        <f>(AQ275+AT268)*AT267</f>
        <v>#REF!</v>
      </c>
      <c r="AW276" s="445" t="e">
        <f t="shared" si="1450"/>
        <v>#REF!</v>
      </c>
      <c r="AX276" s="433"/>
      <c r="AY276" s="235"/>
      <c r="AZ276" s="451" t="e">
        <f>(AW275+AZ268)*AZ267</f>
        <v>#REF!</v>
      </c>
      <c r="BA276" s="235"/>
      <c r="BB276" s="235"/>
      <c r="BC276" s="445" t="e">
        <f t="shared" si="1451"/>
        <v>#REF!</v>
      </c>
      <c r="BD276" s="433"/>
      <c r="BE276" s="235"/>
      <c r="BF276" s="451" t="e">
        <f>(BC275+BF268)*BF267</f>
        <v>#REF!</v>
      </c>
      <c r="BI276" s="445" t="e">
        <f t="shared" si="1452"/>
        <v>#REF!</v>
      </c>
      <c r="BJ276" s="433"/>
      <c r="BK276" s="235"/>
      <c r="BL276" s="451" t="e">
        <f>(BI275+BL268)*BL267</f>
        <v>#REF!</v>
      </c>
      <c r="BO276" s="445" t="e">
        <f t="shared" si="1453"/>
        <v>#REF!</v>
      </c>
      <c r="BP276" s="433"/>
      <c r="BQ276" s="235"/>
      <c r="BR276" s="451" t="e">
        <f>(BO275+BR268)*BR267</f>
        <v>#REF!</v>
      </c>
      <c r="BU276" s="445" t="e">
        <f t="shared" si="1454"/>
        <v>#REF!</v>
      </c>
      <c r="BV276" s="433"/>
      <c r="BW276" s="235"/>
      <c r="BX276" s="451" t="e">
        <f>(BU275+BX268)*BX267</f>
        <v>#REF!</v>
      </c>
      <c r="BZ276" s="433"/>
      <c r="CA276" s="445" t="e">
        <f t="shared" si="1455"/>
        <v>#REF!</v>
      </c>
      <c r="CB276" s="433"/>
      <c r="CC276" s="235"/>
      <c r="CD276" s="451" t="e">
        <f>(CA275+CD268)*CD267</f>
        <v>#REF!</v>
      </c>
      <c r="CG276" s="445" t="e">
        <f t="shared" si="1456"/>
        <v>#REF!</v>
      </c>
      <c r="CH276" s="433"/>
      <c r="CJ276" s="451" t="e">
        <f>(CG275+CJ268)*CJ267</f>
        <v>#REF!</v>
      </c>
      <c r="CL276" s="433"/>
    </row>
    <row r="277">
      <c r="A277" s="445" t="e">
        <f>A254+A291</f>
        <v>#REF!</v>
      </c>
      <c r="B277" s="433"/>
      <c r="D277" s="451" t="e">
        <f>(A276+D268)*D267</f>
        <v>#REF!</v>
      </c>
      <c r="G277" s="445" t="e">
        <f t="shared" si="1443"/>
        <v>#REF!</v>
      </c>
      <c r="I277" s="235"/>
      <c r="J277" s="451" t="e">
        <f>(G276+J268)*J267</f>
        <v>#REF!</v>
      </c>
      <c r="K277" s="235"/>
      <c r="L277" s="235"/>
      <c r="M277" s="445" t="e">
        <f t="shared" si="1444"/>
        <v>#REF!</v>
      </c>
      <c r="N277" s="417"/>
      <c r="O277" s="235"/>
      <c r="P277" s="451" t="e">
        <f>(M276+P268)*P267</f>
        <v>#REF!</v>
      </c>
      <c r="Q277" s="235"/>
      <c r="R277" s="235"/>
      <c r="S277" s="445" t="e">
        <f t="shared" si="1445"/>
        <v>#REF!</v>
      </c>
      <c r="T277" s="417"/>
      <c r="U277" s="235"/>
      <c r="V277" s="451" t="e">
        <f>(S276+V268)*V267</f>
        <v>#REF!</v>
      </c>
      <c r="Y277" s="445" t="e">
        <f t="shared" si="1446"/>
        <v>#REF!</v>
      </c>
      <c r="Z277" s="417"/>
      <c r="AA277" s="235"/>
      <c r="AB277" s="451" t="e">
        <f>(Y276+AB268)*AB267</f>
        <v>#REF!</v>
      </c>
      <c r="AC277" s="235"/>
      <c r="AD277" s="235"/>
      <c r="AE277" s="445" t="e">
        <f t="shared" si="1447"/>
        <v>#REF!</v>
      </c>
      <c r="AF277" s="417"/>
      <c r="AG277" s="235"/>
      <c r="AH277" s="451" t="e">
        <f>(AE276+AH268)*AH267</f>
        <v>#REF!</v>
      </c>
      <c r="AK277" s="445" t="e">
        <f t="shared" si="1448"/>
        <v>#REF!</v>
      </c>
      <c r="AL277" s="417"/>
      <c r="AM277" s="235"/>
      <c r="AN277" s="451" t="e">
        <f>(AK276+AN268)*AN267</f>
        <v>#REF!</v>
      </c>
      <c r="AQ277" s="445" t="e">
        <f t="shared" si="1449"/>
        <v>#REF!</v>
      </c>
      <c r="AR277" s="417"/>
      <c r="AS277" s="235"/>
      <c r="AT277" s="451" t="e">
        <f>(AQ276+AT268)*AT267</f>
        <v>#REF!</v>
      </c>
      <c r="AW277" s="445" t="e">
        <f t="shared" si="1450"/>
        <v>#REF!</v>
      </c>
      <c r="AX277" s="417"/>
      <c r="AY277" s="235"/>
      <c r="AZ277" s="451" t="e">
        <f>(AW276+AZ268)*AZ267</f>
        <v>#REF!</v>
      </c>
      <c r="BA277" s="235"/>
      <c r="BB277" s="235"/>
      <c r="BC277" s="445" t="e">
        <f t="shared" si="1451"/>
        <v>#REF!</v>
      </c>
      <c r="BD277" s="417"/>
      <c r="BE277" s="235"/>
      <c r="BF277" s="451" t="e">
        <f>(BC276+BF268)*BF267</f>
        <v>#REF!</v>
      </c>
      <c r="BI277" s="445" t="e">
        <f t="shared" si="1452"/>
        <v>#REF!</v>
      </c>
      <c r="BJ277" s="417"/>
      <c r="BK277" s="235"/>
      <c r="BL277" s="451" t="e">
        <f>(BI276+BL268)*BL267</f>
        <v>#REF!</v>
      </c>
      <c r="BO277" s="445" t="e">
        <f t="shared" si="1453"/>
        <v>#REF!</v>
      </c>
      <c r="BP277" s="417"/>
      <c r="BQ277" s="235"/>
      <c r="BR277" s="451" t="e">
        <f>(BO276+BR268)*BR267</f>
        <v>#REF!</v>
      </c>
      <c r="BU277" s="445" t="e">
        <f t="shared" si="1454"/>
        <v>#REF!</v>
      </c>
      <c r="BV277" s="417"/>
      <c r="BW277" s="235"/>
      <c r="BX277" s="451" t="e">
        <f>(BU276+BX268)*BX267</f>
        <v>#REF!</v>
      </c>
      <c r="BZ277" s="433" t="e">
        <f>BW245+BX261+BX210</f>
        <v>#REF!</v>
      </c>
      <c r="CA277" s="445" t="e">
        <f t="shared" si="1455"/>
        <v>#REF!</v>
      </c>
      <c r="CB277" s="417"/>
      <c r="CC277" s="235"/>
      <c r="CD277" s="451" t="e">
        <f>(CA276+CD268)*CD267</f>
        <v>#REF!</v>
      </c>
      <c r="CG277" s="445" t="e">
        <f t="shared" si="1456"/>
        <v>#REF!</v>
      </c>
      <c r="CH277" s="417"/>
      <c r="CJ277" s="451" t="e">
        <f>(CG276+CJ268)*CJ267</f>
        <v>#REF!</v>
      </c>
      <c r="CL277" s="433" t="e">
        <f>CI245+CJ261+CJ210</f>
        <v>#REF!</v>
      </c>
    </row>
    <row r="278">
      <c r="A278" s="445" t="e">
        <f>A255+A290</f>
        <v>#REF!</v>
      </c>
      <c r="B278" s="433"/>
      <c r="D278" s="451" t="e">
        <f>(A277+D268)*D267</f>
        <v>#REF!</v>
      </c>
      <c r="F278" s="417"/>
      <c r="G278" s="445" t="e">
        <f t="shared" si="1443"/>
        <v>#REF!</v>
      </c>
      <c r="I278" s="235"/>
      <c r="J278" s="451" t="e">
        <f>(G277+J268)*J267</f>
        <v>#REF!</v>
      </c>
      <c r="K278" s="235"/>
      <c r="L278" s="417"/>
      <c r="M278" s="445" t="e">
        <f t="shared" si="1444"/>
        <v>#REF!</v>
      </c>
      <c r="N278" s="417"/>
      <c r="O278" s="235"/>
      <c r="P278" s="451" t="e">
        <f>(M277+P268)*P267</f>
        <v>#REF!</v>
      </c>
      <c r="Q278" s="235"/>
      <c r="R278" s="417"/>
      <c r="S278" s="445" t="e">
        <f t="shared" si="1445"/>
        <v>#REF!</v>
      </c>
      <c r="T278" s="417"/>
      <c r="U278" s="235"/>
      <c r="V278" s="451" t="e">
        <f>(S277+V268)*V267</f>
        <v>#REF!</v>
      </c>
      <c r="X278" s="417"/>
      <c r="Y278" s="445" t="e">
        <f t="shared" si="1446"/>
        <v>#REF!</v>
      </c>
      <c r="Z278" s="417"/>
      <c r="AA278" s="235"/>
      <c r="AB278" s="451" t="e">
        <f>(Y277+AB268)*AB267</f>
        <v>#REF!</v>
      </c>
      <c r="AC278" s="235"/>
      <c r="AD278" s="417"/>
      <c r="AE278" s="445" t="e">
        <f t="shared" si="1447"/>
        <v>#REF!</v>
      </c>
      <c r="AF278" s="417"/>
      <c r="AG278" s="235"/>
      <c r="AH278" s="451" t="e">
        <f>(AE277+AH268)*AH267</f>
        <v>#REF!</v>
      </c>
      <c r="AJ278" s="417"/>
      <c r="AK278" s="445" t="e">
        <f t="shared" si="1448"/>
        <v>#REF!</v>
      </c>
      <c r="AL278" s="417"/>
      <c r="AM278" s="235"/>
      <c r="AN278" s="451" t="e">
        <f>(AK277+AN268)*AN267</f>
        <v>#REF!</v>
      </c>
      <c r="AP278" s="417"/>
      <c r="AQ278" s="445" t="e">
        <f t="shared" si="1449"/>
        <v>#REF!</v>
      </c>
      <c r="AR278" s="417"/>
      <c r="AS278" s="235"/>
      <c r="AT278" s="451" t="e">
        <f>(AQ277+AT268)*AT267</f>
        <v>#REF!</v>
      </c>
      <c r="AV278" s="417"/>
      <c r="AW278" s="445" t="e">
        <f t="shared" si="1450"/>
        <v>#REF!</v>
      </c>
      <c r="AX278" s="417"/>
      <c r="AY278" s="235"/>
      <c r="AZ278" s="451" t="e">
        <f>(AW277+AZ268)*AZ267</f>
        <v>#REF!</v>
      </c>
      <c r="BA278" s="235"/>
      <c r="BB278" s="417"/>
      <c r="BC278" s="445" t="e">
        <f t="shared" si="1451"/>
        <v>#REF!</v>
      </c>
      <c r="BD278" s="417"/>
      <c r="BE278" s="235"/>
      <c r="BF278" s="451" t="e">
        <f>(BC277+BF268)*BF267</f>
        <v>#REF!</v>
      </c>
      <c r="BH278" s="417"/>
      <c r="BI278" s="445" t="e">
        <f t="shared" si="1452"/>
        <v>#REF!</v>
      </c>
      <c r="BJ278" s="417"/>
      <c r="BK278" s="235"/>
      <c r="BL278" s="451" t="e">
        <f>(BI277+BL268)*BL267</f>
        <v>#REF!</v>
      </c>
      <c r="BN278" s="417"/>
      <c r="BO278" s="445" t="e">
        <f t="shared" si="1453"/>
        <v>#REF!</v>
      </c>
      <c r="BP278" s="417"/>
      <c r="BQ278" s="235"/>
      <c r="BR278" s="451" t="e">
        <f>(BO277+BR268)*BR267</f>
        <v>#REF!</v>
      </c>
      <c r="BT278" s="417"/>
      <c r="BU278" s="445" t="e">
        <f t="shared" si="1454"/>
        <v>#REF!</v>
      </c>
      <c r="BV278" s="417"/>
      <c r="BW278" s="235"/>
      <c r="BX278" s="451" t="e">
        <f>(BU277+BX268)*BX267</f>
        <v>#REF!</v>
      </c>
      <c r="BZ278" s="433"/>
      <c r="CA278" s="445" t="e">
        <f t="shared" si="1455"/>
        <v>#REF!</v>
      </c>
      <c r="CB278" s="417"/>
      <c r="CC278" s="235"/>
      <c r="CD278" s="451" t="e">
        <f>(CA277+CD268)*CD267</f>
        <v>#REF!</v>
      </c>
      <c r="CF278" s="417"/>
      <c r="CG278" s="445" t="e">
        <f t="shared" si="1456"/>
        <v>#REF!</v>
      </c>
      <c r="CH278" s="417"/>
      <c r="CJ278" s="451" t="e">
        <f>(CG277+CJ268)*CJ267</f>
        <v>#REF!</v>
      </c>
      <c r="CL278" s="433"/>
    </row>
    <row r="279">
      <c r="A279" s="445" t="e">
        <f>A256+A289</f>
        <v>#REF!</v>
      </c>
      <c r="B279" s="433"/>
      <c r="D279" s="451" t="e">
        <f>(A278+D268)*D267</f>
        <v>#REF!</v>
      </c>
      <c r="F279" s="417"/>
      <c r="G279" s="445" t="e">
        <f t="shared" si="1443"/>
        <v>#REF!</v>
      </c>
      <c r="I279" s="235"/>
      <c r="J279" s="451" t="e">
        <f>(G278+J268)*J267</f>
        <v>#REF!</v>
      </c>
      <c r="K279" s="235"/>
      <c r="L279" s="417"/>
      <c r="M279" s="445" t="e">
        <f t="shared" si="1444"/>
        <v>#REF!</v>
      </c>
      <c r="N279" s="417"/>
      <c r="O279" s="235"/>
      <c r="P279" s="451" t="e">
        <f>(M278+P268)*P267</f>
        <v>#REF!</v>
      </c>
      <c r="Q279" s="235"/>
      <c r="R279" s="417"/>
      <c r="S279" s="445" t="e">
        <f t="shared" si="1445"/>
        <v>#REF!</v>
      </c>
      <c r="T279" s="433"/>
      <c r="U279" s="235"/>
      <c r="V279" s="451" t="e">
        <f>(S278+V268)*V267</f>
        <v>#REF!</v>
      </c>
      <c r="X279" s="417"/>
      <c r="Y279" s="445" t="e">
        <f t="shared" si="1446"/>
        <v>#REF!</v>
      </c>
      <c r="Z279" s="433"/>
      <c r="AA279" s="235"/>
      <c r="AB279" s="451" t="e">
        <f>(Y278+AB268)*AB267</f>
        <v>#REF!</v>
      </c>
      <c r="AC279" s="235"/>
      <c r="AD279" s="417"/>
      <c r="AE279" s="445" t="e">
        <f t="shared" si="1447"/>
        <v>#REF!</v>
      </c>
      <c r="AF279" s="433"/>
      <c r="AG279" s="235"/>
      <c r="AH279" s="451" t="e">
        <f>(AE278+AH268)*AH267</f>
        <v>#REF!</v>
      </c>
      <c r="AJ279" s="417"/>
      <c r="AK279" s="445" t="e">
        <f t="shared" si="1448"/>
        <v>#REF!</v>
      </c>
      <c r="AL279" s="433"/>
      <c r="AM279" s="235"/>
      <c r="AN279" s="451" t="e">
        <f>(AK278+AN268)*AN267</f>
        <v>#REF!</v>
      </c>
      <c r="AP279" s="417"/>
      <c r="AQ279" s="445" t="e">
        <f t="shared" si="1449"/>
        <v>#REF!</v>
      </c>
      <c r="AR279" s="433"/>
      <c r="AS279" s="235"/>
      <c r="AT279" s="451" t="e">
        <f>(AQ278+AT268)*AT267</f>
        <v>#REF!</v>
      </c>
      <c r="AV279" s="417"/>
      <c r="AW279" s="445" t="e">
        <f t="shared" si="1450"/>
        <v>#REF!</v>
      </c>
      <c r="AX279" s="433"/>
      <c r="AY279" s="235"/>
      <c r="AZ279" s="451" t="e">
        <f>(AW278+AZ268)*AZ267</f>
        <v>#REF!</v>
      </c>
      <c r="BA279" s="235"/>
      <c r="BB279" s="417"/>
      <c r="BC279" s="445" t="e">
        <f t="shared" si="1451"/>
        <v>#REF!</v>
      </c>
      <c r="BD279" s="433"/>
      <c r="BE279" s="235"/>
      <c r="BF279" s="451" t="e">
        <f>(BC278+BF268)*BF267</f>
        <v>#REF!</v>
      </c>
      <c r="BH279" s="417"/>
      <c r="BI279" s="445" t="e">
        <f t="shared" si="1452"/>
        <v>#REF!</v>
      </c>
      <c r="BJ279" s="433"/>
      <c r="BK279" s="235"/>
      <c r="BL279" s="451" t="e">
        <f>(BI278+BL268)*BL267</f>
        <v>#REF!</v>
      </c>
      <c r="BN279" s="417"/>
      <c r="BO279" s="445" t="e">
        <f t="shared" si="1453"/>
        <v>#REF!</v>
      </c>
      <c r="BP279" s="433"/>
      <c r="BQ279" s="235"/>
      <c r="BR279" s="451" t="e">
        <f>(BO278+BR268)*BR267</f>
        <v>#REF!</v>
      </c>
      <c r="BT279" s="417"/>
      <c r="BU279" s="445" t="e">
        <f t="shared" si="1454"/>
        <v>#REF!</v>
      </c>
      <c r="BV279" s="433"/>
      <c r="BW279" s="235"/>
      <c r="BX279" s="451" t="e">
        <f>(BU278+BX268)*BX267</f>
        <v>#REF!</v>
      </c>
      <c r="BZ279" s="433"/>
      <c r="CA279" s="445" t="e">
        <f t="shared" si="1455"/>
        <v>#REF!</v>
      </c>
      <c r="CB279" s="433"/>
      <c r="CC279" s="235"/>
      <c r="CD279" s="451" t="e">
        <f>(CA278+CD268)*CD267</f>
        <v>#REF!</v>
      </c>
      <c r="CF279" s="417"/>
      <c r="CG279" s="445" t="e">
        <f t="shared" si="1456"/>
        <v>#REF!</v>
      </c>
      <c r="CH279" s="433"/>
      <c r="CJ279" s="451" t="e">
        <f>(CG278+CJ268)*CJ267</f>
        <v>#REF!</v>
      </c>
      <c r="CL279" s="433"/>
    </row>
    <row r="280">
      <c r="A280" s="445" t="e">
        <f>A257+A288</f>
        <v>#REF!</v>
      </c>
      <c r="B280" s="433"/>
      <c r="D280" s="451" t="e">
        <f>(A279+D268)*D267</f>
        <v>#REF!</v>
      </c>
      <c r="F280" s="417"/>
      <c r="G280" s="445" t="e">
        <f t="shared" si="1443"/>
        <v>#REF!</v>
      </c>
      <c r="I280" s="235"/>
      <c r="J280" s="451" t="e">
        <f>(G279+J268)*J267</f>
        <v>#REF!</v>
      </c>
      <c r="K280" s="235"/>
      <c r="L280" s="417"/>
      <c r="M280" s="445" t="e">
        <f t="shared" si="1444"/>
        <v>#REF!</v>
      </c>
      <c r="N280" s="417"/>
      <c r="O280" s="235"/>
      <c r="P280" s="451" t="e">
        <f>(M279+P268)*P267</f>
        <v>#REF!</v>
      </c>
      <c r="Q280" s="235"/>
      <c r="R280" s="417"/>
      <c r="S280" s="445" t="e">
        <f t="shared" si="1445"/>
        <v>#REF!</v>
      </c>
      <c r="T280" s="433"/>
      <c r="U280" s="235"/>
      <c r="V280" s="451" t="e">
        <f>(S279+V268)*V267</f>
        <v>#REF!</v>
      </c>
      <c r="X280" s="417"/>
      <c r="Y280" s="445" t="e">
        <f t="shared" si="1446"/>
        <v>#REF!</v>
      </c>
      <c r="Z280" s="433"/>
      <c r="AA280" s="235"/>
      <c r="AB280" s="451" t="e">
        <f>(Y279+AB268)*AB267</f>
        <v>#REF!</v>
      </c>
      <c r="AC280" s="235"/>
      <c r="AD280" s="417"/>
      <c r="AE280" s="445" t="e">
        <f t="shared" si="1447"/>
        <v>#REF!</v>
      </c>
      <c r="AF280" s="433"/>
      <c r="AG280" s="235"/>
      <c r="AH280" s="451" t="e">
        <f>(AE279+AH268)*AH267</f>
        <v>#REF!</v>
      </c>
      <c r="AJ280" s="417"/>
      <c r="AK280" s="445" t="e">
        <f t="shared" si="1448"/>
        <v>#REF!</v>
      </c>
      <c r="AL280" s="433"/>
      <c r="AM280" s="235"/>
      <c r="AN280" s="451" t="e">
        <f>(AK279+AN268)*AN267</f>
        <v>#REF!</v>
      </c>
      <c r="AP280" s="417"/>
      <c r="AQ280" s="445" t="e">
        <f t="shared" si="1449"/>
        <v>#REF!</v>
      </c>
      <c r="AR280" s="433"/>
      <c r="AS280" s="235"/>
      <c r="AT280" s="451" t="e">
        <f>(AQ279+AT268)*AT267</f>
        <v>#REF!</v>
      </c>
      <c r="AV280" s="417"/>
      <c r="AW280" s="445" t="e">
        <f t="shared" si="1450"/>
        <v>#REF!</v>
      </c>
      <c r="AX280" s="433"/>
      <c r="AY280" s="235"/>
      <c r="AZ280" s="451" t="e">
        <f>(AW279+AZ268)*AZ267</f>
        <v>#REF!</v>
      </c>
      <c r="BA280" s="235"/>
      <c r="BB280" s="417"/>
      <c r="BC280" s="445" t="e">
        <f t="shared" si="1451"/>
        <v>#REF!</v>
      </c>
      <c r="BD280" s="433"/>
      <c r="BE280" s="235"/>
      <c r="BF280" s="451" t="e">
        <f>(BC279+BF268)*BF267</f>
        <v>#REF!</v>
      </c>
      <c r="BH280" s="417"/>
      <c r="BI280" s="445" t="e">
        <f t="shared" si="1452"/>
        <v>#REF!</v>
      </c>
      <c r="BJ280" s="433"/>
      <c r="BK280" s="235"/>
      <c r="BL280" s="451" t="e">
        <f>(BI279+BL268)*BL267</f>
        <v>#REF!</v>
      </c>
      <c r="BN280" s="417"/>
      <c r="BO280" s="445" t="e">
        <f t="shared" si="1453"/>
        <v>#REF!</v>
      </c>
      <c r="BP280" s="433"/>
      <c r="BQ280" s="235"/>
      <c r="BR280" s="451" t="e">
        <f>(BO279+BR268)*BR267</f>
        <v>#REF!</v>
      </c>
      <c r="BT280" s="417"/>
      <c r="BU280" s="445" t="e">
        <f t="shared" si="1454"/>
        <v>#REF!</v>
      </c>
      <c r="BV280" s="433"/>
      <c r="BW280" s="235"/>
      <c r="BX280" s="451" t="e">
        <f>(BU279+BX268)*BX267</f>
        <v>#REF!</v>
      </c>
      <c r="BZ280" s="433"/>
      <c r="CA280" s="445" t="e">
        <f t="shared" si="1455"/>
        <v>#REF!</v>
      </c>
      <c r="CB280" s="433"/>
      <c r="CC280" s="235"/>
      <c r="CD280" s="451" t="e">
        <f>(CA279+CD268)*CD267</f>
        <v>#REF!</v>
      </c>
      <c r="CF280" s="417"/>
      <c r="CG280" s="445" t="e">
        <f t="shared" si="1456"/>
        <v>#REF!</v>
      </c>
      <c r="CH280" s="433"/>
      <c r="CJ280" s="451" t="e">
        <f>(CG279+CJ268)*CJ267</f>
        <v>#REF!</v>
      </c>
      <c r="CL280" s="433"/>
    </row>
    <row r="281">
      <c r="A281" s="445" t="e">
        <f>A258+A287</f>
        <v>#REF!</v>
      </c>
      <c r="B281" s="433"/>
      <c r="D281" s="451" t="e">
        <f>(A280+D268)*D267</f>
        <v>#REF!</v>
      </c>
      <c r="F281" s="417"/>
      <c r="G281" s="445" t="e">
        <f t="shared" si="1443"/>
        <v>#REF!</v>
      </c>
      <c r="H281" s="417"/>
      <c r="I281" s="235"/>
      <c r="J281" s="451" t="e">
        <f>(G280+J268)*J267</f>
        <v>#REF!</v>
      </c>
      <c r="K281" s="235"/>
      <c r="L281" s="417"/>
      <c r="M281" s="445" t="e">
        <f t="shared" si="1444"/>
        <v>#REF!</v>
      </c>
      <c r="N281" s="417"/>
      <c r="O281" s="235"/>
      <c r="P281" s="451" t="e">
        <f>(M280+P268)*P267</f>
        <v>#REF!</v>
      </c>
      <c r="Q281" s="235"/>
      <c r="R281" s="417"/>
      <c r="S281" s="445" t="e">
        <f t="shared" si="1445"/>
        <v>#REF!</v>
      </c>
      <c r="T281" s="433"/>
      <c r="U281" s="235"/>
      <c r="V281" s="451" t="e">
        <f>(S280+V268)*V267</f>
        <v>#REF!</v>
      </c>
      <c r="X281" s="417"/>
      <c r="Y281" s="445" t="e">
        <f t="shared" si="1446"/>
        <v>#REF!</v>
      </c>
      <c r="Z281" s="433"/>
      <c r="AA281" s="235"/>
      <c r="AB281" s="451" t="e">
        <f>(Y280+AB268)*AB267</f>
        <v>#REF!</v>
      </c>
      <c r="AC281" s="235"/>
      <c r="AD281" s="417"/>
      <c r="AE281" s="445" t="e">
        <f t="shared" si="1447"/>
        <v>#REF!</v>
      </c>
      <c r="AF281" s="433"/>
      <c r="AG281" s="235"/>
      <c r="AH281" s="451" t="e">
        <f>(AE280+AH268)*AH267</f>
        <v>#REF!</v>
      </c>
      <c r="AJ281" s="417"/>
      <c r="AK281" s="445" t="e">
        <f t="shared" si="1448"/>
        <v>#REF!</v>
      </c>
      <c r="AL281" s="433"/>
      <c r="AM281" s="235"/>
      <c r="AN281" s="451" t="e">
        <f>(AK280+AN268)*AN267</f>
        <v>#REF!</v>
      </c>
      <c r="AP281" s="417"/>
      <c r="AQ281" s="445" t="e">
        <f t="shared" si="1449"/>
        <v>#REF!</v>
      </c>
      <c r="AR281" s="433"/>
      <c r="AS281" s="235"/>
      <c r="AT281" s="451" t="e">
        <f>(AQ280+AT268)*AT267</f>
        <v>#REF!</v>
      </c>
      <c r="AV281" s="417"/>
      <c r="AW281" s="445" t="e">
        <f t="shared" si="1450"/>
        <v>#REF!</v>
      </c>
      <c r="AX281" s="433"/>
      <c r="AY281" s="235"/>
      <c r="AZ281" s="451" t="e">
        <f>(AW280+AZ268)*AZ267</f>
        <v>#REF!</v>
      </c>
      <c r="BA281" s="235"/>
      <c r="BB281" s="417"/>
      <c r="BC281" s="445" t="e">
        <f t="shared" si="1451"/>
        <v>#REF!</v>
      </c>
      <c r="BD281" s="433"/>
      <c r="BE281" s="235"/>
      <c r="BF281" s="451" t="e">
        <f>(BC280+BF268)*BF267</f>
        <v>#REF!</v>
      </c>
      <c r="BH281" s="417"/>
      <c r="BI281" s="445" t="e">
        <f t="shared" si="1452"/>
        <v>#REF!</v>
      </c>
      <c r="BJ281" s="433"/>
      <c r="BK281" s="235"/>
      <c r="BL281" s="451" t="e">
        <f>(BI280+BL268)*BL267</f>
        <v>#REF!</v>
      </c>
      <c r="BN281" s="417"/>
      <c r="BO281" s="445" t="e">
        <f t="shared" si="1453"/>
        <v>#REF!</v>
      </c>
      <c r="BP281" s="433"/>
      <c r="BQ281" s="235"/>
      <c r="BR281" s="451" t="e">
        <f>(BO280+BR268)*BR267</f>
        <v>#REF!</v>
      </c>
      <c r="BT281" s="417"/>
      <c r="BU281" s="445" t="e">
        <f t="shared" si="1454"/>
        <v>#REF!</v>
      </c>
      <c r="BV281" s="433"/>
      <c r="BW281" s="235"/>
      <c r="BX281" s="451" t="e">
        <f>(BU280+BX268)*BX267</f>
        <v>#REF!</v>
      </c>
      <c r="BZ281" s="433"/>
      <c r="CA281" s="445" t="e">
        <f t="shared" si="1455"/>
        <v>#REF!</v>
      </c>
      <c r="CB281" s="433"/>
      <c r="CC281" s="235"/>
      <c r="CD281" s="451" t="e">
        <f>(CA280+CD268)*CD267</f>
        <v>#REF!</v>
      </c>
      <c r="CF281" s="417"/>
      <c r="CG281" s="445" t="e">
        <f t="shared" si="1456"/>
        <v>#REF!</v>
      </c>
      <c r="CH281" s="433"/>
      <c r="CJ281" s="451" t="e">
        <f>(CG280+CJ268)*CJ267</f>
        <v>#REF!</v>
      </c>
      <c r="CL281" s="433"/>
    </row>
    <row r="282">
      <c r="A282" s="445">
        <f>-AB360</f>
        <v>0</v>
      </c>
      <c r="B282" s="433"/>
      <c r="D282" s="451" t="e">
        <f>(A281+D268)*D267</f>
        <v>#REF!</v>
      </c>
      <c r="F282" s="417"/>
      <c r="G282" s="445">
        <f t="shared" si="1443"/>
        <v>0</v>
      </c>
      <c r="H282" s="417"/>
      <c r="I282" s="235"/>
      <c r="J282" s="451" t="e">
        <f>(G281+J268)*J267</f>
        <v>#REF!</v>
      </c>
      <c r="K282" s="235"/>
      <c r="L282" s="417"/>
      <c r="M282" s="445">
        <f t="shared" si="1444"/>
        <v>0</v>
      </c>
      <c r="N282" s="417"/>
      <c r="O282" s="235"/>
      <c r="P282" s="451" t="e">
        <f>(M281+P268)*P267</f>
        <v>#REF!</v>
      </c>
      <c r="Q282" s="235"/>
      <c r="R282" s="417"/>
      <c r="S282" s="445">
        <f t="shared" si="1445"/>
        <v>0</v>
      </c>
      <c r="T282" s="433"/>
      <c r="U282" s="235"/>
      <c r="V282" s="451" t="e">
        <f>(S281+V268)*V267</f>
        <v>#REF!</v>
      </c>
      <c r="X282" s="417"/>
      <c r="Y282" s="445">
        <f t="shared" si="1446"/>
        <v>0</v>
      </c>
      <c r="Z282" s="433"/>
      <c r="AA282" s="235"/>
      <c r="AB282" s="451" t="e">
        <f>(Y281+AB268)*AB267</f>
        <v>#REF!</v>
      </c>
      <c r="AC282" s="235"/>
      <c r="AD282" s="417"/>
      <c r="AE282" s="445">
        <f t="shared" si="1447"/>
        <v>0</v>
      </c>
      <c r="AF282" s="433"/>
      <c r="AG282" s="235"/>
      <c r="AH282" s="451" t="e">
        <f>(AE281+AH268)*AH267</f>
        <v>#REF!</v>
      </c>
      <c r="AJ282" s="417"/>
      <c r="AK282" s="445">
        <f t="shared" si="1448"/>
        <v>0</v>
      </c>
      <c r="AL282" s="433"/>
      <c r="AM282" s="235"/>
      <c r="AN282" s="451" t="e">
        <f>(AK281+AN268)*AN267</f>
        <v>#REF!</v>
      </c>
      <c r="AP282" s="417"/>
      <c r="AQ282" s="445">
        <f t="shared" si="1449"/>
        <v>0</v>
      </c>
      <c r="AR282" s="433"/>
      <c r="AS282" s="235"/>
      <c r="AT282" s="451" t="e">
        <f>(AQ281+AT268)*AT267</f>
        <v>#REF!</v>
      </c>
      <c r="AV282" s="417"/>
      <c r="AW282" s="445">
        <f t="shared" si="1450"/>
        <v>0</v>
      </c>
      <c r="AX282" s="433"/>
      <c r="AY282" s="235"/>
      <c r="AZ282" s="451" t="e">
        <f>(AW281+AZ268)*AZ267</f>
        <v>#REF!</v>
      </c>
      <c r="BA282" s="235"/>
      <c r="BB282" s="417"/>
      <c r="BC282" s="445">
        <f t="shared" si="1451"/>
        <v>0</v>
      </c>
      <c r="BD282" s="433"/>
      <c r="BE282" s="235"/>
      <c r="BF282" s="451" t="e">
        <f>(BC281+BF268)*BF267</f>
        <v>#REF!</v>
      </c>
      <c r="BH282" s="417"/>
      <c r="BI282" s="445">
        <f t="shared" si="1452"/>
        <v>0</v>
      </c>
      <c r="BJ282" s="433"/>
      <c r="BK282" s="235"/>
      <c r="BL282" s="451" t="e">
        <f>(BI281+BL268)*BL267</f>
        <v>#REF!</v>
      </c>
      <c r="BN282" s="417"/>
      <c r="BO282" s="445">
        <f t="shared" si="1453"/>
        <v>0</v>
      </c>
      <c r="BP282" s="433"/>
      <c r="BQ282" s="235"/>
      <c r="BR282" s="451" t="e">
        <f>(BO281+BR268)*BR267</f>
        <v>#REF!</v>
      </c>
      <c r="BT282" s="417"/>
      <c r="BU282" s="445">
        <f t="shared" si="1454"/>
        <v>0</v>
      </c>
      <c r="BV282" s="433"/>
      <c r="BW282" s="235"/>
      <c r="BX282" s="451" t="e">
        <f>(BU281+BX268)*BX267</f>
        <v>#REF!</v>
      </c>
      <c r="BZ282" s="433"/>
      <c r="CA282" s="445">
        <f t="shared" si="1455"/>
        <v>0</v>
      </c>
      <c r="CB282" s="433"/>
      <c r="CC282" s="235"/>
      <c r="CD282" s="451" t="e">
        <f>(CA281+CD268)*CD267</f>
        <v>#REF!</v>
      </c>
      <c r="CF282" s="417"/>
      <c r="CG282" s="445">
        <f t="shared" si="1456"/>
        <v>0</v>
      </c>
      <c r="CH282" s="433"/>
      <c r="CJ282" s="451" t="e">
        <f>(CG281+CJ268)*CJ267</f>
        <v>#REF!</v>
      </c>
      <c r="CL282" s="433"/>
    </row>
    <row r="283" ht="16.199999999999999">
      <c r="A283" s="445" t="e">
        <f>A260+A285</f>
        <v>#REF!</v>
      </c>
      <c r="B283" s="433"/>
      <c r="D283" s="452" t="e">
        <f>(A282+D268)*D267</f>
        <v>#REF!</v>
      </c>
      <c r="F283" s="417"/>
      <c r="G283" s="445" t="e">
        <f t="shared" si="1443"/>
        <v>#REF!</v>
      </c>
      <c r="H283" s="417"/>
      <c r="I283" s="235"/>
      <c r="J283" s="452" t="e">
        <f>(G282+J268)*J267</f>
        <v>#REF!</v>
      </c>
      <c r="K283" s="235"/>
      <c r="L283" s="417"/>
      <c r="M283" s="445" t="e">
        <f t="shared" si="1444"/>
        <v>#REF!</v>
      </c>
      <c r="N283" s="417"/>
      <c r="O283" s="235"/>
      <c r="P283" s="452" t="e">
        <f>(M282+P268)*P267</f>
        <v>#REF!</v>
      </c>
      <c r="Q283" s="235"/>
      <c r="R283" s="417"/>
      <c r="S283" s="445" t="e">
        <f t="shared" si="1445"/>
        <v>#REF!</v>
      </c>
      <c r="T283" s="433"/>
      <c r="U283" s="235"/>
      <c r="V283" s="452" t="e">
        <f>(S282+V268)*V267</f>
        <v>#REF!</v>
      </c>
      <c r="X283" s="417"/>
      <c r="Y283" s="445" t="e">
        <f t="shared" si="1446"/>
        <v>#REF!</v>
      </c>
      <c r="Z283" s="433"/>
      <c r="AA283" s="235"/>
      <c r="AB283" s="452" t="e">
        <f>(Y282+AB268)*AB267</f>
        <v>#REF!</v>
      </c>
      <c r="AC283" s="235"/>
      <c r="AD283" s="417"/>
      <c r="AE283" s="445" t="e">
        <f t="shared" si="1447"/>
        <v>#REF!</v>
      </c>
      <c r="AF283" s="433"/>
      <c r="AG283" s="235"/>
      <c r="AH283" s="452" t="e">
        <f>(AE282+AH268)*AH267</f>
        <v>#REF!</v>
      </c>
      <c r="AJ283" s="417"/>
      <c r="AK283" s="445" t="e">
        <f t="shared" si="1448"/>
        <v>#REF!</v>
      </c>
      <c r="AL283" s="433"/>
      <c r="AM283" s="235"/>
      <c r="AN283" s="452" t="e">
        <f>(AK282+AN268)*AN267</f>
        <v>#REF!</v>
      </c>
      <c r="AP283" s="417"/>
      <c r="AQ283" s="445" t="e">
        <f t="shared" si="1449"/>
        <v>#REF!</v>
      </c>
      <c r="AR283" s="433"/>
      <c r="AS283" s="235"/>
      <c r="AT283" s="452" t="e">
        <f>(AQ282+AT268)*AT267</f>
        <v>#REF!</v>
      </c>
      <c r="AV283" s="417"/>
      <c r="AW283" s="445" t="e">
        <f t="shared" si="1450"/>
        <v>#REF!</v>
      </c>
      <c r="AX283" s="433"/>
      <c r="AY283" s="235"/>
      <c r="AZ283" s="452" t="e">
        <f>(AW282+AZ268)*AZ267</f>
        <v>#REF!</v>
      </c>
      <c r="BA283" s="235"/>
      <c r="BB283" s="417"/>
      <c r="BC283" s="445" t="e">
        <f t="shared" si="1451"/>
        <v>#REF!</v>
      </c>
      <c r="BD283" s="433"/>
      <c r="BE283" s="235"/>
      <c r="BF283" s="452" t="e">
        <f>(BC282+BF268)*BF267</f>
        <v>#REF!</v>
      </c>
      <c r="BH283" s="417"/>
      <c r="BI283" s="445" t="e">
        <f t="shared" si="1452"/>
        <v>#REF!</v>
      </c>
      <c r="BJ283" s="433"/>
      <c r="BK283" s="235"/>
      <c r="BL283" s="452" t="e">
        <f>(BI282+BL268)*BL267</f>
        <v>#REF!</v>
      </c>
      <c r="BN283" s="417"/>
      <c r="BO283" s="445" t="e">
        <f t="shared" si="1453"/>
        <v>#REF!</v>
      </c>
      <c r="BP283" s="433"/>
      <c r="BQ283" s="235"/>
      <c r="BR283" s="452" t="e">
        <f>(BO282+BR268)*BR267</f>
        <v>#REF!</v>
      </c>
      <c r="BT283" s="417"/>
      <c r="BU283" s="445" t="e">
        <f t="shared" si="1454"/>
        <v>#REF!</v>
      </c>
      <c r="BV283" s="433"/>
      <c r="BW283" s="235"/>
      <c r="BX283" s="452" t="e">
        <f>(BU282+BX268)*BX267</f>
        <v>#REF!</v>
      </c>
      <c r="BZ283" s="433"/>
      <c r="CA283" s="445" t="e">
        <f t="shared" si="1455"/>
        <v>#REF!</v>
      </c>
      <c r="CB283" s="433"/>
      <c r="CC283" s="235"/>
      <c r="CD283" s="452" t="e">
        <f>(CA282+CD268)*CD267</f>
        <v>#REF!</v>
      </c>
      <c r="CF283" s="417"/>
      <c r="CG283" s="445" t="e">
        <f t="shared" si="1456"/>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1457">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1457"/>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1457"/>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1457"/>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1457"/>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1457"/>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1457"/>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1457"/>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1457"/>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1457"/>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1457"/>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1457"/>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1457"/>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1457"/>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1457"/>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1444"/>
        <v>17815</v>
      </c>
      <c r="N303" s="433"/>
      <c r="O303" s="540"/>
      <c r="P303" s="541"/>
      <c r="Q303" s="542"/>
      <c r="R303" s="543" t="s">
        <v>823</v>
      </c>
      <c r="S303" s="417">
        <f t="shared" si="1445"/>
        <v>17815</v>
      </c>
      <c r="U303" s="540"/>
      <c r="V303" s="541"/>
      <c r="W303" s="542"/>
      <c r="X303" s="543" t="s">
        <v>823</v>
      </c>
      <c r="Y303" s="417">
        <f t="shared" si="1446"/>
        <v>17815</v>
      </c>
      <c r="Z303" s="417"/>
      <c r="AA303" s="540"/>
      <c r="AB303" s="541"/>
      <c r="AC303" s="542"/>
      <c r="AD303" s="543" t="s">
        <v>823</v>
      </c>
      <c r="AE303" s="417">
        <f t="shared" si="1447"/>
        <v>17815</v>
      </c>
      <c r="AG303" s="540"/>
      <c r="AH303" s="541"/>
      <c r="AI303" s="542"/>
      <c r="AJ303" s="543" t="s">
        <v>823</v>
      </c>
      <c r="AK303" s="417">
        <f t="shared" si="1448"/>
        <v>17815</v>
      </c>
      <c r="AL303" s="417"/>
      <c r="AM303" s="540"/>
      <c r="AN303" s="541"/>
      <c r="AO303" s="542"/>
      <c r="AP303" s="543" t="s">
        <v>823</v>
      </c>
      <c r="AQ303" s="417">
        <f t="shared" si="1449"/>
        <v>17815</v>
      </c>
      <c r="AR303" s="417"/>
      <c r="AS303" s="540"/>
      <c r="AT303" s="541"/>
      <c r="AU303" s="542"/>
      <c r="AV303" s="543" t="s">
        <v>823</v>
      </c>
      <c r="AW303" s="417">
        <f t="shared" si="1450"/>
        <v>17815</v>
      </c>
      <c r="AX303" s="417"/>
      <c r="AY303" s="540"/>
      <c r="AZ303" s="541"/>
      <c r="BA303" s="542"/>
      <c r="BB303" s="543" t="s">
        <v>823</v>
      </c>
      <c r="BC303" s="417">
        <f t="shared" si="1451"/>
        <v>17815</v>
      </c>
      <c r="BE303" s="540"/>
      <c r="BF303" s="541"/>
      <c r="BG303" s="542"/>
      <c r="BH303" s="543" t="s">
        <v>823</v>
      </c>
      <c r="BI303" s="417">
        <f t="shared" si="1452"/>
        <v>17815</v>
      </c>
      <c r="BJ303" s="417"/>
      <c r="BK303" s="540"/>
      <c r="BL303" s="541"/>
      <c r="BM303" s="542"/>
      <c r="BN303" s="543" t="s">
        <v>823</v>
      </c>
      <c r="BO303" s="417">
        <f t="shared" si="1453"/>
        <v>17815</v>
      </c>
      <c r="BP303" s="417"/>
      <c r="BQ303" s="540"/>
      <c r="BR303" s="541"/>
      <c r="BS303" s="542"/>
      <c r="BT303" s="543" t="s">
        <v>823</v>
      </c>
      <c r="BU303" s="417">
        <f t="shared" si="1454"/>
        <v>17815</v>
      </c>
      <c r="BV303" s="417"/>
      <c r="BW303" s="540"/>
      <c r="BX303" s="541"/>
      <c r="BY303" s="542"/>
      <c r="BZ303" s="433"/>
      <c r="CA303" s="417">
        <f t="shared" si="1455"/>
        <v>17815</v>
      </c>
      <c r="CB303" s="417"/>
      <c r="CC303" s="540"/>
      <c r="CD303" s="541"/>
      <c r="CE303" s="542"/>
      <c r="CF303" s="543" t="s">
        <v>823</v>
      </c>
      <c r="CG303" s="417">
        <f t="shared" si="1456"/>
        <v>17815</v>
      </c>
      <c r="CH303" s="417"/>
      <c r="CI303" s="540"/>
      <c r="CJ303" s="541"/>
      <c r="CK303" s="542"/>
      <c r="CL303" s="433"/>
    </row>
    <row r="304" ht="16.800000000000001" hidden="1">
      <c r="A304" s="235"/>
      <c r="B304" s="235"/>
      <c r="C304" s="544" t="s">
        <v>824</v>
      </c>
      <c r="D304" s="544"/>
      <c r="E304" s="545"/>
      <c r="F304" s="546" t="s">
        <v>825</v>
      </c>
      <c r="G304" s="547">
        <f>D316</f>
        <v>197989.89873223333</v>
      </c>
      <c r="H304" s="433"/>
      <c r="I304" s="548" t="s">
        <v>824</v>
      </c>
      <c r="J304" s="544"/>
      <c r="K304" s="545"/>
      <c r="L304" s="546" t="s">
        <v>825</v>
      </c>
      <c r="M304" s="547">
        <f t="shared" si="1444"/>
        <v>197989.89873223333</v>
      </c>
      <c r="N304" s="433"/>
      <c r="O304" s="548" t="s">
        <v>824</v>
      </c>
      <c r="P304" s="544"/>
      <c r="Q304" s="545"/>
      <c r="R304" s="546" t="s">
        <v>825</v>
      </c>
      <c r="S304" s="547">
        <f t="shared" si="1445"/>
        <v>197989.89873223333</v>
      </c>
      <c r="T304" s="433"/>
      <c r="U304" s="548" t="s">
        <v>824</v>
      </c>
      <c r="V304" s="544"/>
      <c r="W304" s="545"/>
      <c r="X304" s="546" t="s">
        <v>825</v>
      </c>
      <c r="Y304" s="547">
        <f t="shared" si="1446"/>
        <v>197989.89873223333</v>
      </c>
      <c r="Z304" s="433"/>
      <c r="AA304" s="548" t="s">
        <v>824</v>
      </c>
      <c r="AB304" s="544"/>
      <c r="AC304" s="545"/>
      <c r="AD304" s="546" t="s">
        <v>825</v>
      </c>
      <c r="AE304" s="547">
        <f t="shared" si="1447"/>
        <v>197989.89873223333</v>
      </c>
      <c r="AF304" s="433"/>
      <c r="AG304" s="548" t="s">
        <v>824</v>
      </c>
      <c r="AH304" s="544"/>
      <c r="AI304" s="545"/>
      <c r="AJ304" s="546" t="s">
        <v>825</v>
      </c>
      <c r="AK304" s="547">
        <f t="shared" si="1448"/>
        <v>197989.89873223333</v>
      </c>
      <c r="AL304" s="433"/>
      <c r="AM304" s="548" t="s">
        <v>824</v>
      </c>
      <c r="AN304" s="544"/>
      <c r="AO304" s="545"/>
      <c r="AP304" s="546" t="s">
        <v>825</v>
      </c>
      <c r="AQ304" s="547">
        <f t="shared" si="1449"/>
        <v>197989.89873223333</v>
      </c>
      <c r="AR304" s="433"/>
      <c r="AS304" s="548" t="s">
        <v>824</v>
      </c>
      <c r="AT304" s="544"/>
      <c r="AU304" s="545"/>
      <c r="AV304" s="546" t="s">
        <v>825</v>
      </c>
      <c r="AW304" s="547">
        <f t="shared" si="1450"/>
        <v>197989.89873223333</v>
      </c>
      <c r="AX304" s="433"/>
      <c r="AY304" s="548" t="s">
        <v>824</v>
      </c>
      <c r="AZ304" s="544"/>
      <c r="BA304" s="545"/>
      <c r="BB304" s="546" t="s">
        <v>825</v>
      </c>
      <c r="BC304" s="547">
        <f t="shared" si="1451"/>
        <v>197989.89873223333</v>
      </c>
      <c r="BD304" s="433"/>
      <c r="BE304" s="548" t="s">
        <v>824</v>
      </c>
      <c r="BF304" s="544"/>
      <c r="BG304" s="545"/>
      <c r="BH304" s="546" t="s">
        <v>825</v>
      </c>
      <c r="BI304" s="547">
        <f t="shared" si="1452"/>
        <v>197989.89873223333</v>
      </c>
      <c r="BJ304" s="433"/>
      <c r="BK304" s="548" t="s">
        <v>824</v>
      </c>
      <c r="BL304" s="544"/>
      <c r="BM304" s="545"/>
      <c r="BN304" s="546" t="s">
        <v>825</v>
      </c>
      <c r="BO304" s="547">
        <f t="shared" si="1453"/>
        <v>197989.89873223333</v>
      </c>
      <c r="BP304" s="433"/>
      <c r="BQ304" s="548" t="s">
        <v>824</v>
      </c>
      <c r="BR304" s="544"/>
      <c r="BS304" s="545"/>
      <c r="BT304" s="546" t="s">
        <v>825</v>
      </c>
      <c r="BU304" s="547">
        <f t="shared" si="1454"/>
        <v>197989.89873223333</v>
      </c>
      <c r="BV304" s="433"/>
      <c r="BW304" s="548" t="s">
        <v>824</v>
      </c>
      <c r="BX304" s="544"/>
      <c r="BY304" s="545"/>
      <c r="BZ304" s="235"/>
      <c r="CA304" s="547">
        <f t="shared" si="1455"/>
        <v>197989.89873223333</v>
      </c>
      <c r="CB304" s="433"/>
      <c r="CC304" s="548" t="s">
        <v>824</v>
      </c>
      <c r="CD304" s="544"/>
      <c r="CE304" s="545"/>
      <c r="CF304" s="546" t="s">
        <v>825</v>
      </c>
      <c r="CG304" s="547">
        <f t="shared" si="1456"/>
        <v>197989.89873223333</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6.199999999999999"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199999999999999"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6.199999999999999" hidden="1">
      <c r="A314" s="558" t="str">
        <f t="shared" ref="A314:A318" si="1458">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6.199999999999999" hidden="1">
      <c r="A315" s="450">
        <f t="shared" si="1458"/>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6.199999999999999" hidden="1">
      <c r="A316" s="450" t="str">
        <f t="shared" si="1458"/>
        <v>p.p.</v>
      </c>
      <c r="B316" s="559"/>
      <c r="C316" s="417" t="s">
        <v>387</v>
      </c>
      <c r="D316" s="451">
        <f>D339</f>
        <v>197989.89873223333</v>
      </c>
      <c r="E316" s="417"/>
      <c r="F316" s="433"/>
      <c r="G316" s="417"/>
      <c r="H316" s="433"/>
      <c r="I316" s="417"/>
      <c r="J316" s="451">
        <f>D316</f>
        <v>197989.89873223333</v>
      </c>
      <c r="K316" s="417"/>
      <c r="L316" s="433"/>
      <c r="M316" s="417"/>
      <c r="N316" s="433"/>
      <c r="O316" s="417"/>
      <c r="P316" s="451">
        <f>J316</f>
        <v>197989.89873223333</v>
      </c>
      <c r="Q316" s="417"/>
      <c r="R316" s="433"/>
      <c r="S316" s="417"/>
      <c r="T316" s="433"/>
      <c r="U316" s="417"/>
      <c r="V316" s="451">
        <f>P316</f>
        <v>197989.89873223333</v>
      </c>
      <c r="W316" s="417"/>
      <c r="X316" s="433"/>
      <c r="Y316" s="417"/>
      <c r="Z316" s="433"/>
      <c r="AA316" s="417"/>
      <c r="AB316" s="451">
        <f>V316</f>
        <v>197989.89873223333</v>
      </c>
      <c r="AC316" s="417"/>
      <c r="AD316" s="433"/>
      <c r="AE316" s="417"/>
      <c r="AF316" s="433"/>
      <c r="AG316" s="417"/>
      <c r="AH316" s="451">
        <f>AB316</f>
        <v>197989.89873223333</v>
      </c>
      <c r="AI316" s="417"/>
      <c r="AJ316" s="433"/>
      <c r="AK316" s="417"/>
      <c r="AL316" s="433"/>
      <c r="AM316" s="417"/>
      <c r="AN316" s="451">
        <f>AH316</f>
        <v>197989.89873223333</v>
      </c>
      <c r="AO316" s="417"/>
      <c r="AP316" s="433"/>
      <c r="AQ316" s="417"/>
      <c r="AR316" s="433"/>
      <c r="AS316" s="417"/>
      <c r="AT316" s="451">
        <f>AN316</f>
        <v>197989.89873223333</v>
      </c>
      <c r="AU316" s="417"/>
      <c r="AV316" s="433"/>
      <c r="AW316" s="417"/>
      <c r="AX316" s="433"/>
      <c r="AY316" s="417"/>
      <c r="AZ316" s="451">
        <f>AT316</f>
        <v>197989.89873223333</v>
      </c>
      <c r="BA316" s="417"/>
      <c r="BB316" s="433"/>
      <c r="BC316" s="417"/>
      <c r="BD316" s="433"/>
      <c r="BE316" s="417"/>
      <c r="BF316" s="451">
        <f>AZ316</f>
        <v>197989.89873223333</v>
      </c>
      <c r="BG316" s="417"/>
      <c r="BH316" s="433"/>
      <c r="BI316" s="417"/>
      <c r="BJ316" s="433"/>
      <c r="BK316" s="417"/>
      <c r="BL316" s="451">
        <f>BF316</f>
        <v>197989.89873223333</v>
      </c>
      <c r="BM316" s="417"/>
      <c r="BN316" s="433"/>
      <c r="BO316" s="417"/>
      <c r="BP316" s="433"/>
      <c r="BQ316" s="417"/>
      <c r="BR316" s="451">
        <f>BL316</f>
        <v>197989.89873223333</v>
      </c>
      <c r="BS316" s="417"/>
      <c r="BT316" s="433"/>
      <c r="BU316" s="417"/>
      <c r="BV316" s="433"/>
      <c r="BW316" s="417"/>
      <c r="BX316" s="451">
        <f>BR316</f>
        <v>197989.89873223333</v>
      </c>
      <c r="BY316" s="417"/>
      <c r="BZ316" s="235"/>
      <c r="CA316" s="417"/>
      <c r="CB316" s="433"/>
      <c r="CC316" s="417"/>
      <c r="CD316" s="451">
        <f>BX316</f>
        <v>197989.89873223333</v>
      </c>
      <c r="CE316" s="417"/>
      <c r="CF316" s="433"/>
      <c r="CG316" s="417"/>
      <c r="CH316" s="433"/>
      <c r="CI316" s="417"/>
      <c r="CJ316" s="451">
        <f>CD316</f>
        <v>197989.89873223333</v>
      </c>
      <c r="CK316" s="417"/>
      <c r="CL316" s="235"/>
    </row>
    <row r="317" ht="16.199999999999999" hidden="1">
      <c r="A317" s="560">
        <f t="shared" si="1458"/>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1458"/>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6.199999999999999" hidden="1">
      <c r="A319" s="235"/>
      <c r="B319" s="235"/>
      <c r="C319" s="562" t="s">
        <v>835</v>
      </c>
      <c r="D319" s="451">
        <f>D318*D314/2</f>
        <v>0</v>
      </c>
      <c r="E319" s="417"/>
      <c r="F319" s="433"/>
      <c r="G319" s="449"/>
      <c r="H319" s="433"/>
      <c r="I319" s="562" t="s">
        <v>835</v>
      </c>
      <c r="J319" s="451">
        <f>J318*J314/2</f>
        <v>0</v>
      </c>
      <c r="K319" s="417"/>
      <c r="L319" s="433"/>
      <c r="M319" s="449">
        <f t="shared" si="1444"/>
        <v>0</v>
      </c>
      <c r="N319" s="433"/>
      <c r="O319" s="562" t="s">
        <v>835</v>
      </c>
      <c r="P319" s="451">
        <f>P318*P314/2</f>
        <v>0</v>
      </c>
      <c r="Q319" s="417"/>
      <c r="R319" s="433"/>
      <c r="S319" s="449">
        <f t="shared" si="1445"/>
        <v>0</v>
      </c>
      <c r="T319" s="433"/>
      <c r="U319" s="562" t="s">
        <v>835</v>
      </c>
      <c r="V319" s="451">
        <f>V318*V314/2</f>
        <v>0</v>
      </c>
      <c r="W319" s="417"/>
      <c r="X319" s="433"/>
      <c r="Y319" s="449">
        <f t="shared" si="1446"/>
        <v>0</v>
      </c>
      <c r="Z319" s="433"/>
      <c r="AA319" s="562" t="s">
        <v>835</v>
      </c>
      <c r="AB319" s="451">
        <f>AB318*AB314/2</f>
        <v>0</v>
      </c>
      <c r="AC319" s="417"/>
      <c r="AD319" s="433"/>
      <c r="AE319" s="449">
        <f t="shared" si="1447"/>
        <v>0</v>
      </c>
      <c r="AF319" s="433"/>
      <c r="AG319" s="562" t="s">
        <v>835</v>
      </c>
      <c r="AH319" s="451">
        <f>AH318*AH314/2</f>
        <v>0</v>
      </c>
      <c r="AI319" s="417"/>
      <c r="AJ319" s="433"/>
      <c r="AK319" s="449">
        <f t="shared" si="1448"/>
        <v>0</v>
      </c>
      <c r="AL319" s="433"/>
      <c r="AM319" s="562" t="s">
        <v>835</v>
      </c>
      <c r="AN319" s="451">
        <f>AN318*AN314/2</f>
        <v>0</v>
      </c>
      <c r="AO319" s="417"/>
      <c r="AP319" s="433"/>
      <c r="AQ319" s="449">
        <f t="shared" si="1449"/>
        <v>0</v>
      </c>
      <c r="AR319" s="433"/>
      <c r="AS319" s="562" t="s">
        <v>835</v>
      </c>
      <c r="AT319" s="451">
        <f>AT318*AT314/2</f>
        <v>0</v>
      </c>
      <c r="AU319" s="417"/>
      <c r="AV319" s="433"/>
      <c r="AW319" s="449">
        <f t="shared" si="1450"/>
        <v>0</v>
      </c>
      <c r="AX319" s="433"/>
      <c r="AY319" s="562" t="s">
        <v>835</v>
      </c>
      <c r="AZ319" s="451">
        <f>AZ318*AZ314/2</f>
        <v>0</v>
      </c>
      <c r="BA319" s="417"/>
      <c r="BB319" s="433"/>
      <c r="BC319" s="449">
        <f t="shared" si="1451"/>
        <v>0</v>
      </c>
      <c r="BD319" s="433"/>
      <c r="BE319" s="562" t="s">
        <v>835</v>
      </c>
      <c r="BF319" s="451">
        <f>BF318*BF314/2</f>
        <v>0</v>
      </c>
      <c r="BG319" s="417"/>
      <c r="BH319" s="433"/>
      <c r="BI319" s="449">
        <f t="shared" si="1452"/>
        <v>0</v>
      </c>
      <c r="BJ319" s="433"/>
      <c r="BK319" s="562" t="s">
        <v>835</v>
      </c>
      <c r="BL319" s="451">
        <f>BL318*BL314/2</f>
        <v>0</v>
      </c>
      <c r="BM319" s="417"/>
      <c r="BN319" s="433"/>
      <c r="BO319" s="449">
        <f t="shared" si="1453"/>
        <v>0</v>
      </c>
      <c r="BP319" s="433"/>
      <c r="BQ319" s="562" t="s">
        <v>835</v>
      </c>
      <c r="BR319" s="451">
        <f>BR318*BR314/2</f>
        <v>0</v>
      </c>
      <c r="BS319" s="417"/>
      <c r="BT319" s="433"/>
      <c r="BU319" s="449">
        <f t="shared" si="1454"/>
        <v>0</v>
      </c>
      <c r="BV319" s="433"/>
      <c r="BW319" s="562" t="s">
        <v>835</v>
      </c>
      <c r="BX319" s="451">
        <f>BX318*BX314/2</f>
        <v>0</v>
      </c>
      <c r="BY319" s="417"/>
      <c r="BZ319" s="433"/>
      <c r="CA319" s="449">
        <f t="shared" si="1455"/>
        <v>0</v>
      </c>
      <c r="CB319" s="433"/>
      <c r="CC319" s="562" t="s">
        <v>835</v>
      </c>
      <c r="CD319" s="451">
        <f>CD318*CD314/2</f>
        <v>0</v>
      </c>
      <c r="CE319" s="417"/>
      <c r="CF319" s="433"/>
      <c r="CG319" s="449">
        <f t="shared" si="1456"/>
        <v>0</v>
      </c>
      <c r="CH319" s="433"/>
      <c r="CI319" s="562" t="s">
        <v>835</v>
      </c>
      <c r="CJ319" s="451">
        <f>CJ318*CJ314/2</f>
        <v>0</v>
      </c>
      <c r="CK319" s="417"/>
      <c r="CL319" s="433"/>
    </row>
    <row r="320" ht="16.199999999999999" hidden="1">
      <c r="A320" s="433"/>
      <c r="B320" s="235"/>
      <c r="C320" s="563" t="s">
        <v>836</v>
      </c>
      <c r="D320" s="451"/>
      <c r="E320" s="417"/>
      <c r="F320" s="433"/>
      <c r="G320" s="451"/>
      <c r="H320" s="433"/>
      <c r="I320" s="563" t="s">
        <v>836</v>
      </c>
      <c r="J320" s="451"/>
      <c r="K320" s="417"/>
      <c r="L320" s="433"/>
      <c r="M320" s="451">
        <f t="shared" si="1444"/>
        <v>0</v>
      </c>
      <c r="N320" s="433"/>
      <c r="O320" s="563" t="s">
        <v>836</v>
      </c>
      <c r="P320" s="451"/>
      <c r="Q320" s="417"/>
      <c r="R320" s="433"/>
      <c r="S320" s="451">
        <f t="shared" si="1445"/>
        <v>0</v>
      </c>
      <c r="T320" s="433"/>
      <c r="U320" s="563" t="s">
        <v>836</v>
      </c>
      <c r="V320" s="451"/>
      <c r="W320" s="417"/>
      <c r="X320" s="433"/>
      <c r="Y320" s="451">
        <f t="shared" si="1446"/>
        <v>0</v>
      </c>
      <c r="Z320" s="433"/>
      <c r="AA320" s="563" t="s">
        <v>836</v>
      </c>
      <c r="AB320" s="451"/>
      <c r="AC320" s="417"/>
      <c r="AD320" s="433"/>
      <c r="AE320" s="451">
        <f t="shared" si="1447"/>
        <v>0</v>
      </c>
      <c r="AF320" s="433"/>
      <c r="AG320" s="563" t="s">
        <v>836</v>
      </c>
      <c r="AH320" s="451"/>
      <c r="AI320" s="417"/>
      <c r="AJ320" s="433"/>
      <c r="AK320" s="451">
        <f t="shared" si="1448"/>
        <v>0</v>
      </c>
      <c r="AL320" s="433"/>
      <c r="AM320" s="563" t="s">
        <v>836</v>
      </c>
      <c r="AN320" s="451"/>
      <c r="AO320" s="417"/>
      <c r="AP320" s="433"/>
      <c r="AQ320" s="451">
        <f t="shared" si="1449"/>
        <v>0</v>
      </c>
      <c r="AR320" s="433"/>
      <c r="AS320" s="563" t="s">
        <v>836</v>
      </c>
      <c r="AT320" s="451"/>
      <c r="AU320" s="417"/>
      <c r="AV320" s="433"/>
      <c r="AW320" s="451">
        <f t="shared" si="1450"/>
        <v>0</v>
      </c>
      <c r="AX320" s="433"/>
      <c r="AY320" s="563" t="s">
        <v>836</v>
      </c>
      <c r="AZ320" s="451"/>
      <c r="BA320" s="417"/>
      <c r="BB320" s="433"/>
      <c r="BC320" s="451">
        <f t="shared" si="1451"/>
        <v>0</v>
      </c>
      <c r="BD320" s="433"/>
      <c r="BE320" s="563" t="s">
        <v>836</v>
      </c>
      <c r="BF320" s="451"/>
      <c r="BG320" s="417"/>
      <c r="BH320" s="433"/>
      <c r="BI320" s="451">
        <f t="shared" si="1452"/>
        <v>0</v>
      </c>
      <c r="BJ320" s="433"/>
      <c r="BK320" s="563" t="s">
        <v>836</v>
      </c>
      <c r="BL320" s="451"/>
      <c r="BM320" s="417"/>
      <c r="BN320" s="433"/>
      <c r="BO320" s="451">
        <f t="shared" si="1453"/>
        <v>0</v>
      </c>
      <c r="BP320" s="433"/>
      <c r="BQ320" s="563" t="s">
        <v>836</v>
      </c>
      <c r="BR320" s="451"/>
      <c r="BS320" s="417"/>
      <c r="BT320" s="433"/>
      <c r="BU320" s="451">
        <f t="shared" si="1454"/>
        <v>0</v>
      </c>
      <c r="BV320" s="433"/>
      <c r="BW320" s="563" t="s">
        <v>836</v>
      </c>
      <c r="BX320" s="451"/>
      <c r="BY320" s="417"/>
      <c r="BZ320" s="433"/>
      <c r="CA320" s="451">
        <f t="shared" si="1455"/>
        <v>0</v>
      </c>
      <c r="CB320" s="433"/>
      <c r="CC320" s="563" t="s">
        <v>836</v>
      </c>
      <c r="CD320" s="451"/>
      <c r="CE320" s="417"/>
      <c r="CF320" s="433"/>
      <c r="CG320" s="451">
        <f t="shared" si="1456"/>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1444"/>
        <v>0</v>
      </c>
      <c r="N321" s="433"/>
      <c r="O321" s="561" t="s">
        <v>837</v>
      </c>
      <c r="P321" s="452">
        <f>IF(P314=0,0,-1*(P308+P329)/P314)</f>
        <v>0</v>
      </c>
      <c r="Q321" s="417"/>
      <c r="R321" s="433"/>
      <c r="S321" s="450">
        <f t="shared" si="1445"/>
        <v>0</v>
      </c>
      <c r="T321" s="433"/>
      <c r="U321" s="561" t="s">
        <v>837</v>
      </c>
      <c r="V321" s="452">
        <f>IF(V314=0,0,-1*(V308+V329)/V314)</f>
        <v>0</v>
      </c>
      <c r="W321" s="417"/>
      <c r="X321" s="564"/>
      <c r="Y321" s="450">
        <f t="shared" si="1446"/>
        <v>0</v>
      </c>
      <c r="Z321" s="433"/>
      <c r="AA321" s="561" t="s">
        <v>837</v>
      </c>
      <c r="AB321" s="452">
        <f>IF(AB314=0,0,-1*(AB308+AB329)/AB314)</f>
        <v>0</v>
      </c>
      <c r="AC321" s="417"/>
      <c r="AD321" s="433"/>
      <c r="AE321" s="450">
        <f t="shared" si="1447"/>
        <v>0</v>
      </c>
      <c r="AF321" s="433"/>
      <c r="AG321" s="561" t="s">
        <v>837</v>
      </c>
      <c r="AH321" s="452">
        <f>IF(AH314=0,0,-1*(AH308+AH329)/AH314)</f>
        <v>0</v>
      </c>
      <c r="AI321" s="417"/>
      <c r="AJ321" s="564"/>
      <c r="AK321" s="450">
        <f t="shared" si="1448"/>
        <v>0</v>
      </c>
      <c r="AL321" s="433"/>
      <c r="AM321" s="561" t="s">
        <v>837</v>
      </c>
      <c r="AN321" s="452">
        <f>IF(AN314=0,0,-1*(AN308+AN329)/AN314)</f>
        <v>0</v>
      </c>
      <c r="AO321" s="417"/>
      <c r="AP321" s="564"/>
      <c r="AQ321" s="450">
        <f t="shared" si="1449"/>
        <v>0</v>
      </c>
      <c r="AR321" s="433"/>
      <c r="AS321" s="561" t="s">
        <v>837</v>
      </c>
      <c r="AT321" s="452">
        <f>IF(AT314=0,0,-1*(AT308+AT329)/AT314)</f>
        <v>0</v>
      </c>
      <c r="AU321" s="417"/>
      <c r="AV321" s="564"/>
      <c r="AW321" s="450">
        <f t="shared" si="1450"/>
        <v>0</v>
      </c>
      <c r="AX321" s="433"/>
      <c r="AY321" s="561" t="s">
        <v>837</v>
      </c>
      <c r="AZ321" s="452">
        <f>IF(AZ314=0,0,-1*(AZ308+AZ329)/AZ314)</f>
        <v>0</v>
      </c>
      <c r="BA321" s="417"/>
      <c r="BB321" s="433"/>
      <c r="BC321" s="450">
        <f t="shared" si="1451"/>
        <v>0</v>
      </c>
      <c r="BD321" s="433"/>
      <c r="BE321" s="561" t="s">
        <v>837</v>
      </c>
      <c r="BF321" s="452">
        <f>IF(BF314=0,0,-1*(BF308+BF329)/BF314)</f>
        <v>0</v>
      </c>
      <c r="BG321" s="417"/>
      <c r="BH321" s="564"/>
      <c r="BI321" s="450">
        <f t="shared" si="1452"/>
        <v>0</v>
      </c>
      <c r="BJ321" s="433"/>
      <c r="BK321" s="561" t="s">
        <v>837</v>
      </c>
      <c r="BL321" s="452">
        <f>IF(BL314=0,0,-1*(BL308+BL329)/BL314)</f>
        <v>0</v>
      </c>
      <c r="BM321" s="417"/>
      <c r="BN321" s="564"/>
      <c r="BO321" s="450">
        <f t="shared" si="1453"/>
        <v>0</v>
      </c>
      <c r="BP321" s="433"/>
      <c r="BQ321" s="561" t="s">
        <v>837</v>
      </c>
      <c r="BR321" s="452">
        <f>IF(BR314=0,0,-1*(BR308+BR329)/BR314)</f>
        <v>0</v>
      </c>
      <c r="BS321" s="417"/>
      <c r="BT321" s="564"/>
      <c r="BU321" s="450">
        <f t="shared" si="1454"/>
        <v>0</v>
      </c>
      <c r="BV321" s="433"/>
      <c r="BW321" s="561" t="s">
        <v>837</v>
      </c>
      <c r="BX321" s="452">
        <f>IF(BX314=0,0,-1*(BX308+BX329)/BX314)</f>
        <v>0</v>
      </c>
      <c r="BY321" s="417"/>
      <c r="BZ321" s="564"/>
      <c r="CA321" s="450">
        <f t="shared" si="1455"/>
        <v>0</v>
      </c>
      <c r="CB321" s="433"/>
      <c r="CC321" s="561" t="s">
        <v>837</v>
      </c>
      <c r="CD321" s="452">
        <f>IF(CD314=0,0,-1*(CD308+CD329)/CD314)</f>
        <v>0</v>
      </c>
      <c r="CE321" s="417"/>
      <c r="CF321" s="564"/>
      <c r="CG321" s="450">
        <f t="shared" si="1456"/>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1444"/>
        <v>0</v>
      </c>
      <c r="N322" s="433"/>
      <c r="O322" s="565" t="s">
        <v>838</v>
      </c>
      <c r="P322" s="451">
        <f>P318*P314/2</f>
        <v>0</v>
      </c>
      <c r="Q322" s="417"/>
      <c r="R322" s="433"/>
      <c r="S322" s="452">
        <f t="shared" si="1445"/>
        <v>0</v>
      </c>
      <c r="T322" s="433"/>
      <c r="U322" s="565" t="s">
        <v>838</v>
      </c>
      <c r="V322" s="451">
        <f>V318*V314/2</f>
        <v>0</v>
      </c>
      <c r="W322" s="417"/>
      <c r="X322" s="433"/>
      <c r="Y322" s="452">
        <f t="shared" si="1446"/>
        <v>0</v>
      </c>
      <c r="Z322" s="433"/>
      <c r="AA322" s="565" t="s">
        <v>838</v>
      </c>
      <c r="AB322" s="451">
        <f>AB318*AB314/2</f>
        <v>0</v>
      </c>
      <c r="AC322" s="417"/>
      <c r="AD322" s="433"/>
      <c r="AE322" s="452">
        <f t="shared" si="1447"/>
        <v>0</v>
      </c>
      <c r="AF322" s="433"/>
      <c r="AG322" s="565" t="s">
        <v>838</v>
      </c>
      <c r="AH322" s="451">
        <f>AH318*AH314/2</f>
        <v>0</v>
      </c>
      <c r="AI322" s="417"/>
      <c r="AJ322" s="433"/>
      <c r="AK322" s="452">
        <f t="shared" si="1448"/>
        <v>0</v>
      </c>
      <c r="AL322" s="433"/>
      <c r="AM322" s="565" t="s">
        <v>838</v>
      </c>
      <c r="AN322" s="451">
        <f>AN318*AN314/2</f>
        <v>0</v>
      </c>
      <c r="AO322" s="417"/>
      <c r="AP322" s="433"/>
      <c r="AQ322" s="452">
        <f t="shared" si="1449"/>
        <v>0</v>
      </c>
      <c r="AR322" s="433"/>
      <c r="AS322" s="565" t="s">
        <v>838</v>
      </c>
      <c r="AT322" s="451">
        <f>AT318*AT314/2</f>
        <v>0</v>
      </c>
      <c r="AU322" s="417"/>
      <c r="AV322" s="433"/>
      <c r="AW322" s="452">
        <f t="shared" si="1450"/>
        <v>0</v>
      </c>
      <c r="AX322" s="433"/>
      <c r="AY322" s="565" t="s">
        <v>838</v>
      </c>
      <c r="AZ322" s="451">
        <f>AZ318*AZ314/2</f>
        <v>0</v>
      </c>
      <c r="BA322" s="417"/>
      <c r="BB322" s="433"/>
      <c r="BC322" s="452">
        <f t="shared" si="1451"/>
        <v>0</v>
      </c>
      <c r="BD322" s="433"/>
      <c r="BE322" s="565" t="s">
        <v>838</v>
      </c>
      <c r="BF322" s="451">
        <f>BF318*BF314/2</f>
        <v>0</v>
      </c>
      <c r="BG322" s="417"/>
      <c r="BH322" s="433"/>
      <c r="BI322" s="452">
        <f t="shared" si="1452"/>
        <v>0</v>
      </c>
      <c r="BJ322" s="433"/>
      <c r="BK322" s="565" t="s">
        <v>838</v>
      </c>
      <c r="BL322" s="451">
        <f>BL318*BL314/2</f>
        <v>0</v>
      </c>
      <c r="BM322" s="417"/>
      <c r="BN322" s="433"/>
      <c r="BO322" s="452">
        <f t="shared" si="1453"/>
        <v>0</v>
      </c>
      <c r="BP322" s="433"/>
      <c r="BQ322" s="565" t="s">
        <v>838</v>
      </c>
      <c r="BR322" s="451">
        <f>BR318*BR314/2</f>
        <v>0</v>
      </c>
      <c r="BS322" s="417"/>
      <c r="BT322" s="433"/>
      <c r="BU322" s="452">
        <f t="shared" si="1454"/>
        <v>0</v>
      </c>
      <c r="BV322" s="433"/>
      <c r="BW322" s="565" t="s">
        <v>838</v>
      </c>
      <c r="BX322" s="451">
        <f>BX318*BX314/2</f>
        <v>0</v>
      </c>
      <c r="BY322" s="417"/>
      <c r="BZ322" s="433"/>
      <c r="CA322" s="452">
        <f t="shared" si="1455"/>
        <v>0</v>
      </c>
      <c r="CB322" s="433"/>
      <c r="CC322" s="565" t="s">
        <v>838</v>
      </c>
      <c r="CD322" s="451">
        <f>CD318*CD314/2</f>
        <v>0</v>
      </c>
      <c r="CE322" s="417"/>
      <c r="CF322" s="433"/>
      <c r="CG322" s="452">
        <f t="shared" si="1456"/>
        <v>0</v>
      </c>
      <c r="CH322" s="433"/>
      <c r="CI322" s="565" t="s">
        <v>838</v>
      </c>
      <c r="CJ322" s="451">
        <f>CJ318*CJ314/2</f>
        <v>0</v>
      </c>
      <c r="CK322" s="417"/>
      <c r="CL322" s="433"/>
    </row>
    <row r="323" ht="16.199999999999999"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1444"/>
        <v>17815</v>
      </c>
      <c r="N326" s="433"/>
      <c r="O326" s="480" t="s">
        <v>841</v>
      </c>
      <c r="P326" s="486">
        <f>P322+P323+P324</f>
        <v>0</v>
      </c>
      <c r="Q326" s="556"/>
      <c r="R326" s="546" t="s">
        <v>823</v>
      </c>
      <c r="S326" s="417">
        <f t="shared" si="1445"/>
        <v>17815</v>
      </c>
      <c r="T326" s="433"/>
      <c r="U326" s="480" t="s">
        <v>841</v>
      </c>
      <c r="V326" s="486">
        <f>V322+V323+V324</f>
        <v>0</v>
      </c>
      <c r="W326" s="556"/>
      <c r="X326" s="546" t="s">
        <v>823</v>
      </c>
      <c r="Y326" s="417">
        <f t="shared" si="1446"/>
        <v>17815</v>
      </c>
      <c r="Z326" s="433"/>
      <c r="AA326" s="480" t="s">
        <v>841</v>
      </c>
      <c r="AB326" s="486">
        <f>AB322+AB323+AB324</f>
        <v>0</v>
      </c>
      <c r="AC326" s="556"/>
      <c r="AD326" s="546" t="s">
        <v>823</v>
      </c>
      <c r="AE326" s="417">
        <f t="shared" si="1447"/>
        <v>17815</v>
      </c>
      <c r="AF326" s="433"/>
      <c r="AG326" s="480" t="s">
        <v>841</v>
      </c>
      <c r="AH326" s="486">
        <f>AH322+AH323+AH324</f>
        <v>0</v>
      </c>
      <c r="AI326" s="556"/>
      <c r="AJ326" s="546" t="s">
        <v>823</v>
      </c>
      <c r="AK326" s="417">
        <f t="shared" si="1448"/>
        <v>17815</v>
      </c>
      <c r="AL326" s="433"/>
      <c r="AM326" s="480" t="s">
        <v>841</v>
      </c>
      <c r="AN326" s="486">
        <f>AN322+AN323+AN324</f>
        <v>0</v>
      </c>
      <c r="AO326" s="556"/>
      <c r="AP326" s="546" t="s">
        <v>823</v>
      </c>
      <c r="AQ326" s="417">
        <f t="shared" si="1449"/>
        <v>17815</v>
      </c>
      <c r="AR326" s="433"/>
      <c r="AS326" s="480" t="s">
        <v>841</v>
      </c>
      <c r="AT326" s="486">
        <f>AT322+AT323+AT324</f>
        <v>0</v>
      </c>
      <c r="AU326" s="556"/>
      <c r="AV326" s="546" t="s">
        <v>823</v>
      </c>
      <c r="AW326" s="417">
        <f t="shared" si="1450"/>
        <v>17815</v>
      </c>
      <c r="AX326" s="433"/>
      <c r="AY326" s="480" t="s">
        <v>841</v>
      </c>
      <c r="AZ326" s="486">
        <f>AZ322+AZ323+AZ324</f>
        <v>0</v>
      </c>
      <c r="BA326" s="556"/>
      <c r="BB326" s="546" t="s">
        <v>823</v>
      </c>
      <c r="BC326" s="417">
        <f t="shared" si="1451"/>
        <v>17815</v>
      </c>
      <c r="BD326" s="433"/>
      <c r="BE326" s="480" t="s">
        <v>841</v>
      </c>
      <c r="BF326" s="486">
        <f>BF322+BF323+BF324</f>
        <v>0</v>
      </c>
      <c r="BG326" s="556"/>
      <c r="BH326" s="546" t="s">
        <v>823</v>
      </c>
      <c r="BI326" s="417">
        <f t="shared" si="1452"/>
        <v>17815</v>
      </c>
      <c r="BJ326" s="433"/>
      <c r="BK326" s="480" t="s">
        <v>841</v>
      </c>
      <c r="BL326" s="486">
        <f>BL322+BL323+BL324</f>
        <v>0</v>
      </c>
      <c r="BM326" s="556"/>
      <c r="BN326" s="546" t="s">
        <v>823</v>
      </c>
      <c r="BO326" s="417">
        <f t="shared" si="1453"/>
        <v>17815</v>
      </c>
      <c r="BP326" s="433"/>
      <c r="BQ326" s="480" t="s">
        <v>841</v>
      </c>
      <c r="BR326" s="486">
        <f>BR322+BR323+BR324</f>
        <v>0</v>
      </c>
      <c r="BS326" s="556"/>
      <c r="BT326" s="546" t="s">
        <v>823</v>
      </c>
      <c r="BU326" s="417">
        <f t="shared" si="1454"/>
        <v>17815</v>
      </c>
      <c r="BV326" s="433"/>
      <c r="BW326" s="480" t="s">
        <v>841</v>
      </c>
      <c r="BX326" s="486">
        <f>BX322+BX323+BX324</f>
        <v>0</v>
      </c>
      <c r="BY326" s="556"/>
      <c r="CA326" s="417">
        <f t="shared" si="1455"/>
        <v>17815</v>
      </c>
      <c r="CB326" s="433"/>
      <c r="CC326" s="480" t="s">
        <v>841</v>
      </c>
      <c r="CD326" s="486">
        <f>CD322+CD323+CD324</f>
        <v>0</v>
      </c>
      <c r="CE326" s="556"/>
      <c r="CF326" s="546" t="s">
        <v>823</v>
      </c>
      <c r="CG326" s="417">
        <f t="shared" si="1456"/>
        <v>17815</v>
      </c>
      <c r="CH326" s="433"/>
      <c r="CI326" s="480" t="s">
        <v>841</v>
      </c>
      <c r="CJ326" s="486">
        <f>CJ322+CJ323+CJ324</f>
        <v>0</v>
      </c>
      <c r="CK326" s="556"/>
    </row>
    <row r="327" ht="16.199999999999999" hidden="1">
      <c r="A327" s="235"/>
      <c r="B327" s="235"/>
      <c r="C327" s="423" t="s">
        <v>824</v>
      </c>
      <c r="D327" s="423"/>
      <c r="E327" s="508"/>
      <c r="F327" s="546" t="s">
        <v>825</v>
      </c>
      <c r="G327" s="547">
        <f>D339</f>
        <v>197989.89873223333</v>
      </c>
      <c r="H327" s="433"/>
      <c r="I327" s="557" t="s">
        <v>824</v>
      </c>
      <c r="J327" s="423"/>
      <c r="K327" s="508"/>
      <c r="L327" s="546" t="s">
        <v>825</v>
      </c>
      <c r="M327" s="547">
        <f t="shared" si="1444"/>
        <v>197989.89873223333</v>
      </c>
      <c r="N327" s="433"/>
      <c r="O327" s="557" t="s">
        <v>824</v>
      </c>
      <c r="P327" s="423"/>
      <c r="Q327" s="508"/>
      <c r="R327" s="546" t="s">
        <v>825</v>
      </c>
      <c r="S327" s="547">
        <f t="shared" si="1445"/>
        <v>197989.89873223333</v>
      </c>
      <c r="T327" s="433"/>
      <c r="U327" s="557" t="s">
        <v>824</v>
      </c>
      <c r="V327" s="423"/>
      <c r="W327" s="508"/>
      <c r="X327" s="546" t="s">
        <v>825</v>
      </c>
      <c r="Y327" s="547">
        <f t="shared" si="1446"/>
        <v>197989.89873223333</v>
      </c>
      <c r="Z327" s="433"/>
      <c r="AA327" s="557" t="s">
        <v>824</v>
      </c>
      <c r="AB327" s="423"/>
      <c r="AC327" s="508"/>
      <c r="AD327" s="546" t="s">
        <v>825</v>
      </c>
      <c r="AE327" s="547">
        <f t="shared" si="1447"/>
        <v>197989.89873223333</v>
      </c>
      <c r="AF327" s="433"/>
      <c r="AG327" s="557" t="s">
        <v>824</v>
      </c>
      <c r="AH327" s="423"/>
      <c r="AI327" s="508"/>
      <c r="AJ327" s="546" t="s">
        <v>825</v>
      </c>
      <c r="AK327" s="547">
        <f t="shared" si="1448"/>
        <v>197989.89873223333</v>
      </c>
      <c r="AL327" s="433"/>
      <c r="AM327" s="557" t="s">
        <v>824</v>
      </c>
      <c r="AN327" s="423"/>
      <c r="AO327" s="508"/>
      <c r="AP327" s="546" t="s">
        <v>825</v>
      </c>
      <c r="AQ327" s="547">
        <f t="shared" si="1449"/>
        <v>197989.89873223333</v>
      </c>
      <c r="AR327" s="433"/>
      <c r="AS327" s="557" t="s">
        <v>824</v>
      </c>
      <c r="AT327" s="423"/>
      <c r="AU327" s="508"/>
      <c r="AV327" s="546" t="s">
        <v>825</v>
      </c>
      <c r="AW327" s="547">
        <f t="shared" si="1450"/>
        <v>197989.89873223333</v>
      </c>
      <c r="AX327" s="433"/>
      <c r="AY327" s="557" t="s">
        <v>824</v>
      </c>
      <c r="AZ327" s="423"/>
      <c r="BA327" s="508"/>
      <c r="BB327" s="546" t="s">
        <v>825</v>
      </c>
      <c r="BC327" s="547">
        <f t="shared" si="1451"/>
        <v>197989.89873223333</v>
      </c>
      <c r="BD327" s="433"/>
      <c r="BE327" s="557" t="s">
        <v>824</v>
      </c>
      <c r="BF327" s="423"/>
      <c r="BG327" s="508"/>
      <c r="BH327" s="546" t="s">
        <v>825</v>
      </c>
      <c r="BI327" s="547">
        <f t="shared" si="1452"/>
        <v>197989.89873223333</v>
      </c>
      <c r="BJ327" s="433"/>
      <c r="BK327" s="557" t="s">
        <v>824</v>
      </c>
      <c r="BL327" s="423"/>
      <c r="BM327" s="508"/>
      <c r="BN327" s="546" t="s">
        <v>825</v>
      </c>
      <c r="BO327" s="547">
        <f t="shared" si="1453"/>
        <v>197989.89873223333</v>
      </c>
      <c r="BP327" s="433"/>
      <c r="BQ327" s="557" t="s">
        <v>824</v>
      </c>
      <c r="BR327" s="423"/>
      <c r="BS327" s="508"/>
      <c r="BT327" s="546" t="s">
        <v>825</v>
      </c>
      <c r="BU327" s="547">
        <f t="shared" si="1454"/>
        <v>197989.89873223333</v>
      </c>
      <c r="BV327" s="433"/>
      <c r="BW327" s="557" t="s">
        <v>824</v>
      </c>
      <c r="BX327" s="423"/>
      <c r="BY327" s="508"/>
      <c r="BZ327" s="235"/>
      <c r="CA327" s="547">
        <f t="shared" si="1455"/>
        <v>197989.89873223333</v>
      </c>
      <c r="CB327" s="433"/>
      <c r="CC327" s="557" t="s">
        <v>824</v>
      </c>
      <c r="CD327" s="423"/>
      <c r="CE327" s="508"/>
      <c r="CF327" s="546" t="s">
        <v>825</v>
      </c>
      <c r="CG327" s="547">
        <f t="shared" si="1456"/>
        <v>197989.89873223333</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t="16.199999999999999" hidden="1">
      <c r="A330" s="546" t="e">
        <f>-G353</f>
        <v>#REF!</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199999999999999"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6.199999999999999"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6.199999999999999"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6.199999999999999" hidden="1">
      <c r="A339" s="450" t="s">
        <v>842</v>
      </c>
      <c r="B339" s="559"/>
      <c r="C339" s="417" t="s">
        <v>387</v>
      </c>
      <c r="D339" s="451">
        <f>D362</f>
        <v>197989.89873223333</v>
      </c>
      <c r="E339" s="417"/>
      <c r="F339" s="433"/>
      <c r="G339" s="417"/>
      <c r="H339" s="433"/>
      <c r="I339" s="417"/>
      <c r="J339" s="451">
        <f>D339</f>
        <v>197989.89873223333</v>
      </c>
      <c r="K339" s="417"/>
      <c r="L339" s="433"/>
      <c r="M339" s="417"/>
      <c r="N339" s="433"/>
      <c r="O339" s="417"/>
      <c r="P339" s="451">
        <f>J339</f>
        <v>197989.89873223333</v>
      </c>
      <c r="Q339" s="417"/>
      <c r="R339" s="433"/>
      <c r="S339" s="417"/>
      <c r="T339" s="433"/>
      <c r="U339" s="417"/>
      <c r="V339" s="451">
        <f>P339</f>
        <v>197989.89873223333</v>
      </c>
      <c r="W339" s="417"/>
      <c r="X339" s="433"/>
      <c r="Y339" s="417"/>
      <c r="Z339" s="433"/>
      <c r="AA339" s="417"/>
      <c r="AB339" s="451">
        <f>V339</f>
        <v>197989.89873223333</v>
      </c>
      <c r="AC339" s="417"/>
      <c r="AD339" s="433"/>
      <c r="AE339" s="417"/>
      <c r="AF339" s="433"/>
      <c r="AG339" s="417"/>
      <c r="AH339" s="451">
        <f>AB339</f>
        <v>197989.89873223333</v>
      </c>
      <c r="AI339" s="417"/>
      <c r="AJ339" s="433"/>
      <c r="AK339" s="417"/>
      <c r="AL339" s="433"/>
      <c r="AM339" s="417"/>
      <c r="AN339" s="451">
        <f>AH339</f>
        <v>197989.89873223333</v>
      </c>
      <c r="AO339" s="417"/>
      <c r="AP339" s="433"/>
      <c r="AQ339" s="417"/>
      <c r="AR339" s="433"/>
      <c r="AS339" s="417"/>
      <c r="AT339" s="451">
        <f>AN339</f>
        <v>197989.89873223333</v>
      </c>
      <c r="AU339" s="417"/>
      <c r="AV339" s="433"/>
      <c r="AW339" s="417"/>
      <c r="AX339" s="433"/>
      <c r="AY339" s="417"/>
      <c r="AZ339" s="451">
        <f>AT339</f>
        <v>197989.89873223333</v>
      </c>
      <c r="BA339" s="417"/>
      <c r="BB339" s="433"/>
      <c r="BC339" s="417"/>
      <c r="BD339" s="433"/>
      <c r="BE339" s="417"/>
      <c r="BF339" s="451">
        <f>AZ339</f>
        <v>197989.89873223333</v>
      </c>
      <c r="BG339" s="417"/>
      <c r="BH339" s="433"/>
      <c r="BI339" s="417"/>
      <c r="BJ339" s="433"/>
      <c r="BK339" s="417"/>
      <c r="BL339" s="451">
        <f>BF339</f>
        <v>197989.89873223333</v>
      </c>
      <c r="BM339" s="417"/>
      <c r="BN339" s="433"/>
      <c r="BO339" s="417"/>
      <c r="BP339" s="433"/>
      <c r="BQ339" s="417"/>
      <c r="BR339" s="451">
        <f>BL339</f>
        <v>197989.89873223333</v>
      </c>
      <c r="BS339" s="417"/>
      <c r="BT339" s="433"/>
      <c r="BU339" s="417"/>
      <c r="BV339" s="433"/>
      <c r="BW339" s="417"/>
      <c r="BX339" s="451">
        <f>BR339</f>
        <v>197989.89873223333</v>
      </c>
      <c r="BY339" s="417"/>
      <c r="BZ339" s="235"/>
      <c r="CA339" s="417"/>
      <c r="CB339" s="433"/>
      <c r="CC339" s="417"/>
      <c r="CD339" s="451">
        <f>BX339</f>
        <v>197989.89873223333</v>
      </c>
      <c r="CE339" s="417"/>
      <c r="CF339" s="433"/>
      <c r="CG339" s="417"/>
      <c r="CH339" s="433"/>
      <c r="CI339" s="417"/>
      <c r="CJ339" s="451">
        <f>CD339</f>
        <v>197989.89873223333</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6.199999999999999"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1459">BC342</f>
        <v>0</v>
      </c>
      <c r="BJ342" s="433"/>
      <c r="BK342" s="562" t="s">
        <v>835</v>
      </c>
      <c r="BL342" s="451">
        <f>BL341*BL337/2</f>
        <v>0</v>
      </c>
      <c r="BM342" s="417"/>
      <c r="BN342" s="433"/>
      <c r="BO342" s="449">
        <f t="shared" ref="BO333:BO350" si="1460">BI342</f>
        <v>0</v>
      </c>
      <c r="BP342" s="433"/>
      <c r="BQ342" s="562" t="s">
        <v>835</v>
      </c>
      <c r="BR342" s="451">
        <f>BR341*BR337/2</f>
        <v>0</v>
      </c>
      <c r="BS342" s="417"/>
      <c r="BT342" s="433"/>
      <c r="BU342" s="449">
        <f t="shared" ref="BU333:BU350" si="1461">BO342</f>
        <v>0</v>
      </c>
      <c r="BV342" s="433"/>
      <c r="BW342" s="562" t="s">
        <v>835</v>
      </c>
      <c r="BX342" s="451">
        <f>BX341*BX337/2</f>
        <v>0</v>
      </c>
      <c r="BY342" s="417"/>
      <c r="BZ342" s="433"/>
      <c r="CA342" s="449">
        <f t="shared" ref="CA333:CA350" si="1462">BU342</f>
        <v>0</v>
      </c>
      <c r="CB342" s="433"/>
      <c r="CC342" s="562" t="s">
        <v>835</v>
      </c>
      <c r="CD342" s="451">
        <f>CD341*CD337/2</f>
        <v>0</v>
      </c>
      <c r="CE342" s="417"/>
      <c r="CF342" s="433"/>
      <c r="CG342" s="449">
        <f t="shared" ref="CG333:CG350" si="1463">CA342</f>
        <v>0</v>
      </c>
      <c r="CH342" s="433"/>
      <c r="CI342" s="562" t="s">
        <v>835</v>
      </c>
      <c r="CJ342" s="451">
        <f>CJ341*CJ337/2</f>
        <v>0</v>
      </c>
      <c r="CK342" s="417"/>
      <c r="CL342" s="433"/>
    </row>
    <row r="343" ht="16.199999999999999"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1459"/>
        <v>0</v>
      </c>
      <c r="BJ343" s="433"/>
      <c r="BK343" s="417" t="s">
        <v>836</v>
      </c>
      <c r="BL343" s="451"/>
      <c r="BM343" s="417"/>
      <c r="BN343" s="433"/>
      <c r="BO343" s="451">
        <f t="shared" si="1460"/>
        <v>0</v>
      </c>
      <c r="BP343" s="433"/>
      <c r="BQ343" s="417" t="s">
        <v>836</v>
      </c>
      <c r="BR343" s="451"/>
      <c r="BS343" s="417"/>
      <c r="BT343" s="433"/>
      <c r="BU343" s="451">
        <f t="shared" si="1461"/>
        <v>0</v>
      </c>
      <c r="BV343" s="433"/>
      <c r="BW343" s="417" t="s">
        <v>836</v>
      </c>
      <c r="BX343" s="451"/>
      <c r="BY343" s="417"/>
      <c r="BZ343" s="433"/>
      <c r="CA343" s="451">
        <f t="shared" si="1462"/>
        <v>0</v>
      </c>
      <c r="CB343" s="433"/>
      <c r="CC343" s="417" t="s">
        <v>836</v>
      </c>
      <c r="CD343" s="451"/>
      <c r="CE343" s="417"/>
      <c r="CF343" s="433"/>
      <c r="CG343" s="451">
        <f t="shared" si="1463"/>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1459"/>
        <v>0</v>
      </c>
      <c r="BJ344" s="433"/>
      <c r="BK344" s="423" t="s">
        <v>837</v>
      </c>
      <c r="BL344" s="452">
        <f>IF(BL337=0,0,-1*(BL331+BL352)/BL337)</f>
        <v>0</v>
      </c>
      <c r="BM344" s="417"/>
      <c r="BN344" s="564"/>
      <c r="BO344" s="450">
        <f t="shared" si="1460"/>
        <v>0</v>
      </c>
      <c r="BP344" s="433"/>
      <c r="BQ344" s="423" t="s">
        <v>837</v>
      </c>
      <c r="BR344" s="452">
        <f>IF(BR337=0,0,-1*(BR331+BR352)/BR337)</f>
        <v>0</v>
      </c>
      <c r="BS344" s="417"/>
      <c r="BT344" s="564"/>
      <c r="BU344" s="450">
        <f t="shared" si="1461"/>
        <v>0</v>
      </c>
      <c r="BV344" s="433"/>
      <c r="BW344" s="423" t="s">
        <v>837</v>
      </c>
      <c r="BX344" s="452">
        <f>IF(BX337=0,0,-1*(BX331+BX352)/BX337)</f>
        <v>0</v>
      </c>
      <c r="BY344" s="417"/>
      <c r="BZ344" s="564"/>
      <c r="CA344" s="450">
        <f t="shared" si="1462"/>
        <v>0</v>
      </c>
      <c r="CB344" s="433"/>
      <c r="CC344" s="423" t="s">
        <v>837</v>
      </c>
      <c r="CD344" s="452">
        <f>IF(CD337=0,0,-1*(CD331+CD352)/CD337)</f>
        <v>0</v>
      </c>
      <c r="CE344" s="417"/>
      <c r="CF344" s="564"/>
      <c r="CG344" s="450">
        <f t="shared" si="1463"/>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1459"/>
        <v>0</v>
      </c>
      <c r="BJ345" s="433"/>
      <c r="BK345" s="500" t="s">
        <v>838</v>
      </c>
      <c r="BL345" s="451">
        <f>BL341*BL337/2</f>
        <v>0</v>
      </c>
      <c r="BM345" s="417"/>
      <c r="BN345" s="433"/>
      <c r="BO345" s="452">
        <f t="shared" si="1460"/>
        <v>0</v>
      </c>
      <c r="BP345" s="433"/>
      <c r="BQ345" s="500" t="s">
        <v>838</v>
      </c>
      <c r="BR345" s="451">
        <f>BR341*BR337/2</f>
        <v>0</v>
      </c>
      <c r="BS345" s="417"/>
      <c r="BT345" s="433"/>
      <c r="BU345" s="452">
        <f t="shared" si="1461"/>
        <v>0</v>
      </c>
      <c r="BV345" s="433"/>
      <c r="BW345" s="500" t="s">
        <v>838</v>
      </c>
      <c r="BX345" s="451">
        <f>BX341*BX337/2</f>
        <v>0</v>
      </c>
      <c r="BY345" s="417"/>
      <c r="BZ345" s="433"/>
      <c r="CA345" s="452">
        <f t="shared" si="1462"/>
        <v>0</v>
      </c>
      <c r="CB345" s="433"/>
      <c r="CC345" s="500" t="s">
        <v>838</v>
      </c>
      <c r="CD345" s="451">
        <f>CD341*CD337/2</f>
        <v>0</v>
      </c>
      <c r="CE345" s="417"/>
      <c r="CF345" s="433"/>
      <c r="CG345" s="452">
        <f t="shared" si="1463"/>
        <v>0</v>
      </c>
      <c r="CH345" s="433"/>
      <c r="CI345" s="500" t="s">
        <v>838</v>
      </c>
      <c r="CJ345" s="451">
        <f>CJ341*CJ337/2</f>
        <v>0</v>
      </c>
      <c r="CK345" s="417"/>
      <c r="CL345" s="433"/>
    </row>
    <row r="346" ht="16.199999999999999"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c r="A349" s="235"/>
      <c r="B349" s="235"/>
      <c r="C349" s="417" t="s">
        <v>841</v>
      </c>
      <c r="D349" s="486">
        <f>D345+D346+D347</f>
        <v>0</v>
      </c>
      <c r="E349" s="556"/>
      <c r="F349" s="546" t="s">
        <v>823</v>
      </c>
      <c r="G349" s="417">
        <f>A361</f>
        <v>45000</v>
      </c>
      <c r="H349" s="433"/>
      <c r="I349" s="417" t="s">
        <v>841</v>
      </c>
      <c r="J349" s="486">
        <f>J345+J346+J347</f>
        <v>0</v>
      </c>
      <c r="K349" s="556"/>
      <c r="L349" s="546" t="s">
        <v>823</v>
      </c>
      <c r="M349" s="417">
        <f t="shared" ref="M333:M350" si="1464">G349</f>
        <v>45000</v>
      </c>
      <c r="N349" s="433"/>
      <c r="O349" s="417" t="s">
        <v>841</v>
      </c>
      <c r="P349" s="486">
        <f>P345+P346+P347</f>
        <v>0</v>
      </c>
      <c r="Q349" s="556"/>
      <c r="R349" s="546" t="s">
        <v>823</v>
      </c>
      <c r="S349" s="417">
        <f t="shared" ref="S349:S350" si="1465">M349</f>
        <v>45000</v>
      </c>
      <c r="T349" s="433"/>
      <c r="U349" s="417" t="s">
        <v>841</v>
      </c>
      <c r="V349" s="486">
        <f>V345+V346+V347</f>
        <v>0</v>
      </c>
      <c r="W349" s="556"/>
      <c r="X349" s="546" t="s">
        <v>823</v>
      </c>
      <c r="Y349" s="417">
        <f t="shared" ref="Y349:Y350" si="1466">S349</f>
        <v>45000</v>
      </c>
      <c r="Z349" s="433"/>
      <c r="AA349" s="417" t="s">
        <v>841</v>
      </c>
      <c r="AB349" s="486">
        <f>AB345+AB346+AB347</f>
        <v>0</v>
      </c>
      <c r="AC349" s="556"/>
      <c r="AD349" s="546" t="s">
        <v>823</v>
      </c>
      <c r="AE349" s="417">
        <f t="shared" ref="AE333:AE350" si="1467">Y349</f>
        <v>45000</v>
      </c>
      <c r="AF349" s="433"/>
      <c r="AG349" s="417" t="s">
        <v>841</v>
      </c>
      <c r="AH349" s="486">
        <f>AH345+AH346+AH347</f>
        <v>0</v>
      </c>
      <c r="AI349" s="556"/>
      <c r="AJ349" s="546" t="s">
        <v>823</v>
      </c>
      <c r="AK349" s="417">
        <f t="shared" ref="AK333:AK350" si="1468">AE349</f>
        <v>45000</v>
      </c>
      <c r="AL349" s="433"/>
      <c r="AM349" s="417" t="s">
        <v>841</v>
      </c>
      <c r="AN349" s="486">
        <f>AN345+AN346+AN347</f>
        <v>0</v>
      </c>
      <c r="AO349" s="556"/>
      <c r="AP349" s="546" t="s">
        <v>823</v>
      </c>
      <c r="AQ349" s="417">
        <f t="shared" ref="AQ333:AQ350" si="1469">AK349</f>
        <v>45000</v>
      </c>
      <c r="AR349" s="433"/>
      <c r="AS349" s="417" t="s">
        <v>841</v>
      </c>
      <c r="AT349" s="486">
        <f>AT345+AT346+AT347</f>
        <v>0</v>
      </c>
      <c r="AU349" s="556"/>
      <c r="AV349" s="546" t="s">
        <v>823</v>
      </c>
      <c r="AW349" s="417">
        <f t="shared" ref="AW349:AW350" si="1470">AQ349</f>
        <v>45000</v>
      </c>
      <c r="AX349" s="433"/>
      <c r="AY349" s="417" t="s">
        <v>841</v>
      </c>
      <c r="AZ349" s="486">
        <f>AZ345+AZ346+AZ347</f>
        <v>0</v>
      </c>
      <c r="BA349" s="556"/>
      <c r="BB349" s="546" t="s">
        <v>823</v>
      </c>
      <c r="BC349" s="417">
        <f t="shared" ref="BC333:BC350" si="1471">AW349</f>
        <v>45000</v>
      </c>
      <c r="BD349" s="433"/>
      <c r="BE349" s="417" t="s">
        <v>841</v>
      </c>
      <c r="BF349" s="486">
        <f>BF345+BF346+BF347</f>
        <v>0</v>
      </c>
      <c r="BG349" s="556"/>
      <c r="BH349" s="546" t="s">
        <v>823</v>
      </c>
      <c r="BI349" s="417">
        <f t="shared" si="1459"/>
        <v>45000</v>
      </c>
      <c r="BJ349" s="433"/>
      <c r="BK349" s="417" t="s">
        <v>841</v>
      </c>
      <c r="BL349" s="486">
        <f>BL345+BL346+BL347</f>
        <v>0</v>
      </c>
      <c r="BM349" s="556"/>
      <c r="BN349" s="546" t="s">
        <v>823</v>
      </c>
      <c r="BO349" s="417">
        <f t="shared" si="1460"/>
        <v>45000</v>
      </c>
      <c r="BP349" s="433"/>
      <c r="BQ349" s="417" t="s">
        <v>841</v>
      </c>
      <c r="BR349" s="486">
        <f>BR345+BR346+BR347</f>
        <v>0</v>
      </c>
      <c r="BS349" s="556"/>
      <c r="BT349" s="546" t="s">
        <v>823</v>
      </c>
      <c r="BU349" s="417">
        <f t="shared" si="1461"/>
        <v>45000</v>
      </c>
      <c r="BV349" s="433"/>
      <c r="BW349" s="417" t="s">
        <v>841</v>
      </c>
      <c r="BX349" s="486">
        <f>BX345+BX346+BX347</f>
        <v>0</v>
      </c>
      <c r="BY349" s="556"/>
      <c r="CA349" s="417">
        <f t="shared" si="1462"/>
        <v>45000</v>
      </c>
      <c r="CB349" s="433"/>
      <c r="CC349" s="417" t="s">
        <v>841</v>
      </c>
      <c r="CD349" s="486">
        <f>CD345+CD346+CD347</f>
        <v>0</v>
      </c>
      <c r="CE349" s="556"/>
      <c r="CF349" s="546" t="s">
        <v>823</v>
      </c>
      <c r="CG349" s="417">
        <f t="shared" si="1463"/>
        <v>45000</v>
      </c>
      <c r="CH349" s="433"/>
      <c r="CI349" s="417" t="s">
        <v>841</v>
      </c>
      <c r="CJ349" s="486">
        <f>CJ345+CJ346+CJ347</f>
        <v>0</v>
      </c>
      <c r="CK349" s="556"/>
    </row>
    <row r="350" ht="16.199999999999999">
      <c r="B350" s="235"/>
      <c r="C350" s="423" t="s">
        <v>824</v>
      </c>
      <c r="D350" s="423"/>
      <c r="E350" s="508"/>
      <c r="F350" s="546" t="s">
        <v>825</v>
      </c>
      <c r="G350" s="547">
        <f>14000*(200^0.5)</f>
        <v>197989.89873223333</v>
      </c>
      <c r="H350" s="433"/>
      <c r="I350" s="557" t="s">
        <v>824</v>
      </c>
      <c r="J350" s="423"/>
      <c r="K350" s="508"/>
      <c r="L350" s="546" t="s">
        <v>825</v>
      </c>
      <c r="M350" s="547">
        <f t="shared" si="1464"/>
        <v>197989.89873223333</v>
      </c>
      <c r="N350" s="433"/>
      <c r="O350" s="557" t="s">
        <v>824</v>
      </c>
      <c r="P350" s="423"/>
      <c r="Q350" s="508"/>
      <c r="R350" s="546" t="s">
        <v>825</v>
      </c>
      <c r="S350" s="547">
        <f t="shared" si="1465"/>
        <v>197989.89873223333</v>
      </c>
      <c r="T350" s="433"/>
      <c r="U350" s="557" t="s">
        <v>824</v>
      </c>
      <c r="V350" s="423"/>
      <c r="W350" s="508"/>
      <c r="X350" s="546" t="s">
        <v>825</v>
      </c>
      <c r="Y350" s="547">
        <f t="shared" si="1466"/>
        <v>197989.89873223333</v>
      </c>
      <c r="Z350" s="433"/>
      <c r="AA350" s="557" t="s">
        <v>824</v>
      </c>
      <c r="AB350" s="423"/>
      <c r="AC350" s="508"/>
      <c r="AD350" s="546" t="s">
        <v>825</v>
      </c>
      <c r="AE350" s="547">
        <f t="shared" si="1467"/>
        <v>197989.89873223333</v>
      </c>
      <c r="AF350" s="433"/>
      <c r="AG350" s="557" t="s">
        <v>824</v>
      </c>
      <c r="AH350" s="423"/>
      <c r="AI350" s="508"/>
      <c r="AJ350" s="546" t="s">
        <v>825</v>
      </c>
      <c r="AK350" s="547">
        <f t="shared" si="1468"/>
        <v>197989.89873223333</v>
      </c>
      <c r="AL350" s="433"/>
      <c r="AM350" s="557" t="s">
        <v>824</v>
      </c>
      <c r="AN350" s="423"/>
      <c r="AO350" s="508"/>
      <c r="AP350" s="546" t="s">
        <v>825</v>
      </c>
      <c r="AQ350" s="547">
        <f t="shared" si="1469"/>
        <v>197989.89873223333</v>
      </c>
      <c r="AR350" s="433"/>
      <c r="AS350" s="557" t="s">
        <v>824</v>
      </c>
      <c r="AT350" s="423"/>
      <c r="AU350" s="508"/>
      <c r="AV350" s="546" t="s">
        <v>825</v>
      </c>
      <c r="AW350" s="547">
        <f t="shared" si="1470"/>
        <v>197989.89873223333</v>
      </c>
      <c r="AX350" s="433"/>
      <c r="AY350" s="557" t="s">
        <v>824</v>
      </c>
      <c r="AZ350" s="423"/>
      <c r="BA350" s="508"/>
      <c r="BB350" s="546" t="s">
        <v>825</v>
      </c>
      <c r="BC350" s="547">
        <f t="shared" si="1471"/>
        <v>197989.89873223333</v>
      </c>
      <c r="BD350" s="433"/>
      <c r="BE350" s="557" t="s">
        <v>824</v>
      </c>
      <c r="BF350" s="423"/>
      <c r="BG350" s="508"/>
      <c r="BH350" s="546" t="s">
        <v>825</v>
      </c>
      <c r="BI350" s="547">
        <f t="shared" si="1459"/>
        <v>197989.89873223333</v>
      </c>
      <c r="BJ350" s="433"/>
      <c r="BK350" s="557" t="s">
        <v>824</v>
      </c>
      <c r="BL350" s="423"/>
      <c r="BM350" s="508"/>
      <c r="BN350" s="546" t="s">
        <v>825</v>
      </c>
      <c r="BO350" s="547">
        <f t="shared" si="1460"/>
        <v>197989.89873223333</v>
      </c>
      <c r="BP350" s="433"/>
      <c r="BQ350" s="557" t="s">
        <v>824</v>
      </c>
      <c r="BR350" s="423"/>
      <c r="BS350" s="508"/>
      <c r="BT350" s="546" t="s">
        <v>825</v>
      </c>
      <c r="BU350" s="547">
        <f t="shared" si="1461"/>
        <v>197989.89873223333</v>
      </c>
      <c r="BV350" s="433"/>
      <c r="BW350" s="557" t="s">
        <v>824</v>
      </c>
      <c r="BX350" s="423"/>
      <c r="BY350" s="508"/>
      <c r="BZ350" s="235"/>
      <c r="CA350" s="547">
        <f t="shared" si="1462"/>
        <v>197989.89873223333</v>
      </c>
      <c r="CB350" s="433"/>
      <c r="CC350" s="557" t="s">
        <v>824</v>
      </c>
      <c r="CD350" s="423"/>
      <c r="CE350" s="508"/>
      <c r="CF350" s="546" t="s">
        <v>825</v>
      </c>
      <c r="CG350" s="547">
        <f t="shared" si="1463"/>
        <v>197989.89873223333</v>
      </c>
      <c r="CH350" s="433"/>
      <c r="CI350" s="557" t="s">
        <v>824</v>
      </c>
      <c r="CJ350" s="423"/>
      <c r="CK350" s="508"/>
      <c r="CL350" s="235"/>
    </row>
    <row r="351" ht="16.199999999999999">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199999999999999">
      <c r="A352" s="546" t="s">
        <v>182</v>
      </c>
      <c r="C352" s="412"/>
      <c r="D352" s="413" t="e">
        <f>D136</f>
        <v>#REF!</v>
      </c>
      <c r="E352" s="414"/>
      <c r="F352" s="459" t="e">
        <f>IF(H153=3,0,IF(F153=3,G352*G353,G353*G352/2))</f>
        <v>#REF!</v>
      </c>
      <c r="G352" s="415"/>
      <c r="H352" s="459"/>
      <c r="I352" s="412"/>
      <c r="J352" s="413" t="e">
        <f>J136</f>
        <v>#REF!</v>
      </c>
      <c r="K352" s="414"/>
      <c r="L352" s="459" t="e">
        <f>IF(N153=3,0,IF(L153=3,M352*M353,M353*M352/2))</f>
        <v>#REF!</v>
      </c>
      <c r="M352" s="415">
        <f>M375</f>
        <v>0</v>
      </c>
      <c r="N352" s="459" t="e">
        <f>IF(L153=3,0,IF(N153=3,M353*M352,M353*M352/2))</f>
        <v>#REF!</v>
      </c>
      <c r="O352" s="412"/>
      <c r="P352" s="413" t="e">
        <f>P136</f>
        <v>#REF!</v>
      </c>
      <c r="Q352" s="414"/>
      <c r="R352" s="459" t="e">
        <f>IF(T153=3,0,IF(R153=3,S352*S353,S353*S352/2))</f>
        <v>#REF!</v>
      </c>
      <c r="S352" s="415">
        <f>S375</f>
        <v>0</v>
      </c>
      <c r="T352" s="459" t="e">
        <f>IF(R153=3,0,IF(T153=3,S353*S352,S353*S352/2))</f>
        <v>#REF!</v>
      </c>
      <c r="U352" s="412"/>
      <c r="V352" s="413" t="e">
        <f>V136</f>
        <v>#REF!</v>
      </c>
      <c r="W352" s="414"/>
      <c r="X352" s="459" t="e">
        <f>IF(Z153=3,0,IF(X153=3,Y352*Y353,Y353*Y352/2))</f>
        <v>#REF!</v>
      </c>
      <c r="Y352" s="415">
        <f>Y375</f>
        <v>0</v>
      </c>
      <c r="Z352" s="459" t="e">
        <f>IF(X153=3,0,IF(Z153=3,Y353*Y352,Y353*Y352/2))</f>
        <v>#REF!</v>
      </c>
      <c r="AA352" s="412"/>
      <c r="AB352" s="413" t="e">
        <f>AB136</f>
        <v>#REF!</v>
      </c>
      <c r="AC352" s="414"/>
      <c r="AD352" s="459" t="e">
        <f>IF(AF153=3,0,IF(AD153=3,AE352*AE353,AE353*AE352/2))</f>
        <v>#REF!</v>
      </c>
      <c r="AE352" s="415">
        <f>AE375</f>
        <v>0</v>
      </c>
      <c r="AF352" s="459" t="e">
        <f>IF(AD153=3,0,IF(AF153=3,AE353*AE352,AE353*AE352/2))</f>
        <v>#REF!</v>
      </c>
      <c r="AG352" s="412"/>
      <c r="AH352" s="413" t="e">
        <f>AH136</f>
        <v>#REF!</v>
      </c>
      <c r="AI352" s="414"/>
      <c r="AJ352" s="459">
        <f>IF(AL153=3,0,IF(AJ153=3,AK352*AK353,AK353*AK352/2))</f>
        <v>0</v>
      </c>
      <c r="AK352" s="415"/>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c r="A353" s="546" t="s">
        <v>844</v>
      </c>
      <c r="C353" s="418">
        <f>C171</f>
        <v>0</v>
      </c>
      <c r="D353" s="417"/>
      <c r="E353" s="419" t="e">
        <f>E171</f>
        <v>#REF!</v>
      </c>
      <c r="F353" s="420"/>
      <c r="G353" s="417" t="e">
        <f>'Memoria de Calculo'!#REF!/1000</f>
        <v>#REF!</v>
      </c>
      <c r="H353" s="420"/>
      <c r="I353" s="418" t="e">
        <f>I171</f>
        <v>#REF!</v>
      </c>
      <c r="J353" s="417"/>
      <c r="K353" s="419" t="e">
        <f>K171</f>
        <v>#REF!</v>
      </c>
      <c r="L353" s="420"/>
      <c r="M353" s="417" t="e">
        <f>G353</f>
        <v>#REF!</v>
      </c>
      <c r="N353" s="420"/>
      <c r="O353" s="418" t="e">
        <f>O171</f>
        <v>#REF!</v>
      </c>
      <c r="P353" s="417"/>
      <c r="Q353" s="419" t="e">
        <f>Q171</f>
        <v>#REF!</v>
      </c>
      <c r="R353" s="420"/>
      <c r="S353" s="417" t="e">
        <f>M353</f>
        <v>#REF!</v>
      </c>
      <c r="T353" s="421"/>
      <c r="U353" s="418" t="e">
        <f>U171</f>
        <v>#REF!</v>
      </c>
      <c r="V353" s="417"/>
      <c r="W353" s="419" t="e">
        <f>W171</f>
        <v>#REF!</v>
      </c>
      <c r="X353" s="420">
        <v>0.53684811594451687</v>
      </c>
      <c r="Y353" s="417" t="e">
        <f>S353</f>
        <v>#REF!</v>
      </c>
      <c r="Z353" s="420">
        <v>0.47666688405548308</v>
      </c>
      <c r="AA353" s="418" t="e">
        <f>AA171</f>
        <v>#REF!</v>
      </c>
      <c r="AB353" s="417"/>
      <c r="AC353" s="419" t="e">
        <f>AC171</f>
        <v>#REF!</v>
      </c>
      <c r="AD353" s="420">
        <v>0.53684811594451687</v>
      </c>
      <c r="AE353" s="417" t="e">
        <f>Y353*10</f>
        <v>#REF!</v>
      </c>
      <c r="AF353" s="420">
        <v>0.47666688405548308</v>
      </c>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c r="A354" s="546" t="s">
        <v>826</v>
      </c>
      <c r="C354" s="424"/>
      <c r="D354" s="485" t="e">
        <f>D187</f>
        <v>#REF!</v>
      </c>
      <c r="E354" s="428"/>
      <c r="F354" s="426"/>
      <c r="G354" s="423"/>
      <c r="H354" s="427"/>
      <c r="I354" s="424"/>
      <c r="J354" s="485" t="e">
        <f>J187</f>
        <v>#REF!</v>
      </c>
      <c r="K354" s="428"/>
      <c r="L354" s="426">
        <f>IF(N153=3,0,IF(L153=3,0,IF(M352=0,0,-1*(K353+O353)/M352)))</f>
        <v>0</v>
      </c>
      <c r="M354" s="423"/>
      <c r="N354" s="427">
        <f>IF(L153=3,0,IF(N153=3,0,IF(M352=0,0,(K353+O353)/M352)))</f>
        <v>0</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f>IF(AF153=3,0,IF(AD153=3,0,IF(AE352=0,0,-1*(AC353+AG353)/AE352)))</f>
        <v>0</v>
      </c>
      <c r="AE354" s="423"/>
      <c r="AF354" s="427">
        <f>IF(AD153=3,0,IF(AF153=3,0,IF(AE352=0,0,(AC353+AG353)/AE352)))</f>
        <v>0</v>
      </c>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c r="A355" s="546" t="s">
        <v>827</v>
      </c>
      <c r="B355" s="235"/>
      <c r="C355" s="550" t="s">
        <v>827</v>
      </c>
      <c r="D355" s="486" t="e">
        <f>F352+F353+F354+F351+B355+F355</f>
        <v>#REF!</v>
      </c>
      <c r="E355" s="235"/>
      <c r="F355" s="417"/>
      <c r="G355" s="480" t="s">
        <v>828</v>
      </c>
      <c r="H355" s="417"/>
      <c r="I355" s="550" t="s">
        <v>827</v>
      </c>
      <c r="J355" s="486" t="e">
        <f>(SUM(H351:H354))+(SUM(L351:L354))</f>
        <v>#REF!</v>
      </c>
      <c r="K355" s="235"/>
      <c r="L355" s="417"/>
      <c r="M355" s="480" t="s">
        <v>828</v>
      </c>
      <c r="N355" s="417"/>
      <c r="O355" s="550" t="s">
        <v>827</v>
      </c>
      <c r="P355" s="486" t="e">
        <f>(SUM(N351:N354))+(SUM(R351:R354))</f>
        <v>#REF!</v>
      </c>
      <c r="Q355" s="235"/>
      <c r="R355" s="417"/>
      <c r="S355" s="480" t="s">
        <v>828</v>
      </c>
      <c r="T355" s="417"/>
      <c r="U355" s="550" t="s">
        <v>827</v>
      </c>
      <c r="V355" s="486" t="e">
        <f>(SUM(T351:T354))+(SUM(X351:X354))</f>
        <v>#REF!</v>
      </c>
      <c r="W355" s="235"/>
      <c r="X355" s="551"/>
      <c r="Y355" s="552" t="s">
        <v>828</v>
      </c>
      <c r="Z355" s="551"/>
      <c r="AA355" s="550" t="s">
        <v>827</v>
      </c>
      <c r="AB355" s="486" t="e">
        <f>(SUM(Z351:Z354))+(SUM(AD351:AD354))</f>
        <v>#REF!</v>
      </c>
      <c r="AC355" s="235"/>
      <c r="AD355" s="417"/>
      <c r="AE355" s="480" t="s">
        <v>828</v>
      </c>
      <c r="AF355" s="417"/>
      <c r="AG355" s="550" t="s">
        <v>827</v>
      </c>
      <c r="AH355" s="486" t="e">
        <f>(SUM(AF351:AF354))+(SUM(AJ351:AJ354))</f>
        <v>#REF!</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c r="A356" s="235"/>
      <c r="B356" s="235"/>
      <c r="C356" s="417" t="s">
        <v>829</v>
      </c>
      <c r="D356" s="486" t="e">
        <f>D355+D340+D333</f>
        <v>#REF!</v>
      </c>
      <c r="E356" s="235"/>
      <c r="F356" s="417"/>
      <c r="G356" s="417" t="s">
        <v>830</v>
      </c>
      <c r="H356" s="417"/>
      <c r="I356" s="417"/>
      <c r="J356" s="486" t="e">
        <f>J355+J340+J333</f>
        <v>#REF!</v>
      </c>
      <c r="K356" s="235"/>
      <c r="L356" s="417"/>
      <c r="M356" s="417" t="s">
        <v>830</v>
      </c>
      <c r="N356" s="417"/>
      <c r="O356" s="417"/>
      <c r="P356" s="486" t="e">
        <f>P355+P340+P333</f>
        <v>#REF!</v>
      </c>
      <c r="Q356" s="235"/>
      <c r="R356" s="417"/>
      <c r="S356" s="417" t="s">
        <v>830</v>
      </c>
      <c r="T356" s="417"/>
      <c r="U356" s="551"/>
      <c r="V356" s="486" t="e">
        <f>V355+V340+V333</f>
        <v>#REF!</v>
      </c>
      <c r="X356" s="551"/>
      <c r="Y356" s="417" t="s">
        <v>830</v>
      </c>
      <c r="Z356" s="551"/>
      <c r="AA356" s="417"/>
      <c r="AB356" s="486" t="e">
        <f>AB355+AB340+AB333</f>
        <v>#REF!</v>
      </c>
      <c r="AC356" s="235"/>
      <c r="AD356" s="417"/>
      <c r="AE356" s="417" t="s">
        <v>830</v>
      </c>
      <c r="AF356" s="417"/>
      <c r="AG356" s="551"/>
      <c r="AH356" s="486" t="e">
        <f>AH355+AH340+AH333</f>
        <v>#REF!</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c r="A357" s="553" t="s">
        <v>831</v>
      </c>
      <c r="B357" s="235"/>
      <c r="C357" s="554" t="s">
        <v>832</v>
      </c>
      <c r="D357" s="415"/>
      <c r="E357" s="500"/>
      <c r="F357" s="433"/>
      <c r="G357" s="417"/>
      <c r="H357" s="433"/>
      <c r="I357" s="554" t="s">
        <v>832</v>
      </c>
      <c r="J357" s="415"/>
      <c r="K357" s="500"/>
      <c r="L357" s="433"/>
      <c r="M357" s="417" t="e">
        <f>H353+L353+N353+R352+T352+X353+Z353</f>
        <v>#REF!</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c r="A358" s="555" t="e">
        <f>SUM(D358:BP358)</f>
        <v>#REF!</v>
      </c>
      <c r="B358" s="235"/>
      <c r="C358" s="480" t="s">
        <v>845</v>
      </c>
      <c r="D358" s="486">
        <f>IF(D360=0,0,D365+D366+D367)</f>
        <v>0</v>
      </c>
      <c r="E358" s="556"/>
      <c r="F358" s="433"/>
      <c r="G358" s="417"/>
      <c r="H358" s="433"/>
      <c r="I358" s="480" t="s">
        <v>845</v>
      </c>
      <c r="J358" s="486">
        <f>IF(J360=0,0,J365+J366+J367)</f>
        <v>0</v>
      </c>
      <c r="K358" s="556"/>
      <c r="L358" s="433"/>
      <c r="M358" s="417" t="e">
        <f>J355+P355+V355+AB355</f>
        <v>#REF!</v>
      </c>
      <c r="N358" s="433"/>
      <c r="O358" s="480" t="s">
        <v>845</v>
      </c>
      <c r="P358" s="486">
        <f>IF(P360=0,0,P365+P366+P367)</f>
        <v>0</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80000000000000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c r="A360" s="558" t="s">
        <v>801</v>
      </c>
      <c r="B360" s="235"/>
      <c r="C360" s="417" t="s">
        <v>409</v>
      </c>
      <c r="D360" s="449"/>
      <c r="E360" s="417"/>
      <c r="F360" s="433"/>
      <c r="G360" s="417"/>
      <c r="H360" s="433"/>
      <c r="I360" s="417" t="s">
        <v>409</v>
      </c>
      <c r="J360" s="449">
        <f>D360</f>
        <v>0</v>
      </c>
      <c r="K360" s="417"/>
      <c r="L360" s="433"/>
      <c r="M360" s="417"/>
      <c r="N360" s="433"/>
      <c r="O360" s="417" t="s">
        <v>409</v>
      </c>
      <c r="P360" s="449"/>
      <c r="Q360" s="417"/>
      <c r="R360" s="433"/>
      <c r="S360" s="417"/>
      <c r="T360" s="433"/>
      <c r="U360" s="417" t="s">
        <v>409</v>
      </c>
      <c r="V360" s="449">
        <f>P360</f>
        <v>0</v>
      </c>
      <c r="W360" s="417"/>
      <c r="X360" s="433"/>
      <c r="Y360" s="417"/>
      <c r="Z360" s="433"/>
      <c r="AA360" s="417" t="s">
        <v>409</v>
      </c>
      <c r="AB360" s="449">
        <f t="shared" ref="AB360:AB362" si="1472">V360</f>
        <v>0</v>
      </c>
      <c r="AC360" s="417"/>
      <c r="AD360" s="433"/>
      <c r="AE360" s="417"/>
      <c r="AF360" s="433"/>
      <c r="AG360" s="417" t="s">
        <v>409</v>
      </c>
      <c r="AH360" s="449">
        <f t="shared" ref="AH360:AH362" si="1473">AB360</f>
        <v>0</v>
      </c>
      <c r="AI360" s="417"/>
      <c r="AJ360" s="433"/>
      <c r="AK360" s="417"/>
      <c r="AL360" s="433"/>
      <c r="AM360" s="417" t="s">
        <v>409</v>
      </c>
      <c r="AN360" s="449"/>
      <c r="AO360" s="417"/>
      <c r="AP360" s="433"/>
      <c r="AQ360" s="417"/>
      <c r="AR360" s="433"/>
      <c r="AS360" s="417" t="s">
        <v>409</v>
      </c>
      <c r="AT360" s="449">
        <f t="shared" ref="AT360:AT362" si="1474">AN360</f>
        <v>0</v>
      </c>
      <c r="AU360" s="417"/>
      <c r="AV360" s="433"/>
      <c r="AW360" s="417"/>
      <c r="AX360" s="433"/>
      <c r="AY360" s="417" t="s">
        <v>409</v>
      </c>
      <c r="AZ360" s="449">
        <f t="shared" ref="AZ360:AZ362" si="1475">AT360</f>
        <v>0</v>
      </c>
      <c r="BA360" s="417"/>
      <c r="BB360" s="433"/>
      <c r="BC360" s="417"/>
      <c r="BD360" s="433"/>
      <c r="BE360" s="417" t="s">
        <v>409</v>
      </c>
      <c r="BF360" s="449">
        <f t="shared" ref="BF360:BF362" si="1476">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customHeight="1">
      <c r="A361" s="450">
        <f>A364*B361*B361*B361/12</f>
        <v>45000</v>
      </c>
      <c r="B361" s="559">
        <v>30</v>
      </c>
      <c r="C361" s="417" t="s">
        <v>801</v>
      </c>
      <c r="D361" s="451">
        <f>G366</f>
        <v>67500</v>
      </c>
      <c r="E361" s="417"/>
      <c r="F361" s="433"/>
      <c r="G361" s="417"/>
      <c r="H361" s="433"/>
      <c r="I361" s="417"/>
      <c r="J361" s="451">
        <f>M366</f>
        <v>67500</v>
      </c>
      <c r="K361" s="417"/>
      <c r="L361" s="433"/>
      <c r="M361" s="417"/>
      <c r="N361" s="433"/>
      <c r="O361" s="417"/>
      <c r="P361" s="451">
        <f>S366</f>
        <v>67500</v>
      </c>
      <c r="Q361" s="417"/>
      <c r="R361" s="433"/>
      <c r="S361" s="417"/>
      <c r="T361" s="433"/>
      <c r="U361" s="417"/>
      <c r="V361" s="451">
        <f>Y366</f>
        <v>67500</v>
      </c>
      <c r="W361" s="417"/>
      <c r="X361" s="433"/>
      <c r="Y361" s="417"/>
      <c r="Z361" s="433"/>
      <c r="AA361" s="417"/>
      <c r="AB361" s="451">
        <f t="shared" si="1472"/>
        <v>67500</v>
      </c>
      <c r="AC361" s="417"/>
      <c r="AD361" s="433"/>
      <c r="AE361" s="417"/>
      <c r="AF361" s="433"/>
      <c r="AG361" s="417"/>
      <c r="AH361" s="451">
        <f t="shared" si="1473"/>
        <v>67500</v>
      </c>
      <c r="AI361" s="417"/>
      <c r="AJ361" s="433"/>
      <c r="AK361" s="417"/>
      <c r="AL361" s="433"/>
      <c r="AM361" s="417"/>
      <c r="AN361" s="451">
        <f t="shared" ref="AN361:AN362" si="1477">AH361</f>
        <v>67500</v>
      </c>
      <c r="AO361" s="417"/>
      <c r="AP361" s="433"/>
      <c r="AQ361" s="417"/>
      <c r="AR361" s="433"/>
      <c r="AS361" s="417"/>
      <c r="AT361" s="451">
        <f t="shared" si="1474"/>
        <v>67500</v>
      </c>
      <c r="AU361" s="417"/>
      <c r="AV361" s="433"/>
      <c r="AW361" s="417"/>
      <c r="AX361" s="433"/>
      <c r="AY361" s="417"/>
      <c r="AZ361" s="451">
        <f t="shared" si="1475"/>
        <v>67500</v>
      </c>
      <c r="BA361" s="417"/>
      <c r="BB361" s="433"/>
      <c r="BC361" s="417"/>
      <c r="BD361" s="433"/>
      <c r="BE361" s="417"/>
      <c r="BF361" s="451">
        <f t="shared" si="1476"/>
        <v>67500</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c r="A362" s="450" t="s">
        <v>842</v>
      </c>
      <c r="B362" s="559"/>
      <c r="C362" s="417" t="s">
        <v>387</v>
      </c>
      <c r="D362" s="451">
        <f>G350</f>
        <v>197989.89873223333</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1472"/>
        <v>197989.89873223333</v>
      </c>
      <c r="AC362" s="417"/>
      <c r="AD362" s="433"/>
      <c r="AE362" s="417"/>
      <c r="AF362" s="433"/>
      <c r="AG362" s="417"/>
      <c r="AH362" s="451">
        <f t="shared" si="1473"/>
        <v>197989.89873223333</v>
      </c>
      <c r="AI362" s="417"/>
      <c r="AJ362" s="433"/>
      <c r="AK362" s="417"/>
      <c r="AL362" s="433"/>
      <c r="AM362" s="417"/>
      <c r="AN362" s="451">
        <f t="shared" si="1477"/>
        <v>197989.89873223333</v>
      </c>
      <c r="AO362" s="417"/>
      <c r="AP362" s="433"/>
      <c r="AQ362" s="417"/>
      <c r="AR362" s="433"/>
      <c r="AS362" s="417"/>
      <c r="AT362" s="451">
        <f t="shared" si="1474"/>
        <v>197989.89873223333</v>
      </c>
      <c r="AU362" s="417"/>
      <c r="AV362" s="433"/>
      <c r="AW362" s="417"/>
      <c r="AX362" s="433"/>
      <c r="AY362" s="417"/>
      <c r="AZ362" s="451">
        <f t="shared" si="1475"/>
        <v>197989.89873223333</v>
      </c>
      <c r="BA362" s="417"/>
      <c r="BB362" s="433"/>
      <c r="BC362" s="417"/>
      <c r="BD362" s="433"/>
      <c r="BE362" s="417"/>
      <c r="BF362" s="451">
        <f t="shared" si="1476"/>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customHeight="1">
      <c r="A363" s="573">
        <f>0.026/12</f>
        <v>0.0021666666666666666</v>
      </c>
      <c r="B363" s="559"/>
      <c r="C363" s="417" t="s">
        <v>308</v>
      </c>
      <c r="D363" s="451">
        <f>D360*G368</f>
        <v>0</v>
      </c>
      <c r="E363" s="417"/>
      <c r="F363" s="433"/>
      <c r="G363" s="417"/>
      <c r="H363" s="433"/>
      <c r="I363" s="417"/>
      <c r="J363" s="451"/>
      <c r="K363" s="417"/>
      <c r="L363" s="433"/>
      <c r="M363" s="417"/>
      <c r="N363" s="433"/>
      <c r="O363" s="417"/>
      <c r="P363" s="451">
        <f>P360*S368</f>
        <v>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c r="A364" s="433">
        <v>20</v>
      </c>
      <c r="B364" s="235"/>
      <c r="C364" s="417" t="s">
        <v>834</v>
      </c>
      <c r="D364" s="452"/>
      <c r="E364" s="417"/>
      <c r="F364" s="433"/>
      <c r="G364" s="561">
        <v>30</v>
      </c>
      <c r="H364" s="433"/>
      <c r="I364" s="417" t="s">
        <v>834</v>
      </c>
      <c r="J364" s="452"/>
      <c r="K364" s="417"/>
      <c r="L364" s="433"/>
      <c r="M364" s="561">
        <v>30</v>
      </c>
      <c r="N364" s="433"/>
      <c r="O364" s="417" t="s">
        <v>834</v>
      </c>
      <c r="P364" s="452"/>
      <c r="Q364" s="417"/>
      <c r="R364" s="433"/>
      <c r="S364" s="561">
        <v>30</v>
      </c>
      <c r="T364" s="433"/>
      <c r="U364" s="417" t="s">
        <v>834</v>
      </c>
      <c r="V364" s="452"/>
      <c r="W364" s="417"/>
      <c r="X364" s="433"/>
      <c r="Y364" s="561">
        <v>30</v>
      </c>
      <c r="Z364" s="433"/>
      <c r="AA364" s="417" t="s">
        <v>834</v>
      </c>
      <c r="AB364" s="452"/>
      <c r="AC364" s="417"/>
      <c r="AD364" s="433"/>
      <c r="AE364" s="561">
        <v>30</v>
      </c>
      <c r="AF364" s="433"/>
      <c r="AG364" s="417" t="s">
        <v>834</v>
      </c>
      <c r="AH364" s="452"/>
      <c r="AI364" s="417"/>
      <c r="AJ364" s="433"/>
      <c r="AK364" s="561">
        <v>30</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customHeight="1">
      <c r="C366" s="563" t="s">
        <v>836</v>
      </c>
      <c r="D366" s="451"/>
      <c r="E366" s="417"/>
      <c r="F366" s="433"/>
      <c r="G366" s="451">
        <f>G364*F367*F367*F367/12</f>
        <v>67500</v>
      </c>
      <c r="H366" s="433"/>
      <c r="I366" s="563" t="s">
        <v>836</v>
      </c>
      <c r="J366" s="451"/>
      <c r="K366" s="417"/>
      <c r="L366" s="433"/>
      <c r="M366" s="451">
        <f>M364*L367*L367*L367/12</f>
        <v>67500</v>
      </c>
      <c r="N366" s="433"/>
      <c r="O366" s="563" t="s">
        <v>836</v>
      </c>
      <c r="P366" s="451"/>
      <c r="Q366" s="417"/>
      <c r="R366" s="433"/>
      <c r="S366" s="451">
        <f>S364*R367*R367*R367/12</f>
        <v>67500</v>
      </c>
      <c r="T366" s="433"/>
      <c r="U366" s="417" t="s">
        <v>836</v>
      </c>
      <c r="V366" s="451"/>
      <c r="W366" s="417"/>
      <c r="X366" s="433"/>
      <c r="Y366" s="451">
        <f>Y364*X367*X367*X367/12</f>
        <v>67500</v>
      </c>
      <c r="Z366" s="433"/>
      <c r="AA366" s="563" t="s">
        <v>836</v>
      </c>
      <c r="AB366" s="451"/>
      <c r="AC366" s="417"/>
      <c r="AD366" s="433"/>
      <c r="AE366" s="451">
        <f>AE364*AD367*AD367*AD367/12</f>
        <v>67500</v>
      </c>
      <c r="AF366" s="433"/>
      <c r="AG366" s="417" t="s">
        <v>836</v>
      </c>
      <c r="AH366" s="451"/>
      <c r="AI366" s="417"/>
      <c r="AJ366" s="433"/>
      <c r="AK366" s="451">
        <f>AK364*AJ367*AJ367*AJ367/12</f>
        <v>67500</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c r="C367" s="561" t="s">
        <v>837</v>
      </c>
      <c r="D367" s="452">
        <f>IF(D360=0,0,-1*(D354+D375)/D360)</f>
        <v>0</v>
      </c>
      <c r="E367" s="417"/>
      <c r="F367" s="564">
        <v>30</v>
      </c>
      <c r="G367" s="450" t="s">
        <v>591</v>
      </c>
      <c r="H367" s="433"/>
      <c r="I367" s="561" t="s">
        <v>837</v>
      </c>
      <c r="J367" s="452">
        <f>IF(J360=0,0,-1*(J354+J375)/J360)</f>
        <v>0</v>
      </c>
      <c r="K367" s="417"/>
      <c r="L367" s="564">
        <v>30</v>
      </c>
      <c r="M367" s="450" t="s">
        <v>591</v>
      </c>
      <c r="N367" s="433"/>
      <c r="O367" s="561" t="s">
        <v>837</v>
      </c>
      <c r="P367" s="452">
        <f>IF(P360=0,0,-1*(P354+P375)/P360)</f>
        <v>0</v>
      </c>
      <c r="Q367" s="417"/>
      <c r="R367" s="564">
        <v>30</v>
      </c>
      <c r="S367" s="450" t="s">
        <v>591</v>
      </c>
      <c r="T367" s="433"/>
      <c r="U367" s="423" t="s">
        <v>837</v>
      </c>
      <c r="V367" s="452">
        <f>IF(V360=0,0,-1*(V354+V375)/V360)</f>
        <v>0</v>
      </c>
      <c r="W367" s="417"/>
      <c r="X367" s="564">
        <v>30</v>
      </c>
      <c r="Y367" s="450" t="s">
        <v>591</v>
      </c>
      <c r="Z367" s="433"/>
      <c r="AA367" s="561" t="s">
        <v>837</v>
      </c>
      <c r="AB367" s="452">
        <f>IF(AB360=0,0,-1*(AB354+AB375)/AB360)</f>
        <v>0</v>
      </c>
      <c r="AC367" s="417"/>
      <c r="AD367" s="564">
        <v>30</v>
      </c>
      <c r="AE367" s="450" t="s">
        <v>591</v>
      </c>
      <c r="AF367" s="433"/>
      <c r="AG367" s="423" t="s">
        <v>837</v>
      </c>
      <c r="AH367" s="452">
        <f>IF(AH360=0,0,-1*(AH354+AH375)/AH360)</f>
        <v>0</v>
      </c>
      <c r="AI367" s="417"/>
      <c r="AJ367" s="564">
        <v>30</v>
      </c>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c r="C368" s="565" t="s">
        <v>838</v>
      </c>
      <c r="D368" s="451">
        <f>D364*D360/2</f>
        <v>0</v>
      </c>
      <c r="E368" s="417"/>
      <c r="F368" s="433"/>
      <c r="G368" s="575">
        <f>G364*F367*2400/10000</f>
        <v>216</v>
      </c>
      <c r="H368" s="433"/>
      <c r="I368" s="565" t="s">
        <v>838</v>
      </c>
      <c r="J368" s="451">
        <f>J364*J360/2</f>
        <v>0</v>
      </c>
      <c r="K368" s="417"/>
      <c r="L368" s="433"/>
      <c r="M368" s="575">
        <f>M364*L367*2400/10000</f>
        <v>216</v>
      </c>
      <c r="N368" s="433"/>
      <c r="O368" s="565" t="s">
        <v>838</v>
      </c>
      <c r="P368" s="451">
        <f>P364*P360/2</f>
        <v>0</v>
      </c>
      <c r="Q368" s="417"/>
      <c r="R368" s="433"/>
      <c r="S368" s="575">
        <f>S364*R367*2400/10000</f>
        <v>216</v>
      </c>
      <c r="T368" s="433"/>
      <c r="U368" s="500" t="s">
        <v>838</v>
      </c>
      <c r="V368" s="451">
        <f>V364*V360/2</f>
        <v>0</v>
      </c>
      <c r="W368" s="417"/>
      <c r="X368" s="433"/>
      <c r="Y368" s="575">
        <f>Y364*X367*2400/10000</f>
        <v>216</v>
      </c>
      <c r="Z368" s="433"/>
      <c r="AA368" s="565" t="s">
        <v>838</v>
      </c>
      <c r="AB368" s="451">
        <f>AB364*AB360/2</f>
        <v>0</v>
      </c>
      <c r="AC368" s="417"/>
      <c r="AD368" s="433"/>
      <c r="AE368" s="575">
        <f>AE364*AD367*2400/10000</f>
        <v>216</v>
      </c>
      <c r="AF368" s="433"/>
      <c r="AG368" s="500" t="s">
        <v>838</v>
      </c>
      <c r="AH368" s="451">
        <f>AH364*AH360/2</f>
        <v>0</v>
      </c>
      <c r="AI368" s="417"/>
      <c r="AJ368" s="433"/>
      <c r="AK368" s="575">
        <f>AK364*AJ367*2400/10000</f>
        <v>216</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c r="C370" s="567" t="s">
        <v>840</v>
      </c>
      <c r="D370" s="452">
        <f>IF(D360=0,0,(D354+D375)/D360)</f>
        <v>0</v>
      </c>
      <c r="E370" s="417"/>
      <c r="F370" s="546" t="s">
        <v>387</v>
      </c>
      <c r="G370" s="235">
        <f>D362</f>
        <v>197989.89873223333</v>
      </c>
      <c r="H370" s="433"/>
      <c r="I370" s="567" t="s">
        <v>840</v>
      </c>
      <c r="J370" s="452">
        <f>IF(J360=0,0,(J354+J375)/J360)</f>
        <v>0</v>
      </c>
      <c r="K370" s="417"/>
      <c r="L370" s="546" t="s">
        <v>387</v>
      </c>
      <c r="M370" s="235">
        <f>J362</f>
        <v>197989.89873223333</v>
      </c>
      <c r="N370" s="433"/>
      <c r="O370" s="567" t="s">
        <v>840</v>
      </c>
      <c r="P370" s="452">
        <f>IF(P360=0,0,(P354+P375)/P360)</f>
        <v>0</v>
      </c>
      <c r="Q370" s="417"/>
      <c r="R370" s="546" t="s">
        <v>387</v>
      </c>
      <c r="S370" s="235">
        <f>P362</f>
        <v>197989.89873223333</v>
      </c>
      <c r="T370" s="433"/>
      <c r="U370" s="508" t="s">
        <v>840</v>
      </c>
      <c r="V370" s="452">
        <f>IF(V360=0,0,(V354+V375)/V360)</f>
        <v>0</v>
      </c>
      <c r="W370" s="417"/>
      <c r="X370" s="546" t="s">
        <v>387</v>
      </c>
      <c r="Y370" s="235">
        <f>V362</f>
        <v>197989.89873223333</v>
      </c>
      <c r="Z370" s="433"/>
      <c r="AA370" s="567" t="s">
        <v>840</v>
      </c>
      <c r="AB370" s="452">
        <f>IF(AB360=0,0,(AB354+AB375)/AB360)</f>
        <v>0</v>
      </c>
      <c r="AC370" s="417"/>
      <c r="AD370" s="546" t="s">
        <v>387</v>
      </c>
      <c r="AE370" s="235">
        <f>AB362</f>
        <v>197989.89873223333</v>
      </c>
      <c r="AF370" s="433"/>
      <c r="AG370" s="508" t="s">
        <v>840</v>
      </c>
      <c r="AH370" s="452">
        <f>IF(AH360=0,0,(AH354+AH375)/AH360)</f>
        <v>0</v>
      </c>
      <c r="AI370" s="417"/>
      <c r="AJ370" s="546" t="s">
        <v>387</v>
      </c>
      <c r="AK370" s="235">
        <f>AH362</f>
        <v>197989.89873223333</v>
      </c>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f>D368+D369+D370</f>
        <v>0</v>
      </c>
      <c r="E372" s="556"/>
      <c r="F372" s="546" t="s">
        <v>823</v>
      </c>
      <c r="G372" s="417">
        <f>A384</f>
        <v>53333.333333333336</v>
      </c>
      <c r="H372" s="433"/>
      <c r="I372" s="480" t="s">
        <v>841</v>
      </c>
      <c r="J372" s="486">
        <f>J368+J369+J370</f>
        <v>0</v>
      </c>
      <c r="K372" s="556"/>
      <c r="L372" s="546" t="s">
        <v>823</v>
      </c>
      <c r="M372" s="417">
        <f t="shared" ref="M372:M376" si="1478">G372</f>
        <v>53333.333333333336</v>
      </c>
      <c r="N372" s="433"/>
      <c r="O372" s="480" t="s">
        <v>841</v>
      </c>
      <c r="P372" s="486">
        <f>P368+P369+P370</f>
        <v>0</v>
      </c>
      <c r="Q372" s="556"/>
      <c r="R372" s="546" t="s">
        <v>823</v>
      </c>
      <c r="S372" s="417">
        <f t="shared" ref="S372:S376" si="1479">M372</f>
        <v>53333.333333333336</v>
      </c>
      <c r="T372" s="433"/>
      <c r="U372" s="480" t="s">
        <v>841</v>
      </c>
      <c r="V372" s="486">
        <f>V368+V369+V370</f>
        <v>0</v>
      </c>
      <c r="W372" s="556"/>
      <c r="X372" s="546" t="s">
        <v>823</v>
      </c>
      <c r="Y372" s="417">
        <f t="shared" ref="Y372:Y376" si="1480">S372</f>
        <v>53333.333333333336</v>
      </c>
      <c r="Z372" s="433"/>
      <c r="AA372" s="480" t="s">
        <v>841</v>
      </c>
      <c r="AB372" s="486">
        <f>AB368+AB369+AB370</f>
        <v>0</v>
      </c>
      <c r="AC372" s="556"/>
      <c r="AD372" s="546" t="s">
        <v>823</v>
      </c>
      <c r="AE372" s="417">
        <f t="shared" ref="AE372:AE373" si="1481">Y372</f>
        <v>53333.333333333336</v>
      </c>
      <c r="AF372" s="433"/>
      <c r="AG372" s="480" t="s">
        <v>841</v>
      </c>
      <c r="AH372" s="486">
        <f>AH368+AH369+AH370</f>
        <v>0</v>
      </c>
      <c r="AI372" s="556"/>
      <c r="AJ372" s="546" t="s">
        <v>823</v>
      </c>
      <c r="AK372" s="417">
        <f t="shared" ref="AK372:AK373" si="1482">AE372</f>
        <v>53333.333333333336</v>
      </c>
      <c r="AL372" s="433"/>
      <c r="AM372" s="480" t="s">
        <v>841</v>
      </c>
      <c r="AN372" s="486">
        <f>AN368+AN369+AN370</f>
        <v>0</v>
      </c>
      <c r="AO372" s="556"/>
      <c r="AP372" s="546" t="s">
        <v>823</v>
      </c>
      <c r="AQ372" s="417">
        <f t="shared" ref="AQ372:AQ373" si="1483">AK372</f>
        <v>53333.333333333336</v>
      </c>
      <c r="AR372" s="433"/>
      <c r="AS372" s="480" t="s">
        <v>841</v>
      </c>
      <c r="AT372" s="486">
        <f>AT368+AT369+AT370</f>
        <v>0</v>
      </c>
      <c r="AU372" s="556"/>
      <c r="AV372" s="546" t="s">
        <v>823</v>
      </c>
      <c r="AW372" s="417">
        <f t="shared" ref="AW372:AW376" si="1484">AQ372</f>
        <v>53333.333333333336</v>
      </c>
      <c r="AX372" s="433"/>
      <c r="AY372" s="480" t="s">
        <v>841</v>
      </c>
      <c r="AZ372" s="486">
        <f>AZ368+AZ369+AZ370</f>
        <v>0</v>
      </c>
      <c r="BA372" s="556"/>
      <c r="BB372" s="546" t="s">
        <v>823</v>
      </c>
      <c r="BC372" s="417">
        <f t="shared" ref="BC372:BC376" si="1485">AW372</f>
        <v>53333.333333333336</v>
      </c>
      <c r="BD372" s="433"/>
      <c r="BE372" s="480" t="s">
        <v>841</v>
      </c>
      <c r="BF372" s="486">
        <f>BF368+BF369+BF370</f>
        <v>0</v>
      </c>
      <c r="BG372" s="556"/>
      <c r="BH372" s="546" t="s">
        <v>823</v>
      </c>
      <c r="BI372" s="417">
        <f t="shared" ref="BI372:BI373" si="1486">BC372</f>
        <v>53333.333333333336</v>
      </c>
      <c r="BJ372" s="433"/>
      <c r="BK372" s="480" t="s">
        <v>841</v>
      </c>
      <c r="BL372" s="486">
        <f>BL368+BL369+BL370</f>
        <v>0</v>
      </c>
      <c r="BM372" s="556"/>
      <c r="BN372" s="546" t="s">
        <v>823</v>
      </c>
      <c r="BO372" s="417">
        <f t="shared" ref="BO372:BO373" si="1487">BI372</f>
        <v>53333.333333333336</v>
      </c>
      <c r="BP372" s="433"/>
      <c r="BQ372" s="480" t="s">
        <v>841</v>
      </c>
      <c r="BR372" s="486">
        <f>BR368+BR369+BR370</f>
        <v>0</v>
      </c>
      <c r="BS372" s="556"/>
      <c r="BT372" s="546" t="s">
        <v>823</v>
      </c>
      <c r="BU372" s="417">
        <f t="shared" ref="BU372:BU373" si="1488">BO372</f>
        <v>53333.333333333336</v>
      </c>
      <c r="BV372" s="433"/>
      <c r="BW372" s="480" t="s">
        <v>841</v>
      </c>
      <c r="BX372" s="486">
        <f>BX368+BX369+BX370</f>
        <v>0</v>
      </c>
      <c r="BY372" s="556"/>
      <c r="CA372" s="417">
        <f t="shared" ref="CA372:CA373" si="1489">BU372</f>
        <v>53333.333333333336</v>
      </c>
      <c r="CB372" s="433"/>
      <c r="CC372" s="480" t="s">
        <v>841</v>
      </c>
      <c r="CD372" s="486">
        <f>CD368+CD369+CD370</f>
        <v>0</v>
      </c>
      <c r="CE372" s="556"/>
      <c r="CF372" s="546" t="s">
        <v>823</v>
      </c>
      <c r="CG372" s="417">
        <f t="shared" ref="CG372:CG373" si="1490">CA372</f>
        <v>53333.333333333336</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1478"/>
        <v>197989.89873223333</v>
      </c>
      <c r="N373" s="433"/>
      <c r="O373" s="557" t="s">
        <v>824</v>
      </c>
      <c r="P373" s="423"/>
      <c r="Q373" s="508"/>
      <c r="R373" s="546" t="s">
        <v>825</v>
      </c>
      <c r="S373" s="547">
        <f t="shared" si="1479"/>
        <v>197989.89873223333</v>
      </c>
      <c r="T373" s="433"/>
      <c r="U373" s="557" t="s">
        <v>824</v>
      </c>
      <c r="V373" s="423"/>
      <c r="W373" s="508"/>
      <c r="X373" s="546" t="s">
        <v>825</v>
      </c>
      <c r="Y373" s="547">
        <f t="shared" si="1480"/>
        <v>197989.89873223333</v>
      </c>
      <c r="Z373" s="433"/>
      <c r="AA373" s="557" t="s">
        <v>824</v>
      </c>
      <c r="AB373" s="423"/>
      <c r="AC373" s="508"/>
      <c r="AD373" s="546" t="s">
        <v>825</v>
      </c>
      <c r="AE373" s="547">
        <f t="shared" si="1481"/>
        <v>197989.89873223333</v>
      </c>
      <c r="AF373" s="433"/>
      <c r="AG373" s="557" t="s">
        <v>824</v>
      </c>
      <c r="AH373" s="423"/>
      <c r="AI373" s="508"/>
      <c r="AJ373" s="546" t="s">
        <v>825</v>
      </c>
      <c r="AK373" s="547">
        <f t="shared" si="1482"/>
        <v>197989.89873223333</v>
      </c>
      <c r="AL373" s="433"/>
      <c r="AM373" s="557" t="s">
        <v>824</v>
      </c>
      <c r="AN373" s="423"/>
      <c r="AO373" s="508"/>
      <c r="AP373" s="546" t="s">
        <v>825</v>
      </c>
      <c r="AQ373" s="547">
        <f t="shared" si="1483"/>
        <v>197989.89873223333</v>
      </c>
      <c r="AR373" s="433"/>
      <c r="AS373" s="557" t="s">
        <v>824</v>
      </c>
      <c r="AT373" s="423"/>
      <c r="AU373" s="508"/>
      <c r="AV373" s="546" t="s">
        <v>825</v>
      </c>
      <c r="AW373" s="547">
        <f t="shared" si="1484"/>
        <v>197989.89873223333</v>
      </c>
      <c r="AX373" s="433"/>
      <c r="AY373" s="557" t="s">
        <v>824</v>
      </c>
      <c r="AZ373" s="423"/>
      <c r="BA373" s="508"/>
      <c r="BB373" s="546" t="s">
        <v>825</v>
      </c>
      <c r="BC373" s="547">
        <f t="shared" si="1485"/>
        <v>197989.89873223333</v>
      </c>
      <c r="BD373" s="433"/>
      <c r="BE373" s="557" t="s">
        <v>824</v>
      </c>
      <c r="BF373" s="423"/>
      <c r="BG373" s="508"/>
      <c r="BH373" s="546" t="s">
        <v>825</v>
      </c>
      <c r="BI373" s="547">
        <f t="shared" si="1486"/>
        <v>197989.89873223333</v>
      </c>
      <c r="BJ373" s="433"/>
      <c r="BK373" s="557" t="s">
        <v>824</v>
      </c>
      <c r="BL373" s="423"/>
      <c r="BM373" s="508"/>
      <c r="BN373" s="546" t="s">
        <v>825</v>
      </c>
      <c r="BO373" s="547">
        <f t="shared" si="1487"/>
        <v>197989.89873223333</v>
      </c>
      <c r="BP373" s="433"/>
      <c r="BQ373" s="557" t="s">
        <v>824</v>
      </c>
      <c r="BR373" s="423"/>
      <c r="BS373" s="508"/>
      <c r="BT373" s="546" t="s">
        <v>825</v>
      </c>
      <c r="BU373" s="547">
        <f t="shared" si="1488"/>
        <v>197989.89873223333</v>
      </c>
      <c r="BV373" s="433"/>
      <c r="BW373" s="557" t="s">
        <v>824</v>
      </c>
      <c r="BX373" s="423"/>
      <c r="BY373" s="508"/>
      <c r="BZ373" s="235"/>
      <c r="CA373" s="547">
        <f t="shared" si="1489"/>
        <v>197989.89873223333</v>
      </c>
      <c r="CB373" s="433"/>
      <c r="CC373" s="557" t="s">
        <v>824</v>
      </c>
      <c r="CD373" s="423"/>
      <c r="CE373" s="508"/>
      <c r="CF373" s="546" t="s">
        <v>825</v>
      </c>
      <c r="CG373" s="547">
        <f t="shared" si="1490"/>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v>600</v>
      </c>
      <c r="H375" s="411" t="e">
        <f>IF(F227=3,0,IF(H227=3,G376*G375,G376*G375/2))</f>
        <v>#REF!</v>
      </c>
      <c r="I375" s="497"/>
      <c r="J375" s="498" t="e">
        <f>J210</f>
        <v>#REF!</v>
      </c>
      <c r="K375" s="499"/>
      <c r="L375" s="415" t="e">
        <f>IF(N227=3,0,IF(L227=3,M375*M376,M376*M375/2))</f>
        <v>#REF!</v>
      </c>
      <c r="M375" s="415"/>
      <c r="N375" s="411" t="e">
        <f>IF(L227=3,0,IF(N227=3,M376*M375,M376*M375/2))</f>
        <v>#REF!</v>
      </c>
      <c r="O375" s="456"/>
      <c r="P375" s="457" t="e">
        <f>P210</f>
        <v>#REF!</v>
      </c>
      <c r="Q375" s="458"/>
      <c r="R375" s="415" t="e">
        <f>IF(T227=3,0,IF(R227=3,S375*S376,S376*S375/2))</f>
        <v>#REF!</v>
      </c>
      <c r="S375" s="415">
        <v>0</v>
      </c>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t="e">
        <f>IF(AL227=3,0,IF(AJ227=3,AK375*AK376,AK376*AK375/2))</f>
        <v>#REF!</v>
      </c>
      <c r="AK375" s="415">
        <f>AK352</f>
        <v>0</v>
      </c>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#REF!/(67)</f>
        <v>#REF!</v>
      </c>
      <c r="H376" s="417"/>
      <c r="I376" s="501" t="e">
        <f>I245</f>
        <v>#REF!</v>
      </c>
      <c r="J376" s="502"/>
      <c r="K376" s="503" t="e">
        <f>K245</f>
        <v>#REF!</v>
      </c>
      <c r="L376" s="417" t="e">
        <f>#REF!</f>
        <v>#REF!</v>
      </c>
      <c r="M376" s="417" t="e">
        <f t="shared" si="1478"/>
        <v>#REF!</v>
      </c>
      <c r="N376" s="417"/>
      <c r="O376" s="461" t="e">
        <f>O245</f>
        <v>#REF!</v>
      </c>
      <c r="P376" s="462"/>
      <c r="Q376" s="463" t="e">
        <f>Q245</f>
        <v>#REF!</v>
      </c>
      <c r="R376" s="417"/>
      <c r="S376" s="417" t="e">
        <f t="shared" si="1479"/>
        <v>#REF!</v>
      </c>
      <c r="T376" s="421"/>
      <c r="U376" s="461" t="e">
        <f>U245</f>
        <v>#REF!</v>
      </c>
      <c r="V376" s="462"/>
      <c r="W376" s="463" t="e">
        <f>W245</f>
        <v>#REF!</v>
      </c>
      <c r="X376" s="417">
        <f>IF(Y375=0,0,IF(X378=Y375/2,Y377/2,Y377*Z378/Y375))</f>
        <v>0</v>
      </c>
      <c r="Y376" s="417" t="e">
        <f t="shared" si="1480"/>
        <v>#REF!</v>
      </c>
      <c r="Z376" s="421">
        <f>IF(Y375=0,0,IF(X378=Y375/2,Y377/2,Y377*X378/Y375))</f>
        <v>0</v>
      </c>
      <c r="AA376" s="461" t="e">
        <f>AA245</f>
        <v>#REF!</v>
      </c>
      <c r="AB376" s="462"/>
      <c r="AC376" s="463" t="e">
        <f>AC245</f>
        <v>#REF!</v>
      </c>
      <c r="AD376" s="417">
        <f>IF(AE375=0,0,IF(AD378=AE375/2,AE377/2,AE377*AF378/AE375))</f>
        <v>0</v>
      </c>
      <c r="AE376" s="417" t="e">
        <f>#REF!/100</f>
        <v>#REF!</v>
      </c>
      <c r="AF376" s="421">
        <f>IF(AE375=0,0,IF(AD378=AE375/2,AE377/2,AE377*AD378/AE375))</f>
        <v>0</v>
      </c>
      <c r="AG376" s="461" t="e">
        <f>AG245</f>
        <v>#REF!</v>
      </c>
      <c r="AH376" s="462"/>
      <c r="AI376" s="463" t="e">
        <f>AI245</f>
        <v>#REF!</v>
      </c>
      <c r="AJ376" s="417">
        <f>IF(AK375=0,0,IF(AJ378=AK375/2,AK377/2,AK377*AL378/AK375))</f>
        <v>0</v>
      </c>
      <c r="AK376" s="415" t="e">
        <f>AE376</f>
        <v>#REF!</v>
      </c>
      <c r="AL376" s="421">
        <f>IF(AK375=0,0,IF(AJ378=AK375/2,AK377/2,AK377*AJ378/AK375))</f>
        <v>0</v>
      </c>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1484"/>
        <v>#REF!</v>
      </c>
      <c r="AX376" s="421">
        <f>IF(AW375=0,0,IF(AV378=AW375/2,AW377/2,AW377*AV378/AW375))</f>
        <v>0</v>
      </c>
      <c r="AY376" s="461" t="e">
        <f>AY245</f>
        <v>#REF!</v>
      </c>
      <c r="AZ376" s="462"/>
      <c r="BA376" s="463" t="e">
        <f>BA245</f>
        <v>#REF!</v>
      </c>
      <c r="BB376" s="417">
        <f>IF(BC375=0,0,IF(BB378=BC375/2,BC377/2,BC377*BD378/BC375))</f>
        <v>0</v>
      </c>
      <c r="BC376" s="415" t="e">
        <f t="shared" si="1485"/>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f>IF(Z227=3,0,IF(X227=3,0,IF(Y375=0,0,-1*(W376+AA376)/Y375)))</f>
        <v>0</v>
      </c>
      <c r="Y377" s="423"/>
      <c r="Z377" s="569">
        <f>IF(X227=3,0,IF(Z227=3,0,IF(Y375=0,0,(W376+AA376)/Y375)))</f>
        <v>0</v>
      </c>
      <c r="AA377" s="464"/>
      <c r="AB377" s="465" t="e">
        <f>AB261</f>
        <v>#REF!</v>
      </c>
      <c r="AC377" s="466"/>
      <c r="AD377" s="427">
        <f>IF(AF227=3,0,IF(AD227=3,0,IF(AE375=0,0,-1*(AC376+AG376)/AE375)))</f>
        <v>0</v>
      </c>
      <c r="AE377" s="423"/>
      <c r="AF377" s="569">
        <f>IF(AD227=3,0,IF(AF227=3,0,IF(AE375=0,0,(AC376+AG376)/AE375)))</f>
        <v>0</v>
      </c>
      <c r="AG377" s="464"/>
      <c r="AH377" s="465" t="e">
        <f>AH261</f>
        <v>#REF!</v>
      </c>
      <c r="AI377" s="466"/>
      <c r="AJ377" s="427">
        <f>IF(AL227=3,0,IF(AJ227=3,0,IF(AK375=0,0,-1*(AI376+AM376)/AK375)))</f>
        <v>0</v>
      </c>
      <c r="AK377" s="423"/>
      <c r="AL377" s="569">
        <f>IF(AJ227=3,0,IF(AL227=3,0,IF(AK375=0,0,(AI376+AM376)/AK375)))</f>
        <v>0</v>
      </c>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v>100</v>
      </c>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t="e">
        <f>J378+J363+J356</f>
        <v>#REF!</v>
      </c>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f>IF(P383=0,0,P388+P389+P390)</f>
        <v>0</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v>300</v>
      </c>
      <c r="E383" s="417"/>
      <c r="F383" s="433"/>
      <c r="G383" s="417"/>
      <c r="H383" s="433"/>
      <c r="I383" s="417" t="s">
        <v>409</v>
      </c>
      <c r="J383" s="449">
        <f>D383</f>
        <v>300</v>
      </c>
      <c r="K383" s="417"/>
      <c r="L383" s="433"/>
      <c r="M383" s="417"/>
      <c r="N383" s="433"/>
      <c r="O383" s="417" t="s">
        <v>409</v>
      </c>
      <c r="P383" s="449"/>
      <c r="Q383" s="417"/>
      <c r="R383" s="433"/>
      <c r="S383" s="417"/>
      <c r="T383" s="433"/>
      <c r="U383" s="417" t="s">
        <v>409</v>
      </c>
      <c r="V383" s="449">
        <f t="shared" ref="V383:V385" si="1491">P383</f>
        <v>0</v>
      </c>
      <c r="W383" s="417"/>
      <c r="X383" s="433"/>
      <c r="Y383" s="417"/>
      <c r="Z383" s="433"/>
      <c r="AA383" s="417" t="s">
        <v>409</v>
      </c>
      <c r="AB383" s="449">
        <f>V383</f>
        <v>0</v>
      </c>
      <c r="AC383" s="417"/>
      <c r="AD383" s="433"/>
      <c r="AE383" s="417"/>
      <c r="AF383" s="433"/>
      <c r="AG383" s="417" t="s">
        <v>409</v>
      </c>
      <c r="AH383" s="449">
        <f>AB383</f>
        <v>0</v>
      </c>
      <c r="AI383" s="417"/>
      <c r="AJ383" s="433"/>
      <c r="AK383" s="417"/>
      <c r="AL383" s="433"/>
      <c r="AM383" s="417" t="s">
        <v>409</v>
      </c>
      <c r="AN383" s="449"/>
      <c r="AO383" s="417"/>
      <c r="AP383" s="433"/>
      <c r="AQ383" s="417"/>
      <c r="AR383" s="433"/>
      <c r="AS383" s="417" t="s">
        <v>409</v>
      </c>
      <c r="AT383" s="449">
        <f>AN383</f>
        <v>0</v>
      </c>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53333.333333333336</v>
      </c>
      <c r="B384" s="559">
        <v>20</v>
      </c>
      <c r="C384" s="417" t="s">
        <v>801</v>
      </c>
      <c r="D384" s="451">
        <f>G389</f>
        <v>53333.333333333336</v>
      </c>
      <c r="E384" s="417"/>
      <c r="F384" s="433"/>
      <c r="G384" s="417"/>
      <c r="H384" s="433"/>
      <c r="I384" s="417"/>
      <c r="J384" s="451">
        <f>M389</f>
        <v>53333.333333333336</v>
      </c>
      <c r="K384" s="417"/>
      <c r="L384" s="433"/>
      <c r="M384" s="417"/>
      <c r="N384" s="433"/>
      <c r="O384" s="417"/>
      <c r="P384" s="451">
        <f>M389</f>
        <v>53333.333333333336</v>
      </c>
      <c r="Q384" s="417"/>
      <c r="R384" s="433"/>
      <c r="S384" s="417"/>
      <c r="T384" s="433"/>
      <c r="U384" s="417"/>
      <c r="V384" s="451">
        <f t="shared" si="1491"/>
        <v>53333.333333333336</v>
      </c>
      <c r="W384" s="417"/>
      <c r="X384" s="433"/>
      <c r="Y384" s="417"/>
      <c r="Z384" s="433"/>
      <c r="AA384" s="417"/>
      <c r="AB384" s="451">
        <f>AE389</f>
        <v>67500</v>
      </c>
      <c r="AC384" s="417"/>
      <c r="AD384" s="433"/>
      <c r="AE384" s="417"/>
      <c r="AF384" s="433"/>
      <c r="AG384" s="417"/>
      <c r="AH384" s="451">
        <f>AK389</f>
        <v>67500</v>
      </c>
      <c r="AI384" s="417"/>
      <c r="AJ384" s="433"/>
      <c r="AK384" s="417"/>
      <c r="AL384" s="433"/>
      <c r="AM384" s="417"/>
      <c r="AN384" s="451">
        <f>AQ389</f>
        <v>118</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D362</f>
        <v>197989.89873223333</v>
      </c>
      <c r="E385" s="417"/>
      <c r="F385" s="433"/>
      <c r="G385" s="417"/>
      <c r="H385" s="433"/>
      <c r="I385" s="417"/>
      <c r="J385" s="451">
        <f>J362</f>
        <v>197989.89873223333</v>
      </c>
      <c r="K385" s="417"/>
      <c r="L385" s="433"/>
      <c r="M385" s="417"/>
      <c r="N385" s="433"/>
      <c r="O385" s="417"/>
      <c r="P385" s="451">
        <f>J385</f>
        <v>197989.89873223333</v>
      </c>
      <c r="Q385" s="417"/>
      <c r="R385" s="433"/>
      <c r="S385" s="417"/>
      <c r="T385" s="433"/>
      <c r="U385" s="417"/>
      <c r="V385" s="451">
        <f t="shared" si="1491"/>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D383*G391/100</f>
        <v>1152</v>
      </c>
      <c r="E386" s="417"/>
      <c r="F386" s="433"/>
      <c r="G386" s="417"/>
      <c r="H386" s="433"/>
      <c r="I386" s="417"/>
      <c r="J386" s="451">
        <f>J383*M391/100</f>
        <v>1152</v>
      </c>
      <c r="K386" s="417"/>
      <c r="L386" s="433"/>
      <c r="M386" s="417"/>
      <c r="N386" s="433"/>
      <c r="O386" s="417"/>
      <c r="P386" s="451">
        <f>P383*S391/100</f>
        <v>0</v>
      </c>
      <c r="Q386" s="417"/>
      <c r="R386" s="433"/>
      <c r="S386" s="417"/>
      <c r="T386" s="433"/>
      <c r="U386" s="417"/>
      <c r="V386" s="451">
        <f>V383*Y391/100</f>
        <v>0</v>
      </c>
      <c r="W386" s="417"/>
      <c r="X386" s="433"/>
      <c r="Y386" s="417"/>
      <c r="Z386" s="433"/>
      <c r="AA386" s="417"/>
      <c r="AB386" s="451">
        <f>AB383*AE391/100</f>
        <v>0</v>
      </c>
      <c r="AC386" s="417"/>
      <c r="AD386" s="433"/>
      <c r="AE386" s="417"/>
      <c r="AF386" s="433"/>
      <c r="AG386" s="417"/>
      <c r="AH386" s="451">
        <f>AH383*AK391/100</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80</v>
      </c>
      <c r="B387" s="235"/>
      <c r="C387" s="417" t="s">
        <v>834</v>
      </c>
      <c r="D387" s="452"/>
      <c r="E387" s="417"/>
      <c r="F387" s="433"/>
      <c r="G387" s="561">
        <v>80</v>
      </c>
      <c r="H387" s="433"/>
      <c r="I387" s="417" t="s">
        <v>834</v>
      </c>
      <c r="J387" s="452"/>
      <c r="K387" s="417"/>
      <c r="L387" s="433"/>
      <c r="M387" s="561">
        <v>80</v>
      </c>
      <c r="N387" s="433"/>
      <c r="O387" s="417" t="s">
        <v>834</v>
      </c>
      <c r="P387" s="452"/>
      <c r="Q387" s="417"/>
      <c r="R387" s="433"/>
      <c r="S387" s="561">
        <v>30</v>
      </c>
      <c r="T387" s="433"/>
      <c r="U387" s="417" t="s">
        <v>834</v>
      </c>
      <c r="V387" s="452"/>
      <c r="W387" s="417"/>
      <c r="X387" s="433"/>
      <c r="Y387" s="561">
        <v>30</v>
      </c>
      <c r="Z387" s="433"/>
      <c r="AA387" s="417" t="s">
        <v>834</v>
      </c>
      <c r="AB387" s="452"/>
      <c r="AC387" s="417"/>
      <c r="AD387" s="433"/>
      <c r="AE387" s="561">
        <v>30</v>
      </c>
      <c r="AF387" s="433"/>
      <c r="AG387" s="417" t="s">
        <v>834</v>
      </c>
      <c r="AH387" s="452"/>
      <c r="AI387" s="417"/>
      <c r="AJ387" s="433"/>
      <c r="AK387" s="561">
        <v>30</v>
      </c>
      <c r="AL387" s="433"/>
      <c r="AM387" s="417" t="s">
        <v>834</v>
      </c>
      <c r="AN387" s="452"/>
      <c r="AO387" s="417"/>
      <c r="AP387" s="433" t="s">
        <v>846</v>
      </c>
      <c r="AQ387" s="561">
        <v>22</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c r="B389" s="235"/>
      <c r="C389" s="563" t="s">
        <v>836</v>
      </c>
      <c r="D389" s="451"/>
      <c r="E389" s="417"/>
      <c r="F389" s="433"/>
      <c r="G389" s="451">
        <f>G387*F390*F390*F390/12</f>
        <v>53333.333333333336</v>
      </c>
      <c r="H389" s="433"/>
      <c r="I389" s="563" t="s">
        <v>836</v>
      </c>
      <c r="J389" s="451"/>
      <c r="K389" s="417"/>
      <c r="L389" s="433"/>
      <c r="M389" s="451">
        <f>M387*L390*L390*L390/12</f>
        <v>53333.333333333336</v>
      </c>
      <c r="N389" s="433"/>
      <c r="O389" s="563" t="s">
        <v>836</v>
      </c>
      <c r="P389" s="451"/>
      <c r="Q389" s="417"/>
      <c r="R389" s="433"/>
      <c r="S389" s="451">
        <f>S387*R390*R390*R390/12</f>
        <v>67500</v>
      </c>
      <c r="T389" s="433"/>
      <c r="U389" s="417" t="s">
        <v>836</v>
      </c>
      <c r="V389" s="451"/>
      <c r="W389" s="417"/>
      <c r="X389" s="433"/>
      <c r="Y389" s="451">
        <f>Y387*X390*X390*X390/12</f>
        <v>67500</v>
      </c>
      <c r="Z389" s="433"/>
      <c r="AA389" s="563" t="s">
        <v>836</v>
      </c>
      <c r="AB389" s="451"/>
      <c r="AC389" s="417"/>
      <c r="AD389" s="433"/>
      <c r="AE389" s="451">
        <f>AE387*AD390*AD390*AD390/12</f>
        <v>67500</v>
      </c>
      <c r="AF389" s="433"/>
      <c r="AG389" s="417" t="s">
        <v>836</v>
      </c>
      <c r="AH389" s="451"/>
      <c r="AI389" s="417"/>
      <c r="AJ389" s="433"/>
      <c r="AK389" s="451">
        <f>AK387*AJ390*AJ390*AJ390/12</f>
        <v>67500</v>
      </c>
      <c r="AL389" s="433"/>
      <c r="AM389" s="417" t="s">
        <v>836</v>
      </c>
      <c r="AN389" s="451"/>
      <c r="AO389" s="417"/>
      <c r="AP389" s="433"/>
      <c r="AQ389" s="451">
        <v>118</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20</v>
      </c>
      <c r="G390" s="450" t="s">
        <v>591</v>
      </c>
      <c r="H390" s="433"/>
      <c r="I390" s="561" t="s">
        <v>837</v>
      </c>
      <c r="J390" s="452" t="e">
        <f>IF(J383=0,0,-1*(J377+J398)/J383)</f>
        <v>#REF!</v>
      </c>
      <c r="K390" s="417"/>
      <c r="L390" s="564">
        <v>20</v>
      </c>
      <c r="M390" s="450" t="s">
        <v>591</v>
      </c>
      <c r="N390" s="433"/>
      <c r="O390" s="561" t="s">
        <v>837</v>
      </c>
      <c r="P390" s="452">
        <f>IF(P383=0,0,-1*(P377+P398)/P383)</f>
        <v>0</v>
      </c>
      <c r="Q390" s="417"/>
      <c r="R390" s="564">
        <v>30</v>
      </c>
      <c r="S390" s="450" t="s">
        <v>591</v>
      </c>
      <c r="T390" s="433"/>
      <c r="U390" s="423" t="s">
        <v>837</v>
      </c>
      <c r="V390" s="452">
        <f>IF(V383=0,0,-1*(V377+V398)/V383)</f>
        <v>0</v>
      </c>
      <c r="W390" s="417"/>
      <c r="X390" s="564">
        <v>30</v>
      </c>
      <c r="Y390" s="450" t="s">
        <v>591</v>
      </c>
      <c r="Z390" s="433"/>
      <c r="AA390" s="561" t="s">
        <v>837</v>
      </c>
      <c r="AB390" s="452">
        <f>IF(AB383=0,0,-1*(AB377+AB398)/AB383)</f>
        <v>0</v>
      </c>
      <c r="AC390" s="417"/>
      <c r="AD390" s="564">
        <v>30</v>
      </c>
      <c r="AE390" s="450" t="s">
        <v>591</v>
      </c>
      <c r="AF390" s="433"/>
      <c r="AG390" s="423" t="s">
        <v>837</v>
      </c>
      <c r="AH390" s="452">
        <f>IF(AH383=0,0,-1*(AH377+AH398)/AH383)</f>
        <v>0</v>
      </c>
      <c r="AI390" s="417"/>
      <c r="AJ390" s="564">
        <v>30</v>
      </c>
      <c r="AK390" s="450" t="s">
        <v>591</v>
      </c>
      <c r="AL390" s="433"/>
      <c r="AM390" s="423" t="s">
        <v>837</v>
      </c>
      <c r="AN390" s="452">
        <f>IF(AN383=0,0,-1*(AN377+AN398)/AN383)</f>
        <v>0</v>
      </c>
      <c r="AO390" s="417"/>
      <c r="AP390" s="564"/>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384</v>
      </c>
      <c r="H391" s="433"/>
      <c r="I391" s="565" t="s">
        <v>838</v>
      </c>
      <c r="J391" s="451">
        <f>J387*J383/2</f>
        <v>0</v>
      </c>
      <c r="K391" s="417"/>
      <c r="L391" s="433"/>
      <c r="M391" s="575">
        <f>M387*L390*2400/10000</f>
        <v>384</v>
      </c>
      <c r="N391" s="433"/>
      <c r="O391" s="565" t="s">
        <v>838</v>
      </c>
      <c r="P391" s="451">
        <f>P387*P383/2</f>
        <v>0</v>
      </c>
      <c r="Q391" s="417"/>
      <c r="R391" s="433"/>
      <c r="S391" s="575">
        <f>S387*R390*2400/10000</f>
        <v>216</v>
      </c>
      <c r="T391" s="433"/>
      <c r="U391" s="500" t="s">
        <v>838</v>
      </c>
      <c r="V391" s="451">
        <f>V387*V383/2</f>
        <v>0</v>
      </c>
      <c r="W391" s="417"/>
      <c r="X391" s="433"/>
      <c r="Y391" s="575">
        <f>Y387*X390*2400/10000</f>
        <v>216</v>
      </c>
      <c r="Z391" s="433"/>
      <c r="AA391" s="565" t="s">
        <v>838</v>
      </c>
      <c r="AB391" s="451">
        <f>AB387*AB383/2</f>
        <v>0</v>
      </c>
      <c r="AC391" s="417"/>
      <c r="AD391" s="433"/>
      <c r="AE391" s="575">
        <f>AE387*AD390*2400/10000</f>
        <v>216</v>
      </c>
      <c r="AF391" s="433"/>
      <c r="AG391" s="500" t="s">
        <v>838</v>
      </c>
      <c r="AH391" s="451">
        <f>AH387*AH383/2</f>
        <v>0</v>
      </c>
      <c r="AI391" s="417"/>
      <c r="AJ391" s="433"/>
      <c r="AK391" s="575">
        <f>AK387*AJ390*2400/10000</f>
        <v>216</v>
      </c>
      <c r="AL391" s="433"/>
      <c r="AM391" s="500" t="s">
        <v>838</v>
      </c>
      <c r="AN391" s="451">
        <f>AN387*AN383/2</f>
        <v>0</v>
      </c>
      <c r="AO391" s="417"/>
      <c r="AP391" s="433"/>
      <c r="AQ391" s="575">
        <f>AQ387/12000</f>
        <v>0.0018333333333333333</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D385</f>
        <v>197989.89873223333</v>
      </c>
      <c r="H393" s="433"/>
      <c r="I393" s="567" t="s">
        <v>840</v>
      </c>
      <c r="J393" s="452" t="e">
        <f>IF(J383=0,0,(J377+J398)/J383)</f>
        <v>#REF!</v>
      </c>
      <c r="K393" s="417"/>
      <c r="L393" s="546" t="s">
        <v>387</v>
      </c>
      <c r="M393" s="235">
        <f>J385</f>
        <v>197989.89873223333</v>
      </c>
      <c r="N393" s="433"/>
      <c r="O393" s="567" t="s">
        <v>840</v>
      </c>
      <c r="P393" s="452">
        <f>IF(P383=0,0,(P377+P398)/P383)</f>
        <v>0</v>
      </c>
      <c r="Q393" s="417"/>
      <c r="R393" s="546" t="s">
        <v>387</v>
      </c>
      <c r="S393" s="235">
        <f>P385</f>
        <v>197989.89873223333</v>
      </c>
      <c r="T393" s="433"/>
      <c r="U393" s="508" t="s">
        <v>840</v>
      </c>
      <c r="V393" s="452">
        <f>IF(V383=0,0,(V377+V398)/V383)</f>
        <v>0</v>
      </c>
      <c r="W393" s="417"/>
      <c r="X393" s="546" t="s">
        <v>387</v>
      </c>
      <c r="Y393" s="235">
        <f>V385</f>
        <v>197989.89873223333</v>
      </c>
      <c r="Z393" s="433"/>
      <c r="AA393" s="567" t="s">
        <v>840</v>
      </c>
      <c r="AB393" s="452">
        <f>IF(AB383=0,0,(AB377+AB398)/AB383)</f>
        <v>0</v>
      </c>
      <c r="AC393" s="417"/>
      <c r="AD393" s="546" t="s">
        <v>387</v>
      </c>
      <c r="AE393" s="235">
        <f>AB385</f>
        <v>197989.89873223333</v>
      </c>
      <c r="AF393" s="433"/>
      <c r="AG393" s="508" t="s">
        <v>840</v>
      </c>
      <c r="AH393" s="452">
        <f>IF(AH383=0,0,(AH377+AH398)/AH383)</f>
        <v>0</v>
      </c>
      <c r="AI393" s="417"/>
      <c r="AJ393" s="546" t="s">
        <v>387</v>
      </c>
      <c r="AK393" s="235">
        <f>AH385</f>
        <v>197989.89873223333</v>
      </c>
      <c r="AL393" s="433"/>
      <c r="AM393" s="508" t="s">
        <v>840</v>
      </c>
      <c r="AN393" s="452">
        <f>IF(AN383=0,0,(AN377+AN398)/AN383)</f>
        <v>0</v>
      </c>
      <c r="AO393" s="417"/>
      <c r="AP393" s="546" t="s">
        <v>825</v>
      </c>
      <c r="AQ393" s="235">
        <f>AK393</f>
        <v>197989.89873223333</v>
      </c>
      <c r="AR393" s="433"/>
      <c r="AS393" s="508" t="s">
        <v>840</v>
      </c>
      <c r="AT393" s="452">
        <f>IF(AT383=0,0,(AT377+AT398)/AT383)</f>
        <v>0</v>
      </c>
      <c r="AU393" s="417"/>
      <c r="AV393" s="546" t="s">
        <v>825</v>
      </c>
      <c r="AW393" s="235">
        <f>AQ393</f>
        <v>197989.89873223333</v>
      </c>
      <c r="AX393" s="433"/>
      <c r="AY393" s="567" t="s">
        <v>840</v>
      </c>
      <c r="AZ393" s="452">
        <f>IF(AZ383=0,0,(AZ377+AZ398)/AZ383)</f>
        <v>0</v>
      </c>
      <c r="BA393" s="417"/>
      <c r="BB393" s="546" t="s">
        <v>387</v>
      </c>
      <c r="BC393" s="235">
        <f>AW393</f>
        <v>197989.89873223333</v>
      </c>
      <c r="BD393" s="433"/>
      <c r="BE393" s="508" t="s">
        <v>840</v>
      </c>
      <c r="BF393" s="452">
        <f>IF(BF383=0,0,(BF377+BF398)/BF383)</f>
        <v>0</v>
      </c>
      <c r="BG393" s="417"/>
      <c r="BH393" s="546" t="s">
        <v>825</v>
      </c>
      <c r="BI393" s="235">
        <f>BC393</f>
        <v>197989.89873223333</v>
      </c>
      <c r="BJ393" s="433"/>
      <c r="BK393" s="508" t="s">
        <v>840</v>
      </c>
      <c r="BL393" s="452">
        <f>IF(BL383=0,0,(BL377+BL398)/BL383)</f>
        <v>0</v>
      </c>
      <c r="BM393" s="417"/>
      <c r="BN393" s="546" t="s">
        <v>825</v>
      </c>
      <c r="BO393" s="235">
        <f>BI393</f>
        <v>197989.89873223333</v>
      </c>
      <c r="BP393" s="433"/>
      <c r="BQ393" s="508" t="s">
        <v>840</v>
      </c>
      <c r="BR393" s="452">
        <f>IF(BR383=0,0,(BR377+BR398)/BR383)</f>
        <v>0</v>
      </c>
      <c r="BS393" s="417"/>
      <c r="BT393" s="546" t="s">
        <v>825</v>
      </c>
      <c r="BU393" s="235">
        <f>BO393</f>
        <v>197989.89873223333</v>
      </c>
      <c r="BV393" s="433"/>
      <c r="BW393" s="508" t="s">
        <v>840</v>
      </c>
      <c r="BX393" s="452">
        <f>IF(BX383=0,0,(BX377+BX398)/BX383)</f>
        <v>0</v>
      </c>
      <c r="BY393" s="417"/>
      <c r="BZ393" s="546" t="s">
        <v>387</v>
      </c>
      <c r="CA393" s="235">
        <f>BU393</f>
        <v>197989.89873223333</v>
      </c>
      <c r="CB393" s="433"/>
      <c r="CC393" s="508" t="s">
        <v>840</v>
      </c>
      <c r="CD393" s="452">
        <f>IF(CD383=0,0,(CD377+CD398)/CD383)</f>
        <v>0</v>
      </c>
      <c r="CE393" s="417"/>
      <c r="CF393" s="546" t="s">
        <v>825</v>
      </c>
      <c r="CG393" s="235">
        <f>CA393</f>
        <v>197989.89873223333</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f>P391+P392+P393</f>
        <v>0</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847</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SUM(A358:A395)</f>
        <v>#REF!</v>
      </c>
      <c r="B398" s="235"/>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B399" s="235"/>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7"/>
      <c r="D400" s="595" t="e">
        <f>D379+D386</f>
        <v>#REF!</v>
      </c>
      <c r="E400" s="596"/>
      <c r="F400" s="417"/>
      <c r="G400" s="235"/>
      <c r="H400" s="235"/>
      <c r="I400" s="597"/>
      <c r="J400" s="595" t="e">
        <f>J379+J386</f>
        <v>#REF!</v>
      </c>
      <c r="K400" s="596"/>
      <c r="L400" s="417"/>
      <c r="M400" s="235"/>
      <c r="N400" s="235"/>
      <c r="O400" s="597"/>
      <c r="P400" s="595" t="e">
        <f>P379+P386</f>
        <v>#REF!</v>
      </c>
      <c r="Q400" s="596"/>
      <c r="R400" s="417"/>
      <c r="S400" s="235"/>
      <c r="T400" s="235"/>
      <c r="U400" s="597"/>
      <c r="V400" s="595" t="e">
        <f>V379+V386</f>
        <v>#REF!</v>
      </c>
      <c r="W400" s="596"/>
      <c r="X400" s="417"/>
      <c r="Y400" s="235"/>
      <c r="Z400" s="235"/>
      <c r="AB400" s="597" t="e">
        <f>AB379+AB386</f>
        <v>#REF!</v>
      </c>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0</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row r="440">
      <c r="A440" s="294" t="s">
        <v>471</v>
      </c>
      <c r="B440" s="295"/>
      <c r="C440" s="295"/>
      <c r="D440" s="295"/>
      <c r="E440" s="295"/>
      <c r="F440" s="295"/>
      <c r="G440" s="295"/>
      <c r="H440" s="296"/>
      <c r="I440" s="2"/>
      <c r="J440" s="2"/>
      <c r="K440" s="2"/>
      <c r="L440" s="2"/>
      <c r="M440" s="252"/>
      <c r="N440" s="294" t="s">
        <v>467</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85">
        <v>200</v>
      </c>
      <c r="C441" s="94" t="s">
        <v>488</v>
      </c>
      <c r="D441" s="85">
        <f>B441*0.8*0.85</f>
        <v>136</v>
      </c>
      <c r="E441" s="2"/>
      <c r="F441" s="2"/>
      <c r="G441" s="94" t="s">
        <v>489</v>
      </c>
      <c r="H441" s="304" t="e">
        <f>I376/10000</f>
        <v>#REF!</v>
      </c>
      <c r="I441" s="173" t="s">
        <v>529</v>
      </c>
      <c r="J441" s="85"/>
      <c r="K441" s="2"/>
      <c r="L441" s="2"/>
      <c r="M441" s="252"/>
      <c r="N441" s="302" t="s">
        <v>487</v>
      </c>
      <c r="O441" s="85">
        <v>200</v>
      </c>
      <c r="P441" s="94" t="s">
        <v>488</v>
      </c>
      <c r="Q441" s="85">
        <f>O441*0.8*0.85</f>
        <v>136</v>
      </c>
      <c r="R441" s="2"/>
      <c r="S441" s="2"/>
      <c r="T441" s="94" t="s">
        <v>489</v>
      </c>
      <c r="U441" s="187" t="e">
        <f>H441</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0.011428571428571429</v>
      </c>
      <c r="E442" s="2"/>
      <c r="F442" s="2"/>
      <c r="G442" s="2"/>
      <c r="H442" s="20" t="e">
        <f t="shared" ref="H442:H444" si="1492">AN455</f>
        <v>#REF!</v>
      </c>
      <c r="I442" s="313">
        <v>5</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1493">BA455</f>
        <v>#REF!</v>
      </c>
      <c r="V442" s="313">
        <v>5</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0.0022213150075601146</v>
      </c>
      <c r="E443" s="2"/>
      <c r="F443" s="2"/>
      <c r="G443" s="2"/>
      <c r="H443" s="20" t="e">
        <f t="shared" si="1492"/>
        <v>#REF!</v>
      </c>
      <c r="I443" s="2">
        <v>2</v>
      </c>
      <c r="J443" s="85" t="s">
        <v>547</v>
      </c>
      <c r="K443" s="85">
        <f>2.54*0.25</f>
        <v>0.63500000000000001</v>
      </c>
      <c r="L443" s="2">
        <f t="shared" ref="L443:L448" si="1494">3.1416*((K443/2)^2)</f>
        <v>0.31669291500000002</v>
      </c>
      <c r="M443" s="252"/>
      <c r="N443" s="302" t="s">
        <v>508</v>
      </c>
      <c r="O443" s="85">
        <v>0.80000000000000004</v>
      </c>
      <c r="P443" s="94" t="s">
        <v>509</v>
      </c>
      <c r="Q443" s="85">
        <f>0.8*(SQRT(Q441))/O442</f>
        <v>0.0022213150075601146</v>
      </c>
      <c r="R443" s="2"/>
      <c r="S443" s="2"/>
      <c r="T443" s="2"/>
      <c r="U443" s="20" t="e">
        <f t="shared" si="1493"/>
        <v>#REF!</v>
      </c>
      <c r="V443" s="2">
        <v>2</v>
      </c>
      <c r="W443" s="85" t="s">
        <v>547</v>
      </c>
      <c r="X443" s="85">
        <f>2.54*0.25</f>
        <v>0.63500000000000001</v>
      </c>
      <c r="Y443" s="2">
        <f t="shared" ref="Y443:Y448" si="1495">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1496">D444*(1-(0.5*D444))</f>
        <v>0.29065743944636679</v>
      </c>
      <c r="F444" s="2"/>
      <c r="G444" s="94" t="s">
        <v>518</v>
      </c>
      <c r="H444" s="20" t="e">
        <f t="shared" si="1492"/>
        <v>#REF!</v>
      </c>
      <c r="I444" s="2">
        <v>3</v>
      </c>
      <c r="J444" s="85" t="s">
        <v>559</v>
      </c>
      <c r="K444" s="85">
        <f>2.54*3/8</f>
        <v>0.95250000000000001</v>
      </c>
      <c r="L444" s="2">
        <f t="shared" si="1494"/>
        <v>0.71255905875000003</v>
      </c>
      <c r="M444" s="252"/>
      <c r="N444" s="302" t="s">
        <v>516</v>
      </c>
      <c r="O444" s="85">
        <v>2400</v>
      </c>
      <c r="P444" s="94" t="s">
        <v>517</v>
      </c>
      <c r="Q444" s="85">
        <f>Q442*O442/Q441</f>
        <v>0.35294117647058826</v>
      </c>
      <c r="R444" s="85">
        <f t="shared" ref="R444:R445" si="1497">Q444*(1-(0.5*Q444))</f>
        <v>0.29065743944636679</v>
      </c>
      <c r="S444" s="2"/>
      <c r="T444" s="94" t="s">
        <v>518</v>
      </c>
      <c r="U444" s="20" t="e">
        <f t="shared" si="1493"/>
        <v>#REF!</v>
      </c>
      <c r="V444" s="2">
        <v>3</v>
      </c>
      <c r="W444" s="85" t="s">
        <v>559</v>
      </c>
      <c r="X444" s="85">
        <f>2.54*3/8</f>
        <v>0.95250000000000001</v>
      </c>
      <c r="Y444" s="2">
        <f t="shared" si="1495"/>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0.068599434057003542</v>
      </c>
      <c r="E445" s="85">
        <f t="shared" si="1496"/>
        <v>0.066246492880532956</v>
      </c>
      <c r="F445" s="2"/>
      <c r="G445" s="94" t="s">
        <v>527</v>
      </c>
      <c r="H445" s="20" t="e">
        <f>H444*D441/B442</f>
        <v>#REF!</v>
      </c>
      <c r="I445" s="2">
        <v>4</v>
      </c>
      <c r="J445" s="85" t="s">
        <v>560</v>
      </c>
      <c r="K445" s="255">
        <f>K443*2</f>
        <v>1.27</v>
      </c>
      <c r="L445" s="2">
        <f t="shared" si="1494"/>
        <v>1.2667716600000001</v>
      </c>
      <c r="M445" s="252"/>
      <c r="N445" s="302"/>
      <c r="O445" s="85"/>
      <c r="P445" s="94" t="s">
        <v>526</v>
      </c>
      <c r="Q445" s="85">
        <f>Q443*O442/Q441</f>
        <v>0.068599434057003542</v>
      </c>
      <c r="R445" s="85">
        <f t="shared" si="1497"/>
        <v>0.066246492880532956</v>
      </c>
      <c r="S445" s="2"/>
      <c r="T445" s="94" t="s">
        <v>527</v>
      </c>
      <c r="U445" s="20" t="e">
        <f>U444*Q441/O442</f>
        <v>#REF!</v>
      </c>
      <c r="V445" s="2">
        <v>4</v>
      </c>
      <c r="W445" s="85" t="s">
        <v>560</v>
      </c>
      <c r="X445" s="255">
        <f>X443*2</f>
        <v>1.27</v>
      </c>
      <c r="Y445" s="2">
        <f t="shared" si="1495"/>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40</v>
      </c>
      <c r="C446" s="94" t="s">
        <v>533</v>
      </c>
      <c r="D446" s="2" t="e">
        <f>SQRT((H441*10000)/(B443*D441*B447*E444))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1494"/>
        <v>1.9793307187499998</v>
      </c>
      <c r="M446" s="252"/>
      <c r="N446" s="302" t="s">
        <v>532</v>
      </c>
      <c r="O446" s="85">
        <f t="shared" ref="O446:O447" si="1498">B446</f>
        <v>40</v>
      </c>
      <c r="P446" s="94" t="s">
        <v>533</v>
      </c>
      <c r="Q446" s="2" t="e">
        <f>SQRT((U441)/(O443*Q441*O447*R444))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1495"/>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15</v>
      </c>
      <c r="C447" s="94" t="s">
        <v>545</v>
      </c>
      <c r="D447" s="2" t="e">
        <f>SQRT((H441*10000)/(B443*D441*B447*E445))</f>
        <v>#REF!</v>
      </c>
      <c r="E447" s="2" t="e">
        <f>IF(D447&lt;B446,"pasa el peralte con ro min","no pasa el peralte")</f>
        <v>#REF!</v>
      </c>
      <c r="F447" s="2"/>
      <c r="G447" s="94" t="s">
        <v>546</v>
      </c>
      <c r="H447" s="187">
        <f>IF(I442=I443,L443,IF(I442=I444,L444,IF(I442=I445,L445,IF(I442=I446,L446,IF(I442=I447,L447,IF(I442=I448,L448,"escribe as"))))))</f>
        <v>1.9793307187499998</v>
      </c>
      <c r="I447" s="2">
        <v>6</v>
      </c>
      <c r="J447" s="85" t="s">
        <v>580</v>
      </c>
      <c r="K447" s="85">
        <f>2.54*0.75</f>
        <v>1.905</v>
      </c>
      <c r="L447" s="2">
        <f t="shared" si="1494"/>
        <v>2.8502362350000001</v>
      </c>
      <c r="M447" s="252"/>
      <c r="N447" s="302" t="s">
        <v>544</v>
      </c>
      <c r="O447" s="85">
        <f t="shared" si="1498"/>
        <v>15</v>
      </c>
      <c r="P447" s="94" t="s">
        <v>545</v>
      </c>
      <c r="Q447" s="2" t="e">
        <f>SQRT((U441)/(O443*Q441*O447*R445))</f>
        <v>#REF!</v>
      </c>
      <c r="R447" s="2" t="e">
        <f>IF(Q447&lt;O446,"pasa el peralte con ro min","no pasa el peralte")</f>
        <v>#REF!</v>
      </c>
      <c r="S447" s="2"/>
      <c r="T447" s="94" t="s">
        <v>546</v>
      </c>
      <c r="U447" s="187">
        <f>IF(V442=V443,Y443,IF(V442=V444,Y444,IF(V442=V445,Y445,IF(V442=V446,Y446,IF(V442=V447,Y447,IF(V442=V448,Y448,"escribe as"))))))</f>
        <v>1.9793307187499998</v>
      </c>
      <c r="V447" s="2">
        <v>6</v>
      </c>
      <c r="W447" s="85" t="s">
        <v>580</v>
      </c>
      <c r="X447" s="85">
        <f>2.54*0.75</f>
        <v>1.905</v>
      </c>
      <c r="Y447" s="2">
        <f t="shared" si="1495"/>
        <v>2.8502362350000001</v>
      </c>
      <c r="Z447" s="252"/>
      <c r="AA447" s="252"/>
      <c r="AB447" s="252"/>
      <c r="AC447" s="2" t="e">
        <f>H441/(0.9*D441*B447*B446*B446)</f>
        <v>#REF!</v>
      </c>
      <c r="AD447" s="2" t="e">
        <f t="shared" ref="AD447:AD457" si="1499">AC447/(1-(0.5*AE447))</f>
        <v>#REF!</v>
      </c>
      <c r="AE447" s="2">
        <v>0.035999999999999997</v>
      </c>
      <c r="AF447" s="2" t="e">
        <f>AC457</f>
        <v>#REF!</v>
      </c>
      <c r="AG447" s="2" t="e">
        <f t="shared" ref="AG447:AG457" si="1500">AF447/(1-(0.5*AH447))</f>
        <v>#REF!</v>
      </c>
      <c r="AH447" s="2" t="e">
        <f>AD457</f>
        <v>#REF!</v>
      </c>
      <c r="AI447" s="2" t="e">
        <f>AF457</f>
        <v>#REF!</v>
      </c>
      <c r="AJ447" s="2" t="e">
        <f t="shared" ref="AJ447:AJ457" si="1501">AI447/(1-(0.5*AK447))</f>
        <v>#REF!</v>
      </c>
      <c r="AK447" s="2" t="e">
        <f>AG457</f>
        <v>#REF!</v>
      </c>
      <c r="AL447" s="2" t="e">
        <f>AI457</f>
        <v>#REF!</v>
      </c>
      <c r="AM447" s="2" t="e">
        <f t="shared" ref="AM447:AM457" si="1502">AL447/(1-(0.5*AN447))</f>
        <v>#REF!</v>
      </c>
      <c r="AN447" s="2" t="e">
        <f>AJ457</f>
        <v>#REF!</v>
      </c>
      <c r="AO447" s="2"/>
      <c r="AP447" s="2" t="e">
        <f>U441/(0.9*Q441*O447*O446*O446)</f>
        <v>#REF!</v>
      </c>
      <c r="AQ447" s="2" t="e">
        <f t="shared" ref="AQ447:AQ457" si="1503">AP447/(1-(0.5*AR447))</f>
        <v>#REF!</v>
      </c>
      <c r="AR447" s="2">
        <v>0.035999999999999997</v>
      </c>
      <c r="AS447" s="2" t="e">
        <f>AP457</f>
        <v>#REF!</v>
      </c>
      <c r="AT447" s="2" t="e">
        <f t="shared" ref="AT447:AT457" si="1504">AS447/(1-(0.5*AU447))</f>
        <v>#REF!</v>
      </c>
      <c r="AU447" s="2" t="e">
        <f>AQ457</f>
        <v>#REF!</v>
      </c>
      <c r="AV447" s="2" t="e">
        <f>AS457</f>
        <v>#REF!</v>
      </c>
      <c r="AW447" s="2" t="e">
        <f t="shared" ref="AW447:AW457" si="1505">AV447/(1-(0.5*AX447))</f>
        <v>#REF!</v>
      </c>
      <c r="AX447" s="2" t="e">
        <f>AT457</f>
        <v>#REF!</v>
      </c>
      <c r="AY447" s="2" t="e">
        <f>AV457</f>
        <v>#REF!</v>
      </c>
      <c r="AZ447" s="2" t="e">
        <f t="shared" ref="AZ447:AZ457" si="1506">AY447/(1-(0.5*BA447))</f>
        <v>#REF!</v>
      </c>
      <c r="BA447" s="2" t="e">
        <f>AW457</f>
        <v>#REF!</v>
      </c>
    </row>
    <row r="448" ht="16.199999999999999">
      <c r="A448" s="316" t="s">
        <v>553</v>
      </c>
      <c r="B448" s="317" t="e">
        <f>H441</f>
        <v>#REF!</v>
      </c>
      <c r="C448" s="318"/>
      <c r="D448" s="10"/>
      <c r="E448" s="10"/>
      <c r="F448" s="10"/>
      <c r="G448" s="318" t="s">
        <v>554</v>
      </c>
      <c r="H448" s="223" t="e">
        <f>ROUNDUP((H446/H447),0)</f>
        <v>#REF!</v>
      </c>
      <c r="I448" s="2">
        <v>8</v>
      </c>
      <c r="J448" s="85" t="s">
        <v>586</v>
      </c>
      <c r="K448" s="85">
        <v>2.54</v>
      </c>
      <c r="L448" s="2">
        <f t="shared" si="1494"/>
        <v>5.0670866400000003</v>
      </c>
      <c r="M448" s="252"/>
      <c r="N448" s="316" t="s">
        <v>553</v>
      </c>
      <c r="O448" s="317" t="e">
        <f>H441</f>
        <v>#REF!</v>
      </c>
      <c r="P448" s="318"/>
      <c r="Q448" s="10"/>
      <c r="R448" s="10"/>
      <c r="S448" s="10"/>
      <c r="T448" s="318" t="s">
        <v>554</v>
      </c>
      <c r="U448" s="223" t="e">
        <f>ROUNDUP((U446/U447),0)</f>
        <v>#REF!</v>
      </c>
      <c r="V448" s="2">
        <v>8</v>
      </c>
      <c r="W448" s="85" t="s">
        <v>586</v>
      </c>
      <c r="X448" s="85">
        <v>2.54</v>
      </c>
      <c r="Y448" s="2">
        <f t="shared" si="1495"/>
        <v>5.0670866400000003</v>
      </c>
      <c r="Z448" s="252"/>
      <c r="AA448" s="252"/>
      <c r="AB448" s="252"/>
      <c r="AC448" s="2" t="e">
        <f t="shared" ref="AC448:AC457" si="1507">AC447</f>
        <v>#REF!</v>
      </c>
      <c r="AD448" s="2" t="e">
        <f t="shared" si="1499"/>
        <v>#REF!</v>
      </c>
      <c r="AE448" s="2" t="e">
        <f t="shared" ref="AE448:AE457" si="1508">AD447</f>
        <v>#REF!</v>
      </c>
      <c r="AF448" s="2" t="e">
        <f t="shared" ref="AF448:AF457" si="1509">AF447</f>
        <v>#REF!</v>
      </c>
      <c r="AG448" s="2" t="e">
        <f t="shared" si="1500"/>
        <v>#REF!</v>
      </c>
      <c r="AH448" s="2" t="e">
        <f t="shared" ref="AH448:AH457" si="1510">AG447</f>
        <v>#REF!</v>
      </c>
      <c r="AI448" s="2" t="e">
        <f t="shared" ref="AI448:AI457" si="1511">AI447</f>
        <v>#REF!</v>
      </c>
      <c r="AJ448" s="2" t="e">
        <f t="shared" si="1501"/>
        <v>#REF!</v>
      </c>
      <c r="AK448" s="2" t="e">
        <f t="shared" ref="AK448:AK457" si="1512">AJ447</f>
        <v>#REF!</v>
      </c>
      <c r="AL448" s="2" t="e">
        <f t="shared" ref="AL448:AL457" si="1513">AL447</f>
        <v>#REF!</v>
      </c>
      <c r="AM448" s="2" t="e">
        <f t="shared" si="1502"/>
        <v>#REF!</v>
      </c>
      <c r="AN448" s="2" t="e">
        <f t="shared" ref="AN448:AN457" si="1514">AM447</f>
        <v>#REF!</v>
      </c>
      <c r="AO448" s="2"/>
      <c r="AP448" s="2" t="e">
        <f t="shared" ref="AP448:AP457" si="1515">AP447</f>
        <v>#REF!</v>
      </c>
      <c r="AQ448" s="2" t="e">
        <f t="shared" si="1503"/>
        <v>#REF!</v>
      </c>
      <c r="AR448" s="2" t="e">
        <f t="shared" ref="AR448:AR457" si="1516">AQ447</f>
        <v>#REF!</v>
      </c>
      <c r="AS448" s="2" t="e">
        <f t="shared" ref="AS448:AS457" si="1517">AS447</f>
        <v>#REF!</v>
      </c>
      <c r="AT448" s="2" t="e">
        <f t="shared" si="1504"/>
        <v>#REF!</v>
      </c>
      <c r="AU448" s="2" t="e">
        <f t="shared" ref="AU448:AU457" si="1518">AT447</f>
        <v>#REF!</v>
      </c>
      <c r="AV448" s="2" t="e">
        <f t="shared" ref="AV448:AV457" si="1519">AV447</f>
        <v>#REF!</v>
      </c>
      <c r="AW448" s="2" t="e">
        <f t="shared" si="1505"/>
        <v>#REF!</v>
      </c>
      <c r="AX448" s="2" t="e">
        <f t="shared" ref="AX448:AX457" si="1520">AW447</f>
        <v>#REF!</v>
      </c>
      <c r="AY448" s="2" t="e">
        <f t="shared" ref="AY448:AY457" si="1521">AY447</f>
        <v>#REF!</v>
      </c>
      <c r="AZ448" s="2" t="e">
        <f t="shared" si="1506"/>
        <v>#REF!</v>
      </c>
      <c r="BA448" s="2" t="e">
        <f t="shared" ref="BA448:BA457" si="1522">AZ447</f>
        <v>#REF!</v>
      </c>
    </row>
    <row r="449">
      <c r="A449" s="94"/>
      <c r="B449" s="85"/>
      <c r="C449" s="94"/>
      <c r="D449" s="85"/>
      <c r="E449" s="2"/>
      <c r="F449" s="2"/>
      <c r="G449" s="94" t="s">
        <v>334</v>
      </c>
      <c r="H449" s="2" t="e">
        <f>(B447-20)/H448</f>
        <v>#REF!</v>
      </c>
      <c r="I449" s="2"/>
      <c r="J449" s="2"/>
      <c r="K449" s="2"/>
      <c r="L449" s="2"/>
      <c r="M449" s="252"/>
      <c r="N449" s="94"/>
      <c r="O449" s="85"/>
      <c r="P449" s="94"/>
      <c r="Q449" s="85"/>
      <c r="R449" s="2"/>
      <c r="S449" s="2"/>
      <c r="T449" s="2"/>
      <c r="U449" s="2"/>
      <c r="V449" s="2"/>
      <c r="W449" s="2"/>
      <c r="X449" s="2"/>
      <c r="Y449" s="2"/>
      <c r="Z449" s="252"/>
      <c r="AA449" s="252"/>
      <c r="AB449" s="252"/>
      <c r="AC449" s="2" t="e">
        <f t="shared" si="1507"/>
        <v>#REF!</v>
      </c>
      <c r="AD449" s="2" t="e">
        <f t="shared" si="1499"/>
        <v>#REF!</v>
      </c>
      <c r="AE449" s="2" t="e">
        <f t="shared" si="1508"/>
        <v>#REF!</v>
      </c>
      <c r="AF449" s="2" t="e">
        <f t="shared" si="1509"/>
        <v>#REF!</v>
      </c>
      <c r="AG449" s="2" t="e">
        <f t="shared" si="1500"/>
        <v>#REF!</v>
      </c>
      <c r="AH449" s="2" t="e">
        <f t="shared" si="1510"/>
        <v>#REF!</v>
      </c>
      <c r="AI449" s="2" t="e">
        <f t="shared" si="1511"/>
        <v>#REF!</v>
      </c>
      <c r="AJ449" s="2" t="e">
        <f t="shared" si="1501"/>
        <v>#REF!</v>
      </c>
      <c r="AK449" s="2" t="e">
        <f t="shared" si="1512"/>
        <v>#REF!</v>
      </c>
      <c r="AL449" s="2" t="e">
        <f t="shared" si="1513"/>
        <v>#REF!</v>
      </c>
      <c r="AM449" s="2" t="e">
        <f t="shared" si="1502"/>
        <v>#REF!</v>
      </c>
      <c r="AN449" s="2" t="e">
        <f t="shared" si="1514"/>
        <v>#REF!</v>
      </c>
      <c r="AO449" s="2"/>
      <c r="AP449" s="2" t="e">
        <f t="shared" si="1515"/>
        <v>#REF!</v>
      </c>
      <c r="AQ449" s="2" t="e">
        <f t="shared" si="1503"/>
        <v>#REF!</v>
      </c>
      <c r="AR449" s="2" t="e">
        <f t="shared" si="1516"/>
        <v>#REF!</v>
      </c>
      <c r="AS449" s="2" t="e">
        <f t="shared" si="1517"/>
        <v>#REF!</v>
      </c>
      <c r="AT449" s="2" t="e">
        <f t="shared" si="1504"/>
        <v>#REF!</v>
      </c>
      <c r="AU449" s="2" t="e">
        <f t="shared" si="1518"/>
        <v>#REF!</v>
      </c>
      <c r="AV449" s="2" t="e">
        <f t="shared" si="1519"/>
        <v>#REF!</v>
      </c>
      <c r="AW449" s="2" t="e">
        <f t="shared" si="1505"/>
        <v>#REF!</v>
      </c>
      <c r="AX449" s="2" t="e">
        <f t="shared" si="1520"/>
        <v>#REF!</v>
      </c>
      <c r="AY449" s="2" t="e">
        <f t="shared" si="1521"/>
        <v>#REF!</v>
      </c>
      <c r="AZ449" s="2" t="e">
        <f t="shared" si="1506"/>
        <v>#REF!</v>
      </c>
      <c r="BA449" s="2" t="e">
        <f t="shared" si="1522"/>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1507"/>
        <v>#REF!</v>
      </c>
      <c r="AD450" s="2" t="e">
        <f t="shared" si="1499"/>
        <v>#REF!</v>
      </c>
      <c r="AE450" s="2" t="e">
        <f t="shared" si="1508"/>
        <v>#REF!</v>
      </c>
      <c r="AF450" s="2" t="e">
        <f t="shared" si="1509"/>
        <v>#REF!</v>
      </c>
      <c r="AG450" s="2" t="e">
        <f t="shared" si="1500"/>
        <v>#REF!</v>
      </c>
      <c r="AH450" s="2" t="e">
        <f t="shared" si="1510"/>
        <v>#REF!</v>
      </c>
      <c r="AI450" s="2" t="e">
        <f t="shared" si="1511"/>
        <v>#REF!</v>
      </c>
      <c r="AJ450" s="2" t="e">
        <f t="shared" si="1501"/>
        <v>#REF!</v>
      </c>
      <c r="AK450" s="2" t="e">
        <f t="shared" si="1512"/>
        <v>#REF!</v>
      </c>
      <c r="AL450" s="2" t="e">
        <f t="shared" si="1513"/>
        <v>#REF!</v>
      </c>
      <c r="AM450" s="2" t="e">
        <f t="shared" si="1502"/>
        <v>#REF!</v>
      </c>
      <c r="AN450" s="2" t="e">
        <f t="shared" si="1514"/>
        <v>#REF!</v>
      </c>
      <c r="AO450" s="2"/>
      <c r="AP450" s="2" t="e">
        <f t="shared" si="1515"/>
        <v>#REF!</v>
      </c>
      <c r="AQ450" s="2" t="e">
        <f t="shared" si="1503"/>
        <v>#REF!</v>
      </c>
      <c r="AR450" s="2" t="e">
        <f t="shared" si="1516"/>
        <v>#REF!</v>
      </c>
      <c r="AS450" s="2" t="e">
        <f t="shared" si="1517"/>
        <v>#REF!</v>
      </c>
      <c r="AT450" s="2" t="e">
        <f t="shared" si="1504"/>
        <v>#REF!</v>
      </c>
      <c r="AU450" s="2" t="e">
        <f t="shared" si="1518"/>
        <v>#REF!</v>
      </c>
      <c r="AV450" s="2" t="e">
        <f t="shared" si="1519"/>
        <v>#REF!</v>
      </c>
      <c r="AW450" s="2" t="e">
        <f t="shared" si="1505"/>
        <v>#REF!</v>
      </c>
      <c r="AX450" s="2" t="e">
        <f t="shared" si="1520"/>
        <v>#REF!</v>
      </c>
      <c r="AY450" s="2" t="e">
        <f t="shared" si="1521"/>
        <v>#REF!</v>
      </c>
      <c r="AZ450" s="2" t="e">
        <f t="shared" si="1506"/>
        <v>#REF!</v>
      </c>
      <c r="BA450" s="2" t="e">
        <f t="shared" si="1522"/>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1507"/>
        <v>#REF!</v>
      </c>
      <c r="AD451" s="2" t="e">
        <f t="shared" si="1499"/>
        <v>#REF!</v>
      </c>
      <c r="AE451" s="2" t="e">
        <f t="shared" si="1508"/>
        <v>#REF!</v>
      </c>
      <c r="AF451" s="2" t="e">
        <f t="shared" si="1509"/>
        <v>#REF!</v>
      </c>
      <c r="AG451" s="2" t="e">
        <f t="shared" si="1500"/>
        <v>#REF!</v>
      </c>
      <c r="AH451" s="2" t="e">
        <f t="shared" si="1510"/>
        <v>#REF!</v>
      </c>
      <c r="AI451" s="2" t="e">
        <f t="shared" si="1511"/>
        <v>#REF!</v>
      </c>
      <c r="AJ451" s="2" t="e">
        <f t="shared" si="1501"/>
        <v>#REF!</v>
      </c>
      <c r="AK451" s="2" t="e">
        <f t="shared" si="1512"/>
        <v>#REF!</v>
      </c>
      <c r="AL451" s="2" t="e">
        <f t="shared" si="1513"/>
        <v>#REF!</v>
      </c>
      <c r="AM451" s="2" t="e">
        <f t="shared" si="1502"/>
        <v>#REF!</v>
      </c>
      <c r="AN451" s="2" t="e">
        <f t="shared" si="1514"/>
        <v>#REF!</v>
      </c>
      <c r="AO451" s="2"/>
      <c r="AP451" s="2" t="e">
        <f t="shared" si="1515"/>
        <v>#REF!</v>
      </c>
      <c r="AQ451" s="2" t="e">
        <f t="shared" si="1503"/>
        <v>#REF!</v>
      </c>
      <c r="AR451" s="2" t="e">
        <f t="shared" si="1516"/>
        <v>#REF!</v>
      </c>
      <c r="AS451" s="2" t="e">
        <f t="shared" si="1517"/>
        <v>#REF!</v>
      </c>
      <c r="AT451" s="2" t="e">
        <f t="shared" si="1504"/>
        <v>#REF!</v>
      </c>
      <c r="AU451" s="2" t="e">
        <f t="shared" si="1518"/>
        <v>#REF!</v>
      </c>
      <c r="AV451" s="2" t="e">
        <f t="shared" si="1519"/>
        <v>#REF!</v>
      </c>
      <c r="AW451" s="2" t="e">
        <f t="shared" si="1505"/>
        <v>#REF!</v>
      </c>
      <c r="AX451" s="2" t="e">
        <f t="shared" si="1520"/>
        <v>#REF!</v>
      </c>
      <c r="AY451" s="2" t="e">
        <f t="shared" si="1521"/>
        <v>#REF!</v>
      </c>
      <c r="AZ451" s="2" t="e">
        <f t="shared" si="1506"/>
        <v>#REF!</v>
      </c>
      <c r="BA451" s="2" t="e">
        <f t="shared" si="1522"/>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1507"/>
        <v>#REF!</v>
      </c>
      <c r="AD452" s="2" t="e">
        <f t="shared" si="1499"/>
        <v>#REF!</v>
      </c>
      <c r="AE452" s="2" t="e">
        <f t="shared" si="1508"/>
        <v>#REF!</v>
      </c>
      <c r="AF452" s="2" t="e">
        <f t="shared" si="1509"/>
        <v>#REF!</v>
      </c>
      <c r="AG452" s="2" t="e">
        <f t="shared" si="1500"/>
        <v>#REF!</v>
      </c>
      <c r="AH452" s="2" t="e">
        <f t="shared" si="1510"/>
        <v>#REF!</v>
      </c>
      <c r="AI452" s="2" t="e">
        <f t="shared" si="1511"/>
        <v>#REF!</v>
      </c>
      <c r="AJ452" s="2" t="e">
        <f t="shared" si="1501"/>
        <v>#REF!</v>
      </c>
      <c r="AK452" s="2" t="e">
        <f t="shared" si="1512"/>
        <v>#REF!</v>
      </c>
      <c r="AL452" s="2" t="e">
        <f t="shared" si="1513"/>
        <v>#REF!</v>
      </c>
      <c r="AM452" s="2" t="e">
        <f t="shared" si="1502"/>
        <v>#REF!</v>
      </c>
      <c r="AN452" s="2" t="e">
        <f t="shared" si="1514"/>
        <v>#REF!</v>
      </c>
      <c r="AO452" s="2"/>
      <c r="AP452" s="2" t="e">
        <f t="shared" si="1515"/>
        <v>#REF!</v>
      </c>
      <c r="AQ452" s="2" t="e">
        <f t="shared" si="1503"/>
        <v>#REF!</v>
      </c>
      <c r="AR452" s="2" t="e">
        <f t="shared" si="1516"/>
        <v>#REF!</v>
      </c>
      <c r="AS452" s="2" t="e">
        <f t="shared" si="1517"/>
        <v>#REF!</v>
      </c>
      <c r="AT452" s="2" t="e">
        <f t="shared" si="1504"/>
        <v>#REF!</v>
      </c>
      <c r="AU452" s="2" t="e">
        <f t="shared" si="1518"/>
        <v>#REF!</v>
      </c>
      <c r="AV452" s="2" t="e">
        <f t="shared" si="1519"/>
        <v>#REF!</v>
      </c>
      <c r="AW452" s="2" t="e">
        <f t="shared" si="1505"/>
        <v>#REF!</v>
      </c>
      <c r="AX452" s="2" t="e">
        <f t="shared" si="1520"/>
        <v>#REF!</v>
      </c>
      <c r="AY452" s="2" t="e">
        <f t="shared" si="1521"/>
        <v>#REF!</v>
      </c>
      <c r="AZ452" s="2" t="e">
        <f t="shared" si="1506"/>
        <v>#REF!</v>
      </c>
      <c r="BA452" s="2" t="e">
        <f t="shared" si="1522"/>
        <v>#REF!</v>
      </c>
    </row>
    <row r="453">
      <c r="A453" s="302" t="s">
        <v>487</v>
      </c>
      <c r="B453" s="85">
        <f t="shared" ref="B453:B456" si="1523">B441</f>
        <v>200</v>
      </c>
      <c r="C453" s="94" t="s">
        <v>853</v>
      </c>
      <c r="D453" s="85">
        <f>0.45*B453</f>
        <v>90</v>
      </c>
      <c r="E453" s="94" t="s">
        <v>854</v>
      </c>
      <c r="F453" s="2">
        <v>0.002</v>
      </c>
      <c r="G453" s="94"/>
      <c r="H453" s="187"/>
      <c r="I453" s="2"/>
      <c r="J453" s="252"/>
      <c r="K453" s="252"/>
      <c r="L453" s="252"/>
      <c r="M453" s="252"/>
      <c r="N453" s="302" t="s">
        <v>487</v>
      </c>
      <c r="O453" s="85">
        <f t="shared" ref="O453:O459" si="1524">B453</f>
        <v>200</v>
      </c>
      <c r="P453" s="94" t="s">
        <v>853</v>
      </c>
      <c r="Q453" s="85">
        <f>0.45*O453</f>
        <v>90</v>
      </c>
      <c r="R453" s="94" t="s">
        <v>854</v>
      </c>
      <c r="S453" s="2">
        <v>0.002</v>
      </c>
      <c r="T453" s="94"/>
      <c r="U453" s="187"/>
      <c r="V453" s="2"/>
      <c r="W453" s="2"/>
      <c r="X453" s="2"/>
      <c r="Y453" s="2"/>
      <c r="Z453" s="252"/>
      <c r="AA453" s="252"/>
      <c r="AB453" s="252"/>
      <c r="AC453" s="2" t="e">
        <f t="shared" si="1507"/>
        <v>#REF!</v>
      </c>
      <c r="AD453" s="2" t="e">
        <f t="shared" si="1499"/>
        <v>#REF!</v>
      </c>
      <c r="AE453" s="2" t="e">
        <f t="shared" si="1508"/>
        <v>#REF!</v>
      </c>
      <c r="AF453" s="2" t="e">
        <f t="shared" si="1509"/>
        <v>#REF!</v>
      </c>
      <c r="AG453" s="2" t="e">
        <f t="shared" si="1500"/>
        <v>#REF!</v>
      </c>
      <c r="AH453" s="2" t="e">
        <f t="shared" si="1510"/>
        <v>#REF!</v>
      </c>
      <c r="AI453" s="2" t="e">
        <f t="shared" si="1511"/>
        <v>#REF!</v>
      </c>
      <c r="AJ453" s="2" t="e">
        <f t="shared" si="1501"/>
        <v>#REF!</v>
      </c>
      <c r="AK453" s="2" t="e">
        <f t="shared" si="1512"/>
        <v>#REF!</v>
      </c>
      <c r="AL453" s="2" t="e">
        <f t="shared" si="1513"/>
        <v>#REF!</v>
      </c>
      <c r="AM453" s="2" t="e">
        <f t="shared" si="1502"/>
        <v>#REF!</v>
      </c>
      <c r="AN453" s="2" t="e">
        <f t="shared" si="1514"/>
        <v>#REF!</v>
      </c>
      <c r="AO453" s="2"/>
      <c r="AP453" s="2" t="e">
        <f t="shared" si="1515"/>
        <v>#REF!</v>
      </c>
      <c r="AQ453" s="2" t="e">
        <f t="shared" si="1503"/>
        <v>#REF!</v>
      </c>
      <c r="AR453" s="2" t="e">
        <f t="shared" si="1516"/>
        <v>#REF!</v>
      </c>
      <c r="AS453" s="2" t="e">
        <f t="shared" si="1517"/>
        <v>#REF!</v>
      </c>
      <c r="AT453" s="2" t="e">
        <f t="shared" si="1504"/>
        <v>#REF!</v>
      </c>
      <c r="AU453" s="2" t="e">
        <f t="shared" si="1518"/>
        <v>#REF!</v>
      </c>
      <c r="AV453" s="2" t="e">
        <f t="shared" si="1519"/>
        <v>#REF!</v>
      </c>
      <c r="AW453" s="2" t="e">
        <f t="shared" si="1505"/>
        <v>#REF!</v>
      </c>
      <c r="AX453" s="2" t="e">
        <f t="shared" si="1520"/>
        <v>#REF!</v>
      </c>
      <c r="AY453" s="2" t="e">
        <f t="shared" si="1521"/>
        <v>#REF!</v>
      </c>
      <c r="AZ453" s="2" t="e">
        <f t="shared" si="1506"/>
        <v>#REF!</v>
      </c>
      <c r="BA453" s="2" t="e">
        <f t="shared" si="1522"/>
        <v>#REF!</v>
      </c>
    </row>
    <row r="454">
      <c r="A454" s="302" t="s">
        <v>502</v>
      </c>
      <c r="B454" s="85">
        <f t="shared" si="1523"/>
        <v>4200</v>
      </c>
      <c r="C454" s="94" t="s">
        <v>855</v>
      </c>
      <c r="D454" s="85">
        <f>B454*0.5</f>
        <v>2100</v>
      </c>
      <c r="E454" s="94" t="s">
        <v>856</v>
      </c>
      <c r="F454" s="85">
        <f>D453*D457/(2*D454)</f>
        <v>0.0068654646324549234</v>
      </c>
      <c r="G454" s="94"/>
      <c r="H454" s="187"/>
      <c r="I454" s="2"/>
      <c r="J454" s="252"/>
      <c r="K454" s="252"/>
      <c r="L454" s="252"/>
      <c r="M454" s="252"/>
      <c r="N454" s="302" t="s">
        <v>502</v>
      </c>
      <c r="O454" s="85">
        <f t="shared" si="1524"/>
        <v>4200</v>
      </c>
      <c r="P454" s="94" t="s">
        <v>855</v>
      </c>
      <c r="Q454" s="85">
        <f>O454*0.5</f>
        <v>2100</v>
      </c>
      <c r="R454" s="94" t="s">
        <v>856</v>
      </c>
      <c r="S454" s="85">
        <f>Q453*Q457/(2*Q454)</f>
        <v>0.0068654646324549234</v>
      </c>
      <c r="T454" s="94"/>
      <c r="U454" s="187"/>
      <c r="V454" s="2"/>
      <c r="W454" s="2"/>
      <c r="X454" s="2"/>
      <c r="Y454" s="2"/>
      <c r="Z454" s="252"/>
      <c r="AA454" s="252"/>
      <c r="AB454" s="252"/>
      <c r="AC454" s="2" t="e">
        <f t="shared" si="1507"/>
        <v>#REF!</v>
      </c>
      <c r="AD454" s="2" t="e">
        <f t="shared" si="1499"/>
        <v>#REF!</v>
      </c>
      <c r="AE454" s="2" t="e">
        <f t="shared" si="1508"/>
        <v>#REF!</v>
      </c>
      <c r="AF454" s="2" t="e">
        <f t="shared" si="1509"/>
        <v>#REF!</v>
      </c>
      <c r="AG454" s="2" t="e">
        <f t="shared" si="1500"/>
        <v>#REF!</v>
      </c>
      <c r="AH454" s="2" t="e">
        <f t="shared" si="1510"/>
        <v>#REF!</v>
      </c>
      <c r="AI454" s="2" t="e">
        <f t="shared" si="1511"/>
        <v>#REF!</v>
      </c>
      <c r="AJ454" s="2" t="e">
        <f t="shared" si="1501"/>
        <v>#REF!</v>
      </c>
      <c r="AK454" s="2" t="e">
        <f t="shared" si="1512"/>
        <v>#REF!</v>
      </c>
      <c r="AL454" s="2" t="e">
        <f t="shared" si="1513"/>
        <v>#REF!</v>
      </c>
      <c r="AM454" s="2" t="e">
        <f t="shared" si="1502"/>
        <v>#REF!</v>
      </c>
      <c r="AN454" s="2" t="e">
        <f t="shared" si="1514"/>
        <v>#REF!</v>
      </c>
      <c r="AO454" s="2"/>
      <c r="AP454" s="2" t="e">
        <f t="shared" si="1515"/>
        <v>#REF!</v>
      </c>
      <c r="AQ454" s="2" t="e">
        <f t="shared" si="1503"/>
        <v>#REF!</v>
      </c>
      <c r="AR454" s="2" t="e">
        <f t="shared" si="1516"/>
        <v>#REF!</v>
      </c>
      <c r="AS454" s="2" t="e">
        <f t="shared" si="1517"/>
        <v>#REF!</v>
      </c>
      <c r="AT454" s="2" t="e">
        <f t="shared" si="1504"/>
        <v>#REF!</v>
      </c>
      <c r="AU454" s="2" t="e">
        <f t="shared" si="1518"/>
        <v>#REF!</v>
      </c>
      <c r="AV454" s="2" t="e">
        <f t="shared" si="1519"/>
        <v>#REF!</v>
      </c>
      <c r="AW454" s="2" t="e">
        <f t="shared" si="1505"/>
        <v>#REF!</v>
      </c>
      <c r="AX454" s="2" t="e">
        <f t="shared" si="1520"/>
        <v>#REF!</v>
      </c>
      <c r="AY454" s="2" t="e">
        <f t="shared" si="1521"/>
        <v>#REF!</v>
      </c>
      <c r="AZ454" s="2" t="e">
        <f t="shared" si="1506"/>
        <v>#REF!</v>
      </c>
      <c r="BA454" s="2" t="e">
        <f t="shared" si="1522"/>
        <v>#REF!</v>
      </c>
    </row>
    <row r="455">
      <c r="A455" s="302" t="s">
        <v>857</v>
      </c>
      <c r="B455" s="85">
        <v>2000000</v>
      </c>
      <c r="C455" s="94" t="s">
        <v>858</v>
      </c>
      <c r="D455" s="305">
        <f>14000*SQRT(B453)</f>
        <v>197989.89873223333</v>
      </c>
      <c r="E455" s="85" t="s">
        <v>534</v>
      </c>
      <c r="F455" s="252" t="e">
        <f>IF(D460&lt;=F453,F453*B458*B459,IF(D460&lt;=F454,D459,"peralte no pasa"))</f>
        <v>#REF!</v>
      </c>
      <c r="G455" s="94"/>
      <c r="H455" s="20"/>
      <c r="I455" s="2"/>
      <c r="J455" s="252"/>
      <c r="K455" s="252"/>
      <c r="L455" s="252"/>
      <c r="M455" s="252"/>
      <c r="N455" s="302" t="s">
        <v>857</v>
      </c>
      <c r="O455" s="85">
        <f t="shared" si="1524"/>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1507"/>
        <v>#REF!</v>
      </c>
      <c r="AD455" s="2" t="e">
        <f t="shared" si="1499"/>
        <v>#REF!</v>
      </c>
      <c r="AE455" s="2" t="e">
        <f t="shared" si="1508"/>
        <v>#REF!</v>
      </c>
      <c r="AF455" s="2" t="e">
        <f t="shared" si="1509"/>
        <v>#REF!</v>
      </c>
      <c r="AG455" s="2" t="e">
        <f t="shared" si="1500"/>
        <v>#REF!</v>
      </c>
      <c r="AH455" s="2" t="e">
        <f t="shared" si="1510"/>
        <v>#REF!</v>
      </c>
      <c r="AI455" s="2" t="e">
        <f t="shared" si="1511"/>
        <v>#REF!</v>
      </c>
      <c r="AJ455" s="2" t="e">
        <f t="shared" si="1501"/>
        <v>#REF!</v>
      </c>
      <c r="AK455" s="2" t="e">
        <f t="shared" si="1512"/>
        <v>#REF!</v>
      </c>
      <c r="AL455" s="2" t="e">
        <f t="shared" si="1513"/>
        <v>#REF!</v>
      </c>
      <c r="AM455" s="2" t="e">
        <f t="shared" si="1502"/>
        <v>#REF!</v>
      </c>
      <c r="AN455" s="2" t="e">
        <f t="shared" si="1514"/>
        <v>#REF!</v>
      </c>
      <c r="AO455" s="2"/>
      <c r="AP455" s="2" t="e">
        <f t="shared" si="1515"/>
        <v>#REF!</v>
      </c>
      <c r="AQ455" s="2" t="e">
        <f t="shared" si="1503"/>
        <v>#REF!</v>
      </c>
      <c r="AR455" s="2" t="e">
        <f t="shared" si="1516"/>
        <v>#REF!</v>
      </c>
      <c r="AS455" s="2" t="e">
        <f t="shared" si="1517"/>
        <v>#REF!</v>
      </c>
      <c r="AT455" s="2" t="e">
        <f t="shared" si="1504"/>
        <v>#REF!</v>
      </c>
      <c r="AU455" s="2" t="e">
        <f t="shared" si="1518"/>
        <v>#REF!</v>
      </c>
      <c r="AV455" s="2" t="e">
        <f t="shared" si="1519"/>
        <v>#REF!</v>
      </c>
      <c r="AW455" s="2" t="e">
        <f t="shared" si="1505"/>
        <v>#REF!</v>
      </c>
      <c r="AX455" s="2" t="e">
        <f t="shared" si="1520"/>
        <v>#REF!</v>
      </c>
      <c r="AY455" s="2" t="e">
        <f t="shared" si="1521"/>
        <v>#REF!</v>
      </c>
      <c r="AZ455" s="2" t="e">
        <f t="shared" si="1506"/>
        <v>#REF!</v>
      </c>
      <c r="BA455" s="2" t="e">
        <f t="shared" si="1522"/>
        <v>#REF!</v>
      </c>
    </row>
    <row r="456">
      <c r="A456" s="302" t="s">
        <v>516</v>
      </c>
      <c r="B456" s="85">
        <f t="shared" si="1523"/>
        <v>2400</v>
      </c>
      <c r="C456" s="94" t="s">
        <v>859</v>
      </c>
      <c r="D456" s="305">
        <f>ROUNDUP((B455/D455),0)</f>
        <v>11</v>
      </c>
      <c r="E456" s="85" t="s">
        <v>546</v>
      </c>
      <c r="F456" s="252">
        <f>H447</f>
        <v>1.9793307187499998</v>
      </c>
      <c r="G456" s="94"/>
      <c r="H456" s="20"/>
      <c r="I456" s="2"/>
      <c r="J456" s="252"/>
      <c r="K456" s="252"/>
      <c r="L456" s="252"/>
      <c r="M456" s="252"/>
      <c r="N456" s="302" t="s">
        <v>516</v>
      </c>
      <c r="O456" s="85">
        <f t="shared" si="1524"/>
        <v>2400</v>
      </c>
      <c r="P456" s="94" t="s">
        <v>859</v>
      </c>
      <c r="Q456" s="305">
        <f>ROUNDUP((O455/Q455),0)</f>
        <v>11</v>
      </c>
      <c r="R456" s="85" t="s">
        <v>546</v>
      </c>
      <c r="S456" s="252">
        <f>U447</f>
        <v>1.9793307187499998</v>
      </c>
      <c r="T456" s="94"/>
      <c r="U456" s="20"/>
      <c r="V456" s="2"/>
      <c r="W456" s="2"/>
      <c r="X456" s="2"/>
      <c r="Y456" s="2"/>
      <c r="Z456" s="252"/>
      <c r="AA456" s="252"/>
      <c r="AB456" s="252"/>
      <c r="AC456" s="2" t="e">
        <f t="shared" si="1507"/>
        <v>#REF!</v>
      </c>
      <c r="AD456" s="2" t="e">
        <f t="shared" si="1499"/>
        <v>#REF!</v>
      </c>
      <c r="AE456" s="2" t="e">
        <f t="shared" si="1508"/>
        <v>#REF!</v>
      </c>
      <c r="AF456" s="2" t="e">
        <f t="shared" si="1509"/>
        <v>#REF!</v>
      </c>
      <c r="AG456" s="2" t="e">
        <f t="shared" si="1500"/>
        <v>#REF!</v>
      </c>
      <c r="AH456" s="2" t="e">
        <f t="shared" si="1510"/>
        <v>#REF!</v>
      </c>
      <c r="AI456" s="2" t="e">
        <f t="shared" si="1511"/>
        <v>#REF!</v>
      </c>
      <c r="AJ456" s="2" t="e">
        <f t="shared" si="1501"/>
        <v>#REF!</v>
      </c>
      <c r="AK456" s="2" t="e">
        <f t="shared" si="1512"/>
        <v>#REF!</v>
      </c>
      <c r="AL456" s="2" t="e">
        <f t="shared" si="1513"/>
        <v>#REF!</v>
      </c>
      <c r="AM456" s="2" t="e">
        <f t="shared" si="1502"/>
        <v>#REF!</v>
      </c>
      <c r="AN456" s="2" t="e">
        <f t="shared" si="1514"/>
        <v>#REF!</v>
      </c>
      <c r="AO456" s="2"/>
      <c r="AP456" s="2" t="e">
        <f t="shared" si="1515"/>
        <v>#REF!</v>
      </c>
      <c r="AQ456" s="2" t="e">
        <f t="shared" si="1503"/>
        <v>#REF!</v>
      </c>
      <c r="AR456" s="2" t="e">
        <f t="shared" si="1516"/>
        <v>#REF!</v>
      </c>
      <c r="AS456" s="2" t="e">
        <f t="shared" si="1517"/>
        <v>#REF!</v>
      </c>
      <c r="AT456" s="2" t="e">
        <f t="shared" si="1504"/>
        <v>#REF!</v>
      </c>
      <c r="AU456" s="2" t="e">
        <f t="shared" si="1518"/>
        <v>#REF!</v>
      </c>
      <c r="AV456" s="2" t="e">
        <f t="shared" si="1519"/>
        <v>#REF!</v>
      </c>
      <c r="AW456" s="2" t="e">
        <f t="shared" si="1505"/>
        <v>#REF!</v>
      </c>
      <c r="AX456" s="2" t="e">
        <f t="shared" si="1520"/>
        <v>#REF!</v>
      </c>
      <c r="AY456" s="2" t="e">
        <f t="shared" si="1521"/>
        <v>#REF!</v>
      </c>
      <c r="AZ456" s="2" t="e">
        <f t="shared" si="1506"/>
        <v>#REF!</v>
      </c>
      <c r="BA456" s="2" t="e">
        <f t="shared" si="1522"/>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1507"/>
        <v>#REF!</v>
      </c>
      <c r="AD457" s="2" t="e">
        <f t="shared" si="1499"/>
        <v>#REF!</v>
      </c>
      <c r="AE457" s="2" t="e">
        <f t="shared" si="1508"/>
        <v>#REF!</v>
      </c>
      <c r="AF457" s="2" t="e">
        <f t="shared" si="1509"/>
        <v>#REF!</v>
      </c>
      <c r="AG457" s="2" t="e">
        <f t="shared" si="1500"/>
        <v>#REF!</v>
      </c>
      <c r="AH457" s="2" t="e">
        <f t="shared" si="1510"/>
        <v>#REF!</v>
      </c>
      <c r="AI457" s="2" t="e">
        <f t="shared" si="1511"/>
        <v>#REF!</v>
      </c>
      <c r="AJ457" s="2" t="e">
        <f t="shared" si="1501"/>
        <v>#REF!</v>
      </c>
      <c r="AK457" s="2" t="e">
        <f t="shared" si="1512"/>
        <v>#REF!</v>
      </c>
      <c r="AL457" s="2" t="e">
        <f t="shared" si="1513"/>
        <v>#REF!</v>
      </c>
      <c r="AM457" s="2" t="e">
        <f t="shared" si="1502"/>
        <v>#REF!</v>
      </c>
      <c r="AN457" s="2" t="e">
        <f t="shared" si="1514"/>
        <v>#REF!</v>
      </c>
      <c r="AO457" s="2"/>
      <c r="AP457" s="2" t="e">
        <f t="shared" si="1515"/>
        <v>#REF!</v>
      </c>
      <c r="AQ457" s="2" t="e">
        <f t="shared" si="1503"/>
        <v>#REF!</v>
      </c>
      <c r="AR457" s="2" t="e">
        <f t="shared" si="1516"/>
        <v>#REF!</v>
      </c>
      <c r="AS457" s="2" t="e">
        <f t="shared" si="1517"/>
        <v>#REF!</v>
      </c>
      <c r="AT457" s="2" t="e">
        <f t="shared" si="1504"/>
        <v>#REF!</v>
      </c>
      <c r="AU457" s="2" t="e">
        <f t="shared" si="1518"/>
        <v>#REF!</v>
      </c>
      <c r="AV457" s="2" t="e">
        <f t="shared" si="1519"/>
        <v>#REF!</v>
      </c>
      <c r="AW457" s="2" t="e">
        <f t="shared" si="1505"/>
        <v>#REF!</v>
      </c>
      <c r="AX457" s="2" t="e">
        <f t="shared" si="1520"/>
        <v>#REF!</v>
      </c>
      <c r="AY457" s="2" t="e">
        <f t="shared" si="1521"/>
        <v>#REF!</v>
      </c>
      <c r="AZ457" s="2" t="e">
        <f t="shared" si="1506"/>
        <v>#REF!</v>
      </c>
      <c r="BA457" s="2" t="e">
        <f t="shared" si="1522"/>
        <v>#REF!</v>
      </c>
    </row>
    <row r="458" ht="16.199999999999999">
      <c r="A458" s="302" t="s">
        <v>532</v>
      </c>
      <c r="B458" s="85">
        <v>40</v>
      </c>
      <c r="C458" s="94" t="s">
        <v>416</v>
      </c>
      <c r="D458" s="2">
        <f>1-(D457/3)</f>
        <v>0.89320388349514568</v>
      </c>
      <c r="E458" s="2"/>
      <c r="F458" s="2"/>
      <c r="G458" s="94"/>
      <c r="H458" s="20"/>
      <c r="I458" s="2"/>
      <c r="J458" s="252"/>
      <c r="K458" s="252"/>
      <c r="L458" s="252"/>
      <c r="M458" s="252"/>
      <c r="N458" s="302" t="s">
        <v>532</v>
      </c>
      <c r="O458" s="85">
        <f t="shared" si="1524"/>
        <v>40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15</v>
      </c>
      <c r="C459" s="94" t="s">
        <v>534</v>
      </c>
      <c r="D459" s="2" t="e">
        <f>B460*100000/(D454*D458*B458)</f>
        <v>#REF!</v>
      </c>
      <c r="E459" s="2"/>
      <c r="F459" s="2"/>
      <c r="G459" s="402" t="s">
        <v>554</v>
      </c>
      <c r="H459" s="403" t="e">
        <f>F455/F456</f>
        <v>#REF!</v>
      </c>
      <c r="I459" s="2"/>
      <c r="J459" s="252"/>
      <c r="K459" s="252"/>
      <c r="L459" s="252"/>
      <c r="M459" s="252"/>
      <c r="N459" s="302" t="s">
        <v>544</v>
      </c>
      <c r="O459" s="85">
        <f t="shared" si="1524"/>
        <v>15</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t="e">
        <f>H441</f>
        <v>#REF!</v>
      </c>
      <c r="C460" s="318" t="s">
        <v>861</v>
      </c>
      <c r="D460" s="25" t="e">
        <f>D459/(B458*B459)</f>
        <v>#REF!</v>
      </c>
      <c r="E460" s="10" t="e">
        <f>IF(D460&lt;=F454,"pasa","no pasa")</f>
        <v>#REF!</v>
      </c>
      <c r="F460" s="10"/>
      <c r="G460" s="404" t="s">
        <v>862</v>
      </c>
      <c r="H460" s="403" t="e">
        <f>ROUNDUP(H459,0)</f>
        <v>#REF!</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94"/>
      <c r="B461" s="85"/>
      <c r="C461" s="94"/>
      <c r="D461" s="85"/>
      <c r="E461" s="2"/>
      <c r="F461" s="2"/>
      <c r="G461" s="2"/>
      <c r="H461" s="2"/>
      <c r="I461" s="2"/>
      <c r="J461" s="252"/>
      <c r="K461" s="252"/>
      <c r="L461" s="252"/>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252"/>
      <c r="B462" s="252"/>
      <c r="C462" s="252"/>
      <c r="D462" s="252"/>
      <c r="E462" s="252"/>
      <c r="F462" s="252">
        <v>180</v>
      </c>
      <c r="G462" s="252"/>
      <c r="H462" s="2"/>
      <c r="I462" s="252"/>
      <c r="J462" s="252">
        <v>180</v>
      </c>
      <c r="K462" s="252"/>
      <c r="L462" s="2"/>
      <c r="M462" s="2"/>
      <c r="N462" s="252"/>
      <c r="O462" s="252"/>
      <c r="P462" s="252"/>
      <c r="Q462" s="252"/>
      <c r="R462" s="2"/>
      <c r="S462" s="2"/>
      <c r="T462" s="2"/>
      <c r="U462" s="2"/>
      <c r="V462" s="2"/>
      <c r="W462" s="2"/>
      <c r="X462" s="2"/>
      <c r="Y462" s="2"/>
      <c r="Z462" s="252"/>
      <c r="AA462" s="25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2"/>
      <c r="B463" s="2" t="s">
        <v>468</v>
      </c>
      <c r="C463" s="252">
        <f>G427</f>
        <v>0</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2"/>
      <c r="B465" s="2"/>
      <c r="C465" s="2"/>
      <c r="D465" s="2"/>
      <c r="E465" s="2"/>
      <c r="F465" s="85">
        <v>40</v>
      </c>
      <c r="G465" s="2"/>
      <c r="H465" s="2"/>
      <c r="I465" s="2"/>
      <c r="J465" s="85">
        <v>40</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2"/>
      <c r="B474" s="2">
        <f>I427</f>
        <v>0</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2" t="s">
        <v>472</v>
      </c>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sheetData>
  <mergeCells count="22">
    <mergeCell ref="A440:H440"/>
    <mergeCell ref="N440:U440"/>
    <mergeCell ref="A452:H452"/>
    <mergeCell ref="N452:U452"/>
    <mergeCell ref="C373:E373"/>
    <mergeCell ref="C380:E380"/>
    <mergeCell ref="C382:E382"/>
    <mergeCell ref="C394:E394"/>
    <mergeCell ref="C396:E396"/>
    <mergeCell ref="C399:E399"/>
    <mergeCell ref="C371:E371"/>
    <mergeCell ref="C304:E304"/>
    <mergeCell ref="C311:E311"/>
    <mergeCell ref="C313:E313"/>
    <mergeCell ref="C325:E325"/>
    <mergeCell ref="C327:E327"/>
    <mergeCell ref="C334:E334"/>
    <mergeCell ref="C336:E336"/>
    <mergeCell ref="C348:E348"/>
    <mergeCell ref="C350:E350"/>
    <mergeCell ref="C357:E357"/>
    <mergeCell ref="C359:E359"/>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37"/>
  </rowBreaks>
  <colBreaks count="2" manualBreakCount="2">
    <brk id="13" man="1" max="459"/>
    <brk id="16" man="1" max="459"/>
  </colBreaks>
  <drawing r:id="rId1"/>
  <extLst>
    <ext xmlns:x14="http://schemas.microsoft.com/office/spreadsheetml/2009/9/main" uri="{78C0D931-6437-407d-A8EE-F0AAD7539E65}">
      <x14:conditionalFormattings>
        <x14:conditionalFormatting xmlns:xm="http://schemas.microsoft.com/office/excel/2006/main">
          <x14:cfRule type="cellIs" priority="34" operator="equal" id="{0048006A-0022-49BF-BE12-00FA000B009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C407:H433</xm:sqref>
        </x14:conditionalFormatting>
        <x14:conditionalFormatting xmlns:xm="http://schemas.microsoft.com/office/excel/2006/main">
          <x14:cfRule type="cellIs" priority="33" operator="equal" id="{009300D5-0044-4944-B232-00A300AA009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32" operator="equal" id="{00B10004-0061-4C32-983C-00ED00A5001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31" operator="equal" id="{00CB00ED-00AF-422C-8AAE-0012002300A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30" operator="equal" id="{00A400C1-00B2-440A-97B1-004800E800BA}">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9" operator="equal" id="{00C30034-00B4-44A8-BE5E-00DF0064005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28" operator="equal" id="{0023003D-0028-4182-8361-00230021005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7" operator="equal" id="{00B80043-0068-44FE-8019-007A004F004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6" operator="equal" id="{009A00FF-00F2-4D3E-B873-0031008B005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5" operator="equal" id="{00EC00C1-006F-4692-AB6B-003B00DE005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4" operator="equal" id="{00580036-00B4-4C0C-B011-007700E4009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3" operator="equal" id="{006800B9-0012-4018-961D-00CF00B0000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2" operator="equal" id="{00320076-00C2-47DC-97B6-00C300EA009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1" operator="equal" id="{00B0001E-00F1-4C20-9B32-003000B100A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0" operator="equal" id="{004E003A-00F9-4F4A-8922-00C3009600D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9" operator="equal" id="{00BA002A-0009-471C-A8D7-004F000A00A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8" operator="equal" id="{004F0002-000D-4DAF-8B59-009600ED00F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7" operator="equal" id="{00FA008F-00A0-4324-A4FF-0082003300B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6" operator="equal" id="{00F500CF-0017-454B-8820-00DD0052003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5" operator="equal" id="{001B00F8-00E1-4727-8878-00B7001E0021}">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4" operator="equal" id="{005A00CE-00ED-4D9C-9694-00EB008F00CF}">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3" operator="equal" id="{0027003F-00C9-4EF0-A37D-00390050002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2" operator="equal" id="{0055005C-0077-4534-B223-00A8001C001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1" operator="equal" id="{00C300D8-008C-44F4-9D86-00930013009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0" operator="equal" id="{00D10011-0010-4AB0-97CB-004200C3001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9" operator="equal" id="{002F0077-0055-4714-8283-0016004B006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8" operator="equal" id="{002C00FB-00F2-4296-BE74-0096001F007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7" operator="equal" id="{003600BD-00C1-4B1B-A61B-00E9008F000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6" operator="equal" id="{006F0005-00FE-4A0F-89A2-00ED00FF008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5" operator="equal" id="{00E3008D-0037-4071-9487-00C0001B004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4" operator="equal" id="{001B0019-0084-4116-9F10-00890023005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3" operator="equal" id="{00470064-00D3-4DC3-A761-00150002001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2" operator="equal" id="{00990051-0081-4050-B6BB-007C005100D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 xmlns:xm="http://schemas.microsoft.com/office/excel/2006/main">
          <x14:cfRule type="cellIs" priority="1" operator="equal" id="{00A000F1-0084-4949-806E-00F70011009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pageBreakPreview" zoomScale="69" workbookViewId="0">
      <selection activeCell="A1" activeCellId="0" sqref="A1"/>
    </sheetView>
  </sheetViews>
  <sheetFormatPr defaultColWidth="14.33203125" defaultRowHeight="14.4"/>
  <cols>
    <col min="1" max="1" style="2" width="14.33203125"/>
    <col bestFit="1" customWidth="1" min="2" max="2" style="85" width="18.88671875"/>
    <col bestFit="1" customWidth="1" min="3" max="4" style="85" width="14.44140625"/>
    <col bestFit="1" customWidth="1" min="5" max="5" style="85" width="15.109375"/>
    <col bestFit="1" customWidth="1" min="6" max="6" style="85" width="15.5546875"/>
    <col bestFit="1" customWidth="1" min="7" max="7" style="85" width="15.44140625"/>
    <col bestFit="1" customWidth="1" min="8" max="8" style="85" width="14.44140625"/>
    <col customWidth="1" min="9" max="9" style="85" width="16"/>
    <col bestFit="1" customWidth="1" min="10" max="10" style="85" width="16.33203125"/>
    <col bestFit="1" customWidth="1" min="11" max="11" style="85" width="15.88671875"/>
    <col bestFit="1" customWidth="1" min="12" max="12" style="85" width="14.6640625"/>
    <col bestFit="1" customWidth="1" min="13" max="13" style="85" width="14.88671875"/>
    <col bestFit="1" customWidth="1" min="14" max="21" style="85" width="14.44140625"/>
    <col min="22" max="16384" style="2" width="14.33203125"/>
  </cols>
  <sheetData>
    <row r="2">
      <c r="B2" s="713" t="s">
        <v>918</v>
      </c>
      <c r="C2" s="713"/>
      <c r="D2" s="714"/>
      <c r="E2" s="714"/>
      <c r="F2" s="715" t="s">
        <v>919</v>
      </c>
      <c r="G2" s="714"/>
      <c r="H2" s="714"/>
      <c r="I2" s="713"/>
      <c r="J2" s="716"/>
    </row>
    <row r="3">
      <c r="B3" s="717" t="s">
        <v>920</v>
      </c>
      <c r="C3" s="717"/>
      <c r="D3" s="717"/>
      <c r="E3" s="717"/>
      <c r="F3" s="717"/>
      <c r="G3" s="717"/>
      <c r="H3" s="717"/>
      <c r="I3" s="717"/>
      <c r="J3" s="718"/>
    </row>
    <row r="5">
      <c r="A5" s="2" t="s">
        <v>921</v>
      </c>
      <c r="E5" s="85" t="s">
        <v>922</v>
      </c>
      <c r="F5" s="719" t="e">
        <f>MAX(B9:U9)</f>
        <v>#REF!</v>
      </c>
      <c r="H5" s="85" t="s">
        <v>923</v>
      </c>
      <c r="I5" s="719" t="e">
        <f>F5-F6</f>
        <v>#REF!</v>
      </c>
      <c r="K5" s="85" t="s">
        <v>924</v>
      </c>
      <c r="L5" s="720" t="s">
        <v>925</v>
      </c>
      <c r="M5" s="720" t="s">
        <v>926</v>
      </c>
    </row>
    <row r="6" ht="15">
      <c r="A6" s="721"/>
      <c r="B6" s="719"/>
      <c r="C6" s="719"/>
      <c r="E6" s="85" t="s">
        <v>927</v>
      </c>
      <c r="F6" s="719" t="e">
        <f>MIN(B9:U9)</f>
        <v>#REF!</v>
      </c>
      <c r="H6" s="720" t="s">
        <v>928</v>
      </c>
      <c r="I6" s="85" t="e">
        <f>I5/20</f>
        <v>#REF!</v>
      </c>
      <c r="K6" s="719" t="e">
        <f>AVERAGE(B9:U9)</f>
        <v>#REF!</v>
      </c>
      <c r="L6" s="722" t="e">
        <f>K6/20</f>
        <v>#REF!</v>
      </c>
      <c r="M6" s="722" t="e">
        <f>(F5-K6)/20</f>
        <v>#REF!</v>
      </c>
    </row>
    <row r="7">
      <c r="A7" s="723" t="s">
        <v>492</v>
      </c>
      <c r="B7" s="296" t="e">
        <f>'torsion total la mina'!C8</f>
        <v>#REF!</v>
      </c>
      <c r="C7" s="296" t="e">
        <f>'torsion total la mina'!D8</f>
        <v>#REF!</v>
      </c>
      <c r="D7" s="296" t="e">
        <f>'torsion total la mina'!E8</f>
        <v>#REF!</v>
      </c>
      <c r="E7" s="296" t="e">
        <f>'torsion total la mina'!F8</f>
        <v>#REF!</v>
      </c>
      <c r="F7" s="296" t="e">
        <f>'torsion total la mina'!G8</f>
        <v>#REF!</v>
      </c>
      <c r="G7" s="296" t="e">
        <f>'torsion total la mina'!H8</f>
        <v>#REF!</v>
      </c>
      <c r="H7" s="296"/>
      <c r="I7" s="296"/>
      <c r="J7" s="296"/>
      <c r="K7" s="296"/>
      <c r="L7" s="296"/>
      <c r="M7" s="296"/>
      <c r="N7" s="296"/>
      <c r="O7" s="296"/>
      <c r="P7" s="296"/>
      <c r="Q7" s="296"/>
      <c r="R7" s="296"/>
      <c r="S7" s="296"/>
      <c r="T7" s="296"/>
      <c r="U7" s="296"/>
    </row>
    <row r="8" ht="15">
      <c r="A8" s="724" t="s">
        <v>929</v>
      </c>
      <c r="B8" s="187">
        <v>1</v>
      </c>
      <c r="C8" s="187">
        <f>B8</f>
        <v>1</v>
      </c>
      <c r="D8" s="187">
        <f t="shared" ref="D8:U8" si="1525">C8</f>
        <v>1</v>
      </c>
      <c r="E8" s="187">
        <f t="shared" si="1525"/>
        <v>1</v>
      </c>
      <c r="F8" s="187">
        <f t="shared" si="1525"/>
        <v>1</v>
      </c>
      <c r="G8" s="187">
        <f t="shared" si="1525"/>
        <v>1</v>
      </c>
      <c r="H8" s="187">
        <f t="shared" si="1525"/>
        <v>1</v>
      </c>
      <c r="I8" s="187">
        <f t="shared" si="1525"/>
        <v>1</v>
      </c>
      <c r="J8" s="187">
        <f t="shared" si="1525"/>
        <v>1</v>
      </c>
      <c r="K8" s="187">
        <f t="shared" si="1525"/>
        <v>1</v>
      </c>
      <c r="L8" s="187">
        <f t="shared" si="1525"/>
        <v>1</v>
      </c>
      <c r="M8" s="187">
        <f t="shared" si="1525"/>
        <v>1</v>
      </c>
      <c r="N8" s="187">
        <f t="shared" si="1525"/>
        <v>1</v>
      </c>
      <c r="O8" s="187">
        <f t="shared" si="1525"/>
        <v>1</v>
      </c>
      <c r="P8" s="187">
        <f t="shared" si="1525"/>
        <v>1</v>
      </c>
      <c r="Q8" s="187">
        <f t="shared" si="1525"/>
        <v>1</v>
      </c>
      <c r="R8" s="187">
        <f t="shared" si="1525"/>
        <v>1</v>
      </c>
      <c r="S8" s="187">
        <f t="shared" si="1525"/>
        <v>1</v>
      </c>
      <c r="T8" s="187">
        <f t="shared" si="1525"/>
        <v>1</v>
      </c>
      <c r="U8" s="187">
        <f t="shared" si="1525"/>
        <v>1</v>
      </c>
    </row>
    <row r="9" ht="15">
      <c r="A9" s="725" t="s">
        <v>930</v>
      </c>
      <c r="B9" s="726" t="e">
        <f>B10/10</f>
        <v>#REF!</v>
      </c>
      <c r="C9" s="726" t="e">
        <f t="shared" ref="C9:U9" si="1526">C10/10</f>
        <v>#REF!</v>
      </c>
      <c r="D9" s="726">
        <f t="shared" si="1526"/>
        <v>0</v>
      </c>
      <c r="E9" s="726">
        <f t="shared" si="1526"/>
        <v>0</v>
      </c>
      <c r="F9" s="726">
        <f t="shared" si="1526"/>
        <v>0</v>
      </c>
      <c r="G9" s="726">
        <f t="shared" si="1526"/>
        <v>0</v>
      </c>
      <c r="H9" s="726">
        <f t="shared" si="1526"/>
        <v>0</v>
      </c>
      <c r="I9" s="726">
        <f t="shared" si="1526"/>
        <v>0</v>
      </c>
      <c r="J9" s="726">
        <f t="shared" si="1526"/>
        <v>0</v>
      </c>
      <c r="K9" s="726">
        <f t="shared" si="1526"/>
        <v>0</v>
      </c>
      <c r="L9" s="726">
        <f t="shared" si="1526"/>
        <v>0</v>
      </c>
      <c r="M9" s="726">
        <f t="shared" si="1526"/>
        <v>0</v>
      </c>
      <c r="N9" s="726">
        <f t="shared" si="1526"/>
        <v>0</v>
      </c>
      <c r="O9" s="726">
        <f t="shared" si="1526"/>
        <v>0</v>
      </c>
      <c r="P9" s="726">
        <f t="shared" si="1526"/>
        <v>0</v>
      </c>
      <c r="Q9" s="726">
        <f t="shared" si="1526"/>
        <v>0</v>
      </c>
      <c r="R9" s="726">
        <f t="shared" si="1526"/>
        <v>0</v>
      </c>
      <c r="S9" s="726">
        <f t="shared" si="1526"/>
        <v>0</v>
      </c>
      <c r="T9" s="726">
        <f t="shared" si="1526"/>
        <v>0</v>
      </c>
      <c r="U9" s="726">
        <f t="shared" si="1526"/>
        <v>0</v>
      </c>
    </row>
    <row r="10">
      <c r="A10" s="727" t="s">
        <v>931</v>
      </c>
      <c r="B10" s="728" t="e">
        <f>IF(B12=0,0,B11*B12)</f>
        <v>#REF!</v>
      </c>
      <c r="C10" s="728" t="e">
        <f>IF(C12=0,0,C11*C12)</f>
        <v>#REF!</v>
      </c>
      <c r="D10" s="728">
        <f t="shared" ref="D10:U10" si="1527">IF(D12=0,0,D11*D12)</f>
        <v>0</v>
      </c>
      <c r="E10" s="728">
        <f t="shared" si="1527"/>
        <v>0</v>
      </c>
      <c r="F10" s="728">
        <f t="shared" si="1527"/>
        <v>0</v>
      </c>
      <c r="G10" s="728">
        <f t="shared" si="1527"/>
        <v>0</v>
      </c>
      <c r="H10" s="728">
        <f t="shared" si="1527"/>
        <v>0</v>
      </c>
      <c r="I10" s="728">
        <f t="shared" si="1527"/>
        <v>0</v>
      </c>
      <c r="J10" s="728">
        <f t="shared" si="1527"/>
        <v>0</v>
      </c>
      <c r="K10" s="728">
        <f t="shared" si="1527"/>
        <v>0</v>
      </c>
      <c r="L10" s="728">
        <f t="shared" si="1527"/>
        <v>0</v>
      </c>
      <c r="M10" s="728">
        <f t="shared" si="1527"/>
        <v>0</v>
      </c>
      <c r="N10" s="728">
        <f t="shared" si="1527"/>
        <v>0</v>
      </c>
      <c r="O10" s="728">
        <f t="shared" si="1527"/>
        <v>0</v>
      </c>
      <c r="P10" s="728">
        <f t="shared" si="1527"/>
        <v>0</v>
      </c>
      <c r="Q10" s="728">
        <f t="shared" si="1527"/>
        <v>0</v>
      </c>
      <c r="R10" s="728">
        <f t="shared" si="1527"/>
        <v>0</v>
      </c>
      <c r="S10" s="728">
        <f t="shared" si="1527"/>
        <v>0</v>
      </c>
      <c r="T10" s="728">
        <f t="shared" si="1527"/>
        <v>0</v>
      </c>
      <c r="U10" s="728">
        <f t="shared" si="1527"/>
        <v>0</v>
      </c>
    </row>
    <row r="11">
      <c r="A11" s="724" t="s">
        <v>932</v>
      </c>
      <c r="B11" s="729" t="e">
        <f>#REF!</f>
        <v>#REF!</v>
      </c>
      <c r="C11" s="729" t="e">
        <f>B11</f>
        <v>#REF!</v>
      </c>
      <c r="D11" s="729" t="e">
        <f t="shared" ref="D11:U11" si="1528">C11</f>
        <v>#REF!</v>
      </c>
      <c r="E11" s="729" t="e">
        <f t="shared" si="1528"/>
        <v>#REF!</v>
      </c>
      <c r="F11" s="729" t="e">
        <f t="shared" si="1528"/>
        <v>#REF!</v>
      </c>
      <c r="G11" s="729" t="e">
        <f t="shared" si="1528"/>
        <v>#REF!</v>
      </c>
      <c r="H11" s="729" t="e">
        <f t="shared" si="1528"/>
        <v>#REF!</v>
      </c>
      <c r="I11" s="729" t="e">
        <f t="shared" si="1528"/>
        <v>#REF!</v>
      </c>
      <c r="J11" s="729" t="e">
        <f t="shared" si="1528"/>
        <v>#REF!</v>
      </c>
      <c r="K11" s="729" t="e">
        <f t="shared" si="1528"/>
        <v>#REF!</v>
      </c>
      <c r="L11" s="729" t="e">
        <f t="shared" si="1528"/>
        <v>#REF!</v>
      </c>
      <c r="M11" s="729" t="e">
        <f t="shared" si="1528"/>
        <v>#REF!</v>
      </c>
      <c r="N11" s="729" t="e">
        <f t="shared" si="1528"/>
        <v>#REF!</v>
      </c>
      <c r="O11" s="729" t="e">
        <f t="shared" si="1528"/>
        <v>#REF!</v>
      </c>
      <c r="P11" s="729" t="e">
        <f t="shared" si="1528"/>
        <v>#REF!</v>
      </c>
      <c r="Q11" s="729" t="e">
        <f t="shared" si="1528"/>
        <v>#REF!</v>
      </c>
      <c r="R11" s="729" t="e">
        <f t="shared" si="1528"/>
        <v>#REF!</v>
      </c>
      <c r="S11" s="729" t="e">
        <f t="shared" si="1528"/>
        <v>#REF!</v>
      </c>
      <c r="T11" s="729" t="e">
        <f t="shared" si="1528"/>
        <v>#REF!</v>
      </c>
      <c r="U11" s="729" t="e">
        <f t="shared" si="1528"/>
        <v>#REF!</v>
      </c>
    </row>
    <row r="12">
      <c r="A12" s="724"/>
      <c r="B12" s="730">
        <f>IF(B15=0,0,48/(B13*((B13/(12*B15))+(((B14)+(B13))/((48*B16)+(4*B15))))))</f>
        <v>12.960000000000001</v>
      </c>
      <c r="C12" s="730">
        <f t="shared" ref="C12:U12" si="1529">IF(C15=0,0,48/(C13*((C13/(12*C15))+(((C14)+(C13))/((48*C16)+(4*C15))))))</f>
        <v>12.960000000000001</v>
      </c>
      <c r="D12" s="730">
        <f t="shared" si="1529"/>
        <v>0</v>
      </c>
      <c r="E12" s="730">
        <f t="shared" si="1529"/>
        <v>0</v>
      </c>
      <c r="F12" s="730">
        <f t="shared" si="1529"/>
        <v>0</v>
      </c>
      <c r="G12" s="730">
        <f t="shared" si="1529"/>
        <v>0</v>
      </c>
      <c r="H12" s="730">
        <f t="shared" si="1529"/>
        <v>0</v>
      </c>
      <c r="I12" s="730">
        <f t="shared" si="1529"/>
        <v>0</v>
      </c>
      <c r="J12" s="730">
        <f t="shared" si="1529"/>
        <v>0</v>
      </c>
      <c r="K12" s="730">
        <f t="shared" si="1529"/>
        <v>0</v>
      </c>
      <c r="L12" s="730">
        <f t="shared" si="1529"/>
        <v>0</v>
      </c>
      <c r="M12" s="730">
        <f t="shared" si="1529"/>
        <v>0</v>
      </c>
      <c r="N12" s="730">
        <f t="shared" si="1529"/>
        <v>0</v>
      </c>
      <c r="O12" s="730">
        <f t="shared" si="1529"/>
        <v>0</v>
      </c>
      <c r="P12" s="730">
        <f t="shared" si="1529"/>
        <v>0</v>
      </c>
      <c r="Q12" s="730">
        <f t="shared" si="1529"/>
        <v>0</v>
      </c>
      <c r="R12" s="730">
        <f t="shared" si="1529"/>
        <v>0</v>
      </c>
      <c r="S12" s="730">
        <f t="shared" si="1529"/>
        <v>0</v>
      </c>
      <c r="T12" s="730">
        <f t="shared" si="1529"/>
        <v>0</v>
      </c>
      <c r="U12" s="730">
        <f t="shared" si="1529"/>
        <v>0</v>
      </c>
    </row>
    <row r="13">
      <c r="A13" s="724" t="s">
        <v>933</v>
      </c>
      <c r="B13" s="728">
        <v>300</v>
      </c>
      <c r="C13" s="728">
        <f t="shared" ref="C13:R14" si="1530">B13</f>
        <v>300</v>
      </c>
      <c r="D13" s="728"/>
      <c r="E13" s="728">
        <f t="shared" si="1530"/>
        <v>0</v>
      </c>
      <c r="F13" s="728">
        <f t="shared" ref="F13:F14" si="1531">E13</f>
        <v>0</v>
      </c>
      <c r="G13" s="728">
        <f t="shared" ref="G13:G14" si="1532">F13</f>
        <v>0</v>
      </c>
      <c r="H13" s="728"/>
      <c r="I13" s="728">
        <f t="shared" ref="I13:I14" si="1533">H13</f>
        <v>0</v>
      </c>
      <c r="J13" s="728">
        <f t="shared" si="1530"/>
        <v>0</v>
      </c>
      <c r="K13" s="728"/>
      <c r="L13" s="728"/>
      <c r="M13" s="728">
        <f t="shared" si="1530"/>
        <v>0</v>
      </c>
      <c r="N13" s="728">
        <f t="shared" si="1530"/>
        <v>0</v>
      </c>
      <c r="O13" s="728">
        <f t="shared" si="1530"/>
        <v>0</v>
      </c>
      <c r="P13" s="728">
        <f t="shared" si="1530"/>
        <v>0</v>
      </c>
      <c r="Q13" s="728">
        <f t="shared" si="1530"/>
        <v>0</v>
      </c>
      <c r="R13" s="728">
        <f t="shared" si="1530"/>
        <v>0</v>
      </c>
      <c r="S13" s="728">
        <f t="shared" ref="S13:U14" si="1534">R13</f>
        <v>0</v>
      </c>
      <c r="T13" s="728">
        <f t="shared" si="1534"/>
        <v>0</v>
      </c>
      <c r="U13" s="728">
        <f t="shared" si="1534"/>
        <v>0</v>
      </c>
    </row>
    <row r="14" ht="15">
      <c r="A14" s="724" t="s">
        <v>934</v>
      </c>
      <c r="B14" s="728"/>
      <c r="C14" s="728">
        <f t="shared" si="1530"/>
        <v>0</v>
      </c>
      <c r="D14" s="728"/>
      <c r="E14" s="728">
        <f t="shared" si="1530"/>
        <v>0</v>
      </c>
      <c r="F14" s="728">
        <f t="shared" si="1531"/>
        <v>0</v>
      </c>
      <c r="G14" s="728">
        <f t="shared" si="1532"/>
        <v>0</v>
      </c>
      <c r="H14" s="728"/>
      <c r="I14" s="728">
        <f t="shared" si="1533"/>
        <v>0</v>
      </c>
      <c r="J14" s="728">
        <f t="shared" si="1530"/>
        <v>0</v>
      </c>
      <c r="K14" s="728"/>
      <c r="L14" s="728"/>
      <c r="M14" s="728">
        <f t="shared" si="1530"/>
        <v>0</v>
      </c>
      <c r="N14" s="728">
        <f t="shared" si="1530"/>
        <v>0</v>
      </c>
      <c r="O14" s="728">
        <f t="shared" si="1530"/>
        <v>0</v>
      </c>
      <c r="P14" s="728">
        <f t="shared" si="1530"/>
        <v>0</v>
      </c>
      <c r="Q14" s="728">
        <f t="shared" si="1530"/>
        <v>0</v>
      </c>
      <c r="R14" s="728">
        <f t="shared" si="1530"/>
        <v>0</v>
      </c>
      <c r="S14" s="728">
        <f t="shared" si="1534"/>
        <v>0</v>
      </c>
      <c r="T14" s="728">
        <f t="shared" si="1534"/>
        <v>0</v>
      </c>
      <c r="U14" s="728">
        <f t="shared" si="1534"/>
        <v>0</v>
      </c>
    </row>
    <row r="15" ht="15">
      <c r="A15" s="731" t="s">
        <v>935</v>
      </c>
      <c r="B15" s="732">
        <f>'marcos en x elementos la mina'!A3</f>
        <v>8100</v>
      </c>
      <c r="C15" s="732">
        <f>'marcos en x elementos la mina'!I3</f>
        <v>8100</v>
      </c>
      <c r="D15" s="732">
        <f>'marcos en x elementos la mina'!Q3</f>
        <v>0</v>
      </c>
      <c r="E15" s="732">
        <f>'marcos en x elementos la mina'!Y3</f>
        <v>0</v>
      </c>
      <c r="F15" s="732">
        <f>'marcos en x elementos la mina'!AG3</f>
        <v>0</v>
      </c>
      <c r="G15" s="732">
        <f>'marcos en x elementos la mina'!AO3</f>
        <v>0</v>
      </c>
      <c r="H15" s="732">
        <f>'marcos en x elementos la mina'!AW3</f>
        <v>0</v>
      </c>
      <c r="I15" s="732">
        <f>'marcos en x elementos la mina'!BE3</f>
        <v>0</v>
      </c>
      <c r="J15" s="732">
        <f>'marcos en x elementos la mina'!BM3</f>
        <v>0</v>
      </c>
      <c r="K15" s="732">
        <f>'marcos en x elementos la mina'!BU3</f>
        <v>0</v>
      </c>
      <c r="L15" s="732">
        <f>'marcos en x elementos la mina'!CC3</f>
        <v>0</v>
      </c>
      <c r="M15" s="732">
        <f>'marcos en x elementos la mina'!CK3</f>
        <v>0</v>
      </c>
      <c r="N15" s="732">
        <f>'marcos en x elementos la mina'!CS3</f>
        <v>0</v>
      </c>
      <c r="O15" s="732">
        <f>'marcos en x elementos la mina'!DA3</f>
        <v>0</v>
      </c>
      <c r="P15" s="732">
        <f>'marcos en x elementos la mina'!DI3</f>
        <v>0</v>
      </c>
      <c r="Q15" s="732">
        <f>'marcos en x elementos la mina'!DQ3</f>
        <v>0</v>
      </c>
      <c r="R15" s="732">
        <f>'marcos en x elementos la mina'!DY3</f>
        <v>0</v>
      </c>
      <c r="S15" s="732">
        <f>'marcos en x elementos la mina'!EG3</f>
        <v>0</v>
      </c>
      <c r="T15" s="732">
        <f>'marcos en x elementos la mina'!EO3</f>
        <v>0</v>
      </c>
      <c r="U15" s="732">
        <f>'marcos en x elementos la mina'!EW3</f>
        <v>0</v>
      </c>
    </row>
    <row r="16" ht="15">
      <c r="A16" s="731" t="s">
        <v>936</v>
      </c>
      <c r="B16" s="732">
        <f>'marcos en x elementos la mina'!E3</f>
        <v>0</v>
      </c>
      <c r="C16" s="732">
        <f>'marcos en x elementos la mina'!M3</f>
        <v>0</v>
      </c>
      <c r="D16" s="732">
        <f>'marcos en x elementos la mina'!U3</f>
        <v>0</v>
      </c>
      <c r="E16" s="732">
        <f>'marcos en x elementos la mina'!AC3</f>
        <v>0</v>
      </c>
      <c r="F16" s="732">
        <f>'marcos en x elementos la mina'!AK3</f>
        <v>0</v>
      </c>
      <c r="G16" s="732">
        <f>'marcos en x elementos la mina'!AS3</f>
        <v>0</v>
      </c>
      <c r="H16" s="732">
        <f>'marcos en x elementos la mina'!BA3</f>
        <v>0</v>
      </c>
      <c r="I16" s="732">
        <f>'marcos en x elementos la mina'!BI3</f>
        <v>0</v>
      </c>
      <c r="J16" s="732">
        <f>'marcos en x elementos la mina'!BQ3</f>
        <v>0</v>
      </c>
      <c r="K16" s="732">
        <f>'marcos en x elementos la mina'!BY3</f>
        <v>0</v>
      </c>
      <c r="L16" s="732">
        <f>'marcos en x elementos la mina'!CG3</f>
        <v>0</v>
      </c>
      <c r="M16" s="732">
        <f>'marcos en x elementos la mina'!CO3</f>
        <v>0</v>
      </c>
      <c r="N16" s="732">
        <f>'marcos en x elementos la mina'!CW3</f>
        <v>0</v>
      </c>
      <c r="O16" s="732">
        <f>'marcos en x elementos la mina'!DE3</f>
        <v>0</v>
      </c>
      <c r="P16" s="732">
        <f>'marcos en x elementos la mina'!DM3</f>
        <v>0</v>
      </c>
      <c r="Q16" s="732">
        <f>'marcos en x elementos la mina'!DU3</f>
        <v>0</v>
      </c>
      <c r="R16" s="732">
        <f>'marcos en x elementos la mina'!EC3</f>
        <v>0</v>
      </c>
      <c r="S16" s="732">
        <f>'marcos en x elementos la mina'!EK3</f>
        <v>0</v>
      </c>
      <c r="T16" s="732">
        <f>'marcos en x elementos la mina'!ES3</f>
        <v>0</v>
      </c>
      <c r="U16" s="732">
        <f>'marcos en x elementos la mina'!FA3</f>
        <v>0</v>
      </c>
    </row>
    <row r="17" ht="15">
      <c r="A17" s="731" t="s">
        <v>937</v>
      </c>
      <c r="B17" s="733" t="e">
        <f>'torsion total la mina'!C3</f>
        <v>#REF!</v>
      </c>
      <c r="C17" s="733" t="e">
        <f>'torsion total la mina'!D3</f>
        <v>#REF!</v>
      </c>
      <c r="D17" s="733">
        <f>'torsion total la mina'!E3</f>
        <v>0</v>
      </c>
      <c r="E17" s="733">
        <f>'torsion total la mina'!F3</f>
        <v>0</v>
      </c>
      <c r="F17" s="733">
        <f>'torsion total la mina'!G3</f>
        <v>0</v>
      </c>
      <c r="G17" s="733">
        <f>'torsion total la mina'!H3</f>
        <v>0</v>
      </c>
      <c r="H17" s="734"/>
      <c r="I17" s="734"/>
      <c r="J17" s="734"/>
      <c r="K17" s="734"/>
      <c r="L17" s="734"/>
      <c r="M17" s="734"/>
      <c r="N17" s="734"/>
      <c r="O17" s="734"/>
      <c r="P17" s="734"/>
      <c r="Q17" s="734"/>
      <c r="R17" s="734"/>
      <c r="S17" s="734"/>
      <c r="T17" s="734"/>
      <c r="U17" s="734"/>
    </row>
    <row r="29" ht="15"/>
    <row r="30">
      <c r="A30" s="723" t="s">
        <v>492</v>
      </c>
      <c r="B30" s="296" t="e">
        <f t="shared" ref="B30:U30" si="1535">B7</f>
        <v>#REF!</v>
      </c>
      <c r="C30" s="296" t="e">
        <f t="shared" si="1535"/>
        <v>#REF!</v>
      </c>
      <c r="D30" s="296" t="e">
        <f t="shared" si="1535"/>
        <v>#REF!</v>
      </c>
      <c r="E30" s="296" t="e">
        <f t="shared" si="1535"/>
        <v>#REF!</v>
      </c>
      <c r="F30" s="296" t="e">
        <f t="shared" si="1535"/>
        <v>#REF!</v>
      </c>
      <c r="G30" s="296" t="e">
        <f t="shared" si="1535"/>
        <v>#REF!</v>
      </c>
      <c r="H30" s="296">
        <f t="shared" si="1535"/>
        <v>0</v>
      </c>
      <c r="I30" s="296">
        <f t="shared" si="1535"/>
        <v>0</v>
      </c>
      <c r="J30" s="296">
        <f t="shared" si="1535"/>
        <v>0</v>
      </c>
      <c r="K30" s="296">
        <f t="shared" si="1535"/>
        <v>0</v>
      </c>
      <c r="L30" s="296">
        <f t="shared" si="1535"/>
        <v>0</v>
      </c>
      <c r="M30" s="296">
        <f t="shared" si="1535"/>
        <v>0</v>
      </c>
      <c r="N30" s="296">
        <f t="shared" si="1535"/>
        <v>0</v>
      </c>
      <c r="O30" s="296">
        <f t="shared" si="1535"/>
        <v>0</v>
      </c>
      <c r="P30" s="296">
        <f t="shared" si="1535"/>
        <v>0</v>
      </c>
      <c r="Q30" s="296">
        <f t="shared" si="1535"/>
        <v>0</v>
      </c>
      <c r="R30" s="296">
        <f t="shared" si="1535"/>
        <v>0</v>
      </c>
      <c r="S30" s="296">
        <f t="shared" si="1535"/>
        <v>0</v>
      </c>
      <c r="T30" s="296">
        <f t="shared" si="1535"/>
        <v>0</v>
      </c>
      <c r="U30" s="296">
        <f t="shared" si="1535"/>
        <v>0</v>
      </c>
    </row>
    <row r="31" ht="15">
      <c r="A31" s="724" t="s">
        <v>929</v>
      </c>
      <c r="B31" s="187">
        <f>B8+1</f>
        <v>2</v>
      </c>
      <c r="C31" s="187">
        <f>B31</f>
        <v>2</v>
      </c>
      <c r="D31" s="187">
        <f t="shared" ref="D31:U31" si="1536">C31</f>
        <v>2</v>
      </c>
      <c r="E31" s="187">
        <f t="shared" si="1536"/>
        <v>2</v>
      </c>
      <c r="F31" s="187">
        <f t="shared" si="1536"/>
        <v>2</v>
      </c>
      <c r="G31" s="187">
        <f t="shared" si="1536"/>
        <v>2</v>
      </c>
      <c r="H31" s="187">
        <f t="shared" si="1536"/>
        <v>2</v>
      </c>
      <c r="I31" s="187">
        <f t="shared" si="1536"/>
        <v>2</v>
      </c>
      <c r="J31" s="187">
        <f t="shared" si="1536"/>
        <v>2</v>
      </c>
      <c r="K31" s="187">
        <f t="shared" si="1536"/>
        <v>2</v>
      </c>
      <c r="L31" s="187">
        <f t="shared" si="1536"/>
        <v>2</v>
      </c>
      <c r="M31" s="187">
        <f t="shared" si="1536"/>
        <v>2</v>
      </c>
      <c r="N31" s="187">
        <f t="shared" si="1536"/>
        <v>2</v>
      </c>
      <c r="O31" s="187">
        <f t="shared" si="1536"/>
        <v>2</v>
      </c>
      <c r="P31" s="187">
        <f t="shared" si="1536"/>
        <v>2</v>
      </c>
      <c r="Q31" s="187">
        <f t="shared" si="1536"/>
        <v>2</v>
      </c>
      <c r="R31" s="187">
        <f t="shared" si="1536"/>
        <v>2</v>
      </c>
      <c r="S31" s="187">
        <f t="shared" si="1536"/>
        <v>2</v>
      </c>
      <c r="T31" s="187">
        <f t="shared" si="1536"/>
        <v>2</v>
      </c>
      <c r="U31" s="187">
        <f t="shared" si="1536"/>
        <v>2</v>
      </c>
    </row>
    <row r="32" ht="15">
      <c r="A32" s="725" t="s">
        <v>930</v>
      </c>
      <c r="B32" s="726">
        <f t="shared" ref="B32:U32" si="1537">B33/10</f>
        <v>0</v>
      </c>
      <c r="C32" s="726">
        <f t="shared" si="1537"/>
        <v>0</v>
      </c>
      <c r="D32" s="726">
        <f t="shared" si="1537"/>
        <v>0</v>
      </c>
      <c r="E32" s="726">
        <f t="shared" si="1537"/>
        <v>0</v>
      </c>
      <c r="F32" s="726">
        <f t="shared" si="1537"/>
        <v>0</v>
      </c>
      <c r="G32" s="726">
        <f t="shared" si="1537"/>
        <v>0</v>
      </c>
      <c r="H32" s="726">
        <f t="shared" si="1537"/>
        <v>0</v>
      </c>
      <c r="I32" s="726">
        <f t="shared" si="1537"/>
        <v>0</v>
      </c>
      <c r="J32" s="726">
        <f t="shared" si="1537"/>
        <v>0</v>
      </c>
      <c r="K32" s="726">
        <f t="shared" si="1537"/>
        <v>0</v>
      </c>
      <c r="L32" s="726">
        <f t="shared" si="1537"/>
        <v>0</v>
      </c>
      <c r="M32" s="726">
        <f t="shared" si="1537"/>
        <v>0</v>
      </c>
      <c r="N32" s="726">
        <f t="shared" si="1537"/>
        <v>0</v>
      </c>
      <c r="O32" s="726">
        <f t="shared" si="1537"/>
        <v>0</v>
      </c>
      <c r="P32" s="726">
        <f t="shared" si="1537"/>
        <v>0</v>
      </c>
      <c r="Q32" s="726">
        <f t="shared" si="1537"/>
        <v>0</v>
      </c>
      <c r="R32" s="726">
        <f t="shared" si="1537"/>
        <v>0</v>
      </c>
      <c r="S32" s="726">
        <f t="shared" si="1537"/>
        <v>0</v>
      </c>
      <c r="T32" s="726">
        <f t="shared" si="1537"/>
        <v>0</v>
      </c>
      <c r="U32" s="726">
        <f t="shared" si="1537"/>
        <v>0</v>
      </c>
    </row>
    <row r="33">
      <c r="A33" s="727" t="s">
        <v>931</v>
      </c>
      <c r="B33" s="728">
        <f>IF(B35=0,0,B34*B35)</f>
        <v>0</v>
      </c>
      <c r="C33" s="728">
        <f t="shared" ref="C33:U33" si="1538">IF(C35=0,0,C34*C35)</f>
        <v>0</v>
      </c>
      <c r="D33" s="728">
        <f t="shared" si="1538"/>
        <v>0</v>
      </c>
      <c r="E33" s="728">
        <f t="shared" si="1538"/>
        <v>0</v>
      </c>
      <c r="F33" s="728">
        <f t="shared" si="1538"/>
        <v>0</v>
      </c>
      <c r="G33" s="728">
        <f t="shared" si="1538"/>
        <v>0</v>
      </c>
      <c r="H33" s="728">
        <f t="shared" si="1538"/>
        <v>0</v>
      </c>
      <c r="I33" s="728">
        <f t="shared" si="1538"/>
        <v>0</v>
      </c>
      <c r="J33" s="728">
        <f t="shared" si="1538"/>
        <v>0</v>
      </c>
      <c r="K33" s="728">
        <f t="shared" si="1538"/>
        <v>0</v>
      </c>
      <c r="L33" s="728">
        <f t="shared" si="1538"/>
        <v>0</v>
      </c>
      <c r="M33" s="728">
        <f t="shared" si="1538"/>
        <v>0</v>
      </c>
      <c r="N33" s="728">
        <f t="shared" si="1538"/>
        <v>0</v>
      </c>
      <c r="O33" s="728">
        <f t="shared" si="1538"/>
        <v>0</v>
      </c>
      <c r="P33" s="728">
        <f t="shared" si="1538"/>
        <v>0</v>
      </c>
      <c r="Q33" s="728">
        <f t="shared" si="1538"/>
        <v>0</v>
      </c>
      <c r="R33" s="728">
        <f t="shared" si="1538"/>
        <v>0</v>
      </c>
      <c r="S33" s="728">
        <f t="shared" si="1538"/>
        <v>0</v>
      </c>
      <c r="T33" s="728">
        <f t="shared" si="1538"/>
        <v>0</v>
      </c>
      <c r="U33" s="728">
        <f t="shared" si="1538"/>
        <v>0</v>
      </c>
    </row>
    <row r="34">
      <c r="A34" s="724" t="s">
        <v>932</v>
      </c>
      <c r="B34" s="729" t="e">
        <f>B11</f>
        <v>#REF!</v>
      </c>
      <c r="C34" s="729" t="e">
        <f>B34</f>
        <v>#REF!</v>
      </c>
      <c r="D34" s="729" t="e">
        <f t="shared" ref="D34:U34" si="1539">C34</f>
        <v>#REF!</v>
      </c>
      <c r="E34" s="729" t="e">
        <f t="shared" si="1539"/>
        <v>#REF!</v>
      </c>
      <c r="F34" s="729" t="e">
        <f t="shared" si="1539"/>
        <v>#REF!</v>
      </c>
      <c r="G34" s="729" t="e">
        <f t="shared" si="1539"/>
        <v>#REF!</v>
      </c>
      <c r="H34" s="729" t="e">
        <f t="shared" si="1539"/>
        <v>#REF!</v>
      </c>
      <c r="I34" s="729" t="e">
        <f t="shared" si="1539"/>
        <v>#REF!</v>
      </c>
      <c r="J34" s="729" t="e">
        <f t="shared" si="1539"/>
        <v>#REF!</v>
      </c>
      <c r="K34" s="729" t="e">
        <f t="shared" si="1539"/>
        <v>#REF!</v>
      </c>
      <c r="L34" s="729" t="e">
        <f t="shared" si="1539"/>
        <v>#REF!</v>
      </c>
      <c r="M34" s="729" t="e">
        <f t="shared" si="1539"/>
        <v>#REF!</v>
      </c>
      <c r="N34" s="729" t="e">
        <f t="shared" si="1539"/>
        <v>#REF!</v>
      </c>
      <c r="O34" s="729" t="e">
        <f t="shared" si="1539"/>
        <v>#REF!</v>
      </c>
      <c r="P34" s="729" t="e">
        <f t="shared" si="1539"/>
        <v>#REF!</v>
      </c>
      <c r="Q34" s="729" t="e">
        <f t="shared" si="1539"/>
        <v>#REF!</v>
      </c>
      <c r="R34" s="729" t="e">
        <f t="shared" si="1539"/>
        <v>#REF!</v>
      </c>
      <c r="S34" s="729" t="e">
        <f t="shared" si="1539"/>
        <v>#REF!</v>
      </c>
      <c r="T34" s="729" t="e">
        <f t="shared" si="1539"/>
        <v>#REF!</v>
      </c>
      <c r="U34" s="729" t="e">
        <f t="shared" si="1539"/>
        <v>#REF!</v>
      </c>
    </row>
    <row r="35">
      <c r="A35" s="724"/>
      <c r="B35" s="730">
        <f>IF(B38=0,0,48/(B36*((B36/(12*B38))+(((B37)+(B36))/((48*B39)+(4*B38))))))</f>
        <v>0</v>
      </c>
      <c r="C35" s="730">
        <f t="shared" ref="C35:U35" si="1540">IF(C38=0,0,48/(C36*((C36/(12*C38))+(((C37)+(C36))/((48*C39)+(4*C38))))))</f>
        <v>0</v>
      </c>
      <c r="D35" s="730">
        <f t="shared" si="1540"/>
        <v>0</v>
      </c>
      <c r="E35" s="730">
        <f t="shared" si="1540"/>
        <v>0</v>
      </c>
      <c r="F35" s="730">
        <f t="shared" si="1540"/>
        <v>0</v>
      </c>
      <c r="G35" s="730">
        <f t="shared" si="1540"/>
        <v>0</v>
      </c>
      <c r="H35" s="730">
        <f t="shared" si="1540"/>
        <v>0</v>
      </c>
      <c r="I35" s="730">
        <f t="shared" si="1540"/>
        <v>0</v>
      </c>
      <c r="J35" s="730">
        <f t="shared" si="1540"/>
        <v>0</v>
      </c>
      <c r="K35" s="730">
        <f t="shared" si="1540"/>
        <v>0</v>
      </c>
      <c r="L35" s="730">
        <f t="shared" si="1540"/>
        <v>0</v>
      </c>
      <c r="M35" s="730">
        <f t="shared" si="1540"/>
        <v>0</v>
      </c>
      <c r="N35" s="730">
        <f t="shared" si="1540"/>
        <v>0</v>
      </c>
      <c r="O35" s="730">
        <f t="shared" si="1540"/>
        <v>0</v>
      </c>
      <c r="P35" s="730">
        <f t="shared" si="1540"/>
        <v>0</v>
      </c>
      <c r="Q35" s="730">
        <f t="shared" si="1540"/>
        <v>0</v>
      </c>
      <c r="R35" s="730">
        <f t="shared" si="1540"/>
        <v>0</v>
      </c>
      <c r="S35" s="730">
        <f t="shared" si="1540"/>
        <v>0</v>
      </c>
      <c r="T35" s="730">
        <f t="shared" si="1540"/>
        <v>0</v>
      </c>
      <c r="U35" s="730">
        <f t="shared" si="1540"/>
        <v>0</v>
      </c>
    </row>
    <row r="36">
      <c r="A36" s="724" t="s">
        <v>933</v>
      </c>
      <c r="B36" s="728"/>
      <c r="C36" s="728">
        <f t="shared" ref="C36:R37" si="1541">B36</f>
        <v>0</v>
      </c>
      <c r="D36" s="728">
        <f t="shared" si="1541"/>
        <v>0</v>
      </c>
      <c r="E36" s="728">
        <f t="shared" si="1541"/>
        <v>0</v>
      </c>
      <c r="F36" s="728">
        <f>E36</f>
        <v>0</v>
      </c>
      <c r="G36" s="728">
        <f t="shared" si="1541"/>
        <v>0</v>
      </c>
      <c r="H36" s="728"/>
      <c r="I36" s="728">
        <f t="shared" si="1541"/>
        <v>0</v>
      </c>
      <c r="J36" s="728">
        <f t="shared" si="1541"/>
        <v>0</v>
      </c>
      <c r="K36" s="728">
        <f t="shared" si="1541"/>
        <v>0</v>
      </c>
      <c r="L36" s="728"/>
      <c r="M36" s="728">
        <f t="shared" si="1541"/>
        <v>0</v>
      </c>
      <c r="N36" s="728">
        <f t="shared" si="1541"/>
        <v>0</v>
      </c>
      <c r="O36" s="728">
        <f t="shared" si="1541"/>
        <v>0</v>
      </c>
      <c r="P36" s="728">
        <f t="shared" si="1541"/>
        <v>0</v>
      </c>
      <c r="Q36" s="728">
        <f t="shared" si="1541"/>
        <v>0</v>
      </c>
      <c r="R36" s="728">
        <f t="shared" si="1541"/>
        <v>0</v>
      </c>
      <c r="S36" s="728">
        <f t="shared" ref="S36:U37" si="1542">R36</f>
        <v>0</v>
      </c>
      <c r="T36" s="728">
        <f t="shared" si="1542"/>
        <v>0</v>
      </c>
      <c r="U36" s="728">
        <f t="shared" si="1542"/>
        <v>0</v>
      </c>
    </row>
    <row r="37" ht="15">
      <c r="A37" s="724" t="s">
        <v>934</v>
      </c>
      <c r="B37" s="728"/>
      <c r="C37" s="728">
        <f t="shared" si="1541"/>
        <v>0</v>
      </c>
      <c r="D37" s="728">
        <f t="shared" si="1541"/>
        <v>0</v>
      </c>
      <c r="E37" s="728">
        <f t="shared" si="1541"/>
        <v>0</v>
      </c>
      <c r="F37" s="728"/>
      <c r="G37" s="728">
        <f t="shared" si="1541"/>
        <v>0</v>
      </c>
      <c r="H37" s="728">
        <f t="shared" si="1541"/>
        <v>0</v>
      </c>
      <c r="I37" s="728">
        <f t="shared" si="1541"/>
        <v>0</v>
      </c>
      <c r="J37" s="728">
        <f t="shared" si="1541"/>
        <v>0</v>
      </c>
      <c r="K37" s="728">
        <f t="shared" si="1541"/>
        <v>0</v>
      </c>
      <c r="L37" s="728"/>
      <c r="M37" s="728">
        <f t="shared" si="1541"/>
        <v>0</v>
      </c>
      <c r="N37" s="728">
        <f t="shared" si="1541"/>
        <v>0</v>
      </c>
      <c r="O37" s="728">
        <f t="shared" si="1541"/>
        <v>0</v>
      </c>
      <c r="P37" s="728">
        <f t="shared" si="1541"/>
        <v>0</v>
      </c>
      <c r="Q37" s="728">
        <f t="shared" si="1541"/>
        <v>0</v>
      </c>
      <c r="R37" s="728">
        <f t="shared" si="1541"/>
        <v>0</v>
      </c>
      <c r="S37" s="728">
        <f t="shared" si="1542"/>
        <v>0</v>
      </c>
      <c r="T37" s="728">
        <f t="shared" si="1542"/>
        <v>0</v>
      </c>
      <c r="U37" s="728">
        <f t="shared" si="1542"/>
        <v>0</v>
      </c>
    </row>
    <row r="38" ht="15">
      <c r="A38" s="731" t="s">
        <v>935</v>
      </c>
      <c r="B38" s="732">
        <f>'marcos en x elementos la mina'!A26</f>
        <v>0</v>
      </c>
      <c r="C38" s="732">
        <f>'marcos en x elementos la mina'!I26</f>
        <v>0</v>
      </c>
      <c r="D38" s="732">
        <f>'marcos en x elementos la mina'!Q26</f>
        <v>0</v>
      </c>
      <c r="E38" s="732">
        <f>'marcos en x elementos la mina'!Y26</f>
        <v>0</v>
      </c>
      <c r="F38" s="732">
        <f>'marcos en x elementos la mina'!AG26</f>
        <v>0</v>
      </c>
      <c r="G38" s="732">
        <f>'marcos en x elementos la mina'!AO26</f>
        <v>0</v>
      </c>
      <c r="H38" s="732">
        <f>'marcos en x elementos la mina'!AW26</f>
        <v>0</v>
      </c>
      <c r="I38" s="732">
        <f>'marcos en x elementos la mina'!BE26</f>
        <v>0</v>
      </c>
      <c r="J38" s="732">
        <f>'marcos en x elementos la mina'!BM26</f>
        <v>0</v>
      </c>
      <c r="K38" s="732">
        <f>'marcos en x elementos la mina'!BU26</f>
        <v>0</v>
      </c>
      <c r="L38" s="732">
        <f>'marcos en x elementos la mina'!CC26</f>
        <v>0</v>
      </c>
      <c r="M38" s="732">
        <f>'marcos en x elementos la mina'!CK26</f>
        <v>0</v>
      </c>
      <c r="N38" s="732">
        <f>'marcos en x elementos la mina'!CS26</f>
        <v>0</v>
      </c>
      <c r="O38" s="732">
        <f>'marcos en x elementos la mina'!DA26</f>
        <v>0</v>
      </c>
      <c r="P38" s="732">
        <f>'marcos en x elementos la mina'!DI26</f>
        <v>0</v>
      </c>
      <c r="Q38" s="732">
        <f>'marcos en x elementos la mina'!DQ26</f>
        <v>0</v>
      </c>
      <c r="R38" s="732">
        <f>'marcos en x elementos la mina'!DY26</f>
        <v>0</v>
      </c>
      <c r="S38" s="732">
        <f>'marcos en x elementos la mina'!EG26</f>
        <v>0</v>
      </c>
      <c r="T38" s="732">
        <f>'marcos en x elementos la mina'!EO26</f>
        <v>0</v>
      </c>
      <c r="U38" s="732">
        <f>'marcos en x elementos la mina'!EW26</f>
        <v>0</v>
      </c>
    </row>
    <row r="39" ht="15">
      <c r="A39" s="731" t="s">
        <v>936</v>
      </c>
      <c r="B39" s="732">
        <f>'marcos en x elementos la mina'!E26</f>
        <v>0</v>
      </c>
      <c r="C39" s="732">
        <f>'marcos en x elementos la mina'!M26</f>
        <v>0</v>
      </c>
      <c r="D39" s="732">
        <f>'marcos en x elementos la mina'!U26</f>
        <v>0</v>
      </c>
      <c r="E39" s="732">
        <f>'marcos en x elementos la mina'!AC26</f>
        <v>0</v>
      </c>
      <c r="F39" s="732">
        <f>'marcos en x elementos la mina'!AK26</f>
        <v>0</v>
      </c>
      <c r="G39" s="732">
        <f>'marcos en x elementos la mina'!AS26</f>
        <v>0</v>
      </c>
      <c r="H39" s="732">
        <f>'marcos en x elementos la mina'!BA26</f>
        <v>0</v>
      </c>
      <c r="I39" s="732">
        <f>'marcos en x elementos la mina'!BI26</f>
        <v>0</v>
      </c>
      <c r="J39" s="732">
        <f>'marcos en x elementos la mina'!BQ26</f>
        <v>0</v>
      </c>
      <c r="K39" s="732">
        <f>'marcos en x elementos la mina'!BY26</f>
        <v>0</v>
      </c>
      <c r="L39" s="732">
        <f>'marcos en x elementos la mina'!CG26</f>
        <v>0</v>
      </c>
      <c r="M39" s="732">
        <f>'marcos en x elementos la mina'!CO26</f>
        <v>0</v>
      </c>
      <c r="N39" s="732">
        <f>'marcos en x elementos la mina'!CW26</f>
        <v>0</v>
      </c>
      <c r="O39" s="732">
        <f>'marcos en x elementos la mina'!DE26</f>
        <v>0</v>
      </c>
      <c r="P39" s="732">
        <f>'marcos en x elementos la mina'!DM26</f>
        <v>0</v>
      </c>
      <c r="Q39" s="732">
        <f>'marcos en x elementos la mina'!DU26</f>
        <v>0</v>
      </c>
      <c r="R39" s="732">
        <f>'marcos en x elementos la mina'!EC26</f>
        <v>0</v>
      </c>
      <c r="S39" s="732">
        <f>'marcos en x elementos la mina'!EK26</f>
        <v>0</v>
      </c>
      <c r="T39" s="732">
        <f>'marcos en x elementos la mina'!ES26</f>
        <v>0</v>
      </c>
      <c r="U39" s="732">
        <f>'marcos en x elementos la mina'!FA26</f>
        <v>0</v>
      </c>
    </row>
    <row r="40" ht="15">
      <c r="A40" s="731" t="s">
        <v>937</v>
      </c>
      <c r="B40" s="733" t="e">
        <f t="shared" ref="B40:U53" si="1543">B17</f>
        <v>#REF!</v>
      </c>
      <c r="C40" s="733" t="e">
        <f t="shared" si="1543"/>
        <v>#REF!</v>
      </c>
      <c r="D40" s="733">
        <f t="shared" si="1543"/>
        <v>0</v>
      </c>
      <c r="E40" s="733">
        <f t="shared" si="1543"/>
        <v>0</v>
      </c>
      <c r="F40" s="733">
        <f t="shared" si="1543"/>
        <v>0</v>
      </c>
      <c r="G40" s="733">
        <f t="shared" si="1543"/>
        <v>0</v>
      </c>
      <c r="H40" s="734"/>
      <c r="I40" s="734"/>
      <c r="J40" s="734"/>
      <c r="K40" s="734"/>
      <c r="L40" s="734"/>
      <c r="M40" s="734"/>
      <c r="N40" s="734"/>
      <c r="O40" s="734"/>
      <c r="P40" s="734"/>
      <c r="Q40" s="734"/>
      <c r="R40" s="734"/>
      <c r="S40" s="734"/>
      <c r="T40" s="734"/>
      <c r="U40" s="734"/>
    </row>
    <row r="52" ht="15"/>
    <row r="53">
      <c r="A53" s="723" t="s">
        <v>492</v>
      </c>
      <c r="B53" s="296" t="e">
        <f t="shared" si="1543"/>
        <v>#REF!</v>
      </c>
      <c r="C53" s="296" t="e">
        <f t="shared" si="1543"/>
        <v>#REF!</v>
      </c>
      <c r="D53" s="296" t="e">
        <f t="shared" si="1543"/>
        <v>#REF!</v>
      </c>
      <c r="E53" s="296" t="e">
        <f t="shared" si="1543"/>
        <v>#REF!</v>
      </c>
      <c r="F53" s="296" t="e">
        <f t="shared" si="1543"/>
        <v>#REF!</v>
      </c>
      <c r="G53" s="296" t="e">
        <f t="shared" si="1543"/>
        <v>#REF!</v>
      </c>
      <c r="H53" s="296">
        <f t="shared" si="1543"/>
        <v>0</v>
      </c>
      <c r="I53" s="296">
        <f t="shared" si="1543"/>
        <v>0</v>
      </c>
      <c r="J53" s="296">
        <f t="shared" si="1543"/>
        <v>0</v>
      </c>
      <c r="K53" s="296">
        <f t="shared" si="1543"/>
        <v>0</v>
      </c>
      <c r="L53" s="296">
        <f t="shared" si="1543"/>
        <v>0</v>
      </c>
      <c r="M53" s="296">
        <f t="shared" si="1543"/>
        <v>0</v>
      </c>
      <c r="N53" s="296">
        <f t="shared" si="1543"/>
        <v>0</v>
      </c>
      <c r="O53" s="296">
        <f t="shared" si="1543"/>
        <v>0</v>
      </c>
      <c r="P53" s="296">
        <f t="shared" si="1543"/>
        <v>0</v>
      </c>
      <c r="Q53" s="296">
        <f t="shared" si="1543"/>
        <v>0</v>
      </c>
      <c r="R53" s="296">
        <f t="shared" si="1543"/>
        <v>0</v>
      </c>
      <c r="S53" s="296">
        <f t="shared" si="1543"/>
        <v>0</v>
      </c>
      <c r="T53" s="296">
        <f t="shared" si="1543"/>
        <v>0</v>
      </c>
      <c r="U53" s="296">
        <f t="shared" si="1543"/>
        <v>0</v>
      </c>
    </row>
    <row r="54" ht="15">
      <c r="A54" s="724" t="s">
        <v>929</v>
      </c>
      <c r="B54" s="187">
        <f>B31+1</f>
        <v>3</v>
      </c>
      <c r="C54" s="187">
        <f>B54</f>
        <v>3</v>
      </c>
      <c r="D54" s="187">
        <f t="shared" ref="D54:U54" si="1544">C54</f>
        <v>3</v>
      </c>
      <c r="E54" s="187">
        <f t="shared" si="1544"/>
        <v>3</v>
      </c>
      <c r="F54" s="187">
        <f t="shared" si="1544"/>
        <v>3</v>
      </c>
      <c r="G54" s="187">
        <f t="shared" si="1544"/>
        <v>3</v>
      </c>
      <c r="H54" s="187">
        <f t="shared" si="1544"/>
        <v>3</v>
      </c>
      <c r="I54" s="187">
        <f t="shared" si="1544"/>
        <v>3</v>
      </c>
      <c r="J54" s="187">
        <f t="shared" si="1544"/>
        <v>3</v>
      </c>
      <c r="K54" s="187">
        <f t="shared" si="1544"/>
        <v>3</v>
      </c>
      <c r="L54" s="187">
        <f t="shared" si="1544"/>
        <v>3</v>
      </c>
      <c r="M54" s="187">
        <f t="shared" si="1544"/>
        <v>3</v>
      </c>
      <c r="N54" s="187">
        <f t="shared" si="1544"/>
        <v>3</v>
      </c>
      <c r="O54" s="187">
        <f t="shared" si="1544"/>
        <v>3</v>
      </c>
      <c r="P54" s="187">
        <f t="shared" si="1544"/>
        <v>3</v>
      </c>
      <c r="Q54" s="187">
        <f t="shared" si="1544"/>
        <v>3</v>
      </c>
      <c r="R54" s="187">
        <f t="shared" si="1544"/>
        <v>3</v>
      </c>
      <c r="S54" s="187">
        <f t="shared" si="1544"/>
        <v>3</v>
      </c>
      <c r="T54" s="187">
        <f t="shared" si="1544"/>
        <v>3</v>
      </c>
      <c r="U54" s="187">
        <f t="shared" si="1544"/>
        <v>3</v>
      </c>
    </row>
    <row r="55" ht="15">
      <c r="A55" s="725" t="s">
        <v>930</v>
      </c>
      <c r="B55" s="726">
        <f t="shared" ref="B55:U55" si="1545">B56/10</f>
        <v>0</v>
      </c>
      <c r="C55" s="726">
        <f t="shared" si="1545"/>
        <v>0</v>
      </c>
      <c r="D55" s="726">
        <f t="shared" si="1545"/>
        <v>0</v>
      </c>
      <c r="E55" s="726">
        <f t="shared" si="1545"/>
        <v>0</v>
      </c>
      <c r="F55" s="726">
        <f t="shared" si="1545"/>
        <v>0</v>
      </c>
      <c r="G55" s="726">
        <f t="shared" si="1545"/>
        <v>0</v>
      </c>
      <c r="H55" s="726">
        <f t="shared" si="1545"/>
        <v>0</v>
      </c>
      <c r="I55" s="726">
        <f t="shared" si="1545"/>
        <v>0</v>
      </c>
      <c r="J55" s="726">
        <f t="shared" si="1545"/>
        <v>0</v>
      </c>
      <c r="K55" s="726">
        <f t="shared" si="1545"/>
        <v>0</v>
      </c>
      <c r="L55" s="726">
        <f t="shared" si="1545"/>
        <v>0</v>
      </c>
      <c r="M55" s="726">
        <f t="shared" si="1545"/>
        <v>0</v>
      </c>
      <c r="N55" s="726">
        <f t="shared" si="1545"/>
        <v>0</v>
      </c>
      <c r="O55" s="726">
        <f t="shared" si="1545"/>
        <v>0</v>
      </c>
      <c r="P55" s="726">
        <f t="shared" si="1545"/>
        <v>0</v>
      </c>
      <c r="Q55" s="726">
        <f t="shared" si="1545"/>
        <v>0</v>
      </c>
      <c r="R55" s="726">
        <f t="shared" si="1545"/>
        <v>0</v>
      </c>
      <c r="S55" s="726">
        <f t="shared" si="1545"/>
        <v>0</v>
      </c>
      <c r="T55" s="726">
        <f t="shared" si="1545"/>
        <v>0</v>
      </c>
      <c r="U55" s="726">
        <f t="shared" si="1545"/>
        <v>0</v>
      </c>
    </row>
    <row r="56">
      <c r="A56" s="727" t="s">
        <v>931</v>
      </c>
      <c r="B56" s="728">
        <f>IF(B58=0,0,B57*B58)</f>
        <v>0</v>
      </c>
      <c r="C56" s="728">
        <f t="shared" ref="C56:U56" si="1546">IF(C58=0,0,C57*C58)</f>
        <v>0</v>
      </c>
      <c r="D56" s="728">
        <f t="shared" si="1546"/>
        <v>0</v>
      </c>
      <c r="E56" s="728">
        <f t="shared" si="1546"/>
        <v>0</v>
      </c>
      <c r="F56" s="728">
        <f t="shared" si="1546"/>
        <v>0</v>
      </c>
      <c r="G56" s="728">
        <f t="shared" si="1546"/>
        <v>0</v>
      </c>
      <c r="H56" s="728">
        <f t="shared" si="1546"/>
        <v>0</v>
      </c>
      <c r="I56" s="728">
        <f t="shared" si="1546"/>
        <v>0</v>
      </c>
      <c r="J56" s="728">
        <f t="shared" si="1546"/>
        <v>0</v>
      </c>
      <c r="K56" s="728">
        <f t="shared" si="1546"/>
        <v>0</v>
      </c>
      <c r="L56" s="728">
        <f t="shared" si="1546"/>
        <v>0</v>
      </c>
      <c r="M56" s="728">
        <f t="shared" si="1546"/>
        <v>0</v>
      </c>
      <c r="N56" s="728">
        <f t="shared" si="1546"/>
        <v>0</v>
      </c>
      <c r="O56" s="728">
        <f t="shared" si="1546"/>
        <v>0</v>
      </c>
      <c r="P56" s="728">
        <f t="shared" si="1546"/>
        <v>0</v>
      </c>
      <c r="Q56" s="728">
        <f t="shared" si="1546"/>
        <v>0</v>
      </c>
      <c r="R56" s="728">
        <f t="shared" si="1546"/>
        <v>0</v>
      </c>
      <c r="S56" s="728">
        <f t="shared" si="1546"/>
        <v>0</v>
      </c>
      <c r="T56" s="728">
        <f t="shared" si="1546"/>
        <v>0</v>
      </c>
      <c r="U56" s="728">
        <f t="shared" si="1546"/>
        <v>0</v>
      </c>
    </row>
    <row r="57">
      <c r="A57" s="724" t="s">
        <v>932</v>
      </c>
      <c r="B57" s="729" t="e">
        <f>B34</f>
        <v>#REF!</v>
      </c>
      <c r="C57" s="729" t="e">
        <f>B57</f>
        <v>#REF!</v>
      </c>
      <c r="D57" s="729" t="e">
        <f t="shared" ref="D57:U57" si="1547">C57</f>
        <v>#REF!</v>
      </c>
      <c r="E57" s="729" t="e">
        <f t="shared" si="1547"/>
        <v>#REF!</v>
      </c>
      <c r="F57" s="729" t="e">
        <f t="shared" si="1547"/>
        <v>#REF!</v>
      </c>
      <c r="G57" s="729" t="e">
        <f t="shared" si="1547"/>
        <v>#REF!</v>
      </c>
      <c r="H57" s="729" t="e">
        <f t="shared" si="1547"/>
        <v>#REF!</v>
      </c>
      <c r="I57" s="729" t="e">
        <f t="shared" si="1547"/>
        <v>#REF!</v>
      </c>
      <c r="J57" s="729" t="e">
        <f t="shared" si="1547"/>
        <v>#REF!</v>
      </c>
      <c r="K57" s="729" t="e">
        <f t="shared" si="1547"/>
        <v>#REF!</v>
      </c>
      <c r="L57" s="729" t="e">
        <f t="shared" si="1547"/>
        <v>#REF!</v>
      </c>
      <c r="M57" s="729" t="e">
        <f t="shared" si="1547"/>
        <v>#REF!</v>
      </c>
      <c r="N57" s="729" t="e">
        <f t="shared" si="1547"/>
        <v>#REF!</v>
      </c>
      <c r="O57" s="729" t="e">
        <f t="shared" si="1547"/>
        <v>#REF!</v>
      </c>
      <c r="P57" s="729" t="e">
        <f t="shared" si="1547"/>
        <v>#REF!</v>
      </c>
      <c r="Q57" s="729" t="e">
        <f t="shared" si="1547"/>
        <v>#REF!</v>
      </c>
      <c r="R57" s="729" t="e">
        <f t="shared" si="1547"/>
        <v>#REF!</v>
      </c>
      <c r="S57" s="729" t="e">
        <f t="shared" si="1547"/>
        <v>#REF!</v>
      </c>
      <c r="T57" s="729" t="e">
        <f t="shared" si="1547"/>
        <v>#REF!</v>
      </c>
      <c r="U57" s="729" t="e">
        <f t="shared" si="1547"/>
        <v>#REF!</v>
      </c>
    </row>
    <row r="58">
      <c r="A58" s="724"/>
      <c r="B58" s="730">
        <f>IF(B61=0,0,48/(B59*((B59/(12*B61))+(((B60)+(B59))/((48*B62)+(4*B61))))))</f>
        <v>0</v>
      </c>
      <c r="C58" s="730">
        <f t="shared" ref="C58:U58" si="1548">IF(C61=0,0,48/(C59*((C59/(12*C61))+(((C60)+(C59))/((48*C62)+(4*C61))))))</f>
        <v>0</v>
      </c>
      <c r="D58" s="730">
        <f t="shared" si="1548"/>
        <v>0</v>
      </c>
      <c r="E58" s="730">
        <f t="shared" si="1548"/>
        <v>0</v>
      </c>
      <c r="F58" s="730">
        <f t="shared" si="1548"/>
        <v>0</v>
      </c>
      <c r="G58" s="730">
        <f t="shared" si="1548"/>
        <v>0</v>
      </c>
      <c r="H58" s="730">
        <f t="shared" si="1548"/>
        <v>0</v>
      </c>
      <c r="I58" s="730">
        <f t="shared" si="1548"/>
        <v>0</v>
      </c>
      <c r="J58" s="730">
        <f t="shared" si="1548"/>
        <v>0</v>
      </c>
      <c r="K58" s="730">
        <f t="shared" si="1548"/>
        <v>0</v>
      </c>
      <c r="L58" s="730">
        <f t="shared" si="1548"/>
        <v>0</v>
      </c>
      <c r="M58" s="730">
        <f t="shared" si="1548"/>
        <v>0</v>
      </c>
      <c r="N58" s="730">
        <f t="shared" si="1548"/>
        <v>0</v>
      </c>
      <c r="O58" s="730">
        <f t="shared" si="1548"/>
        <v>0</v>
      </c>
      <c r="P58" s="730">
        <f t="shared" si="1548"/>
        <v>0</v>
      </c>
      <c r="Q58" s="730">
        <f t="shared" si="1548"/>
        <v>0</v>
      </c>
      <c r="R58" s="730">
        <f t="shared" si="1548"/>
        <v>0</v>
      </c>
      <c r="S58" s="730">
        <f t="shared" si="1548"/>
        <v>0</v>
      </c>
      <c r="T58" s="730">
        <f t="shared" si="1548"/>
        <v>0</v>
      </c>
      <c r="U58" s="730">
        <f t="shared" si="1548"/>
        <v>0</v>
      </c>
    </row>
    <row r="59">
      <c r="A59" s="724" t="s">
        <v>933</v>
      </c>
      <c r="B59" s="728"/>
      <c r="C59" s="728">
        <f t="shared" ref="C59:R60" si="1549">B59</f>
        <v>0</v>
      </c>
      <c r="D59" s="728">
        <f t="shared" si="1549"/>
        <v>0</v>
      </c>
      <c r="E59" s="728">
        <f t="shared" si="1549"/>
        <v>0</v>
      </c>
      <c r="F59" s="728"/>
      <c r="G59" s="728">
        <f t="shared" si="1549"/>
        <v>0</v>
      </c>
      <c r="H59" s="728">
        <f t="shared" si="1549"/>
        <v>0</v>
      </c>
      <c r="I59" s="728">
        <f t="shared" si="1549"/>
        <v>0</v>
      </c>
      <c r="J59" s="728">
        <f t="shared" si="1549"/>
        <v>0</v>
      </c>
      <c r="K59" s="728">
        <f t="shared" si="1549"/>
        <v>0</v>
      </c>
      <c r="L59" s="728">
        <f t="shared" si="1549"/>
        <v>0</v>
      </c>
      <c r="M59" s="728">
        <f t="shared" si="1549"/>
        <v>0</v>
      </c>
      <c r="N59" s="728">
        <f t="shared" si="1549"/>
        <v>0</v>
      </c>
      <c r="O59" s="728">
        <f t="shared" si="1549"/>
        <v>0</v>
      </c>
      <c r="P59" s="728">
        <f t="shared" si="1549"/>
        <v>0</v>
      </c>
      <c r="Q59" s="728">
        <f t="shared" si="1549"/>
        <v>0</v>
      </c>
      <c r="R59" s="728">
        <f t="shared" si="1549"/>
        <v>0</v>
      </c>
      <c r="S59" s="728">
        <f t="shared" ref="S59:U60" si="1550">R59</f>
        <v>0</v>
      </c>
      <c r="T59" s="728">
        <f t="shared" si="1550"/>
        <v>0</v>
      </c>
      <c r="U59" s="728">
        <f t="shared" si="1550"/>
        <v>0</v>
      </c>
    </row>
    <row r="60" ht="15">
      <c r="A60" s="724" t="s">
        <v>934</v>
      </c>
      <c r="B60" s="728"/>
      <c r="C60" s="728"/>
      <c r="D60" s="728"/>
      <c r="E60" s="728"/>
      <c r="F60" s="728"/>
      <c r="G60" s="728">
        <f t="shared" si="1549"/>
        <v>0</v>
      </c>
      <c r="H60" s="728">
        <f t="shared" si="1549"/>
        <v>0</v>
      </c>
      <c r="I60" s="728">
        <f t="shared" si="1549"/>
        <v>0</v>
      </c>
      <c r="J60" s="728">
        <f t="shared" si="1549"/>
        <v>0</v>
      </c>
      <c r="K60" s="728">
        <f t="shared" si="1549"/>
        <v>0</v>
      </c>
      <c r="L60" s="728">
        <f t="shared" si="1549"/>
        <v>0</v>
      </c>
      <c r="M60" s="728">
        <f t="shared" si="1549"/>
        <v>0</v>
      </c>
      <c r="N60" s="728">
        <f t="shared" si="1549"/>
        <v>0</v>
      </c>
      <c r="O60" s="728">
        <f t="shared" si="1549"/>
        <v>0</v>
      </c>
      <c r="P60" s="728">
        <f t="shared" si="1549"/>
        <v>0</v>
      </c>
      <c r="Q60" s="728">
        <f t="shared" si="1549"/>
        <v>0</v>
      </c>
      <c r="R60" s="728">
        <f t="shared" si="1549"/>
        <v>0</v>
      </c>
      <c r="S60" s="728">
        <f t="shared" si="1550"/>
        <v>0</v>
      </c>
      <c r="T60" s="728">
        <f t="shared" si="1550"/>
        <v>0</v>
      </c>
      <c r="U60" s="728">
        <f t="shared" si="1550"/>
        <v>0</v>
      </c>
    </row>
    <row r="61" ht="15">
      <c r="A61" s="731" t="s">
        <v>935</v>
      </c>
      <c r="B61" s="732">
        <f>'marcos en x elementos la mina'!A49</f>
        <v>0</v>
      </c>
      <c r="C61" s="732">
        <f>'marcos en x elementos la mina'!I49</f>
        <v>0</v>
      </c>
      <c r="D61" s="732">
        <f>'marcos en x elementos la mina'!Q49</f>
        <v>0</v>
      </c>
      <c r="E61" s="732">
        <f>'marcos en x elementos la mina'!Y49</f>
        <v>0</v>
      </c>
      <c r="F61" s="732">
        <f>'marcos en x elementos la mina'!AG49</f>
        <v>0</v>
      </c>
      <c r="G61" s="732">
        <f>'marcos en x elementos la mina'!AO49</f>
        <v>0</v>
      </c>
      <c r="H61" s="732">
        <f>'marcos en x elementos la mina'!AW49</f>
        <v>0</v>
      </c>
      <c r="I61" s="732">
        <f>'marcos en x elementos la mina'!BE49</f>
        <v>0</v>
      </c>
      <c r="J61" s="732">
        <f>'marcos en x elementos la mina'!BM49</f>
        <v>0</v>
      </c>
      <c r="K61" s="732">
        <f>'marcos en x elementos la mina'!BU49</f>
        <v>0</v>
      </c>
      <c r="L61" s="732">
        <f>'marcos en x elementos la mina'!CC49</f>
        <v>0</v>
      </c>
      <c r="M61" s="732">
        <f>'marcos en x elementos la mina'!CK49</f>
        <v>0</v>
      </c>
      <c r="N61" s="732">
        <f>'marcos en x elementos la mina'!CS49</f>
        <v>0</v>
      </c>
      <c r="O61" s="732">
        <f>'marcos en x elementos la mina'!DA49</f>
        <v>0</v>
      </c>
      <c r="P61" s="732">
        <f>'marcos en x elementos la mina'!DI49</f>
        <v>0</v>
      </c>
      <c r="Q61" s="732">
        <f>'marcos en x elementos la mina'!DQ49</f>
        <v>0</v>
      </c>
      <c r="R61" s="732">
        <f>'marcos en x elementos la mina'!DY49</f>
        <v>0</v>
      </c>
      <c r="S61" s="732">
        <f>'marcos en x elementos la mina'!EG49</f>
        <v>0</v>
      </c>
      <c r="T61" s="732">
        <f>'marcos en x elementos la mina'!EO49</f>
        <v>0</v>
      </c>
      <c r="U61" s="732">
        <f>'marcos en x elementos la mina'!EW49</f>
        <v>0</v>
      </c>
    </row>
    <row r="62" ht="15">
      <c r="A62" s="731" t="s">
        <v>936</v>
      </c>
      <c r="B62" s="732">
        <f>'marcos en x elementos la mina'!E49</f>
        <v>0</v>
      </c>
      <c r="C62" s="732">
        <f>'marcos en x elementos la mina'!M49</f>
        <v>0</v>
      </c>
      <c r="D62" s="732">
        <f>'marcos en x elementos la mina'!U49</f>
        <v>0</v>
      </c>
      <c r="E62" s="732">
        <f>'marcos en x elementos la mina'!AC49</f>
        <v>0</v>
      </c>
      <c r="F62" s="732">
        <f>'marcos en x elementos la mina'!AK49</f>
        <v>0</v>
      </c>
      <c r="G62" s="732">
        <f>'marcos en x elementos la mina'!AS49</f>
        <v>0</v>
      </c>
      <c r="H62" s="732">
        <f>'marcos en x elementos la mina'!BA49</f>
        <v>0</v>
      </c>
      <c r="I62" s="732">
        <f>'marcos en x elementos la mina'!BI49</f>
        <v>0</v>
      </c>
      <c r="J62" s="732">
        <f>'marcos en x elementos la mina'!BQ49</f>
        <v>0</v>
      </c>
      <c r="K62" s="732">
        <f>'marcos en x elementos la mina'!BY49</f>
        <v>0</v>
      </c>
      <c r="L62" s="732">
        <f>'marcos en x elementos la mina'!CG49</f>
        <v>0</v>
      </c>
      <c r="M62" s="732">
        <f>'marcos en x elementos la mina'!CO49</f>
        <v>0</v>
      </c>
      <c r="N62" s="732">
        <f>'marcos en x elementos la mina'!CW49</f>
        <v>0</v>
      </c>
      <c r="O62" s="732">
        <f>'marcos en x elementos la mina'!DE49</f>
        <v>0</v>
      </c>
      <c r="P62" s="732">
        <f>'marcos en x elementos la mina'!DM49</f>
        <v>0</v>
      </c>
      <c r="Q62" s="732">
        <f>'marcos en x elementos la mina'!DU49</f>
        <v>0</v>
      </c>
      <c r="R62" s="732">
        <f>'marcos en x elementos la mina'!EC49</f>
        <v>0</v>
      </c>
      <c r="S62" s="732">
        <f>'marcos en x elementos la mina'!EK49</f>
        <v>0</v>
      </c>
      <c r="T62" s="732">
        <f>'marcos en x elementos la mina'!ES49</f>
        <v>0</v>
      </c>
      <c r="U62" s="732">
        <f>'marcos en x elementos la mina'!FA49</f>
        <v>0</v>
      </c>
    </row>
    <row r="63" ht="15">
      <c r="A63" s="731" t="s">
        <v>937</v>
      </c>
      <c r="B63" s="734"/>
      <c r="C63" s="734"/>
      <c r="D63" s="734"/>
      <c r="E63" s="734"/>
      <c r="F63" s="734"/>
      <c r="G63" s="734"/>
      <c r="H63" s="734"/>
      <c r="I63" s="734"/>
      <c r="J63" s="734"/>
      <c r="K63" s="734"/>
      <c r="L63" s="734"/>
      <c r="M63" s="734"/>
      <c r="N63" s="734"/>
      <c r="O63" s="734"/>
      <c r="P63" s="734"/>
      <c r="Q63" s="734"/>
      <c r="R63" s="734"/>
      <c r="S63" s="734"/>
      <c r="T63" s="734"/>
      <c r="U63" s="734"/>
    </row>
    <row r="75" ht="15"/>
    <row r="76">
      <c r="A76" s="723" t="s">
        <v>492</v>
      </c>
      <c r="B76" s="296" t="e">
        <f t="shared" ref="B76:U76" si="1551">B53</f>
        <v>#REF!</v>
      </c>
      <c r="C76" s="296" t="e">
        <f t="shared" si="1551"/>
        <v>#REF!</v>
      </c>
      <c r="D76" s="296" t="e">
        <f t="shared" si="1551"/>
        <v>#REF!</v>
      </c>
      <c r="E76" s="296" t="e">
        <f t="shared" si="1551"/>
        <v>#REF!</v>
      </c>
      <c r="F76" s="296" t="e">
        <f t="shared" si="1551"/>
        <v>#REF!</v>
      </c>
      <c r="G76" s="296" t="e">
        <f t="shared" si="1551"/>
        <v>#REF!</v>
      </c>
      <c r="H76" s="296">
        <f t="shared" si="1551"/>
        <v>0</v>
      </c>
      <c r="I76" s="296">
        <f t="shared" si="1551"/>
        <v>0</v>
      </c>
      <c r="J76" s="296">
        <f t="shared" si="1551"/>
        <v>0</v>
      </c>
      <c r="K76" s="296">
        <f t="shared" si="1551"/>
        <v>0</v>
      </c>
      <c r="L76" s="296">
        <f t="shared" si="1551"/>
        <v>0</v>
      </c>
      <c r="M76" s="296">
        <f t="shared" si="1551"/>
        <v>0</v>
      </c>
      <c r="N76" s="296">
        <f t="shared" si="1551"/>
        <v>0</v>
      </c>
      <c r="O76" s="296">
        <f t="shared" si="1551"/>
        <v>0</v>
      </c>
      <c r="P76" s="296">
        <f t="shared" si="1551"/>
        <v>0</v>
      </c>
      <c r="Q76" s="296">
        <f t="shared" si="1551"/>
        <v>0</v>
      </c>
      <c r="R76" s="296">
        <f t="shared" si="1551"/>
        <v>0</v>
      </c>
      <c r="S76" s="296">
        <f t="shared" si="1551"/>
        <v>0</v>
      </c>
      <c r="T76" s="296">
        <f t="shared" si="1551"/>
        <v>0</v>
      </c>
      <c r="U76" s="296">
        <f t="shared" si="1551"/>
        <v>0</v>
      </c>
    </row>
    <row r="77" ht="15">
      <c r="A77" s="724" t="s">
        <v>929</v>
      </c>
      <c r="B77" s="187">
        <f>B54+1</f>
        <v>4</v>
      </c>
      <c r="C77" s="187">
        <f>B77</f>
        <v>4</v>
      </c>
      <c r="D77" s="187">
        <f t="shared" ref="D77:U77" si="1552">C77</f>
        <v>4</v>
      </c>
      <c r="E77" s="187">
        <f t="shared" si="1552"/>
        <v>4</v>
      </c>
      <c r="F77" s="187">
        <f t="shared" si="1552"/>
        <v>4</v>
      </c>
      <c r="G77" s="187">
        <f t="shared" si="1552"/>
        <v>4</v>
      </c>
      <c r="H77" s="187">
        <f t="shared" si="1552"/>
        <v>4</v>
      </c>
      <c r="I77" s="187">
        <f t="shared" si="1552"/>
        <v>4</v>
      </c>
      <c r="J77" s="187">
        <f t="shared" si="1552"/>
        <v>4</v>
      </c>
      <c r="K77" s="187">
        <f t="shared" si="1552"/>
        <v>4</v>
      </c>
      <c r="L77" s="187">
        <f t="shared" si="1552"/>
        <v>4</v>
      </c>
      <c r="M77" s="187">
        <f t="shared" si="1552"/>
        <v>4</v>
      </c>
      <c r="N77" s="187">
        <f t="shared" si="1552"/>
        <v>4</v>
      </c>
      <c r="O77" s="187">
        <f t="shared" si="1552"/>
        <v>4</v>
      </c>
      <c r="P77" s="187">
        <f t="shared" si="1552"/>
        <v>4</v>
      </c>
      <c r="Q77" s="187">
        <f t="shared" si="1552"/>
        <v>4</v>
      </c>
      <c r="R77" s="187">
        <f t="shared" si="1552"/>
        <v>4</v>
      </c>
      <c r="S77" s="187">
        <f t="shared" si="1552"/>
        <v>4</v>
      </c>
      <c r="T77" s="187">
        <f t="shared" si="1552"/>
        <v>4</v>
      </c>
      <c r="U77" s="187">
        <f t="shared" si="1552"/>
        <v>4</v>
      </c>
    </row>
    <row r="78" ht="15">
      <c r="A78" s="725" t="s">
        <v>930</v>
      </c>
      <c r="B78" s="726">
        <f t="shared" ref="B78:U78" si="1553">B79/10</f>
        <v>0</v>
      </c>
      <c r="C78" s="726">
        <f t="shared" si="1553"/>
        <v>0</v>
      </c>
      <c r="D78" s="726">
        <f t="shared" si="1553"/>
        <v>0</v>
      </c>
      <c r="E78" s="726">
        <f t="shared" si="1553"/>
        <v>0</v>
      </c>
      <c r="F78" s="726">
        <f t="shared" si="1553"/>
        <v>0</v>
      </c>
      <c r="G78" s="726">
        <f t="shared" si="1553"/>
        <v>0</v>
      </c>
      <c r="H78" s="726">
        <f t="shared" si="1553"/>
        <v>0</v>
      </c>
      <c r="I78" s="726">
        <f t="shared" si="1553"/>
        <v>0</v>
      </c>
      <c r="J78" s="726">
        <f t="shared" si="1553"/>
        <v>0</v>
      </c>
      <c r="K78" s="726">
        <f t="shared" si="1553"/>
        <v>0</v>
      </c>
      <c r="L78" s="726">
        <f t="shared" si="1553"/>
        <v>0</v>
      </c>
      <c r="M78" s="726">
        <f t="shared" si="1553"/>
        <v>0</v>
      </c>
      <c r="N78" s="726">
        <f t="shared" si="1553"/>
        <v>0</v>
      </c>
      <c r="O78" s="726">
        <f t="shared" si="1553"/>
        <v>0</v>
      </c>
      <c r="P78" s="726">
        <f t="shared" si="1553"/>
        <v>0</v>
      </c>
      <c r="Q78" s="726">
        <f t="shared" si="1553"/>
        <v>0</v>
      </c>
      <c r="R78" s="726">
        <f t="shared" si="1553"/>
        <v>0</v>
      </c>
      <c r="S78" s="726">
        <f t="shared" si="1553"/>
        <v>0</v>
      </c>
      <c r="T78" s="726">
        <f t="shared" si="1553"/>
        <v>0</v>
      </c>
      <c r="U78" s="726">
        <f t="shared" si="1553"/>
        <v>0</v>
      </c>
    </row>
    <row r="79">
      <c r="A79" s="727" t="s">
        <v>931</v>
      </c>
      <c r="B79" s="728">
        <f>IF(B81=0,0,B80*B81)</f>
        <v>0</v>
      </c>
      <c r="C79" s="728">
        <f t="shared" ref="C79:U79" si="1554">IF(C81=0,0,C80*C81)</f>
        <v>0</v>
      </c>
      <c r="D79" s="728">
        <f t="shared" si="1554"/>
        <v>0</v>
      </c>
      <c r="E79" s="728">
        <f t="shared" si="1554"/>
        <v>0</v>
      </c>
      <c r="F79" s="728">
        <f t="shared" si="1554"/>
        <v>0</v>
      </c>
      <c r="G79" s="728">
        <f t="shared" si="1554"/>
        <v>0</v>
      </c>
      <c r="H79" s="728">
        <f t="shared" si="1554"/>
        <v>0</v>
      </c>
      <c r="I79" s="728">
        <f t="shared" si="1554"/>
        <v>0</v>
      </c>
      <c r="J79" s="728">
        <f t="shared" si="1554"/>
        <v>0</v>
      </c>
      <c r="K79" s="728">
        <f t="shared" si="1554"/>
        <v>0</v>
      </c>
      <c r="L79" s="728">
        <f t="shared" si="1554"/>
        <v>0</v>
      </c>
      <c r="M79" s="728">
        <f t="shared" si="1554"/>
        <v>0</v>
      </c>
      <c r="N79" s="728">
        <f t="shared" si="1554"/>
        <v>0</v>
      </c>
      <c r="O79" s="728">
        <f t="shared" si="1554"/>
        <v>0</v>
      </c>
      <c r="P79" s="728">
        <f t="shared" si="1554"/>
        <v>0</v>
      </c>
      <c r="Q79" s="728">
        <f t="shared" si="1554"/>
        <v>0</v>
      </c>
      <c r="R79" s="728">
        <f t="shared" si="1554"/>
        <v>0</v>
      </c>
      <c r="S79" s="728">
        <f t="shared" si="1554"/>
        <v>0</v>
      </c>
      <c r="T79" s="728">
        <f t="shared" si="1554"/>
        <v>0</v>
      </c>
      <c r="U79" s="728">
        <f t="shared" si="1554"/>
        <v>0</v>
      </c>
    </row>
    <row r="80">
      <c r="A80" s="724" t="s">
        <v>932</v>
      </c>
      <c r="B80" s="729" t="e">
        <f>B57</f>
        <v>#REF!</v>
      </c>
      <c r="C80" s="729" t="e">
        <f>B80</f>
        <v>#REF!</v>
      </c>
      <c r="D80" s="729" t="e">
        <f t="shared" ref="D80:U80" si="1555">C80</f>
        <v>#REF!</v>
      </c>
      <c r="E80" s="729" t="e">
        <f t="shared" si="1555"/>
        <v>#REF!</v>
      </c>
      <c r="F80" s="729" t="e">
        <f t="shared" si="1555"/>
        <v>#REF!</v>
      </c>
      <c r="G80" s="729" t="e">
        <f t="shared" si="1555"/>
        <v>#REF!</v>
      </c>
      <c r="H80" s="729" t="e">
        <f t="shared" si="1555"/>
        <v>#REF!</v>
      </c>
      <c r="I80" s="729" t="e">
        <f t="shared" si="1555"/>
        <v>#REF!</v>
      </c>
      <c r="J80" s="729" t="e">
        <f t="shared" si="1555"/>
        <v>#REF!</v>
      </c>
      <c r="K80" s="729" t="e">
        <f t="shared" si="1555"/>
        <v>#REF!</v>
      </c>
      <c r="L80" s="729" t="e">
        <f t="shared" si="1555"/>
        <v>#REF!</v>
      </c>
      <c r="M80" s="729" t="e">
        <f t="shared" si="1555"/>
        <v>#REF!</v>
      </c>
      <c r="N80" s="729" t="e">
        <f t="shared" si="1555"/>
        <v>#REF!</v>
      </c>
      <c r="O80" s="729" t="e">
        <f t="shared" si="1555"/>
        <v>#REF!</v>
      </c>
      <c r="P80" s="729" t="e">
        <f t="shared" si="1555"/>
        <v>#REF!</v>
      </c>
      <c r="Q80" s="729" t="e">
        <f t="shared" si="1555"/>
        <v>#REF!</v>
      </c>
      <c r="R80" s="729" t="e">
        <f t="shared" si="1555"/>
        <v>#REF!</v>
      </c>
      <c r="S80" s="729" t="e">
        <f t="shared" si="1555"/>
        <v>#REF!</v>
      </c>
      <c r="T80" s="729" t="e">
        <f t="shared" si="1555"/>
        <v>#REF!</v>
      </c>
      <c r="U80" s="729" t="e">
        <f t="shared" si="1555"/>
        <v>#REF!</v>
      </c>
    </row>
    <row r="81">
      <c r="A81" s="724"/>
      <c r="B81" s="730">
        <f>IF(B84=0,0,48/(B82*((B82/(12*B84))+(((B83)+(B82))/((48*B85)+(4*B84))))))</f>
        <v>0</v>
      </c>
      <c r="C81" s="730">
        <f t="shared" ref="C81:U81" si="1556">IF(C84=0,0,48/(C82*((C82/(12*C84))+(((C83)+(C82))/((48*C85)+(4*C84))))))</f>
        <v>0</v>
      </c>
      <c r="D81" s="730">
        <f t="shared" si="1556"/>
        <v>0</v>
      </c>
      <c r="E81" s="730">
        <f t="shared" si="1556"/>
        <v>0</v>
      </c>
      <c r="F81" s="730">
        <f t="shared" si="1556"/>
        <v>0</v>
      </c>
      <c r="G81" s="730">
        <f t="shared" si="1556"/>
        <v>0</v>
      </c>
      <c r="H81" s="730">
        <f t="shared" si="1556"/>
        <v>0</v>
      </c>
      <c r="I81" s="730">
        <f t="shared" si="1556"/>
        <v>0</v>
      </c>
      <c r="J81" s="730">
        <f t="shared" si="1556"/>
        <v>0</v>
      </c>
      <c r="K81" s="730">
        <f t="shared" si="1556"/>
        <v>0</v>
      </c>
      <c r="L81" s="730">
        <f t="shared" si="1556"/>
        <v>0</v>
      </c>
      <c r="M81" s="730">
        <f t="shared" si="1556"/>
        <v>0</v>
      </c>
      <c r="N81" s="730">
        <f t="shared" si="1556"/>
        <v>0</v>
      </c>
      <c r="O81" s="730">
        <f t="shared" si="1556"/>
        <v>0</v>
      </c>
      <c r="P81" s="730">
        <f t="shared" si="1556"/>
        <v>0</v>
      </c>
      <c r="Q81" s="730">
        <f t="shared" si="1556"/>
        <v>0</v>
      </c>
      <c r="R81" s="730">
        <f t="shared" si="1556"/>
        <v>0</v>
      </c>
      <c r="S81" s="730">
        <f t="shared" si="1556"/>
        <v>0</v>
      </c>
      <c r="T81" s="730">
        <f t="shared" si="1556"/>
        <v>0</v>
      </c>
      <c r="U81" s="730">
        <f t="shared" si="1556"/>
        <v>0</v>
      </c>
    </row>
    <row r="82">
      <c r="A82" s="724" t="s">
        <v>933</v>
      </c>
      <c r="B82" s="728"/>
      <c r="C82" s="728"/>
      <c r="D82" s="728"/>
      <c r="E82" s="728"/>
      <c r="F82" s="728"/>
      <c r="G82" s="728">
        <f t="shared" ref="G82:U83" si="1557">F82</f>
        <v>0</v>
      </c>
      <c r="H82" s="728">
        <f t="shared" si="1557"/>
        <v>0</v>
      </c>
      <c r="I82" s="728">
        <f t="shared" si="1557"/>
        <v>0</v>
      </c>
      <c r="J82" s="728">
        <f t="shared" si="1557"/>
        <v>0</v>
      </c>
      <c r="K82" s="728">
        <f t="shared" si="1557"/>
        <v>0</v>
      </c>
      <c r="L82" s="728">
        <f t="shared" si="1557"/>
        <v>0</v>
      </c>
      <c r="M82" s="728">
        <f t="shared" si="1557"/>
        <v>0</v>
      </c>
      <c r="N82" s="728">
        <f t="shared" si="1557"/>
        <v>0</v>
      </c>
      <c r="O82" s="728">
        <f t="shared" si="1557"/>
        <v>0</v>
      </c>
      <c r="P82" s="728">
        <f t="shared" si="1557"/>
        <v>0</v>
      </c>
      <c r="Q82" s="728">
        <f t="shared" si="1557"/>
        <v>0</v>
      </c>
      <c r="R82" s="728">
        <f t="shared" si="1557"/>
        <v>0</v>
      </c>
      <c r="S82" s="728">
        <f t="shared" si="1557"/>
        <v>0</v>
      </c>
      <c r="T82" s="728">
        <f t="shared" si="1557"/>
        <v>0</v>
      </c>
      <c r="U82" s="728">
        <f t="shared" si="1557"/>
        <v>0</v>
      </c>
    </row>
    <row r="83" ht="15">
      <c r="A83" s="724" t="s">
        <v>934</v>
      </c>
      <c r="B83" s="728"/>
      <c r="C83" s="728">
        <f t="shared" ref="C83:R83" si="1558">B83</f>
        <v>0</v>
      </c>
      <c r="D83" s="728">
        <f t="shared" si="1558"/>
        <v>0</v>
      </c>
      <c r="E83" s="728">
        <f t="shared" si="1558"/>
        <v>0</v>
      </c>
      <c r="F83" s="728"/>
      <c r="G83" s="728">
        <f t="shared" si="1558"/>
        <v>0</v>
      </c>
      <c r="H83" s="728">
        <f t="shared" si="1558"/>
        <v>0</v>
      </c>
      <c r="I83" s="728">
        <f t="shared" si="1558"/>
        <v>0</v>
      </c>
      <c r="J83" s="728">
        <f t="shared" si="1558"/>
        <v>0</v>
      </c>
      <c r="K83" s="728">
        <f t="shared" si="1558"/>
        <v>0</v>
      </c>
      <c r="L83" s="728">
        <f t="shared" si="1558"/>
        <v>0</v>
      </c>
      <c r="M83" s="728">
        <f t="shared" si="1558"/>
        <v>0</v>
      </c>
      <c r="N83" s="728">
        <f t="shared" si="1558"/>
        <v>0</v>
      </c>
      <c r="O83" s="728">
        <f t="shared" si="1558"/>
        <v>0</v>
      </c>
      <c r="P83" s="728">
        <f t="shared" si="1558"/>
        <v>0</v>
      </c>
      <c r="Q83" s="728">
        <f t="shared" si="1558"/>
        <v>0</v>
      </c>
      <c r="R83" s="728">
        <f t="shared" si="1558"/>
        <v>0</v>
      </c>
      <c r="S83" s="728">
        <f t="shared" si="1557"/>
        <v>0</v>
      </c>
      <c r="T83" s="728">
        <f t="shared" si="1557"/>
        <v>0</v>
      </c>
      <c r="U83" s="728">
        <f t="shared" si="1557"/>
        <v>0</v>
      </c>
    </row>
    <row r="84" ht="15">
      <c r="A84" s="731" t="s">
        <v>935</v>
      </c>
      <c r="B84" s="732">
        <f>'marcos en x elementos la mina'!A72</f>
        <v>0</v>
      </c>
      <c r="C84" s="732">
        <f>'marcos en x elementos la mina'!I72</f>
        <v>0</v>
      </c>
      <c r="D84" s="732">
        <f>'marcos en x elementos la mina'!Q72</f>
        <v>0</v>
      </c>
      <c r="E84" s="732">
        <f>'marcos en x elementos la mina'!Y72</f>
        <v>0</v>
      </c>
      <c r="F84" s="732">
        <f>'marcos en x elementos la mina'!AG72</f>
        <v>0</v>
      </c>
      <c r="G84" s="732">
        <f>'marcos en x elementos la mina'!AO72</f>
        <v>0</v>
      </c>
      <c r="H84" s="732">
        <f>'marcos en x elementos la mina'!AW72</f>
        <v>0</v>
      </c>
      <c r="I84" s="732">
        <f>'marcos en x elementos la mina'!BE72</f>
        <v>0</v>
      </c>
      <c r="J84" s="732">
        <f>'marcos en x elementos la mina'!BM72</f>
        <v>0</v>
      </c>
      <c r="K84" s="732">
        <f>'marcos en x elementos la mina'!BU72</f>
        <v>0</v>
      </c>
      <c r="L84" s="732">
        <f>'marcos en x elementos la mina'!CC72</f>
        <v>0</v>
      </c>
      <c r="M84" s="732">
        <f>'marcos en x elementos la mina'!CK72</f>
        <v>0</v>
      </c>
      <c r="N84" s="732">
        <f>'marcos en x elementos la mina'!CS72</f>
        <v>0</v>
      </c>
      <c r="O84" s="732">
        <f>'marcos en x elementos la mina'!DA72</f>
        <v>0</v>
      </c>
      <c r="P84" s="732">
        <f>'marcos en x elementos la mina'!DI72</f>
        <v>0</v>
      </c>
      <c r="Q84" s="732">
        <f>'marcos en x elementos la mina'!DQ72</f>
        <v>0</v>
      </c>
      <c r="R84" s="732">
        <f>'marcos en x elementos la mina'!DY72</f>
        <v>0</v>
      </c>
      <c r="S84" s="732">
        <f>'marcos en x elementos la mina'!EG72</f>
        <v>0</v>
      </c>
      <c r="T84" s="732">
        <f>'marcos en x elementos la mina'!EO72</f>
        <v>0</v>
      </c>
      <c r="U84" s="732">
        <f>'marcos en x elementos la mina'!EW72</f>
        <v>0</v>
      </c>
    </row>
    <row r="85" ht="15">
      <c r="A85" s="731" t="s">
        <v>936</v>
      </c>
      <c r="B85" s="732">
        <f>'marcos en x elementos la mina'!E72</f>
        <v>0</v>
      </c>
      <c r="C85" s="732">
        <f>'marcos en x elementos la mina'!M72</f>
        <v>0</v>
      </c>
      <c r="D85" s="732">
        <f>'marcos en x elementos la mina'!U72</f>
        <v>0</v>
      </c>
      <c r="E85" s="732">
        <f>'marcos en x elementos la mina'!AC72</f>
        <v>0</v>
      </c>
      <c r="F85" s="732">
        <f>'marcos en x elementos la mina'!AK72</f>
        <v>0</v>
      </c>
      <c r="G85" s="732">
        <f>'marcos en x elementos la mina'!AS72</f>
        <v>0</v>
      </c>
      <c r="H85" s="732">
        <f>'marcos en x elementos la mina'!BA72</f>
        <v>0</v>
      </c>
      <c r="I85" s="732">
        <f>'marcos en x elementos la mina'!BI72</f>
        <v>0</v>
      </c>
      <c r="J85" s="732">
        <f>'marcos en x elementos la mina'!BQ72</f>
        <v>0</v>
      </c>
      <c r="K85" s="732">
        <f>'marcos en x elementos la mina'!BY72</f>
        <v>0</v>
      </c>
      <c r="L85" s="732">
        <f>'marcos en x elementos la mina'!CG72</f>
        <v>0</v>
      </c>
      <c r="M85" s="732">
        <f>'marcos en x elementos la mina'!CO72</f>
        <v>0</v>
      </c>
      <c r="N85" s="732">
        <f>'marcos en x elementos la mina'!CW72</f>
        <v>0</v>
      </c>
      <c r="O85" s="732">
        <f>'marcos en x elementos la mina'!DE72</f>
        <v>0</v>
      </c>
      <c r="P85" s="732">
        <f>'marcos en x elementos la mina'!DM72</f>
        <v>0</v>
      </c>
      <c r="Q85" s="732">
        <f>'marcos en x elementos la mina'!DU72</f>
        <v>0</v>
      </c>
      <c r="R85" s="732">
        <f>'marcos en x elementos la mina'!EC72</f>
        <v>0</v>
      </c>
      <c r="S85" s="732">
        <f>'marcos en x elementos la mina'!EK72</f>
        <v>0</v>
      </c>
      <c r="T85" s="732">
        <f>'marcos en x elementos la mina'!ES72</f>
        <v>0</v>
      </c>
      <c r="U85" s="732">
        <f>'marcos en x elementos la mina'!FA72</f>
        <v>0</v>
      </c>
    </row>
    <row r="86" ht="15">
      <c r="A86" s="731" t="s">
        <v>937</v>
      </c>
      <c r="B86" s="734"/>
      <c r="C86" s="734"/>
      <c r="D86" s="734"/>
      <c r="E86" s="734"/>
      <c r="F86" s="734"/>
      <c r="G86" s="734"/>
      <c r="H86" s="734"/>
      <c r="I86" s="734"/>
      <c r="J86" s="734"/>
      <c r="K86" s="734"/>
      <c r="L86" s="734"/>
      <c r="M86" s="734"/>
      <c r="N86" s="734"/>
      <c r="O86" s="734"/>
      <c r="P86" s="734"/>
      <c r="Q86" s="734"/>
      <c r="R86" s="734"/>
      <c r="S86" s="734"/>
      <c r="T86" s="734"/>
      <c r="U86" s="734"/>
    </row>
    <row r="98" ht="15"/>
    <row r="99">
      <c r="A99" s="723" t="s">
        <v>938</v>
      </c>
      <c r="B99" s="296" t="e">
        <f t="shared" ref="B99:U99" si="1559">B76</f>
        <v>#REF!</v>
      </c>
      <c r="C99" s="296" t="e">
        <f t="shared" si="1559"/>
        <v>#REF!</v>
      </c>
      <c r="D99" s="296" t="e">
        <f t="shared" si="1559"/>
        <v>#REF!</v>
      </c>
      <c r="E99" s="296" t="e">
        <f t="shared" si="1559"/>
        <v>#REF!</v>
      </c>
      <c r="F99" s="296" t="e">
        <f t="shared" si="1559"/>
        <v>#REF!</v>
      </c>
      <c r="G99" s="296" t="e">
        <f t="shared" si="1559"/>
        <v>#REF!</v>
      </c>
      <c r="H99" s="296">
        <f t="shared" si="1559"/>
        <v>0</v>
      </c>
      <c r="I99" s="296">
        <f t="shared" si="1559"/>
        <v>0</v>
      </c>
      <c r="J99" s="296">
        <f t="shared" si="1559"/>
        <v>0</v>
      </c>
      <c r="K99" s="296">
        <f t="shared" si="1559"/>
        <v>0</v>
      </c>
      <c r="L99" s="296">
        <f t="shared" si="1559"/>
        <v>0</v>
      </c>
      <c r="M99" s="296">
        <f t="shared" si="1559"/>
        <v>0</v>
      </c>
      <c r="N99" s="296">
        <f t="shared" si="1559"/>
        <v>0</v>
      </c>
      <c r="O99" s="296">
        <f t="shared" si="1559"/>
        <v>0</v>
      </c>
      <c r="P99" s="296">
        <f t="shared" si="1559"/>
        <v>0</v>
      </c>
      <c r="Q99" s="296">
        <f t="shared" si="1559"/>
        <v>0</v>
      </c>
      <c r="R99" s="296">
        <f t="shared" si="1559"/>
        <v>0</v>
      </c>
      <c r="S99" s="296">
        <f t="shared" si="1559"/>
        <v>0</v>
      </c>
      <c r="T99" s="296">
        <f t="shared" si="1559"/>
        <v>0</v>
      </c>
      <c r="U99" s="296">
        <f t="shared" si="1559"/>
        <v>0</v>
      </c>
    </row>
    <row r="100" ht="15">
      <c r="A100" s="724" t="s">
        <v>929</v>
      </c>
      <c r="B100" s="187">
        <f>B77+1</f>
        <v>5</v>
      </c>
      <c r="C100" s="187">
        <f>B100</f>
        <v>5</v>
      </c>
      <c r="D100" s="187">
        <f t="shared" ref="D100:U100" si="1560">C100</f>
        <v>5</v>
      </c>
      <c r="E100" s="187">
        <f t="shared" si="1560"/>
        <v>5</v>
      </c>
      <c r="F100" s="187">
        <f t="shared" si="1560"/>
        <v>5</v>
      </c>
      <c r="G100" s="187">
        <f t="shared" si="1560"/>
        <v>5</v>
      </c>
      <c r="H100" s="187">
        <f t="shared" si="1560"/>
        <v>5</v>
      </c>
      <c r="I100" s="187">
        <f t="shared" si="1560"/>
        <v>5</v>
      </c>
      <c r="J100" s="187">
        <f t="shared" si="1560"/>
        <v>5</v>
      </c>
      <c r="K100" s="187">
        <f t="shared" si="1560"/>
        <v>5</v>
      </c>
      <c r="L100" s="187">
        <f t="shared" si="1560"/>
        <v>5</v>
      </c>
      <c r="M100" s="187">
        <f t="shared" si="1560"/>
        <v>5</v>
      </c>
      <c r="N100" s="187">
        <f t="shared" si="1560"/>
        <v>5</v>
      </c>
      <c r="O100" s="187">
        <f t="shared" si="1560"/>
        <v>5</v>
      </c>
      <c r="P100" s="187">
        <f t="shared" si="1560"/>
        <v>5</v>
      </c>
      <c r="Q100" s="187">
        <f t="shared" si="1560"/>
        <v>5</v>
      </c>
      <c r="R100" s="187">
        <f t="shared" si="1560"/>
        <v>5</v>
      </c>
      <c r="S100" s="187">
        <f t="shared" si="1560"/>
        <v>5</v>
      </c>
      <c r="T100" s="187">
        <f t="shared" si="1560"/>
        <v>5</v>
      </c>
      <c r="U100" s="187">
        <f t="shared" si="1560"/>
        <v>5</v>
      </c>
    </row>
    <row r="101" ht="15">
      <c r="A101" s="725" t="s">
        <v>930</v>
      </c>
      <c r="B101" s="726">
        <f t="shared" ref="B101:U101" si="1561">B102/10</f>
        <v>0</v>
      </c>
      <c r="C101" s="726">
        <f t="shared" si="1561"/>
        <v>0</v>
      </c>
      <c r="D101" s="726">
        <f t="shared" si="1561"/>
        <v>0</v>
      </c>
      <c r="E101" s="726">
        <f t="shared" si="1561"/>
        <v>0</v>
      </c>
      <c r="F101" s="726">
        <f t="shared" si="1561"/>
        <v>0</v>
      </c>
      <c r="G101" s="726">
        <f t="shared" si="1561"/>
        <v>0</v>
      </c>
      <c r="H101" s="726">
        <f t="shared" si="1561"/>
        <v>0</v>
      </c>
      <c r="I101" s="726">
        <f t="shared" si="1561"/>
        <v>0</v>
      </c>
      <c r="J101" s="726">
        <f t="shared" si="1561"/>
        <v>0</v>
      </c>
      <c r="K101" s="726">
        <f t="shared" si="1561"/>
        <v>0</v>
      </c>
      <c r="L101" s="726">
        <f t="shared" si="1561"/>
        <v>0</v>
      </c>
      <c r="M101" s="726">
        <f t="shared" si="1561"/>
        <v>0</v>
      </c>
      <c r="N101" s="726">
        <f t="shared" si="1561"/>
        <v>0</v>
      </c>
      <c r="O101" s="726">
        <f t="shared" si="1561"/>
        <v>0</v>
      </c>
      <c r="P101" s="726">
        <f t="shared" si="1561"/>
        <v>0</v>
      </c>
      <c r="Q101" s="726">
        <f t="shared" si="1561"/>
        <v>0</v>
      </c>
      <c r="R101" s="726">
        <f t="shared" si="1561"/>
        <v>0</v>
      </c>
      <c r="S101" s="726">
        <f t="shared" si="1561"/>
        <v>0</v>
      </c>
      <c r="T101" s="726">
        <f t="shared" si="1561"/>
        <v>0</v>
      </c>
      <c r="U101" s="726">
        <f t="shared" si="1561"/>
        <v>0</v>
      </c>
    </row>
    <row r="102">
      <c r="A102" s="727" t="s">
        <v>931</v>
      </c>
      <c r="B102" s="728">
        <f>IF(B104=0,0,B103*B104)</f>
        <v>0</v>
      </c>
      <c r="C102" s="728">
        <f t="shared" ref="C102:U102" si="1562">IF(C104=0,0,C103*C104)</f>
        <v>0</v>
      </c>
      <c r="D102" s="728">
        <f t="shared" si="1562"/>
        <v>0</v>
      </c>
      <c r="E102" s="728">
        <f t="shared" si="1562"/>
        <v>0</v>
      </c>
      <c r="F102" s="728">
        <f t="shared" si="1562"/>
        <v>0</v>
      </c>
      <c r="G102" s="728">
        <f t="shared" si="1562"/>
        <v>0</v>
      </c>
      <c r="H102" s="728">
        <f t="shared" si="1562"/>
        <v>0</v>
      </c>
      <c r="I102" s="728">
        <f t="shared" si="1562"/>
        <v>0</v>
      </c>
      <c r="J102" s="728">
        <f t="shared" si="1562"/>
        <v>0</v>
      </c>
      <c r="K102" s="728">
        <f t="shared" si="1562"/>
        <v>0</v>
      </c>
      <c r="L102" s="728">
        <f t="shared" si="1562"/>
        <v>0</v>
      </c>
      <c r="M102" s="728">
        <f t="shared" si="1562"/>
        <v>0</v>
      </c>
      <c r="N102" s="728">
        <f t="shared" si="1562"/>
        <v>0</v>
      </c>
      <c r="O102" s="728">
        <f t="shared" si="1562"/>
        <v>0</v>
      </c>
      <c r="P102" s="728">
        <f t="shared" si="1562"/>
        <v>0</v>
      </c>
      <c r="Q102" s="728">
        <f t="shared" si="1562"/>
        <v>0</v>
      </c>
      <c r="R102" s="728">
        <f t="shared" si="1562"/>
        <v>0</v>
      </c>
      <c r="S102" s="728">
        <f t="shared" si="1562"/>
        <v>0</v>
      </c>
      <c r="T102" s="728">
        <f t="shared" si="1562"/>
        <v>0</v>
      </c>
      <c r="U102" s="728">
        <f t="shared" si="1562"/>
        <v>0</v>
      </c>
    </row>
    <row r="103">
      <c r="A103" s="724" t="s">
        <v>932</v>
      </c>
      <c r="B103" s="729" t="e">
        <f>B80</f>
        <v>#REF!</v>
      </c>
      <c r="C103" s="729" t="e">
        <f>B103</f>
        <v>#REF!</v>
      </c>
      <c r="D103" s="729" t="e">
        <f t="shared" ref="D103:U103" si="1563">C103</f>
        <v>#REF!</v>
      </c>
      <c r="E103" s="729" t="e">
        <f t="shared" si="1563"/>
        <v>#REF!</v>
      </c>
      <c r="F103" s="729" t="e">
        <f t="shared" si="1563"/>
        <v>#REF!</v>
      </c>
      <c r="G103" s="729" t="e">
        <f t="shared" si="1563"/>
        <v>#REF!</v>
      </c>
      <c r="H103" s="729" t="e">
        <f t="shared" si="1563"/>
        <v>#REF!</v>
      </c>
      <c r="I103" s="729" t="e">
        <f t="shared" si="1563"/>
        <v>#REF!</v>
      </c>
      <c r="J103" s="729" t="e">
        <f t="shared" si="1563"/>
        <v>#REF!</v>
      </c>
      <c r="K103" s="729" t="e">
        <f t="shared" si="1563"/>
        <v>#REF!</v>
      </c>
      <c r="L103" s="729" t="e">
        <f t="shared" si="1563"/>
        <v>#REF!</v>
      </c>
      <c r="M103" s="729" t="e">
        <f t="shared" si="1563"/>
        <v>#REF!</v>
      </c>
      <c r="N103" s="729" t="e">
        <f t="shared" si="1563"/>
        <v>#REF!</v>
      </c>
      <c r="O103" s="729" t="e">
        <f t="shared" si="1563"/>
        <v>#REF!</v>
      </c>
      <c r="P103" s="729" t="e">
        <f t="shared" si="1563"/>
        <v>#REF!</v>
      </c>
      <c r="Q103" s="729" t="e">
        <f t="shared" si="1563"/>
        <v>#REF!</v>
      </c>
      <c r="R103" s="729" t="e">
        <f t="shared" si="1563"/>
        <v>#REF!</v>
      </c>
      <c r="S103" s="729" t="e">
        <f t="shared" si="1563"/>
        <v>#REF!</v>
      </c>
      <c r="T103" s="729" t="e">
        <f t="shared" si="1563"/>
        <v>#REF!</v>
      </c>
      <c r="U103" s="729" t="e">
        <f t="shared" si="1563"/>
        <v>#REF!</v>
      </c>
    </row>
    <row r="104">
      <c r="A104" s="724"/>
      <c r="B104" s="730">
        <f>IF(B107=0,0,48/(B105*((B105/(12*B107))+(((B106)+(B105))/((48*B108)+(4*B107))))))</f>
        <v>0</v>
      </c>
      <c r="C104" s="730">
        <f t="shared" ref="C104:U104" si="1564">IF(C107=0,0,48/(C105*((C105/(12*C107))+(((C106)+(C105))/((48*C108)+(4*C107))))))</f>
        <v>0</v>
      </c>
      <c r="D104" s="730">
        <f t="shared" si="1564"/>
        <v>0</v>
      </c>
      <c r="E104" s="730">
        <f t="shared" si="1564"/>
        <v>0</v>
      </c>
      <c r="F104" s="730">
        <f t="shared" si="1564"/>
        <v>0</v>
      </c>
      <c r="G104" s="730">
        <f t="shared" si="1564"/>
        <v>0</v>
      </c>
      <c r="H104" s="730">
        <f t="shared" si="1564"/>
        <v>0</v>
      </c>
      <c r="I104" s="730">
        <f t="shared" si="1564"/>
        <v>0</v>
      </c>
      <c r="J104" s="730">
        <f t="shared" si="1564"/>
        <v>0</v>
      </c>
      <c r="K104" s="730">
        <f t="shared" si="1564"/>
        <v>0</v>
      </c>
      <c r="L104" s="730">
        <f t="shared" si="1564"/>
        <v>0</v>
      </c>
      <c r="M104" s="730">
        <f t="shared" si="1564"/>
        <v>0</v>
      </c>
      <c r="N104" s="730">
        <f t="shared" si="1564"/>
        <v>0</v>
      </c>
      <c r="O104" s="730">
        <f t="shared" si="1564"/>
        <v>0</v>
      </c>
      <c r="P104" s="730">
        <f t="shared" si="1564"/>
        <v>0</v>
      </c>
      <c r="Q104" s="730">
        <f t="shared" si="1564"/>
        <v>0</v>
      </c>
      <c r="R104" s="730">
        <f t="shared" si="1564"/>
        <v>0</v>
      </c>
      <c r="S104" s="730">
        <f t="shared" si="1564"/>
        <v>0</v>
      </c>
      <c r="T104" s="730">
        <f t="shared" si="1564"/>
        <v>0</v>
      </c>
      <c r="U104" s="730">
        <f t="shared" si="1564"/>
        <v>0</v>
      </c>
    </row>
    <row r="105">
      <c r="A105" s="724" t="s">
        <v>933</v>
      </c>
      <c r="B105" s="728"/>
      <c r="C105" s="728">
        <f t="shared" ref="C105:R106" si="1565">B105</f>
        <v>0</v>
      </c>
      <c r="D105" s="728">
        <f t="shared" si="1565"/>
        <v>0</v>
      </c>
      <c r="E105" s="728">
        <f t="shared" si="1565"/>
        <v>0</v>
      </c>
      <c r="F105" s="728">
        <f t="shared" si="1565"/>
        <v>0</v>
      </c>
      <c r="G105" s="728">
        <f t="shared" si="1565"/>
        <v>0</v>
      </c>
      <c r="H105" s="728">
        <f t="shared" si="1565"/>
        <v>0</v>
      </c>
      <c r="I105" s="728">
        <f t="shared" si="1565"/>
        <v>0</v>
      </c>
      <c r="J105" s="728">
        <f t="shared" si="1565"/>
        <v>0</v>
      </c>
      <c r="K105" s="728">
        <f t="shared" si="1565"/>
        <v>0</v>
      </c>
      <c r="L105" s="728">
        <f t="shared" si="1565"/>
        <v>0</v>
      </c>
      <c r="M105" s="728">
        <f t="shared" si="1565"/>
        <v>0</v>
      </c>
      <c r="N105" s="728">
        <f t="shared" si="1565"/>
        <v>0</v>
      </c>
      <c r="O105" s="728">
        <f t="shared" si="1565"/>
        <v>0</v>
      </c>
      <c r="P105" s="728">
        <f t="shared" si="1565"/>
        <v>0</v>
      </c>
      <c r="Q105" s="728">
        <f t="shared" si="1565"/>
        <v>0</v>
      </c>
      <c r="R105" s="728">
        <f t="shared" si="1565"/>
        <v>0</v>
      </c>
      <c r="S105" s="728">
        <f t="shared" ref="S105:U106" si="1566">R105</f>
        <v>0</v>
      </c>
      <c r="T105" s="728">
        <f t="shared" si="1566"/>
        <v>0</v>
      </c>
      <c r="U105" s="728">
        <f t="shared" si="1566"/>
        <v>0</v>
      </c>
    </row>
    <row r="106" ht="15">
      <c r="A106" s="724" t="s">
        <v>934</v>
      </c>
      <c r="B106" s="728"/>
      <c r="C106" s="728">
        <f t="shared" si="1565"/>
        <v>0</v>
      </c>
      <c r="D106" s="728">
        <f t="shared" si="1565"/>
        <v>0</v>
      </c>
      <c r="E106" s="728">
        <f t="shared" si="1565"/>
        <v>0</v>
      </c>
      <c r="F106" s="728">
        <f t="shared" si="1565"/>
        <v>0</v>
      </c>
      <c r="G106" s="728">
        <f t="shared" si="1565"/>
        <v>0</v>
      </c>
      <c r="H106" s="728">
        <f t="shared" si="1565"/>
        <v>0</v>
      </c>
      <c r="I106" s="728">
        <f t="shared" si="1565"/>
        <v>0</v>
      </c>
      <c r="J106" s="728">
        <f t="shared" si="1565"/>
        <v>0</v>
      </c>
      <c r="K106" s="728">
        <f t="shared" si="1565"/>
        <v>0</v>
      </c>
      <c r="L106" s="728">
        <f t="shared" si="1565"/>
        <v>0</v>
      </c>
      <c r="M106" s="728">
        <f t="shared" si="1565"/>
        <v>0</v>
      </c>
      <c r="N106" s="728">
        <f t="shared" si="1565"/>
        <v>0</v>
      </c>
      <c r="O106" s="728">
        <f t="shared" si="1565"/>
        <v>0</v>
      </c>
      <c r="P106" s="728">
        <f t="shared" si="1565"/>
        <v>0</v>
      </c>
      <c r="Q106" s="728">
        <f t="shared" si="1565"/>
        <v>0</v>
      </c>
      <c r="R106" s="728">
        <f t="shared" si="1565"/>
        <v>0</v>
      </c>
      <c r="S106" s="728">
        <f t="shared" si="1566"/>
        <v>0</v>
      </c>
      <c r="T106" s="728">
        <f t="shared" si="1566"/>
        <v>0</v>
      </c>
      <c r="U106" s="728">
        <f t="shared" si="1566"/>
        <v>0</v>
      </c>
    </row>
    <row r="107" ht="15">
      <c r="A107" s="731" t="s">
        <v>935</v>
      </c>
      <c r="B107" s="732">
        <f>'marcos en x elementos la mina'!A95</f>
        <v>0</v>
      </c>
      <c r="C107" s="732">
        <f>'marcos en x elementos la mina'!I95</f>
        <v>0</v>
      </c>
      <c r="D107" s="732">
        <f>'marcos en x elementos la mina'!Q95</f>
        <v>0</v>
      </c>
      <c r="E107" s="732">
        <f>'marcos en x elementos la mina'!Y95</f>
        <v>0</v>
      </c>
      <c r="F107" s="732">
        <f>'marcos en x elementos la mina'!AG95</f>
        <v>0</v>
      </c>
      <c r="G107" s="732">
        <f>'marcos en x elementos la mina'!AO95</f>
        <v>0</v>
      </c>
      <c r="H107" s="732">
        <f>'marcos en x elementos la mina'!AW95</f>
        <v>0</v>
      </c>
      <c r="I107" s="732">
        <f>'marcos en x elementos la mina'!BE95</f>
        <v>0</v>
      </c>
      <c r="J107" s="732">
        <f>'marcos en x elementos la mina'!BM95</f>
        <v>0</v>
      </c>
      <c r="K107" s="732">
        <f>'marcos en x elementos la mina'!BU95</f>
        <v>0</v>
      </c>
      <c r="L107" s="732">
        <f>'marcos en x elementos la mina'!CC95</f>
        <v>0</v>
      </c>
      <c r="M107" s="732">
        <f>'marcos en x elementos la mina'!CK95</f>
        <v>0</v>
      </c>
      <c r="N107" s="732">
        <f>'marcos en x elementos la mina'!CS95</f>
        <v>0</v>
      </c>
      <c r="O107" s="732">
        <f>'marcos en x elementos la mina'!DA95</f>
        <v>0</v>
      </c>
      <c r="P107" s="732">
        <f>'marcos en x elementos la mina'!DI95</f>
        <v>0</v>
      </c>
      <c r="Q107" s="732">
        <f>'marcos en x elementos la mina'!DQ95</f>
        <v>0</v>
      </c>
      <c r="R107" s="732">
        <f>'marcos en x elementos la mina'!DY95</f>
        <v>0</v>
      </c>
      <c r="S107" s="732">
        <f>'marcos en x elementos la mina'!EG95</f>
        <v>0</v>
      </c>
      <c r="T107" s="732">
        <f>'marcos en x elementos la mina'!EO95</f>
        <v>0</v>
      </c>
      <c r="U107" s="732">
        <f>'marcos en x elementos la mina'!EW95</f>
        <v>0</v>
      </c>
    </row>
    <row r="108" ht="15">
      <c r="A108" s="731" t="s">
        <v>936</v>
      </c>
      <c r="B108" s="732">
        <f>'marcos en x elementos la mina'!E95</f>
        <v>0</v>
      </c>
      <c r="C108" s="732">
        <f>'marcos en x elementos la mina'!M95</f>
        <v>0</v>
      </c>
      <c r="D108" s="732">
        <f>'marcos en x elementos la mina'!U95</f>
        <v>0</v>
      </c>
      <c r="E108" s="732">
        <f>'marcos en x elementos la mina'!AC95</f>
        <v>0</v>
      </c>
      <c r="F108" s="732">
        <f>'marcos en x elementos la mina'!AK95</f>
        <v>0</v>
      </c>
      <c r="G108" s="732">
        <f>'marcos en x elementos la mina'!AS95</f>
        <v>0</v>
      </c>
      <c r="H108" s="732">
        <f>'marcos en x elementos la mina'!BA95</f>
        <v>0</v>
      </c>
      <c r="I108" s="732">
        <f>'marcos en x elementos la mina'!BI95</f>
        <v>0</v>
      </c>
      <c r="J108" s="732">
        <f>'marcos en x elementos la mina'!BQ95</f>
        <v>0</v>
      </c>
      <c r="K108" s="732">
        <f>'marcos en x elementos la mina'!BY95</f>
        <v>0</v>
      </c>
      <c r="L108" s="732">
        <f>'marcos en x elementos la mina'!CG95</f>
        <v>0</v>
      </c>
      <c r="M108" s="732">
        <f>'marcos en x elementos la mina'!CO95</f>
        <v>0</v>
      </c>
      <c r="N108" s="732">
        <f>'marcos en x elementos la mina'!CW95</f>
        <v>0</v>
      </c>
      <c r="O108" s="732">
        <f>'marcos en x elementos la mina'!DE95</f>
        <v>0</v>
      </c>
      <c r="P108" s="732">
        <f>'marcos en x elementos la mina'!DM95</f>
        <v>0</v>
      </c>
      <c r="Q108" s="732">
        <f>'marcos en x elementos la mina'!DU95</f>
        <v>0</v>
      </c>
      <c r="R108" s="732">
        <f>'marcos en x elementos la mina'!EC95</f>
        <v>0</v>
      </c>
      <c r="S108" s="732">
        <f>'marcos en x elementos la mina'!EK95</f>
        <v>0</v>
      </c>
      <c r="T108" s="732">
        <f>'marcos en x elementos la mina'!ES95</f>
        <v>0</v>
      </c>
      <c r="U108" s="732">
        <f>'marcos en x elementos la mina'!FA95</f>
        <v>0</v>
      </c>
    </row>
    <row r="109" ht="15">
      <c r="A109" s="731" t="s">
        <v>937</v>
      </c>
      <c r="B109" s="734"/>
      <c r="C109" s="734"/>
      <c r="D109" s="734"/>
      <c r="E109" s="734"/>
      <c r="F109" s="734"/>
      <c r="G109" s="734"/>
      <c r="H109" s="734"/>
      <c r="I109" s="734"/>
      <c r="J109" s="734"/>
      <c r="K109" s="734"/>
      <c r="L109" s="734"/>
      <c r="M109" s="734"/>
      <c r="N109" s="734"/>
      <c r="O109" s="734"/>
      <c r="P109" s="734"/>
      <c r="Q109" s="734"/>
      <c r="R109" s="734"/>
      <c r="S109" s="734"/>
      <c r="T109" s="734"/>
      <c r="U109" s="734"/>
    </row>
  </sheetData>
  <mergeCells count="1">
    <mergeCell ref="B3:J3"/>
  </mergeCells>
  <printOptions headings="0" gridLines="0" horizontalCentered="1" verticalCentered="1"/>
  <pageMargins left="0.69999999999999996" right="0.69999999999999996" top="0.75" bottom="0.75" header="0.29999999999999999" footer="0.29999999999999999"/>
  <pageSetup paperSize="9" scale="72" fitToWidth="1" fitToHeight="1" pageOrder="downThenOver" orientation="landscape" usePrinterDefaults="1" blackAndWhite="0" draft="0" cellComments="none" useFirstPageNumber="0" errors="displayed" horizontalDpi="600" verticalDpi="600" copies="1"/>
  <headerFooter/>
  <colBreaks count="1" manualBreakCount="1">
    <brk id="10" man="1" max="85"/>
  </colBreaks>
  <extLst>
    <ext xmlns:x14="http://schemas.microsoft.com/office/spreadsheetml/2009/9/main" uri="{78C0D931-6437-407d-A8EE-F0AAD7539E65}">
      <x14:conditionalFormattings>
        <x14:conditionalFormatting xmlns:xm="http://schemas.microsoft.com/office/excel/2006/main">
          <x14:cfRule type="expression" priority="1" id="{001200D9-00A7-44FE-A5D3-008D007A00A7}">
            <xm:f>$F$5=0</xm:f>
            <x14:dxf>
              <font>
                <color theme="0"/>
              </font>
              <border>
                <left/>
                <right/>
                <top/>
                <bottom/>
                <diagonal/>
                <vertical style="none"/>
                <horizontal style="none"/>
              </border>
            </x14:dxf>
          </x14:cfRule>
          <xm:sqref>B2:J3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91" workbookViewId="0">
      <selection activeCell="A7" activeCellId="0" sqref="A7"/>
    </sheetView>
  </sheetViews>
  <sheetFormatPr defaultColWidth="11.44140625" defaultRowHeight="14.4"/>
  <cols>
    <col customWidth="1" min="1" max="1" style="85" width="14.33203125"/>
    <col min="2" max="8" style="85" width="11.44140625"/>
    <col min="9" max="16384" style="2" width="11.44140625"/>
  </cols>
  <sheetData>
    <row r="1" ht="15"/>
    <row r="2" ht="15">
      <c r="A2" s="294"/>
      <c r="B2" s="295"/>
      <c r="C2" s="295"/>
      <c r="D2" s="295" t="s">
        <v>899</v>
      </c>
      <c r="E2" s="295"/>
      <c r="F2" s="295"/>
      <c r="G2" s="294" t="s">
        <v>492</v>
      </c>
      <c r="H2" s="735" t="e">
        <f>'marcos en x resumen la mina'!B7</f>
        <v>#REF!</v>
      </c>
      <c r="I2" s="294"/>
      <c r="J2" s="295"/>
      <c r="K2" s="295"/>
      <c r="L2" s="295" t="s">
        <v>899</v>
      </c>
      <c r="M2" s="295"/>
      <c r="N2" s="295"/>
      <c r="O2" s="294" t="s">
        <v>492</v>
      </c>
      <c r="P2" s="735" t="e">
        <f>'marcos en x resumen la mina'!C7</f>
        <v>#REF!</v>
      </c>
      <c r="Q2" s="294"/>
      <c r="R2" s="295"/>
      <c r="S2" s="295"/>
      <c r="T2" s="295" t="s">
        <v>899</v>
      </c>
      <c r="U2" s="295"/>
      <c r="V2" s="295"/>
      <c r="W2" s="294" t="s">
        <v>492</v>
      </c>
      <c r="X2" s="735" t="e">
        <f>'marcos en x resumen la mina'!D7</f>
        <v>#REF!</v>
      </c>
      <c r="Y2" s="294"/>
      <c r="Z2" s="295"/>
      <c r="AA2" s="295"/>
      <c r="AB2" s="295" t="s">
        <v>899</v>
      </c>
      <c r="AC2" s="295"/>
      <c r="AD2" s="295"/>
      <c r="AE2" s="294" t="s">
        <v>492</v>
      </c>
      <c r="AF2" s="735" t="e">
        <f>'marcos en x resumen la mina'!E7</f>
        <v>#REF!</v>
      </c>
      <c r="AG2" s="294"/>
      <c r="AH2" s="295"/>
      <c r="AI2" s="295"/>
      <c r="AJ2" s="295" t="s">
        <v>899</v>
      </c>
      <c r="AK2" s="295"/>
      <c r="AL2" s="295"/>
      <c r="AM2" s="294" t="s">
        <v>492</v>
      </c>
      <c r="AN2" s="735" t="e">
        <f>'marcos en x resumen la mina'!F7</f>
        <v>#REF!</v>
      </c>
      <c r="AO2" s="294"/>
      <c r="AP2" s="295"/>
      <c r="AQ2" s="295"/>
      <c r="AR2" s="295" t="s">
        <v>899</v>
      </c>
      <c r="AS2" s="295"/>
      <c r="AT2" s="295"/>
      <c r="AU2" s="294" t="s">
        <v>492</v>
      </c>
      <c r="AV2" s="735" t="e">
        <f>'marcos en x resumen la mina'!G7</f>
        <v>#REF!</v>
      </c>
      <c r="AW2" s="294"/>
      <c r="AX2" s="295"/>
      <c r="AY2" s="295"/>
      <c r="AZ2" s="295" t="s">
        <v>899</v>
      </c>
      <c r="BA2" s="295"/>
      <c r="BB2" s="295"/>
      <c r="BC2" s="294" t="s">
        <v>492</v>
      </c>
      <c r="BD2" s="735">
        <f>'marcos en x resumen la mina'!H7</f>
        <v>0</v>
      </c>
      <c r="BE2" s="294"/>
      <c r="BF2" s="295"/>
      <c r="BG2" s="295"/>
      <c r="BH2" s="295" t="s">
        <v>899</v>
      </c>
      <c r="BI2" s="295"/>
      <c r="BJ2" s="295"/>
      <c r="BK2" s="294" t="s">
        <v>492</v>
      </c>
      <c r="BL2" s="735">
        <f>'marcos en x resumen la mina'!I7</f>
        <v>0</v>
      </c>
      <c r="BM2" s="294"/>
      <c r="BN2" s="295"/>
      <c r="BO2" s="295"/>
      <c r="BP2" s="295" t="s">
        <v>899</v>
      </c>
      <c r="BQ2" s="295"/>
      <c r="BR2" s="295"/>
      <c r="BS2" s="294" t="s">
        <v>492</v>
      </c>
      <c r="BT2" s="735">
        <f>'marcos en x resumen la mina'!J7</f>
        <v>0</v>
      </c>
      <c r="BU2" s="294"/>
      <c r="BV2" s="295"/>
      <c r="BW2" s="295"/>
      <c r="BX2" s="295" t="s">
        <v>899</v>
      </c>
      <c r="BY2" s="295"/>
      <c r="BZ2" s="295"/>
      <c r="CA2" s="294" t="s">
        <v>492</v>
      </c>
      <c r="CB2" s="735">
        <f>'marcos en x resumen la mina'!K7</f>
        <v>0</v>
      </c>
      <c r="CC2" s="294"/>
      <c r="CD2" s="295"/>
      <c r="CE2" s="295"/>
      <c r="CF2" s="295" t="s">
        <v>899</v>
      </c>
      <c r="CG2" s="295"/>
      <c r="CH2" s="295"/>
      <c r="CI2" s="294" t="s">
        <v>492</v>
      </c>
      <c r="CJ2" s="735">
        <f>'marcos en x resumen la mina'!L7</f>
        <v>0</v>
      </c>
      <c r="CK2" s="294"/>
      <c r="CL2" s="295"/>
      <c r="CM2" s="295"/>
      <c r="CN2" s="295" t="s">
        <v>899</v>
      </c>
      <c r="CO2" s="295"/>
      <c r="CP2" s="295"/>
      <c r="CQ2" s="294" t="s">
        <v>492</v>
      </c>
      <c r="CR2" s="735">
        <f>'marcos en x resumen la mina'!M7</f>
        <v>0</v>
      </c>
      <c r="CS2" s="294"/>
      <c r="CT2" s="295"/>
      <c r="CU2" s="295"/>
      <c r="CV2" s="295" t="s">
        <v>899</v>
      </c>
      <c r="CW2" s="295"/>
      <c r="CX2" s="295"/>
      <c r="CY2" s="294" t="s">
        <v>492</v>
      </c>
      <c r="CZ2" s="735">
        <f>'marcos en x resumen la mina'!N7</f>
        <v>0</v>
      </c>
      <c r="DA2" s="294"/>
      <c r="DB2" s="295"/>
      <c r="DC2" s="295"/>
      <c r="DD2" s="295" t="s">
        <v>899</v>
      </c>
      <c r="DE2" s="295"/>
      <c r="DF2" s="295"/>
      <c r="DG2" s="294" t="s">
        <v>492</v>
      </c>
      <c r="DH2" s="735">
        <f>'marcos en x resumen la mina'!O7</f>
        <v>0</v>
      </c>
      <c r="DI2" s="294"/>
      <c r="DJ2" s="295"/>
      <c r="DK2" s="295"/>
      <c r="DL2" s="295" t="s">
        <v>899</v>
      </c>
      <c r="DM2" s="295"/>
      <c r="DN2" s="295"/>
      <c r="DO2" s="294" t="s">
        <v>492</v>
      </c>
      <c r="DP2" s="735">
        <f>'marcos en x resumen la mina'!P7</f>
        <v>0</v>
      </c>
      <c r="DQ2" s="294"/>
      <c r="DR2" s="295"/>
      <c r="DS2" s="295"/>
      <c r="DT2" s="295" t="s">
        <v>899</v>
      </c>
      <c r="DU2" s="295"/>
      <c r="DV2" s="295"/>
      <c r="DW2" s="294" t="s">
        <v>492</v>
      </c>
      <c r="DX2" s="735">
        <f>'marcos en x resumen la mina'!Q7</f>
        <v>0</v>
      </c>
      <c r="DY2" s="294"/>
      <c r="DZ2" s="295"/>
      <c r="EA2" s="295"/>
      <c r="EB2" s="295" t="s">
        <v>899</v>
      </c>
      <c r="EC2" s="295"/>
      <c r="ED2" s="295"/>
      <c r="EE2" s="294" t="s">
        <v>492</v>
      </c>
      <c r="EF2" s="735">
        <f>'marcos en x resumen la mina'!R7</f>
        <v>0</v>
      </c>
      <c r="EG2" s="294"/>
      <c r="EH2" s="295"/>
      <c r="EI2" s="295"/>
      <c r="EJ2" s="295" t="s">
        <v>899</v>
      </c>
      <c r="EK2" s="295"/>
      <c r="EL2" s="295"/>
      <c r="EM2" s="294" t="s">
        <v>492</v>
      </c>
      <c r="EN2" s="735">
        <f>'marcos en x resumen la mina'!S7</f>
        <v>0</v>
      </c>
      <c r="EO2" s="294"/>
      <c r="EP2" s="295"/>
      <c r="EQ2" s="295"/>
      <c r="ER2" s="295" t="s">
        <v>899</v>
      </c>
      <c r="ES2" s="295"/>
      <c r="ET2" s="295"/>
      <c r="EU2" s="294" t="s">
        <v>492</v>
      </c>
      <c r="EV2" s="735">
        <f>'marcos en x resumen la mina'!T7</f>
        <v>0</v>
      </c>
      <c r="EW2" s="294"/>
      <c r="EX2" s="295"/>
      <c r="EY2" s="295"/>
      <c r="EZ2" s="295" t="s">
        <v>899</v>
      </c>
      <c r="FA2" s="295"/>
      <c r="FB2" s="295"/>
      <c r="FC2" s="294" t="s">
        <v>492</v>
      </c>
      <c r="FD2" s="735">
        <f>'marcos en x resumen la mina'!U7</f>
        <v>0</v>
      </c>
    </row>
    <row r="3" ht="15">
      <c r="A3" s="736">
        <f>IF(D3=0,0,SUM(A5:A24))</f>
        <v>8100</v>
      </c>
      <c r="B3" s="85"/>
      <c r="C3" s="85"/>
      <c r="D3" s="85">
        <f>'marcos en x resumen la mina'!B13</f>
        <v>300</v>
      </c>
      <c r="E3" s="735">
        <f>IF(D3=0,0,SUM(E5:E24))</f>
        <v>0</v>
      </c>
      <c r="F3" s="85"/>
      <c r="G3" s="735" t="s">
        <v>929</v>
      </c>
      <c r="H3" s="737">
        <f>'marcos en x resumen la mina'!B8</f>
        <v>1</v>
      </c>
      <c r="I3" s="735">
        <f>IF(L3=0,0,SUM(I5:I24))</f>
        <v>8100</v>
      </c>
      <c r="J3" s="85"/>
      <c r="K3" s="85"/>
      <c r="L3" s="85">
        <f>'marcos en x resumen la mina'!C13</f>
        <v>300</v>
      </c>
      <c r="M3" s="735">
        <f>IF(L3=0,0,SUM(M5:M24))</f>
        <v>0</v>
      </c>
      <c r="N3" s="85"/>
      <c r="O3" s="735" t="s">
        <v>929</v>
      </c>
      <c r="P3" s="737">
        <f>'marcos en x resumen la mina'!C8</f>
        <v>1</v>
      </c>
      <c r="Q3" s="735">
        <f>IF(T3=0,0,SUM(Q5:Q24))</f>
        <v>0</v>
      </c>
      <c r="R3" s="85"/>
      <c r="S3" s="85"/>
      <c r="T3" s="85">
        <f>'marcos en x resumen la mina'!D13</f>
        <v>0</v>
      </c>
      <c r="U3" s="735">
        <f>IF(T3=0,0,SUM(U5:U24))</f>
        <v>0</v>
      </c>
      <c r="V3" s="85"/>
      <c r="W3" s="735" t="s">
        <v>929</v>
      </c>
      <c r="X3" s="737">
        <f>'marcos en x resumen la mina'!D8</f>
        <v>1</v>
      </c>
      <c r="Y3" s="735">
        <f>IF(AB3=0,0,SUM(Y5:Y24))</f>
        <v>0</v>
      </c>
      <c r="Z3" s="85"/>
      <c r="AA3" s="85"/>
      <c r="AB3" s="85">
        <f>'marcos en x resumen la mina'!E13</f>
        <v>0</v>
      </c>
      <c r="AC3" s="735">
        <f>IF(AB3=0,0,SUM(AC5:AC24))</f>
        <v>0</v>
      </c>
      <c r="AD3" s="85"/>
      <c r="AE3" s="735" t="s">
        <v>929</v>
      </c>
      <c r="AF3" s="737">
        <f>'marcos en x resumen la mina'!E8</f>
        <v>1</v>
      </c>
      <c r="AG3" s="735">
        <f>IF(AJ3=0,0,SUM(AG5:AG24))</f>
        <v>0</v>
      </c>
      <c r="AH3" s="85"/>
      <c r="AI3" s="85"/>
      <c r="AJ3" s="85">
        <f>'marcos en x resumen la mina'!F13</f>
        <v>0</v>
      </c>
      <c r="AK3" s="735">
        <f>IF(AJ3=0,0,SUM(AK5:AK24))</f>
        <v>0</v>
      </c>
      <c r="AL3" s="85"/>
      <c r="AM3" s="735" t="s">
        <v>929</v>
      </c>
      <c r="AN3" s="737">
        <f>'marcos en x resumen la mina'!F8</f>
        <v>1</v>
      </c>
      <c r="AO3" s="735">
        <f>IF(AR3=0,0,SUM(AO5:AO24))</f>
        <v>0</v>
      </c>
      <c r="AP3" s="85"/>
      <c r="AQ3" s="85"/>
      <c r="AR3" s="85">
        <f>'marcos en x resumen la mina'!G13</f>
        <v>0</v>
      </c>
      <c r="AS3" s="735">
        <f>IF(AR3=0,0,SUM(AS5:AS24))</f>
        <v>0</v>
      </c>
      <c r="AT3" s="85"/>
      <c r="AU3" s="735" t="s">
        <v>929</v>
      </c>
      <c r="AV3" s="737">
        <f>'marcos en x resumen la mina'!G8</f>
        <v>1</v>
      </c>
      <c r="AW3" s="735">
        <f>IF(AZ3=0,0,SUM(AW5:AW24))</f>
        <v>0</v>
      </c>
      <c r="AX3" s="85"/>
      <c r="AY3" s="85"/>
      <c r="AZ3" s="85">
        <f>'marcos en x resumen la mina'!H13</f>
        <v>0</v>
      </c>
      <c r="BA3" s="735">
        <f>IF(AZ3=0,0,SUM(BA5:BA24))</f>
        <v>0</v>
      </c>
      <c r="BB3" s="85"/>
      <c r="BC3" s="735" t="s">
        <v>929</v>
      </c>
      <c r="BD3" s="737">
        <f>'marcos en x resumen la mina'!H8</f>
        <v>1</v>
      </c>
      <c r="BE3" s="735">
        <f>IF(BH3=0,0,SUM(BE5:BE24))</f>
        <v>0</v>
      </c>
      <c r="BF3" s="85"/>
      <c r="BG3" s="85"/>
      <c r="BH3" s="85">
        <f>'marcos en x resumen la mina'!I13</f>
        <v>0</v>
      </c>
      <c r="BI3" s="735">
        <f>IF(BH3=0,0,SUM(BI5:BI24))</f>
        <v>0</v>
      </c>
      <c r="BJ3" s="85"/>
      <c r="BK3" s="735" t="s">
        <v>929</v>
      </c>
      <c r="BL3" s="737">
        <f>'marcos en x resumen la mina'!I8</f>
        <v>1</v>
      </c>
      <c r="BM3" s="735">
        <f>IF(BP3=0,0,SUM(BM5:BM24))</f>
        <v>0</v>
      </c>
      <c r="BN3" s="85"/>
      <c r="BO3" s="85"/>
      <c r="BP3" s="85">
        <f>'marcos en x resumen la mina'!J13</f>
        <v>0</v>
      </c>
      <c r="BQ3" s="735">
        <f>IF(BP3=0,0,SUM(BQ5:BQ24))</f>
        <v>0</v>
      </c>
      <c r="BR3" s="85"/>
      <c r="BS3" s="735" t="s">
        <v>929</v>
      </c>
      <c r="BT3" s="737">
        <f>'marcos en x resumen la mina'!J8</f>
        <v>1</v>
      </c>
      <c r="BU3" s="735">
        <f>IF(BX3=0,0,SUM(BU5:BU24))</f>
        <v>0</v>
      </c>
      <c r="BV3" s="85"/>
      <c r="BW3" s="85"/>
      <c r="BX3" s="85">
        <f>'marcos en x resumen la mina'!K13</f>
        <v>0</v>
      </c>
      <c r="BY3" s="735">
        <f>IF(BX3=0,0,SUM(BY5:BY24))</f>
        <v>0</v>
      </c>
      <c r="BZ3" s="85"/>
      <c r="CA3" s="735" t="s">
        <v>929</v>
      </c>
      <c r="CB3" s="737">
        <f>'marcos en x resumen la mina'!K8</f>
        <v>1</v>
      </c>
      <c r="CC3" s="735">
        <f>IF(CF3=0,0,SUM(CC5:CC24))</f>
        <v>0</v>
      </c>
      <c r="CD3" s="85"/>
      <c r="CE3" s="85"/>
      <c r="CF3" s="85">
        <f>'marcos en x resumen la mina'!L13</f>
        <v>0</v>
      </c>
      <c r="CG3" s="735">
        <f>IF(CF3=0,0,SUM(CG5:CG24))</f>
        <v>0</v>
      </c>
      <c r="CH3" s="85"/>
      <c r="CI3" s="735" t="s">
        <v>929</v>
      </c>
      <c r="CJ3" s="737">
        <f>'marcos en x resumen la mina'!L8</f>
        <v>1</v>
      </c>
      <c r="CK3" s="735">
        <f>IF(CN3=0,0,SUM(CK5:CK24))</f>
        <v>0</v>
      </c>
      <c r="CL3" s="85"/>
      <c r="CM3" s="85"/>
      <c r="CN3" s="85">
        <f>'marcos en x resumen la mina'!M13</f>
        <v>0</v>
      </c>
      <c r="CO3" s="735">
        <f>IF(CN3=0,0,SUM(CO5:CO24))</f>
        <v>0</v>
      </c>
      <c r="CP3" s="85"/>
      <c r="CQ3" s="735" t="s">
        <v>929</v>
      </c>
      <c r="CR3" s="737">
        <f>'marcos en x resumen la mina'!M8</f>
        <v>1</v>
      </c>
      <c r="CS3" s="735">
        <f>IF(CV3=0,0,SUM(CS5:CS24))</f>
        <v>0</v>
      </c>
      <c r="CT3" s="85"/>
      <c r="CU3" s="85"/>
      <c r="CV3" s="85">
        <f>'marcos en x resumen la mina'!N13</f>
        <v>0</v>
      </c>
      <c r="CW3" s="735">
        <f>IF(CV3=0,0,SUM(CW5:CW24))</f>
        <v>0</v>
      </c>
      <c r="CX3" s="85"/>
      <c r="CY3" s="735" t="s">
        <v>929</v>
      </c>
      <c r="CZ3" s="737">
        <f>'marcos en x resumen la mina'!N8</f>
        <v>1</v>
      </c>
      <c r="DA3" s="735">
        <f>IF(DD3=0,0,SUM(DA5:DA24))</f>
        <v>0</v>
      </c>
      <c r="DB3" s="85"/>
      <c r="DC3" s="85"/>
      <c r="DD3" s="85">
        <f>'marcos en x resumen la mina'!O13</f>
        <v>0</v>
      </c>
      <c r="DE3" s="735">
        <f>IF(DD3=0,0,SUM(DE5:DE24))</f>
        <v>0</v>
      </c>
      <c r="DF3" s="85"/>
      <c r="DG3" s="735" t="s">
        <v>929</v>
      </c>
      <c r="DH3" s="737">
        <f>'marcos en x resumen la mina'!O8</f>
        <v>1</v>
      </c>
      <c r="DI3" s="735">
        <f>IF(DL3=0,0,SUM(DI5:DI24))</f>
        <v>0</v>
      </c>
      <c r="DJ3" s="85"/>
      <c r="DK3" s="85"/>
      <c r="DL3" s="85">
        <f>'marcos en x resumen la mina'!P13</f>
        <v>0</v>
      </c>
      <c r="DM3" s="735">
        <f>IF(DL3=0,0,SUM(DM5:DM24))</f>
        <v>0</v>
      </c>
      <c r="DN3" s="85"/>
      <c r="DO3" s="735" t="s">
        <v>929</v>
      </c>
      <c r="DP3" s="737">
        <f>'marcos en x resumen la mina'!P8</f>
        <v>1</v>
      </c>
      <c r="DQ3" s="735">
        <f>IF(DT3=0,0,SUM(DQ5:DQ24))</f>
        <v>0</v>
      </c>
      <c r="DR3" s="85"/>
      <c r="DS3" s="85"/>
      <c r="DT3" s="85">
        <f>'marcos en x resumen la mina'!Q13</f>
        <v>0</v>
      </c>
      <c r="DU3" s="735">
        <f>IF(DT3=0,0,SUM(DU5:DU24))</f>
        <v>0</v>
      </c>
      <c r="DV3" s="85"/>
      <c r="DW3" s="735" t="s">
        <v>929</v>
      </c>
      <c r="DX3" s="737">
        <f>'marcos en x resumen la mina'!Q8</f>
        <v>1</v>
      </c>
      <c r="DY3" s="735">
        <f>IF(EB3=0,0,SUM(DY5:DY24))</f>
        <v>0</v>
      </c>
      <c r="DZ3" s="85"/>
      <c r="EA3" s="85"/>
      <c r="EB3" s="85">
        <f>'marcos en x resumen la mina'!R13</f>
        <v>0</v>
      </c>
      <c r="EC3" s="735">
        <f>IF(EB3=0,0,SUM(EC5:EC24))</f>
        <v>0</v>
      </c>
      <c r="ED3" s="85"/>
      <c r="EE3" s="735" t="s">
        <v>929</v>
      </c>
      <c r="EF3" s="737">
        <f>'marcos en x resumen la mina'!R8</f>
        <v>1</v>
      </c>
      <c r="EG3" s="735">
        <f>IF(EJ3=0,0,SUM(EG5:EG24))</f>
        <v>0</v>
      </c>
      <c r="EH3" s="85"/>
      <c r="EI3" s="85"/>
      <c r="EJ3" s="85">
        <f>'marcos en x resumen la mina'!S13</f>
        <v>0</v>
      </c>
      <c r="EK3" s="735">
        <f>IF(EJ3=0,0,SUM(EK5:EK24))</f>
        <v>0</v>
      </c>
      <c r="EL3" s="85"/>
      <c r="EM3" s="735" t="s">
        <v>929</v>
      </c>
      <c r="EN3" s="737">
        <f>'marcos en x resumen la mina'!S8</f>
        <v>1</v>
      </c>
      <c r="EO3" s="735">
        <f>IF(ER3=0,0,SUM(EO5:EO24))</f>
        <v>0</v>
      </c>
      <c r="EP3" s="85"/>
      <c r="EQ3" s="85"/>
      <c r="ER3" s="85">
        <f>'marcos en x resumen la mina'!T13</f>
        <v>0</v>
      </c>
      <c r="ES3" s="735">
        <f>IF(ER3=0,0,SUM(ES5:ES24))</f>
        <v>0</v>
      </c>
      <c r="ET3" s="85"/>
      <c r="EU3" s="735" t="s">
        <v>929</v>
      </c>
      <c r="EV3" s="737">
        <f>'marcos en x resumen la mina'!T8</f>
        <v>1</v>
      </c>
      <c r="EW3" s="735">
        <f>IF(EZ3=0,0,SUM(EW5:EW24))</f>
        <v>0</v>
      </c>
      <c r="EX3" s="85"/>
      <c r="EY3" s="85"/>
      <c r="EZ3" s="85">
        <f>'marcos en x resumen la mina'!U13</f>
        <v>0</v>
      </c>
      <c r="FA3" s="735">
        <f>IF(EZ3=0,0,SUM(FA5:FA24))</f>
        <v>0</v>
      </c>
      <c r="FB3" s="85"/>
      <c r="FC3" s="735" t="s">
        <v>929</v>
      </c>
      <c r="FD3" s="737">
        <f>'marcos en x resumen la mina'!U8</f>
        <v>1</v>
      </c>
    </row>
    <row r="4">
      <c r="A4" s="84" t="s">
        <v>939</v>
      </c>
      <c r="B4" s="85" t="s">
        <v>368</v>
      </c>
      <c r="C4" s="85" t="s">
        <v>369</v>
      </c>
      <c r="D4" s="85" t="s">
        <v>899</v>
      </c>
      <c r="E4" s="85" t="s">
        <v>393</v>
      </c>
      <c r="F4" s="85" t="s">
        <v>368</v>
      </c>
      <c r="G4" s="85" t="s">
        <v>369</v>
      </c>
      <c r="H4" s="187" t="s">
        <v>182</v>
      </c>
      <c r="I4" s="84" t="s">
        <v>939</v>
      </c>
      <c r="J4" s="85" t="s">
        <v>368</v>
      </c>
      <c r="K4" s="85" t="s">
        <v>369</v>
      </c>
      <c r="L4" s="85" t="s">
        <v>899</v>
      </c>
      <c r="M4" s="85" t="s">
        <v>393</v>
      </c>
      <c r="N4" s="85" t="s">
        <v>368</v>
      </c>
      <c r="O4" s="85" t="s">
        <v>369</v>
      </c>
      <c r="P4" s="187" t="s">
        <v>182</v>
      </c>
      <c r="Q4" s="84" t="s">
        <v>939</v>
      </c>
      <c r="R4" s="85" t="s">
        <v>368</v>
      </c>
      <c r="S4" s="85" t="s">
        <v>369</v>
      </c>
      <c r="T4" s="85" t="s">
        <v>899</v>
      </c>
      <c r="U4" s="85" t="s">
        <v>393</v>
      </c>
      <c r="V4" s="85" t="s">
        <v>368</v>
      </c>
      <c r="W4" s="85" t="s">
        <v>369</v>
      </c>
      <c r="X4" s="187" t="s">
        <v>182</v>
      </c>
      <c r="Y4" s="84" t="s">
        <v>939</v>
      </c>
      <c r="Z4" s="85" t="s">
        <v>368</v>
      </c>
      <c r="AA4" s="85" t="s">
        <v>369</v>
      </c>
      <c r="AB4" s="85" t="s">
        <v>899</v>
      </c>
      <c r="AC4" s="85" t="s">
        <v>393</v>
      </c>
      <c r="AD4" s="85" t="s">
        <v>368</v>
      </c>
      <c r="AE4" s="85" t="s">
        <v>369</v>
      </c>
      <c r="AF4" s="187" t="s">
        <v>182</v>
      </c>
      <c r="AG4" s="84" t="s">
        <v>939</v>
      </c>
      <c r="AH4" s="85" t="s">
        <v>368</v>
      </c>
      <c r="AI4" s="85" t="s">
        <v>369</v>
      </c>
      <c r="AJ4" s="85" t="s">
        <v>899</v>
      </c>
      <c r="AK4" s="85" t="s">
        <v>393</v>
      </c>
      <c r="AL4" s="85" t="s">
        <v>368</v>
      </c>
      <c r="AM4" s="85" t="s">
        <v>369</v>
      </c>
      <c r="AN4" s="187" t="s">
        <v>182</v>
      </c>
      <c r="AO4" s="84" t="s">
        <v>939</v>
      </c>
      <c r="AP4" s="85" t="s">
        <v>368</v>
      </c>
      <c r="AQ4" s="85" t="s">
        <v>369</v>
      </c>
      <c r="AR4" s="85" t="s">
        <v>899</v>
      </c>
      <c r="AS4" s="85" t="s">
        <v>393</v>
      </c>
      <c r="AT4" s="85" t="s">
        <v>368</v>
      </c>
      <c r="AU4" s="85" t="s">
        <v>369</v>
      </c>
      <c r="AV4" s="187" t="s">
        <v>182</v>
      </c>
      <c r="AW4" s="84" t="s">
        <v>939</v>
      </c>
      <c r="AX4" s="85" t="s">
        <v>368</v>
      </c>
      <c r="AY4" s="85" t="s">
        <v>369</v>
      </c>
      <c r="AZ4" s="85" t="s">
        <v>899</v>
      </c>
      <c r="BA4" s="85" t="s">
        <v>393</v>
      </c>
      <c r="BB4" s="85" t="s">
        <v>368</v>
      </c>
      <c r="BC4" s="85" t="s">
        <v>369</v>
      </c>
      <c r="BD4" s="187" t="s">
        <v>182</v>
      </c>
      <c r="BE4" s="84" t="s">
        <v>939</v>
      </c>
      <c r="BF4" s="85" t="s">
        <v>368</v>
      </c>
      <c r="BG4" s="85" t="s">
        <v>369</v>
      </c>
      <c r="BH4" s="85" t="s">
        <v>899</v>
      </c>
      <c r="BI4" s="85" t="s">
        <v>393</v>
      </c>
      <c r="BJ4" s="85" t="s">
        <v>368</v>
      </c>
      <c r="BK4" s="85" t="s">
        <v>369</v>
      </c>
      <c r="BL4" s="187" t="s">
        <v>182</v>
      </c>
      <c r="BM4" s="84" t="s">
        <v>939</v>
      </c>
      <c r="BN4" s="85" t="s">
        <v>368</v>
      </c>
      <c r="BO4" s="85" t="s">
        <v>369</v>
      </c>
      <c r="BP4" s="85" t="s">
        <v>899</v>
      </c>
      <c r="BQ4" s="85" t="s">
        <v>393</v>
      </c>
      <c r="BR4" s="85" t="s">
        <v>368</v>
      </c>
      <c r="BS4" s="85" t="s">
        <v>369</v>
      </c>
      <c r="BT4" s="187" t="s">
        <v>182</v>
      </c>
      <c r="BU4" s="84" t="s">
        <v>939</v>
      </c>
      <c r="BV4" s="85" t="s">
        <v>368</v>
      </c>
      <c r="BW4" s="85" t="s">
        <v>369</v>
      </c>
      <c r="BX4" s="85" t="s">
        <v>899</v>
      </c>
      <c r="BY4" s="85" t="s">
        <v>393</v>
      </c>
      <c r="BZ4" s="85" t="s">
        <v>368</v>
      </c>
      <c r="CA4" s="85" t="s">
        <v>369</v>
      </c>
      <c r="CB4" s="187" t="s">
        <v>182</v>
      </c>
      <c r="CC4" s="84" t="s">
        <v>939</v>
      </c>
      <c r="CD4" s="85" t="s">
        <v>368</v>
      </c>
      <c r="CE4" s="85" t="s">
        <v>369</v>
      </c>
      <c r="CF4" s="85" t="s">
        <v>899</v>
      </c>
      <c r="CG4" s="85" t="s">
        <v>393</v>
      </c>
      <c r="CH4" s="85" t="s">
        <v>368</v>
      </c>
      <c r="CI4" s="85" t="s">
        <v>369</v>
      </c>
      <c r="CJ4" s="187" t="s">
        <v>182</v>
      </c>
      <c r="CK4" s="84" t="s">
        <v>939</v>
      </c>
      <c r="CL4" s="85" t="s">
        <v>368</v>
      </c>
      <c r="CM4" s="85" t="s">
        <v>369</v>
      </c>
      <c r="CN4" s="85" t="s">
        <v>899</v>
      </c>
      <c r="CO4" s="85" t="s">
        <v>393</v>
      </c>
      <c r="CP4" s="85" t="s">
        <v>368</v>
      </c>
      <c r="CQ4" s="85" t="s">
        <v>369</v>
      </c>
      <c r="CR4" s="187" t="s">
        <v>182</v>
      </c>
      <c r="CS4" s="84" t="s">
        <v>939</v>
      </c>
      <c r="CT4" s="85" t="s">
        <v>368</v>
      </c>
      <c r="CU4" s="85" t="s">
        <v>369</v>
      </c>
      <c r="CV4" s="85" t="s">
        <v>899</v>
      </c>
      <c r="CW4" s="85" t="s">
        <v>393</v>
      </c>
      <c r="CX4" s="85" t="s">
        <v>368</v>
      </c>
      <c r="CY4" s="85" t="s">
        <v>369</v>
      </c>
      <c r="CZ4" s="187" t="s">
        <v>182</v>
      </c>
      <c r="DA4" s="84" t="s">
        <v>939</v>
      </c>
      <c r="DB4" s="85" t="s">
        <v>368</v>
      </c>
      <c r="DC4" s="85" t="s">
        <v>369</v>
      </c>
      <c r="DD4" s="85" t="s">
        <v>899</v>
      </c>
      <c r="DE4" s="85" t="s">
        <v>393</v>
      </c>
      <c r="DF4" s="85" t="s">
        <v>368</v>
      </c>
      <c r="DG4" s="85" t="s">
        <v>369</v>
      </c>
      <c r="DH4" s="187" t="s">
        <v>182</v>
      </c>
      <c r="DI4" s="84" t="s">
        <v>939</v>
      </c>
      <c r="DJ4" s="85" t="s">
        <v>368</v>
      </c>
      <c r="DK4" s="85" t="s">
        <v>369</v>
      </c>
      <c r="DL4" s="85" t="s">
        <v>899</v>
      </c>
      <c r="DM4" s="85" t="s">
        <v>393</v>
      </c>
      <c r="DN4" s="85" t="s">
        <v>368</v>
      </c>
      <c r="DO4" s="85" t="s">
        <v>369</v>
      </c>
      <c r="DP4" s="187" t="s">
        <v>182</v>
      </c>
      <c r="DQ4" s="84" t="s">
        <v>939</v>
      </c>
      <c r="DR4" s="85" t="s">
        <v>368</v>
      </c>
      <c r="DS4" s="85" t="s">
        <v>369</v>
      </c>
      <c r="DT4" s="85" t="s">
        <v>899</v>
      </c>
      <c r="DU4" s="85" t="s">
        <v>393</v>
      </c>
      <c r="DV4" s="85" t="s">
        <v>368</v>
      </c>
      <c r="DW4" s="85" t="s">
        <v>369</v>
      </c>
      <c r="DX4" s="187" t="s">
        <v>182</v>
      </c>
      <c r="DY4" s="84" t="s">
        <v>939</v>
      </c>
      <c r="DZ4" s="85" t="s">
        <v>368</v>
      </c>
      <c r="EA4" s="85" t="s">
        <v>369</v>
      </c>
      <c r="EB4" s="85" t="s">
        <v>899</v>
      </c>
      <c r="EC4" s="85" t="s">
        <v>393</v>
      </c>
      <c r="ED4" s="85" t="s">
        <v>368</v>
      </c>
      <c r="EE4" s="85" t="s">
        <v>369</v>
      </c>
      <c r="EF4" s="187" t="s">
        <v>182</v>
      </c>
      <c r="EG4" s="84" t="s">
        <v>939</v>
      </c>
      <c r="EH4" s="85" t="s">
        <v>368</v>
      </c>
      <c r="EI4" s="85" t="s">
        <v>369</v>
      </c>
      <c r="EJ4" s="85" t="s">
        <v>899</v>
      </c>
      <c r="EK4" s="85" t="s">
        <v>393</v>
      </c>
      <c r="EL4" s="85" t="s">
        <v>368</v>
      </c>
      <c r="EM4" s="85" t="s">
        <v>369</v>
      </c>
      <c r="EN4" s="187" t="s">
        <v>182</v>
      </c>
      <c r="EO4" s="84" t="s">
        <v>939</v>
      </c>
      <c r="EP4" s="85" t="s">
        <v>368</v>
      </c>
      <c r="EQ4" s="85" t="s">
        <v>369</v>
      </c>
      <c r="ER4" s="85" t="s">
        <v>899</v>
      </c>
      <c r="ES4" s="85" t="s">
        <v>393</v>
      </c>
      <c r="ET4" s="85" t="s">
        <v>368</v>
      </c>
      <c r="EU4" s="85" t="s">
        <v>369</v>
      </c>
      <c r="EV4" s="187" t="s">
        <v>182</v>
      </c>
      <c r="EW4" s="84" t="s">
        <v>939</v>
      </c>
      <c r="EX4" s="85" t="s">
        <v>368</v>
      </c>
      <c r="EY4" s="85" t="s">
        <v>369</v>
      </c>
      <c r="EZ4" s="85" t="s">
        <v>899</v>
      </c>
      <c r="FA4" s="85" t="s">
        <v>393</v>
      </c>
      <c r="FB4" s="85" t="s">
        <v>368</v>
      </c>
      <c r="FC4" s="85" t="s">
        <v>369</v>
      </c>
      <c r="FD4" s="187" t="s">
        <v>182</v>
      </c>
    </row>
    <row r="5">
      <c r="A5" s="738">
        <f t="shared" ref="A5:A13" si="1567">IF(D5=0,0,B5*(C5^3)/(D5))</f>
        <v>2700</v>
      </c>
      <c r="B5" s="4">
        <v>30</v>
      </c>
      <c r="C5" s="4">
        <v>30</v>
      </c>
      <c r="D5" s="739">
        <f>D3</f>
        <v>300</v>
      </c>
      <c r="E5" s="740">
        <f t="shared" ref="E5:E13" si="1568">IF(H5=0,0,F5*(G5^3)/(H5))</f>
        <v>0</v>
      </c>
      <c r="F5" s="4"/>
      <c r="G5" s="4"/>
      <c r="H5" s="121"/>
      <c r="I5" s="738">
        <f t="shared" ref="I5:I13" si="1569">IF(L5=0,0,J5*(K5^3)/(L5))</f>
        <v>2700</v>
      </c>
      <c r="J5" s="44">
        <v>30</v>
      </c>
      <c r="K5" s="44">
        <v>30</v>
      </c>
      <c r="L5" s="739">
        <f>L3</f>
        <v>300</v>
      </c>
      <c r="M5" s="740">
        <f t="shared" ref="M5:M13" si="1570">IF(P5=0,0,N5*(O5^3)/(P5))</f>
        <v>0</v>
      </c>
      <c r="N5" s="4"/>
      <c r="O5" s="4"/>
      <c r="P5" s="121"/>
      <c r="Q5" s="738">
        <f t="shared" ref="Q5:Q13" si="1571">IF(T5=0,0,R5*(S5^3)/(T5))</f>
        <v>0</v>
      </c>
      <c r="R5" s="44"/>
      <c r="S5" s="44"/>
      <c r="T5" s="739"/>
      <c r="U5" s="740">
        <f t="shared" ref="U5:U13" si="1572">IF(X5=0,0,V5*(W5^3)/(X5))</f>
        <v>0</v>
      </c>
      <c r="V5" s="4"/>
      <c r="W5" s="4"/>
      <c r="X5" s="121"/>
      <c r="Y5" s="738">
        <f t="shared" ref="Y5:Y13" si="1573">IF(AB5=0,0,Z5*(AA5^3)/(AB5))</f>
        <v>0</v>
      </c>
      <c r="Z5" s="44"/>
      <c r="AA5" s="44"/>
      <c r="AB5" s="739"/>
      <c r="AC5" s="740">
        <f t="shared" ref="AC5:AC13" si="1574">IF(AF5=0,0,AD5*(AE5^3)/(AF5))</f>
        <v>0</v>
      </c>
      <c r="AD5" s="4"/>
      <c r="AE5" s="4"/>
      <c r="AF5" s="121"/>
      <c r="AG5" s="738">
        <f t="shared" ref="AG5:AG13" si="1575">IF(AJ5=0,0,AH5*(AI5^3)/(AJ5))</f>
        <v>0</v>
      </c>
      <c r="AH5" s="44"/>
      <c r="AI5" s="44"/>
      <c r="AJ5" s="739"/>
      <c r="AK5" s="740">
        <f t="shared" ref="AK5:AK13" si="1576">IF(AN5=0,0,AL5*(AM5^3)/(AN5))</f>
        <v>0</v>
      </c>
      <c r="AL5" s="4"/>
      <c r="AM5" s="4"/>
      <c r="AN5" s="121"/>
      <c r="AO5" s="738">
        <f t="shared" ref="AO5:AO13" si="1577">IF(AR5=0,0,AP5*(AQ5^3)/(AR5))</f>
        <v>0</v>
      </c>
      <c r="AP5" s="44"/>
      <c r="AQ5" s="44"/>
      <c r="AR5" s="739"/>
      <c r="AS5" s="740">
        <f t="shared" ref="AS5:AS13" si="1578">IF(AV5=0,0,AT5*(AU5^3)/(AV5))</f>
        <v>0</v>
      </c>
      <c r="AT5" s="4"/>
      <c r="AU5" s="4"/>
      <c r="AV5" s="121"/>
      <c r="AW5" s="738">
        <f t="shared" ref="AW5:AW13" si="1579">IF(AZ5=0,0,AX5*(AY5^3)/(AZ5))</f>
        <v>0</v>
      </c>
      <c r="AX5" s="4"/>
      <c r="AY5" s="4"/>
      <c r="AZ5" s="739">
        <f>AZ3</f>
        <v>0</v>
      </c>
      <c r="BA5" s="740">
        <f t="shared" ref="BA5:BA13" si="1580">IF(BD5=0,0,BB5*(BC5^3)/(BD5))</f>
        <v>0</v>
      </c>
      <c r="BB5" s="4"/>
      <c r="BC5" s="4"/>
      <c r="BD5" s="121"/>
      <c r="BE5" s="738">
        <f t="shared" ref="BE5:BE13" si="1581">IF(BH5=0,0,BF5*(BG5^3)/(BH5))</f>
        <v>0</v>
      </c>
      <c r="BF5" s="4"/>
      <c r="BG5" s="4"/>
      <c r="BH5" s="739">
        <f>BH3</f>
        <v>0</v>
      </c>
      <c r="BI5" s="740">
        <f t="shared" ref="BI5:BI13" si="1582">IF(BL5=0,0,BJ5*(BK5^3)/(BL5))</f>
        <v>0</v>
      </c>
      <c r="BJ5" s="4"/>
      <c r="BK5" s="4"/>
      <c r="BL5" s="121"/>
      <c r="BM5" s="738">
        <f>IF(BP5=0,0,BN5*(BO5^3)/(BP5))</f>
        <v>0</v>
      </c>
      <c r="BN5" s="4"/>
      <c r="BO5" s="4"/>
      <c r="BP5" s="739">
        <f>BP3</f>
        <v>0</v>
      </c>
      <c r="BQ5" s="740">
        <f t="shared" ref="BQ5:BQ13" si="1583">IF(BT5=0,0,BR5*(BS5^3)/(BT5))</f>
        <v>0</v>
      </c>
      <c r="BR5" s="4"/>
      <c r="BS5" s="4"/>
      <c r="BT5" s="121"/>
      <c r="BU5" s="738">
        <f t="shared" ref="BU5:BU13" si="1584">IF(BX5=0,0,BV5*(BW5^3)/(BX5))</f>
        <v>0</v>
      </c>
      <c r="BV5" s="4">
        <v>20</v>
      </c>
      <c r="BW5" s="4">
        <v>604</v>
      </c>
      <c r="BX5" s="739">
        <f>BX3</f>
        <v>0</v>
      </c>
      <c r="BY5" s="740">
        <f t="shared" ref="BY5:BY13" si="1585">IF(CB5=0,0,BZ5*(CA5^3)/(CB5))</f>
        <v>0</v>
      </c>
      <c r="BZ5" s="4"/>
      <c r="CA5" s="4"/>
      <c r="CB5" s="121"/>
      <c r="CC5" s="738">
        <f t="shared" ref="CC5:CC13" si="1586">IF(CF5=0,0,CD5*(CE5^3)/(CF5))</f>
        <v>0</v>
      </c>
      <c r="CD5" s="4"/>
      <c r="CE5" s="4"/>
      <c r="CF5" s="739">
        <f>CF3</f>
        <v>0</v>
      </c>
      <c r="CG5" s="740">
        <f t="shared" ref="CG5:CG13" si="1587">IF(CJ5=0,0,CH5*(CI5^3)/(CJ5))</f>
        <v>0</v>
      </c>
      <c r="CH5" s="4"/>
      <c r="CI5" s="4"/>
      <c r="CJ5" s="121"/>
      <c r="CK5" s="738">
        <f t="shared" ref="CK5:CK13" si="1588">IF(CN5=0,0,CL5*(CM5^3)/(CN5))</f>
        <v>0</v>
      </c>
      <c r="CL5" s="4"/>
      <c r="CM5" s="4"/>
      <c r="CN5" s="739">
        <f>CN3</f>
        <v>0</v>
      </c>
      <c r="CO5" s="740">
        <f t="shared" ref="CO5:CO13" si="1589">IF(CR5=0,0,CP5*(CQ5^3)/(CR5))</f>
        <v>0</v>
      </c>
      <c r="CP5" s="4"/>
      <c r="CQ5" s="4"/>
      <c r="CR5" s="121"/>
      <c r="CS5" s="738">
        <f t="shared" ref="CS5:CS13" si="1590">IF(CV5=0,0,CT5*(CU5^3)/(CV5))</f>
        <v>0</v>
      </c>
      <c r="CT5" s="4"/>
      <c r="CU5" s="4"/>
      <c r="CV5" s="739">
        <f>CV3</f>
        <v>0</v>
      </c>
      <c r="CW5" s="740">
        <f t="shared" ref="CW5:CW13" si="1591">IF(CZ5=0,0,CX5*(CY5^3)/(CZ5))</f>
        <v>0</v>
      </c>
      <c r="CX5" s="4"/>
      <c r="CY5" s="4"/>
      <c r="CZ5" s="121"/>
      <c r="DA5" s="738">
        <f t="shared" ref="DA5:DA13" si="1592">IF(DD5=0,0,DB5*(DC5^3)/(DD5))</f>
        <v>0</v>
      </c>
      <c r="DB5" s="4">
        <v>20</v>
      </c>
      <c r="DC5" s="4">
        <v>700</v>
      </c>
      <c r="DD5" s="739">
        <f>DD3</f>
        <v>0</v>
      </c>
      <c r="DE5" s="740">
        <f t="shared" ref="DE5:DE13" si="1593">IF(DH5=0,0,DF5*(DG5^3)/(DH5))</f>
        <v>0</v>
      </c>
      <c r="DF5" s="4"/>
      <c r="DG5" s="4"/>
      <c r="DH5" s="121"/>
      <c r="DI5" s="738">
        <f t="shared" ref="DI5:DI13" si="1594">IF(DL5=0,0,DJ5*(DK5^3)/(DL5))</f>
        <v>0</v>
      </c>
      <c r="DJ5" s="4"/>
      <c r="DK5" s="4"/>
      <c r="DL5" s="739">
        <f>DL3</f>
        <v>0</v>
      </c>
      <c r="DM5" s="740">
        <f t="shared" ref="DM5:DM13" si="1595">IF(DP5=0,0,DN5*(DO5^3)/(DP5))</f>
        <v>0</v>
      </c>
      <c r="DN5" s="4"/>
      <c r="DO5" s="4"/>
      <c r="DP5" s="121"/>
      <c r="DQ5" s="738">
        <f t="shared" ref="DQ5:DQ13" si="1596">IF(DT5=0,0,DR5*(DS5^3)/(DT5))</f>
        <v>0</v>
      </c>
      <c r="DR5" s="4">
        <v>20</v>
      </c>
      <c r="DS5" s="4">
        <v>262</v>
      </c>
      <c r="DT5" s="739">
        <f>DT3</f>
        <v>0</v>
      </c>
      <c r="DU5" s="740">
        <f t="shared" ref="DU5:DU13" si="1597">IF(DX5=0,0,DV5*(DW5^3)/(DX5))</f>
        <v>0</v>
      </c>
      <c r="DV5" s="4"/>
      <c r="DW5" s="4"/>
      <c r="DX5" s="121"/>
      <c r="DY5" s="738">
        <f t="shared" ref="DY5:DY13" si="1598">IF(EB5=0,0,DZ5*(EA5^3)/(EB5))</f>
        <v>0</v>
      </c>
      <c r="DZ5" s="4"/>
      <c r="EA5" s="4"/>
      <c r="EB5" s="739">
        <f>EB3</f>
        <v>0</v>
      </c>
      <c r="EC5" s="740">
        <f t="shared" ref="EC5:EC13" si="1599">IF(EF5=0,0,ED5*(EE5^3)/(EF5))</f>
        <v>0</v>
      </c>
      <c r="ED5" s="4"/>
      <c r="EE5" s="4"/>
      <c r="EF5" s="121"/>
      <c r="EG5" s="738">
        <f t="shared" ref="EG5:EG13" si="1600">IF(EJ5=0,0,EH5*(EI5^3)/(EJ5))</f>
        <v>0</v>
      </c>
      <c r="EH5" s="4"/>
      <c r="EI5" s="4"/>
      <c r="EJ5" s="739">
        <f>EJ3</f>
        <v>0</v>
      </c>
      <c r="EK5" s="740">
        <f t="shared" ref="EK5:EK13" si="1601">IF(EN5=0,0,EL5*(EM5^3)/(EN5))</f>
        <v>0</v>
      </c>
      <c r="EL5" s="4"/>
      <c r="EM5" s="4"/>
      <c r="EN5" s="121"/>
      <c r="EO5" s="738">
        <f t="shared" ref="EO5:EO13" si="1602">IF(ER5=0,0,EP5*(EQ5^3)/(ER5))</f>
        <v>0</v>
      </c>
      <c r="EP5" s="4"/>
      <c r="EQ5" s="4"/>
      <c r="ER5" s="739">
        <f>ER3</f>
        <v>0</v>
      </c>
      <c r="ES5" s="740">
        <f t="shared" ref="ES5:ES13" si="1603">IF(EV5=0,0,ET5*(EU5^3)/(EV5))</f>
        <v>0</v>
      </c>
      <c r="ET5" s="4"/>
      <c r="EU5" s="4"/>
      <c r="EV5" s="121"/>
      <c r="EW5" s="738">
        <f t="shared" ref="EW5:EW13" si="1604">IF(EZ5=0,0,EX5*(EY5^3)/(EZ5))</f>
        <v>0</v>
      </c>
      <c r="EX5" s="4"/>
      <c r="EY5" s="4"/>
      <c r="EZ5" s="739">
        <f>EZ3</f>
        <v>0</v>
      </c>
      <c r="FA5" s="740">
        <f t="shared" ref="FA5:FA13" si="1605">IF(FD5=0,0,FB5*(FC5^3)/(FD5))</f>
        <v>0</v>
      </c>
      <c r="FB5" s="4"/>
      <c r="FC5" s="4"/>
      <c r="FD5" s="121"/>
    </row>
    <row r="6">
      <c r="A6" s="738">
        <f t="shared" si="1567"/>
        <v>2700</v>
      </c>
      <c r="B6" s="4">
        <v>30</v>
      </c>
      <c r="C6" s="4">
        <v>30</v>
      </c>
      <c r="D6" s="85">
        <f>D5</f>
        <v>300</v>
      </c>
      <c r="E6" s="740">
        <f t="shared" si="1568"/>
        <v>0</v>
      </c>
      <c r="F6" s="85"/>
      <c r="G6" s="85"/>
      <c r="H6" s="187"/>
      <c r="I6" s="738">
        <f t="shared" si="1569"/>
        <v>2700</v>
      </c>
      <c r="J6" s="44">
        <v>30</v>
      </c>
      <c r="K6" s="44">
        <v>30</v>
      </c>
      <c r="L6" s="85">
        <f t="shared" ref="L6:L7" si="1606">L5</f>
        <v>300</v>
      </c>
      <c r="M6" s="740">
        <f t="shared" si="1570"/>
        <v>0</v>
      </c>
      <c r="N6" s="85"/>
      <c r="O6" s="85"/>
      <c r="P6" s="187"/>
      <c r="Q6" s="738">
        <f t="shared" si="1571"/>
        <v>0</v>
      </c>
      <c r="R6" s="44"/>
      <c r="S6" s="44"/>
      <c r="T6" s="85"/>
      <c r="U6" s="740">
        <f t="shared" si="1572"/>
        <v>0</v>
      </c>
      <c r="V6" s="85"/>
      <c r="W6" s="85"/>
      <c r="X6" s="187"/>
      <c r="Y6" s="738">
        <f t="shared" si="1573"/>
        <v>0</v>
      </c>
      <c r="Z6" s="44"/>
      <c r="AA6" s="44"/>
      <c r="AB6" s="85"/>
      <c r="AC6" s="740">
        <f t="shared" si="1574"/>
        <v>0</v>
      </c>
      <c r="AD6" s="85"/>
      <c r="AE6" s="85"/>
      <c r="AF6" s="187"/>
      <c r="AG6" s="738">
        <f t="shared" si="1575"/>
        <v>0</v>
      </c>
      <c r="AH6" s="44"/>
      <c r="AI6" s="44"/>
      <c r="AJ6" s="85"/>
      <c r="AK6" s="740">
        <f t="shared" si="1576"/>
        <v>0</v>
      </c>
      <c r="AL6" s="85"/>
      <c r="AM6" s="85"/>
      <c r="AN6" s="187"/>
      <c r="AO6" s="738">
        <f t="shared" si="1577"/>
        <v>0</v>
      </c>
      <c r="AP6" s="44"/>
      <c r="AQ6" s="44"/>
      <c r="AR6" s="85"/>
      <c r="AS6" s="740">
        <f t="shared" si="1578"/>
        <v>0</v>
      </c>
      <c r="AT6" s="85"/>
      <c r="AU6" s="85"/>
      <c r="AV6" s="187"/>
      <c r="AW6" s="738">
        <f t="shared" si="1579"/>
        <v>0</v>
      </c>
      <c r="AX6" s="85"/>
      <c r="AY6" s="85"/>
      <c r="AZ6" s="85">
        <f>AZ5</f>
        <v>0</v>
      </c>
      <c r="BA6" s="740">
        <f t="shared" si="1580"/>
        <v>0</v>
      </c>
      <c r="BB6" s="85"/>
      <c r="BC6" s="85"/>
      <c r="BD6" s="187"/>
      <c r="BE6" s="738">
        <f t="shared" si="1581"/>
        <v>0</v>
      </c>
      <c r="BF6" s="4"/>
      <c r="BG6" s="4"/>
      <c r="BH6" s="85">
        <f t="shared" ref="BH6:BH7" si="1607">BH5</f>
        <v>0</v>
      </c>
      <c r="BI6" s="740">
        <f t="shared" si="1582"/>
        <v>0</v>
      </c>
      <c r="BJ6" s="85"/>
      <c r="BK6" s="85"/>
      <c r="BL6" s="187"/>
      <c r="BM6" s="738">
        <f>594252*6</f>
        <v>3565512</v>
      </c>
      <c r="BN6" s="4"/>
      <c r="BO6" s="4"/>
      <c r="BP6" s="85">
        <f>BP5</f>
        <v>0</v>
      </c>
      <c r="BQ6" s="740">
        <f t="shared" si="1583"/>
        <v>0</v>
      </c>
      <c r="BR6" s="85"/>
      <c r="BS6" s="85"/>
      <c r="BT6" s="187"/>
      <c r="BU6" s="738">
        <f t="shared" si="1584"/>
        <v>0</v>
      </c>
      <c r="BV6" s="85"/>
      <c r="BW6" s="85"/>
      <c r="BX6" s="85"/>
      <c r="BY6" s="740">
        <f t="shared" si="1585"/>
        <v>0</v>
      </c>
      <c r="BZ6" s="85"/>
      <c r="CA6" s="85"/>
      <c r="CB6" s="187"/>
      <c r="CC6" s="738">
        <f t="shared" si="1586"/>
        <v>0</v>
      </c>
      <c r="CD6" s="85"/>
      <c r="CE6" s="85"/>
      <c r="CF6" s="85">
        <f t="shared" ref="CF6:CF7" si="1608">CF5</f>
        <v>0</v>
      </c>
      <c r="CG6" s="740">
        <f t="shared" si="1587"/>
        <v>0</v>
      </c>
      <c r="CH6" s="85"/>
      <c r="CI6" s="85"/>
      <c r="CJ6" s="187"/>
      <c r="CK6" s="738">
        <f t="shared" si="1588"/>
        <v>0</v>
      </c>
      <c r="CL6" s="85"/>
      <c r="CM6" s="85"/>
      <c r="CN6" s="85">
        <f>CN5</f>
        <v>0</v>
      </c>
      <c r="CO6" s="740">
        <f t="shared" si="1589"/>
        <v>0</v>
      </c>
      <c r="CP6" s="85"/>
      <c r="CQ6" s="85"/>
      <c r="CR6" s="187"/>
      <c r="CS6" s="738">
        <f t="shared" si="1590"/>
        <v>0</v>
      </c>
      <c r="CT6" s="85"/>
      <c r="CU6" s="85"/>
      <c r="CV6" s="85">
        <f>CV5</f>
        <v>0</v>
      </c>
      <c r="CW6" s="740">
        <f t="shared" si="1591"/>
        <v>0</v>
      </c>
      <c r="CX6" s="85"/>
      <c r="CY6" s="85"/>
      <c r="CZ6" s="187"/>
      <c r="DA6" s="738">
        <f t="shared" si="1592"/>
        <v>0</v>
      </c>
      <c r="DB6" s="85"/>
      <c r="DC6" s="85"/>
      <c r="DD6" s="85"/>
      <c r="DE6" s="740">
        <f t="shared" si="1593"/>
        <v>0</v>
      </c>
      <c r="DF6" s="85"/>
      <c r="DG6" s="85"/>
      <c r="DH6" s="187"/>
      <c r="DI6" s="738">
        <f t="shared" si="1594"/>
        <v>0</v>
      </c>
      <c r="DJ6" s="85"/>
      <c r="DK6" s="85"/>
      <c r="DL6" s="85">
        <f t="shared" ref="DL6:DL7" si="1609">DL5</f>
        <v>0</v>
      </c>
      <c r="DM6" s="740">
        <f t="shared" si="1595"/>
        <v>0</v>
      </c>
      <c r="DN6" s="85"/>
      <c r="DO6" s="85"/>
      <c r="DP6" s="187"/>
      <c r="DQ6" s="738">
        <f t="shared" si="1596"/>
        <v>0</v>
      </c>
      <c r="DR6" s="85"/>
      <c r="DS6" s="85"/>
      <c r="DT6" s="85"/>
      <c r="DU6" s="740">
        <f t="shared" si="1597"/>
        <v>0</v>
      </c>
      <c r="DV6" s="85"/>
      <c r="DW6" s="85"/>
      <c r="DX6" s="187"/>
      <c r="DY6" s="738">
        <f t="shared" si="1598"/>
        <v>0</v>
      </c>
      <c r="DZ6" s="85"/>
      <c r="EA6" s="85"/>
      <c r="EB6" s="85">
        <f t="shared" ref="EB6:EB7" si="1610">EB5</f>
        <v>0</v>
      </c>
      <c r="EC6" s="740">
        <f t="shared" si="1599"/>
        <v>0</v>
      </c>
      <c r="ED6" s="85"/>
      <c r="EE6" s="85"/>
      <c r="EF6" s="187"/>
      <c r="EG6" s="738">
        <f t="shared" si="1600"/>
        <v>0</v>
      </c>
      <c r="EH6" s="85"/>
      <c r="EI6" s="85"/>
      <c r="EJ6" s="85"/>
      <c r="EK6" s="740">
        <f t="shared" si="1601"/>
        <v>0</v>
      </c>
      <c r="EL6" s="85"/>
      <c r="EM6" s="85"/>
      <c r="EN6" s="187"/>
      <c r="EO6" s="738">
        <f t="shared" si="1602"/>
        <v>0</v>
      </c>
      <c r="EP6" s="85"/>
      <c r="EQ6" s="85"/>
      <c r="ER6" s="85">
        <f t="shared" ref="ER6:ER7" si="1611">ER5</f>
        <v>0</v>
      </c>
      <c r="ES6" s="740">
        <f t="shared" si="1603"/>
        <v>0</v>
      </c>
      <c r="ET6" s="85"/>
      <c r="EU6" s="85"/>
      <c r="EV6" s="187"/>
      <c r="EW6" s="738">
        <f t="shared" si="1604"/>
        <v>0</v>
      </c>
      <c r="EX6" s="85"/>
      <c r="EY6" s="85"/>
      <c r="EZ6" s="85"/>
      <c r="FA6" s="740">
        <f t="shared" si="1605"/>
        <v>0</v>
      </c>
      <c r="FB6" s="85"/>
      <c r="FC6" s="85"/>
      <c r="FD6" s="187"/>
    </row>
    <row r="7">
      <c r="A7" s="738">
        <f t="shared" si="1567"/>
        <v>2700</v>
      </c>
      <c r="B7" s="4">
        <v>30</v>
      </c>
      <c r="C7" s="4">
        <v>30</v>
      </c>
      <c r="D7" s="85">
        <v>300</v>
      </c>
      <c r="E7" s="740">
        <f t="shared" si="1568"/>
        <v>0</v>
      </c>
      <c r="F7" s="85"/>
      <c r="G7" s="85"/>
      <c r="H7" s="187"/>
      <c r="I7" s="738">
        <f t="shared" si="1569"/>
        <v>2700</v>
      </c>
      <c r="J7" s="44">
        <v>30</v>
      </c>
      <c r="K7" s="44">
        <v>30</v>
      </c>
      <c r="L7" s="85">
        <f t="shared" si="1606"/>
        <v>300</v>
      </c>
      <c r="M7" s="740">
        <f t="shared" si="1570"/>
        <v>0</v>
      </c>
      <c r="N7" s="85"/>
      <c r="O7" s="85"/>
      <c r="P7" s="187"/>
      <c r="Q7" s="738">
        <f t="shared" si="1571"/>
        <v>0</v>
      </c>
      <c r="R7" s="44"/>
      <c r="S7" s="44"/>
      <c r="T7" s="85"/>
      <c r="U7" s="740">
        <f t="shared" si="1572"/>
        <v>0</v>
      </c>
      <c r="V7" s="85"/>
      <c r="W7" s="85"/>
      <c r="X7" s="187"/>
      <c r="Y7" s="738">
        <f t="shared" si="1573"/>
        <v>0</v>
      </c>
      <c r="Z7" s="44"/>
      <c r="AA7" s="44"/>
      <c r="AB7" s="85"/>
      <c r="AC7" s="740">
        <f t="shared" si="1574"/>
        <v>0</v>
      </c>
      <c r="AD7" s="85"/>
      <c r="AE7" s="85"/>
      <c r="AF7" s="187"/>
      <c r="AG7" s="738">
        <f t="shared" si="1575"/>
        <v>0</v>
      </c>
      <c r="AH7" s="44"/>
      <c r="AI7" s="44"/>
      <c r="AJ7" s="85"/>
      <c r="AK7" s="740">
        <f t="shared" si="1576"/>
        <v>0</v>
      </c>
      <c r="AL7" s="85"/>
      <c r="AM7" s="85"/>
      <c r="AN7" s="187"/>
      <c r="AO7" s="738">
        <f t="shared" si="1577"/>
        <v>0</v>
      </c>
      <c r="AP7" s="44"/>
      <c r="AQ7" s="44"/>
      <c r="AR7" s="85"/>
      <c r="AS7" s="740">
        <f t="shared" si="1578"/>
        <v>0</v>
      </c>
      <c r="AT7" s="85"/>
      <c r="AU7" s="85"/>
      <c r="AV7" s="187"/>
      <c r="AW7" s="738">
        <f t="shared" si="1579"/>
        <v>0</v>
      </c>
      <c r="AX7" s="85"/>
      <c r="AY7" s="85"/>
      <c r="AZ7" s="85"/>
      <c r="BA7" s="740">
        <f t="shared" si="1580"/>
        <v>0</v>
      </c>
      <c r="BB7" s="85"/>
      <c r="BC7" s="85"/>
      <c r="BD7" s="187"/>
      <c r="BE7" s="738">
        <f t="shared" si="1581"/>
        <v>0</v>
      </c>
      <c r="BF7" s="4"/>
      <c r="BG7" s="4"/>
      <c r="BH7" s="85">
        <f t="shared" si="1607"/>
        <v>0</v>
      </c>
      <c r="BI7" s="740">
        <f t="shared" si="1582"/>
        <v>0</v>
      </c>
      <c r="BJ7" s="85"/>
      <c r="BK7" s="85"/>
      <c r="BL7" s="187"/>
      <c r="BM7" s="738">
        <f t="shared" ref="BM7:BM13" si="1612">IF(BP7=0,0,BN7*(BO7^3)/(BP7))</f>
        <v>0</v>
      </c>
      <c r="BN7" s="4"/>
      <c r="BO7" s="85"/>
      <c r="BP7" s="85"/>
      <c r="BQ7" s="740">
        <f t="shared" si="1583"/>
        <v>0</v>
      </c>
      <c r="BR7" s="85"/>
      <c r="BS7" s="85"/>
      <c r="BT7" s="187"/>
      <c r="BU7" s="738">
        <f t="shared" si="1584"/>
        <v>0</v>
      </c>
      <c r="BV7" s="85"/>
      <c r="BW7" s="85"/>
      <c r="BX7" s="85"/>
      <c r="BY7" s="740">
        <f t="shared" si="1585"/>
        <v>0</v>
      </c>
      <c r="BZ7" s="85"/>
      <c r="CA7" s="85"/>
      <c r="CB7" s="187"/>
      <c r="CC7" s="738">
        <f t="shared" si="1586"/>
        <v>0</v>
      </c>
      <c r="CD7" s="85"/>
      <c r="CE7" s="85"/>
      <c r="CF7" s="85">
        <f t="shared" si="1608"/>
        <v>0</v>
      </c>
      <c r="CG7" s="740">
        <f t="shared" si="1587"/>
        <v>0</v>
      </c>
      <c r="CH7" s="85"/>
      <c r="CI7" s="85"/>
      <c r="CJ7" s="187"/>
      <c r="CK7" s="738">
        <f t="shared" si="1588"/>
        <v>0</v>
      </c>
      <c r="CL7" s="85"/>
      <c r="CM7" s="85"/>
      <c r="CN7" s="85"/>
      <c r="CO7" s="740">
        <f t="shared" si="1589"/>
        <v>0</v>
      </c>
      <c r="CP7" s="85"/>
      <c r="CQ7" s="85"/>
      <c r="CR7" s="187"/>
      <c r="CS7" s="738">
        <f t="shared" si="1590"/>
        <v>0</v>
      </c>
      <c r="CT7" s="85"/>
      <c r="CU7" s="85"/>
      <c r="CV7" s="85"/>
      <c r="CW7" s="740">
        <f t="shared" si="1591"/>
        <v>0</v>
      </c>
      <c r="CX7" s="85"/>
      <c r="CY7" s="85"/>
      <c r="CZ7" s="187"/>
      <c r="DA7" s="738">
        <f t="shared" si="1592"/>
        <v>0</v>
      </c>
      <c r="DB7" s="85"/>
      <c r="DC7" s="85"/>
      <c r="DD7" s="85"/>
      <c r="DE7" s="740">
        <f t="shared" si="1593"/>
        <v>0</v>
      </c>
      <c r="DF7" s="85"/>
      <c r="DG7" s="85"/>
      <c r="DH7" s="187"/>
      <c r="DI7" s="738">
        <f t="shared" si="1594"/>
        <v>0</v>
      </c>
      <c r="DJ7" s="85"/>
      <c r="DK7" s="85"/>
      <c r="DL7" s="85">
        <f t="shared" si="1609"/>
        <v>0</v>
      </c>
      <c r="DM7" s="740">
        <f t="shared" si="1595"/>
        <v>0</v>
      </c>
      <c r="DN7" s="85"/>
      <c r="DO7" s="85"/>
      <c r="DP7" s="187"/>
      <c r="DQ7" s="738">
        <f t="shared" si="1596"/>
        <v>0</v>
      </c>
      <c r="DR7" s="85"/>
      <c r="DS7" s="85"/>
      <c r="DT7" s="85"/>
      <c r="DU7" s="740">
        <f t="shared" si="1597"/>
        <v>0</v>
      </c>
      <c r="DV7" s="85"/>
      <c r="DW7" s="85"/>
      <c r="DX7" s="187"/>
      <c r="DY7" s="738">
        <f t="shared" si="1598"/>
        <v>0</v>
      </c>
      <c r="DZ7" s="85"/>
      <c r="EA7" s="85"/>
      <c r="EB7" s="85">
        <f t="shared" si="1610"/>
        <v>0</v>
      </c>
      <c r="EC7" s="740">
        <f t="shared" si="1599"/>
        <v>0</v>
      </c>
      <c r="ED7" s="85"/>
      <c r="EE7" s="85"/>
      <c r="EF7" s="187"/>
      <c r="EG7" s="738">
        <f t="shared" si="1600"/>
        <v>0</v>
      </c>
      <c r="EH7" s="85"/>
      <c r="EI7" s="85"/>
      <c r="EJ7" s="85"/>
      <c r="EK7" s="740">
        <f t="shared" si="1601"/>
        <v>0</v>
      </c>
      <c r="EL7" s="85"/>
      <c r="EM7" s="85"/>
      <c r="EN7" s="187"/>
      <c r="EO7" s="738">
        <f t="shared" si="1602"/>
        <v>0</v>
      </c>
      <c r="EP7" s="85"/>
      <c r="EQ7" s="85"/>
      <c r="ER7" s="85">
        <f t="shared" si="1611"/>
        <v>0</v>
      </c>
      <c r="ES7" s="740">
        <f t="shared" si="1603"/>
        <v>0</v>
      </c>
      <c r="ET7" s="85"/>
      <c r="EU7" s="85"/>
      <c r="EV7" s="187"/>
      <c r="EW7" s="738">
        <f t="shared" si="1604"/>
        <v>0</v>
      </c>
      <c r="EX7" s="85"/>
      <c r="EY7" s="85"/>
      <c r="EZ7" s="85"/>
      <c r="FA7" s="740">
        <f t="shared" si="1605"/>
        <v>0</v>
      </c>
      <c r="FB7" s="85"/>
      <c r="FC7" s="85"/>
      <c r="FD7" s="187"/>
    </row>
    <row r="8">
      <c r="A8" s="738">
        <f t="shared" si="1567"/>
        <v>0</v>
      </c>
      <c r="B8" s="85"/>
      <c r="C8" s="85"/>
      <c r="D8" s="85"/>
      <c r="E8" s="740">
        <f t="shared" si="1568"/>
        <v>0</v>
      </c>
      <c r="F8" s="85"/>
      <c r="G8" s="85"/>
      <c r="H8" s="187"/>
      <c r="I8" s="738">
        <f t="shared" si="1569"/>
        <v>0</v>
      </c>
      <c r="J8" s="85"/>
      <c r="K8" s="85"/>
      <c r="L8" s="85"/>
      <c r="M8" s="740">
        <f t="shared" si="1570"/>
        <v>0</v>
      </c>
      <c r="N8" s="85"/>
      <c r="O8" s="85"/>
      <c r="P8" s="187"/>
      <c r="Q8" s="738">
        <f t="shared" si="1571"/>
        <v>0</v>
      </c>
      <c r="R8" s="85"/>
      <c r="S8" s="85"/>
      <c r="T8" s="85"/>
      <c r="U8" s="740">
        <f t="shared" si="1572"/>
        <v>0</v>
      </c>
      <c r="V8" s="85"/>
      <c r="W8" s="85"/>
      <c r="X8" s="187"/>
      <c r="Y8" s="738">
        <f t="shared" si="1573"/>
        <v>0</v>
      </c>
      <c r="Z8" s="4"/>
      <c r="AA8" s="4"/>
      <c r="AB8" s="85"/>
      <c r="AC8" s="740">
        <f t="shared" si="1574"/>
        <v>0</v>
      </c>
      <c r="AD8" s="85"/>
      <c r="AE8" s="85"/>
      <c r="AF8" s="187"/>
      <c r="AG8" s="738">
        <f t="shared" si="1575"/>
        <v>0</v>
      </c>
      <c r="AH8" s="85"/>
      <c r="AI8" s="85"/>
      <c r="AJ8" s="85"/>
      <c r="AK8" s="740">
        <f t="shared" si="1576"/>
        <v>0</v>
      </c>
      <c r="AL8" s="85"/>
      <c r="AM8" s="85"/>
      <c r="AN8" s="187"/>
      <c r="AO8" s="738">
        <f t="shared" si="1577"/>
        <v>0</v>
      </c>
      <c r="AP8" s="4"/>
      <c r="AQ8" s="85"/>
      <c r="AR8" s="85"/>
      <c r="AS8" s="740">
        <f t="shared" si="1578"/>
        <v>0</v>
      </c>
      <c r="AT8" s="85"/>
      <c r="AU8" s="85"/>
      <c r="AV8" s="187"/>
      <c r="AW8" s="738">
        <f t="shared" si="1579"/>
        <v>0</v>
      </c>
      <c r="AX8" s="85"/>
      <c r="AY8" s="85"/>
      <c r="AZ8" s="85"/>
      <c r="BA8" s="740">
        <f t="shared" si="1580"/>
        <v>0</v>
      </c>
      <c r="BB8" s="85"/>
      <c r="BC8" s="85"/>
      <c r="BD8" s="187"/>
      <c r="BE8" s="738">
        <f t="shared" si="1581"/>
        <v>0</v>
      </c>
      <c r="BF8" s="4"/>
      <c r="BG8" s="4"/>
      <c r="BH8" s="85"/>
      <c r="BI8" s="740">
        <f t="shared" si="1582"/>
        <v>0</v>
      </c>
      <c r="BJ8" s="85"/>
      <c r="BK8" s="85"/>
      <c r="BL8" s="187"/>
      <c r="BM8" s="738">
        <f t="shared" si="1612"/>
        <v>0</v>
      </c>
      <c r="BN8" s="85"/>
      <c r="BO8" s="85"/>
      <c r="BP8" s="85"/>
      <c r="BQ8" s="740">
        <f t="shared" si="1583"/>
        <v>0</v>
      </c>
      <c r="BR8" s="85"/>
      <c r="BS8" s="85"/>
      <c r="BT8" s="187"/>
      <c r="BU8" s="738">
        <f t="shared" si="1584"/>
        <v>0</v>
      </c>
      <c r="BV8" s="85"/>
      <c r="BW8" s="85"/>
      <c r="BX8" s="85"/>
      <c r="BY8" s="740">
        <f t="shared" si="1585"/>
        <v>0</v>
      </c>
      <c r="BZ8" s="85"/>
      <c r="CA8" s="85"/>
      <c r="CB8" s="187"/>
      <c r="CC8" s="738">
        <f t="shared" si="1586"/>
        <v>0</v>
      </c>
      <c r="CD8" s="85"/>
      <c r="CE8" s="85"/>
      <c r="CF8" s="85"/>
      <c r="CG8" s="740">
        <f t="shared" si="1587"/>
        <v>0</v>
      </c>
      <c r="CH8" s="85"/>
      <c r="CI8" s="85"/>
      <c r="CJ8" s="187"/>
      <c r="CK8" s="738">
        <f t="shared" si="1588"/>
        <v>0</v>
      </c>
      <c r="CL8" s="85"/>
      <c r="CM8" s="85"/>
      <c r="CN8" s="85"/>
      <c r="CO8" s="740">
        <f t="shared" si="1589"/>
        <v>0</v>
      </c>
      <c r="CP8" s="85"/>
      <c r="CQ8" s="85"/>
      <c r="CR8" s="187"/>
      <c r="CS8" s="738">
        <f t="shared" si="1590"/>
        <v>0</v>
      </c>
      <c r="CT8" s="85"/>
      <c r="CU8" s="85"/>
      <c r="CV8" s="85"/>
      <c r="CW8" s="740">
        <f t="shared" si="1591"/>
        <v>0</v>
      </c>
      <c r="CX8" s="85"/>
      <c r="CY8" s="85"/>
      <c r="CZ8" s="187"/>
      <c r="DA8" s="738">
        <f t="shared" si="1592"/>
        <v>0</v>
      </c>
      <c r="DB8" s="85"/>
      <c r="DC8" s="85"/>
      <c r="DD8" s="85"/>
      <c r="DE8" s="740">
        <f t="shared" si="1593"/>
        <v>0</v>
      </c>
      <c r="DF8" s="85"/>
      <c r="DG8" s="85"/>
      <c r="DH8" s="187"/>
      <c r="DI8" s="738">
        <f t="shared" si="1594"/>
        <v>0</v>
      </c>
      <c r="DJ8" s="85"/>
      <c r="DK8" s="85"/>
      <c r="DL8" s="85"/>
      <c r="DM8" s="740">
        <f t="shared" si="1595"/>
        <v>0</v>
      </c>
      <c r="DN8" s="85"/>
      <c r="DO8" s="85"/>
      <c r="DP8" s="187"/>
      <c r="DQ8" s="738">
        <f t="shared" si="1596"/>
        <v>0</v>
      </c>
      <c r="DR8" s="85"/>
      <c r="DS8" s="85"/>
      <c r="DT8" s="85"/>
      <c r="DU8" s="740">
        <f t="shared" si="1597"/>
        <v>0</v>
      </c>
      <c r="DV8" s="85"/>
      <c r="DW8" s="85"/>
      <c r="DX8" s="187"/>
      <c r="DY8" s="738">
        <f t="shared" si="1598"/>
        <v>0</v>
      </c>
      <c r="DZ8" s="85"/>
      <c r="EA8" s="85"/>
      <c r="EB8" s="85"/>
      <c r="EC8" s="740">
        <f t="shared" si="1599"/>
        <v>0</v>
      </c>
      <c r="ED8" s="85"/>
      <c r="EE8" s="85"/>
      <c r="EF8" s="187"/>
      <c r="EG8" s="738">
        <f t="shared" si="1600"/>
        <v>0</v>
      </c>
      <c r="EH8" s="85"/>
      <c r="EI8" s="85"/>
      <c r="EJ8" s="85"/>
      <c r="EK8" s="740">
        <f t="shared" si="1601"/>
        <v>0</v>
      </c>
      <c r="EL8" s="85"/>
      <c r="EM8" s="85"/>
      <c r="EN8" s="187"/>
      <c r="EO8" s="738">
        <f t="shared" si="1602"/>
        <v>0</v>
      </c>
      <c r="EP8" s="85"/>
      <c r="EQ8" s="85"/>
      <c r="ER8" s="85"/>
      <c r="ES8" s="740">
        <f t="shared" si="1603"/>
        <v>0</v>
      </c>
      <c r="ET8" s="85"/>
      <c r="EU8" s="85"/>
      <c r="EV8" s="187"/>
      <c r="EW8" s="738">
        <f t="shared" si="1604"/>
        <v>0</v>
      </c>
      <c r="EX8" s="85"/>
      <c r="EY8" s="85"/>
      <c r="EZ8" s="85"/>
      <c r="FA8" s="740">
        <f t="shared" si="1605"/>
        <v>0</v>
      </c>
      <c r="FB8" s="85"/>
      <c r="FC8" s="85"/>
      <c r="FD8" s="187"/>
    </row>
    <row r="9">
      <c r="A9" s="738">
        <f t="shared" si="1567"/>
        <v>0</v>
      </c>
      <c r="B9" s="85"/>
      <c r="C9" s="85"/>
      <c r="D9" s="85"/>
      <c r="E9" s="740">
        <f t="shared" si="1568"/>
        <v>0</v>
      </c>
      <c r="F9" s="85"/>
      <c r="G9" s="85"/>
      <c r="H9" s="187"/>
      <c r="I9" s="738">
        <f t="shared" si="1569"/>
        <v>0</v>
      </c>
      <c r="J9" s="85"/>
      <c r="K9" s="85"/>
      <c r="L9" s="85"/>
      <c r="M9" s="740">
        <f t="shared" si="1570"/>
        <v>0</v>
      </c>
      <c r="N9" s="85"/>
      <c r="O9" s="85"/>
      <c r="P9" s="187"/>
      <c r="Q9" s="738">
        <f t="shared" si="1571"/>
        <v>0</v>
      </c>
      <c r="R9" s="85"/>
      <c r="S9" s="85"/>
      <c r="T9" s="85"/>
      <c r="U9" s="740">
        <f t="shared" si="1572"/>
        <v>0</v>
      </c>
      <c r="V9" s="85"/>
      <c r="W9" s="85"/>
      <c r="X9" s="187"/>
      <c r="Y9" s="738">
        <f t="shared" si="1573"/>
        <v>0</v>
      </c>
      <c r="Z9" s="4"/>
      <c r="AA9" s="4"/>
      <c r="AB9" s="85"/>
      <c r="AC9" s="740">
        <f t="shared" si="1574"/>
        <v>0</v>
      </c>
      <c r="AD9" s="85"/>
      <c r="AE9" s="85"/>
      <c r="AF9" s="187"/>
      <c r="AG9" s="738">
        <f t="shared" si="1575"/>
        <v>0</v>
      </c>
      <c r="AH9" s="85"/>
      <c r="AI9" s="85"/>
      <c r="AJ9" s="85"/>
      <c r="AK9" s="740">
        <f t="shared" si="1576"/>
        <v>0</v>
      </c>
      <c r="AL9" s="85"/>
      <c r="AM9" s="85"/>
      <c r="AN9" s="187"/>
      <c r="AO9" s="738">
        <f t="shared" si="1577"/>
        <v>0</v>
      </c>
      <c r="AP9" s="85"/>
      <c r="AQ9" s="85"/>
      <c r="AR9" s="85"/>
      <c r="AS9" s="740">
        <f t="shared" si="1578"/>
        <v>0</v>
      </c>
      <c r="AT9" s="85"/>
      <c r="AU9" s="85"/>
      <c r="AV9" s="187"/>
      <c r="AW9" s="738">
        <f t="shared" si="1579"/>
        <v>0</v>
      </c>
      <c r="AX9" s="85"/>
      <c r="AY9" s="85"/>
      <c r="AZ9" s="85"/>
      <c r="BA9" s="740">
        <f t="shared" si="1580"/>
        <v>0</v>
      </c>
      <c r="BB9" s="85"/>
      <c r="BC9" s="85"/>
      <c r="BD9" s="187"/>
      <c r="BE9" s="738">
        <f t="shared" si="1581"/>
        <v>0</v>
      </c>
      <c r="BF9" s="85"/>
      <c r="BG9" s="85"/>
      <c r="BH9" s="85"/>
      <c r="BI9" s="740">
        <f t="shared" si="1582"/>
        <v>0</v>
      </c>
      <c r="BJ9" s="85"/>
      <c r="BK9" s="85"/>
      <c r="BL9" s="187"/>
      <c r="BM9" s="738">
        <f t="shared" si="1612"/>
        <v>0</v>
      </c>
      <c r="BN9" s="85"/>
      <c r="BO9" s="85"/>
      <c r="BP9" s="85"/>
      <c r="BQ9" s="740">
        <f t="shared" si="1583"/>
        <v>0</v>
      </c>
      <c r="BR9" s="85"/>
      <c r="BS9" s="85"/>
      <c r="BT9" s="187"/>
      <c r="BU9" s="738">
        <f t="shared" si="1584"/>
        <v>0</v>
      </c>
      <c r="BV9" s="85"/>
      <c r="BW9" s="85"/>
      <c r="BX9" s="85"/>
      <c r="BY9" s="740">
        <f t="shared" si="1585"/>
        <v>0</v>
      </c>
      <c r="BZ9" s="85"/>
      <c r="CA9" s="85"/>
      <c r="CB9" s="187"/>
      <c r="CC9" s="738">
        <f t="shared" si="1586"/>
        <v>0</v>
      </c>
      <c r="CD9" s="85"/>
      <c r="CE9" s="85"/>
      <c r="CF9" s="85"/>
      <c r="CG9" s="740">
        <f t="shared" si="1587"/>
        <v>0</v>
      </c>
      <c r="CH9" s="85"/>
      <c r="CI9" s="85"/>
      <c r="CJ9" s="187"/>
      <c r="CK9" s="738">
        <f t="shared" si="1588"/>
        <v>0</v>
      </c>
      <c r="CL9" s="85"/>
      <c r="CM9" s="85"/>
      <c r="CN9" s="85"/>
      <c r="CO9" s="740">
        <f t="shared" si="1589"/>
        <v>0</v>
      </c>
      <c r="CP9" s="85"/>
      <c r="CQ9" s="85"/>
      <c r="CR9" s="187"/>
      <c r="CS9" s="738">
        <f t="shared" si="1590"/>
        <v>0</v>
      </c>
      <c r="CT9" s="85"/>
      <c r="CU9" s="85"/>
      <c r="CV9" s="85"/>
      <c r="CW9" s="740">
        <f t="shared" si="1591"/>
        <v>0</v>
      </c>
      <c r="CX9" s="85"/>
      <c r="CY9" s="85"/>
      <c r="CZ9" s="187"/>
      <c r="DA9" s="738">
        <f t="shared" si="1592"/>
        <v>0</v>
      </c>
      <c r="DB9" s="85"/>
      <c r="DC9" s="85"/>
      <c r="DD9" s="85"/>
      <c r="DE9" s="740">
        <f t="shared" si="1593"/>
        <v>0</v>
      </c>
      <c r="DF9" s="85"/>
      <c r="DG9" s="85"/>
      <c r="DH9" s="187"/>
      <c r="DI9" s="738">
        <f t="shared" si="1594"/>
        <v>0</v>
      </c>
      <c r="DJ9" s="85"/>
      <c r="DK9" s="85"/>
      <c r="DL9" s="85"/>
      <c r="DM9" s="740">
        <f t="shared" si="1595"/>
        <v>0</v>
      </c>
      <c r="DN9" s="85"/>
      <c r="DO9" s="85"/>
      <c r="DP9" s="187"/>
      <c r="DQ9" s="738">
        <f t="shared" si="1596"/>
        <v>0</v>
      </c>
      <c r="DR9" s="85"/>
      <c r="DS9" s="85"/>
      <c r="DT9" s="85"/>
      <c r="DU9" s="740">
        <f t="shared" si="1597"/>
        <v>0</v>
      </c>
      <c r="DV9" s="85"/>
      <c r="DW9" s="85"/>
      <c r="DX9" s="187"/>
      <c r="DY9" s="738">
        <f t="shared" si="1598"/>
        <v>0</v>
      </c>
      <c r="DZ9" s="85"/>
      <c r="EA9" s="85"/>
      <c r="EB9" s="85"/>
      <c r="EC9" s="740">
        <f t="shared" si="1599"/>
        <v>0</v>
      </c>
      <c r="ED9" s="85"/>
      <c r="EE9" s="85"/>
      <c r="EF9" s="187"/>
      <c r="EG9" s="738">
        <f t="shared" si="1600"/>
        <v>0</v>
      </c>
      <c r="EH9" s="85"/>
      <c r="EI9" s="85"/>
      <c r="EJ9" s="85"/>
      <c r="EK9" s="740">
        <f t="shared" si="1601"/>
        <v>0</v>
      </c>
      <c r="EL9" s="85"/>
      <c r="EM9" s="85"/>
      <c r="EN9" s="187"/>
      <c r="EO9" s="738">
        <f t="shared" si="1602"/>
        <v>0</v>
      </c>
      <c r="EP9" s="85"/>
      <c r="EQ9" s="85"/>
      <c r="ER9" s="85"/>
      <c r="ES9" s="740">
        <f t="shared" si="1603"/>
        <v>0</v>
      </c>
      <c r="ET9" s="85"/>
      <c r="EU9" s="85"/>
      <c r="EV9" s="187"/>
      <c r="EW9" s="738">
        <f t="shared" si="1604"/>
        <v>0</v>
      </c>
      <c r="EX9" s="85"/>
      <c r="EY9" s="85"/>
      <c r="EZ9" s="85"/>
      <c r="FA9" s="740">
        <f t="shared" si="1605"/>
        <v>0</v>
      </c>
      <c r="FB9" s="85"/>
      <c r="FC9" s="85"/>
      <c r="FD9" s="187"/>
    </row>
    <row r="10">
      <c r="A10" s="738">
        <f t="shared" si="1567"/>
        <v>0</v>
      </c>
      <c r="B10" s="85"/>
      <c r="C10" s="85"/>
      <c r="D10" s="85"/>
      <c r="E10" s="740">
        <f t="shared" si="1568"/>
        <v>0</v>
      </c>
      <c r="F10" s="85"/>
      <c r="G10" s="85"/>
      <c r="H10" s="187"/>
      <c r="I10" s="738">
        <f t="shared" si="1569"/>
        <v>0</v>
      </c>
      <c r="J10" s="85"/>
      <c r="K10" s="85"/>
      <c r="L10" s="85"/>
      <c r="M10" s="740">
        <f t="shared" si="1570"/>
        <v>0</v>
      </c>
      <c r="N10" s="85"/>
      <c r="O10" s="85"/>
      <c r="P10" s="187"/>
      <c r="Q10" s="738">
        <f t="shared" si="1571"/>
        <v>0</v>
      </c>
      <c r="R10" s="85"/>
      <c r="S10" s="85"/>
      <c r="T10" s="85"/>
      <c r="U10" s="740">
        <f t="shared" si="1572"/>
        <v>0</v>
      </c>
      <c r="V10" s="85"/>
      <c r="W10" s="85"/>
      <c r="X10" s="187"/>
      <c r="Y10" s="738">
        <f t="shared" si="1573"/>
        <v>0</v>
      </c>
      <c r="Z10" s="4"/>
      <c r="AA10" s="4"/>
      <c r="AB10" s="85"/>
      <c r="AC10" s="740">
        <f t="shared" si="1574"/>
        <v>0</v>
      </c>
      <c r="AD10" s="85"/>
      <c r="AE10" s="85"/>
      <c r="AF10" s="187"/>
      <c r="AG10" s="738">
        <f t="shared" si="1575"/>
        <v>0</v>
      </c>
      <c r="AH10" s="85"/>
      <c r="AI10" s="85"/>
      <c r="AJ10" s="85"/>
      <c r="AK10" s="740">
        <f t="shared" si="1576"/>
        <v>0</v>
      </c>
      <c r="AL10" s="85"/>
      <c r="AM10" s="85"/>
      <c r="AN10" s="187"/>
      <c r="AO10" s="738">
        <f t="shared" si="1577"/>
        <v>0</v>
      </c>
      <c r="AP10" s="85"/>
      <c r="AQ10" s="85"/>
      <c r="AR10" s="85"/>
      <c r="AS10" s="740">
        <f t="shared" si="1578"/>
        <v>0</v>
      </c>
      <c r="AT10" s="85"/>
      <c r="AU10" s="85"/>
      <c r="AV10" s="187"/>
      <c r="AW10" s="738">
        <f t="shared" si="1579"/>
        <v>0</v>
      </c>
      <c r="AX10" s="85"/>
      <c r="AY10" s="85"/>
      <c r="AZ10" s="85"/>
      <c r="BA10" s="740">
        <f t="shared" si="1580"/>
        <v>0</v>
      </c>
      <c r="BB10" s="85"/>
      <c r="BC10" s="85"/>
      <c r="BD10" s="187"/>
      <c r="BE10" s="738">
        <f t="shared" si="1581"/>
        <v>0</v>
      </c>
      <c r="BF10" s="85"/>
      <c r="BG10" s="85"/>
      <c r="BH10" s="85"/>
      <c r="BI10" s="740">
        <f t="shared" si="1582"/>
        <v>0</v>
      </c>
      <c r="BJ10" s="85"/>
      <c r="BK10" s="85"/>
      <c r="BL10" s="187"/>
      <c r="BM10" s="738">
        <f t="shared" si="1612"/>
        <v>0</v>
      </c>
      <c r="BN10" s="85"/>
      <c r="BO10" s="85"/>
      <c r="BP10" s="85"/>
      <c r="BQ10" s="740">
        <f t="shared" si="1583"/>
        <v>0</v>
      </c>
      <c r="BR10" s="85"/>
      <c r="BS10" s="85"/>
      <c r="BT10" s="187"/>
      <c r="BU10" s="738">
        <f t="shared" si="1584"/>
        <v>0</v>
      </c>
      <c r="BV10" s="85"/>
      <c r="BW10" s="85"/>
      <c r="BX10" s="85"/>
      <c r="BY10" s="740">
        <f t="shared" si="1585"/>
        <v>0</v>
      </c>
      <c r="BZ10" s="85"/>
      <c r="CA10" s="85"/>
      <c r="CB10" s="187"/>
      <c r="CC10" s="738">
        <f t="shared" si="1586"/>
        <v>0</v>
      </c>
      <c r="CD10" s="85"/>
      <c r="CE10" s="85"/>
      <c r="CF10" s="85"/>
      <c r="CG10" s="740">
        <f t="shared" si="1587"/>
        <v>0</v>
      </c>
      <c r="CH10" s="85"/>
      <c r="CI10" s="85"/>
      <c r="CJ10" s="187"/>
      <c r="CK10" s="738">
        <f t="shared" si="1588"/>
        <v>0</v>
      </c>
      <c r="CL10" s="85"/>
      <c r="CM10" s="85"/>
      <c r="CN10" s="85"/>
      <c r="CO10" s="740">
        <f t="shared" si="1589"/>
        <v>0</v>
      </c>
      <c r="CP10" s="85"/>
      <c r="CQ10" s="85"/>
      <c r="CR10" s="187"/>
      <c r="CS10" s="738">
        <f t="shared" si="1590"/>
        <v>0</v>
      </c>
      <c r="CT10" s="85"/>
      <c r="CU10" s="85"/>
      <c r="CV10" s="85"/>
      <c r="CW10" s="740">
        <f t="shared" si="1591"/>
        <v>0</v>
      </c>
      <c r="CX10" s="85"/>
      <c r="CY10" s="85"/>
      <c r="CZ10" s="187"/>
      <c r="DA10" s="738">
        <f t="shared" si="1592"/>
        <v>0</v>
      </c>
      <c r="DB10" s="85"/>
      <c r="DC10" s="85"/>
      <c r="DD10" s="85"/>
      <c r="DE10" s="740">
        <f t="shared" si="1593"/>
        <v>0</v>
      </c>
      <c r="DF10" s="85"/>
      <c r="DG10" s="85"/>
      <c r="DH10" s="187"/>
      <c r="DI10" s="738">
        <f t="shared" si="1594"/>
        <v>0</v>
      </c>
      <c r="DJ10" s="85"/>
      <c r="DK10" s="85"/>
      <c r="DL10" s="85"/>
      <c r="DM10" s="740">
        <f t="shared" si="1595"/>
        <v>0</v>
      </c>
      <c r="DN10" s="85"/>
      <c r="DO10" s="85"/>
      <c r="DP10" s="187"/>
      <c r="DQ10" s="738">
        <f t="shared" si="1596"/>
        <v>0</v>
      </c>
      <c r="DR10" s="85"/>
      <c r="DS10" s="85"/>
      <c r="DT10" s="85"/>
      <c r="DU10" s="740">
        <f t="shared" si="1597"/>
        <v>0</v>
      </c>
      <c r="DV10" s="85"/>
      <c r="DW10" s="85"/>
      <c r="DX10" s="187"/>
      <c r="DY10" s="738">
        <f t="shared" si="1598"/>
        <v>0</v>
      </c>
      <c r="DZ10" s="85"/>
      <c r="EA10" s="85"/>
      <c r="EB10" s="85"/>
      <c r="EC10" s="740">
        <f t="shared" si="1599"/>
        <v>0</v>
      </c>
      <c r="ED10" s="85"/>
      <c r="EE10" s="85"/>
      <c r="EF10" s="187"/>
      <c r="EG10" s="738">
        <f t="shared" si="1600"/>
        <v>0</v>
      </c>
      <c r="EH10" s="85"/>
      <c r="EI10" s="85"/>
      <c r="EJ10" s="85"/>
      <c r="EK10" s="740">
        <f t="shared" si="1601"/>
        <v>0</v>
      </c>
      <c r="EL10" s="85"/>
      <c r="EM10" s="85"/>
      <c r="EN10" s="187"/>
      <c r="EO10" s="738">
        <f t="shared" si="1602"/>
        <v>0</v>
      </c>
      <c r="EP10" s="85"/>
      <c r="EQ10" s="85"/>
      <c r="ER10" s="85"/>
      <c r="ES10" s="740">
        <f t="shared" si="1603"/>
        <v>0</v>
      </c>
      <c r="ET10" s="85"/>
      <c r="EU10" s="85"/>
      <c r="EV10" s="187"/>
      <c r="EW10" s="738">
        <f t="shared" si="1604"/>
        <v>0</v>
      </c>
      <c r="EX10" s="85"/>
      <c r="EY10" s="85"/>
      <c r="EZ10" s="85"/>
      <c r="FA10" s="740">
        <f t="shared" si="1605"/>
        <v>0</v>
      </c>
      <c r="FB10" s="85"/>
      <c r="FC10" s="85"/>
      <c r="FD10" s="187"/>
    </row>
    <row r="11">
      <c r="A11" s="738">
        <f t="shared" si="1567"/>
        <v>0</v>
      </c>
      <c r="B11" s="85"/>
      <c r="C11" s="85"/>
      <c r="D11" s="85"/>
      <c r="E11" s="740">
        <f t="shared" si="1568"/>
        <v>0</v>
      </c>
      <c r="F11" s="85"/>
      <c r="G11" s="85"/>
      <c r="H11" s="187"/>
      <c r="I11" s="738">
        <f t="shared" si="1569"/>
        <v>0</v>
      </c>
      <c r="J11" s="85"/>
      <c r="K11" s="85"/>
      <c r="L11" s="85"/>
      <c r="M11" s="740">
        <f t="shared" si="1570"/>
        <v>0</v>
      </c>
      <c r="N11" s="85"/>
      <c r="O11" s="85"/>
      <c r="P11" s="187"/>
      <c r="Q11" s="738">
        <f t="shared" si="1571"/>
        <v>0</v>
      </c>
      <c r="R11" s="85"/>
      <c r="S11" s="85"/>
      <c r="T11" s="85"/>
      <c r="U11" s="740">
        <f t="shared" si="1572"/>
        <v>0</v>
      </c>
      <c r="V11" s="85"/>
      <c r="W11" s="85"/>
      <c r="X11" s="187"/>
      <c r="Y11" s="738">
        <f t="shared" si="1573"/>
        <v>0</v>
      </c>
      <c r="Z11" s="4"/>
      <c r="AA11" s="4"/>
      <c r="AB11" s="85"/>
      <c r="AC11" s="740">
        <f t="shared" si="1574"/>
        <v>0</v>
      </c>
      <c r="AD11" s="85"/>
      <c r="AE11" s="85"/>
      <c r="AF11" s="187"/>
      <c r="AG11" s="738">
        <f t="shared" si="1575"/>
        <v>0</v>
      </c>
      <c r="AH11" s="85"/>
      <c r="AI11" s="85"/>
      <c r="AJ11" s="85"/>
      <c r="AK11" s="740">
        <f t="shared" si="1576"/>
        <v>0</v>
      </c>
      <c r="AL11" s="85"/>
      <c r="AM11" s="85"/>
      <c r="AN11" s="187"/>
      <c r="AO11" s="738">
        <f t="shared" si="1577"/>
        <v>0</v>
      </c>
      <c r="AP11" s="85"/>
      <c r="AQ11" s="85"/>
      <c r="AR11" s="85"/>
      <c r="AS11" s="740">
        <f t="shared" si="1578"/>
        <v>0</v>
      </c>
      <c r="AT11" s="85"/>
      <c r="AU11" s="85"/>
      <c r="AV11" s="187"/>
      <c r="AW11" s="738">
        <f t="shared" si="1579"/>
        <v>0</v>
      </c>
      <c r="AX11" s="85"/>
      <c r="AY11" s="85"/>
      <c r="AZ11" s="85"/>
      <c r="BA11" s="740">
        <f t="shared" si="1580"/>
        <v>0</v>
      </c>
      <c r="BB11" s="85"/>
      <c r="BC11" s="85"/>
      <c r="BD11" s="187"/>
      <c r="BE11" s="738">
        <f t="shared" si="1581"/>
        <v>0</v>
      </c>
      <c r="BF11" s="85"/>
      <c r="BG11" s="85"/>
      <c r="BH11" s="85"/>
      <c r="BI11" s="740">
        <f t="shared" si="1582"/>
        <v>0</v>
      </c>
      <c r="BJ11" s="85"/>
      <c r="BK11" s="85"/>
      <c r="BL11" s="187"/>
      <c r="BM11" s="738">
        <f t="shared" si="1612"/>
        <v>0</v>
      </c>
      <c r="BN11" s="85"/>
      <c r="BO11" s="85"/>
      <c r="BP11" s="85"/>
      <c r="BQ11" s="740">
        <f t="shared" si="1583"/>
        <v>0</v>
      </c>
      <c r="BR11" s="85"/>
      <c r="BS11" s="85"/>
      <c r="BT11" s="187"/>
      <c r="BU11" s="738">
        <f t="shared" si="1584"/>
        <v>0</v>
      </c>
      <c r="BV11" s="85"/>
      <c r="BW11" s="85"/>
      <c r="BX11" s="85"/>
      <c r="BY11" s="740">
        <f t="shared" si="1585"/>
        <v>0</v>
      </c>
      <c r="BZ11" s="85"/>
      <c r="CA11" s="85"/>
      <c r="CB11" s="187"/>
      <c r="CC11" s="738">
        <f t="shared" si="1586"/>
        <v>0</v>
      </c>
      <c r="CD11" s="85"/>
      <c r="CE11" s="85"/>
      <c r="CF11" s="85"/>
      <c r="CG11" s="740">
        <f t="shared" si="1587"/>
        <v>0</v>
      </c>
      <c r="CH11" s="85"/>
      <c r="CI11" s="85"/>
      <c r="CJ11" s="187"/>
      <c r="CK11" s="738">
        <f t="shared" si="1588"/>
        <v>0</v>
      </c>
      <c r="CL11" s="85"/>
      <c r="CM11" s="85"/>
      <c r="CN11" s="85"/>
      <c r="CO11" s="740">
        <f t="shared" si="1589"/>
        <v>0</v>
      </c>
      <c r="CP11" s="85"/>
      <c r="CQ11" s="85"/>
      <c r="CR11" s="187"/>
      <c r="CS11" s="738">
        <f t="shared" si="1590"/>
        <v>0</v>
      </c>
      <c r="CT11" s="85"/>
      <c r="CU11" s="85"/>
      <c r="CV11" s="85"/>
      <c r="CW11" s="740">
        <f t="shared" si="1591"/>
        <v>0</v>
      </c>
      <c r="CX11" s="85"/>
      <c r="CY11" s="85"/>
      <c r="CZ11" s="187"/>
      <c r="DA11" s="738">
        <f t="shared" si="1592"/>
        <v>0</v>
      </c>
      <c r="DB11" s="85"/>
      <c r="DC11" s="85"/>
      <c r="DD11" s="85"/>
      <c r="DE11" s="740">
        <f t="shared" si="1593"/>
        <v>0</v>
      </c>
      <c r="DF11" s="85"/>
      <c r="DG11" s="85"/>
      <c r="DH11" s="187"/>
      <c r="DI11" s="738">
        <f t="shared" si="1594"/>
        <v>0</v>
      </c>
      <c r="DJ11" s="85"/>
      <c r="DK11" s="85"/>
      <c r="DL11" s="85"/>
      <c r="DM11" s="740">
        <f t="shared" si="1595"/>
        <v>0</v>
      </c>
      <c r="DN11" s="85"/>
      <c r="DO11" s="85"/>
      <c r="DP11" s="187"/>
      <c r="DQ11" s="738">
        <f t="shared" si="1596"/>
        <v>0</v>
      </c>
      <c r="DR11" s="85"/>
      <c r="DS11" s="85"/>
      <c r="DT11" s="85"/>
      <c r="DU11" s="740">
        <f t="shared" si="1597"/>
        <v>0</v>
      </c>
      <c r="DV11" s="85"/>
      <c r="DW11" s="85"/>
      <c r="DX11" s="187"/>
      <c r="DY11" s="738">
        <f t="shared" si="1598"/>
        <v>0</v>
      </c>
      <c r="DZ11" s="85"/>
      <c r="EA11" s="85"/>
      <c r="EB11" s="85"/>
      <c r="EC11" s="740">
        <f t="shared" si="1599"/>
        <v>0</v>
      </c>
      <c r="ED11" s="85"/>
      <c r="EE11" s="85"/>
      <c r="EF11" s="187"/>
      <c r="EG11" s="738">
        <f t="shared" si="1600"/>
        <v>0</v>
      </c>
      <c r="EH11" s="85"/>
      <c r="EI11" s="85"/>
      <c r="EJ11" s="85"/>
      <c r="EK11" s="740">
        <f t="shared" si="1601"/>
        <v>0</v>
      </c>
      <c r="EL11" s="85"/>
      <c r="EM11" s="85"/>
      <c r="EN11" s="187"/>
      <c r="EO11" s="738">
        <f t="shared" si="1602"/>
        <v>0</v>
      </c>
      <c r="EP11" s="85"/>
      <c r="EQ11" s="85"/>
      <c r="ER11" s="85"/>
      <c r="ES11" s="740">
        <f t="shared" si="1603"/>
        <v>0</v>
      </c>
      <c r="ET11" s="85"/>
      <c r="EU11" s="85"/>
      <c r="EV11" s="187"/>
      <c r="EW11" s="738">
        <f t="shared" si="1604"/>
        <v>0</v>
      </c>
      <c r="EX11" s="85"/>
      <c r="EY11" s="85"/>
      <c r="EZ11" s="85"/>
      <c r="FA11" s="740">
        <f t="shared" si="1605"/>
        <v>0</v>
      </c>
      <c r="FB11" s="85"/>
      <c r="FC11" s="85"/>
      <c r="FD11" s="187"/>
    </row>
    <row r="12">
      <c r="A12" s="738">
        <f t="shared" si="1567"/>
        <v>0</v>
      </c>
      <c r="B12" s="85"/>
      <c r="C12" s="85"/>
      <c r="D12" s="85"/>
      <c r="E12" s="740">
        <f t="shared" si="1568"/>
        <v>0</v>
      </c>
      <c r="F12" s="85"/>
      <c r="G12" s="85"/>
      <c r="H12" s="187"/>
      <c r="I12" s="738">
        <f t="shared" si="1569"/>
        <v>0</v>
      </c>
      <c r="J12" s="85"/>
      <c r="K12" s="85"/>
      <c r="L12" s="85"/>
      <c r="M12" s="740">
        <f t="shared" si="1570"/>
        <v>0</v>
      </c>
      <c r="N12" s="85"/>
      <c r="O12" s="85"/>
      <c r="P12" s="187"/>
      <c r="Q12" s="738">
        <f t="shared" si="1571"/>
        <v>0</v>
      </c>
      <c r="R12" s="85"/>
      <c r="S12" s="85"/>
      <c r="T12" s="85"/>
      <c r="U12" s="740">
        <f t="shared" si="1572"/>
        <v>0</v>
      </c>
      <c r="V12" s="85"/>
      <c r="W12" s="85"/>
      <c r="X12" s="187"/>
      <c r="Y12" s="738">
        <f t="shared" si="1573"/>
        <v>0</v>
      </c>
      <c r="Z12" s="85"/>
      <c r="AA12" s="85"/>
      <c r="AB12" s="85"/>
      <c r="AC12" s="740">
        <f t="shared" si="1574"/>
        <v>0</v>
      </c>
      <c r="AD12" s="85"/>
      <c r="AE12" s="85"/>
      <c r="AF12" s="187"/>
      <c r="AG12" s="738">
        <f t="shared" si="1575"/>
        <v>0</v>
      </c>
      <c r="AH12" s="85"/>
      <c r="AI12" s="85"/>
      <c r="AJ12" s="85"/>
      <c r="AK12" s="740">
        <f t="shared" si="1576"/>
        <v>0</v>
      </c>
      <c r="AL12" s="85"/>
      <c r="AM12" s="85"/>
      <c r="AN12" s="187"/>
      <c r="AO12" s="738">
        <f t="shared" si="1577"/>
        <v>0</v>
      </c>
      <c r="AP12" s="85"/>
      <c r="AQ12" s="85"/>
      <c r="AR12" s="85"/>
      <c r="AS12" s="740">
        <f t="shared" si="1578"/>
        <v>0</v>
      </c>
      <c r="AT12" s="85"/>
      <c r="AU12" s="85"/>
      <c r="AV12" s="187"/>
      <c r="AW12" s="738">
        <f t="shared" si="1579"/>
        <v>0</v>
      </c>
      <c r="AX12" s="85"/>
      <c r="AY12" s="85"/>
      <c r="AZ12" s="85"/>
      <c r="BA12" s="740">
        <f t="shared" si="1580"/>
        <v>0</v>
      </c>
      <c r="BB12" s="85"/>
      <c r="BC12" s="85"/>
      <c r="BD12" s="187"/>
      <c r="BE12" s="738">
        <f t="shared" si="1581"/>
        <v>0</v>
      </c>
      <c r="BF12" s="85"/>
      <c r="BG12" s="85"/>
      <c r="BH12" s="85"/>
      <c r="BI12" s="740">
        <f t="shared" si="1582"/>
        <v>0</v>
      </c>
      <c r="BJ12" s="85"/>
      <c r="BK12" s="85"/>
      <c r="BL12" s="187"/>
      <c r="BM12" s="738">
        <f t="shared" si="1612"/>
        <v>0</v>
      </c>
      <c r="BN12" s="85"/>
      <c r="BO12" s="85"/>
      <c r="BP12" s="85"/>
      <c r="BQ12" s="740">
        <f t="shared" si="1583"/>
        <v>0</v>
      </c>
      <c r="BR12" s="85"/>
      <c r="BS12" s="85"/>
      <c r="BT12" s="187"/>
      <c r="BU12" s="738">
        <f t="shared" si="1584"/>
        <v>0</v>
      </c>
      <c r="BV12" s="85"/>
      <c r="BW12" s="85"/>
      <c r="BX12" s="85"/>
      <c r="BY12" s="740">
        <f t="shared" si="1585"/>
        <v>0</v>
      </c>
      <c r="BZ12" s="85"/>
      <c r="CA12" s="85"/>
      <c r="CB12" s="187"/>
      <c r="CC12" s="738">
        <f t="shared" si="1586"/>
        <v>0</v>
      </c>
      <c r="CD12" s="85"/>
      <c r="CE12" s="85"/>
      <c r="CF12" s="85"/>
      <c r="CG12" s="740">
        <f t="shared" si="1587"/>
        <v>0</v>
      </c>
      <c r="CH12" s="85"/>
      <c r="CI12" s="85"/>
      <c r="CJ12" s="187"/>
      <c r="CK12" s="738">
        <f t="shared" si="1588"/>
        <v>0</v>
      </c>
      <c r="CL12" s="85"/>
      <c r="CM12" s="85"/>
      <c r="CN12" s="85"/>
      <c r="CO12" s="740">
        <f t="shared" si="1589"/>
        <v>0</v>
      </c>
      <c r="CP12" s="85"/>
      <c r="CQ12" s="85"/>
      <c r="CR12" s="187"/>
      <c r="CS12" s="738">
        <f t="shared" si="1590"/>
        <v>0</v>
      </c>
      <c r="CT12" s="85"/>
      <c r="CU12" s="85"/>
      <c r="CV12" s="85"/>
      <c r="CW12" s="740">
        <f t="shared" si="1591"/>
        <v>0</v>
      </c>
      <c r="CX12" s="85"/>
      <c r="CY12" s="85"/>
      <c r="CZ12" s="187"/>
      <c r="DA12" s="738">
        <f t="shared" si="1592"/>
        <v>0</v>
      </c>
      <c r="DB12" s="85"/>
      <c r="DC12" s="85"/>
      <c r="DD12" s="85"/>
      <c r="DE12" s="740">
        <f t="shared" si="1593"/>
        <v>0</v>
      </c>
      <c r="DF12" s="85"/>
      <c r="DG12" s="85"/>
      <c r="DH12" s="187"/>
      <c r="DI12" s="738">
        <f t="shared" si="1594"/>
        <v>0</v>
      </c>
      <c r="DJ12" s="85"/>
      <c r="DK12" s="85"/>
      <c r="DL12" s="85"/>
      <c r="DM12" s="740">
        <f t="shared" si="1595"/>
        <v>0</v>
      </c>
      <c r="DN12" s="85"/>
      <c r="DO12" s="85"/>
      <c r="DP12" s="187"/>
      <c r="DQ12" s="738">
        <f t="shared" si="1596"/>
        <v>0</v>
      </c>
      <c r="DR12" s="85"/>
      <c r="DS12" s="85"/>
      <c r="DT12" s="85"/>
      <c r="DU12" s="740">
        <f t="shared" si="1597"/>
        <v>0</v>
      </c>
      <c r="DV12" s="85"/>
      <c r="DW12" s="85"/>
      <c r="DX12" s="187"/>
      <c r="DY12" s="738">
        <f t="shared" si="1598"/>
        <v>0</v>
      </c>
      <c r="DZ12" s="85"/>
      <c r="EA12" s="85"/>
      <c r="EB12" s="85"/>
      <c r="EC12" s="740">
        <f t="shared" si="1599"/>
        <v>0</v>
      </c>
      <c r="ED12" s="85"/>
      <c r="EE12" s="85"/>
      <c r="EF12" s="187"/>
      <c r="EG12" s="738">
        <f t="shared" si="1600"/>
        <v>0</v>
      </c>
      <c r="EH12" s="85"/>
      <c r="EI12" s="85"/>
      <c r="EJ12" s="85"/>
      <c r="EK12" s="740">
        <f t="shared" si="1601"/>
        <v>0</v>
      </c>
      <c r="EL12" s="85"/>
      <c r="EM12" s="85"/>
      <c r="EN12" s="187"/>
      <c r="EO12" s="738">
        <f t="shared" si="1602"/>
        <v>0</v>
      </c>
      <c r="EP12" s="85"/>
      <c r="EQ12" s="85"/>
      <c r="ER12" s="85"/>
      <c r="ES12" s="740">
        <f t="shared" si="1603"/>
        <v>0</v>
      </c>
      <c r="ET12" s="85"/>
      <c r="EU12" s="85"/>
      <c r="EV12" s="187"/>
      <c r="EW12" s="738">
        <f t="shared" si="1604"/>
        <v>0</v>
      </c>
      <c r="EX12" s="85"/>
      <c r="EY12" s="85"/>
      <c r="EZ12" s="85"/>
      <c r="FA12" s="740">
        <f t="shared" si="1605"/>
        <v>0</v>
      </c>
      <c r="FB12" s="85"/>
      <c r="FC12" s="85"/>
      <c r="FD12" s="187"/>
    </row>
    <row r="13" ht="15">
      <c r="A13" s="738">
        <f t="shared" si="1567"/>
        <v>0</v>
      </c>
      <c r="B13" s="25"/>
      <c r="C13" s="25"/>
      <c r="D13" s="25"/>
      <c r="E13" s="740">
        <f t="shared" si="1568"/>
        <v>0</v>
      </c>
      <c r="F13" s="25"/>
      <c r="G13" s="25"/>
      <c r="H13" s="737"/>
      <c r="I13" s="738">
        <f t="shared" si="1569"/>
        <v>0</v>
      </c>
      <c r="J13" s="25"/>
      <c r="K13" s="25"/>
      <c r="L13" s="25"/>
      <c r="M13" s="740">
        <f t="shared" si="1570"/>
        <v>0</v>
      </c>
      <c r="N13" s="25"/>
      <c r="O13" s="25"/>
      <c r="P13" s="737"/>
      <c r="Q13" s="738">
        <f t="shared" si="1571"/>
        <v>0</v>
      </c>
      <c r="R13" s="25"/>
      <c r="S13" s="25"/>
      <c r="T13" s="25"/>
      <c r="U13" s="740">
        <f t="shared" si="1572"/>
        <v>0</v>
      </c>
      <c r="V13" s="25"/>
      <c r="W13" s="25"/>
      <c r="X13" s="737"/>
      <c r="Y13" s="738">
        <f t="shared" si="1573"/>
        <v>0</v>
      </c>
      <c r="Z13" s="25"/>
      <c r="AA13" s="25"/>
      <c r="AB13" s="25"/>
      <c r="AC13" s="740">
        <f t="shared" si="1574"/>
        <v>0</v>
      </c>
      <c r="AD13" s="25"/>
      <c r="AE13" s="25"/>
      <c r="AF13" s="737"/>
      <c r="AG13" s="738">
        <f t="shared" si="1575"/>
        <v>0</v>
      </c>
      <c r="AH13" s="25"/>
      <c r="AI13" s="25"/>
      <c r="AJ13" s="25"/>
      <c r="AK13" s="740">
        <f t="shared" si="1576"/>
        <v>0</v>
      </c>
      <c r="AL13" s="25"/>
      <c r="AM13" s="25"/>
      <c r="AN13" s="737"/>
      <c r="AO13" s="738">
        <f t="shared" si="1577"/>
        <v>0</v>
      </c>
      <c r="AP13" s="25"/>
      <c r="AQ13" s="25"/>
      <c r="AR13" s="25"/>
      <c r="AS13" s="740">
        <f t="shared" si="1578"/>
        <v>0</v>
      </c>
      <c r="AT13" s="25"/>
      <c r="AU13" s="25"/>
      <c r="AV13" s="737"/>
      <c r="AW13" s="738">
        <f t="shared" si="1579"/>
        <v>0</v>
      </c>
      <c r="AX13" s="25"/>
      <c r="AY13" s="25"/>
      <c r="AZ13" s="25"/>
      <c r="BA13" s="740">
        <f t="shared" si="1580"/>
        <v>0</v>
      </c>
      <c r="BB13" s="25"/>
      <c r="BC13" s="25"/>
      <c r="BD13" s="737"/>
      <c r="BE13" s="738">
        <f t="shared" si="1581"/>
        <v>0</v>
      </c>
      <c r="BF13" s="25"/>
      <c r="BG13" s="25"/>
      <c r="BH13" s="25"/>
      <c r="BI13" s="740">
        <f t="shared" si="1582"/>
        <v>0</v>
      </c>
      <c r="BJ13" s="25"/>
      <c r="BK13" s="25"/>
      <c r="BL13" s="737"/>
      <c r="BM13" s="738">
        <f t="shared" si="1612"/>
        <v>0</v>
      </c>
      <c r="BN13" s="25"/>
      <c r="BO13" s="25"/>
      <c r="BP13" s="25"/>
      <c r="BQ13" s="740">
        <f t="shared" si="1583"/>
        <v>0</v>
      </c>
      <c r="BR13" s="25"/>
      <c r="BS13" s="25"/>
      <c r="BT13" s="737"/>
      <c r="BU13" s="738">
        <f t="shared" si="1584"/>
        <v>0</v>
      </c>
      <c r="BV13" s="25"/>
      <c r="BW13" s="25"/>
      <c r="BX13" s="25"/>
      <c r="BY13" s="740">
        <f t="shared" si="1585"/>
        <v>0</v>
      </c>
      <c r="BZ13" s="25"/>
      <c r="CA13" s="25"/>
      <c r="CB13" s="737"/>
      <c r="CC13" s="738">
        <f t="shared" si="1586"/>
        <v>0</v>
      </c>
      <c r="CD13" s="25"/>
      <c r="CE13" s="25"/>
      <c r="CF13" s="25"/>
      <c r="CG13" s="740">
        <f t="shared" si="1587"/>
        <v>0</v>
      </c>
      <c r="CH13" s="25"/>
      <c r="CI13" s="25"/>
      <c r="CJ13" s="737"/>
      <c r="CK13" s="738">
        <f t="shared" si="1588"/>
        <v>0</v>
      </c>
      <c r="CL13" s="25"/>
      <c r="CM13" s="25"/>
      <c r="CN13" s="25"/>
      <c r="CO13" s="740">
        <f t="shared" si="1589"/>
        <v>0</v>
      </c>
      <c r="CP13" s="25"/>
      <c r="CQ13" s="25"/>
      <c r="CR13" s="737"/>
      <c r="CS13" s="738">
        <f t="shared" si="1590"/>
        <v>0</v>
      </c>
      <c r="CT13" s="25"/>
      <c r="CU13" s="25"/>
      <c r="CV13" s="25"/>
      <c r="CW13" s="740">
        <f t="shared" si="1591"/>
        <v>0</v>
      </c>
      <c r="CX13" s="25"/>
      <c r="CY13" s="25"/>
      <c r="CZ13" s="737"/>
      <c r="DA13" s="738">
        <f t="shared" si="1592"/>
        <v>0</v>
      </c>
      <c r="DB13" s="25"/>
      <c r="DC13" s="25"/>
      <c r="DD13" s="25"/>
      <c r="DE13" s="740">
        <f t="shared" si="1593"/>
        <v>0</v>
      </c>
      <c r="DF13" s="25"/>
      <c r="DG13" s="25"/>
      <c r="DH13" s="737"/>
      <c r="DI13" s="738">
        <f t="shared" si="1594"/>
        <v>0</v>
      </c>
      <c r="DJ13" s="25"/>
      <c r="DK13" s="25"/>
      <c r="DL13" s="25"/>
      <c r="DM13" s="740">
        <f t="shared" si="1595"/>
        <v>0</v>
      </c>
      <c r="DN13" s="25"/>
      <c r="DO13" s="25"/>
      <c r="DP13" s="737"/>
      <c r="DQ13" s="738">
        <f t="shared" si="1596"/>
        <v>0</v>
      </c>
      <c r="DR13" s="25"/>
      <c r="DS13" s="25"/>
      <c r="DT13" s="25"/>
      <c r="DU13" s="740">
        <f t="shared" si="1597"/>
        <v>0</v>
      </c>
      <c r="DV13" s="25"/>
      <c r="DW13" s="25"/>
      <c r="DX13" s="737"/>
      <c r="DY13" s="738">
        <f t="shared" si="1598"/>
        <v>0</v>
      </c>
      <c r="DZ13" s="25"/>
      <c r="EA13" s="25"/>
      <c r="EB13" s="25"/>
      <c r="EC13" s="740">
        <f t="shared" si="1599"/>
        <v>0</v>
      </c>
      <c r="ED13" s="25"/>
      <c r="EE13" s="25"/>
      <c r="EF13" s="737"/>
      <c r="EG13" s="738">
        <f t="shared" si="1600"/>
        <v>0</v>
      </c>
      <c r="EH13" s="25"/>
      <c r="EI13" s="25"/>
      <c r="EJ13" s="25"/>
      <c r="EK13" s="740">
        <f t="shared" si="1601"/>
        <v>0</v>
      </c>
      <c r="EL13" s="25"/>
      <c r="EM13" s="25"/>
      <c r="EN13" s="737"/>
      <c r="EO13" s="738">
        <f t="shared" si="1602"/>
        <v>0</v>
      </c>
      <c r="EP13" s="25"/>
      <c r="EQ13" s="25"/>
      <c r="ER13" s="25"/>
      <c r="ES13" s="740">
        <f t="shared" si="1603"/>
        <v>0</v>
      </c>
      <c r="ET13" s="25"/>
      <c r="EU13" s="25"/>
      <c r="EV13" s="737"/>
      <c r="EW13" s="738">
        <f t="shared" si="1604"/>
        <v>0</v>
      </c>
      <c r="EX13" s="25"/>
      <c r="EY13" s="25"/>
      <c r="EZ13" s="25"/>
      <c r="FA13" s="740">
        <f t="shared" si="1605"/>
        <v>0</v>
      </c>
      <c r="FB13" s="25"/>
      <c r="FC13" s="25"/>
      <c r="FD13" s="737"/>
    </row>
    <row r="24" ht="15"/>
    <row r="25" ht="15">
      <c r="A25" s="294"/>
      <c r="B25" s="295"/>
      <c r="C25" s="295"/>
      <c r="D25" s="295" t="s">
        <v>899</v>
      </c>
      <c r="E25" s="295"/>
      <c r="F25" s="295"/>
      <c r="G25" s="294" t="s">
        <v>492</v>
      </c>
      <c r="H25" s="735" t="e">
        <f>'marcos en x resumen la mina'!B30</f>
        <v>#REF!</v>
      </c>
      <c r="I25" s="294"/>
      <c r="J25" s="295"/>
      <c r="K25" s="295"/>
      <c r="L25" s="295" t="s">
        <v>899</v>
      </c>
      <c r="M25" s="295"/>
      <c r="N25" s="295"/>
      <c r="O25" s="294" t="s">
        <v>492</v>
      </c>
      <c r="P25" s="735" t="e">
        <f>'marcos en x resumen la mina'!C30</f>
        <v>#REF!</v>
      </c>
      <c r="Q25" s="294"/>
      <c r="R25" s="295"/>
      <c r="S25" s="295"/>
      <c r="T25" s="295" t="s">
        <v>899</v>
      </c>
      <c r="U25" s="295"/>
      <c r="V25" s="295"/>
      <c r="W25" s="294" t="s">
        <v>492</v>
      </c>
      <c r="X25" s="735" t="e">
        <f>'marcos en x resumen la mina'!D30</f>
        <v>#REF!</v>
      </c>
      <c r="Y25" s="294"/>
      <c r="Z25" s="295"/>
      <c r="AA25" s="295"/>
      <c r="AB25" s="295" t="s">
        <v>899</v>
      </c>
      <c r="AC25" s="295"/>
      <c r="AD25" s="295"/>
      <c r="AE25" s="294" t="s">
        <v>492</v>
      </c>
      <c r="AF25" s="735" t="e">
        <f>'marcos en x resumen la mina'!E30</f>
        <v>#REF!</v>
      </c>
      <c r="AG25" s="294"/>
      <c r="AH25" s="295"/>
      <c r="AI25" s="295"/>
      <c r="AJ25" s="295" t="s">
        <v>899</v>
      </c>
      <c r="AK25" s="295"/>
      <c r="AL25" s="295"/>
      <c r="AM25" s="294" t="s">
        <v>492</v>
      </c>
      <c r="AN25" s="735" t="e">
        <f>'marcos en x resumen la mina'!F30</f>
        <v>#REF!</v>
      </c>
      <c r="AO25" s="294"/>
      <c r="AP25" s="295"/>
      <c r="AQ25" s="295"/>
      <c r="AR25" s="295" t="s">
        <v>899</v>
      </c>
      <c r="AS25" s="295"/>
      <c r="AT25" s="295"/>
      <c r="AU25" s="294" t="s">
        <v>492</v>
      </c>
      <c r="AV25" s="735" t="e">
        <f>'marcos en x resumen la mina'!G30</f>
        <v>#REF!</v>
      </c>
      <c r="AW25" s="294"/>
      <c r="AX25" s="295"/>
      <c r="AY25" s="295"/>
      <c r="AZ25" s="295" t="s">
        <v>899</v>
      </c>
      <c r="BA25" s="295"/>
      <c r="BB25" s="295"/>
      <c r="BC25" s="294" t="s">
        <v>492</v>
      </c>
      <c r="BD25" s="735">
        <f>'marcos en x resumen la mina'!H30</f>
        <v>0</v>
      </c>
      <c r="BE25" s="294"/>
      <c r="BF25" s="295"/>
      <c r="BG25" s="295"/>
      <c r="BH25" s="295" t="s">
        <v>899</v>
      </c>
      <c r="BI25" s="295"/>
      <c r="BJ25" s="295"/>
      <c r="BK25" s="294" t="s">
        <v>492</v>
      </c>
      <c r="BL25" s="735">
        <f>'marcos en x resumen la mina'!I30</f>
        <v>0</v>
      </c>
      <c r="BM25" s="294"/>
      <c r="BN25" s="295"/>
      <c r="BO25" s="295"/>
      <c r="BP25" s="295" t="s">
        <v>899</v>
      </c>
      <c r="BQ25" s="295"/>
      <c r="BR25" s="295"/>
      <c r="BS25" s="294" t="s">
        <v>492</v>
      </c>
      <c r="BT25" s="735">
        <f>'marcos en x resumen la mina'!J30</f>
        <v>0</v>
      </c>
      <c r="BU25" s="294"/>
      <c r="BV25" s="295"/>
      <c r="BW25" s="295"/>
      <c r="BX25" s="295" t="s">
        <v>899</v>
      </c>
      <c r="BY25" s="295"/>
      <c r="BZ25" s="295"/>
      <c r="CA25" s="294" t="s">
        <v>492</v>
      </c>
      <c r="CB25" s="735">
        <f>'marcos en x resumen la mina'!K30</f>
        <v>0</v>
      </c>
      <c r="CC25" s="294"/>
      <c r="CD25" s="295"/>
      <c r="CE25" s="295"/>
      <c r="CF25" s="295" t="s">
        <v>899</v>
      </c>
      <c r="CG25" s="295"/>
      <c r="CH25" s="295"/>
      <c r="CI25" s="294" t="s">
        <v>492</v>
      </c>
      <c r="CJ25" s="735">
        <f>'marcos en x resumen la mina'!L30</f>
        <v>0</v>
      </c>
      <c r="CK25" s="294"/>
      <c r="CL25" s="295"/>
      <c r="CM25" s="295"/>
      <c r="CN25" s="295" t="s">
        <v>899</v>
      </c>
      <c r="CO25" s="295"/>
      <c r="CP25" s="295"/>
      <c r="CQ25" s="294" t="s">
        <v>492</v>
      </c>
      <c r="CR25" s="735">
        <f>'marcos en x resumen la mina'!M30</f>
        <v>0</v>
      </c>
      <c r="CS25" s="294"/>
      <c r="CT25" s="295"/>
      <c r="CU25" s="295"/>
      <c r="CV25" s="295" t="s">
        <v>899</v>
      </c>
      <c r="CW25" s="295"/>
      <c r="CX25" s="295"/>
      <c r="CY25" s="294" t="s">
        <v>492</v>
      </c>
      <c r="CZ25" s="735">
        <f>'marcos en x resumen la mina'!N30</f>
        <v>0</v>
      </c>
      <c r="DA25" s="294"/>
      <c r="DB25" s="295"/>
      <c r="DC25" s="295"/>
      <c r="DD25" s="295" t="s">
        <v>899</v>
      </c>
      <c r="DE25" s="295"/>
      <c r="DF25" s="295"/>
      <c r="DG25" s="294" t="s">
        <v>492</v>
      </c>
      <c r="DH25" s="735">
        <f>'marcos en x resumen la mina'!O30</f>
        <v>0</v>
      </c>
      <c r="DI25" s="294"/>
      <c r="DJ25" s="295"/>
      <c r="DK25" s="295"/>
      <c r="DL25" s="295" t="s">
        <v>899</v>
      </c>
      <c r="DM25" s="295"/>
      <c r="DN25" s="295"/>
      <c r="DO25" s="294" t="s">
        <v>492</v>
      </c>
      <c r="DP25" s="735">
        <f>'marcos en x resumen la mina'!P30</f>
        <v>0</v>
      </c>
      <c r="DQ25" s="294"/>
      <c r="DR25" s="295"/>
      <c r="DS25" s="295"/>
      <c r="DT25" s="295" t="s">
        <v>899</v>
      </c>
      <c r="DU25" s="295"/>
      <c r="DV25" s="295"/>
      <c r="DW25" s="294" t="s">
        <v>492</v>
      </c>
      <c r="DX25" s="735">
        <f>'marcos en x resumen la mina'!Q30</f>
        <v>0</v>
      </c>
      <c r="DY25" s="294"/>
      <c r="DZ25" s="295"/>
      <c r="EA25" s="295"/>
      <c r="EB25" s="295" t="s">
        <v>899</v>
      </c>
      <c r="EC25" s="295"/>
      <c r="ED25" s="295"/>
      <c r="EE25" s="294" t="s">
        <v>492</v>
      </c>
      <c r="EF25" s="735">
        <f>'marcos en x resumen la mina'!R30</f>
        <v>0</v>
      </c>
      <c r="EG25" s="294"/>
      <c r="EH25" s="295"/>
      <c r="EI25" s="295"/>
      <c r="EJ25" s="295" t="s">
        <v>899</v>
      </c>
      <c r="EK25" s="295"/>
      <c r="EL25" s="295"/>
      <c r="EM25" s="294" t="s">
        <v>492</v>
      </c>
      <c r="EN25" s="735">
        <f>'marcos en x resumen la mina'!S30</f>
        <v>0</v>
      </c>
      <c r="EO25" s="294"/>
      <c r="EP25" s="295"/>
      <c r="EQ25" s="295"/>
      <c r="ER25" s="295" t="s">
        <v>899</v>
      </c>
      <c r="ES25" s="295"/>
      <c r="ET25" s="295"/>
      <c r="EU25" s="294" t="s">
        <v>492</v>
      </c>
      <c r="EV25" s="735">
        <f>'marcos en x resumen la mina'!T30</f>
        <v>0</v>
      </c>
      <c r="EW25" s="294"/>
      <c r="EX25" s="295"/>
      <c r="EY25" s="295"/>
      <c r="EZ25" s="295" t="s">
        <v>899</v>
      </c>
      <c r="FA25" s="295"/>
      <c r="FB25" s="295"/>
      <c r="FC25" s="294" t="s">
        <v>492</v>
      </c>
      <c r="FD25" s="735">
        <f>'marcos en x resumen la mina'!U30</f>
        <v>0</v>
      </c>
    </row>
    <row r="26" ht="15">
      <c r="A26" s="735">
        <f>IF(D26=0,0,SUM(A28:A47))</f>
        <v>0</v>
      </c>
      <c r="B26" s="85"/>
      <c r="C26" s="85"/>
      <c r="D26" s="85">
        <f>'marcos en x resumen la mina'!B36</f>
        <v>0</v>
      </c>
      <c r="E26" s="735">
        <f>IF(D26=0,0,SUM(E28:E47))</f>
        <v>0</v>
      </c>
      <c r="F26" s="85"/>
      <c r="G26" s="735" t="s">
        <v>929</v>
      </c>
      <c r="H26" s="737">
        <f>'marcos en x resumen la mina'!B31</f>
        <v>2</v>
      </c>
      <c r="I26" s="735">
        <f>IF(L26=0,0,SUM(I28:I47))</f>
        <v>0</v>
      </c>
      <c r="J26" s="85"/>
      <c r="K26" s="85"/>
      <c r="L26" s="85">
        <f>'marcos en x resumen la mina'!C36</f>
        <v>0</v>
      </c>
      <c r="M26" s="735">
        <f>IF(L26=0,0,SUM(M28:M47))</f>
        <v>0</v>
      </c>
      <c r="N26" s="85"/>
      <c r="O26" s="735" t="s">
        <v>929</v>
      </c>
      <c r="P26" s="737">
        <f>'marcos en x resumen la mina'!C31</f>
        <v>2</v>
      </c>
      <c r="Q26" s="735">
        <f>IF(T26=0,0,SUM(Q28:Q47))</f>
        <v>0</v>
      </c>
      <c r="R26" s="85"/>
      <c r="S26" s="85"/>
      <c r="T26" s="85">
        <f>'marcos en x resumen la mina'!D36</f>
        <v>0</v>
      </c>
      <c r="U26" s="735">
        <f>IF(T26=0,0,SUM(U28:U47))</f>
        <v>0</v>
      </c>
      <c r="V26" s="85"/>
      <c r="W26" s="735" t="s">
        <v>929</v>
      </c>
      <c r="X26" s="737">
        <f>'marcos en x resumen la mina'!D31</f>
        <v>2</v>
      </c>
      <c r="Y26" s="735">
        <f>IF(AB26=0,0,SUM(Y28:Y47))</f>
        <v>0</v>
      </c>
      <c r="Z26" s="85"/>
      <c r="AA26" s="85"/>
      <c r="AB26" s="85">
        <f>'marcos en x resumen la mina'!E36</f>
        <v>0</v>
      </c>
      <c r="AC26" s="735">
        <f>IF(AB26=0,0,SUM(AC28:AC47))</f>
        <v>0</v>
      </c>
      <c r="AD26" s="85"/>
      <c r="AE26" s="735" t="s">
        <v>929</v>
      </c>
      <c r="AF26" s="737">
        <f>'marcos en x resumen la mina'!E31</f>
        <v>2</v>
      </c>
      <c r="AG26" s="735">
        <f>IF(AJ26=0,0,SUM(AG28:AG47))</f>
        <v>0</v>
      </c>
      <c r="AH26" s="85"/>
      <c r="AI26" s="85"/>
      <c r="AJ26" s="85">
        <f>'marcos en x resumen la mina'!F36</f>
        <v>0</v>
      </c>
      <c r="AK26" s="735">
        <f>IF(AJ26=0,0,SUM(AK28:AK47))</f>
        <v>0</v>
      </c>
      <c r="AL26" s="85"/>
      <c r="AM26" s="735" t="s">
        <v>929</v>
      </c>
      <c r="AN26" s="737">
        <f>'marcos en x resumen la mina'!F31</f>
        <v>2</v>
      </c>
      <c r="AO26" s="735">
        <f>IF(AR26=0,0,SUM(AO28:AO47))</f>
        <v>0</v>
      </c>
      <c r="AP26" s="85"/>
      <c r="AQ26" s="85"/>
      <c r="AR26" s="85">
        <f>'marcos en x resumen la mina'!G36</f>
        <v>0</v>
      </c>
      <c r="AS26" s="735">
        <f>IF(AR26=0,0,SUM(AS28:AS47))</f>
        <v>0</v>
      </c>
      <c r="AT26" s="85"/>
      <c r="AU26" s="735" t="s">
        <v>929</v>
      </c>
      <c r="AV26" s="737">
        <f>'marcos en x resumen la mina'!G31</f>
        <v>2</v>
      </c>
      <c r="AW26" s="735">
        <f>IF(AZ26=0,0,SUM(AW28:AW47))</f>
        <v>0</v>
      </c>
      <c r="AX26" s="85"/>
      <c r="AY26" s="85"/>
      <c r="AZ26" s="85">
        <f>'marcos en x resumen la mina'!H36</f>
        <v>0</v>
      </c>
      <c r="BA26" s="735">
        <f>IF(AZ26=0,0,SUM(BA28:BA47))</f>
        <v>0</v>
      </c>
      <c r="BB26" s="85"/>
      <c r="BC26" s="735" t="s">
        <v>929</v>
      </c>
      <c r="BD26" s="737">
        <f>'marcos en x resumen la mina'!H31</f>
        <v>2</v>
      </c>
      <c r="BE26" s="735">
        <f>IF(BH26=0,0,SUM(BE28:BE47))</f>
        <v>0</v>
      </c>
      <c r="BF26" s="85"/>
      <c r="BG26" s="85"/>
      <c r="BH26" s="85">
        <f>'marcos en x resumen la mina'!I36</f>
        <v>0</v>
      </c>
      <c r="BI26" s="735">
        <f>IF(BH26=0,0,SUM(BI28:BI47))</f>
        <v>0</v>
      </c>
      <c r="BJ26" s="85"/>
      <c r="BK26" s="735" t="s">
        <v>929</v>
      </c>
      <c r="BL26" s="737">
        <f>'marcos en x resumen la mina'!I31</f>
        <v>2</v>
      </c>
      <c r="BM26" s="735">
        <f>IF(BP26=0,0,SUM(BM28:BM47))</f>
        <v>0</v>
      </c>
      <c r="BN26" s="85"/>
      <c r="BO26" s="85"/>
      <c r="BP26" s="85">
        <f>'marcos en x resumen la mina'!J36</f>
        <v>0</v>
      </c>
      <c r="BQ26" s="735">
        <f>IF(BP26=0,0,SUM(BQ28:BQ47))</f>
        <v>0</v>
      </c>
      <c r="BR26" s="85"/>
      <c r="BS26" s="735" t="s">
        <v>929</v>
      </c>
      <c r="BT26" s="737">
        <f>'marcos en x resumen la mina'!J31</f>
        <v>2</v>
      </c>
      <c r="BU26" s="735">
        <f>IF(BX26=0,0,SUM(BU28:BU47))</f>
        <v>0</v>
      </c>
      <c r="BV26" s="85"/>
      <c r="BW26" s="85"/>
      <c r="BX26" s="85">
        <f>'marcos en x resumen la mina'!K36</f>
        <v>0</v>
      </c>
      <c r="BY26" s="735">
        <f>IF(BX26=0,0,SUM(BY28:BY47))</f>
        <v>0</v>
      </c>
      <c r="BZ26" s="85"/>
      <c r="CA26" s="735" t="s">
        <v>929</v>
      </c>
      <c r="CB26" s="737">
        <f>'marcos en x resumen la mina'!K31</f>
        <v>2</v>
      </c>
      <c r="CC26" s="735">
        <f>IF(CF26=0,0,SUM(CC28:CC47))</f>
        <v>0</v>
      </c>
      <c r="CD26" s="85"/>
      <c r="CE26" s="85"/>
      <c r="CF26" s="85">
        <f>'marcos en x resumen la mina'!L36</f>
        <v>0</v>
      </c>
      <c r="CG26" s="735">
        <f>IF(CF26=0,0,SUM(CG28:CG47))</f>
        <v>0</v>
      </c>
      <c r="CH26" s="85"/>
      <c r="CI26" s="735" t="s">
        <v>929</v>
      </c>
      <c r="CJ26" s="737">
        <f>'marcos en x resumen la mina'!L31</f>
        <v>2</v>
      </c>
      <c r="CK26" s="735">
        <f>IF(CN26=0,0,SUM(CK28:CK47))</f>
        <v>0</v>
      </c>
      <c r="CL26" s="85"/>
      <c r="CM26" s="85"/>
      <c r="CN26" s="85">
        <f>'marcos en x resumen la mina'!M36</f>
        <v>0</v>
      </c>
      <c r="CO26" s="735">
        <f>IF(CN26=0,0,SUM(CO28:CO47))</f>
        <v>0</v>
      </c>
      <c r="CP26" s="85"/>
      <c r="CQ26" s="735" t="s">
        <v>929</v>
      </c>
      <c r="CR26" s="737">
        <f>'marcos en x resumen la mina'!M31</f>
        <v>2</v>
      </c>
      <c r="CS26" s="735">
        <f>IF(CV26=0,0,SUM(CS28:CS47))</f>
        <v>0</v>
      </c>
      <c r="CT26" s="85"/>
      <c r="CU26" s="85"/>
      <c r="CV26" s="85">
        <f>'marcos en x resumen la mina'!N36</f>
        <v>0</v>
      </c>
      <c r="CW26" s="735">
        <f>IF(CV26=0,0,SUM(CW28:CW47))</f>
        <v>0</v>
      </c>
      <c r="CX26" s="85"/>
      <c r="CY26" s="735" t="s">
        <v>929</v>
      </c>
      <c r="CZ26" s="737">
        <f>'marcos en x resumen la mina'!N31</f>
        <v>2</v>
      </c>
      <c r="DA26" s="735">
        <f>IF(DD26=0,0,SUM(DA28:DA47))</f>
        <v>0</v>
      </c>
      <c r="DB26" s="85"/>
      <c r="DC26" s="85"/>
      <c r="DD26" s="85">
        <f>'marcos en x resumen la mina'!O36</f>
        <v>0</v>
      </c>
      <c r="DE26" s="735">
        <f>IF(DD26=0,0,SUM(DE28:DE47))</f>
        <v>0</v>
      </c>
      <c r="DF26" s="85"/>
      <c r="DG26" s="735" t="s">
        <v>929</v>
      </c>
      <c r="DH26" s="737">
        <f>'marcos en x resumen la mina'!O31</f>
        <v>2</v>
      </c>
      <c r="DI26" s="735">
        <f>IF(DL26=0,0,SUM(DI28:DI47))</f>
        <v>0</v>
      </c>
      <c r="DJ26" s="85"/>
      <c r="DK26" s="85"/>
      <c r="DL26" s="85">
        <f>'marcos en x resumen la mina'!P36</f>
        <v>0</v>
      </c>
      <c r="DM26" s="735">
        <f>IF(DL26=0,0,SUM(DM28:DM47))</f>
        <v>0</v>
      </c>
      <c r="DN26" s="85"/>
      <c r="DO26" s="735" t="s">
        <v>929</v>
      </c>
      <c r="DP26" s="737">
        <f>'marcos en x resumen la mina'!P31</f>
        <v>2</v>
      </c>
      <c r="DQ26" s="735">
        <f>IF(DT26=0,0,SUM(DQ28:DQ47))</f>
        <v>0</v>
      </c>
      <c r="DR26" s="85"/>
      <c r="DS26" s="85"/>
      <c r="DT26" s="85">
        <f>'marcos en x resumen la mina'!Q36</f>
        <v>0</v>
      </c>
      <c r="DU26" s="735">
        <f>IF(DT26=0,0,SUM(DU28:DU47))</f>
        <v>0</v>
      </c>
      <c r="DV26" s="85"/>
      <c r="DW26" s="735" t="s">
        <v>929</v>
      </c>
      <c r="DX26" s="737">
        <f>'marcos en x resumen la mina'!Q31</f>
        <v>2</v>
      </c>
      <c r="DY26" s="735">
        <f>IF(EB26=0,0,SUM(DY28:DY47))</f>
        <v>0</v>
      </c>
      <c r="DZ26" s="85"/>
      <c r="EA26" s="85"/>
      <c r="EB26" s="85">
        <f>'marcos en x resumen la mina'!R36</f>
        <v>0</v>
      </c>
      <c r="EC26" s="735">
        <f>IF(EB26=0,0,SUM(EC28:EC47))</f>
        <v>0</v>
      </c>
      <c r="ED26" s="85"/>
      <c r="EE26" s="735" t="s">
        <v>929</v>
      </c>
      <c r="EF26" s="737">
        <f>'marcos en x resumen la mina'!R31</f>
        <v>2</v>
      </c>
      <c r="EG26" s="735">
        <f>IF(EJ26=0,0,SUM(EG28:EG47))</f>
        <v>0</v>
      </c>
      <c r="EH26" s="85"/>
      <c r="EI26" s="85"/>
      <c r="EJ26" s="85">
        <f>'marcos en x resumen la mina'!S36</f>
        <v>0</v>
      </c>
      <c r="EK26" s="735">
        <f>IF(EJ26=0,0,SUM(EK28:EK47))</f>
        <v>0</v>
      </c>
      <c r="EL26" s="85"/>
      <c r="EM26" s="735" t="s">
        <v>929</v>
      </c>
      <c r="EN26" s="737">
        <f>'marcos en x resumen la mina'!S31</f>
        <v>2</v>
      </c>
      <c r="EO26" s="735">
        <f>IF(ER26=0,0,SUM(EO28:EO47))</f>
        <v>0</v>
      </c>
      <c r="EP26" s="85"/>
      <c r="EQ26" s="85"/>
      <c r="ER26" s="85">
        <f>'marcos en x resumen la mina'!T36</f>
        <v>0</v>
      </c>
      <c r="ES26" s="735">
        <f>IF(ER26=0,0,SUM(ES28:ES47))</f>
        <v>0</v>
      </c>
      <c r="ET26" s="85"/>
      <c r="EU26" s="735" t="s">
        <v>929</v>
      </c>
      <c r="EV26" s="737">
        <f>'marcos en x resumen la mina'!T31</f>
        <v>2</v>
      </c>
      <c r="EW26" s="735">
        <f>IF(EZ26=0,0,SUM(EW28:EW47))</f>
        <v>0</v>
      </c>
      <c r="EX26" s="85"/>
      <c r="EY26" s="85"/>
      <c r="EZ26" s="85">
        <f>'marcos en x resumen la mina'!U36</f>
        <v>0</v>
      </c>
      <c r="FA26" s="735">
        <f>IF(EZ26=0,0,SUM(FA28:FA47))</f>
        <v>0</v>
      </c>
      <c r="FB26" s="85"/>
      <c r="FC26" s="735" t="s">
        <v>929</v>
      </c>
      <c r="FD26" s="737">
        <f>'marcos en x resumen la mina'!U31</f>
        <v>2</v>
      </c>
    </row>
    <row r="27">
      <c r="A27" s="84" t="s">
        <v>939</v>
      </c>
      <c r="B27" s="85" t="s">
        <v>368</v>
      </c>
      <c r="C27" s="85" t="s">
        <v>369</v>
      </c>
      <c r="D27" s="85" t="s">
        <v>899</v>
      </c>
      <c r="E27" s="85" t="s">
        <v>393</v>
      </c>
      <c r="F27" s="85" t="s">
        <v>368</v>
      </c>
      <c r="G27" s="85" t="s">
        <v>369</v>
      </c>
      <c r="H27" s="187" t="s">
        <v>182</v>
      </c>
      <c r="I27" s="84" t="s">
        <v>939</v>
      </c>
      <c r="J27" s="85" t="s">
        <v>368</v>
      </c>
      <c r="K27" s="85" t="s">
        <v>369</v>
      </c>
      <c r="L27" s="85" t="s">
        <v>899</v>
      </c>
      <c r="M27" s="85" t="s">
        <v>393</v>
      </c>
      <c r="N27" s="85" t="s">
        <v>368</v>
      </c>
      <c r="O27" s="85" t="s">
        <v>369</v>
      </c>
      <c r="P27" s="187" t="s">
        <v>182</v>
      </c>
      <c r="Q27" s="84" t="s">
        <v>939</v>
      </c>
      <c r="R27" s="85" t="s">
        <v>368</v>
      </c>
      <c r="S27" s="85" t="s">
        <v>369</v>
      </c>
      <c r="T27" s="85" t="s">
        <v>899</v>
      </c>
      <c r="U27" s="85" t="s">
        <v>393</v>
      </c>
      <c r="V27" s="85" t="s">
        <v>368</v>
      </c>
      <c r="W27" s="85" t="s">
        <v>369</v>
      </c>
      <c r="X27" s="187" t="s">
        <v>182</v>
      </c>
      <c r="Y27" s="84" t="s">
        <v>939</v>
      </c>
      <c r="Z27" s="85" t="s">
        <v>368</v>
      </c>
      <c r="AA27" s="85" t="s">
        <v>369</v>
      </c>
      <c r="AB27" s="85" t="s">
        <v>899</v>
      </c>
      <c r="AC27" s="85" t="s">
        <v>393</v>
      </c>
      <c r="AD27" s="85" t="s">
        <v>368</v>
      </c>
      <c r="AE27" s="85" t="s">
        <v>369</v>
      </c>
      <c r="AF27" s="187" t="s">
        <v>182</v>
      </c>
      <c r="AG27" s="84" t="s">
        <v>939</v>
      </c>
      <c r="AH27" s="85" t="s">
        <v>368</v>
      </c>
      <c r="AI27" s="85" t="s">
        <v>369</v>
      </c>
      <c r="AJ27" s="85" t="s">
        <v>899</v>
      </c>
      <c r="AK27" s="85" t="s">
        <v>393</v>
      </c>
      <c r="AL27" s="85" t="s">
        <v>368</v>
      </c>
      <c r="AM27" s="85" t="s">
        <v>369</v>
      </c>
      <c r="AN27" s="187" t="s">
        <v>182</v>
      </c>
      <c r="AO27" s="84" t="s">
        <v>939</v>
      </c>
      <c r="AP27" s="85" t="s">
        <v>368</v>
      </c>
      <c r="AQ27" s="85" t="s">
        <v>369</v>
      </c>
      <c r="AR27" s="85" t="s">
        <v>899</v>
      </c>
      <c r="AS27" s="85" t="s">
        <v>393</v>
      </c>
      <c r="AT27" s="85" t="s">
        <v>368</v>
      </c>
      <c r="AU27" s="85" t="s">
        <v>369</v>
      </c>
      <c r="AV27" s="187" t="s">
        <v>182</v>
      </c>
      <c r="AW27" s="84" t="s">
        <v>939</v>
      </c>
      <c r="AX27" s="85" t="s">
        <v>368</v>
      </c>
      <c r="AY27" s="85" t="s">
        <v>369</v>
      </c>
      <c r="AZ27" s="85" t="s">
        <v>899</v>
      </c>
      <c r="BA27" s="85" t="s">
        <v>393</v>
      </c>
      <c r="BB27" s="85" t="s">
        <v>368</v>
      </c>
      <c r="BC27" s="85" t="s">
        <v>369</v>
      </c>
      <c r="BD27" s="187" t="s">
        <v>182</v>
      </c>
      <c r="BE27" s="84" t="s">
        <v>939</v>
      </c>
      <c r="BF27" s="85" t="s">
        <v>368</v>
      </c>
      <c r="BG27" s="85" t="s">
        <v>369</v>
      </c>
      <c r="BH27" s="85" t="s">
        <v>899</v>
      </c>
      <c r="BI27" s="85" t="s">
        <v>393</v>
      </c>
      <c r="BJ27" s="85" t="s">
        <v>368</v>
      </c>
      <c r="BK27" s="85" t="s">
        <v>369</v>
      </c>
      <c r="BL27" s="187" t="s">
        <v>182</v>
      </c>
      <c r="BM27" s="84" t="s">
        <v>939</v>
      </c>
      <c r="BN27" s="85" t="s">
        <v>368</v>
      </c>
      <c r="BO27" s="85" t="s">
        <v>369</v>
      </c>
      <c r="BP27" s="85" t="s">
        <v>899</v>
      </c>
      <c r="BQ27" s="85" t="s">
        <v>393</v>
      </c>
      <c r="BR27" s="85" t="s">
        <v>368</v>
      </c>
      <c r="BS27" s="85" t="s">
        <v>369</v>
      </c>
      <c r="BT27" s="187" t="s">
        <v>182</v>
      </c>
      <c r="BU27" s="84" t="s">
        <v>939</v>
      </c>
      <c r="BV27" s="85" t="s">
        <v>368</v>
      </c>
      <c r="BW27" s="85" t="s">
        <v>369</v>
      </c>
      <c r="BX27" s="85" t="s">
        <v>899</v>
      </c>
      <c r="BY27" s="85" t="s">
        <v>393</v>
      </c>
      <c r="BZ27" s="85" t="s">
        <v>368</v>
      </c>
      <c r="CA27" s="85" t="s">
        <v>369</v>
      </c>
      <c r="CB27" s="187" t="s">
        <v>182</v>
      </c>
      <c r="CC27" s="84" t="s">
        <v>939</v>
      </c>
      <c r="CD27" s="85" t="s">
        <v>368</v>
      </c>
      <c r="CE27" s="85" t="s">
        <v>369</v>
      </c>
      <c r="CF27" s="85" t="s">
        <v>899</v>
      </c>
      <c r="CG27" s="85" t="s">
        <v>393</v>
      </c>
      <c r="CH27" s="85" t="s">
        <v>368</v>
      </c>
      <c r="CI27" s="85" t="s">
        <v>369</v>
      </c>
      <c r="CJ27" s="187" t="s">
        <v>182</v>
      </c>
      <c r="CK27" s="84" t="s">
        <v>939</v>
      </c>
      <c r="CL27" s="85" t="s">
        <v>368</v>
      </c>
      <c r="CM27" s="85" t="s">
        <v>369</v>
      </c>
      <c r="CN27" s="85" t="s">
        <v>899</v>
      </c>
      <c r="CO27" s="85" t="s">
        <v>393</v>
      </c>
      <c r="CP27" s="85" t="s">
        <v>368</v>
      </c>
      <c r="CQ27" s="85" t="s">
        <v>369</v>
      </c>
      <c r="CR27" s="187" t="s">
        <v>182</v>
      </c>
      <c r="CS27" s="84" t="s">
        <v>939</v>
      </c>
      <c r="CT27" s="85" t="s">
        <v>368</v>
      </c>
      <c r="CU27" s="85" t="s">
        <v>369</v>
      </c>
      <c r="CV27" s="85" t="s">
        <v>899</v>
      </c>
      <c r="CW27" s="85" t="s">
        <v>393</v>
      </c>
      <c r="CX27" s="85" t="s">
        <v>368</v>
      </c>
      <c r="CY27" s="85" t="s">
        <v>369</v>
      </c>
      <c r="CZ27" s="187" t="s">
        <v>182</v>
      </c>
      <c r="DA27" s="84" t="s">
        <v>939</v>
      </c>
      <c r="DB27" s="85" t="s">
        <v>368</v>
      </c>
      <c r="DC27" s="85" t="s">
        <v>369</v>
      </c>
      <c r="DD27" s="85" t="s">
        <v>899</v>
      </c>
      <c r="DE27" s="85" t="s">
        <v>393</v>
      </c>
      <c r="DF27" s="85" t="s">
        <v>368</v>
      </c>
      <c r="DG27" s="85" t="s">
        <v>369</v>
      </c>
      <c r="DH27" s="187" t="s">
        <v>182</v>
      </c>
      <c r="DI27" s="84" t="s">
        <v>939</v>
      </c>
      <c r="DJ27" s="85" t="s">
        <v>368</v>
      </c>
      <c r="DK27" s="85" t="s">
        <v>369</v>
      </c>
      <c r="DL27" s="85" t="s">
        <v>899</v>
      </c>
      <c r="DM27" s="85" t="s">
        <v>393</v>
      </c>
      <c r="DN27" s="85" t="s">
        <v>368</v>
      </c>
      <c r="DO27" s="85" t="s">
        <v>369</v>
      </c>
      <c r="DP27" s="187" t="s">
        <v>182</v>
      </c>
      <c r="DQ27" s="84" t="s">
        <v>939</v>
      </c>
      <c r="DR27" s="85" t="s">
        <v>368</v>
      </c>
      <c r="DS27" s="85" t="s">
        <v>369</v>
      </c>
      <c r="DT27" s="85" t="s">
        <v>899</v>
      </c>
      <c r="DU27" s="85" t="s">
        <v>393</v>
      </c>
      <c r="DV27" s="85" t="s">
        <v>368</v>
      </c>
      <c r="DW27" s="85" t="s">
        <v>369</v>
      </c>
      <c r="DX27" s="187" t="s">
        <v>182</v>
      </c>
      <c r="DY27" s="84" t="s">
        <v>939</v>
      </c>
      <c r="DZ27" s="85" t="s">
        <v>368</v>
      </c>
      <c r="EA27" s="85" t="s">
        <v>369</v>
      </c>
      <c r="EB27" s="85" t="s">
        <v>899</v>
      </c>
      <c r="EC27" s="85" t="s">
        <v>393</v>
      </c>
      <c r="ED27" s="85" t="s">
        <v>368</v>
      </c>
      <c r="EE27" s="85" t="s">
        <v>369</v>
      </c>
      <c r="EF27" s="187" t="s">
        <v>182</v>
      </c>
      <c r="EG27" s="84" t="s">
        <v>939</v>
      </c>
      <c r="EH27" s="85" t="s">
        <v>368</v>
      </c>
      <c r="EI27" s="85" t="s">
        <v>369</v>
      </c>
      <c r="EJ27" s="85" t="s">
        <v>899</v>
      </c>
      <c r="EK27" s="85" t="s">
        <v>393</v>
      </c>
      <c r="EL27" s="85" t="s">
        <v>368</v>
      </c>
      <c r="EM27" s="85" t="s">
        <v>369</v>
      </c>
      <c r="EN27" s="187" t="s">
        <v>182</v>
      </c>
      <c r="EO27" s="84" t="s">
        <v>939</v>
      </c>
      <c r="EP27" s="85" t="s">
        <v>368</v>
      </c>
      <c r="EQ27" s="85" t="s">
        <v>369</v>
      </c>
      <c r="ER27" s="85" t="s">
        <v>899</v>
      </c>
      <c r="ES27" s="85" t="s">
        <v>393</v>
      </c>
      <c r="ET27" s="85" t="s">
        <v>368</v>
      </c>
      <c r="EU27" s="85" t="s">
        <v>369</v>
      </c>
      <c r="EV27" s="187" t="s">
        <v>182</v>
      </c>
      <c r="EW27" s="84" t="s">
        <v>939</v>
      </c>
      <c r="EX27" s="85" t="s">
        <v>368</v>
      </c>
      <c r="EY27" s="85" t="s">
        <v>369</v>
      </c>
      <c r="EZ27" s="85" t="s">
        <v>899</v>
      </c>
      <c r="FA27" s="85" t="s">
        <v>393</v>
      </c>
      <c r="FB27" s="85" t="s">
        <v>368</v>
      </c>
      <c r="FC27" s="85" t="s">
        <v>369</v>
      </c>
      <c r="FD27" s="187" t="s">
        <v>182</v>
      </c>
    </row>
    <row r="28">
      <c r="A28" s="738">
        <f t="shared" ref="A28:A36" si="1613">IF(D28=0,0,B28*(C28^3)/(D28))</f>
        <v>0</v>
      </c>
      <c r="B28" s="4"/>
      <c r="C28" s="4"/>
      <c r="D28" s="4">
        <f>D26</f>
        <v>0</v>
      </c>
      <c r="E28" s="740">
        <f t="shared" ref="E28:E36" si="1614">IF(H28=0,0,F28*(G28^3)/(H28))</f>
        <v>0</v>
      </c>
      <c r="F28" s="4"/>
      <c r="G28" s="4"/>
      <c r="H28" s="4"/>
      <c r="I28" s="738">
        <f t="shared" ref="I28:I36" si="1615">IF(L28=0,0,J28*(K28^3)/(L28))</f>
        <v>0</v>
      </c>
      <c r="J28" s="4">
        <f t="shared" ref="J28:K36" si="1616">J5</f>
        <v>30</v>
      </c>
      <c r="K28" s="4">
        <f>K5</f>
        <v>30</v>
      </c>
      <c r="L28" s="4">
        <f>L26</f>
        <v>0</v>
      </c>
      <c r="M28" s="740">
        <f t="shared" ref="M28:M36" si="1617">IF(P28=0,0,N28*(O28^3)/(P28))</f>
        <v>0</v>
      </c>
      <c r="N28" s="4">
        <f t="shared" ref="N28:P36" si="1618">N5</f>
        <v>0</v>
      </c>
      <c r="O28" s="4">
        <f>O5</f>
        <v>0</v>
      </c>
      <c r="P28" s="4">
        <f>P5</f>
        <v>0</v>
      </c>
      <c r="Q28" s="738">
        <f t="shared" ref="Q28:Q36" si="1619">IF(T28=0,0,R28*(S28^3)/(T28))</f>
        <v>0</v>
      </c>
      <c r="R28" s="4">
        <f t="shared" ref="R28:S36" si="1620">R5</f>
        <v>0</v>
      </c>
      <c r="S28" s="4">
        <f>S5</f>
        <v>0</v>
      </c>
      <c r="T28" s="4">
        <f>T26</f>
        <v>0</v>
      </c>
      <c r="U28" s="740">
        <f t="shared" ref="U28:U36" si="1621">IF(X28=0,0,V28*(W28^3)/(X28))</f>
        <v>0</v>
      </c>
      <c r="V28" s="4">
        <f t="shared" ref="V28:X36" si="1622">V5</f>
        <v>0</v>
      </c>
      <c r="W28" s="4">
        <f>W5</f>
        <v>0</v>
      </c>
      <c r="X28" s="4">
        <f>X5</f>
        <v>0</v>
      </c>
      <c r="Y28" s="738">
        <f t="shared" ref="Y28:Y36" si="1623">IF(AB28=0,0,Z28*(AA28^3)/(AB28))</f>
        <v>0</v>
      </c>
      <c r="Z28" s="4">
        <f t="shared" ref="Z28:AA36" si="1624">Z5</f>
        <v>0</v>
      </c>
      <c r="AA28" s="4">
        <f>AA5</f>
        <v>0</v>
      </c>
      <c r="AB28" s="4">
        <f>AB26</f>
        <v>0</v>
      </c>
      <c r="AC28" s="740">
        <f t="shared" ref="AC28:AC36" si="1625">IF(AF28=0,0,AD28*(AE28^3)/(AF28))</f>
        <v>0</v>
      </c>
      <c r="AD28" s="4">
        <f t="shared" ref="AD28:AF36" si="1626">AD5</f>
        <v>0</v>
      </c>
      <c r="AE28" s="4">
        <f>AE5</f>
        <v>0</v>
      </c>
      <c r="AF28" s="4">
        <f>AF5</f>
        <v>0</v>
      </c>
      <c r="AG28" s="738">
        <f t="shared" ref="AG28:AG36" si="1627">IF(AJ28=0,0,AH28*(AI28^3)/(AJ28))</f>
        <v>0</v>
      </c>
      <c r="AH28" s="4">
        <f t="shared" ref="AH28:AI36" si="1628">AH5</f>
        <v>0</v>
      </c>
      <c r="AI28" s="4">
        <f>AI5</f>
        <v>0</v>
      </c>
      <c r="AJ28" s="4">
        <f>AJ26</f>
        <v>0</v>
      </c>
      <c r="AK28" s="740">
        <f t="shared" ref="AK28:AK36" si="1629">IF(AN28=0,0,AL28*(AM28^3)/(AN28))</f>
        <v>0</v>
      </c>
      <c r="AL28" s="4">
        <f t="shared" ref="AL28:AN36" si="1630">AL5</f>
        <v>0</v>
      </c>
      <c r="AM28" s="4">
        <f>AM5</f>
        <v>0</v>
      </c>
      <c r="AN28" s="4">
        <f>AN5</f>
        <v>0</v>
      </c>
      <c r="AO28" s="738">
        <f t="shared" ref="AO28:AO36" si="1631">IF(AR28=0,0,AP28*(AQ28^3)/(AR28))</f>
        <v>0</v>
      </c>
      <c r="AP28" s="4">
        <f t="shared" ref="AP28:AQ36" si="1632">AP5</f>
        <v>0</v>
      </c>
      <c r="AQ28" s="4">
        <f>AQ5</f>
        <v>0</v>
      </c>
      <c r="AR28" s="4">
        <f>AR26</f>
        <v>0</v>
      </c>
      <c r="AS28" s="740">
        <f t="shared" ref="AS28:AS36" si="1633">IF(AV28=0,0,AT28*(AU28^3)/(AV28))</f>
        <v>0</v>
      </c>
      <c r="AT28" s="4">
        <f t="shared" ref="AT28:AV36" si="1634">AT5</f>
        <v>0</v>
      </c>
      <c r="AU28" s="4">
        <f>AU5</f>
        <v>0</v>
      </c>
      <c r="AV28" s="4">
        <f>AV5</f>
        <v>0</v>
      </c>
      <c r="AW28" s="738">
        <f t="shared" ref="AW28:AW36" si="1635">IF(AZ28=0,0,AX28*(AY28^3)/(AZ28))</f>
        <v>0</v>
      </c>
      <c r="AX28" s="4">
        <f t="shared" ref="AX28:AY36" si="1636">AX5</f>
        <v>0</v>
      </c>
      <c r="AY28" s="4">
        <f>AY5</f>
        <v>0</v>
      </c>
      <c r="AZ28" s="4">
        <f>AZ26</f>
        <v>0</v>
      </c>
      <c r="BA28" s="740">
        <f t="shared" ref="BA28:BA36" si="1637">IF(BD28=0,0,BB28*(BC28^3)/(BD28))</f>
        <v>0</v>
      </c>
      <c r="BB28" s="4">
        <f t="shared" ref="BB28:BD36" si="1638">BB5</f>
        <v>0</v>
      </c>
      <c r="BC28" s="4">
        <f>BC5</f>
        <v>0</v>
      </c>
      <c r="BD28" s="4">
        <f>BD5</f>
        <v>0</v>
      </c>
      <c r="BE28" s="738">
        <f t="shared" ref="BE28:BE36" si="1639">IF(BH28=0,0,BF28*(BG28^3)/(BH28))</f>
        <v>0</v>
      </c>
      <c r="BF28" s="4">
        <f t="shared" ref="BF28:BG36" si="1640">BF5</f>
        <v>0</v>
      </c>
      <c r="BG28" s="4">
        <f>BG5</f>
        <v>0</v>
      </c>
      <c r="BH28" s="4">
        <f>BH26</f>
        <v>0</v>
      </c>
      <c r="BI28" s="740">
        <f t="shared" ref="BI28:BI36" si="1641">IF(BL28=0,0,BJ28*(BK28^3)/(BL28))</f>
        <v>0</v>
      </c>
      <c r="BJ28" s="4">
        <f t="shared" ref="BJ28:BL36" si="1642">BJ5</f>
        <v>0</v>
      </c>
      <c r="BK28" s="4">
        <f>BK5</f>
        <v>0</v>
      </c>
      <c r="BL28" s="4">
        <f>BL5</f>
        <v>0</v>
      </c>
      <c r="BM28" s="738">
        <f t="shared" ref="BM28:BM36" si="1643">IF(BP28=0,0,BN28*(BO28^3)/(BP28))</f>
        <v>0</v>
      </c>
      <c r="BN28" s="4">
        <f t="shared" ref="BN28:BO36" si="1644">BN5</f>
        <v>0</v>
      </c>
      <c r="BO28" s="4">
        <f>BO5</f>
        <v>0</v>
      </c>
      <c r="BP28" s="4">
        <f>BP26</f>
        <v>0</v>
      </c>
      <c r="BQ28" s="740">
        <f t="shared" ref="BQ28:BQ36" si="1645">IF(BT28=0,0,BR28*(BS28^3)/(BT28))</f>
        <v>0</v>
      </c>
      <c r="BR28" s="4">
        <f t="shared" ref="BR28:BT36" si="1646">BR5</f>
        <v>0</v>
      </c>
      <c r="BS28" s="4">
        <f>BS5</f>
        <v>0</v>
      </c>
      <c r="BT28" s="4">
        <f>BT5</f>
        <v>0</v>
      </c>
      <c r="BU28" s="738">
        <f t="shared" ref="BU28:BU36" si="1647">IF(BX28=0,0,BV28*(BW28^3)/(BX28))</f>
        <v>0</v>
      </c>
      <c r="BV28" s="4">
        <f t="shared" ref="BV28:BW36" si="1648">BV5</f>
        <v>20</v>
      </c>
      <c r="BW28" s="4">
        <f>BW5</f>
        <v>604</v>
      </c>
      <c r="BX28" s="4">
        <f>BX26</f>
        <v>0</v>
      </c>
      <c r="BY28" s="740">
        <f t="shared" ref="BY28:BY36" si="1649">IF(CB28=0,0,BZ28*(CA28^3)/(CB28))</f>
        <v>0</v>
      </c>
      <c r="BZ28" s="4">
        <f t="shared" ref="BZ28:CB36" si="1650">BZ5</f>
        <v>0</v>
      </c>
      <c r="CA28" s="4">
        <f>CA5</f>
        <v>0</v>
      </c>
      <c r="CB28" s="4">
        <f>CB5</f>
        <v>0</v>
      </c>
      <c r="CC28" s="738">
        <f t="shared" ref="CC28:CC36" si="1651">IF(CF28=0,0,CD28*(CE28^3)/(CF28))</f>
        <v>0</v>
      </c>
      <c r="CD28" s="4">
        <f t="shared" ref="CD28:CE36" si="1652">CD5</f>
        <v>0</v>
      </c>
      <c r="CE28" s="4">
        <f>CE5</f>
        <v>0</v>
      </c>
      <c r="CF28" s="4">
        <f>CF26</f>
        <v>0</v>
      </c>
      <c r="CG28" s="740">
        <f t="shared" ref="CG28:CG36" si="1653">IF(CJ28=0,0,CH28*(CI28^3)/(CJ28))</f>
        <v>0</v>
      </c>
      <c r="CH28" s="4">
        <f t="shared" ref="CH28:CJ36" si="1654">CH5</f>
        <v>0</v>
      </c>
      <c r="CI28" s="4">
        <f>CI5</f>
        <v>0</v>
      </c>
      <c r="CJ28" s="4">
        <f>CJ5</f>
        <v>0</v>
      </c>
      <c r="CK28" s="738">
        <f t="shared" ref="CK28:CK36" si="1655">IF(CN28=0,0,CL28*(CM28^3)/(CN28))</f>
        <v>0</v>
      </c>
      <c r="CL28" s="4">
        <f t="shared" ref="CL28:CM36" si="1656">CL5</f>
        <v>0</v>
      </c>
      <c r="CM28" s="4">
        <f>CM5</f>
        <v>0</v>
      </c>
      <c r="CN28" s="4">
        <f>CN26</f>
        <v>0</v>
      </c>
      <c r="CO28" s="740">
        <f t="shared" ref="CO28:CO36" si="1657">IF(CR28=0,0,CP28*(CQ28^3)/(CR28))</f>
        <v>0</v>
      </c>
      <c r="CP28" s="4">
        <f t="shared" ref="CP28:CR36" si="1658">CP5</f>
        <v>0</v>
      </c>
      <c r="CQ28" s="4">
        <f>CQ5</f>
        <v>0</v>
      </c>
      <c r="CR28" s="4">
        <f>CR5</f>
        <v>0</v>
      </c>
      <c r="CS28" s="738">
        <f t="shared" ref="CS28:CS36" si="1659">IF(CV28=0,0,CT28*(CU28^3)/(CV28))</f>
        <v>0</v>
      </c>
      <c r="CT28" s="4">
        <f t="shared" ref="CT28:CU36" si="1660">CT5</f>
        <v>0</v>
      </c>
      <c r="CU28" s="4">
        <f>CU5</f>
        <v>0</v>
      </c>
      <c r="CV28" s="4">
        <f>CV26</f>
        <v>0</v>
      </c>
      <c r="CW28" s="740">
        <f t="shared" ref="CW28:CW36" si="1661">IF(CZ28=0,0,CX28*(CY28^3)/(CZ28))</f>
        <v>0</v>
      </c>
      <c r="CX28" s="4">
        <f t="shared" ref="CX28:CZ36" si="1662">CX5</f>
        <v>0</v>
      </c>
      <c r="CY28" s="4">
        <f>CY5</f>
        <v>0</v>
      </c>
      <c r="CZ28" s="4">
        <f>CZ5</f>
        <v>0</v>
      </c>
      <c r="DA28" s="738">
        <f t="shared" ref="DA28:DA36" si="1663">IF(DD28=0,0,DB28*(DC28^3)/(DD28))</f>
        <v>0</v>
      </c>
      <c r="DB28" s="4">
        <f t="shared" ref="DB28:DC36" si="1664">DB5</f>
        <v>20</v>
      </c>
      <c r="DC28" s="4">
        <f>DC5</f>
        <v>700</v>
      </c>
      <c r="DD28" s="4">
        <f>DD26</f>
        <v>0</v>
      </c>
      <c r="DE28" s="740">
        <f t="shared" ref="DE28:DE36" si="1665">IF(DH28=0,0,DF28*(DG28^3)/(DH28))</f>
        <v>0</v>
      </c>
      <c r="DF28" s="4">
        <f t="shared" ref="DF28:DH36" si="1666">DF5</f>
        <v>0</v>
      </c>
      <c r="DG28" s="4">
        <f>DG5</f>
        <v>0</v>
      </c>
      <c r="DH28" s="4">
        <f>DH5</f>
        <v>0</v>
      </c>
      <c r="DI28" s="738">
        <f t="shared" ref="DI28:DI36" si="1667">IF(DL28=0,0,DJ28*(DK28^3)/(DL28))</f>
        <v>0</v>
      </c>
      <c r="DJ28" s="4">
        <f t="shared" ref="DJ28:DK36" si="1668">DJ5</f>
        <v>0</v>
      </c>
      <c r="DK28" s="4">
        <f>DK5</f>
        <v>0</v>
      </c>
      <c r="DL28" s="4">
        <f>DL26</f>
        <v>0</v>
      </c>
      <c r="DM28" s="740">
        <f t="shared" ref="DM28:DM36" si="1669">IF(DP28=0,0,DN28*(DO28^3)/(DP28))</f>
        <v>0</v>
      </c>
      <c r="DN28" s="4">
        <f t="shared" ref="DN28:DP36" si="1670">DN5</f>
        <v>0</v>
      </c>
      <c r="DO28" s="4">
        <f>DO5</f>
        <v>0</v>
      </c>
      <c r="DP28" s="4">
        <f>DP5</f>
        <v>0</v>
      </c>
      <c r="DQ28" s="738">
        <f t="shared" ref="DQ28:DQ36" si="1671">IF(DT28=0,0,DR28*(DS28^3)/(DT28))</f>
        <v>0</v>
      </c>
      <c r="DR28" s="4">
        <f t="shared" ref="DR28:DS36" si="1672">DR5</f>
        <v>20</v>
      </c>
      <c r="DS28" s="4">
        <f>DS5</f>
        <v>262</v>
      </c>
      <c r="DT28" s="4">
        <f>DT26</f>
        <v>0</v>
      </c>
      <c r="DU28" s="740">
        <f t="shared" ref="DU28:DU36" si="1673">IF(DX28=0,0,DV28*(DW28^3)/(DX28))</f>
        <v>0</v>
      </c>
      <c r="DV28" s="4">
        <f t="shared" ref="DV28:DX36" si="1674">DV5</f>
        <v>0</v>
      </c>
      <c r="DW28" s="4">
        <f>DW5</f>
        <v>0</v>
      </c>
      <c r="DX28" s="4">
        <f>DX5</f>
        <v>0</v>
      </c>
      <c r="DY28" s="738">
        <f t="shared" ref="DY28:DY36" si="1675">IF(EB28=0,0,DZ28*(EA28^3)/(EB28))</f>
        <v>0</v>
      </c>
      <c r="DZ28" s="4">
        <f t="shared" ref="DZ28:EA36" si="1676">DZ5</f>
        <v>0</v>
      </c>
      <c r="EA28" s="4">
        <f>EA5</f>
        <v>0</v>
      </c>
      <c r="EB28" s="4">
        <f>EB26</f>
        <v>0</v>
      </c>
      <c r="EC28" s="740">
        <f t="shared" ref="EC28:EC36" si="1677">IF(EF28=0,0,ED28*(EE28^3)/(EF28))</f>
        <v>0</v>
      </c>
      <c r="ED28" s="4">
        <f t="shared" ref="ED28:EF36" si="1678">ED5</f>
        <v>0</v>
      </c>
      <c r="EE28" s="4">
        <f>EE5</f>
        <v>0</v>
      </c>
      <c r="EF28" s="4">
        <f>EF5</f>
        <v>0</v>
      </c>
      <c r="EG28" s="738">
        <f t="shared" ref="EG28:EG36" si="1679">IF(EJ28=0,0,EH28*(EI28^3)/(EJ28))</f>
        <v>0</v>
      </c>
      <c r="EH28" s="4">
        <f t="shared" ref="EH28:EI36" si="1680">EH5</f>
        <v>0</v>
      </c>
      <c r="EI28" s="4">
        <f>EI5</f>
        <v>0</v>
      </c>
      <c r="EJ28" s="4">
        <f>EJ26</f>
        <v>0</v>
      </c>
      <c r="EK28" s="740">
        <f t="shared" ref="EK28:EK36" si="1681">IF(EN28=0,0,EL28*(EM28^3)/(EN28))</f>
        <v>0</v>
      </c>
      <c r="EL28" s="4">
        <f t="shared" ref="EL28:EN36" si="1682">EL5</f>
        <v>0</v>
      </c>
      <c r="EM28" s="4">
        <f>EM5</f>
        <v>0</v>
      </c>
      <c r="EN28" s="4">
        <f>EN5</f>
        <v>0</v>
      </c>
      <c r="EO28" s="738">
        <f t="shared" ref="EO28:EO36" si="1683">IF(ER28=0,0,EP28*(EQ28^3)/(ER28))</f>
        <v>0</v>
      </c>
      <c r="EP28" s="4">
        <f t="shared" ref="EP28:EQ36" si="1684">EP5</f>
        <v>0</v>
      </c>
      <c r="EQ28" s="4">
        <f>EQ5</f>
        <v>0</v>
      </c>
      <c r="ER28" s="4">
        <f>ER26</f>
        <v>0</v>
      </c>
      <c r="ES28" s="740">
        <f t="shared" ref="ES28:ES36" si="1685">IF(EV28=0,0,ET28*(EU28^3)/(EV28))</f>
        <v>0</v>
      </c>
      <c r="ET28" s="4">
        <f t="shared" ref="ET28:EV36" si="1686">ET5</f>
        <v>0</v>
      </c>
      <c r="EU28" s="4">
        <f>EU5</f>
        <v>0</v>
      </c>
      <c r="EV28" s="4">
        <f>EV5</f>
        <v>0</v>
      </c>
      <c r="EW28" s="738">
        <f t="shared" ref="EW28:EW36" si="1687">IF(EZ28=0,0,EX28*(EY28^3)/(EZ28))</f>
        <v>0</v>
      </c>
      <c r="EX28" s="4">
        <f t="shared" ref="EX28:EY36" si="1688">EX5</f>
        <v>0</v>
      </c>
      <c r="EY28" s="4">
        <f>EY5</f>
        <v>0</v>
      </c>
      <c r="EZ28" s="4">
        <f>EZ26</f>
        <v>0</v>
      </c>
      <c r="FA28" s="740">
        <f t="shared" ref="FA28:FA36" si="1689">IF(FD28=0,0,FB28*(FC28^3)/(FD28))</f>
        <v>0</v>
      </c>
      <c r="FB28" s="4">
        <f t="shared" ref="FB28:FD36" si="1690">FB5</f>
        <v>0</v>
      </c>
      <c r="FC28" s="4">
        <f>FC5</f>
        <v>0</v>
      </c>
      <c r="FD28" s="4">
        <f>FD5</f>
        <v>0</v>
      </c>
    </row>
    <row r="29">
      <c r="A29" s="738">
        <f t="shared" si="1613"/>
        <v>0</v>
      </c>
      <c r="B29" s="4"/>
      <c r="C29" s="4"/>
      <c r="D29" s="4">
        <f t="shared" ref="D29:D36" si="1691">D28</f>
        <v>0</v>
      </c>
      <c r="E29" s="740">
        <f t="shared" si="1614"/>
        <v>0</v>
      </c>
      <c r="F29" s="4"/>
      <c r="G29" s="4">
        <f t="shared" ref="F29:H36" si="1692">G6</f>
        <v>0</v>
      </c>
      <c r="H29" s="4">
        <f t="shared" si="1692"/>
        <v>0</v>
      </c>
      <c r="I29" s="738">
        <f t="shared" si="1615"/>
        <v>0</v>
      </c>
      <c r="J29" s="4">
        <f t="shared" si="1616"/>
        <v>30</v>
      </c>
      <c r="K29" s="4">
        <f t="shared" si="1616"/>
        <v>30</v>
      </c>
      <c r="L29" s="4">
        <f t="shared" ref="L29:L36" si="1693">L28</f>
        <v>0</v>
      </c>
      <c r="M29" s="740">
        <f t="shared" si="1617"/>
        <v>0</v>
      </c>
      <c r="N29" s="4">
        <f t="shared" si="1618"/>
        <v>0</v>
      </c>
      <c r="O29" s="4">
        <f t="shared" si="1618"/>
        <v>0</v>
      </c>
      <c r="P29" s="4">
        <f t="shared" si="1618"/>
        <v>0</v>
      </c>
      <c r="Q29" s="738">
        <f t="shared" si="1619"/>
        <v>0</v>
      </c>
      <c r="R29" s="4">
        <f t="shared" si="1620"/>
        <v>0</v>
      </c>
      <c r="S29" s="4">
        <f t="shared" si="1620"/>
        <v>0</v>
      </c>
      <c r="T29" s="4">
        <f t="shared" ref="T29:T36" si="1694">T28</f>
        <v>0</v>
      </c>
      <c r="U29" s="740">
        <f t="shared" si="1621"/>
        <v>0</v>
      </c>
      <c r="V29" s="4">
        <f t="shared" si="1622"/>
        <v>0</v>
      </c>
      <c r="W29" s="4">
        <f t="shared" si="1622"/>
        <v>0</v>
      </c>
      <c r="X29" s="4">
        <f t="shared" si="1622"/>
        <v>0</v>
      </c>
      <c r="Y29" s="738">
        <f t="shared" si="1623"/>
        <v>0</v>
      </c>
      <c r="Z29" s="4">
        <f t="shared" si="1624"/>
        <v>0</v>
      </c>
      <c r="AA29" s="4">
        <f t="shared" si="1624"/>
        <v>0</v>
      </c>
      <c r="AB29" s="4">
        <f t="shared" ref="AB29:AB36" si="1695">AB28</f>
        <v>0</v>
      </c>
      <c r="AC29" s="740">
        <f t="shared" si="1625"/>
        <v>0</v>
      </c>
      <c r="AD29" s="4">
        <f t="shared" si="1626"/>
        <v>0</v>
      </c>
      <c r="AE29" s="4">
        <f t="shared" si="1626"/>
        <v>0</v>
      </c>
      <c r="AF29" s="4">
        <f t="shared" si="1626"/>
        <v>0</v>
      </c>
      <c r="AG29" s="738">
        <f t="shared" si="1627"/>
        <v>0</v>
      </c>
      <c r="AH29" s="4">
        <f t="shared" si="1628"/>
        <v>0</v>
      </c>
      <c r="AI29" s="4">
        <f t="shared" si="1628"/>
        <v>0</v>
      </c>
      <c r="AJ29" s="4">
        <f t="shared" ref="AJ29:AJ36" si="1696">AJ28</f>
        <v>0</v>
      </c>
      <c r="AK29" s="740">
        <f t="shared" si="1629"/>
        <v>0</v>
      </c>
      <c r="AL29" s="4">
        <f t="shared" si="1630"/>
        <v>0</v>
      </c>
      <c r="AM29" s="4">
        <f t="shared" si="1630"/>
        <v>0</v>
      </c>
      <c r="AN29" s="4">
        <f t="shared" si="1630"/>
        <v>0</v>
      </c>
      <c r="AO29" s="738">
        <f t="shared" si="1631"/>
        <v>0</v>
      </c>
      <c r="AP29" s="4">
        <f t="shared" si="1632"/>
        <v>0</v>
      </c>
      <c r="AQ29" s="4">
        <f t="shared" si="1632"/>
        <v>0</v>
      </c>
      <c r="AR29" s="4">
        <f t="shared" ref="AR29:AR36" si="1697">AR28</f>
        <v>0</v>
      </c>
      <c r="AS29" s="740">
        <f t="shared" si="1633"/>
        <v>0</v>
      </c>
      <c r="AT29" s="4">
        <f t="shared" si="1634"/>
        <v>0</v>
      </c>
      <c r="AU29" s="4">
        <f t="shared" si="1634"/>
        <v>0</v>
      </c>
      <c r="AV29" s="4">
        <f t="shared" si="1634"/>
        <v>0</v>
      </c>
      <c r="AW29" s="738">
        <f t="shared" si="1635"/>
        <v>0</v>
      </c>
      <c r="AX29" s="4">
        <f t="shared" si="1636"/>
        <v>0</v>
      </c>
      <c r="AY29" s="4">
        <f t="shared" si="1636"/>
        <v>0</v>
      </c>
      <c r="AZ29" s="4">
        <f t="shared" ref="AZ29:AZ36" si="1698">AZ28</f>
        <v>0</v>
      </c>
      <c r="BA29" s="740">
        <f t="shared" si="1637"/>
        <v>0</v>
      </c>
      <c r="BB29" s="4">
        <f t="shared" si="1638"/>
        <v>0</v>
      </c>
      <c r="BC29" s="4">
        <f t="shared" si="1638"/>
        <v>0</v>
      </c>
      <c r="BD29" s="4">
        <f t="shared" si="1638"/>
        <v>0</v>
      </c>
      <c r="BE29" s="738">
        <f t="shared" si="1639"/>
        <v>0</v>
      </c>
      <c r="BF29" s="4">
        <f t="shared" si="1640"/>
        <v>0</v>
      </c>
      <c r="BG29" s="4">
        <f t="shared" si="1640"/>
        <v>0</v>
      </c>
      <c r="BH29" s="4">
        <f t="shared" ref="BH29:BH36" si="1699">BH28</f>
        <v>0</v>
      </c>
      <c r="BI29" s="740">
        <f t="shared" si="1641"/>
        <v>0</v>
      </c>
      <c r="BJ29" s="4">
        <f t="shared" si="1642"/>
        <v>0</v>
      </c>
      <c r="BK29" s="4">
        <f t="shared" si="1642"/>
        <v>0</v>
      </c>
      <c r="BL29" s="4">
        <f t="shared" si="1642"/>
        <v>0</v>
      </c>
      <c r="BM29" s="738">
        <f t="shared" si="1643"/>
        <v>0</v>
      </c>
      <c r="BN29" s="4">
        <f t="shared" si="1644"/>
        <v>0</v>
      </c>
      <c r="BO29" s="4">
        <f t="shared" si="1644"/>
        <v>0</v>
      </c>
      <c r="BP29" s="4">
        <f t="shared" ref="BP29:BP36" si="1700">BP28</f>
        <v>0</v>
      </c>
      <c r="BQ29" s="740">
        <f t="shared" si="1645"/>
        <v>0</v>
      </c>
      <c r="BR29" s="4">
        <f t="shared" si="1646"/>
        <v>0</v>
      </c>
      <c r="BS29" s="4">
        <f t="shared" si="1646"/>
        <v>0</v>
      </c>
      <c r="BT29" s="4">
        <f t="shared" si="1646"/>
        <v>0</v>
      </c>
      <c r="BU29" s="738">
        <f t="shared" si="1647"/>
        <v>0</v>
      </c>
      <c r="BV29" s="4">
        <f t="shared" si="1648"/>
        <v>0</v>
      </c>
      <c r="BW29" s="4">
        <f t="shared" si="1648"/>
        <v>0</v>
      </c>
      <c r="BX29" s="4">
        <f t="shared" ref="BX29:BX36" si="1701">BX28</f>
        <v>0</v>
      </c>
      <c r="BY29" s="740">
        <f t="shared" si="1649"/>
        <v>0</v>
      </c>
      <c r="BZ29" s="4">
        <f t="shared" si="1650"/>
        <v>0</v>
      </c>
      <c r="CA29" s="4">
        <f t="shared" si="1650"/>
        <v>0</v>
      </c>
      <c r="CB29" s="4">
        <f t="shared" si="1650"/>
        <v>0</v>
      </c>
      <c r="CC29" s="738">
        <f t="shared" si="1651"/>
        <v>0</v>
      </c>
      <c r="CD29" s="4">
        <f t="shared" si="1652"/>
        <v>0</v>
      </c>
      <c r="CE29" s="4">
        <f t="shared" si="1652"/>
        <v>0</v>
      </c>
      <c r="CF29" s="4">
        <f t="shared" ref="CF29:CF36" si="1702">CF28</f>
        <v>0</v>
      </c>
      <c r="CG29" s="740">
        <f t="shared" si="1653"/>
        <v>0</v>
      </c>
      <c r="CH29" s="4">
        <f t="shared" si="1654"/>
        <v>0</v>
      </c>
      <c r="CI29" s="4">
        <f t="shared" si="1654"/>
        <v>0</v>
      </c>
      <c r="CJ29" s="4">
        <f t="shared" si="1654"/>
        <v>0</v>
      </c>
      <c r="CK29" s="738">
        <f t="shared" si="1655"/>
        <v>0</v>
      </c>
      <c r="CL29" s="4">
        <f t="shared" si="1656"/>
        <v>0</v>
      </c>
      <c r="CM29" s="4">
        <f t="shared" si="1656"/>
        <v>0</v>
      </c>
      <c r="CN29" s="4">
        <f t="shared" ref="CN29:CN36" si="1703">CN28</f>
        <v>0</v>
      </c>
      <c r="CO29" s="740">
        <f t="shared" si="1657"/>
        <v>0</v>
      </c>
      <c r="CP29" s="4">
        <f t="shared" si="1658"/>
        <v>0</v>
      </c>
      <c r="CQ29" s="4">
        <f t="shared" si="1658"/>
        <v>0</v>
      </c>
      <c r="CR29" s="4">
        <f t="shared" si="1658"/>
        <v>0</v>
      </c>
      <c r="CS29" s="738">
        <f t="shared" si="1659"/>
        <v>0</v>
      </c>
      <c r="CT29" s="4">
        <f t="shared" si="1660"/>
        <v>0</v>
      </c>
      <c r="CU29" s="4">
        <f t="shared" si="1660"/>
        <v>0</v>
      </c>
      <c r="CV29" s="4">
        <f t="shared" ref="CV29:CV36" si="1704">CV28</f>
        <v>0</v>
      </c>
      <c r="CW29" s="740">
        <f t="shared" si="1661"/>
        <v>0</v>
      </c>
      <c r="CX29" s="4">
        <f t="shared" si="1662"/>
        <v>0</v>
      </c>
      <c r="CY29" s="4">
        <f t="shared" si="1662"/>
        <v>0</v>
      </c>
      <c r="CZ29" s="4">
        <f t="shared" si="1662"/>
        <v>0</v>
      </c>
      <c r="DA29" s="738">
        <f t="shared" si="1663"/>
        <v>0</v>
      </c>
      <c r="DB29" s="4">
        <f t="shared" si="1664"/>
        <v>0</v>
      </c>
      <c r="DC29" s="4">
        <f t="shared" si="1664"/>
        <v>0</v>
      </c>
      <c r="DD29" s="4">
        <f t="shared" ref="DD29:DD36" si="1705">DD28</f>
        <v>0</v>
      </c>
      <c r="DE29" s="740">
        <f t="shared" si="1665"/>
        <v>0</v>
      </c>
      <c r="DF29" s="4">
        <f t="shared" si="1666"/>
        <v>0</v>
      </c>
      <c r="DG29" s="4">
        <f t="shared" si="1666"/>
        <v>0</v>
      </c>
      <c r="DH29" s="4">
        <f t="shared" si="1666"/>
        <v>0</v>
      </c>
      <c r="DI29" s="738">
        <f t="shared" si="1667"/>
        <v>0</v>
      </c>
      <c r="DJ29" s="4">
        <f t="shared" si="1668"/>
        <v>0</v>
      </c>
      <c r="DK29" s="4">
        <f t="shared" si="1668"/>
        <v>0</v>
      </c>
      <c r="DL29" s="4">
        <f t="shared" ref="DL29:DL36" si="1706">DL28</f>
        <v>0</v>
      </c>
      <c r="DM29" s="740">
        <f t="shared" si="1669"/>
        <v>0</v>
      </c>
      <c r="DN29" s="4">
        <f t="shared" si="1670"/>
        <v>0</v>
      </c>
      <c r="DO29" s="4">
        <f t="shared" si="1670"/>
        <v>0</v>
      </c>
      <c r="DP29" s="4">
        <f t="shared" si="1670"/>
        <v>0</v>
      </c>
      <c r="DQ29" s="738">
        <f t="shared" si="1671"/>
        <v>0</v>
      </c>
      <c r="DR29" s="4">
        <f t="shared" si="1672"/>
        <v>0</v>
      </c>
      <c r="DS29" s="4">
        <f t="shared" si="1672"/>
        <v>0</v>
      </c>
      <c r="DT29" s="4">
        <f t="shared" ref="DT29:DT36" si="1707">DT28</f>
        <v>0</v>
      </c>
      <c r="DU29" s="740">
        <f t="shared" si="1673"/>
        <v>0</v>
      </c>
      <c r="DV29" s="4">
        <f t="shared" si="1674"/>
        <v>0</v>
      </c>
      <c r="DW29" s="4">
        <f t="shared" si="1674"/>
        <v>0</v>
      </c>
      <c r="DX29" s="4">
        <f t="shared" si="1674"/>
        <v>0</v>
      </c>
      <c r="DY29" s="738">
        <f t="shared" si="1675"/>
        <v>0</v>
      </c>
      <c r="DZ29" s="4">
        <f t="shared" si="1676"/>
        <v>0</v>
      </c>
      <c r="EA29" s="4">
        <f t="shared" si="1676"/>
        <v>0</v>
      </c>
      <c r="EB29" s="4">
        <f t="shared" ref="EB29:EB36" si="1708">EB28</f>
        <v>0</v>
      </c>
      <c r="EC29" s="740">
        <f t="shared" si="1677"/>
        <v>0</v>
      </c>
      <c r="ED29" s="4">
        <f t="shared" si="1678"/>
        <v>0</v>
      </c>
      <c r="EE29" s="4">
        <f t="shared" si="1678"/>
        <v>0</v>
      </c>
      <c r="EF29" s="4">
        <f t="shared" si="1678"/>
        <v>0</v>
      </c>
      <c r="EG29" s="738">
        <f t="shared" si="1679"/>
        <v>0</v>
      </c>
      <c r="EH29" s="4">
        <f t="shared" si="1680"/>
        <v>0</v>
      </c>
      <c r="EI29" s="4">
        <f t="shared" si="1680"/>
        <v>0</v>
      </c>
      <c r="EJ29" s="4">
        <f t="shared" ref="EJ29:EJ36" si="1709">EJ28</f>
        <v>0</v>
      </c>
      <c r="EK29" s="740">
        <f t="shared" si="1681"/>
        <v>0</v>
      </c>
      <c r="EL29" s="4">
        <f t="shared" si="1682"/>
        <v>0</v>
      </c>
      <c r="EM29" s="4">
        <f t="shared" si="1682"/>
        <v>0</v>
      </c>
      <c r="EN29" s="4">
        <f t="shared" si="1682"/>
        <v>0</v>
      </c>
      <c r="EO29" s="738">
        <f t="shared" si="1683"/>
        <v>0</v>
      </c>
      <c r="EP29" s="4">
        <f t="shared" si="1684"/>
        <v>0</v>
      </c>
      <c r="EQ29" s="4">
        <f t="shared" si="1684"/>
        <v>0</v>
      </c>
      <c r="ER29" s="4">
        <f t="shared" ref="ER29:ER36" si="1710">ER28</f>
        <v>0</v>
      </c>
      <c r="ES29" s="740">
        <f t="shared" si="1685"/>
        <v>0</v>
      </c>
      <c r="ET29" s="4">
        <f t="shared" si="1686"/>
        <v>0</v>
      </c>
      <c r="EU29" s="4">
        <f t="shared" si="1686"/>
        <v>0</v>
      </c>
      <c r="EV29" s="4">
        <f t="shared" si="1686"/>
        <v>0</v>
      </c>
      <c r="EW29" s="738">
        <f t="shared" si="1687"/>
        <v>0</v>
      </c>
      <c r="EX29" s="4">
        <f t="shared" si="1688"/>
        <v>0</v>
      </c>
      <c r="EY29" s="4">
        <f t="shared" si="1688"/>
        <v>0</v>
      </c>
      <c r="EZ29" s="4">
        <f t="shared" ref="EZ29:EZ36" si="1711">EZ28</f>
        <v>0</v>
      </c>
      <c r="FA29" s="740">
        <f t="shared" si="1689"/>
        <v>0</v>
      </c>
      <c r="FB29" s="4">
        <f t="shared" si="1690"/>
        <v>0</v>
      </c>
      <c r="FC29" s="4">
        <f t="shared" si="1690"/>
        <v>0</v>
      </c>
      <c r="FD29" s="4">
        <f t="shared" si="1690"/>
        <v>0</v>
      </c>
    </row>
    <row r="30">
      <c r="A30" s="738">
        <f t="shared" si="1613"/>
        <v>0</v>
      </c>
      <c r="B30" s="4">
        <f t="shared" ref="B30:C36" si="1712">B7</f>
        <v>30</v>
      </c>
      <c r="C30" s="4">
        <f t="shared" si="1712"/>
        <v>30</v>
      </c>
      <c r="D30" s="4">
        <f t="shared" si="1691"/>
        <v>0</v>
      </c>
      <c r="E30" s="740">
        <f t="shared" si="1614"/>
        <v>0</v>
      </c>
      <c r="F30" s="4">
        <f t="shared" si="1692"/>
        <v>0</v>
      </c>
      <c r="G30" s="4">
        <f t="shared" si="1692"/>
        <v>0</v>
      </c>
      <c r="H30" s="4">
        <f t="shared" si="1692"/>
        <v>0</v>
      </c>
      <c r="I30" s="738">
        <f t="shared" si="1615"/>
        <v>0</v>
      </c>
      <c r="J30" s="4">
        <f t="shared" si="1616"/>
        <v>30</v>
      </c>
      <c r="K30" s="4">
        <f t="shared" si="1616"/>
        <v>30</v>
      </c>
      <c r="L30" s="4">
        <f t="shared" si="1693"/>
        <v>0</v>
      </c>
      <c r="M30" s="740">
        <f t="shared" si="1617"/>
        <v>0</v>
      </c>
      <c r="N30" s="4">
        <f t="shared" si="1618"/>
        <v>0</v>
      </c>
      <c r="O30" s="4">
        <f t="shared" si="1618"/>
        <v>0</v>
      </c>
      <c r="P30" s="4">
        <f t="shared" si="1618"/>
        <v>0</v>
      </c>
      <c r="Q30" s="738">
        <f t="shared" si="1619"/>
        <v>0</v>
      </c>
      <c r="R30" s="4">
        <f t="shared" si="1620"/>
        <v>0</v>
      </c>
      <c r="S30" s="4">
        <f t="shared" si="1620"/>
        <v>0</v>
      </c>
      <c r="T30" s="4">
        <f t="shared" si="1694"/>
        <v>0</v>
      </c>
      <c r="U30" s="740">
        <f t="shared" si="1621"/>
        <v>0</v>
      </c>
      <c r="V30" s="4">
        <f t="shared" si="1622"/>
        <v>0</v>
      </c>
      <c r="W30" s="4">
        <f t="shared" si="1622"/>
        <v>0</v>
      </c>
      <c r="X30" s="4">
        <f t="shared" si="1622"/>
        <v>0</v>
      </c>
      <c r="Y30" s="738">
        <f t="shared" si="1623"/>
        <v>0</v>
      </c>
      <c r="Z30" s="4">
        <f t="shared" si="1624"/>
        <v>0</v>
      </c>
      <c r="AA30" s="4">
        <f t="shared" si="1624"/>
        <v>0</v>
      </c>
      <c r="AB30" s="4">
        <f t="shared" si="1695"/>
        <v>0</v>
      </c>
      <c r="AC30" s="740">
        <f t="shared" si="1625"/>
        <v>0</v>
      </c>
      <c r="AD30" s="4">
        <f t="shared" si="1626"/>
        <v>0</v>
      </c>
      <c r="AE30" s="4">
        <f t="shared" si="1626"/>
        <v>0</v>
      </c>
      <c r="AF30" s="4">
        <f t="shared" si="1626"/>
        <v>0</v>
      </c>
      <c r="AG30" s="738">
        <f t="shared" si="1627"/>
        <v>0</v>
      </c>
      <c r="AH30" s="4">
        <f t="shared" si="1628"/>
        <v>0</v>
      </c>
      <c r="AI30" s="4">
        <f t="shared" si="1628"/>
        <v>0</v>
      </c>
      <c r="AJ30" s="4">
        <f t="shared" si="1696"/>
        <v>0</v>
      </c>
      <c r="AK30" s="740">
        <f t="shared" si="1629"/>
        <v>0</v>
      </c>
      <c r="AL30" s="4">
        <f t="shared" si="1630"/>
        <v>0</v>
      </c>
      <c r="AM30" s="4">
        <f t="shared" si="1630"/>
        <v>0</v>
      </c>
      <c r="AN30" s="4">
        <f t="shared" si="1630"/>
        <v>0</v>
      </c>
      <c r="AO30" s="738">
        <f t="shared" si="1631"/>
        <v>0</v>
      </c>
      <c r="AP30" s="4">
        <f t="shared" si="1632"/>
        <v>0</v>
      </c>
      <c r="AQ30" s="4">
        <f t="shared" si="1632"/>
        <v>0</v>
      </c>
      <c r="AR30" s="4">
        <f t="shared" si="1697"/>
        <v>0</v>
      </c>
      <c r="AS30" s="740">
        <f t="shared" si="1633"/>
        <v>0</v>
      </c>
      <c r="AT30" s="4">
        <f t="shared" si="1634"/>
        <v>0</v>
      </c>
      <c r="AU30" s="4">
        <f t="shared" si="1634"/>
        <v>0</v>
      </c>
      <c r="AV30" s="4">
        <f t="shared" si="1634"/>
        <v>0</v>
      </c>
      <c r="AW30" s="738">
        <f t="shared" si="1635"/>
        <v>0</v>
      </c>
      <c r="AX30" s="4">
        <f t="shared" si="1636"/>
        <v>0</v>
      </c>
      <c r="AY30" s="4">
        <f t="shared" si="1636"/>
        <v>0</v>
      </c>
      <c r="AZ30" s="4">
        <f t="shared" si="1698"/>
        <v>0</v>
      </c>
      <c r="BA30" s="740">
        <f t="shared" si="1637"/>
        <v>0</v>
      </c>
      <c r="BB30" s="4">
        <f t="shared" si="1638"/>
        <v>0</v>
      </c>
      <c r="BC30" s="4">
        <f t="shared" si="1638"/>
        <v>0</v>
      </c>
      <c r="BD30" s="4">
        <f t="shared" si="1638"/>
        <v>0</v>
      </c>
      <c r="BE30" s="738">
        <f t="shared" si="1639"/>
        <v>0</v>
      </c>
      <c r="BF30" s="4">
        <f t="shared" si="1640"/>
        <v>0</v>
      </c>
      <c r="BG30" s="4">
        <f t="shared" si="1640"/>
        <v>0</v>
      </c>
      <c r="BH30" s="4">
        <f t="shared" si="1699"/>
        <v>0</v>
      </c>
      <c r="BI30" s="740">
        <f t="shared" si="1641"/>
        <v>0</v>
      </c>
      <c r="BJ30" s="4">
        <f t="shared" si="1642"/>
        <v>0</v>
      </c>
      <c r="BK30" s="4">
        <f t="shared" si="1642"/>
        <v>0</v>
      </c>
      <c r="BL30" s="4">
        <f t="shared" si="1642"/>
        <v>0</v>
      </c>
      <c r="BM30" s="738">
        <f t="shared" si="1643"/>
        <v>0</v>
      </c>
      <c r="BN30" s="4">
        <f t="shared" si="1644"/>
        <v>0</v>
      </c>
      <c r="BO30" s="4">
        <f t="shared" si="1644"/>
        <v>0</v>
      </c>
      <c r="BP30" s="4">
        <f t="shared" si="1700"/>
        <v>0</v>
      </c>
      <c r="BQ30" s="740">
        <f t="shared" si="1645"/>
        <v>0</v>
      </c>
      <c r="BR30" s="4">
        <f t="shared" si="1646"/>
        <v>0</v>
      </c>
      <c r="BS30" s="4">
        <f t="shared" si="1646"/>
        <v>0</v>
      </c>
      <c r="BT30" s="4">
        <f t="shared" si="1646"/>
        <v>0</v>
      </c>
      <c r="BU30" s="738">
        <f t="shared" si="1647"/>
        <v>0</v>
      </c>
      <c r="BV30" s="4">
        <f t="shared" si="1648"/>
        <v>0</v>
      </c>
      <c r="BW30" s="4">
        <f t="shared" si="1648"/>
        <v>0</v>
      </c>
      <c r="BX30" s="4">
        <f t="shared" si="1701"/>
        <v>0</v>
      </c>
      <c r="BY30" s="740">
        <f t="shared" si="1649"/>
        <v>0</v>
      </c>
      <c r="BZ30" s="4">
        <f t="shared" si="1650"/>
        <v>0</v>
      </c>
      <c r="CA30" s="4">
        <f t="shared" si="1650"/>
        <v>0</v>
      </c>
      <c r="CB30" s="4">
        <f t="shared" si="1650"/>
        <v>0</v>
      </c>
      <c r="CC30" s="738">
        <f t="shared" si="1651"/>
        <v>0</v>
      </c>
      <c r="CD30" s="4">
        <f t="shared" si="1652"/>
        <v>0</v>
      </c>
      <c r="CE30" s="4">
        <f t="shared" si="1652"/>
        <v>0</v>
      </c>
      <c r="CF30" s="4">
        <f t="shared" si="1702"/>
        <v>0</v>
      </c>
      <c r="CG30" s="740">
        <f t="shared" si="1653"/>
        <v>0</v>
      </c>
      <c r="CH30" s="4">
        <f t="shared" si="1654"/>
        <v>0</v>
      </c>
      <c r="CI30" s="4">
        <f t="shared" si="1654"/>
        <v>0</v>
      </c>
      <c r="CJ30" s="4">
        <f t="shared" si="1654"/>
        <v>0</v>
      </c>
      <c r="CK30" s="738">
        <f t="shared" si="1655"/>
        <v>0</v>
      </c>
      <c r="CL30" s="4">
        <f t="shared" si="1656"/>
        <v>0</v>
      </c>
      <c r="CM30" s="4">
        <f t="shared" si="1656"/>
        <v>0</v>
      </c>
      <c r="CN30" s="4">
        <f t="shared" si="1703"/>
        <v>0</v>
      </c>
      <c r="CO30" s="740">
        <f t="shared" si="1657"/>
        <v>0</v>
      </c>
      <c r="CP30" s="4">
        <f t="shared" si="1658"/>
        <v>0</v>
      </c>
      <c r="CQ30" s="4">
        <f t="shared" si="1658"/>
        <v>0</v>
      </c>
      <c r="CR30" s="4">
        <f t="shared" si="1658"/>
        <v>0</v>
      </c>
      <c r="CS30" s="738">
        <f t="shared" si="1659"/>
        <v>0</v>
      </c>
      <c r="CT30" s="4">
        <f t="shared" si="1660"/>
        <v>0</v>
      </c>
      <c r="CU30" s="4">
        <f t="shared" si="1660"/>
        <v>0</v>
      </c>
      <c r="CV30" s="4">
        <f t="shared" si="1704"/>
        <v>0</v>
      </c>
      <c r="CW30" s="740">
        <f t="shared" si="1661"/>
        <v>0</v>
      </c>
      <c r="CX30" s="4">
        <f t="shared" si="1662"/>
        <v>0</v>
      </c>
      <c r="CY30" s="4">
        <f t="shared" si="1662"/>
        <v>0</v>
      </c>
      <c r="CZ30" s="4">
        <f t="shared" si="1662"/>
        <v>0</v>
      </c>
      <c r="DA30" s="738">
        <f t="shared" si="1663"/>
        <v>0</v>
      </c>
      <c r="DB30" s="4">
        <f t="shared" si="1664"/>
        <v>0</v>
      </c>
      <c r="DC30" s="4">
        <f t="shared" si="1664"/>
        <v>0</v>
      </c>
      <c r="DD30" s="4">
        <f t="shared" si="1705"/>
        <v>0</v>
      </c>
      <c r="DE30" s="740">
        <f t="shared" si="1665"/>
        <v>0</v>
      </c>
      <c r="DF30" s="4">
        <f t="shared" si="1666"/>
        <v>0</v>
      </c>
      <c r="DG30" s="4">
        <f t="shared" si="1666"/>
        <v>0</v>
      </c>
      <c r="DH30" s="4">
        <f t="shared" si="1666"/>
        <v>0</v>
      </c>
      <c r="DI30" s="738">
        <f t="shared" si="1667"/>
        <v>0</v>
      </c>
      <c r="DJ30" s="4">
        <f t="shared" si="1668"/>
        <v>0</v>
      </c>
      <c r="DK30" s="4">
        <f t="shared" si="1668"/>
        <v>0</v>
      </c>
      <c r="DL30" s="4">
        <f t="shared" si="1706"/>
        <v>0</v>
      </c>
      <c r="DM30" s="740">
        <f t="shared" si="1669"/>
        <v>0</v>
      </c>
      <c r="DN30" s="4">
        <f t="shared" si="1670"/>
        <v>0</v>
      </c>
      <c r="DO30" s="4">
        <f t="shared" si="1670"/>
        <v>0</v>
      </c>
      <c r="DP30" s="4">
        <f t="shared" si="1670"/>
        <v>0</v>
      </c>
      <c r="DQ30" s="738">
        <f t="shared" si="1671"/>
        <v>0</v>
      </c>
      <c r="DR30" s="4">
        <f t="shared" si="1672"/>
        <v>0</v>
      </c>
      <c r="DS30" s="4">
        <f t="shared" si="1672"/>
        <v>0</v>
      </c>
      <c r="DT30" s="4">
        <f t="shared" si="1707"/>
        <v>0</v>
      </c>
      <c r="DU30" s="740">
        <f t="shared" si="1673"/>
        <v>0</v>
      </c>
      <c r="DV30" s="4">
        <f t="shared" si="1674"/>
        <v>0</v>
      </c>
      <c r="DW30" s="4">
        <f t="shared" si="1674"/>
        <v>0</v>
      </c>
      <c r="DX30" s="4">
        <f t="shared" si="1674"/>
        <v>0</v>
      </c>
      <c r="DY30" s="738">
        <f t="shared" si="1675"/>
        <v>0</v>
      </c>
      <c r="DZ30" s="4">
        <f t="shared" si="1676"/>
        <v>0</v>
      </c>
      <c r="EA30" s="4">
        <f t="shared" si="1676"/>
        <v>0</v>
      </c>
      <c r="EB30" s="4">
        <f t="shared" si="1708"/>
        <v>0</v>
      </c>
      <c r="EC30" s="740">
        <f t="shared" si="1677"/>
        <v>0</v>
      </c>
      <c r="ED30" s="4">
        <f t="shared" si="1678"/>
        <v>0</v>
      </c>
      <c r="EE30" s="4">
        <f t="shared" si="1678"/>
        <v>0</v>
      </c>
      <c r="EF30" s="4">
        <f t="shared" si="1678"/>
        <v>0</v>
      </c>
      <c r="EG30" s="738">
        <f t="shared" si="1679"/>
        <v>0</v>
      </c>
      <c r="EH30" s="4">
        <f t="shared" si="1680"/>
        <v>0</v>
      </c>
      <c r="EI30" s="4">
        <f t="shared" si="1680"/>
        <v>0</v>
      </c>
      <c r="EJ30" s="4">
        <f t="shared" si="1709"/>
        <v>0</v>
      </c>
      <c r="EK30" s="740">
        <f t="shared" si="1681"/>
        <v>0</v>
      </c>
      <c r="EL30" s="4">
        <f t="shared" si="1682"/>
        <v>0</v>
      </c>
      <c r="EM30" s="4">
        <f t="shared" si="1682"/>
        <v>0</v>
      </c>
      <c r="EN30" s="4">
        <f t="shared" si="1682"/>
        <v>0</v>
      </c>
      <c r="EO30" s="738">
        <f t="shared" si="1683"/>
        <v>0</v>
      </c>
      <c r="EP30" s="4">
        <f t="shared" si="1684"/>
        <v>0</v>
      </c>
      <c r="EQ30" s="4">
        <f t="shared" si="1684"/>
        <v>0</v>
      </c>
      <c r="ER30" s="4">
        <f t="shared" si="1710"/>
        <v>0</v>
      </c>
      <c r="ES30" s="740">
        <f t="shared" si="1685"/>
        <v>0</v>
      </c>
      <c r="ET30" s="4">
        <f t="shared" si="1686"/>
        <v>0</v>
      </c>
      <c r="EU30" s="4">
        <f t="shared" si="1686"/>
        <v>0</v>
      </c>
      <c r="EV30" s="4">
        <f t="shared" si="1686"/>
        <v>0</v>
      </c>
      <c r="EW30" s="738">
        <f t="shared" si="1687"/>
        <v>0</v>
      </c>
      <c r="EX30" s="4">
        <f t="shared" si="1688"/>
        <v>0</v>
      </c>
      <c r="EY30" s="4">
        <f t="shared" si="1688"/>
        <v>0</v>
      </c>
      <c r="EZ30" s="4">
        <f t="shared" si="1711"/>
        <v>0</v>
      </c>
      <c r="FA30" s="740">
        <f t="shared" si="1689"/>
        <v>0</v>
      </c>
      <c r="FB30" s="4">
        <f t="shared" si="1690"/>
        <v>0</v>
      </c>
      <c r="FC30" s="4">
        <f t="shared" si="1690"/>
        <v>0</v>
      </c>
      <c r="FD30" s="4">
        <f t="shared" si="1690"/>
        <v>0</v>
      </c>
    </row>
    <row r="31">
      <c r="A31" s="738">
        <f t="shared" si="1613"/>
        <v>0</v>
      </c>
      <c r="B31" s="4">
        <f t="shared" si="1712"/>
        <v>0</v>
      </c>
      <c r="C31" s="4">
        <f t="shared" si="1712"/>
        <v>0</v>
      </c>
      <c r="D31" s="4">
        <f t="shared" si="1691"/>
        <v>0</v>
      </c>
      <c r="E31" s="740">
        <f t="shared" si="1614"/>
        <v>0</v>
      </c>
      <c r="F31" s="4">
        <f t="shared" si="1692"/>
        <v>0</v>
      </c>
      <c r="G31" s="4">
        <f t="shared" si="1692"/>
        <v>0</v>
      </c>
      <c r="H31" s="4">
        <f t="shared" si="1692"/>
        <v>0</v>
      </c>
      <c r="I31" s="738">
        <f t="shared" si="1615"/>
        <v>0</v>
      </c>
      <c r="J31" s="4">
        <f t="shared" si="1616"/>
        <v>0</v>
      </c>
      <c r="K31" s="4">
        <f t="shared" si="1616"/>
        <v>0</v>
      </c>
      <c r="L31" s="4">
        <f t="shared" si="1693"/>
        <v>0</v>
      </c>
      <c r="M31" s="740">
        <f t="shared" si="1617"/>
        <v>0</v>
      </c>
      <c r="N31" s="4">
        <f t="shared" si="1618"/>
        <v>0</v>
      </c>
      <c r="O31" s="4">
        <f t="shared" si="1618"/>
        <v>0</v>
      </c>
      <c r="P31" s="4">
        <f t="shared" si="1618"/>
        <v>0</v>
      </c>
      <c r="Q31" s="738">
        <f t="shared" si="1619"/>
        <v>0</v>
      </c>
      <c r="R31" s="4">
        <f t="shared" si="1620"/>
        <v>0</v>
      </c>
      <c r="S31" s="4">
        <f t="shared" si="1620"/>
        <v>0</v>
      </c>
      <c r="T31" s="4">
        <f t="shared" si="1694"/>
        <v>0</v>
      </c>
      <c r="U31" s="740">
        <f t="shared" si="1621"/>
        <v>0</v>
      </c>
      <c r="V31" s="4">
        <f t="shared" si="1622"/>
        <v>0</v>
      </c>
      <c r="W31" s="4">
        <f t="shared" si="1622"/>
        <v>0</v>
      </c>
      <c r="X31" s="4">
        <f t="shared" si="1622"/>
        <v>0</v>
      </c>
      <c r="Y31" s="738">
        <f t="shared" si="1623"/>
        <v>0</v>
      </c>
      <c r="Z31" s="4">
        <f t="shared" si="1624"/>
        <v>0</v>
      </c>
      <c r="AA31" s="4">
        <f t="shared" si="1624"/>
        <v>0</v>
      </c>
      <c r="AB31" s="4">
        <f t="shared" si="1695"/>
        <v>0</v>
      </c>
      <c r="AC31" s="740">
        <f t="shared" si="1625"/>
        <v>0</v>
      </c>
      <c r="AD31" s="4">
        <f t="shared" si="1626"/>
        <v>0</v>
      </c>
      <c r="AE31" s="4">
        <f t="shared" si="1626"/>
        <v>0</v>
      </c>
      <c r="AF31" s="4">
        <f t="shared" si="1626"/>
        <v>0</v>
      </c>
      <c r="AG31" s="738">
        <f t="shared" si="1627"/>
        <v>0</v>
      </c>
      <c r="AH31" s="4">
        <f t="shared" si="1628"/>
        <v>0</v>
      </c>
      <c r="AI31" s="4">
        <f t="shared" si="1628"/>
        <v>0</v>
      </c>
      <c r="AJ31" s="4">
        <f t="shared" si="1696"/>
        <v>0</v>
      </c>
      <c r="AK31" s="740">
        <f t="shared" si="1629"/>
        <v>0</v>
      </c>
      <c r="AL31" s="4">
        <f t="shared" si="1630"/>
        <v>0</v>
      </c>
      <c r="AM31" s="4">
        <f t="shared" si="1630"/>
        <v>0</v>
      </c>
      <c r="AN31" s="4">
        <f t="shared" si="1630"/>
        <v>0</v>
      </c>
      <c r="AO31" s="738">
        <f t="shared" si="1631"/>
        <v>0</v>
      </c>
      <c r="AP31" s="4">
        <f t="shared" si="1632"/>
        <v>0</v>
      </c>
      <c r="AQ31" s="4">
        <f t="shared" si="1632"/>
        <v>0</v>
      </c>
      <c r="AR31" s="4">
        <f t="shared" si="1697"/>
        <v>0</v>
      </c>
      <c r="AS31" s="740">
        <f t="shared" si="1633"/>
        <v>0</v>
      </c>
      <c r="AT31" s="4">
        <f t="shared" si="1634"/>
        <v>0</v>
      </c>
      <c r="AU31" s="4">
        <f t="shared" si="1634"/>
        <v>0</v>
      </c>
      <c r="AV31" s="4">
        <f t="shared" si="1634"/>
        <v>0</v>
      </c>
      <c r="AW31" s="738">
        <f t="shared" si="1635"/>
        <v>0</v>
      </c>
      <c r="AX31" s="4">
        <f t="shared" si="1636"/>
        <v>0</v>
      </c>
      <c r="AY31" s="4">
        <f t="shared" si="1636"/>
        <v>0</v>
      </c>
      <c r="AZ31" s="4">
        <f t="shared" si="1698"/>
        <v>0</v>
      </c>
      <c r="BA31" s="740">
        <f t="shared" si="1637"/>
        <v>0</v>
      </c>
      <c r="BB31" s="4">
        <f t="shared" si="1638"/>
        <v>0</v>
      </c>
      <c r="BC31" s="4">
        <f t="shared" si="1638"/>
        <v>0</v>
      </c>
      <c r="BD31" s="4">
        <f t="shared" si="1638"/>
        <v>0</v>
      </c>
      <c r="BE31" s="738">
        <f t="shared" si="1639"/>
        <v>0</v>
      </c>
      <c r="BF31" s="4">
        <f t="shared" si="1640"/>
        <v>0</v>
      </c>
      <c r="BG31" s="4">
        <f t="shared" si="1640"/>
        <v>0</v>
      </c>
      <c r="BH31" s="4">
        <f t="shared" si="1699"/>
        <v>0</v>
      </c>
      <c r="BI31" s="740">
        <f t="shared" si="1641"/>
        <v>0</v>
      </c>
      <c r="BJ31" s="4">
        <f t="shared" si="1642"/>
        <v>0</v>
      </c>
      <c r="BK31" s="4">
        <f t="shared" si="1642"/>
        <v>0</v>
      </c>
      <c r="BL31" s="4">
        <f t="shared" si="1642"/>
        <v>0</v>
      </c>
      <c r="BM31" s="738">
        <f t="shared" si="1643"/>
        <v>0</v>
      </c>
      <c r="BN31" s="4">
        <f t="shared" si="1644"/>
        <v>0</v>
      </c>
      <c r="BO31" s="4">
        <f t="shared" si="1644"/>
        <v>0</v>
      </c>
      <c r="BP31" s="4">
        <f t="shared" si="1700"/>
        <v>0</v>
      </c>
      <c r="BQ31" s="740">
        <f t="shared" si="1645"/>
        <v>0</v>
      </c>
      <c r="BR31" s="4">
        <f t="shared" si="1646"/>
        <v>0</v>
      </c>
      <c r="BS31" s="4">
        <f t="shared" si="1646"/>
        <v>0</v>
      </c>
      <c r="BT31" s="4">
        <f t="shared" si="1646"/>
        <v>0</v>
      </c>
      <c r="BU31" s="738">
        <f t="shared" si="1647"/>
        <v>0</v>
      </c>
      <c r="BV31" s="4">
        <f t="shared" si="1648"/>
        <v>0</v>
      </c>
      <c r="BW31" s="4">
        <f t="shared" si="1648"/>
        <v>0</v>
      </c>
      <c r="BX31" s="4">
        <f t="shared" si="1701"/>
        <v>0</v>
      </c>
      <c r="BY31" s="740">
        <f t="shared" si="1649"/>
        <v>0</v>
      </c>
      <c r="BZ31" s="4">
        <f t="shared" si="1650"/>
        <v>0</v>
      </c>
      <c r="CA31" s="4">
        <f t="shared" si="1650"/>
        <v>0</v>
      </c>
      <c r="CB31" s="4">
        <f t="shared" si="1650"/>
        <v>0</v>
      </c>
      <c r="CC31" s="738">
        <f t="shared" si="1651"/>
        <v>0</v>
      </c>
      <c r="CD31" s="4">
        <f t="shared" si="1652"/>
        <v>0</v>
      </c>
      <c r="CE31" s="4">
        <f t="shared" si="1652"/>
        <v>0</v>
      </c>
      <c r="CF31" s="4">
        <f t="shared" si="1702"/>
        <v>0</v>
      </c>
      <c r="CG31" s="740">
        <f t="shared" si="1653"/>
        <v>0</v>
      </c>
      <c r="CH31" s="4">
        <f t="shared" si="1654"/>
        <v>0</v>
      </c>
      <c r="CI31" s="4">
        <f t="shared" si="1654"/>
        <v>0</v>
      </c>
      <c r="CJ31" s="4">
        <f t="shared" si="1654"/>
        <v>0</v>
      </c>
      <c r="CK31" s="738">
        <f t="shared" si="1655"/>
        <v>0</v>
      </c>
      <c r="CL31" s="4">
        <f t="shared" si="1656"/>
        <v>0</v>
      </c>
      <c r="CM31" s="4">
        <f t="shared" si="1656"/>
        <v>0</v>
      </c>
      <c r="CN31" s="4">
        <f t="shared" si="1703"/>
        <v>0</v>
      </c>
      <c r="CO31" s="740">
        <f t="shared" si="1657"/>
        <v>0</v>
      </c>
      <c r="CP31" s="4">
        <f t="shared" si="1658"/>
        <v>0</v>
      </c>
      <c r="CQ31" s="4">
        <f t="shared" si="1658"/>
        <v>0</v>
      </c>
      <c r="CR31" s="4">
        <f t="shared" si="1658"/>
        <v>0</v>
      </c>
      <c r="CS31" s="738">
        <f t="shared" si="1659"/>
        <v>0</v>
      </c>
      <c r="CT31" s="4">
        <f t="shared" si="1660"/>
        <v>0</v>
      </c>
      <c r="CU31" s="4">
        <f t="shared" si="1660"/>
        <v>0</v>
      </c>
      <c r="CV31" s="4">
        <f t="shared" si="1704"/>
        <v>0</v>
      </c>
      <c r="CW31" s="740">
        <f t="shared" si="1661"/>
        <v>0</v>
      </c>
      <c r="CX31" s="4">
        <f t="shared" si="1662"/>
        <v>0</v>
      </c>
      <c r="CY31" s="4">
        <f t="shared" si="1662"/>
        <v>0</v>
      </c>
      <c r="CZ31" s="4">
        <f t="shared" si="1662"/>
        <v>0</v>
      </c>
      <c r="DA31" s="738">
        <f t="shared" si="1663"/>
        <v>0</v>
      </c>
      <c r="DB31" s="4">
        <f t="shared" si="1664"/>
        <v>0</v>
      </c>
      <c r="DC31" s="4">
        <f t="shared" si="1664"/>
        <v>0</v>
      </c>
      <c r="DD31" s="4">
        <f t="shared" si="1705"/>
        <v>0</v>
      </c>
      <c r="DE31" s="740">
        <f t="shared" si="1665"/>
        <v>0</v>
      </c>
      <c r="DF31" s="4">
        <f t="shared" si="1666"/>
        <v>0</v>
      </c>
      <c r="DG31" s="4">
        <f t="shared" si="1666"/>
        <v>0</v>
      </c>
      <c r="DH31" s="4">
        <f t="shared" si="1666"/>
        <v>0</v>
      </c>
      <c r="DI31" s="738">
        <f t="shared" si="1667"/>
        <v>0</v>
      </c>
      <c r="DJ31" s="4">
        <f t="shared" si="1668"/>
        <v>0</v>
      </c>
      <c r="DK31" s="4">
        <f t="shared" si="1668"/>
        <v>0</v>
      </c>
      <c r="DL31" s="4">
        <f t="shared" si="1706"/>
        <v>0</v>
      </c>
      <c r="DM31" s="740">
        <f t="shared" si="1669"/>
        <v>0</v>
      </c>
      <c r="DN31" s="4">
        <f t="shared" si="1670"/>
        <v>0</v>
      </c>
      <c r="DO31" s="4">
        <f t="shared" si="1670"/>
        <v>0</v>
      </c>
      <c r="DP31" s="4">
        <f t="shared" si="1670"/>
        <v>0</v>
      </c>
      <c r="DQ31" s="738">
        <f t="shared" si="1671"/>
        <v>0</v>
      </c>
      <c r="DR31" s="4">
        <f t="shared" si="1672"/>
        <v>0</v>
      </c>
      <c r="DS31" s="4">
        <f t="shared" si="1672"/>
        <v>0</v>
      </c>
      <c r="DT31" s="4">
        <f t="shared" si="1707"/>
        <v>0</v>
      </c>
      <c r="DU31" s="740">
        <f t="shared" si="1673"/>
        <v>0</v>
      </c>
      <c r="DV31" s="4">
        <f t="shared" si="1674"/>
        <v>0</v>
      </c>
      <c r="DW31" s="4">
        <f t="shared" si="1674"/>
        <v>0</v>
      </c>
      <c r="DX31" s="4">
        <f t="shared" si="1674"/>
        <v>0</v>
      </c>
      <c r="DY31" s="738">
        <f t="shared" si="1675"/>
        <v>0</v>
      </c>
      <c r="DZ31" s="4">
        <f t="shared" si="1676"/>
        <v>0</v>
      </c>
      <c r="EA31" s="4">
        <f t="shared" si="1676"/>
        <v>0</v>
      </c>
      <c r="EB31" s="4">
        <f t="shared" si="1708"/>
        <v>0</v>
      </c>
      <c r="EC31" s="740">
        <f t="shared" si="1677"/>
        <v>0</v>
      </c>
      <c r="ED31" s="4">
        <f t="shared" si="1678"/>
        <v>0</v>
      </c>
      <c r="EE31" s="4">
        <f t="shared" si="1678"/>
        <v>0</v>
      </c>
      <c r="EF31" s="4">
        <f t="shared" si="1678"/>
        <v>0</v>
      </c>
      <c r="EG31" s="738">
        <f t="shared" si="1679"/>
        <v>0</v>
      </c>
      <c r="EH31" s="4">
        <f t="shared" si="1680"/>
        <v>0</v>
      </c>
      <c r="EI31" s="4">
        <f t="shared" si="1680"/>
        <v>0</v>
      </c>
      <c r="EJ31" s="4">
        <f t="shared" si="1709"/>
        <v>0</v>
      </c>
      <c r="EK31" s="740">
        <f t="shared" si="1681"/>
        <v>0</v>
      </c>
      <c r="EL31" s="4">
        <f t="shared" si="1682"/>
        <v>0</v>
      </c>
      <c r="EM31" s="4">
        <f t="shared" si="1682"/>
        <v>0</v>
      </c>
      <c r="EN31" s="4">
        <f t="shared" si="1682"/>
        <v>0</v>
      </c>
      <c r="EO31" s="738">
        <f t="shared" si="1683"/>
        <v>0</v>
      </c>
      <c r="EP31" s="4">
        <f t="shared" si="1684"/>
        <v>0</v>
      </c>
      <c r="EQ31" s="4">
        <f t="shared" si="1684"/>
        <v>0</v>
      </c>
      <c r="ER31" s="4">
        <f t="shared" si="1710"/>
        <v>0</v>
      </c>
      <c r="ES31" s="740">
        <f t="shared" si="1685"/>
        <v>0</v>
      </c>
      <c r="ET31" s="4">
        <f t="shared" si="1686"/>
        <v>0</v>
      </c>
      <c r="EU31" s="4">
        <f t="shared" si="1686"/>
        <v>0</v>
      </c>
      <c r="EV31" s="4">
        <f t="shared" si="1686"/>
        <v>0</v>
      </c>
      <c r="EW31" s="738">
        <f t="shared" si="1687"/>
        <v>0</v>
      </c>
      <c r="EX31" s="4">
        <f t="shared" si="1688"/>
        <v>0</v>
      </c>
      <c r="EY31" s="4">
        <f t="shared" si="1688"/>
        <v>0</v>
      </c>
      <c r="EZ31" s="4">
        <f t="shared" si="1711"/>
        <v>0</v>
      </c>
      <c r="FA31" s="740">
        <f t="shared" si="1689"/>
        <v>0</v>
      </c>
      <c r="FB31" s="4">
        <f t="shared" si="1690"/>
        <v>0</v>
      </c>
      <c r="FC31" s="4">
        <f t="shared" si="1690"/>
        <v>0</v>
      </c>
      <c r="FD31" s="4">
        <f t="shared" si="1690"/>
        <v>0</v>
      </c>
    </row>
    <row r="32">
      <c r="A32" s="738">
        <f t="shared" si="1613"/>
        <v>0</v>
      </c>
      <c r="B32" s="4">
        <f t="shared" si="1712"/>
        <v>0</v>
      </c>
      <c r="C32" s="4">
        <f t="shared" si="1712"/>
        <v>0</v>
      </c>
      <c r="D32" s="4">
        <f t="shared" si="1691"/>
        <v>0</v>
      </c>
      <c r="E32" s="740">
        <f t="shared" si="1614"/>
        <v>0</v>
      </c>
      <c r="F32" s="4">
        <f t="shared" si="1692"/>
        <v>0</v>
      </c>
      <c r="G32" s="4">
        <f t="shared" si="1692"/>
        <v>0</v>
      </c>
      <c r="H32" s="4">
        <f t="shared" si="1692"/>
        <v>0</v>
      </c>
      <c r="I32" s="738">
        <f t="shared" si="1615"/>
        <v>0</v>
      </c>
      <c r="J32" s="4">
        <f t="shared" si="1616"/>
        <v>0</v>
      </c>
      <c r="K32" s="4">
        <f t="shared" si="1616"/>
        <v>0</v>
      </c>
      <c r="L32" s="4">
        <f t="shared" si="1693"/>
        <v>0</v>
      </c>
      <c r="M32" s="740">
        <f t="shared" si="1617"/>
        <v>0</v>
      </c>
      <c r="N32" s="4">
        <f t="shared" si="1618"/>
        <v>0</v>
      </c>
      <c r="O32" s="4">
        <f t="shared" si="1618"/>
        <v>0</v>
      </c>
      <c r="P32" s="4">
        <f t="shared" si="1618"/>
        <v>0</v>
      </c>
      <c r="Q32" s="738">
        <f t="shared" si="1619"/>
        <v>0</v>
      </c>
      <c r="R32" s="4">
        <f t="shared" si="1620"/>
        <v>0</v>
      </c>
      <c r="S32" s="4">
        <f t="shared" si="1620"/>
        <v>0</v>
      </c>
      <c r="T32" s="4">
        <f t="shared" si="1694"/>
        <v>0</v>
      </c>
      <c r="U32" s="740">
        <f t="shared" si="1621"/>
        <v>0</v>
      </c>
      <c r="V32" s="4">
        <f t="shared" si="1622"/>
        <v>0</v>
      </c>
      <c r="W32" s="4">
        <f t="shared" si="1622"/>
        <v>0</v>
      </c>
      <c r="X32" s="4">
        <f t="shared" si="1622"/>
        <v>0</v>
      </c>
      <c r="Y32" s="738">
        <f t="shared" si="1623"/>
        <v>0</v>
      </c>
      <c r="Z32" s="4">
        <f t="shared" si="1624"/>
        <v>0</v>
      </c>
      <c r="AA32" s="4">
        <f t="shared" si="1624"/>
        <v>0</v>
      </c>
      <c r="AB32" s="4">
        <f t="shared" si="1695"/>
        <v>0</v>
      </c>
      <c r="AC32" s="740">
        <f t="shared" si="1625"/>
        <v>0</v>
      </c>
      <c r="AD32" s="4">
        <f t="shared" si="1626"/>
        <v>0</v>
      </c>
      <c r="AE32" s="4">
        <f t="shared" si="1626"/>
        <v>0</v>
      </c>
      <c r="AF32" s="4">
        <f t="shared" si="1626"/>
        <v>0</v>
      </c>
      <c r="AG32" s="738">
        <f t="shared" si="1627"/>
        <v>0</v>
      </c>
      <c r="AH32" s="4">
        <f t="shared" si="1628"/>
        <v>0</v>
      </c>
      <c r="AI32" s="4">
        <f t="shared" si="1628"/>
        <v>0</v>
      </c>
      <c r="AJ32" s="4">
        <f t="shared" si="1696"/>
        <v>0</v>
      </c>
      <c r="AK32" s="740">
        <f t="shared" si="1629"/>
        <v>0</v>
      </c>
      <c r="AL32" s="4">
        <f t="shared" si="1630"/>
        <v>0</v>
      </c>
      <c r="AM32" s="4">
        <f t="shared" si="1630"/>
        <v>0</v>
      </c>
      <c r="AN32" s="4">
        <f t="shared" si="1630"/>
        <v>0</v>
      </c>
      <c r="AO32" s="738">
        <f t="shared" si="1631"/>
        <v>0</v>
      </c>
      <c r="AP32" s="4">
        <f t="shared" si="1632"/>
        <v>0</v>
      </c>
      <c r="AQ32" s="4">
        <f t="shared" si="1632"/>
        <v>0</v>
      </c>
      <c r="AR32" s="4">
        <f t="shared" si="1697"/>
        <v>0</v>
      </c>
      <c r="AS32" s="740">
        <f t="shared" si="1633"/>
        <v>0</v>
      </c>
      <c r="AT32" s="4">
        <f t="shared" si="1634"/>
        <v>0</v>
      </c>
      <c r="AU32" s="4">
        <f t="shared" si="1634"/>
        <v>0</v>
      </c>
      <c r="AV32" s="4">
        <f t="shared" si="1634"/>
        <v>0</v>
      </c>
      <c r="AW32" s="738">
        <f t="shared" si="1635"/>
        <v>0</v>
      </c>
      <c r="AX32" s="4">
        <f t="shared" si="1636"/>
        <v>0</v>
      </c>
      <c r="AY32" s="4">
        <f t="shared" si="1636"/>
        <v>0</v>
      </c>
      <c r="AZ32" s="4">
        <f t="shared" si="1698"/>
        <v>0</v>
      </c>
      <c r="BA32" s="740">
        <f t="shared" si="1637"/>
        <v>0</v>
      </c>
      <c r="BB32" s="4">
        <f t="shared" si="1638"/>
        <v>0</v>
      </c>
      <c r="BC32" s="4">
        <f t="shared" si="1638"/>
        <v>0</v>
      </c>
      <c r="BD32" s="4">
        <f t="shared" si="1638"/>
        <v>0</v>
      </c>
      <c r="BE32" s="738">
        <f t="shared" si="1639"/>
        <v>0</v>
      </c>
      <c r="BF32" s="4">
        <f t="shared" si="1640"/>
        <v>0</v>
      </c>
      <c r="BG32" s="4">
        <f t="shared" si="1640"/>
        <v>0</v>
      </c>
      <c r="BH32" s="4">
        <f t="shared" si="1699"/>
        <v>0</v>
      </c>
      <c r="BI32" s="740">
        <f t="shared" si="1641"/>
        <v>0</v>
      </c>
      <c r="BJ32" s="4">
        <f t="shared" si="1642"/>
        <v>0</v>
      </c>
      <c r="BK32" s="4">
        <f t="shared" si="1642"/>
        <v>0</v>
      </c>
      <c r="BL32" s="4">
        <f t="shared" si="1642"/>
        <v>0</v>
      </c>
      <c r="BM32" s="738">
        <f t="shared" si="1643"/>
        <v>0</v>
      </c>
      <c r="BN32" s="4">
        <f t="shared" si="1644"/>
        <v>0</v>
      </c>
      <c r="BO32" s="4">
        <f t="shared" si="1644"/>
        <v>0</v>
      </c>
      <c r="BP32" s="4">
        <f t="shared" si="1700"/>
        <v>0</v>
      </c>
      <c r="BQ32" s="740">
        <f t="shared" si="1645"/>
        <v>0</v>
      </c>
      <c r="BR32" s="4">
        <f t="shared" si="1646"/>
        <v>0</v>
      </c>
      <c r="BS32" s="4">
        <f t="shared" si="1646"/>
        <v>0</v>
      </c>
      <c r="BT32" s="4">
        <f t="shared" si="1646"/>
        <v>0</v>
      </c>
      <c r="BU32" s="738">
        <f t="shared" si="1647"/>
        <v>0</v>
      </c>
      <c r="BV32" s="4">
        <f t="shared" si="1648"/>
        <v>0</v>
      </c>
      <c r="BW32" s="4">
        <f t="shared" si="1648"/>
        <v>0</v>
      </c>
      <c r="BX32" s="4">
        <f t="shared" si="1701"/>
        <v>0</v>
      </c>
      <c r="BY32" s="740">
        <f t="shared" si="1649"/>
        <v>0</v>
      </c>
      <c r="BZ32" s="4">
        <f t="shared" si="1650"/>
        <v>0</v>
      </c>
      <c r="CA32" s="4">
        <f t="shared" si="1650"/>
        <v>0</v>
      </c>
      <c r="CB32" s="4">
        <f t="shared" si="1650"/>
        <v>0</v>
      </c>
      <c r="CC32" s="738">
        <f t="shared" si="1651"/>
        <v>0</v>
      </c>
      <c r="CD32" s="4">
        <f t="shared" si="1652"/>
        <v>0</v>
      </c>
      <c r="CE32" s="4">
        <f t="shared" si="1652"/>
        <v>0</v>
      </c>
      <c r="CF32" s="4">
        <f t="shared" si="1702"/>
        <v>0</v>
      </c>
      <c r="CG32" s="740">
        <f t="shared" si="1653"/>
        <v>0</v>
      </c>
      <c r="CH32" s="4">
        <f t="shared" si="1654"/>
        <v>0</v>
      </c>
      <c r="CI32" s="4">
        <f t="shared" si="1654"/>
        <v>0</v>
      </c>
      <c r="CJ32" s="4">
        <f t="shared" si="1654"/>
        <v>0</v>
      </c>
      <c r="CK32" s="738">
        <f t="shared" si="1655"/>
        <v>0</v>
      </c>
      <c r="CL32" s="4">
        <f t="shared" si="1656"/>
        <v>0</v>
      </c>
      <c r="CM32" s="4">
        <f t="shared" si="1656"/>
        <v>0</v>
      </c>
      <c r="CN32" s="4">
        <f t="shared" si="1703"/>
        <v>0</v>
      </c>
      <c r="CO32" s="740">
        <f t="shared" si="1657"/>
        <v>0</v>
      </c>
      <c r="CP32" s="4">
        <f t="shared" si="1658"/>
        <v>0</v>
      </c>
      <c r="CQ32" s="4">
        <f t="shared" si="1658"/>
        <v>0</v>
      </c>
      <c r="CR32" s="4">
        <f t="shared" si="1658"/>
        <v>0</v>
      </c>
      <c r="CS32" s="738">
        <f t="shared" si="1659"/>
        <v>0</v>
      </c>
      <c r="CT32" s="4">
        <f t="shared" si="1660"/>
        <v>0</v>
      </c>
      <c r="CU32" s="4">
        <f t="shared" si="1660"/>
        <v>0</v>
      </c>
      <c r="CV32" s="4">
        <f t="shared" si="1704"/>
        <v>0</v>
      </c>
      <c r="CW32" s="740">
        <f t="shared" si="1661"/>
        <v>0</v>
      </c>
      <c r="CX32" s="4">
        <f t="shared" si="1662"/>
        <v>0</v>
      </c>
      <c r="CY32" s="4">
        <f t="shared" si="1662"/>
        <v>0</v>
      </c>
      <c r="CZ32" s="4">
        <f t="shared" si="1662"/>
        <v>0</v>
      </c>
      <c r="DA32" s="738">
        <f t="shared" si="1663"/>
        <v>0</v>
      </c>
      <c r="DB32" s="4">
        <f t="shared" si="1664"/>
        <v>0</v>
      </c>
      <c r="DC32" s="4">
        <f t="shared" si="1664"/>
        <v>0</v>
      </c>
      <c r="DD32" s="4">
        <f t="shared" si="1705"/>
        <v>0</v>
      </c>
      <c r="DE32" s="740">
        <f t="shared" si="1665"/>
        <v>0</v>
      </c>
      <c r="DF32" s="4">
        <f t="shared" si="1666"/>
        <v>0</v>
      </c>
      <c r="DG32" s="4">
        <f t="shared" si="1666"/>
        <v>0</v>
      </c>
      <c r="DH32" s="4">
        <f t="shared" si="1666"/>
        <v>0</v>
      </c>
      <c r="DI32" s="738">
        <f t="shared" si="1667"/>
        <v>0</v>
      </c>
      <c r="DJ32" s="4">
        <f t="shared" si="1668"/>
        <v>0</v>
      </c>
      <c r="DK32" s="4">
        <f t="shared" si="1668"/>
        <v>0</v>
      </c>
      <c r="DL32" s="4">
        <f t="shared" si="1706"/>
        <v>0</v>
      </c>
      <c r="DM32" s="740">
        <f t="shared" si="1669"/>
        <v>0</v>
      </c>
      <c r="DN32" s="4">
        <f t="shared" si="1670"/>
        <v>0</v>
      </c>
      <c r="DO32" s="4">
        <f t="shared" si="1670"/>
        <v>0</v>
      </c>
      <c r="DP32" s="4">
        <f t="shared" si="1670"/>
        <v>0</v>
      </c>
      <c r="DQ32" s="738">
        <f t="shared" si="1671"/>
        <v>0</v>
      </c>
      <c r="DR32" s="4">
        <f t="shared" si="1672"/>
        <v>0</v>
      </c>
      <c r="DS32" s="4">
        <f t="shared" si="1672"/>
        <v>0</v>
      </c>
      <c r="DT32" s="4">
        <f t="shared" si="1707"/>
        <v>0</v>
      </c>
      <c r="DU32" s="740">
        <f t="shared" si="1673"/>
        <v>0</v>
      </c>
      <c r="DV32" s="4">
        <f t="shared" si="1674"/>
        <v>0</v>
      </c>
      <c r="DW32" s="4">
        <f t="shared" si="1674"/>
        <v>0</v>
      </c>
      <c r="DX32" s="4">
        <f t="shared" si="1674"/>
        <v>0</v>
      </c>
      <c r="DY32" s="738">
        <f t="shared" si="1675"/>
        <v>0</v>
      </c>
      <c r="DZ32" s="4">
        <f t="shared" si="1676"/>
        <v>0</v>
      </c>
      <c r="EA32" s="4">
        <f t="shared" si="1676"/>
        <v>0</v>
      </c>
      <c r="EB32" s="4">
        <f t="shared" si="1708"/>
        <v>0</v>
      </c>
      <c r="EC32" s="740">
        <f t="shared" si="1677"/>
        <v>0</v>
      </c>
      <c r="ED32" s="4">
        <f t="shared" si="1678"/>
        <v>0</v>
      </c>
      <c r="EE32" s="4">
        <f t="shared" si="1678"/>
        <v>0</v>
      </c>
      <c r="EF32" s="4">
        <f t="shared" si="1678"/>
        <v>0</v>
      </c>
      <c r="EG32" s="738">
        <f t="shared" si="1679"/>
        <v>0</v>
      </c>
      <c r="EH32" s="4">
        <f t="shared" si="1680"/>
        <v>0</v>
      </c>
      <c r="EI32" s="4">
        <f t="shared" si="1680"/>
        <v>0</v>
      </c>
      <c r="EJ32" s="4">
        <f t="shared" si="1709"/>
        <v>0</v>
      </c>
      <c r="EK32" s="740">
        <f t="shared" si="1681"/>
        <v>0</v>
      </c>
      <c r="EL32" s="4">
        <f t="shared" si="1682"/>
        <v>0</v>
      </c>
      <c r="EM32" s="4">
        <f t="shared" si="1682"/>
        <v>0</v>
      </c>
      <c r="EN32" s="4">
        <f t="shared" si="1682"/>
        <v>0</v>
      </c>
      <c r="EO32" s="738">
        <f t="shared" si="1683"/>
        <v>0</v>
      </c>
      <c r="EP32" s="4">
        <f t="shared" si="1684"/>
        <v>0</v>
      </c>
      <c r="EQ32" s="4">
        <f t="shared" si="1684"/>
        <v>0</v>
      </c>
      <c r="ER32" s="4">
        <f t="shared" si="1710"/>
        <v>0</v>
      </c>
      <c r="ES32" s="740">
        <f t="shared" si="1685"/>
        <v>0</v>
      </c>
      <c r="ET32" s="4">
        <f t="shared" si="1686"/>
        <v>0</v>
      </c>
      <c r="EU32" s="4">
        <f t="shared" si="1686"/>
        <v>0</v>
      </c>
      <c r="EV32" s="4">
        <f t="shared" si="1686"/>
        <v>0</v>
      </c>
      <c r="EW32" s="738">
        <f t="shared" si="1687"/>
        <v>0</v>
      </c>
      <c r="EX32" s="4">
        <f t="shared" si="1688"/>
        <v>0</v>
      </c>
      <c r="EY32" s="4">
        <f t="shared" si="1688"/>
        <v>0</v>
      </c>
      <c r="EZ32" s="4">
        <f t="shared" si="1711"/>
        <v>0</v>
      </c>
      <c r="FA32" s="740">
        <f t="shared" si="1689"/>
        <v>0</v>
      </c>
      <c r="FB32" s="4">
        <f t="shared" si="1690"/>
        <v>0</v>
      </c>
      <c r="FC32" s="4">
        <f t="shared" si="1690"/>
        <v>0</v>
      </c>
      <c r="FD32" s="4">
        <f t="shared" si="1690"/>
        <v>0</v>
      </c>
    </row>
    <row r="33">
      <c r="A33" s="738">
        <f t="shared" si="1613"/>
        <v>0</v>
      </c>
      <c r="B33" s="4">
        <f t="shared" si="1712"/>
        <v>0</v>
      </c>
      <c r="C33" s="4">
        <f t="shared" si="1712"/>
        <v>0</v>
      </c>
      <c r="D33" s="4">
        <f t="shared" si="1691"/>
        <v>0</v>
      </c>
      <c r="E33" s="740">
        <f t="shared" si="1614"/>
        <v>0</v>
      </c>
      <c r="F33" s="4">
        <f t="shared" si="1692"/>
        <v>0</v>
      </c>
      <c r="G33" s="4">
        <f t="shared" si="1692"/>
        <v>0</v>
      </c>
      <c r="H33" s="4">
        <f t="shared" si="1692"/>
        <v>0</v>
      </c>
      <c r="I33" s="738">
        <f t="shared" si="1615"/>
        <v>0</v>
      </c>
      <c r="J33" s="4">
        <f t="shared" si="1616"/>
        <v>0</v>
      </c>
      <c r="K33" s="4">
        <f t="shared" si="1616"/>
        <v>0</v>
      </c>
      <c r="L33" s="4">
        <f t="shared" si="1693"/>
        <v>0</v>
      </c>
      <c r="M33" s="740">
        <f t="shared" si="1617"/>
        <v>0</v>
      </c>
      <c r="N33" s="4">
        <f t="shared" si="1618"/>
        <v>0</v>
      </c>
      <c r="O33" s="4">
        <f t="shared" si="1618"/>
        <v>0</v>
      </c>
      <c r="P33" s="4">
        <f t="shared" si="1618"/>
        <v>0</v>
      </c>
      <c r="Q33" s="738">
        <f t="shared" si="1619"/>
        <v>0</v>
      </c>
      <c r="R33" s="4">
        <f t="shared" si="1620"/>
        <v>0</v>
      </c>
      <c r="S33" s="4">
        <f t="shared" si="1620"/>
        <v>0</v>
      </c>
      <c r="T33" s="4">
        <f t="shared" si="1694"/>
        <v>0</v>
      </c>
      <c r="U33" s="740">
        <f t="shared" si="1621"/>
        <v>0</v>
      </c>
      <c r="V33" s="4">
        <f t="shared" si="1622"/>
        <v>0</v>
      </c>
      <c r="W33" s="4">
        <f t="shared" si="1622"/>
        <v>0</v>
      </c>
      <c r="X33" s="4">
        <f t="shared" si="1622"/>
        <v>0</v>
      </c>
      <c r="Y33" s="738">
        <f t="shared" si="1623"/>
        <v>0</v>
      </c>
      <c r="Z33" s="4">
        <f t="shared" si="1624"/>
        <v>0</v>
      </c>
      <c r="AA33" s="4">
        <f t="shared" si="1624"/>
        <v>0</v>
      </c>
      <c r="AB33" s="4">
        <f t="shared" si="1695"/>
        <v>0</v>
      </c>
      <c r="AC33" s="740">
        <f t="shared" si="1625"/>
        <v>0</v>
      </c>
      <c r="AD33" s="4">
        <f t="shared" si="1626"/>
        <v>0</v>
      </c>
      <c r="AE33" s="4">
        <f t="shared" si="1626"/>
        <v>0</v>
      </c>
      <c r="AF33" s="4">
        <f t="shared" si="1626"/>
        <v>0</v>
      </c>
      <c r="AG33" s="738">
        <f t="shared" si="1627"/>
        <v>0</v>
      </c>
      <c r="AH33" s="4">
        <f t="shared" si="1628"/>
        <v>0</v>
      </c>
      <c r="AI33" s="4">
        <f t="shared" si="1628"/>
        <v>0</v>
      </c>
      <c r="AJ33" s="4">
        <f t="shared" si="1696"/>
        <v>0</v>
      </c>
      <c r="AK33" s="740">
        <f t="shared" si="1629"/>
        <v>0</v>
      </c>
      <c r="AL33" s="4">
        <f t="shared" si="1630"/>
        <v>0</v>
      </c>
      <c r="AM33" s="4">
        <f t="shared" si="1630"/>
        <v>0</v>
      </c>
      <c r="AN33" s="4">
        <f t="shared" si="1630"/>
        <v>0</v>
      </c>
      <c r="AO33" s="738">
        <f t="shared" si="1631"/>
        <v>0</v>
      </c>
      <c r="AP33" s="4">
        <f t="shared" si="1632"/>
        <v>0</v>
      </c>
      <c r="AQ33" s="4">
        <f t="shared" si="1632"/>
        <v>0</v>
      </c>
      <c r="AR33" s="4">
        <f t="shared" si="1697"/>
        <v>0</v>
      </c>
      <c r="AS33" s="740">
        <f t="shared" si="1633"/>
        <v>0</v>
      </c>
      <c r="AT33" s="4">
        <f t="shared" si="1634"/>
        <v>0</v>
      </c>
      <c r="AU33" s="4">
        <f t="shared" si="1634"/>
        <v>0</v>
      </c>
      <c r="AV33" s="4">
        <f t="shared" si="1634"/>
        <v>0</v>
      </c>
      <c r="AW33" s="738">
        <f t="shared" si="1635"/>
        <v>0</v>
      </c>
      <c r="AX33" s="4">
        <f t="shared" si="1636"/>
        <v>0</v>
      </c>
      <c r="AY33" s="4">
        <f t="shared" si="1636"/>
        <v>0</v>
      </c>
      <c r="AZ33" s="4">
        <f t="shared" si="1698"/>
        <v>0</v>
      </c>
      <c r="BA33" s="740">
        <f t="shared" si="1637"/>
        <v>0</v>
      </c>
      <c r="BB33" s="4">
        <f t="shared" si="1638"/>
        <v>0</v>
      </c>
      <c r="BC33" s="4">
        <f t="shared" si="1638"/>
        <v>0</v>
      </c>
      <c r="BD33" s="4">
        <f t="shared" si="1638"/>
        <v>0</v>
      </c>
      <c r="BE33" s="738">
        <f t="shared" si="1639"/>
        <v>0</v>
      </c>
      <c r="BF33" s="4">
        <f t="shared" si="1640"/>
        <v>0</v>
      </c>
      <c r="BG33" s="4">
        <f t="shared" si="1640"/>
        <v>0</v>
      </c>
      <c r="BH33" s="4">
        <f t="shared" si="1699"/>
        <v>0</v>
      </c>
      <c r="BI33" s="740">
        <f t="shared" si="1641"/>
        <v>0</v>
      </c>
      <c r="BJ33" s="4">
        <f t="shared" si="1642"/>
        <v>0</v>
      </c>
      <c r="BK33" s="4">
        <f t="shared" si="1642"/>
        <v>0</v>
      </c>
      <c r="BL33" s="4">
        <f t="shared" si="1642"/>
        <v>0</v>
      </c>
      <c r="BM33" s="738">
        <f t="shared" si="1643"/>
        <v>0</v>
      </c>
      <c r="BN33" s="4">
        <f t="shared" si="1644"/>
        <v>0</v>
      </c>
      <c r="BO33" s="4">
        <f t="shared" si="1644"/>
        <v>0</v>
      </c>
      <c r="BP33" s="4">
        <f t="shared" si="1700"/>
        <v>0</v>
      </c>
      <c r="BQ33" s="740">
        <f t="shared" si="1645"/>
        <v>0</v>
      </c>
      <c r="BR33" s="4">
        <f t="shared" si="1646"/>
        <v>0</v>
      </c>
      <c r="BS33" s="4">
        <f t="shared" si="1646"/>
        <v>0</v>
      </c>
      <c r="BT33" s="4">
        <f t="shared" si="1646"/>
        <v>0</v>
      </c>
      <c r="BU33" s="738">
        <f t="shared" si="1647"/>
        <v>0</v>
      </c>
      <c r="BV33" s="4">
        <f t="shared" si="1648"/>
        <v>0</v>
      </c>
      <c r="BW33" s="4">
        <f t="shared" si="1648"/>
        <v>0</v>
      </c>
      <c r="BX33" s="4">
        <f t="shared" si="1701"/>
        <v>0</v>
      </c>
      <c r="BY33" s="740">
        <f t="shared" si="1649"/>
        <v>0</v>
      </c>
      <c r="BZ33" s="4">
        <f t="shared" si="1650"/>
        <v>0</v>
      </c>
      <c r="CA33" s="4">
        <f t="shared" si="1650"/>
        <v>0</v>
      </c>
      <c r="CB33" s="4">
        <f t="shared" si="1650"/>
        <v>0</v>
      </c>
      <c r="CC33" s="738">
        <f t="shared" si="1651"/>
        <v>0</v>
      </c>
      <c r="CD33" s="4">
        <f t="shared" si="1652"/>
        <v>0</v>
      </c>
      <c r="CE33" s="4">
        <f t="shared" si="1652"/>
        <v>0</v>
      </c>
      <c r="CF33" s="4">
        <f t="shared" si="1702"/>
        <v>0</v>
      </c>
      <c r="CG33" s="740">
        <f t="shared" si="1653"/>
        <v>0</v>
      </c>
      <c r="CH33" s="4">
        <f t="shared" si="1654"/>
        <v>0</v>
      </c>
      <c r="CI33" s="4">
        <f t="shared" si="1654"/>
        <v>0</v>
      </c>
      <c r="CJ33" s="4">
        <f t="shared" si="1654"/>
        <v>0</v>
      </c>
      <c r="CK33" s="738">
        <f t="shared" si="1655"/>
        <v>0</v>
      </c>
      <c r="CL33" s="4">
        <f t="shared" si="1656"/>
        <v>0</v>
      </c>
      <c r="CM33" s="4">
        <f t="shared" si="1656"/>
        <v>0</v>
      </c>
      <c r="CN33" s="4">
        <f t="shared" si="1703"/>
        <v>0</v>
      </c>
      <c r="CO33" s="740">
        <f t="shared" si="1657"/>
        <v>0</v>
      </c>
      <c r="CP33" s="4">
        <f t="shared" si="1658"/>
        <v>0</v>
      </c>
      <c r="CQ33" s="4">
        <f t="shared" si="1658"/>
        <v>0</v>
      </c>
      <c r="CR33" s="4">
        <f t="shared" si="1658"/>
        <v>0</v>
      </c>
      <c r="CS33" s="738">
        <f t="shared" si="1659"/>
        <v>0</v>
      </c>
      <c r="CT33" s="4">
        <f t="shared" si="1660"/>
        <v>0</v>
      </c>
      <c r="CU33" s="4">
        <f t="shared" si="1660"/>
        <v>0</v>
      </c>
      <c r="CV33" s="4">
        <f t="shared" si="1704"/>
        <v>0</v>
      </c>
      <c r="CW33" s="740">
        <f t="shared" si="1661"/>
        <v>0</v>
      </c>
      <c r="CX33" s="4">
        <f t="shared" si="1662"/>
        <v>0</v>
      </c>
      <c r="CY33" s="4">
        <f t="shared" si="1662"/>
        <v>0</v>
      </c>
      <c r="CZ33" s="4">
        <f t="shared" si="1662"/>
        <v>0</v>
      </c>
      <c r="DA33" s="738">
        <f t="shared" si="1663"/>
        <v>0</v>
      </c>
      <c r="DB33" s="4">
        <f t="shared" si="1664"/>
        <v>0</v>
      </c>
      <c r="DC33" s="4">
        <f t="shared" si="1664"/>
        <v>0</v>
      </c>
      <c r="DD33" s="4">
        <f t="shared" si="1705"/>
        <v>0</v>
      </c>
      <c r="DE33" s="740">
        <f t="shared" si="1665"/>
        <v>0</v>
      </c>
      <c r="DF33" s="4">
        <f t="shared" si="1666"/>
        <v>0</v>
      </c>
      <c r="DG33" s="4">
        <f t="shared" si="1666"/>
        <v>0</v>
      </c>
      <c r="DH33" s="4">
        <f t="shared" si="1666"/>
        <v>0</v>
      </c>
      <c r="DI33" s="738">
        <f t="shared" si="1667"/>
        <v>0</v>
      </c>
      <c r="DJ33" s="4">
        <f t="shared" si="1668"/>
        <v>0</v>
      </c>
      <c r="DK33" s="4">
        <f t="shared" si="1668"/>
        <v>0</v>
      </c>
      <c r="DL33" s="4">
        <f t="shared" si="1706"/>
        <v>0</v>
      </c>
      <c r="DM33" s="740">
        <f t="shared" si="1669"/>
        <v>0</v>
      </c>
      <c r="DN33" s="4">
        <f t="shared" si="1670"/>
        <v>0</v>
      </c>
      <c r="DO33" s="4">
        <f t="shared" si="1670"/>
        <v>0</v>
      </c>
      <c r="DP33" s="4">
        <f t="shared" si="1670"/>
        <v>0</v>
      </c>
      <c r="DQ33" s="738">
        <f t="shared" si="1671"/>
        <v>0</v>
      </c>
      <c r="DR33" s="4">
        <f t="shared" si="1672"/>
        <v>0</v>
      </c>
      <c r="DS33" s="4">
        <f t="shared" si="1672"/>
        <v>0</v>
      </c>
      <c r="DT33" s="4">
        <f t="shared" si="1707"/>
        <v>0</v>
      </c>
      <c r="DU33" s="740">
        <f t="shared" si="1673"/>
        <v>0</v>
      </c>
      <c r="DV33" s="4">
        <f t="shared" si="1674"/>
        <v>0</v>
      </c>
      <c r="DW33" s="4">
        <f t="shared" si="1674"/>
        <v>0</v>
      </c>
      <c r="DX33" s="4">
        <f t="shared" si="1674"/>
        <v>0</v>
      </c>
      <c r="DY33" s="738">
        <f t="shared" si="1675"/>
        <v>0</v>
      </c>
      <c r="DZ33" s="4">
        <f t="shared" si="1676"/>
        <v>0</v>
      </c>
      <c r="EA33" s="4">
        <f t="shared" si="1676"/>
        <v>0</v>
      </c>
      <c r="EB33" s="4">
        <f t="shared" si="1708"/>
        <v>0</v>
      </c>
      <c r="EC33" s="740">
        <f t="shared" si="1677"/>
        <v>0</v>
      </c>
      <c r="ED33" s="4">
        <f t="shared" si="1678"/>
        <v>0</v>
      </c>
      <c r="EE33" s="4">
        <f t="shared" si="1678"/>
        <v>0</v>
      </c>
      <c r="EF33" s="4">
        <f t="shared" si="1678"/>
        <v>0</v>
      </c>
      <c r="EG33" s="738">
        <f t="shared" si="1679"/>
        <v>0</v>
      </c>
      <c r="EH33" s="4">
        <f t="shared" si="1680"/>
        <v>0</v>
      </c>
      <c r="EI33" s="4">
        <f t="shared" si="1680"/>
        <v>0</v>
      </c>
      <c r="EJ33" s="4">
        <f t="shared" si="1709"/>
        <v>0</v>
      </c>
      <c r="EK33" s="740">
        <f t="shared" si="1681"/>
        <v>0</v>
      </c>
      <c r="EL33" s="4">
        <f t="shared" si="1682"/>
        <v>0</v>
      </c>
      <c r="EM33" s="4">
        <f t="shared" si="1682"/>
        <v>0</v>
      </c>
      <c r="EN33" s="4">
        <f t="shared" si="1682"/>
        <v>0</v>
      </c>
      <c r="EO33" s="738">
        <f t="shared" si="1683"/>
        <v>0</v>
      </c>
      <c r="EP33" s="4">
        <f t="shared" si="1684"/>
        <v>0</v>
      </c>
      <c r="EQ33" s="4">
        <f t="shared" si="1684"/>
        <v>0</v>
      </c>
      <c r="ER33" s="4">
        <f t="shared" si="1710"/>
        <v>0</v>
      </c>
      <c r="ES33" s="740">
        <f t="shared" si="1685"/>
        <v>0</v>
      </c>
      <c r="ET33" s="4">
        <f t="shared" si="1686"/>
        <v>0</v>
      </c>
      <c r="EU33" s="4">
        <f t="shared" si="1686"/>
        <v>0</v>
      </c>
      <c r="EV33" s="4">
        <f t="shared" si="1686"/>
        <v>0</v>
      </c>
      <c r="EW33" s="738">
        <f t="shared" si="1687"/>
        <v>0</v>
      </c>
      <c r="EX33" s="4">
        <f t="shared" si="1688"/>
        <v>0</v>
      </c>
      <c r="EY33" s="4">
        <f t="shared" si="1688"/>
        <v>0</v>
      </c>
      <c r="EZ33" s="4">
        <f t="shared" si="1711"/>
        <v>0</v>
      </c>
      <c r="FA33" s="740">
        <f t="shared" si="1689"/>
        <v>0</v>
      </c>
      <c r="FB33" s="4">
        <f t="shared" si="1690"/>
        <v>0</v>
      </c>
      <c r="FC33" s="4">
        <f t="shared" si="1690"/>
        <v>0</v>
      </c>
      <c r="FD33" s="4">
        <f t="shared" si="1690"/>
        <v>0</v>
      </c>
    </row>
    <row r="34">
      <c r="A34" s="738">
        <f t="shared" si="1613"/>
        <v>0</v>
      </c>
      <c r="B34" s="4">
        <f t="shared" si="1712"/>
        <v>0</v>
      </c>
      <c r="C34" s="4">
        <f t="shared" si="1712"/>
        <v>0</v>
      </c>
      <c r="D34" s="4">
        <f t="shared" si="1691"/>
        <v>0</v>
      </c>
      <c r="E34" s="740">
        <f t="shared" si="1614"/>
        <v>0</v>
      </c>
      <c r="F34" s="4">
        <f t="shared" si="1692"/>
        <v>0</v>
      </c>
      <c r="G34" s="4">
        <f t="shared" si="1692"/>
        <v>0</v>
      </c>
      <c r="H34" s="4">
        <f t="shared" si="1692"/>
        <v>0</v>
      </c>
      <c r="I34" s="738">
        <f t="shared" si="1615"/>
        <v>0</v>
      </c>
      <c r="J34" s="4">
        <f t="shared" si="1616"/>
        <v>0</v>
      </c>
      <c r="K34" s="4">
        <f t="shared" si="1616"/>
        <v>0</v>
      </c>
      <c r="L34" s="4">
        <f t="shared" si="1693"/>
        <v>0</v>
      </c>
      <c r="M34" s="740">
        <f t="shared" si="1617"/>
        <v>0</v>
      </c>
      <c r="N34" s="4">
        <f t="shared" si="1618"/>
        <v>0</v>
      </c>
      <c r="O34" s="4">
        <f t="shared" si="1618"/>
        <v>0</v>
      </c>
      <c r="P34" s="4">
        <f t="shared" si="1618"/>
        <v>0</v>
      </c>
      <c r="Q34" s="738">
        <f t="shared" si="1619"/>
        <v>0</v>
      </c>
      <c r="R34" s="4">
        <f t="shared" si="1620"/>
        <v>0</v>
      </c>
      <c r="S34" s="4">
        <f t="shared" si="1620"/>
        <v>0</v>
      </c>
      <c r="T34" s="4">
        <f t="shared" si="1694"/>
        <v>0</v>
      </c>
      <c r="U34" s="740">
        <f t="shared" si="1621"/>
        <v>0</v>
      </c>
      <c r="V34" s="4">
        <f t="shared" si="1622"/>
        <v>0</v>
      </c>
      <c r="W34" s="4">
        <f t="shared" si="1622"/>
        <v>0</v>
      </c>
      <c r="X34" s="4">
        <f t="shared" si="1622"/>
        <v>0</v>
      </c>
      <c r="Y34" s="738">
        <f t="shared" si="1623"/>
        <v>0</v>
      </c>
      <c r="Z34" s="4">
        <f t="shared" si="1624"/>
        <v>0</v>
      </c>
      <c r="AA34" s="4">
        <f t="shared" si="1624"/>
        <v>0</v>
      </c>
      <c r="AB34" s="4">
        <f t="shared" si="1695"/>
        <v>0</v>
      </c>
      <c r="AC34" s="740">
        <f t="shared" si="1625"/>
        <v>0</v>
      </c>
      <c r="AD34" s="4">
        <f t="shared" si="1626"/>
        <v>0</v>
      </c>
      <c r="AE34" s="4">
        <f t="shared" si="1626"/>
        <v>0</v>
      </c>
      <c r="AF34" s="4">
        <f t="shared" si="1626"/>
        <v>0</v>
      </c>
      <c r="AG34" s="738">
        <f t="shared" si="1627"/>
        <v>0</v>
      </c>
      <c r="AH34" s="4">
        <f t="shared" si="1628"/>
        <v>0</v>
      </c>
      <c r="AI34" s="4">
        <f t="shared" si="1628"/>
        <v>0</v>
      </c>
      <c r="AJ34" s="4">
        <f t="shared" si="1696"/>
        <v>0</v>
      </c>
      <c r="AK34" s="740">
        <f t="shared" si="1629"/>
        <v>0</v>
      </c>
      <c r="AL34" s="4">
        <f t="shared" si="1630"/>
        <v>0</v>
      </c>
      <c r="AM34" s="4">
        <f t="shared" si="1630"/>
        <v>0</v>
      </c>
      <c r="AN34" s="4">
        <f t="shared" si="1630"/>
        <v>0</v>
      </c>
      <c r="AO34" s="738">
        <f t="shared" si="1631"/>
        <v>0</v>
      </c>
      <c r="AP34" s="4">
        <f t="shared" si="1632"/>
        <v>0</v>
      </c>
      <c r="AQ34" s="4">
        <f t="shared" si="1632"/>
        <v>0</v>
      </c>
      <c r="AR34" s="4">
        <f t="shared" si="1697"/>
        <v>0</v>
      </c>
      <c r="AS34" s="740">
        <f t="shared" si="1633"/>
        <v>0</v>
      </c>
      <c r="AT34" s="4">
        <f t="shared" si="1634"/>
        <v>0</v>
      </c>
      <c r="AU34" s="4">
        <f t="shared" si="1634"/>
        <v>0</v>
      </c>
      <c r="AV34" s="4">
        <f t="shared" si="1634"/>
        <v>0</v>
      </c>
      <c r="AW34" s="738">
        <f t="shared" si="1635"/>
        <v>0</v>
      </c>
      <c r="AX34" s="4">
        <f t="shared" si="1636"/>
        <v>0</v>
      </c>
      <c r="AY34" s="4">
        <f t="shared" si="1636"/>
        <v>0</v>
      </c>
      <c r="AZ34" s="4">
        <f t="shared" si="1698"/>
        <v>0</v>
      </c>
      <c r="BA34" s="740">
        <f t="shared" si="1637"/>
        <v>0</v>
      </c>
      <c r="BB34" s="4">
        <f t="shared" si="1638"/>
        <v>0</v>
      </c>
      <c r="BC34" s="4">
        <f t="shared" si="1638"/>
        <v>0</v>
      </c>
      <c r="BD34" s="4">
        <f t="shared" si="1638"/>
        <v>0</v>
      </c>
      <c r="BE34" s="738">
        <f t="shared" si="1639"/>
        <v>0</v>
      </c>
      <c r="BF34" s="4">
        <f t="shared" si="1640"/>
        <v>0</v>
      </c>
      <c r="BG34" s="4">
        <f t="shared" si="1640"/>
        <v>0</v>
      </c>
      <c r="BH34" s="4">
        <f t="shared" si="1699"/>
        <v>0</v>
      </c>
      <c r="BI34" s="740">
        <f t="shared" si="1641"/>
        <v>0</v>
      </c>
      <c r="BJ34" s="4">
        <f t="shared" si="1642"/>
        <v>0</v>
      </c>
      <c r="BK34" s="4">
        <f t="shared" si="1642"/>
        <v>0</v>
      </c>
      <c r="BL34" s="4">
        <f t="shared" si="1642"/>
        <v>0</v>
      </c>
      <c r="BM34" s="738">
        <f t="shared" si="1643"/>
        <v>0</v>
      </c>
      <c r="BN34" s="4">
        <f t="shared" si="1644"/>
        <v>0</v>
      </c>
      <c r="BO34" s="4">
        <f t="shared" si="1644"/>
        <v>0</v>
      </c>
      <c r="BP34" s="4">
        <f t="shared" si="1700"/>
        <v>0</v>
      </c>
      <c r="BQ34" s="740">
        <f t="shared" si="1645"/>
        <v>0</v>
      </c>
      <c r="BR34" s="4">
        <f t="shared" si="1646"/>
        <v>0</v>
      </c>
      <c r="BS34" s="4">
        <f t="shared" si="1646"/>
        <v>0</v>
      </c>
      <c r="BT34" s="4">
        <f t="shared" si="1646"/>
        <v>0</v>
      </c>
      <c r="BU34" s="738">
        <f t="shared" si="1647"/>
        <v>0</v>
      </c>
      <c r="BV34" s="4">
        <f t="shared" si="1648"/>
        <v>0</v>
      </c>
      <c r="BW34" s="4">
        <f t="shared" si="1648"/>
        <v>0</v>
      </c>
      <c r="BX34" s="4">
        <f t="shared" si="1701"/>
        <v>0</v>
      </c>
      <c r="BY34" s="740">
        <f t="shared" si="1649"/>
        <v>0</v>
      </c>
      <c r="BZ34" s="4">
        <f t="shared" si="1650"/>
        <v>0</v>
      </c>
      <c r="CA34" s="4">
        <f t="shared" si="1650"/>
        <v>0</v>
      </c>
      <c r="CB34" s="4">
        <f t="shared" si="1650"/>
        <v>0</v>
      </c>
      <c r="CC34" s="738">
        <f t="shared" si="1651"/>
        <v>0</v>
      </c>
      <c r="CD34" s="4">
        <f t="shared" si="1652"/>
        <v>0</v>
      </c>
      <c r="CE34" s="4">
        <f t="shared" si="1652"/>
        <v>0</v>
      </c>
      <c r="CF34" s="4">
        <f t="shared" si="1702"/>
        <v>0</v>
      </c>
      <c r="CG34" s="740">
        <f t="shared" si="1653"/>
        <v>0</v>
      </c>
      <c r="CH34" s="4">
        <f t="shared" si="1654"/>
        <v>0</v>
      </c>
      <c r="CI34" s="4">
        <f t="shared" si="1654"/>
        <v>0</v>
      </c>
      <c r="CJ34" s="4">
        <f t="shared" si="1654"/>
        <v>0</v>
      </c>
      <c r="CK34" s="738">
        <f t="shared" si="1655"/>
        <v>0</v>
      </c>
      <c r="CL34" s="4">
        <f t="shared" si="1656"/>
        <v>0</v>
      </c>
      <c r="CM34" s="4">
        <f t="shared" si="1656"/>
        <v>0</v>
      </c>
      <c r="CN34" s="4">
        <f t="shared" si="1703"/>
        <v>0</v>
      </c>
      <c r="CO34" s="740">
        <f t="shared" si="1657"/>
        <v>0</v>
      </c>
      <c r="CP34" s="4">
        <f t="shared" si="1658"/>
        <v>0</v>
      </c>
      <c r="CQ34" s="4">
        <f t="shared" si="1658"/>
        <v>0</v>
      </c>
      <c r="CR34" s="4">
        <f t="shared" si="1658"/>
        <v>0</v>
      </c>
      <c r="CS34" s="738">
        <f t="shared" si="1659"/>
        <v>0</v>
      </c>
      <c r="CT34" s="4">
        <f t="shared" si="1660"/>
        <v>0</v>
      </c>
      <c r="CU34" s="4">
        <f t="shared" si="1660"/>
        <v>0</v>
      </c>
      <c r="CV34" s="4">
        <f t="shared" si="1704"/>
        <v>0</v>
      </c>
      <c r="CW34" s="740">
        <f t="shared" si="1661"/>
        <v>0</v>
      </c>
      <c r="CX34" s="4">
        <f t="shared" si="1662"/>
        <v>0</v>
      </c>
      <c r="CY34" s="4">
        <f t="shared" si="1662"/>
        <v>0</v>
      </c>
      <c r="CZ34" s="4">
        <f t="shared" si="1662"/>
        <v>0</v>
      </c>
      <c r="DA34" s="738">
        <f t="shared" si="1663"/>
        <v>0</v>
      </c>
      <c r="DB34" s="4">
        <f t="shared" si="1664"/>
        <v>0</v>
      </c>
      <c r="DC34" s="4">
        <f t="shared" si="1664"/>
        <v>0</v>
      </c>
      <c r="DD34" s="4">
        <f t="shared" si="1705"/>
        <v>0</v>
      </c>
      <c r="DE34" s="740">
        <f t="shared" si="1665"/>
        <v>0</v>
      </c>
      <c r="DF34" s="4">
        <f t="shared" si="1666"/>
        <v>0</v>
      </c>
      <c r="DG34" s="4">
        <f t="shared" si="1666"/>
        <v>0</v>
      </c>
      <c r="DH34" s="4">
        <f t="shared" si="1666"/>
        <v>0</v>
      </c>
      <c r="DI34" s="738">
        <f t="shared" si="1667"/>
        <v>0</v>
      </c>
      <c r="DJ34" s="4">
        <f t="shared" si="1668"/>
        <v>0</v>
      </c>
      <c r="DK34" s="4">
        <f t="shared" si="1668"/>
        <v>0</v>
      </c>
      <c r="DL34" s="4">
        <f t="shared" si="1706"/>
        <v>0</v>
      </c>
      <c r="DM34" s="740">
        <f t="shared" si="1669"/>
        <v>0</v>
      </c>
      <c r="DN34" s="4">
        <f t="shared" si="1670"/>
        <v>0</v>
      </c>
      <c r="DO34" s="4">
        <f t="shared" si="1670"/>
        <v>0</v>
      </c>
      <c r="DP34" s="4">
        <f t="shared" si="1670"/>
        <v>0</v>
      </c>
      <c r="DQ34" s="738">
        <f t="shared" si="1671"/>
        <v>0</v>
      </c>
      <c r="DR34" s="4">
        <f t="shared" si="1672"/>
        <v>0</v>
      </c>
      <c r="DS34" s="4">
        <f t="shared" si="1672"/>
        <v>0</v>
      </c>
      <c r="DT34" s="4">
        <f t="shared" si="1707"/>
        <v>0</v>
      </c>
      <c r="DU34" s="740">
        <f t="shared" si="1673"/>
        <v>0</v>
      </c>
      <c r="DV34" s="4">
        <f t="shared" si="1674"/>
        <v>0</v>
      </c>
      <c r="DW34" s="4">
        <f t="shared" si="1674"/>
        <v>0</v>
      </c>
      <c r="DX34" s="4">
        <f t="shared" si="1674"/>
        <v>0</v>
      </c>
      <c r="DY34" s="738">
        <f t="shared" si="1675"/>
        <v>0</v>
      </c>
      <c r="DZ34" s="4">
        <f t="shared" si="1676"/>
        <v>0</v>
      </c>
      <c r="EA34" s="4">
        <f t="shared" si="1676"/>
        <v>0</v>
      </c>
      <c r="EB34" s="4">
        <f t="shared" si="1708"/>
        <v>0</v>
      </c>
      <c r="EC34" s="740">
        <f t="shared" si="1677"/>
        <v>0</v>
      </c>
      <c r="ED34" s="4">
        <f t="shared" si="1678"/>
        <v>0</v>
      </c>
      <c r="EE34" s="4">
        <f t="shared" si="1678"/>
        <v>0</v>
      </c>
      <c r="EF34" s="4">
        <f t="shared" si="1678"/>
        <v>0</v>
      </c>
      <c r="EG34" s="738">
        <f t="shared" si="1679"/>
        <v>0</v>
      </c>
      <c r="EH34" s="4">
        <f t="shared" si="1680"/>
        <v>0</v>
      </c>
      <c r="EI34" s="4">
        <f t="shared" si="1680"/>
        <v>0</v>
      </c>
      <c r="EJ34" s="4">
        <f t="shared" si="1709"/>
        <v>0</v>
      </c>
      <c r="EK34" s="740">
        <f t="shared" si="1681"/>
        <v>0</v>
      </c>
      <c r="EL34" s="4">
        <f t="shared" si="1682"/>
        <v>0</v>
      </c>
      <c r="EM34" s="4">
        <f t="shared" si="1682"/>
        <v>0</v>
      </c>
      <c r="EN34" s="4">
        <f t="shared" si="1682"/>
        <v>0</v>
      </c>
      <c r="EO34" s="738">
        <f t="shared" si="1683"/>
        <v>0</v>
      </c>
      <c r="EP34" s="4">
        <f t="shared" si="1684"/>
        <v>0</v>
      </c>
      <c r="EQ34" s="4">
        <f t="shared" si="1684"/>
        <v>0</v>
      </c>
      <c r="ER34" s="4">
        <f t="shared" si="1710"/>
        <v>0</v>
      </c>
      <c r="ES34" s="740">
        <f t="shared" si="1685"/>
        <v>0</v>
      </c>
      <c r="ET34" s="4">
        <f t="shared" si="1686"/>
        <v>0</v>
      </c>
      <c r="EU34" s="4">
        <f t="shared" si="1686"/>
        <v>0</v>
      </c>
      <c r="EV34" s="4">
        <f t="shared" si="1686"/>
        <v>0</v>
      </c>
      <c r="EW34" s="738">
        <f t="shared" si="1687"/>
        <v>0</v>
      </c>
      <c r="EX34" s="4">
        <f t="shared" si="1688"/>
        <v>0</v>
      </c>
      <c r="EY34" s="4">
        <f t="shared" si="1688"/>
        <v>0</v>
      </c>
      <c r="EZ34" s="4">
        <f t="shared" si="1711"/>
        <v>0</v>
      </c>
      <c r="FA34" s="740">
        <f t="shared" si="1689"/>
        <v>0</v>
      </c>
      <c r="FB34" s="4">
        <f t="shared" si="1690"/>
        <v>0</v>
      </c>
      <c r="FC34" s="4">
        <f t="shared" si="1690"/>
        <v>0</v>
      </c>
      <c r="FD34" s="4">
        <f t="shared" si="1690"/>
        <v>0</v>
      </c>
    </row>
    <row r="35">
      <c r="A35" s="738">
        <f t="shared" si="1613"/>
        <v>0</v>
      </c>
      <c r="B35" s="4">
        <f t="shared" si="1712"/>
        <v>0</v>
      </c>
      <c r="C35" s="4">
        <f t="shared" si="1712"/>
        <v>0</v>
      </c>
      <c r="D35" s="4">
        <f t="shared" si="1691"/>
        <v>0</v>
      </c>
      <c r="E35" s="740">
        <f t="shared" si="1614"/>
        <v>0</v>
      </c>
      <c r="F35" s="4">
        <f t="shared" si="1692"/>
        <v>0</v>
      </c>
      <c r="G35" s="4">
        <f t="shared" si="1692"/>
        <v>0</v>
      </c>
      <c r="H35" s="4">
        <f t="shared" si="1692"/>
        <v>0</v>
      </c>
      <c r="I35" s="738">
        <f t="shared" si="1615"/>
        <v>0</v>
      </c>
      <c r="J35" s="4">
        <f t="shared" si="1616"/>
        <v>0</v>
      </c>
      <c r="K35" s="4">
        <f t="shared" si="1616"/>
        <v>0</v>
      </c>
      <c r="L35" s="4">
        <f t="shared" si="1693"/>
        <v>0</v>
      </c>
      <c r="M35" s="740">
        <f t="shared" si="1617"/>
        <v>0</v>
      </c>
      <c r="N35" s="4">
        <f t="shared" si="1618"/>
        <v>0</v>
      </c>
      <c r="O35" s="4">
        <f t="shared" si="1618"/>
        <v>0</v>
      </c>
      <c r="P35" s="4">
        <f t="shared" si="1618"/>
        <v>0</v>
      </c>
      <c r="Q35" s="738">
        <f t="shared" si="1619"/>
        <v>0</v>
      </c>
      <c r="R35" s="4">
        <f t="shared" si="1620"/>
        <v>0</v>
      </c>
      <c r="S35" s="4">
        <f t="shared" si="1620"/>
        <v>0</v>
      </c>
      <c r="T35" s="4">
        <f t="shared" si="1694"/>
        <v>0</v>
      </c>
      <c r="U35" s="740">
        <f t="shared" si="1621"/>
        <v>0</v>
      </c>
      <c r="V35" s="4">
        <f t="shared" si="1622"/>
        <v>0</v>
      </c>
      <c r="W35" s="4">
        <f t="shared" si="1622"/>
        <v>0</v>
      </c>
      <c r="X35" s="4">
        <f t="shared" si="1622"/>
        <v>0</v>
      </c>
      <c r="Y35" s="738">
        <f t="shared" si="1623"/>
        <v>0</v>
      </c>
      <c r="Z35" s="4">
        <f t="shared" si="1624"/>
        <v>0</v>
      </c>
      <c r="AA35" s="4">
        <f t="shared" si="1624"/>
        <v>0</v>
      </c>
      <c r="AB35" s="4">
        <f t="shared" si="1695"/>
        <v>0</v>
      </c>
      <c r="AC35" s="740">
        <f t="shared" si="1625"/>
        <v>0</v>
      </c>
      <c r="AD35" s="4">
        <f t="shared" si="1626"/>
        <v>0</v>
      </c>
      <c r="AE35" s="4">
        <f t="shared" si="1626"/>
        <v>0</v>
      </c>
      <c r="AF35" s="4">
        <f t="shared" si="1626"/>
        <v>0</v>
      </c>
      <c r="AG35" s="738">
        <f t="shared" si="1627"/>
        <v>0</v>
      </c>
      <c r="AH35" s="4">
        <f t="shared" si="1628"/>
        <v>0</v>
      </c>
      <c r="AI35" s="4">
        <f t="shared" si="1628"/>
        <v>0</v>
      </c>
      <c r="AJ35" s="4">
        <f t="shared" si="1696"/>
        <v>0</v>
      </c>
      <c r="AK35" s="740">
        <f t="shared" si="1629"/>
        <v>0</v>
      </c>
      <c r="AL35" s="4">
        <f t="shared" si="1630"/>
        <v>0</v>
      </c>
      <c r="AM35" s="4">
        <f t="shared" si="1630"/>
        <v>0</v>
      </c>
      <c r="AN35" s="4">
        <f t="shared" si="1630"/>
        <v>0</v>
      </c>
      <c r="AO35" s="738">
        <f t="shared" si="1631"/>
        <v>0</v>
      </c>
      <c r="AP35" s="4">
        <f t="shared" si="1632"/>
        <v>0</v>
      </c>
      <c r="AQ35" s="4">
        <f t="shared" si="1632"/>
        <v>0</v>
      </c>
      <c r="AR35" s="4">
        <f t="shared" si="1697"/>
        <v>0</v>
      </c>
      <c r="AS35" s="740">
        <f t="shared" si="1633"/>
        <v>0</v>
      </c>
      <c r="AT35" s="4">
        <f t="shared" si="1634"/>
        <v>0</v>
      </c>
      <c r="AU35" s="4">
        <f t="shared" si="1634"/>
        <v>0</v>
      </c>
      <c r="AV35" s="4">
        <f t="shared" si="1634"/>
        <v>0</v>
      </c>
      <c r="AW35" s="738">
        <f t="shared" si="1635"/>
        <v>0</v>
      </c>
      <c r="AX35" s="4">
        <f t="shared" si="1636"/>
        <v>0</v>
      </c>
      <c r="AY35" s="4">
        <f t="shared" si="1636"/>
        <v>0</v>
      </c>
      <c r="AZ35" s="4">
        <f t="shared" si="1698"/>
        <v>0</v>
      </c>
      <c r="BA35" s="740">
        <f t="shared" si="1637"/>
        <v>0</v>
      </c>
      <c r="BB35" s="4">
        <f t="shared" si="1638"/>
        <v>0</v>
      </c>
      <c r="BC35" s="4">
        <f t="shared" si="1638"/>
        <v>0</v>
      </c>
      <c r="BD35" s="4">
        <f t="shared" si="1638"/>
        <v>0</v>
      </c>
      <c r="BE35" s="738">
        <f t="shared" si="1639"/>
        <v>0</v>
      </c>
      <c r="BF35" s="4">
        <f t="shared" si="1640"/>
        <v>0</v>
      </c>
      <c r="BG35" s="4">
        <f t="shared" si="1640"/>
        <v>0</v>
      </c>
      <c r="BH35" s="4">
        <f t="shared" si="1699"/>
        <v>0</v>
      </c>
      <c r="BI35" s="740">
        <f t="shared" si="1641"/>
        <v>0</v>
      </c>
      <c r="BJ35" s="4">
        <f t="shared" si="1642"/>
        <v>0</v>
      </c>
      <c r="BK35" s="4">
        <f t="shared" si="1642"/>
        <v>0</v>
      </c>
      <c r="BL35" s="4">
        <f t="shared" si="1642"/>
        <v>0</v>
      </c>
      <c r="BM35" s="738">
        <f t="shared" si="1643"/>
        <v>0</v>
      </c>
      <c r="BN35" s="4">
        <f t="shared" si="1644"/>
        <v>0</v>
      </c>
      <c r="BO35" s="4">
        <f t="shared" si="1644"/>
        <v>0</v>
      </c>
      <c r="BP35" s="4">
        <f t="shared" si="1700"/>
        <v>0</v>
      </c>
      <c r="BQ35" s="740">
        <f t="shared" si="1645"/>
        <v>0</v>
      </c>
      <c r="BR35" s="4">
        <f t="shared" si="1646"/>
        <v>0</v>
      </c>
      <c r="BS35" s="4">
        <f t="shared" si="1646"/>
        <v>0</v>
      </c>
      <c r="BT35" s="4">
        <f t="shared" si="1646"/>
        <v>0</v>
      </c>
      <c r="BU35" s="738">
        <f t="shared" si="1647"/>
        <v>0</v>
      </c>
      <c r="BV35" s="4">
        <f t="shared" si="1648"/>
        <v>0</v>
      </c>
      <c r="BW35" s="4">
        <f t="shared" si="1648"/>
        <v>0</v>
      </c>
      <c r="BX35" s="4">
        <f t="shared" si="1701"/>
        <v>0</v>
      </c>
      <c r="BY35" s="740">
        <f t="shared" si="1649"/>
        <v>0</v>
      </c>
      <c r="BZ35" s="4">
        <f t="shared" si="1650"/>
        <v>0</v>
      </c>
      <c r="CA35" s="4">
        <f t="shared" si="1650"/>
        <v>0</v>
      </c>
      <c r="CB35" s="4">
        <f t="shared" si="1650"/>
        <v>0</v>
      </c>
      <c r="CC35" s="738">
        <f t="shared" si="1651"/>
        <v>0</v>
      </c>
      <c r="CD35" s="4">
        <f t="shared" si="1652"/>
        <v>0</v>
      </c>
      <c r="CE35" s="4">
        <f t="shared" si="1652"/>
        <v>0</v>
      </c>
      <c r="CF35" s="4">
        <f t="shared" si="1702"/>
        <v>0</v>
      </c>
      <c r="CG35" s="740">
        <f t="shared" si="1653"/>
        <v>0</v>
      </c>
      <c r="CH35" s="4">
        <f t="shared" si="1654"/>
        <v>0</v>
      </c>
      <c r="CI35" s="4">
        <f t="shared" si="1654"/>
        <v>0</v>
      </c>
      <c r="CJ35" s="4">
        <f t="shared" si="1654"/>
        <v>0</v>
      </c>
      <c r="CK35" s="738">
        <f t="shared" si="1655"/>
        <v>0</v>
      </c>
      <c r="CL35" s="4">
        <f t="shared" si="1656"/>
        <v>0</v>
      </c>
      <c r="CM35" s="4">
        <f t="shared" si="1656"/>
        <v>0</v>
      </c>
      <c r="CN35" s="4">
        <f t="shared" si="1703"/>
        <v>0</v>
      </c>
      <c r="CO35" s="740">
        <f t="shared" si="1657"/>
        <v>0</v>
      </c>
      <c r="CP35" s="4">
        <f t="shared" si="1658"/>
        <v>0</v>
      </c>
      <c r="CQ35" s="4">
        <f t="shared" si="1658"/>
        <v>0</v>
      </c>
      <c r="CR35" s="4">
        <f t="shared" si="1658"/>
        <v>0</v>
      </c>
      <c r="CS35" s="738">
        <f t="shared" si="1659"/>
        <v>0</v>
      </c>
      <c r="CT35" s="4">
        <f t="shared" si="1660"/>
        <v>0</v>
      </c>
      <c r="CU35" s="4">
        <f t="shared" si="1660"/>
        <v>0</v>
      </c>
      <c r="CV35" s="4">
        <f t="shared" si="1704"/>
        <v>0</v>
      </c>
      <c r="CW35" s="740">
        <f t="shared" si="1661"/>
        <v>0</v>
      </c>
      <c r="CX35" s="4">
        <f t="shared" si="1662"/>
        <v>0</v>
      </c>
      <c r="CY35" s="4">
        <f t="shared" si="1662"/>
        <v>0</v>
      </c>
      <c r="CZ35" s="4">
        <f t="shared" si="1662"/>
        <v>0</v>
      </c>
      <c r="DA35" s="738">
        <f t="shared" si="1663"/>
        <v>0</v>
      </c>
      <c r="DB35" s="4">
        <f t="shared" si="1664"/>
        <v>0</v>
      </c>
      <c r="DC35" s="4">
        <f t="shared" si="1664"/>
        <v>0</v>
      </c>
      <c r="DD35" s="4">
        <f t="shared" si="1705"/>
        <v>0</v>
      </c>
      <c r="DE35" s="740">
        <f t="shared" si="1665"/>
        <v>0</v>
      </c>
      <c r="DF35" s="4">
        <f t="shared" si="1666"/>
        <v>0</v>
      </c>
      <c r="DG35" s="4">
        <f t="shared" si="1666"/>
        <v>0</v>
      </c>
      <c r="DH35" s="4">
        <f t="shared" si="1666"/>
        <v>0</v>
      </c>
      <c r="DI35" s="738">
        <f t="shared" si="1667"/>
        <v>0</v>
      </c>
      <c r="DJ35" s="4">
        <f t="shared" si="1668"/>
        <v>0</v>
      </c>
      <c r="DK35" s="4">
        <f t="shared" si="1668"/>
        <v>0</v>
      </c>
      <c r="DL35" s="4">
        <f t="shared" si="1706"/>
        <v>0</v>
      </c>
      <c r="DM35" s="740">
        <f t="shared" si="1669"/>
        <v>0</v>
      </c>
      <c r="DN35" s="4">
        <f t="shared" si="1670"/>
        <v>0</v>
      </c>
      <c r="DO35" s="4">
        <f t="shared" si="1670"/>
        <v>0</v>
      </c>
      <c r="DP35" s="4">
        <f t="shared" si="1670"/>
        <v>0</v>
      </c>
      <c r="DQ35" s="738">
        <f t="shared" si="1671"/>
        <v>0</v>
      </c>
      <c r="DR35" s="4">
        <f t="shared" si="1672"/>
        <v>0</v>
      </c>
      <c r="DS35" s="4">
        <f t="shared" si="1672"/>
        <v>0</v>
      </c>
      <c r="DT35" s="4">
        <f t="shared" si="1707"/>
        <v>0</v>
      </c>
      <c r="DU35" s="740">
        <f t="shared" si="1673"/>
        <v>0</v>
      </c>
      <c r="DV35" s="4">
        <f t="shared" si="1674"/>
        <v>0</v>
      </c>
      <c r="DW35" s="4">
        <f t="shared" si="1674"/>
        <v>0</v>
      </c>
      <c r="DX35" s="4">
        <f t="shared" si="1674"/>
        <v>0</v>
      </c>
      <c r="DY35" s="738">
        <f t="shared" si="1675"/>
        <v>0</v>
      </c>
      <c r="DZ35" s="4">
        <f t="shared" si="1676"/>
        <v>0</v>
      </c>
      <c r="EA35" s="4">
        <f t="shared" si="1676"/>
        <v>0</v>
      </c>
      <c r="EB35" s="4">
        <f t="shared" si="1708"/>
        <v>0</v>
      </c>
      <c r="EC35" s="740">
        <f t="shared" si="1677"/>
        <v>0</v>
      </c>
      <c r="ED35" s="4">
        <f t="shared" si="1678"/>
        <v>0</v>
      </c>
      <c r="EE35" s="4">
        <f t="shared" si="1678"/>
        <v>0</v>
      </c>
      <c r="EF35" s="4">
        <f t="shared" si="1678"/>
        <v>0</v>
      </c>
      <c r="EG35" s="738">
        <f t="shared" si="1679"/>
        <v>0</v>
      </c>
      <c r="EH35" s="4">
        <f t="shared" si="1680"/>
        <v>0</v>
      </c>
      <c r="EI35" s="4">
        <f t="shared" si="1680"/>
        <v>0</v>
      </c>
      <c r="EJ35" s="4">
        <f t="shared" si="1709"/>
        <v>0</v>
      </c>
      <c r="EK35" s="740">
        <f t="shared" si="1681"/>
        <v>0</v>
      </c>
      <c r="EL35" s="4">
        <f t="shared" si="1682"/>
        <v>0</v>
      </c>
      <c r="EM35" s="4">
        <f t="shared" si="1682"/>
        <v>0</v>
      </c>
      <c r="EN35" s="4">
        <f t="shared" si="1682"/>
        <v>0</v>
      </c>
      <c r="EO35" s="738">
        <f t="shared" si="1683"/>
        <v>0</v>
      </c>
      <c r="EP35" s="4">
        <f t="shared" si="1684"/>
        <v>0</v>
      </c>
      <c r="EQ35" s="4">
        <f t="shared" si="1684"/>
        <v>0</v>
      </c>
      <c r="ER35" s="4">
        <f t="shared" si="1710"/>
        <v>0</v>
      </c>
      <c r="ES35" s="740">
        <f t="shared" si="1685"/>
        <v>0</v>
      </c>
      <c r="ET35" s="4">
        <f t="shared" si="1686"/>
        <v>0</v>
      </c>
      <c r="EU35" s="4">
        <f t="shared" si="1686"/>
        <v>0</v>
      </c>
      <c r="EV35" s="4">
        <f t="shared" si="1686"/>
        <v>0</v>
      </c>
      <c r="EW35" s="738">
        <f t="shared" si="1687"/>
        <v>0</v>
      </c>
      <c r="EX35" s="4">
        <f t="shared" si="1688"/>
        <v>0</v>
      </c>
      <c r="EY35" s="4">
        <f t="shared" si="1688"/>
        <v>0</v>
      </c>
      <c r="EZ35" s="4">
        <f t="shared" si="1711"/>
        <v>0</v>
      </c>
      <c r="FA35" s="740">
        <f t="shared" si="1689"/>
        <v>0</v>
      </c>
      <c r="FB35" s="4">
        <f t="shared" si="1690"/>
        <v>0</v>
      </c>
      <c r="FC35" s="4">
        <f t="shared" si="1690"/>
        <v>0</v>
      </c>
      <c r="FD35" s="4">
        <f t="shared" si="1690"/>
        <v>0</v>
      </c>
    </row>
    <row r="36">
      <c r="A36" s="738">
        <f t="shared" si="1613"/>
        <v>0</v>
      </c>
      <c r="B36" s="4">
        <f t="shared" si="1712"/>
        <v>0</v>
      </c>
      <c r="C36" s="4">
        <f t="shared" si="1712"/>
        <v>0</v>
      </c>
      <c r="D36" s="4">
        <f t="shared" si="1691"/>
        <v>0</v>
      </c>
      <c r="E36" s="740">
        <f t="shared" si="1614"/>
        <v>0</v>
      </c>
      <c r="F36" s="4">
        <f t="shared" si="1692"/>
        <v>0</v>
      </c>
      <c r="G36" s="4">
        <f t="shared" si="1692"/>
        <v>0</v>
      </c>
      <c r="H36" s="4">
        <f t="shared" si="1692"/>
        <v>0</v>
      </c>
      <c r="I36" s="738">
        <f t="shared" si="1615"/>
        <v>0</v>
      </c>
      <c r="J36" s="4">
        <f t="shared" si="1616"/>
        <v>0</v>
      </c>
      <c r="K36" s="4">
        <f t="shared" si="1616"/>
        <v>0</v>
      </c>
      <c r="L36" s="4">
        <f t="shared" si="1693"/>
        <v>0</v>
      </c>
      <c r="M36" s="740">
        <f t="shared" si="1617"/>
        <v>0</v>
      </c>
      <c r="N36" s="4">
        <f t="shared" si="1618"/>
        <v>0</v>
      </c>
      <c r="O36" s="4">
        <f t="shared" si="1618"/>
        <v>0</v>
      </c>
      <c r="P36" s="4">
        <f t="shared" si="1618"/>
        <v>0</v>
      </c>
      <c r="Q36" s="738">
        <f t="shared" si="1619"/>
        <v>0</v>
      </c>
      <c r="R36" s="4">
        <f t="shared" si="1620"/>
        <v>0</v>
      </c>
      <c r="S36" s="4">
        <f t="shared" si="1620"/>
        <v>0</v>
      </c>
      <c r="T36" s="4">
        <f t="shared" si="1694"/>
        <v>0</v>
      </c>
      <c r="U36" s="740">
        <f t="shared" si="1621"/>
        <v>0</v>
      </c>
      <c r="V36" s="4">
        <f t="shared" si="1622"/>
        <v>0</v>
      </c>
      <c r="W36" s="4">
        <f t="shared" si="1622"/>
        <v>0</v>
      </c>
      <c r="X36" s="4">
        <f t="shared" si="1622"/>
        <v>0</v>
      </c>
      <c r="Y36" s="738">
        <f t="shared" si="1623"/>
        <v>0</v>
      </c>
      <c r="Z36" s="4">
        <f t="shared" si="1624"/>
        <v>0</v>
      </c>
      <c r="AA36" s="4">
        <f t="shared" si="1624"/>
        <v>0</v>
      </c>
      <c r="AB36" s="4">
        <f t="shared" si="1695"/>
        <v>0</v>
      </c>
      <c r="AC36" s="740">
        <f t="shared" si="1625"/>
        <v>0</v>
      </c>
      <c r="AD36" s="4">
        <f t="shared" si="1626"/>
        <v>0</v>
      </c>
      <c r="AE36" s="4">
        <f t="shared" si="1626"/>
        <v>0</v>
      </c>
      <c r="AF36" s="4">
        <f t="shared" si="1626"/>
        <v>0</v>
      </c>
      <c r="AG36" s="738">
        <f t="shared" si="1627"/>
        <v>0</v>
      </c>
      <c r="AH36" s="4">
        <f t="shared" si="1628"/>
        <v>0</v>
      </c>
      <c r="AI36" s="4">
        <f t="shared" si="1628"/>
        <v>0</v>
      </c>
      <c r="AJ36" s="4">
        <f t="shared" si="1696"/>
        <v>0</v>
      </c>
      <c r="AK36" s="740">
        <f t="shared" si="1629"/>
        <v>0</v>
      </c>
      <c r="AL36" s="4">
        <f t="shared" si="1630"/>
        <v>0</v>
      </c>
      <c r="AM36" s="4">
        <f t="shared" si="1630"/>
        <v>0</v>
      </c>
      <c r="AN36" s="4">
        <f t="shared" si="1630"/>
        <v>0</v>
      </c>
      <c r="AO36" s="738">
        <f t="shared" si="1631"/>
        <v>0</v>
      </c>
      <c r="AP36" s="4">
        <f t="shared" si="1632"/>
        <v>0</v>
      </c>
      <c r="AQ36" s="4">
        <f t="shared" si="1632"/>
        <v>0</v>
      </c>
      <c r="AR36" s="4">
        <f t="shared" si="1697"/>
        <v>0</v>
      </c>
      <c r="AS36" s="740">
        <f t="shared" si="1633"/>
        <v>0</v>
      </c>
      <c r="AT36" s="4">
        <f t="shared" si="1634"/>
        <v>0</v>
      </c>
      <c r="AU36" s="4">
        <f t="shared" si="1634"/>
        <v>0</v>
      </c>
      <c r="AV36" s="4">
        <f t="shared" si="1634"/>
        <v>0</v>
      </c>
      <c r="AW36" s="738">
        <f t="shared" si="1635"/>
        <v>0</v>
      </c>
      <c r="AX36" s="4">
        <f t="shared" si="1636"/>
        <v>0</v>
      </c>
      <c r="AY36" s="4">
        <f t="shared" si="1636"/>
        <v>0</v>
      </c>
      <c r="AZ36" s="4">
        <f t="shared" si="1698"/>
        <v>0</v>
      </c>
      <c r="BA36" s="740">
        <f t="shared" si="1637"/>
        <v>0</v>
      </c>
      <c r="BB36" s="4">
        <f t="shared" si="1638"/>
        <v>0</v>
      </c>
      <c r="BC36" s="4">
        <f t="shared" si="1638"/>
        <v>0</v>
      </c>
      <c r="BD36" s="4">
        <f t="shared" si="1638"/>
        <v>0</v>
      </c>
      <c r="BE36" s="738">
        <f t="shared" si="1639"/>
        <v>0</v>
      </c>
      <c r="BF36" s="4">
        <f t="shared" si="1640"/>
        <v>0</v>
      </c>
      <c r="BG36" s="4">
        <f t="shared" si="1640"/>
        <v>0</v>
      </c>
      <c r="BH36" s="4">
        <f t="shared" si="1699"/>
        <v>0</v>
      </c>
      <c r="BI36" s="740">
        <f t="shared" si="1641"/>
        <v>0</v>
      </c>
      <c r="BJ36" s="4">
        <f t="shared" si="1642"/>
        <v>0</v>
      </c>
      <c r="BK36" s="4">
        <f t="shared" si="1642"/>
        <v>0</v>
      </c>
      <c r="BL36" s="4">
        <f t="shared" si="1642"/>
        <v>0</v>
      </c>
      <c r="BM36" s="738">
        <f t="shared" si="1643"/>
        <v>0</v>
      </c>
      <c r="BN36" s="4">
        <f t="shared" si="1644"/>
        <v>0</v>
      </c>
      <c r="BO36" s="4">
        <f t="shared" si="1644"/>
        <v>0</v>
      </c>
      <c r="BP36" s="4">
        <f t="shared" si="1700"/>
        <v>0</v>
      </c>
      <c r="BQ36" s="740">
        <f t="shared" si="1645"/>
        <v>0</v>
      </c>
      <c r="BR36" s="4">
        <f t="shared" si="1646"/>
        <v>0</v>
      </c>
      <c r="BS36" s="4">
        <f t="shared" si="1646"/>
        <v>0</v>
      </c>
      <c r="BT36" s="4">
        <f t="shared" si="1646"/>
        <v>0</v>
      </c>
      <c r="BU36" s="738">
        <f t="shared" si="1647"/>
        <v>0</v>
      </c>
      <c r="BV36" s="4">
        <f t="shared" si="1648"/>
        <v>0</v>
      </c>
      <c r="BW36" s="4">
        <f t="shared" si="1648"/>
        <v>0</v>
      </c>
      <c r="BX36" s="4">
        <f t="shared" si="1701"/>
        <v>0</v>
      </c>
      <c r="BY36" s="740">
        <f t="shared" si="1649"/>
        <v>0</v>
      </c>
      <c r="BZ36" s="4">
        <f t="shared" si="1650"/>
        <v>0</v>
      </c>
      <c r="CA36" s="4">
        <f t="shared" si="1650"/>
        <v>0</v>
      </c>
      <c r="CB36" s="4">
        <f t="shared" si="1650"/>
        <v>0</v>
      </c>
      <c r="CC36" s="738">
        <f t="shared" si="1651"/>
        <v>0</v>
      </c>
      <c r="CD36" s="4">
        <f t="shared" si="1652"/>
        <v>0</v>
      </c>
      <c r="CE36" s="4">
        <f t="shared" si="1652"/>
        <v>0</v>
      </c>
      <c r="CF36" s="4">
        <f t="shared" si="1702"/>
        <v>0</v>
      </c>
      <c r="CG36" s="740">
        <f t="shared" si="1653"/>
        <v>0</v>
      </c>
      <c r="CH36" s="4">
        <f t="shared" si="1654"/>
        <v>0</v>
      </c>
      <c r="CI36" s="4">
        <f t="shared" si="1654"/>
        <v>0</v>
      </c>
      <c r="CJ36" s="4">
        <f t="shared" si="1654"/>
        <v>0</v>
      </c>
      <c r="CK36" s="738">
        <f t="shared" si="1655"/>
        <v>0</v>
      </c>
      <c r="CL36" s="4">
        <f t="shared" si="1656"/>
        <v>0</v>
      </c>
      <c r="CM36" s="4">
        <f t="shared" si="1656"/>
        <v>0</v>
      </c>
      <c r="CN36" s="4">
        <f t="shared" si="1703"/>
        <v>0</v>
      </c>
      <c r="CO36" s="740">
        <f t="shared" si="1657"/>
        <v>0</v>
      </c>
      <c r="CP36" s="4">
        <f t="shared" si="1658"/>
        <v>0</v>
      </c>
      <c r="CQ36" s="4">
        <f t="shared" si="1658"/>
        <v>0</v>
      </c>
      <c r="CR36" s="4">
        <f t="shared" si="1658"/>
        <v>0</v>
      </c>
      <c r="CS36" s="738">
        <f t="shared" si="1659"/>
        <v>0</v>
      </c>
      <c r="CT36" s="4">
        <f t="shared" si="1660"/>
        <v>0</v>
      </c>
      <c r="CU36" s="4">
        <f t="shared" si="1660"/>
        <v>0</v>
      </c>
      <c r="CV36" s="4">
        <f t="shared" si="1704"/>
        <v>0</v>
      </c>
      <c r="CW36" s="740">
        <f t="shared" si="1661"/>
        <v>0</v>
      </c>
      <c r="CX36" s="4">
        <f t="shared" si="1662"/>
        <v>0</v>
      </c>
      <c r="CY36" s="4">
        <f t="shared" si="1662"/>
        <v>0</v>
      </c>
      <c r="CZ36" s="4">
        <f t="shared" si="1662"/>
        <v>0</v>
      </c>
      <c r="DA36" s="738">
        <f t="shared" si="1663"/>
        <v>0</v>
      </c>
      <c r="DB36" s="4">
        <f t="shared" si="1664"/>
        <v>0</v>
      </c>
      <c r="DC36" s="4">
        <f t="shared" si="1664"/>
        <v>0</v>
      </c>
      <c r="DD36" s="4">
        <f t="shared" si="1705"/>
        <v>0</v>
      </c>
      <c r="DE36" s="740">
        <f t="shared" si="1665"/>
        <v>0</v>
      </c>
      <c r="DF36" s="4">
        <f t="shared" si="1666"/>
        <v>0</v>
      </c>
      <c r="DG36" s="4">
        <f t="shared" si="1666"/>
        <v>0</v>
      </c>
      <c r="DH36" s="4">
        <f t="shared" si="1666"/>
        <v>0</v>
      </c>
      <c r="DI36" s="738">
        <f t="shared" si="1667"/>
        <v>0</v>
      </c>
      <c r="DJ36" s="4">
        <f t="shared" si="1668"/>
        <v>0</v>
      </c>
      <c r="DK36" s="4">
        <f t="shared" si="1668"/>
        <v>0</v>
      </c>
      <c r="DL36" s="4">
        <f t="shared" si="1706"/>
        <v>0</v>
      </c>
      <c r="DM36" s="740">
        <f t="shared" si="1669"/>
        <v>0</v>
      </c>
      <c r="DN36" s="4">
        <f t="shared" si="1670"/>
        <v>0</v>
      </c>
      <c r="DO36" s="4">
        <f t="shared" si="1670"/>
        <v>0</v>
      </c>
      <c r="DP36" s="4">
        <f t="shared" si="1670"/>
        <v>0</v>
      </c>
      <c r="DQ36" s="738">
        <f t="shared" si="1671"/>
        <v>0</v>
      </c>
      <c r="DR36" s="4">
        <f t="shared" si="1672"/>
        <v>0</v>
      </c>
      <c r="DS36" s="4">
        <f t="shared" si="1672"/>
        <v>0</v>
      </c>
      <c r="DT36" s="4">
        <f t="shared" si="1707"/>
        <v>0</v>
      </c>
      <c r="DU36" s="740">
        <f t="shared" si="1673"/>
        <v>0</v>
      </c>
      <c r="DV36" s="4">
        <f t="shared" si="1674"/>
        <v>0</v>
      </c>
      <c r="DW36" s="4">
        <f t="shared" si="1674"/>
        <v>0</v>
      </c>
      <c r="DX36" s="4">
        <f t="shared" si="1674"/>
        <v>0</v>
      </c>
      <c r="DY36" s="738">
        <f t="shared" si="1675"/>
        <v>0</v>
      </c>
      <c r="DZ36" s="4">
        <f t="shared" si="1676"/>
        <v>0</v>
      </c>
      <c r="EA36" s="4">
        <f t="shared" si="1676"/>
        <v>0</v>
      </c>
      <c r="EB36" s="4">
        <f t="shared" si="1708"/>
        <v>0</v>
      </c>
      <c r="EC36" s="740">
        <f t="shared" si="1677"/>
        <v>0</v>
      </c>
      <c r="ED36" s="4">
        <f t="shared" si="1678"/>
        <v>0</v>
      </c>
      <c r="EE36" s="4">
        <f t="shared" si="1678"/>
        <v>0</v>
      </c>
      <c r="EF36" s="4">
        <f t="shared" si="1678"/>
        <v>0</v>
      </c>
      <c r="EG36" s="738">
        <f t="shared" si="1679"/>
        <v>0</v>
      </c>
      <c r="EH36" s="4">
        <f t="shared" si="1680"/>
        <v>0</v>
      </c>
      <c r="EI36" s="4">
        <f t="shared" si="1680"/>
        <v>0</v>
      </c>
      <c r="EJ36" s="4">
        <f t="shared" si="1709"/>
        <v>0</v>
      </c>
      <c r="EK36" s="740">
        <f t="shared" si="1681"/>
        <v>0</v>
      </c>
      <c r="EL36" s="4">
        <f t="shared" si="1682"/>
        <v>0</v>
      </c>
      <c r="EM36" s="4">
        <f t="shared" si="1682"/>
        <v>0</v>
      </c>
      <c r="EN36" s="4">
        <f t="shared" si="1682"/>
        <v>0</v>
      </c>
      <c r="EO36" s="738">
        <f t="shared" si="1683"/>
        <v>0</v>
      </c>
      <c r="EP36" s="4">
        <f t="shared" si="1684"/>
        <v>0</v>
      </c>
      <c r="EQ36" s="4">
        <f t="shared" si="1684"/>
        <v>0</v>
      </c>
      <c r="ER36" s="4">
        <f t="shared" si="1710"/>
        <v>0</v>
      </c>
      <c r="ES36" s="740">
        <f t="shared" si="1685"/>
        <v>0</v>
      </c>
      <c r="ET36" s="4">
        <f t="shared" si="1686"/>
        <v>0</v>
      </c>
      <c r="EU36" s="4">
        <f t="shared" si="1686"/>
        <v>0</v>
      </c>
      <c r="EV36" s="4">
        <f t="shared" si="1686"/>
        <v>0</v>
      </c>
      <c r="EW36" s="738">
        <f t="shared" si="1687"/>
        <v>0</v>
      </c>
      <c r="EX36" s="4">
        <f t="shared" si="1688"/>
        <v>0</v>
      </c>
      <c r="EY36" s="4">
        <f t="shared" si="1688"/>
        <v>0</v>
      </c>
      <c r="EZ36" s="4">
        <f t="shared" si="1711"/>
        <v>0</v>
      </c>
      <c r="FA36" s="740">
        <f t="shared" si="1689"/>
        <v>0</v>
      </c>
      <c r="FB36" s="4">
        <f t="shared" si="1690"/>
        <v>0</v>
      </c>
      <c r="FC36" s="4">
        <f t="shared" si="1690"/>
        <v>0</v>
      </c>
      <c r="FD36" s="4">
        <f t="shared" si="1690"/>
        <v>0</v>
      </c>
    </row>
    <row r="47" ht="15"/>
    <row r="48" ht="15">
      <c r="A48" s="294"/>
      <c r="B48" s="295"/>
      <c r="C48" s="295"/>
      <c r="D48" s="295" t="s">
        <v>899</v>
      </c>
      <c r="E48" s="295"/>
      <c r="F48" s="295"/>
      <c r="G48" s="294" t="s">
        <v>492</v>
      </c>
      <c r="H48" s="735" t="e">
        <f>'marcos en x resumen la mina'!B53</f>
        <v>#REF!</v>
      </c>
      <c r="I48" s="294"/>
      <c r="J48" s="295"/>
      <c r="K48" s="295"/>
      <c r="L48" s="295" t="s">
        <v>899</v>
      </c>
      <c r="M48" s="295"/>
      <c r="N48" s="295"/>
      <c r="O48" s="294" t="s">
        <v>492</v>
      </c>
      <c r="P48" s="735" t="e">
        <f>'marcos en x resumen la mina'!C53</f>
        <v>#REF!</v>
      </c>
      <c r="Q48" s="294"/>
      <c r="R48" s="295"/>
      <c r="S48" s="295"/>
      <c r="T48" s="295" t="s">
        <v>899</v>
      </c>
      <c r="U48" s="295"/>
      <c r="V48" s="295"/>
      <c r="W48" s="294" t="s">
        <v>492</v>
      </c>
      <c r="X48" s="735" t="e">
        <f>'marcos en x resumen la mina'!D53</f>
        <v>#REF!</v>
      </c>
      <c r="Y48" s="294"/>
      <c r="Z48" s="295"/>
      <c r="AA48" s="295"/>
      <c r="AB48" s="295" t="s">
        <v>899</v>
      </c>
      <c r="AC48" s="295"/>
      <c r="AD48" s="295"/>
      <c r="AE48" s="294" t="s">
        <v>492</v>
      </c>
      <c r="AF48" s="735" t="e">
        <f>'marcos en x resumen la mina'!E53</f>
        <v>#REF!</v>
      </c>
      <c r="AG48" s="294"/>
      <c r="AH48" s="295"/>
      <c r="AI48" s="295"/>
      <c r="AJ48" s="295" t="s">
        <v>899</v>
      </c>
      <c r="AK48" s="295"/>
      <c r="AL48" s="295"/>
      <c r="AM48" s="294" t="s">
        <v>492</v>
      </c>
      <c r="AN48" s="735" t="e">
        <f>'marcos en x resumen la mina'!F53</f>
        <v>#REF!</v>
      </c>
      <c r="AO48" s="294"/>
      <c r="AP48" s="295"/>
      <c r="AQ48" s="295"/>
      <c r="AR48" s="295" t="s">
        <v>899</v>
      </c>
      <c r="AS48" s="295"/>
      <c r="AT48" s="295"/>
      <c r="AU48" s="294" t="s">
        <v>492</v>
      </c>
      <c r="AV48" s="735" t="e">
        <f>'marcos en x resumen la mina'!G53</f>
        <v>#REF!</v>
      </c>
      <c r="AW48" s="294"/>
      <c r="AX48" s="295"/>
      <c r="AY48" s="295"/>
      <c r="AZ48" s="295" t="s">
        <v>899</v>
      </c>
      <c r="BA48" s="295"/>
      <c r="BB48" s="295"/>
      <c r="BC48" s="294" t="s">
        <v>492</v>
      </c>
      <c r="BD48" s="735">
        <f>'marcos en x resumen la mina'!H53</f>
        <v>0</v>
      </c>
      <c r="BE48" s="294"/>
      <c r="BF48" s="295"/>
      <c r="BG48" s="295"/>
      <c r="BH48" s="295" t="s">
        <v>899</v>
      </c>
      <c r="BI48" s="295"/>
      <c r="BJ48" s="295"/>
      <c r="BK48" s="294" t="s">
        <v>492</v>
      </c>
      <c r="BL48" s="735">
        <f>'marcos en x resumen la mina'!I53</f>
        <v>0</v>
      </c>
      <c r="BM48" s="294"/>
      <c r="BN48" s="295"/>
      <c r="BO48" s="295"/>
      <c r="BP48" s="295" t="s">
        <v>899</v>
      </c>
      <c r="BQ48" s="295"/>
      <c r="BR48" s="295"/>
      <c r="BS48" s="294" t="s">
        <v>492</v>
      </c>
      <c r="BT48" s="735">
        <f>'marcos en x resumen la mina'!J53</f>
        <v>0</v>
      </c>
      <c r="BU48" s="294"/>
      <c r="BV48" s="295"/>
      <c r="BW48" s="295"/>
      <c r="BX48" s="295" t="s">
        <v>899</v>
      </c>
      <c r="BY48" s="295"/>
      <c r="BZ48" s="295"/>
      <c r="CA48" s="294" t="s">
        <v>492</v>
      </c>
      <c r="CB48" s="735">
        <f>'marcos en x resumen la mina'!K53</f>
        <v>0</v>
      </c>
      <c r="CC48" s="294"/>
      <c r="CD48" s="295"/>
      <c r="CE48" s="295"/>
      <c r="CF48" s="295" t="s">
        <v>899</v>
      </c>
      <c r="CG48" s="295"/>
      <c r="CH48" s="295"/>
      <c r="CI48" s="294" t="s">
        <v>492</v>
      </c>
      <c r="CJ48" s="735">
        <f>'marcos en x resumen la mina'!L53</f>
        <v>0</v>
      </c>
      <c r="CK48" s="294"/>
      <c r="CL48" s="295"/>
      <c r="CM48" s="295"/>
      <c r="CN48" s="295" t="s">
        <v>899</v>
      </c>
      <c r="CO48" s="295"/>
      <c r="CP48" s="295"/>
      <c r="CQ48" s="294" t="s">
        <v>492</v>
      </c>
      <c r="CR48" s="735">
        <f>'marcos en x resumen la mina'!M53</f>
        <v>0</v>
      </c>
      <c r="CS48" s="294"/>
      <c r="CT48" s="295"/>
      <c r="CU48" s="295"/>
      <c r="CV48" s="295" t="s">
        <v>899</v>
      </c>
      <c r="CW48" s="295"/>
      <c r="CX48" s="295"/>
      <c r="CY48" s="294" t="s">
        <v>492</v>
      </c>
      <c r="CZ48" s="735">
        <f>'marcos en x resumen la mina'!N53</f>
        <v>0</v>
      </c>
      <c r="DA48" s="294"/>
      <c r="DB48" s="295"/>
      <c r="DC48" s="295"/>
      <c r="DD48" s="295" t="s">
        <v>899</v>
      </c>
      <c r="DE48" s="295"/>
      <c r="DF48" s="295"/>
      <c r="DG48" s="294" t="s">
        <v>492</v>
      </c>
      <c r="DH48" s="735">
        <f>'marcos en x resumen la mina'!O53</f>
        <v>0</v>
      </c>
      <c r="DI48" s="294"/>
      <c r="DJ48" s="295"/>
      <c r="DK48" s="295"/>
      <c r="DL48" s="295" t="s">
        <v>899</v>
      </c>
      <c r="DM48" s="295"/>
      <c r="DN48" s="295"/>
      <c r="DO48" s="294" t="s">
        <v>492</v>
      </c>
      <c r="DP48" s="735">
        <f>'marcos en x resumen la mina'!P53</f>
        <v>0</v>
      </c>
      <c r="DQ48" s="294"/>
      <c r="DR48" s="295"/>
      <c r="DS48" s="295"/>
      <c r="DT48" s="295" t="s">
        <v>899</v>
      </c>
      <c r="DU48" s="295"/>
      <c r="DV48" s="295"/>
      <c r="DW48" s="294" t="s">
        <v>492</v>
      </c>
      <c r="DX48" s="735">
        <f>'marcos en x resumen la mina'!Q53</f>
        <v>0</v>
      </c>
      <c r="DY48" s="294"/>
      <c r="DZ48" s="295"/>
      <c r="EA48" s="295"/>
      <c r="EB48" s="295" t="s">
        <v>899</v>
      </c>
      <c r="EC48" s="295"/>
      <c r="ED48" s="295"/>
      <c r="EE48" s="294" t="s">
        <v>492</v>
      </c>
      <c r="EF48" s="735">
        <f>'marcos en x resumen la mina'!R53</f>
        <v>0</v>
      </c>
      <c r="EG48" s="294"/>
      <c r="EH48" s="295"/>
      <c r="EI48" s="295"/>
      <c r="EJ48" s="295" t="s">
        <v>899</v>
      </c>
      <c r="EK48" s="295"/>
      <c r="EL48" s="295"/>
      <c r="EM48" s="294" t="s">
        <v>492</v>
      </c>
      <c r="EN48" s="735">
        <f>'marcos en x resumen la mina'!S53</f>
        <v>0</v>
      </c>
      <c r="EO48" s="294"/>
      <c r="EP48" s="295"/>
      <c r="EQ48" s="295"/>
      <c r="ER48" s="295" t="s">
        <v>899</v>
      </c>
      <c r="ES48" s="295"/>
      <c r="ET48" s="295"/>
      <c r="EU48" s="294" t="s">
        <v>492</v>
      </c>
      <c r="EV48" s="735">
        <f>'marcos en x resumen la mina'!T53</f>
        <v>0</v>
      </c>
      <c r="EW48" s="294"/>
      <c r="EX48" s="295"/>
      <c r="EY48" s="295"/>
      <c r="EZ48" s="295" t="s">
        <v>899</v>
      </c>
      <c r="FA48" s="295"/>
      <c r="FB48" s="295"/>
      <c r="FC48" s="294" t="s">
        <v>492</v>
      </c>
      <c r="FD48" s="735">
        <f>'marcos en x resumen la mina'!U53</f>
        <v>0</v>
      </c>
    </row>
    <row r="49" ht="15">
      <c r="A49" s="735">
        <f>IF(D49=0,0,SUM(A51:A70))</f>
        <v>0</v>
      </c>
      <c r="B49" s="85"/>
      <c r="C49" s="85"/>
      <c r="D49" s="85">
        <f>'marcos en x resumen la mina'!B59</f>
        <v>0</v>
      </c>
      <c r="E49" s="735">
        <f>IF(D49=0,0,SUM(E51:E70))</f>
        <v>0</v>
      </c>
      <c r="F49" s="85"/>
      <c r="G49" s="735" t="s">
        <v>929</v>
      </c>
      <c r="H49" s="737">
        <f>'marcos en x resumen la mina'!B54</f>
        <v>3</v>
      </c>
      <c r="I49" s="735">
        <f>IF(L49=0,0,SUM(I51:I70))</f>
        <v>0</v>
      </c>
      <c r="J49" s="85"/>
      <c r="K49" s="85"/>
      <c r="L49" s="85">
        <f>'marcos en x resumen la mina'!C59</f>
        <v>0</v>
      </c>
      <c r="M49" s="735">
        <f>IF(L49=0,0,SUM(M51:M70))</f>
        <v>0</v>
      </c>
      <c r="N49" s="85"/>
      <c r="O49" s="735" t="s">
        <v>929</v>
      </c>
      <c r="P49" s="737">
        <f>'marcos en x resumen la mina'!C54</f>
        <v>3</v>
      </c>
      <c r="Q49" s="735">
        <f>IF(T49=0,0,SUM(Q51:Q70))</f>
        <v>0</v>
      </c>
      <c r="R49" s="85"/>
      <c r="S49" s="85"/>
      <c r="T49" s="85">
        <f>'marcos en x resumen la mina'!D59</f>
        <v>0</v>
      </c>
      <c r="U49" s="735">
        <f>IF(T49=0,0,SUM(U51:U70))</f>
        <v>0</v>
      </c>
      <c r="V49" s="85"/>
      <c r="W49" s="735" t="s">
        <v>929</v>
      </c>
      <c r="X49" s="737">
        <f>'marcos en x resumen la mina'!D54</f>
        <v>3</v>
      </c>
      <c r="Y49" s="735">
        <f>IF(AB49=0,0,SUM(Y51:Y70))</f>
        <v>0</v>
      </c>
      <c r="Z49" s="85"/>
      <c r="AA49" s="85"/>
      <c r="AB49" s="85">
        <f>'marcos en x resumen la mina'!E59</f>
        <v>0</v>
      </c>
      <c r="AC49" s="735">
        <f>IF(AB49=0,0,SUM(AC51:AC70))</f>
        <v>0</v>
      </c>
      <c r="AD49" s="85"/>
      <c r="AE49" s="735" t="s">
        <v>929</v>
      </c>
      <c r="AF49" s="737">
        <f>'marcos en x resumen la mina'!E54</f>
        <v>3</v>
      </c>
      <c r="AG49" s="735">
        <f>IF(AJ49=0,0,SUM(AG51:AG70))</f>
        <v>0</v>
      </c>
      <c r="AH49" s="85"/>
      <c r="AI49" s="85"/>
      <c r="AJ49" s="85">
        <f>'marcos en x resumen la mina'!F59</f>
        <v>0</v>
      </c>
      <c r="AK49" s="735">
        <f>IF(AJ49=0,0,SUM(AK51:AK70))</f>
        <v>0</v>
      </c>
      <c r="AL49" s="85"/>
      <c r="AM49" s="735" t="s">
        <v>929</v>
      </c>
      <c r="AN49" s="737">
        <f>'marcos en x resumen la mina'!F54</f>
        <v>3</v>
      </c>
      <c r="AO49" s="735">
        <f>IF(AR49=0,0,SUM(AO51:AO70))</f>
        <v>0</v>
      </c>
      <c r="AP49" s="85"/>
      <c r="AQ49" s="85"/>
      <c r="AR49" s="85">
        <f>'marcos en x resumen la mina'!G59</f>
        <v>0</v>
      </c>
      <c r="AS49" s="735">
        <f>IF(AR49=0,0,SUM(AS51:AS70))</f>
        <v>0</v>
      </c>
      <c r="AT49" s="85"/>
      <c r="AU49" s="735" t="s">
        <v>929</v>
      </c>
      <c r="AV49" s="737">
        <f>'marcos en x resumen la mina'!G54</f>
        <v>3</v>
      </c>
      <c r="AW49" s="735">
        <f>IF(AZ49=0,0,SUM(AW51:AW70))</f>
        <v>0</v>
      </c>
      <c r="AX49" s="85"/>
      <c r="AY49" s="85"/>
      <c r="AZ49" s="85">
        <f>'marcos en x resumen la mina'!H59</f>
        <v>0</v>
      </c>
      <c r="BA49" s="735">
        <f>IF(AZ49=0,0,SUM(BA51:BA70))</f>
        <v>0</v>
      </c>
      <c r="BB49" s="85"/>
      <c r="BC49" s="735" t="s">
        <v>929</v>
      </c>
      <c r="BD49" s="737">
        <f>'marcos en x resumen la mina'!H54</f>
        <v>3</v>
      </c>
      <c r="BE49" s="735">
        <f>IF(BH49=0,0,SUM(BE51:BE70))</f>
        <v>0</v>
      </c>
      <c r="BF49" s="85"/>
      <c r="BG49" s="85"/>
      <c r="BH49" s="85">
        <f>'marcos en x resumen la mina'!I59</f>
        <v>0</v>
      </c>
      <c r="BI49" s="735">
        <f>IF(BH49=0,0,SUM(BI51:BI70))</f>
        <v>0</v>
      </c>
      <c r="BJ49" s="85"/>
      <c r="BK49" s="735" t="s">
        <v>929</v>
      </c>
      <c r="BL49" s="737">
        <f>'marcos en x resumen la mina'!I54</f>
        <v>3</v>
      </c>
      <c r="BM49" s="735">
        <f>IF(BP49=0,0,SUM(BM51:BM70))</f>
        <v>0</v>
      </c>
      <c r="BN49" s="85"/>
      <c r="BO49" s="85"/>
      <c r="BP49" s="85">
        <f>'marcos en x resumen la mina'!J59</f>
        <v>0</v>
      </c>
      <c r="BQ49" s="735">
        <f>IF(BP49=0,0,SUM(BQ51:BQ70))</f>
        <v>0</v>
      </c>
      <c r="BR49" s="85"/>
      <c r="BS49" s="735" t="s">
        <v>929</v>
      </c>
      <c r="BT49" s="737">
        <f>'marcos en x resumen la mina'!J54</f>
        <v>3</v>
      </c>
      <c r="BU49" s="735">
        <f>IF(BX49=0,0,SUM(BU51:BU70))</f>
        <v>0</v>
      </c>
      <c r="BV49" s="85"/>
      <c r="BW49" s="85"/>
      <c r="BX49" s="85">
        <f>'marcos en x resumen la mina'!K59</f>
        <v>0</v>
      </c>
      <c r="BY49" s="735">
        <f>IF(BX49=0,0,SUM(BY51:BY70))</f>
        <v>0</v>
      </c>
      <c r="BZ49" s="85"/>
      <c r="CA49" s="735" t="s">
        <v>929</v>
      </c>
      <c r="CB49" s="737">
        <f>'marcos en x resumen la mina'!K54</f>
        <v>3</v>
      </c>
      <c r="CC49" s="735">
        <f>IF(CF49=0,0,SUM(CC51:CC70))</f>
        <v>0</v>
      </c>
      <c r="CD49" s="85"/>
      <c r="CE49" s="85"/>
      <c r="CF49" s="85">
        <f>'marcos en x resumen la mina'!L59</f>
        <v>0</v>
      </c>
      <c r="CG49" s="735">
        <f>IF(CF49=0,0,SUM(CG51:CG70))</f>
        <v>0</v>
      </c>
      <c r="CH49" s="85"/>
      <c r="CI49" s="735" t="s">
        <v>929</v>
      </c>
      <c r="CJ49" s="737">
        <f>'marcos en x resumen la mina'!L54</f>
        <v>3</v>
      </c>
      <c r="CK49" s="735">
        <f>IF(CN49=0,0,SUM(CK51:CK70))</f>
        <v>0</v>
      </c>
      <c r="CL49" s="85"/>
      <c r="CM49" s="85"/>
      <c r="CN49" s="85">
        <f>'marcos en x resumen la mina'!M59</f>
        <v>0</v>
      </c>
      <c r="CO49" s="735">
        <f>IF(CN49=0,0,SUM(CO51:CO70))</f>
        <v>0</v>
      </c>
      <c r="CP49" s="85"/>
      <c r="CQ49" s="735" t="s">
        <v>929</v>
      </c>
      <c r="CR49" s="737">
        <f>'marcos en x resumen la mina'!M54</f>
        <v>3</v>
      </c>
      <c r="CS49" s="735">
        <f>IF(CV49=0,0,SUM(CS51:CS70))</f>
        <v>0</v>
      </c>
      <c r="CT49" s="85"/>
      <c r="CU49" s="85"/>
      <c r="CV49" s="85">
        <f>'marcos en x resumen la mina'!N59</f>
        <v>0</v>
      </c>
      <c r="CW49" s="735">
        <f>IF(CV49=0,0,SUM(CW51:CW70))</f>
        <v>0</v>
      </c>
      <c r="CX49" s="85"/>
      <c r="CY49" s="735" t="s">
        <v>929</v>
      </c>
      <c r="CZ49" s="737">
        <f>'marcos en x resumen la mina'!N54</f>
        <v>3</v>
      </c>
      <c r="DA49" s="735">
        <f>IF(DD49=0,0,SUM(DA51:DA70))</f>
        <v>0</v>
      </c>
      <c r="DB49" s="85"/>
      <c r="DC49" s="85"/>
      <c r="DD49" s="85">
        <f>'marcos en x resumen la mina'!O59</f>
        <v>0</v>
      </c>
      <c r="DE49" s="735">
        <f>IF(DD49=0,0,SUM(DE51:DE70))</f>
        <v>0</v>
      </c>
      <c r="DF49" s="85"/>
      <c r="DG49" s="735" t="s">
        <v>929</v>
      </c>
      <c r="DH49" s="737">
        <f>'marcos en x resumen la mina'!O54</f>
        <v>3</v>
      </c>
      <c r="DI49" s="735">
        <f>IF(DL49=0,0,SUM(DI51:DI70))</f>
        <v>0</v>
      </c>
      <c r="DJ49" s="85"/>
      <c r="DK49" s="85"/>
      <c r="DL49" s="85">
        <f>'marcos en x resumen la mina'!P59</f>
        <v>0</v>
      </c>
      <c r="DM49" s="735">
        <f>IF(DL49=0,0,SUM(DM51:DM70))</f>
        <v>0</v>
      </c>
      <c r="DN49" s="85"/>
      <c r="DO49" s="735" t="s">
        <v>929</v>
      </c>
      <c r="DP49" s="737">
        <f>'marcos en x resumen la mina'!P54</f>
        <v>3</v>
      </c>
      <c r="DQ49" s="735">
        <f>IF(DT49=0,0,SUM(DQ51:DQ70))</f>
        <v>0</v>
      </c>
      <c r="DR49" s="85"/>
      <c r="DS49" s="85"/>
      <c r="DT49" s="85">
        <f>'marcos en x resumen la mina'!Q59</f>
        <v>0</v>
      </c>
      <c r="DU49" s="735">
        <f>IF(DT49=0,0,SUM(DU51:DU70))</f>
        <v>0</v>
      </c>
      <c r="DV49" s="85"/>
      <c r="DW49" s="735" t="s">
        <v>929</v>
      </c>
      <c r="DX49" s="737">
        <f>'marcos en x resumen la mina'!Q54</f>
        <v>3</v>
      </c>
      <c r="DY49" s="735">
        <f>IF(EB49=0,0,SUM(DY51:DY70))</f>
        <v>0</v>
      </c>
      <c r="DZ49" s="85"/>
      <c r="EA49" s="85"/>
      <c r="EB49" s="85">
        <f>'marcos en x resumen la mina'!R59</f>
        <v>0</v>
      </c>
      <c r="EC49" s="735">
        <f>IF(EB49=0,0,SUM(EC51:EC70))</f>
        <v>0</v>
      </c>
      <c r="ED49" s="85"/>
      <c r="EE49" s="735" t="s">
        <v>929</v>
      </c>
      <c r="EF49" s="737">
        <f>'marcos en x resumen la mina'!R54</f>
        <v>3</v>
      </c>
      <c r="EG49" s="735">
        <f>IF(EJ49=0,0,SUM(EG51:EG70))</f>
        <v>0</v>
      </c>
      <c r="EH49" s="85"/>
      <c r="EI49" s="85"/>
      <c r="EJ49" s="85">
        <f>'marcos en x resumen la mina'!S59</f>
        <v>0</v>
      </c>
      <c r="EK49" s="735">
        <f>IF(EJ49=0,0,SUM(EK51:EK70))</f>
        <v>0</v>
      </c>
      <c r="EL49" s="85"/>
      <c r="EM49" s="735" t="s">
        <v>929</v>
      </c>
      <c r="EN49" s="737">
        <f>'marcos en x resumen la mina'!S54</f>
        <v>3</v>
      </c>
      <c r="EO49" s="735">
        <f>IF(ER49=0,0,SUM(EO51:EO70))</f>
        <v>0</v>
      </c>
      <c r="EP49" s="85"/>
      <c r="EQ49" s="85"/>
      <c r="ER49" s="85">
        <f>'marcos en x resumen la mina'!T59</f>
        <v>0</v>
      </c>
      <c r="ES49" s="735">
        <f>IF(ER49=0,0,SUM(ES51:ES70))</f>
        <v>0</v>
      </c>
      <c r="ET49" s="85"/>
      <c r="EU49" s="735" t="s">
        <v>929</v>
      </c>
      <c r="EV49" s="737">
        <f>'marcos en x resumen la mina'!T54</f>
        <v>3</v>
      </c>
      <c r="EW49" s="735">
        <f>IF(EZ49=0,0,SUM(EW51:EW70))</f>
        <v>0</v>
      </c>
      <c r="EX49" s="85"/>
      <c r="EY49" s="85"/>
      <c r="EZ49" s="85">
        <f>'marcos en x resumen la mina'!U59</f>
        <v>0</v>
      </c>
      <c r="FA49" s="735">
        <f>IF(EZ49=0,0,SUM(FA51:FA70))</f>
        <v>0</v>
      </c>
      <c r="FB49" s="85"/>
      <c r="FC49" s="735" t="s">
        <v>929</v>
      </c>
      <c r="FD49" s="737">
        <f>'marcos en x resumen la mina'!U54</f>
        <v>3</v>
      </c>
    </row>
    <row r="50">
      <c r="A50" s="84" t="s">
        <v>939</v>
      </c>
      <c r="B50" s="85" t="s">
        <v>368</v>
      </c>
      <c r="C50" s="85" t="s">
        <v>369</v>
      </c>
      <c r="D50" s="85" t="s">
        <v>899</v>
      </c>
      <c r="E50" s="85" t="s">
        <v>393</v>
      </c>
      <c r="F50" s="85" t="s">
        <v>368</v>
      </c>
      <c r="G50" s="85" t="s">
        <v>369</v>
      </c>
      <c r="H50" s="187" t="s">
        <v>182</v>
      </c>
      <c r="I50" s="84" t="s">
        <v>939</v>
      </c>
      <c r="J50" s="85" t="s">
        <v>368</v>
      </c>
      <c r="K50" s="85" t="s">
        <v>369</v>
      </c>
      <c r="L50" s="85" t="s">
        <v>899</v>
      </c>
      <c r="M50" s="85" t="s">
        <v>393</v>
      </c>
      <c r="N50" s="85" t="s">
        <v>368</v>
      </c>
      <c r="O50" s="85" t="s">
        <v>369</v>
      </c>
      <c r="P50" s="187" t="s">
        <v>182</v>
      </c>
      <c r="Q50" s="84" t="s">
        <v>939</v>
      </c>
      <c r="R50" s="85" t="s">
        <v>368</v>
      </c>
      <c r="S50" s="85" t="s">
        <v>369</v>
      </c>
      <c r="T50" s="85" t="s">
        <v>899</v>
      </c>
      <c r="U50" s="85" t="s">
        <v>393</v>
      </c>
      <c r="V50" s="85" t="s">
        <v>368</v>
      </c>
      <c r="W50" s="85" t="s">
        <v>369</v>
      </c>
      <c r="X50" s="187" t="s">
        <v>182</v>
      </c>
      <c r="Y50" s="84" t="s">
        <v>939</v>
      </c>
      <c r="Z50" s="85" t="s">
        <v>368</v>
      </c>
      <c r="AA50" s="85" t="s">
        <v>369</v>
      </c>
      <c r="AB50" s="85" t="s">
        <v>899</v>
      </c>
      <c r="AC50" s="85" t="s">
        <v>393</v>
      </c>
      <c r="AD50" s="85" t="s">
        <v>368</v>
      </c>
      <c r="AE50" s="85" t="s">
        <v>369</v>
      </c>
      <c r="AF50" s="187" t="s">
        <v>182</v>
      </c>
      <c r="AG50" s="84" t="s">
        <v>939</v>
      </c>
      <c r="AH50" s="85" t="s">
        <v>368</v>
      </c>
      <c r="AI50" s="85" t="s">
        <v>369</v>
      </c>
      <c r="AJ50" s="85" t="s">
        <v>899</v>
      </c>
      <c r="AK50" s="85" t="s">
        <v>393</v>
      </c>
      <c r="AL50" s="85" t="s">
        <v>368</v>
      </c>
      <c r="AM50" s="85" t="s">
        <v>369</v>
      </c>
      <c r="AN50" s="187" t="s">
        <v>182</v>
      </c>
      <c r="AO50" s="84" t="s">
        <v>939</v>
      </c>
      <c r="AP50" s="85" t="s">
        <v>368</v>
      </c>
      <c r="AQ50" s="85" t="s">
        <v>369</v>
      </c>
      <c r="AR50" s="85" t="s">
        <v>899</v>
      </c>
      <c r="AS50" s="85" t="s">
        <v>393</v>
      </c>
      <c r="AT50" s="85" t="s">
        <v>368</v>
      </c>
      <c r="AU50" s="85" t="s">
        <v>369</v>
      </c>
      <c r="AV50" s="187" t="s">
        <v>182</v>
      </c>
      <c r="AW50" s="84" t="s">
        <v>939</v>
      </c>
      <c r="AX50" s="85" t="s">
        <v>368</v>
      </c>
      <c r="AY50" s="85" t="s">
        <v>369</v>
      </c>
      <c r="AZ50" s="85" t="s">
        <v>899</v>
      </c>
      <c r="BA50" s="85" t="s">
        <v>393</v>
      </c>
      <c r="BB50" s="85" t="s">
        <v>368</v>
      </c>
      <c r="BC50" s="85" t="s">
        <v>369</v>
      </c>
      <c r="BD50" s="187" t="s">
        <v>182</v>
      </c>
      <c r="BE50" s="84" t="s">
        <v>939</v>
      </c>
      <c r="BF50" s="85" t="s">
        <v>368</v>
      </c>
      <c r="BG50" s="85" t="s">
        <v>369</v>
      </c>
      <c r="BH50" s="85" t="s">
        <v>899</v>
      </c>
      <c r="BI50" s="85" t="s">
        <v>393</v>
      </c>
      <c r="BJ50" s="85" t="s">
        <v>368</v>
      </c>
      <c r="BK50" s="85" t="s">
        <v>369</v>
      </c>
      <c r="BL50" s="187" t="s">
        <v>182</v>
      </c>
      <c r="BM50" s="84" t="s">
        <v>939</v>
      </c>
      <c r="BN50" s="85" t="s">
        <v>368</v>
      </c>
      <c r="BO50" s="85" t="s">
        <v>369</v>
      </c>
      <c r="BP50" s="85" t="s">
        <v>899</v>
      </c>
      <c r="BQ50" s="85" t="s">
        <v>393</v>
      </c>
      <c r="BR50" s="85" t="s">
        <v>368</v>
      </c>
      <c r="BS50" s="85" t="s">
        <v>369</v>
      </c>
      <c r="BT50" s="187" t="s">
        <v>182</v>
      </c>
      <c r="BU50" s="84" t="s">
        <v>939</v>
      </c>
      <c r="BV50" s="85" t="s">
        <v>368</v>
      </c>
      <c r="BW50" s="85" t="s">
        <v>369</v>
      </c>
      <c r="BX50" s="85" t="s">
        <v>899</v>
      </c>
      <c r="BY50" s="85" t="s">
        <v>393</v>
      </c>
      <c r="BZ50" s="85" t="s">
        <v>368</v>
      </c>
      <c r="CA50" s="85" t="s">
        <v>369</v>
      </c>
      <c r="CB50" s="187" t="s">
        <v>182</v>
      </c>
      <c r="CC50" s="84" t="s">
        <v>939</v>
      </c>
      <c r="CD50" s="85" t="s">
        <v>368</v>
      </c>
      <c r="CE50" s="85" t="s">
        <v>369</v>
      </c>
      <c r="CF50" s="85" t="s">
        <v>899</v>
      </c>
      <c r="CG50" s="85" t="s">
        <v>393</v>
      </c>
      <c r="CH50" s="85" t="s">
        <v>368</v>
      </c>
      <c r="CI50" s="85" t="s">
        <v>369</v>
      </c>
      <c r="CJ50" s="187" t="s">
        <v>182</v>
      </c>
      <c r="CK50" s="84" t="s">
        <v>939</v>
      </c>
      <c r="CL50" s="85" t="s">
        <v>368</v>
      </c>
      <c r="CM50" s="85" t="s">
        <v>369</v>
      </c>
      <c r="CN50" s="85" t="s">
        <v>899</v>
      </c>
      <c r="CO50" s="85" t="s">
        <v>393</v>
      </c>
      <c r="CP50" s="85" t="s">
        <v>368</v>
      </c>
      <c r="CQ50" s="85" t="s">
        <v>369</v>
      </c>
      <c r="CR50" s="187" t="s">
        <v>182</v>
      </c>
      <c r="CS50" s="84" t="s">
        <v>939</v>
      </c>
      <c r="CT50" s="85" t="s">
        <v>368</v>
      </c>
      <c r="CU50" s="85" t="s">
        <v>369</v>
      </c>
      <c r="CV50" s="85" t="s">
        <v>899</v>
      </c>
      <c r="CW50" s="85" t="s">
        <v>393</v>
      </c>
      <c r="CX50" s="85" t="s">
        <v>368</v>
      </c>
      <c r="CY50" s="85" t="s">
        <v>369</v>
      </c>
      <c r="CZ50" s="187" t="s">
        <v>182</v>
      </c>
      <c r="DA50" s="84" t="s">
        <v>939</v>
      </c>
      <c r="DB50" s="85" t="s">
        <v>368</v>
      </c>
      <c r="DC50" s="85" t="s">
        <v>369</v>
      </c>
      <c r="DD50" s="85" t="s">
        <v>899</v>
      </c>
      <c r="DE50" s="85" t="s">
        <v>393</v>
      </c>
      <c r="DF50" s="85" t="s">
        <v>368</v>
      </c>
      <c r="DG50" s="85" t="s">
        <v>369</v>
      </c>
      <c r="DH50" s="187" t="s">
        <v>182</v>
      </c>
      <c r="DI50" s="84" t="s">
        <v>939</v>
      </c>
      <c r="DJ50" s="85" t="s">
        <v>368</v>
      </c>
      <c r="DK50" s="85" t="s">
        <v>369</v>
      </c>
      <c r="DL50" s="85" t="s">
        <v>899</v>
      </c>
      <c r="DM50" s="85" t="s">
        <v>393</v>
      </c>
      <c r="DN50" s="85" t="s">
        <v>368</v>
      </c>
      <c r="DO50" s="85" t="s">
        <v>369</v>
      </c>
      <c r="DP50" s="187" t="s">
        <v>182</v>
      </c>
      <c r="DQ50" s="84" t="s">
        <v>939</v>
      </c>
      <c r="DR50" s="85" t="s">
        <v>368</v>
      </c>
      <c r="DS50" s="85" t="s">
        <v>369</v>
      </c>
      <c r="DT50" s="85" t="s">
        <v>899</v>
      </c>
      <c r="DU50" s="85" t="s">
        <v>393</v>
      </c>
      <c r="DV50" s="85" t="s">
        <v>368</v>
      </c>
      <c r="DW50" s="85" t="s">
        <v>369</v>
      </c>
      <c r="DX50" s="187" t="s">
        <v>182</v>
      </c>
      <c r="DY50" s="84" t="s">
        <v>939</v>
      </c>
      <c r="DZ50" s="85" t="s">
        <v>368</v>
      </c>
      <c r="EA50" s="85" t="s">
        <v>369</v>
      </c>
      <c r="EB50" s="85" t="s">
        <v>899</v>
      </c>
      <c r="EC50" s="85" t="s">
        <v>393</v>
      </c>
      <c r="ED50" s="85" t="s">
        <v>368</v>
      </c>
      <c r="EE50" s="85" t="s">
        <v>369</v>
      </c>
      <c r="EF50" s="187" t="s">
        <v>182</v>
      </c>
      <c r="EG50" s="84" t="s">
        <v>939</v>
      </c>
      <c r="EH50" s="85" t="s">
        <v>368</v>
      </c>
      <c r="EI50" s="85" t="s">
        <v>369</v>
      </c>
      <c r="EJ50" s="85" t="s">
        <v>899</v>
      </c>
      <c r="EK50" s="85" t="s">
        <v>393</v>
      </c>
      <c r="EL50" s="85" t="s">
        <v>368</v>
      </c>
      <c r="EM50" s="85" t="s">
        <v>369</v>
      </c>
      <c r="EN50" s="187" t="s">
        <v>182</v>
      </c>
      <c r="EO50" s="84" t="s">
        <v>939</v>
      </c>
      <c r="EP50" s="85" t="s">
        <v>368</v>
      </c>
      <c r="EQ50" s="85" t="s">
        <v>369</v>
      </c>
      <c r="ER50" s="85" t="s">
        <v>899</v>
      </c>
      <c r="ES50" s="85" t="s">
        <v>393</v>
      </c>
      <c r="ET50" s="85" t="s">
        <v>368</v>
      </c>
      <c r="EU50" s="85" t="s">
        <v>369</v>
      </c>
      <c r="EV50" s="187" t="s">
        <v>182</v>
      </c>
      <c r="EW50" s="84" t="s">
        <v>939</v>
      </c>
      <c r="EX50" s="85" t="s">
        <v>368</v>
      </c>
      <c r="EY50" s="85" t="s">
        <v>369</v>
      </c>
      <c r="EZ50" s="85" t="s">
        <v>899</v>
      </c>
      <c r="FA50" s="85" t="s">
        <v>393</v>
      </c>
      <c r="FB50" s="85" t="s">
        <v>368</v>
      </c>
      <c r="FC50" s="85" t="s">
        <v>369</v>
      </c>
      <c r="FD50" s="187" t="s">
        <v>182</v>
      </c>
    </row>
    <row r="51">
      <c r="A51" s="738">
        <f t="shared" ref="A51:A59" si="1713">IF(D51=0,0,B51*(C51^3)/(D51))</f>
        <v>0</v>
      </c>
      <c r="B51" s="4">
        <f t="shared" ref="B51:C105" si="1714">B28</f>
        <v>0</v>
      </c>
      <c r="C51" s="4">
        <f>C28</f>
        <v>0</v>
      </c>
      <c r="D51" s="4">
        <f>D49</f>
        <v>0</v>
      </c>
      <c r="E51" s="740">
        <f t="shared" ref="E51:E59" si="1715">IF(H51=0,0,F51*(G51^3)/(H51))</f>
        <v>0</v>
      </c>
      <c r="F51" s="4">
        <f t="shared" ref="F51:H105" si="1716">F28</f>
        <v>0</v>
      </c>
      <c r="G51" s="4">
        <f>G28</f>
        <v>0</v>
      </c>
      <c r="H51" s="4">
        <f>H28</f>
        <v>0</v>
      </c>
      <c r="I51" s="738">
        <f t="shared" ref="I51:I59" si="1717">IF(L51=0,0,J51*(K51^3)/(L51))</f>
        <v>0</v>
      </c>
      <c r="J51" s="4">
        <f t="shared" ref="J51:K105" si="1718">J28</f>
        <v>30</v>
      </c>
      <c r="K51" s="4">
        <f>K28</f>
        <v>30</v>
      </c>
      <c r="L51" s="4">
        <f>L49</f>
        <v>0</v>
      </c>
      <c r="M51" s="740">
        <f t="shared" ref="M51:M59" si="1719">IF(P51=0,0,N51*(O51^3)/(P51))</f>
        <v>0</v>
      </c>
      <c r="N51" s="4">
        <f t="shared" ref="N51:P105" si="1720">N28</f>
        <v>0</v>
      </c>
      <c r="O51" s="4">
        <f>O28</f>
        <v>0</v>
      </c>
      <c r="P51" s="4">
        <f>P28</f>
        <v>0</v>
      </c>
      <c r="Q51" s="738">
        <f t="shared" ref="Q51:Q59" si="1721">IF(T51=0,0,R51*(S51^3)/(T51))</f>
        <v>0</v>
      </c>
      <c r="R51" s="4">
        <f t="shared" ref="R51:S105" si="1722">R28</f>
        <v>0</v>
      </c>
      <c r="S51" s="4">
        <f>S28</f>
        <v>0</v>
      </c>
      <c r="T51" s="4">
        <f>T49</f>
        <v>0</v>
      </c>
      <c r="U51" s="740">
        <f t="shared" ref="U51:U59" si="1723">IF(X51=0,0,V51*(W51^3)/(X51))</f>
        <v>0</v>
      </c>
      <c r="V51" s="4">
        <f t="shared" ref="V51:X105" si="1724">V28</f>
        <v>0</v>
      </c>
      <c r="W51" s="4">
        <f>W28</f>
        <v>0</v>
      </c>
      <c r="X51" s="4">
        <f>X28</f>
        <v>0</v>
      </c>
      <c r="Y51" s="738">
        <f t="shared" ref="Y51:Y59" si="1725">IF(AB51=0,0,Z51*(AA51^3)/(AB51))</f>
        <v>0</v>
      </c>
      <c r="Z51" s="4">
        <f t="shared" ref="Z51:AA105" si="1726">Z28</f>
        <v>0</v>
      </c>
      <c r="AA51" s="4">
        <f>AA28</f>
        <v>0</v>
      </c>
      <c r="AB51" s="4">
        <f>AB49</f>
        <v>0</v>
      </c>
      <c r="AC51" s="740">
        <f t="shared" ref="AC51:AC59" si="1727">IF(AF51=0,0,AD51*(AE51^3)/(AF51))</f>
        <v>0</v>
      </c>
      <c r="AD51" s="4">
        <f t="shared" ref="AD51:AF105" si="1728">AD28</f>
        <v>0</v>
      </c>
      <c r="AE51" s="4">
        <f>AE28</f>
        <v>0</v>
      </c>
      <c r="AF51" s="4">
        <f>AF28</f>
        <v>0</v>
      </c>
      <c r="AG51" s="738">
        <f t="shared" ref="AG51:AG59" si="1729">IF(AJ51=0,0,AH51*(AI51^3)/(AJ51))</f>
        <v>0</v>
      </c>
      <c r="AH51" s="4">
        <f t="shared" ref="AH51:AI105" si="1730">AH28</f>
        <v>0</v>
      </c>
      <c r="AI51" s="4">
        <f>AI28</f>
        <v>0</v>
      </c>
      <c r="AJ51" s="4">
        <f>AJ49</f>
        <v>0</v>
      </c>
      <c r="AK51" s="740">
        <f t="shared" ref="AK51:AK59" si="1731">IF(AN51=0,0,AL51*(AM51^3)/(AN51))</f>
        <v>0</v>
      </c>
      <c r="AL51" s="4">
        <f t="shared" ref="AL51:AN105" si="1732">AL28</f>
        <v>0</v>
      </c>
      <c r="AM51" s="4">
        <f>AM28</f>
        <v>0</v>
      </c>
      <c r="AN51" s="4">
        <f>AN28</f>
        <v>0</v>
      </c>
      <c r="AO51" s="738">
        <f t="shared" ref="AO51:AO59" si="1733">IF(AR51=0,0,AP51*(AQ51^3)/(AR51))</f>
        <v>0</v>
      </c>
      <c r="AP51" s="4">
        <f t="shared" ref="AP51:AQ105" si="1734">AP28</f>
        <v>0</v>
      </c>
      <c r="AQ51" s="4">
        <f>AQ28</f>
        <v>0</v>
      </c>
      <c r="AR51" s="4">
        <f>AR49</f>
        <v>0</v>
      </c>
      <c r="AS51" s="740">
        <f t="shared" ref="AS51:AS59" si="1735">IF(AV51=0,0,AT51*(AU51^3)/(AV51))</f>
        <v>0</v>
      </c>
      <c r="AT51" s="4">
        <f t="shared" ref="AT51:AV105" si="1736">AT28</f>
        <v>0</v>
      </c>
      <c r="AU51" s="4">
        <f>AU28</f>
        <v>0</v>
      </c>
      <c r="AV51" s="4">
        <f>AV28</f>
        <v>0</v>
      </c>
      <c r="AW51" s="738">
        <f t="shared" ref="AW51:AW59" si="1737">IF(AZ51=0,0,AX51*(AY51^3)/(AZ51))</f>
        <v>0</v>
      </c>
      <c r="AX51" s="4">
        <f t="shared" ref="AX51:AY105" si="1738">AX28</f>
        <v>0</v>
      </c>
      <c r="AY51" s="4">
        <f>AY28</f>
        <v>0</v>
      </c>
      <c r="AZ51" s="4">
        <f>AZ49</f>
        <v>0</v>
      </c>
      <c r="BA51" s="740">
        <f t="shared" ref="BA51:BA59" si="1739">IF(BD51=0,0,BB51*(BC51^3)/(BD51))</f>
        <v>0</v>
      </c>
      <c r="BB51" s="4">
        <f t="shared" ref="BB51:BD105" si="1740">BB28</f>
        <v>0</v>
      </c>
      <c r="BC51" s="4">
        <f>BC28</f>
        <v>0</v>
      </c>
      <c r="BD51" s="4">
        <f>BD28</f>
        <v>0</v>
      </c>
      <c r="BE51" s="738">
        <f t="shared" ref="BE51:BE59" si="1741">IF(BH51=0,0,BF51*(BG51^3)/(BH51))</f>
        <v>0</v>
      </c>
      <c r="BF51" s="4">
        <f t="shared" ref="BF51:BG105" si="1742">BF28</f>
        <v>0</v>
      </c>
      <c r="BG51" s="4">
        <f>BG28</f>
        <v>0</v>
      </c>
      <c r="BH51" s="4">
        <f>BH49</f>
        <v>0</v>
      </c>
      <c r="BI51" s="740">
        <f t="shared" ref="BI51:BI59" si="1743">IF(BL51=0,0,BJ51*(BK51^3)/(BL51))</f>
        <v>0</v>
      </c>
      <c r="BJ51" s="4">
        <f t="shared" ref="BJ51:BL105" si="1744">BJ28</f>
        <v>0</v>
      </c>
      <c r="BK51" s="4">
        <f>BK28</f>
        <v>0</v>
      </c>
      <c r="BL51" s="4">
        <f>BL28</f>
        <v>0</v>
      </c>
      <c r="BM51" s="738">
        <f t="shared" ref="BM51:BM59" si="1745">IF(BP51=0,0,BN51*(BO51^3)/(BP51))</f>
        <v>0</v>
      </c>
      <c r="BN51" s="4">
        <f t="shared" ref="BN51:BO105" si="1746">BN28</f>
        <v>0</v>
      </c>
      <c r="BO51" s="4">
        <f>BO28</f>
        <v>0</v>
      </c>
      <c r="BP51" s="4">
        <f>BP49</f>
        <v>0</v>
      </c>
      <c r="BQ51" s="740">
        <f t="shared" ref="BQ51:BQ59" si="1747">IF(BT51=0,0,BR51*(BS51^3)/(BT51))</f>
        <v>0</v>
      </c>
      <c r="BR51" s="4">
        <f t="shared" ref="BR51:BT105" si="1748">BR28</f>
        <v>0</v>
      </c>
      <c r="BS51" s="4">
        <f>BS28</f>
        <v>0</v>
      </c>
      <c r="BT51" s="4">
        <f>BT28</f>
        <v>0</v>
      </c>
      <c r="BU51" s="738">
        <f t="shared" ref="BU51:BU59" si="1749">IF(BX51=0,0,BV51*(BW51^3)/(BX51))</f>
        <v>0</v>
      </c>
      <c r="BV51" s="4">
        <f t="shared" ref="BV51:BW105" si="1750">BV28</f>
        <v>20</v>
      </c>
      <c r="BW51" s="4">
        <f>BW28</f>
        <v>604</v>
      </c>
      <c r="BX51" s="4">
        <f>BX49</f>
        <v>0</v>
      </c>
      <c r="BY51" s="740">
        <f t="shared" ref="BY51:BY59" si="1751">IF(CB51=0,0,BZ51*(CA51^3)/(CB51))</f>
        <v>0</v>
      </c>
      <c r="BZ51" s="4">
        <f t="shared" ref="BZ51:CB105" si="1752">BZ28</f>
        <v>0</v>
      </c>
      <c r="CA51" s="4">
        <f>CA28</f>
        <v>0</v>
      </c>
      <c r="CB51" s="4">
        <f>CB28</f>
        <v>0</v>
      </c>
      <c r="CC51" s="738">
        <f t="shared" ref="CC51:CC59" si="1753">IF(CF51=0,0,CD51*(CE51^3)/(CF51))</f>
        <v>0</v>
      </c>
      <c r="CD51" s="4">
        <f t="shared" ref="CD51:CE105" si="1754">CD28</f>
        <v>0</v>
      </c>
      <c r="CE51" s="4">
        <f>CE28</f>
        <v>0</v>
      </c>
      <c r="CF51" s="4">
        <f>CF49</f>
        <v>0</v>
      </c>
      <c r="CG51" s="740">
        <f t="shared" ref="CG51:CG59" si="1755">IF(CJ51=0,0,CH51*(CI51^3)/(CJ51))</f>
        <v>0</v>
      </c>
      <c r="CH51" s="4">
        <f t="shared" ref="CH51:CJ105" si="1756">CH28</f>
        <v>0</v>
      </c>
      <c r="CI51" s="4">
        <f>CI28</f>
        <v>0</v>
      </c>
      <c r="CJ51" s="4">
        <f>CJ28</f>
        <v>0</v>
      </c>
      <c r="CK51" s="738">
        <f t="shared" ref="CK51:CK59" si="1757">IF(CN51=0,0,CL51*(CM51^3)/(CN51))</f>
        <v>0</v>
      </c>
      <c r="CL51" s="4">
        <f t="shared" ref="CL51:CM105" si="1758">CL28</f>
        <v>0</v>
      </c>
      <c r="CM51" s="4">
        <f>CM28</f>
        <v>0</v>
      </c>
      <c r="CN51" s="4">
        <f>CN49</f>
        <v>0</v>
      </c>
      <c r="CO51" s="740">
        <f t="shared" ref="CO51:CO59" si="1759">IF(CR51=0,0,CP51*(CQ51^3)/(CR51))</f>
        <v>0</v>
      </c>
      <c r="CP51" s="4">
        <f t="shared" ref="CP51:CR105" si="1760">CP28</f>
        <v>0</v>
      </c>
      <c r="CQ51" s="4">
        <f>CQ28</f>
        <v>0</v>
      </c>
      <c r="CR51" s="4">
        <f>CR28</f>
        <v>0</v>
      </c>
      <c r="CS51" s="738">
        <f t="shared" ref="CS51:CS59" si="1761">IF(CV51=0,0,CT51*(CU51^3)/(CV51))</f>
        <v>0</v>
      </c>
      <c r="CT51" s="4">
        <f t="shared" ref="CT51:CU105" si="1762">CT28</f>
        <v>0</v>
      </c>
      <c r="CU51" s="4">
        <f>CU28</f>
        <v>0</v>
      </c>
      <c r="CV51" s="4">
        <f>CV49</f>
        <v>0</v>
      </c>
      <c r="CW51" s="740">
        <f t="shared" ref="CW51:CW59" si="1763">IF(CZ51=0,0,CX51*(CY51^3)/(CZ51))</f>
        <v>0</v>
      </c>
      <c r="CX51" s="4">
        <f t="shared" ref="CX51:CZ105" si="1764">CX28</f>
        <v>0</v>
      </c>
      <c r="CY51" s="4">
        <f>CY28</f>
        <v>0</v>
      </c>
      <c r="CZ51" s="4">
        <f>CZ28</f>
        <v>0</v>
      </c>
      <c r="DA51" s="738">
        <f t="shared" ref="DA51:DA59" si="1765">IF(DD51=0,0,DB51*(DC51^3)/(DD51))</f>
        <v>0</v>
      </c>
      <c r="DB51" s="4">
        <f t="shared" ref="DB51:DC105" si="1766">DB28</f>
        <v>20</v>
      </c>
      <c r="DC51" s="4">
        <f>DC28</f>
        <v>700</v>
      </c>
      <c r="DD51" s="4">
        <f>DD49</f>
        <v>0</v>
      </c>
      <c r="DE51" s="740">
        <f t="shared" ref="DE51:DE59" si="1767">IF(DH51=0,0,DF51*(DG51^3)/(DH51))</f>
        <v>0</v>
      </c>
      <c r="DF51" s="4">
        <f t="shared" ref="DF51:DH105" si="1768">DF28</f>
        <v>0</v>
      </c>
      <c r="DG51" s="4">
        <f>DG28</f>
        <v>0</v>
      </c>
      <c r="DH51" s="4">
        <f>DH28</f>
        <v>0</v>
      </c>
      <c r="DI51" s="738">
        <f t="shared" ref="DI51:DI59" si="1769">IF(DL51=0,0,DJ51*(DK51^3)/(DL51))</f>
        <v>0</v>
      </c>
      <c r="DJ51" s="4">
        <f t="shared" ref="DJ51:DK105" si="1770">DJ28</f>
        <v>0</v>
      </c>
      <c r="DK51" s="4">
        <f>DK28</f>
        <v>0</v>
      </c>
      <c r="DL51" s="4">
        <f>DL49</f>
        <v>0</v>
      </c>
      <c r="DM51" s="740">
        <f t="shared" ref="DM51:DM59" si="1771">IF(DP51=0,0,DN51*(DO51^3)/(DP51))</f>
        <v>0</v>
      </c>
      <c r="DN51" s="4">
        <f t="shared" ref="DN51:DP105" si="1772">DN28</f>
        <v>0</v>
      </c>
      <c r="DO51" s="4">
        <f>DO28</f>
        <v>0</v>
      </c>
      <c r="DP51" s="4">
        <f>DP28</f>
        <v>0</v>
      </c>
      <c r="DQ51" s="738">
        <f t="shared" ref="DQ51:DQ59" si="1773">IF(DT51=0,0,DR51*(DS51^3)/(DT51))</f>
        <v>0</v>
      </c>
      <c r="DR51" s="4">
        <f t="shared" ref="DR51:DS105" si="1774">DR28</f>
        <v>20</v>
      </c>
      <c r="DS51" s="4">
        <f>DS28</f>
        <v>262</v>
      </c>
      <c r="DT51" s="4">
        <f>DT49</f>
        <v>0</v>
      </c>
      <c r="DU51" s="740">
        <f t="shared" ref="DU51:DU59" si="1775">IF(DX51=0,0,DV51*(DW51^3)/(DX51))</f>
        <v>0</v>
      </c>
      <c r="DV51" s="4">
        <f t="shared" ref="DV51:DX105" si="1776">DV28</f>
        <v>0</v>
      </c>
      <c r="DW51" s="4">
        <f>DW28</f>
        <v>0</v>
      </c>
      <c r="DX51" s="4">
        <f>DX28</f>
        <v>0</v>
      </c>
      <c r="DY51" s="738">
        <f t="shared" ref="DY51:DY59" si="1777">IF(EB51=0,0,DZ51*(EA51^3)/(EB51))</f>
        <v>0</v>
      </c>
      <c r="DZ51" s="4">
        <f t="shared" ref="DZ51:EA105" si="1778">DZ28</f>
        <v>0</v>
      </c>
      <c r="EA51" s="4">
        <f>EA28</f>
        <v>0</v>
      </c>
      <c r="EB51" s="4">
        <f>EB49</f>
        <v>0</v>
      </c>
      <c r="EC51" s="740">
        <f t="shared" ref="EC51:EC59" si="1779">IF(EF51=0,0,ED51*(EE51^3)/(EF51))</f>
        <v>0</v>
      </c>
      <c r="ED51" s="4">
        <f t="shared" ref="ED51:EF105" si="1780">ED28</f>
        <v>0</v>
      </c>
      <c r="EE51" s="4">
        <f>EE28</f>
        <v>0</v>
      </c>
      <c r="EF51" s="4">
        <f>EF28</f>
        <v>0</v>
      </c>
      <c r="EG51" s="738">
        <f t="shared" ref="EG51:EG59" si="1781">IF(EJ51=0,0,EH51*(EI51^3)/(EJ51))</f>
        <v>0</v>
      </c>
      <c r="EH51" s="4">
        <f t="shared" ref="EH51:EI105" si="1782">EH28</f>
        <v>0</v>
      </c>
      <c r="EI51" s="4">
        <f>EI28</f>
        <v>0</v>
      </c>
      <c r="EJ51" s="4">
        <f>EJ49</f>
        <v>0</v>
      </c>
      <c r="EK51" s="740">
        <f t="shared" ref="EK51:EK59" si="1783">IF(EN51=0,0,EL51*(EM51^3)/(EN51))</f>
        <v>0</v>
      </c>
      <c r="EL51" s="4">
        <f t="shared" ref="EL51:EN105" si="1784">EL28</f>
        <v>0</v>
      </c>
      <c r="EM51" s="4">
        <f>EM28</f>
        <v>0</v>
      </c>
      <c r="EN51" s="4">
        <f>EN28</f>
        <v>0</v>
      </c>
      <c r="EO51" s="738">
        <f t="shared" ref="EO51:EO59" si="1785">IF(ER51=0,0,EP51*(EQ51^3)/(ER51))</f>
        <v>0</v>
      </c>
      <c r="EP51" s="4">
        <f t="shared" ref="EP51:EQ105" si="1786">EP28</f>
        <v>0</v>
      </c>
      <c r="EQ51" s="4">
        <f>EQ28</f>
        <v>0</v>
      </c>
      <c r="ER51" s="4">
        <f>ER49</f>
        <v>0</v>
      </c>
      <c r="ES51" s="740">
        <f t="shared" ref="ES51:ES59" si="1787">IF(EV51=0,0,ET51*(EU51^3)/(EV51))</f>
        <v>0</v>
      </c>
      <c r="ET51" s="4">
        <f t="shared" ref="ET51:EV105" si="1788">ET28</f>
        <v>0</v>
      </c>
      <c r="EU51" s="4">
        <f>EU28</f>
        <v>0</v>
      </c>
      <c r="EV51" s="4">
        <f>EV28</f>
        <v>0</v>
      </c>
      <c r="EW51" s="738">
        <f t="shared" ref="EW51:EW59" si="1789">IF(EZ51=0,0,EX51*(EY51^3)/(EZ51))</f>
        <v>0</v>
      </c>
      <c r="EX51" s="4">
        <f t="shared" ref="EX51:EY105" si="1790">EX28</f>
        <v>0</v>
      </c>
      <c r="EY51" s="4">
        <f>EY28</f>
        <v>0</v>
      </c>
      <c r="EZ51" s="4">
        <f>EZ49</f>
        <v>0</v>
      </c>
      <c r="FA51" s="740">
        <f t="shared" ref="FA51:FA59" si="1791">IF(FD51=0,0,FB51*(FC51^3)/(FD51))</f>
        <v>0</v>
      </c>
      <c r="FB51" s="4">
        <f t="shared" ref="FB51:FD105" si="1792">FB28</f>
        <v>0</v>
      </c>
      <c r="FC51" s="4">
        <f>FC28</f>
        <v>0</v>
      </c>
      <c r="FD51" s="4">
        <f>FD28</f>
        <v>0</v>
      </c>
    </row>
    <row r="52">
      <c r="A52" s="738">
        <f t="shared" si="1713"/>
        <v>0</v>
      </c>
      <c r="B52" s="4">
        <f t="shared" si="1714"/>
        <v>0</v>
      </c>
      <c r="C52" s="4">
        <f t="shared" si="1714"/>
        <v>0</v>
      </c>
      <c r="D52" s="4">
        <f t="shared" ref="D52:D59" si="1793">D51</f>
        <v>0</v>
      </c>
      <c r="E52" s="740">
        <f t="shared" si="1715"/>
        <v>0</v>
      </c>
      <c r="F52" s="4">
        <f t="shared" si="1716"/>
        <v>0</v>
      </c>
      <c r="G52" s="4">
        <f t="shared" si="1716"/>
        <v>0</v>
      </c>
      <c r="H52" s="4">
        <f t="shared" si="1716"/>
        <v>0</v>
      </c>
      <c r="I52" s="738">
        <f t="shared" si="1717"/>
        <v>0</v>
      </c>
      <c r="J52" s="4">
        <f t="shared" si="1718"/>
        <v>30</v>
      </c>
      <c r="K52" s="4">
        <f t="shared" si="1718"/>
        <v>30</v>
      </c>
      <c r="L52" s="4">
        <f t="shared" ref="L52:L59" si="1794">L51</f>
        <v>0</v>
      </c>
      <c r="M52" s="740">
        <f t="shared" si="1719"/>
        <v>0</v>
      </c>
      <c r="N52" s="4">
        <f t="shared" si="1720"/>
        <v>0</v>
      </c>
      <c r="O52" s="4">
        <f t="shared" si="1720"/>
        <v>0</v>
      </c>
      <c r="P52" s="4">
        <f t="shared" si="1720"/>
        <v>0</v>
      </c>
      <c r="Q52" s="738">
        <f t="shared" si="1721"/>
        <v>0</v>
      </c>
      <c r="R52" s="4">
        <f t="shared" si="1722"/>
        <v>0</v>
      </c>
      <c r="S52" s="4">
        <f t="shared" si="1722"/>
        <v>0</v>
      </c>
      <c r="T52" s="4">
        <f t="shared" ref="T52:T59" si="1795">T51</f>
        <v>0</v>
      </c>
      <c r="U52" s="740">
        <f t="shared" si="1723"/>
        <v>0</v>
      </c>
      <c r="V52" s="4">
        <f t="shared" si="1724"/>
        <v>0</v>
      </c>
      <c r="W52" s="4">
        <f t="shared" si="1724"/>
        <v>0</v>
      </c>
      <c r="X52" s="4">
        <f t="shared" si="1724"/>
        <v>0</v>
      </c>
      <c r="Y52" s="738">
        <f t="shared" si="1725"/>
        <v>0</v>
      </c>
      <c r="Z52" s="4">
        <f t="shared" si="1726"/>
        <v>0</v>
      </c>
      <c r="AA52" s="4">
        <f t="shared" si="1726"/>
        <v>0</v>
      </c>
      <c r="AB52" s="4">
        <f t="shared" ref="AB52:AB59" si="1796">AB51</f>
        <v>0</v>
      </c>
      <c r="AC52" s="740">
        <f t="shared" si="1727"/>
        <v>0</v>
      </c>
      <c r="AD52" s="4">
        <f t="shared" si="1728"/>
        <v>0</v>
      </c>
      <c r="AE52" s="4">
        <f t="shared" si="1728"/>
        <v>0</v>
      </c>
      <c r="AF52" s="4">
        <f t="shared" si="1728"/>
        <v>0</v>
      </c>
      <c r="AG52" s="738">
        <f t="shared" si="1729"/>
        <v>0</v>
      </c>
      <c r="AH52" s="4">
        <f t="shared" si="1730"/>
        <v>0</v>
      </c>
      <c r="AI52" s="4">
        <f t="shared" si="1730"/>
        <v>0</v>
      </c>
      <c r="AJ52" s="4">
        <f t="shared" ref="AJ52:AJ59" si="1797">AJ51</f>
        <v>0</v>
      </c>
      <c r="AK52" s="740">
        <f t="shared" si="1731"/>
        <v>0</v>
      </c>
      <c r="AL52" s="4">
        <f t="shared" si="1732"/>
        <v>0</v>
      </c>
      <c r="AM52" s="4">
        <f t="shared" si="1732"/>
        <v>0</v>
      </c>
      <c r="AN52" s="4">
        <f t="shared" si="1732"/>
        <v>0</v>
      </c>
      <c r="AO52" s="738">
        <f t="shared" si="1733"/>
        <v>0</v>
      </c>
      <c r="AP52" s="4">
        <f t="shared" si="1734"/>
        <v>0</v>
      </c>
      <c r="AQ52" s="4">
        <f t="shared" si="1734"/>
        <v>0</v>
      </c>
      <c r="AR52" s="4">
        <f t="shared" ref="AR52:AR59" si="1798">AR51</f>
        <v>0</v>
      </c>
      <c r="AS52" s="740">
        <f t="shared" si="1735"/>
        <v>0</v>
      </c>
      <c r="AT52" s="4">
        <f t="shared" si="1736"/>
        <v>0</v>
      </c>
      <c r="AU52" s="4">
        <f t="shared" si="1736"/>
        <v>0</v>
      </c>
      <c r="AV52" s="4">
        <f t="shared" si="1736"/>
        <v>0</v>
      </c>
      <c r="AW52" s="738">
        <f t="shared" si="1737"/>
        <v>0</v>
      </c>
      <c r="AX52" s="4">
        <f t="shared" si="1738"/>
        <v>0</v>
      </c>
      <c r="AY52" s="4">
        <f t="shared" si="1738"/>
        <v>0</v>
      </c>
      <c r="AZ52" s="4">
        <f t="shared" ref="AZ52:AZ59" si="1799">AZ51</f>
        <v>0</v>
      </c>
      <c r="BA52" s="740">
        <f t="shared" si="1739"/>
        <v>0</v>
      </c>
      <c r="BB52" s="4">
        <f t="shared" si="1740"/>
        <v>0</v>
      </c>
      <c r="BC52" s="4">
        <f t="shared" si="1740"/>
        <v>0</v>
      </c>
      <c r="BD52" s="4">
        <f t="shared" si="1740"/>
        <v>0</v>
      </c>
      <c r="BE52" s="738">
        <f t="shared" si="1741"/>
        <v>0</v>
      </c>
      <c r="BF52" s="4">
        <f t="shared" si="1742"/>
        <v>0</v>
      </c>
      <c r="BG52" s="4">
        <f t="shared" si="1742"/>
        <v>0</v>
      </c>
      <c r="BH52" s="4">
        <f t="shared" ref="BH52:BH59" si="1800">BH51</f>
        <v>0</v>
      </c>
      <c r="BI52" s="740">
        <f t="shared" si="1743"/>
        <v>0</v>
      </c>
      <c r="BJ52" s="4">
        <f t="shared" si="1744"/>
        <v>0</v>
      </c>
      <c r="BK52" s="4">
        <f t="shared" si="1744"/>
        <v>0</v>
      </c>
      <c r="BL52" s="4">
        <f t="shared" si="1744"/>
        <v>0</v>
      </c>
      <c r="BM52" s="738">
        <f t="shared" si="1745"/>
        <v>0</v>
      </c>
      <c r="BN52" s="4">
        <f t="shared" si="1746"/>
        <v>0</v>
      </c>
      <c r="BO52" s="4">
        <f t="shared" si="1746"/>
        <v>0</v>
      </c>
      <c r="BP52" s="4">
        <f t="shared" ref="BP52:BP59" si="1801">BP51</f>
        <v>0</v>
      </c>
      <c r="BQ52" s="740">
        <f t="shared" si="1747"/>
        <v>0</v>
      </c>
      <c r="BR52" s="4">
        <f t="shared" si="1748"/>
        <v>0</v>
      </c>
      <c r="BS52" s="4">
        <f t="shared" si="1748"/>
        <v>0</v>
      </c>
      <c r="BT52" s="4">
        <f t="shared" si="1748"/>
        <v>0</v>
      </c>
      <c r="BU52" s="738">
        <f t="shared" si="1749"/>
        <v>0</v>
      </c>
      <c r="BV52" s="4">
        <f t="shared" si="1750"/>
        <v>0</v>
      </c>
      <c r="BW52" s="4">
        <f t="shared" si="1750"/>
        <v>0</v>
      </c>
      <c r="BX52" s="4">
        <f t="shared" ref="BX52:BX59" si="1802">BX51</f>
        <v>0</v>
      </c>
      <c r="BY52" s="740">
        <f t="shared" si="1751"/>
        <v>0</v>
      </c>
      <c r="BZ52" s="4">
        <f t="shared" si="1752"/>
        <v>0</v>
      </c>
      <c r="CA52" s="4">
        <f t="shared" si="1752"/>
        <v>0</v>
      </c>
      <c r="CB52" s="4">
        <f t="shared" si="1752"/>
        <v>0</v>
      </c>
      <c r="CC52" s="738">
        <f t="shared" si="1753"/>
        <v>0</v>
      </c>
      <c r="CD52" s="4">
        <f t="shared" si="1754"/>
        <v>0</v>
      </c>
      <c r="CE52" s="4">
        <f t="shared" si="1754"/>
        <v>0</v>
      </c>
      <c r="CF52" s="4">
        <f t="shared" ref="CF52:CF59" si="1803">CF51</f>
        <v>0</v>
      </c>
      <c r="CG52" s="740">
        <f t="shared" si="1755"/>
        <v>0</v>
      </c>
      <c r="CH52" s="4">
        <f t="shared" si="1756"/>
        <v>0</v>
      </c>
      <c r="CI52" s="4">
        <f t="shared" si="1756"/>
        <v>0</v>
      </c>
      <c r="CJ52" s="4">
        <f t="shared" si="1756"/>
        <v>0</v>
      </c>
      <c r="CK52" s="738">
        <f t="shared" si="1757"/>
        <v>0</v>
      </c>
      <c r="CL52" s="4">
        <f t="shared" si="1758"/>
        <v>0</v>
      </c>
      <c r="CM52" s="4">
        <f t="shared" si="1758"/>
        <v>0</v>
      </c>
      <c r="CN52" s="4">
        <f t="shared" ref="CN52:CN59" si="1804">CN51</f>
        <v>0</v>
      </c>
      <c r="CO52" s="740">
        <f t="shared" si="1759"/>
        <v>0</v>
      </c>
      <c r="CP52" s="4">
        <f t="shared" si="1760"/>
        <v>0</v>
      </c>
      <c r="CQ52" s="4">
        <f t="shared" si="1760"/>
        <v>0</v>
      </c>
      <c r="CR52" s="4">
        <f t="shared" si="1760"/>
        <v>0</v>
      </c>
      <c r="CS52" s="738">
        <f t="shared" si="1761"/>
        <v>0</v>
      </c>
      <c r="CT52" s="4">
        <f t="shared" si="1762"/>
        <v>0</v>
      </c>
      <c r="CU52" s="4">
        <f t="shared" si="1762"/>
        <v>0</v>
      </c>
      <c r="CV52" s="4">
        <f t="shared" ref="CV52:CV59" si="1805">CV51</f>
        <v>0</v>
      </c>
      <c r="CW52" s="740">
        <f t="shared" si="1763"/>
        <v>0</v>
      </c>
      <c r="CX52" s="4">
        <f t="shared" si="1764"/>
        <v>0</v>
      </c>
      <c r="CY52" s="4">
        <f t="shared" si="1764"/>
        <v>0</v>
      </c>
      <c r="CZ52" s="4">
        <f t="shared" si="1764"/>
        <v>0</v>
      </c>
      <c r="DA52" s="738">
        <f t="shared" si="1765"/>
        <v>0</v>
      </c>
      <c r="DB52" s="4">
        <f t="shared" si="1766"/>
        <v>0</v>
      </c>
      <c r="DC52" s="4">
        <f t="shared" si="1766"/>
        <v>0</v>
      </c>
      <c r="DD52" s="4">
        <f t="shared" ref="DD52:DD59" si="1806">DD51</f>
        <v>0</v>
      </c>
      <c r="DE52" s="740">
        <f t="shared" si="1767"/>
        <v>0</v>
      </c>
      <c r="DF52" s="4">
        <f t="shared" si="1768"/>
        <v>0</v>
      </c>
      <c r="DG52" s="4">
        <f t="shared" si="1768"/>
        <v>0</v>
      </c>
      <c r="DH52" s="4">
        <f t="shared" si="1768"/>
        <v>0</v>
      </c>
      <c r="DI52" s="738">
        <f t="shared" si="1769"/>
        <v>0</v>
      </c>
      <c r="DJ52" s="4">
        <f t="shared" si="1770"/>
        <v>0</v>
      </c>
      <c r="DK52" s="4">
        <f t="shared" si="1770"/>
        <v>0</v>
      </c>
      <c r="DL52" s="4">
        <f t="shared" ref="DL52:DL59" si="1807">DL51</f>
        <v>0</v>
      </c>
      <c r="DM52" s="740">
        <f t="shared" si="1771"/>
        <v>0</v>
      </c>
      <c r="DN52" s="4">
        <f t="shared" si="1772"/>
        <v>0</v>
      </c>
      <c r="DO52" s="4">
        <f t="shared" si="1772"/>
        <v>0</v>
      </c>
      <c r="DP52" s="4">
        <f t="shared" si="1772"/>
        <v>0</v>
      </c>
      <c r="DQ52" s="738">
        <f t="shared" si="1773"/>
        <v>0</v>
      </c>
      <c r="DR52" s="4">
        <f t="shared" si="1774"/>
        <v>0</v>
      </c>
      <c r="DS52" s="4">
        <f t="shared" si="1774"/>
        <v>0</v>
      </c>
      <c r="DT52" s="4">
        <f t="shared" ref="DT52:DT59" si="1808">DT51</f>
        <v>0</v>
      </c>
      <c r="DU52" s="740">
        <f t="shared" si="1775"/>
        <v>0</v>
      </c>
      <c r="DV52" s="4">
        <f t="shared" si="1776"/>
        <v>0</v>
      </c>
      <c r="DW52" s="4">
        <f t="shared" si="1776"/>
        <v>0</v>
      </c>
      <c r="DX52" s="4">
        <f t="shared" si="1776"/>
        <v>0</v>
      </c>
      <c r="DY52" s="738">
        <f t="shared" si="1777"/>
        <v>0</v>
      </c>
      <c r="DZ52" s="4">
        <f t="shared" si="1778"/>
        <v>0</v>
      </c>
      <c r="EA52" s="4">
        <f t="shared" si="1778"/>
        <v>0</v>
      </c>
      <c r="EB52" s="4">
        <f t="shared" ref="EB52:EB59" si="1809">EB51</f>
        <v>0</v>
      </c>
      <c r="EC52" s="740">
        <f t="shared" si="1779"/>
        <v>0</v>
      </c>
      <c r="ED52" s="4">
        <f t="shared" si="1780"/>
        <v>0</v>
      </c>
      <c r="EE52" s="4">
        <f t="shared" si="1780"/>
        <v>0</v>
      </c>
      <c r="EF52" s="4">
        <f t="shared" si="1780"/>
        <v>0</v>
      </c>
      <c r="EG52" s="738">
        <f t="shared" si="1781"/>
        <v>0</v>
      </c>
      <c r="EH52" s="4">
        <f t="shared" si="1782"/>
        <v>0</v>
      </c>
      <c r="EI52" s="4">
        <f t="shared" si="1782"/>
        <v>0</v>
      </c>
      <c r="EJ52" s="4">
        <f t="shared" ref="EJ52:EJ59" si="1810">EJ51</f>
        <v>0</v>
      </c>
      <c r="EK52" s="740">
        <f t="shared" si="1783"/>
        <v>0</v>
      </c>
      <c r="EL52" s="4">
        <f t="shared" si="1784"/>
        <v>0</v>
      </c>
      <c r="EM52" s="4">
        <f t="shared" si="1784"/>
        <v>0</v>
      </c>
      <c r="EN52" s="4">
        <f t="shared" si="1784"/>
        <v>0</v>
      </c>
      <c r="EO52" s="738">
        <f t="shared" si="1785"/>
        <v>0</v>
      </c>
      <c r="EP52" s="4">
        <f t="shared" si="1786"/>
        <v>0</v>
      </c>
      <c r="EQ52" s="4">
        <f t="shared" si="1786"/>
        <v>0</v>
      </c>
      <c r="ER52" s="4">
        <f t="shared" ref="ER52:ER59" si="1811">ER51</f>
        <v>0</v>
      </c>
      <c r="ES52" s="740">
        <f t="shared" si="1787"/>
        <v>0</v>
      </c>
      <c r="ET52" s="4">
        <f t="shared" si="1788"/>
        <v>0</v>
      </c>
      <c r="EU52" s="4">
        <f t="shared" si="1788"/>
        <v>0</v>
      </c>
      <c r="EV52" s="4">
        <f t="shared" si="1788"/>
        <v>0</v>
      </c>
      <c r="EW52" s="738">
        <f t="shared" si="1789"/>
        <v>0</v>
      </c>
      <c r="EX52" s="4">
        <f t="shared" si="1790"/>
        <v>0</v>
      </c>
      <c r="EY52" s="4">
        <f t="shared" si="1790"/>
        <v>0</v>
      </c>
      <c r="EZ52" s="4">
        <f t="shared" ref="EZ52:EZ59" si="1812">EZ51</f>
        <v>0</v>
      </c>
      <c r="FA52" s="740">
        <f t="shared" si="1791"/>
        <v>0</v>
      </c>
      <c r="FB52" s="4">
        <f t="shared" si="1792"/>
        <v>0</v>
      </c>
      <c r="FC52" s="4">
        <f t="shared" si="1792"/>
        <v>0</v>
      </c>
      <c r="FD52" s="4">
        <f t="shared" si="1792"/>
        <v>0</v>
      </c>
    </row>
    <row r="53">
      <c r="A53" s="738">
        <f t="shared" si="1713"/>
        <v>0</v>
      </c>
      <c r="B53" s="4">
        <f t="shared" si="1714"/>
        <v>30</v>
      </c>
      <c r="C53" s="4">
        <f t="shared" si="1714"/>
        <v>30</v>
      </c>
      <c r="D53" s="4">
        <f t="shared" si="1793"/>
        <v>0</v>
      </c>
      <c r="E53" s="740">
        <f t="shared" si="1715"/>
        <v>0</v>
      </c>
      <c r="F53" s="4">
        <f t="shared" si="1716"/>
        <v>0</v>
      </c>
      <c r="G53" s="4">
        <f t="shared" si="1716"/>
        <v>0</v>
      </c>
      <c r="H53" s="4">
        <f t="shared" si="1716"/>
        <v>0</v>
      </c>
      <c r="I53" s="738">
        <f t="shared" si="1717"/>
        <v>0</v>
      </c>
      <c r="J53" s="4">
        <f t="shared" si="1718"/>
        <v>30</v>
      </c>
      <c r="K53" s="4">
        <f t="shared" si="1718"/>
        <v>30</v>
      </c>
      <c r="L53" s="4">
        <f t="shared" si="1794"/>
        <v>0</v>
      </c>
      <c r="M53" s="740">
        <f t="shared" si="1719"/>
        <v>0</v>
      </c>
      <c r="N53" s="4">
        <f t="shared" si="1720"/>
        <v>0</v>
      </c>
      <c r="O53" s="4">
        <f t="shared" si="1720"/>
        <v>0</v>
      </c>
      <c r="P53" s="4">
        <f t="shared" si="1720"/>
        <v>0</v>
      </c>
      <c r="Q53" s="738">
        <f t="shared" si="1721"/>
        <v>0</v>
      </c>
      <c r="R53" s="4">
        <f t="shared" si="1722"/>
        <v>0</v>
      </c>
      <c r="S53" s="4">
        <f t="shared" si="1722"/>
        <v>0</v>
      </c>
      <c r="T53" s="4">
        <f t="shared" si="1795"/>
        <v>0</v>
      </c>
      <c r="U53" s="740">
        <f t="shared" si="1723"/>
        <v>0</v>
      </c>
      <c r="V53" s="4">
        <f t="shared" si="1724"/>
        <v>0</v>
      </c>
      <c r="W53" s="4">
        <f t="shared" si="1724"/>
        <v>0</v>
      </c>
      <c r="X53" s="4">
        <f t="shared" si="1724"/>
        <v>0</v>
      </c>
      <c r="Y53" s="738">
        <f t="shared" si="1725"/>
        <v>0</v>
      </c>
      <c r="Z53" s="4">
        <f t="shared" si="1726"/>
        <v>0</v>
      </c>
      <c r="AA53" s="4">
        <f t="shared" si="1726"/>
        <v>0</v>
      </c>
      <c r="AB53" s="4">
        <f t="shared" si="1796"/>
        <v>0</v>
      </c>
      <c r="AC53" s="740">
        <f t="shared" si="1727"/>
        <v>0</v>
      </c>
      <c r="AD53" s="4">
        <f t="shared" si="1728"/>
        <v>0</v>
      </c>
      <c r="AE53" s="4">
        <f t="shared" si="1728"/>
        <v>0</v>
      </c>
      <c r="AF53" s="4">
        <f t="shared" si="1728"/>
        <v>0</v>
      </c>
      <c r="AG53" s="738">
        <f t="shared" si="1729"/>
        <v>0</v>
      </c>
      <c r="AH53" s="4">
        <f t="shared" si="1730"/>
        <v>0</v>
      </c>
      <c r="AI53" s="4">
        <f t="shared" si="1730"/>
        <v>0</v>
      </c>
      <c r="AJ53" s="4">
        <f t="shared" si="1797"/>
        <v>0</v>
      </c>
      <c r="AK53" s="740">
        <f t="shared" si="1731"/>
        <v>0</v>
      </c>
      <c r="AL53" s="4">
        <f t="shared" si="1732"/>
        <v>0</v>
      </c>
      <c r="AM53" s="4">
        <f t="shared" si="1732"/>
        <v>0</v>
      </c>
      <c r="AN53" s="4">
        <f t="shared" si="1732"/>
        <v>0</v>
      </c>
      <c r="AO53" s="738">
        <f t="shared" si="1733"/>
        <v>0</v>
      </c>
      <c r="AP53" s="4">
        <f t="shared" si="1734"/>
        <v>0</v>
      </c>
      <c r="AQ53" s="4">
        <f t="shared" si="1734"/>
        <v>0</v>
      </c>
      <c r="AR53" s="4">
        <f t="shared" si="1798"/>
        <v>0</v>
      </c>
      <c r="AS53" s="740">
        <f t="shared" si="1735"/>
        <v>0</v>
      </c>
      <c r="AT53" s="4">
        <f t="shared" si="1736"/>
        <v>0</v>
      </c>
      <c r="AU53" s="4">
        <f t="shared" si="1736"/>
        <v>0</v>
      </c>
      <c r="AV53" s="4">
        <f t="shared" si="1736"/>
        <v>0</v>
      </c>
      <c r="AW53" s="738">
        <f t="shared" si="1737"/>
        <v>0</v>
      </c>
      <c r="AX53" s="4">
        <f t="shared" si="1738"/>
        <v>0</v>
      </c>
      <c r="AY53" s="4">
        <f t="shared" si="1738"/>
        <v>0</v>
      </c>
      <c r="AZ53" s="4">
        <f t="shared" si="1799"/>
        <v>0</v>
      </c>
      <c r="BA53" s="740">
        <f t="shared" si="1739"/>
        <v>0</v>
      </c>
      <c r="BB53" s="4">
        <f t="shared" si="1740"/>
        <v>0</v>
      </c>
      <c r="BC53" s="4">
        <f t="shared" si="1740"/>
        <v>0</v>
      </c>
      <c r="BD53" s="4">
        <f t="shared" si="1740"/>
        <v>0</v>
      </c>
      <c r="BE53" s="738">
        <f t="shared" si="1741"/>
        <v>0</v>
      </c>
      <c r="BF53" s="4">
        <f t="shared" si="1742"/>
        <v>0</v>
      </c>
      <c r="BG53" s="4">
        <f t="shared" si="1742"/>
        <v>0</v>
      </c>
      <c r="BH53" s="4">
        <f t="shared" si="1800"/>
        <v>0</v>
      </c>
      <c r="BI53" s="740">
        <f t="shared" si="1743"/>
        <v>0</v>
      </c>
      <c r="BJ53" s="4">
        <f t="shared" si="1744"/>
        <v>0</v>
      </c>
      <c r="BK53" s="4">
        <f t="shared" si="1744"/>
        <v>0</v>
      </c>
      <c r="BL53" s="4">
        <f t="shared" si="1744"/>
        <v>0</v>
      </c>
      <c r="BM53" s="738">
        <f t="shared" si="1745"/>
        <v>0</v>
      </c>
      <c r="BN53" s="4">
        <f t="shared" si="1746"/>
        <v>0</v>
      </c>
      <c r="BO53" s="4">
        <f t="shared" si="1746"/>
        <v>0</v>
      </c>
      <c r="BP53" s="4">
        <f t="shared" si="1801"/>
        <v>0</v>
      </c>
      <c r="BQ53" s="740">
        <f t="shared" si="1747"/>
        <v>0</v>
      </c>
      <c r="BR53" s="4">
        <f t="shared" si="1748"/>
        <v>0</v>
      </c>
      <c r="BS53" s="4">
        <f t="shared" si="1748"/>
        <v>0</v>
      </c>
      <c r="BT53" s="4">
        <f t="shared" si="1748"/>
        <v>0</v>
      </c>
      <c r="BU53" s="738">
        <f t="shared" si="1749"/>
        <v>0</v>
      </c>
      <c r="BV53" s="4">
        <f t="shared" si="1750"/>
        <v>0</v>
      </c>
      <c r="BW53" s="4">
        <f t="shared" si="1750"/>
        <v>0</v>
      </c>
      <c r="BX53" s="4">
        <f t="shared" si="1802"/>
        <v>0</v>
      </c>
      <c r="BY53" s="740">
        <f t="shared" si="1751"/>
        <v>0</v>
      </c>
      <c r="BZ53" s="4">
        <f t="shared" si="1752"/>
        <v>0</v>
      </c>
      <c r="CA53" s="4">
        <f t="shared" si="1752"/>
        <v>0</v>
      </c>
      <c r="CB53" s="4">
        <f t="shared" si="1752"/>
        <v>0</v>
      </c>
      <c r="CC53" s="738">
        <f t="shared" si="1753"/>
        <v>0</v>
      </c>
      <c r="CD53" s="4">
        <f t="shared" si="1754"/>
        <v>0</v>
      </c>
      <c r="CE53" s="4">
        <f t="shared" si="1754"/>
        <v>0</v>
      </c>
      <c r="CF53" s="4">
        <f t="shared" si="1803"/>
        <v>0</v>
      </c>
      <c r="CG53" s="740">
        <f t="shared" si="1755"/>
        <v>0</v>
      </c>
      <c r="CH53" s="4">
        <f t="shared" si="1756"/>
        <v>0</v>
      </c>
      <c r="CI53" s="4">
        <f t="shared" si="1756"/>
        <v>0</v>
      </c>
      <c r="CJ53" s="4">
        <f t="shared" si="1756"/>
        <v>0</v>
      </c>
      <c r="CK53" s="738">
        <f t="shared" si="1757"/>
        <v>0</v>
      </c>
      <c r="CL53" s="4">
        <f t="shared" si="1758"/>
        <v>0</v>
      </c>
      <c r="CM53" s="4">
        <f t="shared" si="1758"/>
        <v>0</v>
      </c>
      <c r="CN53" s="4">
        <f t="shared" si="1804"/>
        <v>0</v>
      </c>
      <c r="CO53" s="740">
        <f t="shared" si="1759"/>
        <v>0</v>
      </c>
      <c r="CP53" s="4">
        <f t="shared" si="1760"/>
        <v>0</v>
      </c>
      <c r="CQ53" s="4">
        <f t="shared" si="1760"/>
        <v>0</v>
      </c>
      <c r="CR53" s="4">
        <f t="shared" si="1760"/>
        <v>0</v>
      </c>
      <c r="CS53" s="738">
        <f t="shared" si="1761"/>
        <v>0</v>
      </c>
      <c r="CT53" s="4">
        <f t="shared" si="1762"/>
        <v>0</v>
      </c>
      <c r="CU53" s="4">
        <f t="shared" si="1762"/>
        <v>0</v>
      </c>
      <c r="CV53" s="4">
        <f t="shared" si="1805"/>
        <v>0</v>
      </c>
      <c r="CW53" s="740">
        <f t="shared" si="1763"/>
        <v>0</v>
      </c>
      <c r="CX53" s="4">
        <f t="shared" si="1764"/>
        <v>0</v>
      </c>
      <c r="CY53" s="4">
        <f t="shared" si="1764"/>
        <v>0</v>
      </c>
      <c r="CZ53" s="4">
        <f t="shared" si="1764"/>
        <v>0</v>
      </c>
      <c r="DA53" s="738">
        <f t="shared" si="1765"/>
        <v>0</v>
      </c>
      <c r="DB53" s="4">
        <f t="shared" si="1766"/>
        <v>0</v>
      </c>
      <c r="DC53" s="4">
        <f t="shared" si="1766"/>
        <v>0</v>
      </c>
      <c r="DD53" s="4">
        <f t="shared" si="1806"/>
        <v>0</v>
      </c>
      <c r="DE53" s="740">
        <f t="shared" si="1767"/>
        <v>0</v>
      </c>
      <c r="DF53" s="4">
        <f t="shared" si="1768"/>
        <v>0</v>
      </c>
      <c r="DG53" s="4">
        <f t="shared" si="1768"/>
        <v>0</v>
      </c>
      <c r="DH53" s="4">
        <f t="shared" si="1768"/>
        <v>0</v>
      </c>
      <c r="DI53" s="738">
        <f t="shared" si="1769"/>
        <v>0</v>
      </c>
      <c r="DJ53" s="4">
        <f t="shared" si="1770"/>
        <v>0</v>
      </c>
      <c r="DK53" s="4">
        <f t="shared" si="1770"/>
        <v>0</v>
      </c>
      <c r="DL53" s="4">
        <f t="shared" si="1807"/>
        <v>0</v>
      </c>
      <c r="DM53" s="740">
        <f t="shared" si="1771"/>
        <v>0</v>
      </c>
      <c r="DN53" s="4">
        <f t="shared" si="1772"/>
        <v>0</v>
      </c>
      <c r="DO53" s="4">
        <f t="shared" si="1772"/>
        <v>0</v>
      </c>
      <c r="DP53" s="4">
        <f t="shared" si="1772"/>
        <v>0</v>
      </c>
      <c r="DQ53" s="738">
        <f t="shared" si="1773"/>
        <v>0</v>
      </c>
      <c r="DR53" s="4">
        <f t="shared" si="1774"/>
        <v>0</v>
      </c>
      <c r="DS53" s="4">
        <f t="shared" si="1774"/>
        <v>0</v>
      </c>
      <c r="DT53" s="4">
        <f t="shared" si="1808"/>
        <v>0</v>
      </c>
      <c r="DU53" s="740">
        <f t="shared" si="1775"/>
        <v>0</v>
      </c>
      <c r="DV53" s="4">
        <f t="shared" si="1776"/>
        <v>0</v>
      </c>
      <c r="DW53" s="4">
        <f t="shared" si="1776"/>
        <v>0</v>
      </c>
      <c r="DX53" s="4">
        <f t="shared" si="1776"/>
        <v>0</v>
      </c>
      <c r="DY53" s="738">
        <f t="shared" si="1777"/>
        <v>0</v>
      </c>
      <c r="DZ53" s="4">
        <f t="shared" si="1778"/>
        <v>0</v>
      </c>
      <c r="EA53" s="4">
        <f t="shared" si="1778"/>
        <v>0</v>
      </c>
      <c r="EB53" s="4">
        <f t="shared" si="1809"/>
        <v>0</v>
      </c>
      <c r="EC53" s="740">
        <f t="shared" si="1779"/>
        <v>0</v>
      </c>
      <c r="ED53" s="4">
        <f t="shared" si="1780"/>
        <v>0</v>
      </c>
      <c r="EE53" s="4">
        <f t="shared" si="1780"/>
        <v>0</v>
      </c>
      <c r="EF53" s="4">
        <f t="shared" si="1780"/>
        <v>0</v>
      </c>
      <c r="EG53" s="738">
        <f t="shared" si="1781"/>
        <v>0</v>
      </c>
      <c r="EH53" s="4">
        <f t="shared" si="1782"/>
        <v>0</v>
      </c>
      <c r="EI53" s="4">
        <f t="shared" si="1782"/>
        <v>0</v>
      </c>
      <c r="EJ53" s="4">
        <f t="shared" si="1810"/>
        <v>0</v>
      </c>
      <c r="EK53" s="740">
        <f t="shared" si="1783"/>
        <v>0</v>
      </c>
      <c r="EL53" s="4">
        <f t="shared" si="1784"/>
        <v>0</v>
      </c>
      <c r="EM53" s="4">
        <f t="shared" si="1784"/>
        <v>0</v>
      </c>
      <c r="EN53" s="4">
        <f t="shared" si="1784"/>
        <v>0</v>
      </c>
      <c r="EO53" s="738">
        <f t="shared" si="1785"/>
        <v>0</v>
      </c>
      <c r="EP53" s="4">
        <f t="shared" si="1786"/>
        <v>0</v>
      </c>
      <c r="EQ53" s="4">
        <f t="shared" si="1786"/>
        <v>0</v>
      </c>
      <c r="ER53" s="4">
        <f t="shared" si="1811"/>
        <v>0</v>
      </c>
      <c r="ES53" s="740">
        <f t="shared" si="1787"/>
        <v>0</v>
      </c>
      <c r="ET53" s="4">
        <f t="shared" si="1788"/>
        <v>0</v>
      </c>
      <c r="EU53" s="4">
        <f t="shared" si="1788"/>
        <v>0</v>
      </c>
      <c r="EV53" s="4">
        <f t="shared" si="1788"/>
        <v>0</v>
      </c>
      <c r="EW53" s="738">
        <f t="shared" si="1789"/>
        <v>0</v>
      </c>
      <c r="EX53" s="4">
        <f t="shared" si="1790"/>
        <v>0</v>
      </c>
      <c r="EY53" s="4">
        <f t="shared" si="1790"/>
        <v>0</v>
      </c>
      <c r="EZ53" s="4">
        <f t="shared" si="1812"/>
        <v>0</v>
      </c>
      <c r="FA53" s="740">
        <f t="shared" si="1791"/>
        <v>0</v>
      </c>
      <c r="FB53" s="4">
        <f t="shared" si="1792"/>
        <v>0</v>
      </c>
      <c r="FC53" s="4">
        <f t="shared" si="1792"/>
        <v>0</v>
      </c>
      <c r="FD53" s="4">
        <f t="shared" si="1792"/>
        <v>0</v>
      </c>
    </row>
    <row r="54">
      <c r="A54" s="738">
        <f t="shared" si="1713"/>
        <v>0</v>
      </c>
      <c r="B54" s="4">
        <f t="shared" si="1714"/>
        <v>0</v>
      </c>
      <c r="C54" s="4">
        <f t="shared" si="1714"/>
        <v>0</v>
      </c>
      <c r="D54" s="4">
        <f t="shared" si="1793"/>
        <v>0</v>
      </c>
      <c r="E54" s="740">
        <f t="shared" si="1715"/>
        <v>0</v>
      </c>
      <c r="F54" s="4">
        <f t="shared" si="1716"/>
        <v>0</v>
      </c>
      <c r="G54" s="4">
        <f t="shared" si="1716"/>
        <v>0</v>
      </c>
      <c r="H54" s="4">
        <f t="shared" si="1716"/>
        <v>0</v>
      </c>
      <c r="I54" s="738">
        <f t="shared" si="1717"/>
        <v>0</v>
      </c>
      <c r="J54" s="4">
        <f t="shared" si="1718"/>
        <v>0</v>
      </c>
      <c r="K54" s="4">
        <f t="shared" si="1718"/>
        <v>0</v>
      </c>
      <c r="L54" s="4">
        <f t="shared" si="1794"/>
        <v>0</v>
      </c>
      <c r="M54" s="740">
        <f t="shared" si="1719"/>
        <v>0</v>
      </c>
      <c r="N54" s="4">
        <f t="shared" si="1720"/>
        <v>0</v>
      </c>
      <c r="O54" s="4">
        <f t="shared" si="1720"/>
        <v>0</v>
      </c>
      <c r="P54" s="4">
        <f t="shared" si="1720"/>
        <v>0</v>
      </c>
      <c r="Q54" s="738">
        <f t="shared" si="1721"/>
        <v>0</v>
      </c>
      <c r="R54" s="4">
        <f t="shared" si="1722"/>
        <v>0</v>
      </c>
      <c r="S54" s="4">
        <f t="shared" si="1722"/>
        <v>0</v>
      </c>
      <c r="T54" s="4">
        <f t="shared" si="1795"/>
        <v>0</v>
      </c>
      <c r="U54" s="740">
        <f t="shared" si="1723"/>
        <v>0</v>
      </c>
      <c r="V54" s="4">
        <f t="shared" si="1724"/>
        <v>0</v>
      </c>
      <c r="W54" s="4">
        <f t="shared" si="1724"/>
        <v>0</v>
      </c>
      <c r="X54" s="4">
        <f t="shared" si="1724"/>
        <v>0</v>
      </c>
      <c r="Y54" s="738">
        <f t="shared" si="1725"/>
        <v>0</v>
      </c>
      <c r="Z54" s="4">
        <f t="shared" si="1726"/>
        <v>0</v>
      </c>
      <c r="AA54" s="4">
        <f t="shared" si="1726"/>
        <v>0</v>
      </c>
      <c r="AB54" s="4">
        <f t="shared" si="1796"/>
        <v>0</v>
      </c>
      <c r="AC54" s="740">
        <f t="shared" si="1727"/>
        <v>0</v>
      </c>
      <c r="AD54" s="4">
        <f t="shared" si="1728"/>
        <v>0</v>
      </c>
      <c r="AE54" s="4">
        <f t="shared" si="1728"/>
        <v>0</v>
      </c>
      <c r="AF54" s="4">
        <f t="shared" si="1728"/>
        <v>0</v>
      </c>
      <c r="AG54" s="738">
        <f t="shared" si="1729"/>
        <v>0</v>
      </c>
      <c r="AH54" s="4">
        <f t="shared" si="1730"/>
        <v>0</v>
      </c>
      <c r="AI54" s="4">
        <f t="shared" si="1730"/>
        <v>0</v>
      </c>
      <c r="AJ54" s="4">
        <f t="shared" si="1797"/>
        <v>0</v>
      </c>
      <c r="AK54" s="740">
        <f t="shared" si="1731"/>
        <v>0</v>
      </c>
      <c r="AL54" s="4">
        <f t="shared" si="1732"/>
        <v>0</v>
      </c>
      <c r="AM54" s="4">
        <f t="shared" si="1732"/>
        <v>0</v>
      </c>
      <c r="AN54" s="4">
        <f t="shared" si="1732"/>
        <v>0</v>
      </c>
      <c r="AO54" s="738">
        <f t="shared" si="1733"/>
        <v>0</v>
      </c>
      <c r="AP54" s="4">
        <f t="shared" si="1734"/>
        <v>0</v>
      </c>
      <c r="AQ54" s="4">
        <f t="shared" si="1734"/>
        <v>0</v>
      </c>
      <c r="AR54" s="4">
        <f t="shared" si="1798"/>
        <v>0</v>
      </c>
      <c r="AS54" s="740">
        <f t="shared" si="1735"/>
        <v>0</v>
      </c>
      <c r="AT54" s="4">
        <f t="shared" si="1736"/>
        <v>0</v>
      </c>
      <c r="AU54" s="4">
        <f t="shared" si="1736"/>
        <v>0</v>
      </c>
      <c r="AV54" s="4">
        <f t="shared" si="1736"/>
        <v>0</v>
      </c>
      <c r="AW54" s="738">
        <f t="shared" si="1737"/>
        <v>0</v>
      </c>
      <c r="AX54" s="4">
        <f t="shared" si="1738"/>
        <v>0</v>
      </c>
      <c r="AY54" s="4">
        <f t="shared" si="1738"/>
        <v>0</v>
      </c>
      <c r="AZ54" s="4">
        <f t="shared" si="1799"/>
        <v>0</v>
      </c>
      <c r="BA54" s="740">
        <f t="shared" si="1739"/>
        <v>0</v>
      </c>
      <c r="BB54" s="4">
        <f t="shared" si="1740"/>
        <v>0</v>
      </c>
      <c r="BC54" s="4">
        <f t="shared" si="1740"/>
        <v>0</v>
      </c>
      <c r="BD54" s="4">
        <f t="shared" si="1740"/>
        <v>0</v>
      </c>
      <c r="BE54" s="738">
        <f t="shared" si="1741"/>
        <v>0</v>
      </c>
      <c r="BF54" s="4">
        <f t="shared" si="1742"/>
        <v>0</v>
      </c>
      <c r="BG54" s="4">
        <f t="shared" si="1742"/>
        <v>0</v>
      </c>
      <c r="BH54" s="4">
        <f t="shared" si="1800"/>
        <v>0</v>
      </c>
      <c r="BI54" s="740">
        <f t="shared" si="1743"/>
        <v>0</v>
      </c>
      <c r="BJ54" s="4">
        <f t="shared" si="1744"/>
        <v>0</v>
      </c>
      <c r="BK54" s="4">
        <f t="shared" si="1744"/>
        <v>0</v>
      </c>
      <c r="BL54" s="4">
        <f t="shared" si="1744"/>
        <v>0</v>
      </c>
      <c r="BM54" s="738">
        <f t="shared" si="1745"/>
        <v>0</v>
      </c>
      <c r="BN54" s="4">
        <f t="shared" si="1746"/>
        <v>0</v>
      </c>
      <c r="BO54" s="4">
        <f t="shared" si="1746"/>
        <v>0</v>
      </c>
      <c r="BP54" s="4">
        <f t="shared" si="1801"/>
        <v>0</v>
      </c>
      <c r="BQ54" s="740">
        <f t="shared" si="1747"/>
        <v>0</v>
      </c>
      <c r="BR54" s="4">
        <f t="shared" si="1748"/>
        <v>0</v>
      </c>
      <c r="BS54" s="4">
        <f t="shared" si="1748"/>
        <v>0</v>
      </c>
      <c r="BT54" s="4">
        <f t="shared" si="1748"/>
        <v>0</v>
      </c>
      <c r="BU54" s="738">
        <f t="shared" si="1749"/>
        <v>0</v>
      </c>
      <c r="BV54" s="4">
        <f t="shared" si="1750"/>
        <v>0</v>
      </c>
      <c r="BW54" s="4">
        <f t="shared" si="1750"/>
        <v>0</v>
      </c>
      <c r="BX54" s="4">
        <f t="shared" si="1802"/>
        <v>0</v>
      </c>
      <c r="BY54" s="740">
        <f t="shared" si="1751"/>
        <v>0</v>
      </c>
      <c r="BZ54" s="4">
        <f t="shared" si="1752"/>
        <v>0</v>
      </c>
      <c r="CA54" s="4">
        <f t="shared" si="1752"/>
        <v>0</v>
      </c>
      <c r="CB54" s="4">
        <f t="shared" si="1752"/>
        <v>0</v>
      </c>
      <c r="CC54" s="738">
        <f t="shared" si="1753"/>
        <v>0</v>
      </c>
      <c r="CD54" s="4">
        <f t="shared" si="1754"/>
        <v>0</v>
      </c>
      <c r="CE54" s="4">
        <f t="shared" si="1754"/>
        <v>0</v>
      </c>
      <c r="CF54" s="4">
        <f t="shared" si="1803"/>
        <v>0</v>
      </c>
      <c r="CG54" s="740">
        <f t="shared" si="1755"/>
        <v>0</v>
      </c>
      <c r="CH54" s="4">
        <f t="shared" si="1756"/>
        <v>0</v>
      </c>
      <c r="CI54" s="4">
        <f t="shared" si="1756"/>
        <v>0</v>
      </c>
      <c r="CJ54" s="4">
        <f t="shared" si="1756"/>
        <v>0</v>
      </c>
      <c r="CK54" s="738">
        <f t="shared" si="1757"/>
        <v>0</v>
      </c>
      <c r="CL54" s="4">
        <f t="shared" si="1758"/>
        <v>0</v>
      </c>
      <c r="CM54" s="4">
        <f t="shared" si="1758"/>
        <v>0</v>
      </c>
      <c r="CN54" s="4">
        <f t="shared" si="1804"/>
        <v>0</v>
      </c>
      <c r="CO54" s="740">
        <f t="shared" si="1759"/>
        <v>0</v>
      </c>
      <c r="CP54" s="4">
        <f t="shared" si="1760"/>
        <v>0</v>
      </c>
      <c r="CQ54" s="4">
        <f t="shared" si="1760"/>
        <v>0</v>
      </c>
      <c r="CR54" s="4">
        <f t="shared" si="1760"/>
        <v>0</v>
      </c>
      <c r="CS54" s="738">
        <f t="shared" si="1761"/>
        <v>0</v>
      </c>
      <c r="CT54" s="4">
        <f t="shared" si="1762"/>
        <v>0</v>
      </c>
      <c r="CU54" s="4">
        <f t="shared" si="1762"/>
        <v>0</v>
      </c>
      <c r="CV54" s="4">
        <f t="shared" si="1805"/>
        <v>0</v>
      </c>
      <c r="CW54" s="740">
        <f t="shared" si="1763"/>
        <v>0</v>
      </c>
      <c r="CX54" s="4">
        <f t="shared" si="1764"/>
        <v>0</v>
      </c>
      <c r="CY54" s="4">
        <f t="shared" si="1764"/>
        <v>0</v>
      </c>
      <c r="CZ54" s="4">
        <f t="shared" si="1764"/>
        <v>0</v>
      </c>
      <c r="DA54" s="738">
        <f t="shared" si="1765"/>
        <v>0</v>
      </c>
      <c r="DB54" s="4">
        <f t="shared" si="1766"/>
        <v>0</v>
      </c>
      <c r="DC54" s="4">
        <f t="shared" si="1766"/>
        <v>0</v>
      </c>
      <c r="DD54" s="4">
        <f t="shared" si="1806"/>
        <v>0</v>
      </c>
      <c r="DE54" s="740">
        <f t="shared" si="1767"/>
        <v>0</v>
      </c>
      <c r="DF54" s="4">
        <f t="shared" si="1768"/>
        <v>0</v>
      </c>
      <c r="DG54" s="4">
        <f t="shared" si="1768"/>
        <v>0</v>
      </c>
      <c r="DH54" s="4">
        <f t="shared" si="1768"/>
        <v>0</v>
      </c>
      <c r="DI54" s="738">
        <f t="shared" si="1769"/>
        <v>0</v>
      </c>
      <c r="DJ54" s="4">
        <f t="shared" si="1770"/>
        <v>0</v>
      </c>
      <c r="DK54" s="4">
        <f t="shared" si="1770"/>
        <v>0</v>
      </c>
      <c r="DL54" s="4">
        <f t="shared" si="1807"/>
        <v>0</v>
      </c>
      <c r="DM54" s="740">
        <f t="shared" si="1771"/>
        <v>0</v>
      </c>
      <c r="DN54" s="4">
        <f t="shared" si="1772"/>
        <v>0</v>
      </c>
      <c r="DO54" s="4">
        <f t="shared" si="1772"/>
        <v>0</v>
      </c>
      <c r="DP54" s="4">
        <f t="shared" si="1772"/>
        <v>0</v>
      </c>
      <c r="DQ54" s="738">
        <f t="shared" si="1773"/>
        <v>0</v>
      </c>
      <c r="DR54" s="4">
        <f t="shared" si="1774"/>
        <v>0</v>
      </c>
      <c r="DS54" s="4">
        <f t="shared" si="1774"/>
        <v>0</v>
      </c>
      <c r="DT54" s="4">
        <f t="shared" si="1808"/>
        <v>0</v>
      </c>
      <c r="DU54" s="740">
        <f t="shared" si="1775"/>
        <v>0</v>
      </c>
      <c r="DV54" s="4">
        <f t="shared" si="1776"/>
        <v>0</v>
      </c>
      <c r="DW54" s="4">
        <f t="shared" si="1776"/>
        <v>0</v>
      </c>
      <c r="DX54" s="4">
        <f t="shared" si="1776"/>
        <v>0</v>
      </c>
      <c r="DY54" s="738">
        <f t="shared" si="1777"/>
        <v>0</v>
      </c>
      <c r="DZ54" s="4">
        <f t="shared" si="1778"/>
        <v>0</v>
      </c>
      <c r="EA54" s="4">
        <f t="shared" si="1778"/>
        <v>0</v>
      </c>
      <c r="EB54" s="4">
        <f t="shared" si="1809"/>
        <v>0</v>
      </c>
      <c r="EC54" s="740">
        <f t="shared" si="1779"/>
        <v>0</v>
      </c>
      <c r="ED54" s="4">
        <f t="shared" si="1780"/>
        <v>0</v>
      </c>
      <c r="EE54" s="4">
        <f t="shared" si="1780"/>
        <v>0</v>
      </c>
      <c r="EF54" s="4">
        <f t="shared" si="1780"/>
        <v>0</v>
      </c>
      <c r="EG54" s="738">
        <f t="shared" si="1781"/>
        <v>0</v>
      </c>
      <c r="EH54" s="4">
        <f t="shared" si="1782"/>
        <v>0</v>
      </c>
      <c r="EI54" s="4">
        <f t="shared" si="1782"/>
        <v>0</v>
      </c>
      <c r="EJ54" s="4">
        <f t="shared" si="1810"/>
        <v>0</v>
      </c>
      <c r="EK54" s="740">
        <f t="shared" si="1783"/>
        <v>0</v>
      </c>
      <c r="EL54" s="4">
        <f t="shared" si="1784"/>
        <v>0</v>
      </c>
      <c r="EM54" s="4">
        <f t="shared" si="1784"/>
        <v>0</v>
      </c>
      <c r="EN54" s="4">
        <f t="shared" si="1784"/>
        <v>0</v>
      </c>
      <c r="EO54" s="738">
        <f t="shared" si="1785"/>
        <v>0</v>
      </c>
      <c r="EP54" s="4">
        <f t="shared" si="1786"/>
        <v>0</v>
      </c>
      <c r="EQ54" s="4">
        <f t="shared" si="1786"/>
        <v>0</v>
      </c>
      <c r="ER54" s="4">
        <f t="shared" si="1811"/>
        <v>0</v>
      </c>
      <c r="ES54" s="740">
        <f t="shared" si="1787"/>
        <v>0</v>
      </c>
      <c r="ET54" s="4">
        <f t="shared" si="1788"/>
        <v>0</v>
      </c>
      <c r="EU54" s="4">
        <f t="shared" si="1788"/>
        <v>0</v>
      </c>
      <c r="EV54" s="4">
        <f t="shared" si="1788"/>
        <v>0</v>
      </c>
      <c r="EW54" s="738">
        <f t="shared" si="1789"/>
        <v>0</v>
      </c>
      <c r="EX54" s="4">
        <f t="shared" si="1790"/>
        <v>0</v>
      </c>
      <c r="EY54" s="4">
        <f t="shared" si="1790"/>
        <v>0</v>
      </c>
      <c r="EZ54" s="4">
        <f t="shared" si="1812"/>
        <v>0</v>
      </c>
      <c r="FA54" s="740">
        <f t="shared" si="1791"/>
        <v>0</v>
      </c>
      <c r="FB54" s="4">
        <f t="shared" si="1792"/>
        <v>0</v>
      </c>
      <c r="FC54" s="4">
        <f t="shared" si="1792"/>
        <v>0</v>
      </c>
      <c r="FD54" s="4">
        <f t="shared" si="1792"/>
        <v>0</v>
      </c>
    </row>
    <row r="55">
      <c r="A55" s="738">
        <f t="shared" si="1713"/>
        <v>0</v>
      </c>
      <c r="B55" s="4">
        <f t="shared" si="1714"/>
        <v>0</v>
      </c>
      <c r="C55" s="4">
        <f t="shared" si="1714"/>
        <v>0</v>
      </c>
      <c r="D55" s="4">
        <f t="shared" si="1793"/>
        <v>0</v>
      </c>
      <c r="E55" s="740">
        <f t="shared" si="1715"/>
        <v>0</v>
      </c>
      <c r="F55" s="4">
        <f t="shared" si="1716"/>
        <v>0</v>
      </c>
      <c r="G55" s="4">
        <f t="shared" si="1716"/>
        <v>0</v>
      </c>
      <c r="H55" s="4">
        <f t="shared" si="1716"/>
        <v>0</v>
      </c>
      <c r="I55" s="738">
        <f t="shared" si="1717"/>
        <v>0</v>
      </c>
      <c r="J55" s="4">
        <f t="shared" si="1718"/>
        <v>0</v>
      </c>
      <c r="K55" s="4">
        <f t="shared" si="1718"/>
        <v>0</v>
      </c>
      <c r="L55" s="4">
        <f t="shared" si="1794"/>
        <v>0</v>
      </c>
      <c r="M55" s="740">
        <f t="shared" si="1719"/>
        <v>0</v>
      </c>
      <c r="N55" s="4">
        <f t="shared" si="1720"/>
        <v>0</v>
      </c>
      <c r="O55" s="4">
        <f t="shared" si="1720"/>
        <v>0</v>
      </c>
      <c r="P55" s="4">
        <f t="shared" si="1720"/>
        <v>0</v>
      </c>
      <c r="Q55" s="738">
        <f t="shared" si="1721"/>
        <v>0</v>
      </c>
      <c r="R55" s="4">
        <f t="shared" si="1722"/>
        <v>0</v>
      </c>
      <c r="S55" s="4">
        <f t="shared" si="1722"/>
        <v>0</v>
      </c>
      <c r="T55" s="4">
        <f t="shared" si="1795"/>
        <v>0</v>
      </c>
      <c r="U55" s="740">
        <f t="shared" si="1723"/>
        <v>0</v>
      </c>
      <c r="V55" s="4">
        <f t="shared" si="1724"/>
        <v>0</v>
      </c>
      <c r="W55" s="4">
        <f t="shared" si="1724"/>
        <v>0</v>
      </c>
      <c r="X55" s="4">
        <f t="shared" si="1724"/>
        <v>0</v>
      </c>
      <c r="Y55" s="738">
        <f t="shared" si="1725"/>
        <v>0</v>
      </c>
      <c r="Z55" s="4">
        <f t="shared" si="1726"/>
        <v>0</v>
      </c>
      <c r="AA55" s="4">
        <f t="shared" si="1726"/>
        <v>0</v>
      </c>
      <c r="AB55" s="4">
        <f t="shared" si="1796"/>
        <v>0</v>
      </c>
      <c r="AC55" s="740">
        <f t="shared" si="1727"/>
        <v>0</v>
      </c>
      <c r="AD55" s="4">
        <f t="shared" si="1728"/>
        <v>0</v>
      </c>
      <c r="AE55" s="4">
        <f t="shared" si="1728"/>
        <v>0</v>
      </c>
      <c r="AF55" s="4">
        <f t="shared" si="1728"/>
        <v>0</v>
      </c>
      <c r="AG55" s="738">
        <f t="shared" si="1729"/>
        <v>0</v>
      </c>
      <c r="AH55" s="4">
        <f t="shared" si="1730"/>
        <v>0</v>
      </c>
      <c r="AI55" s="4">
        <f t="shared" si="1730"/>
        <v>0</v>
      </c>
      <c r="AJ55" s="4">
        <f t="shared" si="1797"/>
        <v>0</v>
      </c>
      <c r="AK55" s="740">
        <f t="shared" si="1731"/>
        <v>0</v>
      </c>
      <c r="AL55" s="4">
        <f t="shared" si="1732"/>
        <v>0</v>
      </c>
      <c r="AM55" s="4">
        <f t="shared" si="1732"/>
        <v>0</v>
      </c>
      <c r="AN55" s="4">
        <f t="shared" si="1732"/>
        <v>0</v>
      </c>
      <c r="AO55" s="738">
        <f t="shared" si="1733"/>
        <v>0</v>
      </c>
      <c r="AP55" s="4">
        <f t="shared" si="1734"/>
        <v>0</v>
      </c>
      <c r="AQ55" s="4">
        <f t="shared" si="1734"/>
        <v>0</v>
      </c>
      <c r="AR55" s="4">
        <f t="shared" si="1798"/>
        <v>0</v>
      </c>
      <c r="AS55" s="740">
        <f t="shared" si="1735"/>
        <v>0</v>
      </c>
      <c r="AT55" s="4">
        <f t="shared" si="1736"/>
        <v>0</v>
      </c>
      <c r="AU55" s="4">
        <f t="shared" si="1736"/>
        <v>0</v>
      </c>
      <c r="AV55" s="4">
        <f t="shared" si="1736"/>
        <v>0</v>
      </c>
      <c r="AW55" s="738">
        <f t="shared" si="1737"/>
        <v>0</v>
      </c>
      <c r="AX55" s="4">
        <f t="shared" si="1738"/>
        <v>0</v>
      </c>
      <c r="AY55" s="4">
        <f t="shared" si="1738"/>
        <v>0</v>
      </c>
      <c r="AZ55" s="4">
        <f t="shared" si="1799"/>
        <v>0</v>
      </c>
      <c r="BA55" s="740">
        <f t="shared" si="1739"/>
        <v>0</v>
      </c>
      <c r="BB55" s="4">
        <f t="shared" si="1740"/>
        <v>0</v>
      </c>
      <c r="BC55" s="4">
        <f t="shared" si="1740"/>
        <v>0</v>
      </c>
      <c r="BD55" s="4">
        <f t="shared" si="1740"/>
        <v>0</v>
      </c>
      <c r="BE55" s="738">
        <f t="shared" si="1741"/>
        <v>0</v>
      </c>
      <c r="BF55" s="4">
        <f t="shared" si="1742"/>
        <v>0</v>
      </c>
      <c r="BG55" s="4">
        <f t="shared" si="1742"/>
        <v>0</v>
      </c>
      <c r="BH55" s="4">
        <f t="shared" si="1800"/>
        <v>0</v>
      </c>
      <c r="BI55" s="740">
        <f t="shared" si="1743"/>
        <v>0</v>
      </c>
      <c r="BJ55" s="4">
        <f t="shared" si="1744"/>
        <v>0</v>
      </c>
      <c r="BK55" s="4">
        <f t="shared" si="1744"/>
        <v>0</v>
      </c>
      <c r="BL55" s="4">
        <f t="shared" si="1744"/>
        <v>0</v>
      </c>
      <c r="BM55" s="738">
        <f t="shared" si="1745"/>
        <v>0</v>
      </c>
      <c r="BN55" s="4">
        <f t="shared" si="1746"/>
        <v>0</v>
      </c>
      <c r="BO55" s="4">
        <f t="shared" si="1746"/>
        <v>0</v>
      </c>
      <c r="BP55" s="4">
        <f t="shared" si="1801"/>
        <v>0</v>
      </c>
      <c r="BQ55" s="740">
        <f t="shared" si="1747"/>
        <v>0</v>
      </c>
      <c r="BR55" s="4">
        <f t="shared" si="1748"/>
        <v>0</v>
      </c>
      <c r="BS55" s="4">
        <f t="shared" si="1748"/>
        <v>0</v>
      </c>
      <c r="BT55" s="4">
        <f t="shared" si="1748"/>
        <v>0</v>
      </c>
      <c r="BU55" s="738">
        <f t="shared" si="1749"/>
        <v>0</v>
      </c>
      <c r="BV55" s="4">
        <f t="shared" si="1750"/>
        <v>0</v>
      </c>
      <c r="BW55" s="4">
        <f t="shared" si="1750"/>
        <v>0</v>
      </c>
      <c r="BX55" s="4">
        <f t="shared" si="1802"/>
        <v>0</v>
      </c>
      <c r="BY55" s="740">
        <f t="shared" si="1751"/>
        <v>0</v>
      </c>
      <c r="BZ55" s="4">
        <f t="shared" si="1752"/>
        <v>0</v>
      </c>
      <c r="CA55" s="4">
        <f t="shared" si="1752"/>
        <v>0</v>
      </c>
      <c r="CB55" s="4">
        <f t="shared" si="1752"/>
        <v>0</v>
      </c>
      <c r="CC55" s="738">
        <f t="shared" si="1753"/>
        <v>0</v>
      </c>
      <c r="CD55" s="4">
        <f t="shared" si="1754"/>
        <v>0</v>
      </c>
      <c r="CE55" s="4">
        <f t="shared" si="1754"/>
        <v>0</v>
      </c>
      <c r="CF55" s="4">
        <f t="shared" si="1803"/>
        <v>0</v>
      </c>
      <c r="CG55" s="740">
        <f t="shared" si="1755"/>
        <v>0</v>
      </c>
      <c r="CH55" s="4">
        <f t="shared" si="1756"/>
        <v>0</v>
      </c>
      <c r="CI55" s="4">
        <f t="shared" si="1756"/>
        <v>0</v>
      </c>
      <c r="CJ55" s="4">
        <f t="shared" si="1756"/>
        <v>0</v>
      </c>
      <c r="CK55" s="738">
        <f t="shared" si="1757"/>
        <v>0</v>
      </c>
      <c r="CL55" s="4">
        <f t="shared" si="1758"/>
        <v>0</v>
      </c>
      <c r="CM55" s="4">
        <f t="shared" si="1758"/>
        <v>0</v>
      </c>
      <c r="CN55" s="4">
        <f t="shared" si="1804"/>
        <v>0</v>
      </c>
      <c r="CO55" s="740">
        <f t="shared" si="1759"/>
        <v>0</v>
      </c>
      <c r="CP55" s="4">
        <f t="shared" si="1760"/>
        <v>0</v>
      </c>
      <c r="CQ55" s="4">
        <f t="shared" si="1760"/>
        <v>0</v>
      </c>
      <c r="CR55" s="4">
        <f t="shared" si="1760"/>
        <v>0</v>
      </c>
      <c r="CS55" s="738">
        <f t="shared" si="1761"/>
        <v>0</v>
      </c>
      <c r="CT55" s="4">
        <f t="shared" si="1762"/>
        <v>0</v>
      </c>
      <c r="CU55" s="4">
        <f t="shared" si="1762"/>
        <v>0</v>
      </c>
      <c r="CV55" s="4">
        <f t="shared" si="1805"/>
        <v>0</v>
      </c>
      <c r="CW55" s="740">
        <f t="shared" si="1763"/>
        <v>0</v>
      </c>
      <c r="CX55" s="4">
        <f t="shared" si="1764"/>
        <v>0</v>
      </c>
      <c r="CY55" s="4">
        <f t="shared" si="1764"/>
        <v>0</v>
      </c>
      <c r="CZ55" s="4">
        <f t="shared" si="1764"/>
        <v>0</v>
      </c>
      <c r="DA55" s="738">
        <f t="shared" si="1765"/>
        <v>0</v>
      </c>
      <c r="DB55" s="4">
        <f t="shared" si="1766"/>
        <v>0</v>
      </c>
      <c r="DC55" s="4">
        <f t="shared" si="1766"/>
        <v>0</v>
      </c>
      <c r="DD55" s="4">
        <f t="shared" si="1806"/>
        <v>0</v>
      </c>
      <c r="DE55" s="740">
        <f t="shared" si="1767"/>
        <v>0</v>
      </c>
      <c r="DF55" s="4">
        <f t="shared" si="1768"/>
        <v>0</v>
      </c>
      <c r="DG55" s="4">
        <f t="shared" si="1768"/>
        <v>0</v>
      </c>
      <c r="DH55" s="4">
        <f t="shared" si="1768"/>
        <v>0</v>
      </c>
      <c r="DI55" s="738">
        <f t="shared" si="1769"/>
        <v>0</v>
      </c>
      <c r="DJ55" s="4">
        <f t="shared" si="1770"/>
        <v>0</v>
      </c>
      <c r="DK55" s="4">
        <f t="shared" si="1770"/>
        <v>0</v>
      </c>
      <c r="DL55" s="4">
        <f t="shared" si="1807"/>
        <v>0</v>
      </c>
      <c r="DM55" s="740">
        <f t="shared" si="1771"/>
        <v>0</v>
      </c>
      <c r="DN55" s="4">
        <f t="shared" si="1772"/>
        <v>0</v>
      </c>
      <c r="DO55" s="4">
        <f t="shared" si="1772"/>
        <v>0</v>
      </c>
      <c r="DP55" s="4">
        <f t="shared" si="1772"/>
        <v>0</v>
      </c>
      <c r="DQ55" s="738">
        <f t="shared" si="1773"/>
        <v>0</v>
      </c>
      <c r="DR55" s="4">
        <f t="shared" si="1774"/>
        <v>0</v>
      </c>
      <c r="DS55" s="4">
        <f t="shared" si="1774"/>
        <v>0</v>
      </c>
      <c r="DT55" s="4">
        <f t="shared" si="1808"/>
        <v>0</v>
      </c>
      <c r="DU55" s="740">
        <f t="shared" si="1775"/>
        <v>0</v>
      </c>
      <c r="DV55" s="4">
        <f t="shared" si="1776"/>
        <v>0</v>
      </c>
      <c r="DW55" s="4">
        <f t="shared" si="1776"/>
        <v>0</v>
      </c>
      <c r="DX55" s="4">
        <f t="shared" si="1776"/>
        <v>0</v>
      </c>
      <c r="DY55" s="738">
        <f t="shared" si="1777"/>
        <v>0</v>
      </c>
      <c r="DZ55" s="4">
        <f t="shared" si="1778"/>
        <v>0</v>
      </c>
      <c r="EA55" s="4">
        <f t="shared" si="1778"/>
        <v>0</v>
      </c>
      <c r="EB55" s="4">
        <f t="shared" si="1809"/>
        <v>0</v>
      </c>
      <c r="EC55" s="740">
        <f t="shared" si="1779"/>
        <v>0</v>
      </c>
      <c r="ED55" s="4">
        <f t="shared" si="1780"/>
        <v>0</v>
      </c>
      <c r="EE55" s="4">
        <f t="shared" si="1780"/>
        <v>0</v>
      </c>
      <c r="EF55" s="4">
        <f t="shared" si="1780"/>
        <v>0</v>
      </c>
      <c r="EG55" s="738">
        <f t="shared" si="1781"/>
        <v>0</v>
      </c>
      <c r="EH55" s="4">
        <f t="shared" si="1782"/>
        <v>0</v>
      </c>
      <c r="EI55" s="4">
        <f t="shared" si="1782"/>
        <v>0</v>
      </c>
      <c r="EJ55" s="4">
        <f t="shared" si="1810"/>
        <v>0</v>
      </c>
      <c r="EK55" s="740">
        <f t="shared" si="1783"/>
        <v>0</v>
      </c>
      <c r="EL55" s="4">
        <f t="shared" si="1784"/>
        <v>0</v>
      </c>
      <c r="EM55" s="4">
        <f t="shared" si="1784"/>
        <v>0</v>
      </c>
      <c r="EN55" s="4">
        <f t="shared" si="1784"/>
        <v>0</v>
      </c>
      <c r="EO55" s="738">
        <f t="shared" si="1785"/>
        <v>0</v>
      </c>
      <c r="EP55" s="4">
        <f t="shared" si="1786"/>
        <v>0</v>
      </c>
      <c r="EQ55" s="4">
        <f t="shared" si="1786"/>
        <v>0</v>
      </c>
      <c r="ER55" s="4">
        <f t="shared" si="1811"/>
        <v>0</v>
      </c>
      <c r="ES55" s="740">
        <f t="shared" si="1787"/>
        <v>0</v>
      </c>
      <c r="ET55" s="4">
        <f t="shared" si="1788"/>
        <v>0</v>
      </c>
      <c r="EU55" s="4">
        <f t="shared" si="1788"/>
        <v>0</v>
      </c>
      <c r="EV55" s="4">
        <f t="shared" si="1788"/>
        <v>0</v>
      </c>
      <c r="EW55" s="738">
        <f t="shared" si="1789"/>
        <v>0</v>
      </c>
      <c r="EX55" s="4">
        <f t="shared" si="1790"/>
        <v>0</v>
      </c>
      <c r="EY55" s="4">
        <f t="shared" si="1790"/>
        <v>0</v>
      </c>
      <c r="EZ55" s="4">
        <f t="shared" si="1812"/>
        <v>0</v>
      </c>
      <c r="FA55" s="740">
        <f t="shared" si="1791"/>
        <v>0</v>
      </c>
      <c r="FB55" s="4">
        <f t="shared" si="1792"/>
        <v>0</v>
      </c>
      <c r="FC55" s="4">
        <f t="shared" si="1792"/>
        <v>0</v>
      </c>
      <c r="FD55" s="4">
        <f t="shared" si="1792"/>
        <v>0</v>
      </c>
    </row>
    <row r="56">
      <c r="A56" s="738">
        <f t="shared" si="1713"/>
        <v>0</v>
      </c>
      <c r="B56" s="4">
        <f t="shared" si="1714"/>
        <v>0</v>
      </c>
      <c r="C56" s="4">
        <f t="shared" si="1714"/>
        <v>0</v>
      </c>
      <c r="D56" s="4">
        <f t="shared" si="1793"/>
        <v>0</v>
      </c>
      <c r="E56" s="740">
        <f t="shared" si="1715"/>
        <v>0</v>
      </c>
      <c r="F56" s="4">
        <f t="shared" si="1716"/>
        <v>0</v>
      </c>
      <c r="G56" s="4">
        <f t="shared" si="1716"/>
        <v>0</v>
      </c>
      <c r="H56" s="4">
        <f t="shared" si="1716"/>
        <v>0</v>
      </c>
      <c r="I56" s="738">
        <f t="shared" si="1717"/>
        <v>0</v>
      </c>
      <c r="J56" s="4">
        <f t="shared" si="1718"/>
        <v>0</v>
      </c>
      <c r="K56" s="4">
        <f t="shared" si="1718"/>
        <v>0</v>
      </c>
      <c r="L56" s="4">
        <f t="shared" si="1794"/>
        <v>0</v>
      </c>
      <c r="M56" s="740">
        <f t="shared" si="1719"/>
        <v>0</v>
      </c>
      <c r="N56" s="4">
        <f t="shared" si="1720"/>
        <v>0</v>
      </c>
      <c r="O56" s="4">
        <f t="shared" si="1720"/>
        <v>0</v>
      </c>
      <c r="P56" s="4">
        <f t="shared" si="1720"/>
        <v>0</v>
      </c>
      <c r="Q56" s="738">
        <f t="shared" si="1721"/>
        <v>0</v>
      </c>
      <c r="R56" s="4">
        <f t="shared" si="1722"/>
        <v>0</v>
      </c>
      <c r="S56" s="4">
        <f t="shared" si="1722"/>
        <v>0</v>
      </c>
      <c r="T56" s="4">
        <f t="shared" si="1795"/>
        <v>0</v>
      </c>
      <c r="U56" s="740">
        <f t="shared" si="1723"/>
        <v>0</v>
      </c>
      <c r="V56" s="4">
        <f t="shared" si="1724"/>
        <v>0</v>
      </c>
      <c r="W56" s="4">
        <f t="shared" si="1724"/>
        <v>0</v>
      </c>
      <c r="X56" s="4">
        <f t="shared" si="1724"/>
        <v>0</v>
      </c>
      <c r="Y56" s="738">
        <f t="shared" si="1725"/>
        <v>0</v>
      </c>
      <c r="Z56" s="4">
        <f t="shared" si="1726"/>
        <v>0</v>
      </c>
      <c r="AA56" s="4">
        <f t="shared" si="1726"/>
        <v>0</v>
      </c>
      <c r="AB56" s="4">
        <f t="shared" si="1796"/>
        <v>0</v>
      </c>
      <c r="AC56" s="740">
        <f t="shared" si="1727"/>
        <v>0</v>
      </c>
      <c r="AD56" s="4">
        <f t="shared" si="1728"/>
        <v>0</v>
      </c>
      <c r="AE56" s="4">
        <f t="shared" si="1728"/>
        <v>0</v>
      </c>
      <c r="AF56" s="4">
        <f t="shared" si="1728"/>
        <v>0</v>
      </c>
      <c r="AG56" s="738">
        <f t="shared" si="1729"/>
        <v>0</v>
      </c>
      <c r="AH56" s="4">
        <f t="shared" si="1730"/>
        <v>0</v>
      </c>
      <c r="AI56" s="4">
        <f t="shared" si="1730"/>
        <v>0</v>
      </c>
      <c r="AJ56" s="4">
        <f t="shared" si="1797"/>
        <v>0</v>
      </c>
      <c r="AK56" s="740">
        <f t="shared" si="1731"/>
        <v>0</v>
      </c>
      <c r="AL56" s="4">
        <f t="shared" si="1732"/>
        <v>0</v>
      </c>
      <c r="AM56" s="4">
        <f t="shared" si="1732"/>
        <v>0</v>
      </c>
      <c r="AN56" s="4">
        <f t="shared" si="1732"/>
        <v>0</v>
      </c>
      <c r="AO56" s="738">
        <f t="shared" si="1733"/>
        <v>0</v>
      </c>
      <c r="AP56" s="4">
        <f t="shared" si="1734"/>
        <v>0</v>
      </c>
      <c r="AQ56" s="4">
        <f t="shared" si="1734"/>
        <v>0</v>
      </c>
      <c r="AR56" s="4">
        <f t="shared" si="1798"/>
        <v>0</v>
      </c>
      <c r="AS56" s="740">
        <f t="shared" si="1735"/>
        <v>0</v>
      </c>
      <c r="AT56" s="4">
        <f t="shared" si="1736"/>
        <v>0</v>
      </c>
      <c r="AU56" s="4">
        <f t="shared" si="1736"/>
        <v>0</v>
      </c>
      <c r="AV56" s="4">
        <f t="shared" si="1736"/>
        <v>0</v>
      </c>
      <c r="AW56" s="738">
        <f t="shared" si="1737"/>
        <v>0</v>
      </c>
      <c r="AX56" s="4">
        <f t="shared" si="1738"/>
        <v>0</v>
      </c>
      <c r="AY56" s="4">
        <f t="shared" si="1738"/>
        <v>0</v>
      </c>
      <c r="AZ56" s="4">
        <f t="shared" si="1799"/>
        <v>0</v>
      </c>
      <c r="BA56" s="740">
        <f t="shared" si="1739"/>
        <v>0</v>
      </c>
      <c r="BB56" s="4">
        <f t="shared" si="1740"/>
        <v>0</v>
      </c>
      <c r="BC56" s="4">
        <f t="shared" si="1740"/>
        <v>0</v>
      </c>
      <c r="BD56" s="4">
        <f t="shared" si="1740"/>
        <v>0</v>
      </c>
      <c r="BE56" s="738">
        <f t="shared" si="1741"/>
        <v>0</v>
      </c>
      <c r="BF56" s="4">
        <f t="shared" si="1742"/>
        <v>0</v>
      </c>
      <c r="BG56" s="4">
        <f t="shared" si="1742"/>
        <v>0</v>
      </c>
      <c r="BH56" s="4">
        <f t="shared" si="1800"/>
        <v>0</v>
      </c>
      <c r="BI56" s="740">
        <f t="shared" si="1743"/>
        <v>0</v>
      </c>
      <c r="BJ56" s="4">
        <f t="shared" si="1744"/>
        <v>0</v>
      </c>
      <c r="BK56" s="4">
        <f t="shared" si="1744"/>
        <v>0</v>
      </c>
      <c r="BL56" s="4">
        <f t="shared" si="1744"/>
        <v>0</v>
      </c>
      <c r="BM56" s="738">
        <f t="shared" si="1745"/>
        <v>0</v>
      </c>
      <c r="BN56" s="4">
        <f t="shared" si="1746"/>
        <v>0</v>
      </c>
      <c r="BO56" s="4">
        <f t="shared" si="1746"/>
        <v>0</v>
      </c>
      <c r="BP56" s="4">
        <f t="shared" si="1801"/>
        <v>0</v>
      </c>
      <c r="BQ56" s="740">
        <f t="shared" si="1747"/>
        <v>0</v>
      </c>
      <c r="BR56" s="4">
        <f t="shared" si="1748"/>
        <v>0</v>
      </c>
      <c r="BS56" s="4">
        <f t="shared" si="1748"/>
        <v>0</v>
      </c>
      <c r="BT56" s="4">
        <f t="shared" si="1748"/>
        <v>0</v>
      </c>
      <c r="BU56" s="738">
        <f t="shared" si="1749"/>
        <v>0</v>
      </c>
      <c r="BV56" s="4">
        <f t="shared" si="1750"/>
        <v>0</v>
      </c>
      <c r="BW56" s="4">
        <f t="shared" si="1750"/>
        <v>0</v>
      </c>
      <c r="BX56" s="4">
        <f t="shared" si="1802"/>
        <v>0</v>
      </c>
      <c r="BY56" s="740">
        <f t="shared" si="1751"/>
        <v>0</v>
      </c>
      <c r="BZ56" s="4">
        <f t="shared" si="1752"/>
        <v>0</v>
      </c>
      <c r="CA56" s="4">
        <f t="shared" si="1752"/>
        <v>0</v>
      </c>
      <c r="CB56" s="4">
        <f t="shared" si="1752"/>
        <v>0</v>
      </c>
      <c r="CC56" s="738">
        <f t="shared" si="1753"/>
        <v>0</v>
      </c>
      <c r="CD56" s="4">
        <f t="shared" si="1754"/>
        <v>0</v>
      </c>
      <c r="CE56" s="4">
        <f t="shared" si="1754"/>
        <v>0</v>
      </c>
      <c r="CF56" s="4">
        <f t="shared" si="1803"/>
        <v>0</v>
      </c>
      <c r="CG56" s="740">
        <f t="shared" si="1755"/>
        <v>0</v>
      </c>
      <c r="CH56" s="4">
        <f t="shared" si="1756"/>
        <v>0</v>
      </c>
      <c r="CI56" s="4">
        <f t="shared" si="1756"/>
        <v>0</v>
      </c>
      <c r="CJ56" s="4">
        <f t="shared" si="1756"/>
        <v>0</v>
      </c>
      <c r="CK56" s="738">
        <f t="shared" si="1757"/>
        <v>0</v>
      </c>
      <c r="CL56" s="4">
        <f t="shared" si="1758"/>
        <v>0</v>
      </c>
      <c r="CM56" s="4">
        <f t="shared" si="1758"/>
        <v>0</v>
      </c>
      <c r="CN56" s="4">
        <f t="shared" si="1804"/>
        <v>0</v>
      </c>
      <c r="CO56" s="740">
        <f t="shared" si="1759"/>
        <v>0</v>
      </c>
      <c r="CP56" s="4">
        <f t="shared" si="1760"/>
        <v>0</v>
      </c>
      <c r="CQ56" s="4">
        <f t="shared" si="1760"/>
        <v>0</v>
      </c>
      <c r="CR56" s="4">
        <f t="shared" si="1760"/>
        <v>0</v>
      </c>
      <c r="CS56" s="738">
        <f t="shared" si="1761"/>
        <v>0</v>
      </c>
      <c r="CT56" s="4">
        <f t="shared" si="1762"/>
        <v>0</v>
      </c>
      <c r="CU56" s="4">
        <f t="shared" si="1762"/>
        <v>0</v>
      </c>
      <c r="CV56" s="4">
        <f t="shared" si="1805"/>
        <v>0</v>
      </c>
      <c r="CW56" s="740">
        <f t="shared" si="1763"/>
        <v>0</v>
      </c>
      <c r="CX56" s="4">
        <f t="shared" si="1764"/>
        <v>0</v>
      </c>
      <c r="CY56" s="4">
        <f t="shared" si="1764"/>
        <v>0</v>
      </c>
      <c r="CZ56" s="4">
        <f t="shared" si="1764"/>
        <v>0</v>
      </c>
      <c r="DA56" s="738">
        <f t="shared" si="1765"/>
        <v>0</v>
      </c>
      <c r="DB56" s="4">
        <f t="shared" si="1766"/>
        <v>0</v>
      </c>
      <c r="DC56" s="4">
        <f t="shared" si="1766"/>
        <v>0</v>
      </c>
      <c r="DD56" s="4">
        <f t="shared" si="1806"/>
        <v>0</v>
      </c>
      <c r="DE56" s="740">
        <f t="shared" si="1767"/>
        <v>0</v>
      </c>
      <c r="DF56" s="4">
        <f t="shared" si="1768"/>
        <v>0</v>
      </c>
      <c r="DG56" s="4">
        <f t="shared" si="1768"/>
        <v>0</v>
      </c>
      <c r="DH56" s="4">
        <f t="shared" si="1768"/>
        <v>0</v>
      </c>
      <c r="DI56" s="738">
        <f t="shared" si="1769"/>
        <v>0</v>
      </c>
      <c r="DJ56" s="4">
        <f t="shared" si="1770"/>
        <v>0</v>
      </c>
      <c r="DK56" s="4">
        <f t="shared" si="1770"/>
        <v>0</v>
      </c>
      <c r="DL56" s="4">
        <f t="shared" si="1807"/>
        <v>0</v>
      </c>
      <c r="DM56" s="740">
        <f t="shared" si="1771"/>
        <v>0</v>
      </c>
      <c r="DN56" s="4">
        <f t="shared" si="1772"/>
        <v>0</v>
      </c>
      <c r="DO56" s="4">
        <f t="shared" si="1772"/>
        <v>0</v>
      </c>
      <c r="DP56" s="4">
        <f t="shared" si="1772"/>
        <v>0</v>
      </c>
      <c r="DQ56" s="738">
        <f t="shared" si="1773"/>
        <v>0</v>
      </c>
      <c r="DR56" s="4">
        <f t="shared" si="1774"/>
        <v>0</v>
      </c>
      <c r="DS56" s="4">
        <f t="shared" si="1774"/>
        <v>0</v>
      </c>
      <c r="DT56" s="4">
        <f t="shared" si="1808"/>
        <v>0</v>
      </c>
      <c r="DU56" s="740">
        <f t="shared" si="1775"/>
        <v>0</v>
      </c>
      <c r="DV56" s="4">
        <f t="shared" si="1776"/>
        <v>0</v>
      </c>
      <c r="DW56" s="4">
        <f t="shared" si="1776"/>
        <v>0</v>
      </c>
      <c r="DX56" s="4">
        <f t="shared" si="1776"/>
        <v>0</v>
      </c>
      <c r="DY56" s="738">
        <f t="shared" si="1777"/>
        <v>0</v>
      </c>
      <c r="DZ56" s="4">
        <f t="shared" si="1778"/>
        <v>0</v>
      </c>
      <c r="EA56" s="4">
        <f t="shared" si="1778"/>
        <v>0</v>
      </c>
      <c r="EB56" s="4">
        <f t="shared" si="1809"/>
        <v>0</v>
      </c>
      <c r="EC56" s="740">
        <f t="shared" si="1779"/>
        <v>0</v>
      </c>
      <c r="ED56" s="4">
        <f t="shared" si="1780"/>
        <v>0</v>
      </c>
      <c r="EE56" s="4">
        <f t="shared" si="1780"/>
        <v>0</v>
      </c>
      <c r="EF56" s="4">
        <f t="shared" si="1780"/>
        <v>0</v>
      </c>
      <c r="EG56" s="738">
        <f t="shared" si="1781"/>
        <v>0</v>
      </c>
      <c r="EH56" s="4">
        <f t="shared" si="1782"/>
        <v>0</v>
      </c>
      <c r="EI56" s="4">
        <f t="shared" si="1782"/>
        <v>0</v>
      </c>
      <c r="EJ56" s="4">
        <f t="shared" si="1810"/>
        <v>0</v>
      </c>
      <c r="EK56" s="740">
        <f t="shared" si="1783"/>
        <v>0</v>
      </c>
      <c r="EL56" s="4">
        <f t="shared" si="1784"/>
        <v>0</v>
      </c>
      <c r="EM56" s="4">
        <f t="shared" si="1784"/>
        <v>0</v>
      </c>
      <c r="EN56" s="4">
        <f t="shared" si="1784"/>
        <v>0</v>
      </c>
      <c r="EO56" s="738">
        <f t="shared" si="1785"/>
        <v>0</v>
      </c>
      <c r="EP56" s="4">
        <f t="shared" si="1786"/>
        <v>0</v>
      </c>
      <c r="EQ56" s="4">
        <f t="shared" si="1786"/>
        <v>0</v>
      </c>
      <c r="ER56" s="4">
        <f t="shared" si="1811"/>
        <v>0</v>
      </c>
      <c r="ES56" s="740">
        <f t="shared" si="1787"/>
        <v>0</v>
      </c>
      <c r="ET56" s="4">
        <f t="shared" si="1788"/>
        <v>0</v>
      </c>
      <c r="EU56" s="4">
        <f t="shared" si="1788"/>
        <v>0</v>
      </c>
      <c r="EV56" s="4">
        <f t="shared" si="1788"/>
        <v>0</v>
      </c>
      <c r="EW56" s="738">
        <f t="shared" si="1789"/>
        <v>0</v>
      </c>
      <c r="EX56" s="4">
        <f t="shared" si="1790"/>
        <v>0</v>
      </c>
      <c r="EY56" s="4">
        <f t="shared" si="1790"/>
        <v>0</v>
      </c>
      <c r="EZ56" s="4">
        <f t="shared" si="1812"/>
        <v>0</v>
      </c>
      <c r="FA56" s="740">
        <f t="shared" si="1791"/>
        <v>0</v>
      </c>
      <c r="FB56" s="4">
        <f t="shared" si="1792"/>
        <v>0</v>
      </c>
      <c r="FC56" s="4">
        <f t="shared" si="1792"/>
        <v>0</v>
      </c>
      <c r="FD56" s="4">
        <f t="shared" si="1792"/>
        <v>0</v>
      </c>
    </row>
    <row r="57">
      <c r="A57" s="738">
        <f t="shared" si="1713"/>
        <v>0</v>
      </c>
      <c r="B57" s="4">
        <f t="shared" si="1714"/>
        <v>0</v>
      </c>
      <c r="C57" s="4">
        <f t="shared" si="1714"/>
        <v>0</v>
      </c>
      <c r="D57" s="4">
        <f t="shared" si="1793"/>
        <v>0</v>
      </c>
      <c r="E57" s="740">
        <f t="shared" si="1715"/>
        <v>0</v>
      </c>
      <c r="F57" s="4">
        <f t="shared" si="1716"/>
        <v>0</v>
      </c>
      <c r="G57" s="4">
        <f t="shared" si="1716"/>
        <v>0</v>
      </c>
      <c r="H57" s="4">
        <f t="shared" si="1716"/>
        <v>0</v>
      </c>
      <c r="I57" s="738">
        <f t="shared" si="1717"/>
        <v>0</v>
      </c>
      <c r="J57" s="4">
        <f t="shared" si="1718"/>
        <v>0</v>
      </c>
      <c r="K57" s="4">
        <f t="shared" si="1718"/>
        <v>0</v>
      </c>
      <c r="L57" s="4">
        <f t="shared" si="1794"/>
        <v>0</v>
      </c>
      <c r="M57" s="740">
        <f t="shared" si="1719"/>
        <v>0</v>
      </c>
      <c r="N57" s="4">
        <f t="shared" si="1720"/>
        <v>0</v>
      </c>
      <c r="O57" s="4">
        <f t="shared" si="1720"/>
        <v>0</v>
      </c>
      <c r="P57" s="4">
        <f t="shared" si="1720"/>
        <v>0</v>
      </c>
      <c r="Q57" s="738">
        <f t="shared" si="1721"/>
        <v>0</v>
      </c>
      <c r="R57" s="4">
        <f t="shared" si="1722"/>
        <v>0</v>
      </c>
      <c r="S57" s="4">
        <f t="shared" si="1722"/>
        <v>0</v>
      </c>
      <c r="T57" s="4">
        <f t="shared" si="1795"/>
        <v>0</v>
      </c>
      <c r="U57" s="740">
        <f t="shared" si="1723"/>
        <v>0</v>
      </c>
      <c r="V57" s="4">
        <f t="shared" si="1724"/>
        <v>0</v>
      </c>
      <c r="W57" s="4">
        <f t="shared" si="1724"/>
        <v>0</v>
      </c>
      <c r="X57" s="4">
        <f t="shared" si="1724"/>
        <v>0</v>
      </c>
      <c r="Y57" s="738">
        <f t="shared" si="1725"/>
        <v>0</v>
      </c>
      <c r="Z57" s="4">
        <f t="shared" si="1726"/>
        <v>0</v>
      </c>
      <c r="AA57" s="4">
        <f t="shared" si="1726"/>
        <v>0</v>
      </c>
      <c r="AB57" s="4">
        <f t="shared" si="1796"/>
        <v>0</v>
      </c>
      <c r="AC57" s="740">
        <f t="shared" si="1727"/>
        <v>0</v>
      </c>
      <c r="AD57" s="4">
        <f t="shared" si="1728"/>
        <v>0</v>
      </c>
      <c r="AE57" s="4">
        <f t="shared" si="1728"/>
        <v>0</v>
      </c>
      <c r="AF57" s="4">
        <f t="shared" si="1728"/>
        <v>0</v>
      </c>
      <c r="AG57" s="738">
        <f t="shared" si="1729"/>
        <v>0</v>
      </c>
      <c r="AH57" s="4">
        <f t="shared" si="1730"/>
        <v>0</v>
      </c>
      <c r="AI57" s="4">
        <f t="shared" si="1730"/>
        <v>0</v>
      </c>
      <c r="AJ57" s="4">
        <f t="shared" si="1797"/>
        <v>0</v>
      </c>
      <c r="AK57" s="740">
        <f t="shared" si="1731"/>
        <v>0</v>
      </c>
      <c r="AL57" s="4">
        <f t="shared" si="1732"/>
        <v>0</v>
      </c>
      <c r="AM57" s="4">
        <f t="shared" si="1732"/>
        <v>0</v>
      </c>
      <c r="AN57" s="4">
        <f t="shared" si="1732"/>
        <v>0</v>
      </c>
      <c r="AO57" s="738">
        <f t="shared" si="1733"/>
        <v>0</v>
      </c>
      <c r="AP57" s="4">
        <f t="shared" si="1734"/>
        <v>0</v>
      </c>
      <c r="AQ57" s="4">
        <f t="shared" si="1734"/>
        <v>0</v>
      </c>
      <c r="AR57" s="4">
        <f t="shared" si="1798"/>
        <v>0</v>
      </c>
      <c r="AS57" s="740">
        <f t="shared" si="1735"/>
        <v>0</v>
      </c>
      <c r="AT57" s="4">
        <f t="shared" si="1736"/>
        <v>0</v>
      </c>
      <c r="AU57" s="4">
        <f t="shared" si="1736"/>
        <v>0</v>
      </c>
      <c r="AV57" s="4">
        <f t="shared" si="1736"/>
        <v>0</v>
      </c>
      <c r="AW57" s="738">
        <f t="shared" si="1737"/>
        <v>0</v>
      </c>
      <c r="AX57" s="4">
        <f t="shared" si="1738"/>
        <v>0</v>
      </c>
      <c r="AY57" s="4">
        <f t="shared" si="1738"/>
        <v>0</v>
      </c>
      <c r="AZ57" s="4">
        <f t="shared" si="1799"/>
        <v>0</v>
      </c>
      <c r="BA57" s="740">
        <f t="shared" si="1739"/>
        <v>0</v>
      </c>
      <c r="BB57" s="4">
        <f t="shared" si="1740"/>
        <v>0</v>
      </c>
      <c r="BC57" s="4">
        <f t="shared" si="1740"/>
        <v>0</v>
      </c>
      <c r="BD57" s="4">
        <f t="shared" si="1740"/>
        <v>0</v>
      </c>
      <c r="BE57" s="738">
        <f t="shared" si="1741"/>
        <v>0</v>
      </c>
      <c r="BF57" s="4">
        <f t="shared" si="1742"/>
        <v>0</v>
      </c>
      <c r="BG57" s="4">
        <f t="shared" si="1742"/>
        <v>0</v>
      </c>
      <c r="BH57" s="4">
        <f t="shared" si="1800"/>
        <v>0</v>
      </c>
      <c r="BI57" s="740">
        <f t="shared" si="1743"/>
        <v>0</v>
      </c>
      <c r="BJ57" s="4">
        <f t="shared" si="1744"/>
        <v>0</v>
      </c>
      <c r="BK57" s="4">
        <f t="shared" si="1744"/>
        <v>0</v>
      </c>
      <c r="BL57" s="4">
        <f t="shared" si="1744"/>
        <v>0</v>
      </c>
      <c r="BM57" s="738">
        <f t="shared" si="1745"/>
        <v>0</v>
      </c>
      <c r="BN57" s="4">
        <f t="shared" si="1746"/>
        <v>0</v>
      </c>
      <c r="BO57" s="4">
        <f t="shared" si="1746"/>
        <v>0</v>
      </c>
      <c r="BP57" s="4">
        <f t="shared" si="1801"/>
        <v>0</v>
      </c>
      <c r="BQ57" s="740">
        <f t="shared" si="1747"/>
        <v>0</v>
      </c>
      <c r="BR57" s="4">
        <f t="shared" si="1748"/>
        <v>0</v>
      </c>
      <c r="BS57" s="4">
        <f t="shared" si="1748"/>
        <v>0</v>
      </c>
      <c r="BT57" s="4">
        <f t="shared" si="1748"/>
        <v>0</v>
      </c>
      <c r="BU57" s="738">
        <f t="shared" si="1749"/>
        <v>0</v>
      </c>
      <c r="BV57" s="4">
        <f t="shared" si="1750"/>
        <v>0</v>
      </c>
      <c r="BW57" s="4">
        <f t="shared" si="1750"/>
        <v>0</v>
      </c>
      <c r="BX57" s="4">
        <f t="shared" si="1802"/>
        <v>0</v>
      </c>
      <c r="BY57" s="740">
        <f t="shared" si="1751"/>
        <v>0</v>
      </c>
      <c r="BZ57" s="4">
        <f t="shared" si="1752"/>
        <v>0</v>
      </c>
      <c r="CA57" s="4">
        <f t="shared" si="1752"/>
        <v>0</v>
      </c>
      <c r="CB57" s="4">
        <f t="shared" si="1752"/>
        <v>0</v>
      </c>
      <c r="CC57" s="738">
        <f t="shared" si="1753"/>
        <v>0</v>
      </c>
      <c r="CD57" s="4">
        <f t="shared" si="1754"/>
        <v>0</v>
      </c>
      <c r="CE57" s="4">
        <f t="shared" si="1754"/>
        <v>0</v>
      </c>
      <c r="CF57" s="4">
        <f t="shared" si="1803"/>
        <v>0</v>
      </c>
      <c r="CG57" s="740">
        <f t="shared" si="1755"/>
        <v>0</v>
      </c>
      <c r="CH57" s="4">
        <f t="shared" si="1756"/>
        <v>0</v>
      </c>
      <c r="CI57" s="4">
        <f t="shared" si="1756"/>
        <v>0</v>
      </c>
      <c r="CJ57" s="4">
        <f t="shared" si="1756"/>
        <v>0</v>
      </c>
      <c r="CK57" s="738">
        <f t="shared" si="1757"/>
        <v>0</v>
      </c>
      <c r="CL57" s="4">
        <f t="shared" si="1758"/>
        <v>0</v>
      </c>
      <c r="CM57" s="4">
        <f t="shared" si="1758"/>
        <v>0</v>
      </c>
      <c r="CN57" s="4">
        <f t="shared" si="1804"/>
        <v>0</v>
      </c>
      <c r="CO57" s="740">
        <f t="shared" si="1759"/>
        <v>0</v>
      </c>
      <c r="CP57" s="4">
        <f t="shared" si="1760"/>
        <v>0</v>
      </c>
      <c r="CQ57" s="4">
        <f t="shared" si="1760"/>
        <v>0</v>
      </c>
      <c r="CR57" s="4">
        <f t="shared" si="1760"/>
        <v>0</v>
      </c>
      <c r="CS57" s="738">
        <f t="shared" si="1761"/>
        <v>0</v>
      </c>
      <c r="CT57" s="4">
        <f t="shared" si="1762"/>
        <v>0</v>
      </c>
      <c r="CU57" s="4">
        <f t="shared" si="1762"/>
        <v>0</v>
      </c>
      <c r="CV57" s="4">
        <f t="shared" si="1805"/>
        <v>0</v>
      </c>
      <c r="CW57" s="740">
        <f t="shared" si="1763"/>
        <v>0</v>
      </c>
      <c r="CX57" s="4">
        <f t="shared" si="1764"/>
        <v>0</v>
      </c>
      <c r="CY57" s="4">
        <f t="shared" si="1764"/>
        <v>0</v>
      </c>
      <c r="CZ57" s="4">
        <f t="shared" si="1764"/>
        <v>0</v>
      </c>
      <c r="DA57" s="738">
        <f t="shared" si="1765"/>
        <v>0</v>
      </c>
      <c r="DB57" s="4">
        <f t="shared" si="1766"/>
        <v>0</v>
      </c>
      <c r="DC57" s="4">
        <f t="shared" si="1766"/>
        <v>0</v>
      </c>
      <c r="DD57" s="4">
        <f t="shared" si="1806"/>
        <v>0</v>
      </c>
      <c r="DE57" s="740">
        <f t="shared" si="1767"/>
        <v>0</v>
      </c>
      <c r="DF57" s="4">
        <f t="shared" si="1768"/>
        <v>0</v>
      </c>
      <c r="DG57" s="4">
        <f t="shared" si="1768"/>
        <v>0</v>
      </c>
      <c r="DH57" s="4">
        <f t="shared" si="1768"/>
        <v>0</v>
      </c>
      <c r="DI57" s="738">
        <f t="shared" si="1769"/>
        <v>0</v>
      </c>
      <c r="DJ57" s="4">
        <f t="shared" si="1770"/>
        <v>0</v>
      </c>
      <c r="DK57" s="4">
        <f t="shared" si="1770"/>
        <v>0</v>
      </c>
      <c r="DL57" s="4">
        <f t="shared" si="1807"/>
        <v>0</v>
      </c>
      <c r="DM57" s="740">
        <f t="shared" si="1771"/>
        <v>0</v>
      </c>
      <c r="DN57" s="4">
        <f t="shared" si="1772"/>
        <v>0</v>
      </c>
      <c r="DO57" s="4">
        <f t="shared" si="1772"/>
        <v>0</v>
      </c>
      <c r="DP57" s="4">
        <f t="shared" si="1772"/>
        <v>0</v>
      </c>
      <c r="DQ57" s="738">
        <f t="shared" si="1773"/>
        <v>0</v>
      </c>
      <c r="DR57" s="4">
        <f t="shared" si="1774"/>
        <v>0</v>
      </c>
      <c r="DS57" s="4">
        <f t="shared" si="1774"/>
        <v>0</v>
      </c>
      <c r="DT57" s="4">
        <f t="shared" si="1808"/>
        <v>0</v>
      </c>
      <c r="DU57" s="740">
        <f t="shared" si="1775"/>
        <v>0</v>
      </c>
      <c r="DV57" s="4">
        <f t="shared" si="1776"/>
        <v>0</v>
      </c>
      <c r="DW57" s="4">
        <f t="shared" si="1776"/>
        <v>0</v>
      </c>
      <c r="DX57" s="4">
        <f t="shared" si="1776"/>
        <v>0</v>
      </c>
      <c r="DY57" s="738">
        <f t="shared" si="1777"/>
        <v>0</v>
      </c>
      <c r="DZ57" s="4">
        <f t="shared" si="1778"/>
        <v>0</v>
      </c>
      <c r="EA57" s="4">
        <f t="shared" si="1778"/>
        <v>0</v>
      </c>
      <c r="EB57" s="4">
        <f t="shared" si="1809"/>
        <v>0</v>
      </c>
      <c r="EC57" s="740">
        <f t="shared" si="1779"/>
        <v>0</v>
      </c>
      <c r="ED57" s="4">
        <f t="shared" si="1780"/>
        <v>0</v>
      </c>
      <c r="EE57" s="4">
        <f t="shared" si="1780"/>
        <v>0</v>
      </c>
      <c r="EF57" s="4">
        <f t="shared" si="1780"/>
        <v>0</v>
      </c>
      <c r="EG57" s="738">
        <f t="shared" si="1781"/>
        <v>0</v>
      </c>
      <c r="EH57" s="4">
        <f t="shared" si="1782"/>
        <v>0</v>
      </c>
      <c r="EI57" s="4">
        <f t="shared" si="1782"/>
        <v>0</v>
      </c>
      <c r="EJ57" s="4">
        <f t="shared" si="1810"/>
        <v>0</v>
      </c>
      <c r="EK57" s="740">
        <f t="shared" si="1783"/>
        <v>0</v>
      </c>
      <c r="EL57" s="4">
        <f t="shared" si="1784"/>
        <v>0</v>
      </c>
      <c r="EM57" s="4">
        <f t="shared" si="1784"/>
        <v>0</v>
      </c>
      <c r="EN57" s="4">
        <f t="shared" si="1784"/>
        <v>0</v>
      </c>
      <c r="EO57" s="738">
        <f t="shared" si="1785"/>
        <v>0</v>
      </c>
      <c r="EP57" s="4">
        <f t="shared" si="1786"/>
        <v>0</v>
      </c>
      <c r="EQ57" s="4">
        <f t="shared" si="1786"/>
        <v>0</v>
      </c>
      <c r="ER57" s="4">
        <f t="shared" si="1811"/>
        <v>0</v>
      </c>
      <c r="ES57" s="740">
        <f t="shared" si="1787"/>
        <v>0</v>
      </c>
      <c r="ET57" s="4">
        <f t="shared" si="1788"/>
        <v>0</v>
      </c>
      <c r="EU57" s="4">
        <f t="shared" si="1788"/>
        <v>0</v>
      </c>
      <c r="EV57" s="4">
        <f t="shared" si="1788"/>
        <v>0</v>
      </c>
      <c r="EW57" s="738">
        <f t="shared" si="1789"/>
        <v>0</v>
      </c>
      <c r="EX57" s="4">
        <f t="shared" si="1790"/>
        <v>0</v>
      </c>
      <c r="EY57" s="4">
        <f t="shared" si="1790"/>
        <v>0</v>
      </c>
      <c r="EZ57" s="4">
        <f t="shared" si="1812"/>
        <v>0</v>
      </c>
      <c r="FA57" s="740">
        <f t="shared" si="1791"/>
        <v>0</v>
      </c>
      <c r="FB57" s="4">
        <f t="shared" si="1792"/>
        <v>0</v>
      </c>
      <c r="FC57" s="4">
        <f t="shared" si="1792"/>
        <v>0</v>
      </c>
      <c r="FD57" s="4">
        <f t="shared" si="1792"/>
        <v>0</v>
      </c>
    </row>
    <row r="58">
      <c r="A58" s="738">
        <f t="shared" si="1713"/>
        <v>0</v>
      </c>
      <c r="B58" s="4">
        <f t="shared" si="1714"/>
        <v>0</v>
      </c>
      <c r="C58" s="4">
        <f t="shared" si="1714"/>
        <v>0</v>
      </c>
      <c r="D58" s="4">
        <f t="shared" si="1793"/>
        <v>0</v>
      </c>
      <c r="E58" s="740">
        <f t="shared" si="1715"/>
        <v>0</v>
      </c>
      <c r="F58" s="4">
        <f t="shared" si="1716"/>
        <v>0</v>
      </c>
      <c r="G58" s="4">
        <f t="shared" si="1716"/>
        <v>0</v>
      </c>
      <c r="H58" s="4">
        <f t="shared" si="1716"/>
        <v>0</v>
      </c>
      <c r="I58" s="738">
        <f t="shared" si="1717"/>
        <v>0</v>
      </c>
      <c r="J58" s="4">
        <f t="shared" si="1718"/>
        <v>0</v>
      </c>
      <c r="K58" s="4">
        <f t="shared" si="1718"/>
        <v>0</v>
      </c>
      <c r="L58" s="4">
        <f t="shared" si="1794"/>
        <v>0</v>
      </c>
      <c r="M58" s="740">
        <f t="shared" si="1719"/>
        <v>0</v>
      </c>
      <c r="N58" s="4">
        <f t="shared" si="1720"/>
        <v>0</v>
      </c>
      <c r="O58" s="4">
        <f t="shared" si="1720"/>
        <v>0</v>
      </c>
      <c r="P58" s="4">
        <f t="shared" si="1720"/>
        <v>0</v>
      </c>
      <c r="Q58" s="738">
        <f t="shared" si="1721"/>
        <v>0</v>
      </c>
      <c r="R58" s="4">
        <f t="shared" si="1722"/>
        <v>0</v>
      </c>
      <c r="S58" s="4">
        <f t="shared" si="1722"/>
        <v>0</v>
      </c>
      <c r="T58" s="4">
        <f t="shared" si="1795"/>
        <v>0</v>
      </c>
      <c r="U58" s="740">
        <f t="shared" si="1723"/>
        <v>0</v>
      </c>
      <c r="V58" s="4">
        <f t="shared" si="1724"/>
        <v>0</v>
      </c>
      <c r="W58" s="4">
        <f t="shared" si="1724"/>
        <v>0</v>
      </c>
      <c r="X58" s="4">
        <f t="shared" si="1724"/>
        <v>0</v>
      </c>
      <c r="Y58" s="738">
        <f t="shared" si="1725"/>
        <v>0</v>
      </c>
      <c r="Z58" s="4">
        <f t="shared" si="1726"/>
        <v>0</v>
      </c>
      <c r="AA58" s="4">
        <f t="shared" si="1726"/>
        <v>0</v>
      </c>
      <c r="AB58" s="4">
        <f t="shared" si="1796"/>
        <v>0</v>
      </c>
      <c r="AC58" s="740">
        <f t="shared" si="1727"/>
        <v>0</v>
      </c>
      <c r="AD58" s="4">
        <f t="shared" si="1728"/>
        <v>0</v>
      </c>
      <c r="AE58" s="4">
        <f t="shared" si="1728"/>
        <v>0</v>
      </c>
      <c r="AF58" s="4">
        <f t="shared" si="1728"/>
        <v>0</v>
      </c>
      <c r="AG58" s="738">
        <f t="shared" si="1729"/>
        <v>0</v>
      </c>
      <c r="AH58" s="4">
        <f t="shared" si="1730"/>
        <v>0</v>
      </c>
      <c r="AI58" s="4">
        <f t="shared" si="1730"/>
        <v>0</v>
      </c>
      <c r="AJ58" s="4">
        <f t="shared" si="1797"/>
        <v>0</v>
      </c>
      <c r="AK58" s="740">
        <f t="shared" si="1731"/>
        <v>0</v>
      </c>
      <c r="AL58" s="4">
        <f t="shared" si="1732"/>
        <v>0</v>
      </c>
      <c r="AM58" s="4">
        <f t="shared" si="1732"/>
        <v>0</v>
      </c>
      <c r="AN58" s="4">
        <f t="shared" si="1732"/>
        <v>0</v>
      </c>
      <c r="AO58" s="738">
        <f t="shared" si="1733"/>
        <v>0</v>
      </c>
      <c r="AP58" s="4">
        <f t="shared" si="1734"/>
        <v>0</v>
      </c>
      <c r="AQ58" s="4">
        <f t="shared" si="1734"/>
        <v>0</v>
      </c>
      <c r="AR58" s="4">
        <f t="shared" si="1798"/>
        <v>0</v>
      </c>
      <c r="AS58" s="740">
        <f t="shared" si="1735"/>
        <v>0</v>
      </c>
      <c r="AT58" s="4">
        <f t="shared" si="1736"/>
        <v>0</v>
      </c>
      <c r="AU58" s="4">
        <f t="shared" si="1736"/>
        <v>0</v>
      </c>
      <c r="AV58" s="4">
        <f t="shared" si="1736"/>
        <v>0</v>
      </c>
      <c r="AW58" s="738">
        <f t="shared" si="1737"/>
        <v>0</v>
      </c>
      <c r="AX58" s="4">
        <f t="shared" si="1738"/>
        <v>0</v>
      </c>
      <c r="AY58" s="4">
        <f t="shared" si="1738"/>
        <v>0</v>
      </c>
      <c r="AZ58" s="4">
        <f t="shared" si="1799"/>
        <v>0</v>
      </c>
      <c r="BA58" s="740">
        <f t="shared" si="1739"/>
        <v>0</v>
      </c>
      <c r="BB58" s="4">
        <f t="shared" si="1740"/>
        <v>0</v>
      </c>
      <c r="BC58" s="4">
        <f t="shared" si="1740"/>
        <v>0</v>
      </c>
      <c r="BD58" s="4">
        <f t="shared" si="1740"/>
        <v>0</v>
      </c>
      <c r="BE58" s="738">
        <f t="shared" si="1741"/>
        <v>0</v>
      </c>
      <c r="BF58" s="4">
        <f t="shared" si="1742"/>
        <v>0</v>
      </c>
      <c r="BG58" s="4">
        <f t="shared" si="1742"/>
        <v>0</v>
      </c>
      <c r="BH58" s="4">
        <f t="shared" si="1800"/>
        <v>0</v>
      </c>
      <c r="BI58" s="740">
        <f t="shared" si="1743"/>
        <v>0</v>
      </c>
      <c r="BJ58" s="4">
        <f t="shared" si="1744"/>
        <v>0</v>
      </c>
      <c r="BK58" s="4">
        <f t="shared" si="1744"/>
        <v>0</v>
      </c>
      <c r="BL58" s="4">
        <f t="shared" si="1744"/>
        <v>0</v>
      </c>
      <c r="BM58" s="738">
        <f t="shared" si="1745"/>
        <v>0</v>
      </c>
      <c r="BN58" s="4">
        <f t="shared" si="1746"/>
        <v>0</v>
      </c>
      <c r="BO58" s="4">
        <f t="shared" si="1746"/>
        <v>0</v>
      </c>
      <c r="BP58" s="4">
        <f t="shared" si="1801"/>
        <v>0</v>
      </c>
      <c r="BQ58" s="740">
        <f t="shared" si="1747"/>
        <v>0</v>
      </c>
      <c r="BR58" s="4">
        <f t="shared" si="1748"/>
        <v>0</v>
      </c>
      <c r="BS58" s="4">
        <f t="shared" si="1748"/>
        <v>0</v>
      </c>
      <c r="BT58" s="4">
        <f t="shared" si="1748"/>
        <v>0</v>
      </c>
      <c r="BU58" s="738">
        <f t="shared" si="1749"/>
        <v>0</v>
      </c>
      <c r="BV58" s="4">
        <f t="shared" si="1750"/>
        <v>0</v>
      </c>
      <c r="BW58" s="4">
        <f t="shared" si="1750"/>
        <v>0</v>
      </c>
      <c r="BX58" s="4">
        <f t="shared" si="1802"/>
        <v>0</v>
      </c>
      <c r="BY58" s="740">
        <f t="shared" si="1751"/>
        <v>0</v>
      </c>
      <c r="BZ58" s="4">
        <f t="shared" si="1752"/>
        <v>0</v>
      </c>
      <c r="CA58" s="4">
        <f t="shared" si="1752"/>
        <v>0</v>
      </c>
      <c r="CB58" s="4">
        <f t="shared" si="1752"/>
        <v>0</v>
      </c>
      <c r="CC58" s="738">
        <f t="shared" si="1753"/>
        <v>0</v>
      </c>
      <c r="CD58" s="4">
        <f t="shared" si="1754"/>
        <v>0</v>
      </c>
      <c r="CE58" s="4">
        <f t="shared" si="1754"/>
        <v>0</v>
      </c>
      <c r="CF58" s="4">
        <f t="shared" si="1803"/>
        <v>0</v>
      </c>
      <c r="CG58" s="740">
        <f t="shared" si="1755"/>
        <v>0</v>
      </c>
      <c r="CH58" s="4">
        <f t="shared" si="1756"/>
        <v>0</v>
      </c>
      <c r="CI58" s="4">
        <f t="shared" si="1756"/>
        <v>0</v>
      </c>
      <c r="CJ58" s="4">
        <f t="shared" si="1756"/>
        <v>0</v>
      </c>
      <c r="CK58" s="738">
        <f t="shared" si="1757"/>
        <v>0</v>
      </c>
      <c r="CL58" s="4">
        <f t="shared" si="1758"/>
        <v>0</v>
      </c>
      <c r="CM58" s="4">
        <f t="shared" si="1758"/>
        <v>0</v>
      </c>
      <c r="CN58" s="4">
        <f t="shared" si="1804"/>
        <v>0</v>
      </c>
      <c r="CO58" s="740">
        <f t="shared" si="1759"/>
        <v>0</v>
      </c>
      <c r="CP58" s="4">
        <f t="shared" si="1760"/>
        <v>0</v>
      </c>
      <c r="CQ58" s="4">
        <f t="shared" si="1760"/>
        <v>0</v>
      </c>
      <c r="CR58" s="4">
        <f t="shared" si="1760"/>
        <v>0</v>
      </c>
      <c r="CS58" s="738">
        <f t="shared" si="1761"/>
        <v>0</v>
      </c>
      <c r="CT58" s="4">
        <f t="shared" si="1762"/>
        <v>0</v>
      </c>
      <c r="CU58" s="4">
        <f t="shared" si="1762"/>
        <v>0</v>
      </c>
      <c r="CV58" s="4">
        <f t="shared" si="1805"/>
        <v>0</v>
      </c>
      <c r="CW58" s="740">
        <f t="shared" si="1763"/>
        <v>0</v>
      </c>
      <c r="CX58" s="4">
        <f t="shared" si="1764"/>
        <v>0</v>
      </c>
      <c r="CY58" s="4">
        <f t="shared" si="1764"/>
        <v>0</v>
      </c>
      <c r="CZ58" s="4">
        <f t="shared" si="1764"/>
        <v>0</v>
      </c>
      <c r="DA58" s="738">
        <f t="shared" si="1765"/>
        <v>0</v>
      </c>
      <c r="DB58" s="4">
        <f t="shared" si="1766"/>
        <v>0</v>
      </c>
      <c r="DC58" s="4">
        <f t="shared" si="1766"/>
        <v>0</v>
      </c>
      <c r="DD58" s="4">
        <f t="shared" si="1806"/>
        <v>0</v>
      </c>
      <c r="DE58" s="740">
        <f t="shared" si="1767"/>
        <v>0</v>
      </c>
      <c r="DF58" s="4">
        <f t="shared" si="1768"/>
        <v>0</v>
      </c>
      <c r="DG58" s="4">
        <f t="shared" si="1768"/>
        <v>0</v>
      </c>
      <c r="DH58" s="4">
        <f t="shared" si="1768"/>
        <v>0</v>
      </c>
      <c r="DI58" s="738">
        <f t="shared" si="1769"/>
        <v>0</v>
      </c>
      <c r="DJ58" s="4">
        <f t="shared" si="1770"/>
        <v>0</v>
      </c>
      <c r="DK58" s="4">
        <f t="shared" si="1770"/>
        <v>0</v>
      </c>
      <c r="DL58" s="4">
        <f t="shared" si="1807"/>
        <v>0</v>
      </c>
      <c r="DM58" s="740">
        <f t="shared" si="1771"/>
        <v>0</v>
      </c>
      <c r="DN58" s="4">
        <f t="shared" si="1772"/>
        <v>0</v>
      </c>
      <c r="DO58" s="4">
        <f t="shared" si="1772"/>
        <v>0</v>
      </c>
      <c r="DP58" s="4">
        <f t="shared" si="1772"/>
        <v>0</v>
      </c>
      <c r="DQ58" s="738">
        <f t="shared" si="1773"/>
        <v>0</v>
      </c>
      <c r="DR58" s="4">
        <f t="shared" si="1774"/>
        <v>0</v>
      </c>
      <c r="DS58" s="4">
        <f t="shared" si="1774"/>
        <v>0</v>
      </c>
      <c r="DT58" s="4">
        <f t="shared" si="1808"/>
        <v>0</v>
      </c>
      <c r="DU58" s="740">
        <f t="shared" si="1775"/>
        <v>0</v>
      </c>
      <c r="DV58" s="4">
        <f t="shared" si="1776"/>
        <v>0</v>
      </c>
      <c r="DW58" s="4">
        <f t="shared" si="1776"/>
        <v>0</v>
      </c>
      <c r="DX58" s="4">
        <f t="shared" si="1776"/>
        <v>0</v>
      </c>
      <c r="DY58" s="738">
        <f t="shared" si="1777"/>
        <v>0</v>
      </c>
      <c r="DZ58" s="4">
        <f t="shared" si="1778"/>
        <v>0</v>
      </c>
      <c r="EA58" s="4">
        <f t="shared" si="1778"/>
        <v>0</v>
      </c>
      <c r="EB58" s="4">
        <f t="shared" si="1809"/>
        <v>0</v>
      </c>
      <c r="EC58" s="740">
        <f t="shared" si="1779"/>
        <v>0</v>
      </c>
      <c r="ED58" s="4">
        <f t="shared" si="1780"/>
        <v>0</v>
      </c>
      <c r="EE58" s="4">
        <f t="shared" si="1780"/>
        <v>0</v>
      </c>
      <c r="EF58" s="4">
        <f t="shared" si="1780"/>
        <v>0</v>
      </c>
      <c r="EG58" s="738">
        <f t="shared" si="1781"/>
        <v>0</v>
      </c>
      <c r="EH58" s="4">
        <f t="shared" si="1782"/>
        <v>0</v>
      </c>
      <c r="EI58" s="4">
        <f t="shared" si="1782"/>
        <v>0</v>
      </c>
      <c r="EJ58" s="4">
        <f t="shared" si="1810"/>
        <v>0</v>
      </c>
      <c r="EK58" s="740">
        <f t="shared" si="1783"/>
        <v>0</v>
      </c>
      <c r="EL58" s="4">
        <f t="shared" si="1784"/>
        <v>0</v>
      </c>
      <c r="EM58" s="4">
        <f t="shared" si="1784"/>
        <v>0</v>
      </c>
      <c r="EN58" s="4">
        <f t="shared" si="1784"/>
        <v>0</v>
      </c>
      <c r="EO58" s="738">
        <f t="shared" si="1785"/>
        <v>0</v>
      </c>
      <c r="EP58" s="4">
        <f t="shared" si="1786"/>
        <v>0</v>
      </c>
      <c r="EQ58" s="4">
        <f t="shared" si="1786"/>
        <v>0</v>
      </c>
      <c r="ER58" s="4">
        <f t="shared" si="1811"/>
        <v>0</v>
      </c>
      <c r="ES58" s="740">
        <f t="shared" si="1787"/>
        <v>0</v>
      </c>
      <c r="ET58" s="4">
        <f t="shared" si="1788"/>
        <v>0</v>
      </c>
      <c r="EU58" s="4">
        <f t="shared" si="1788"/>
        <v>0</v>
      </c>
      <c r="EV58" s="4">
        <f t="shared" si="1788"/>
        <v>0</v>
      </c>
      <c r="EW58" s="738">
        <f t="shared" si="1789"/>
        <v>0</v>
      </c>
      <c r="EX58" s="4">
        <f t="shared" si="1790"/>
        <v>0</v>
      </c>
      <c r="EY58" s="4">
        <f t="shared" si="1790"/>
        <v>0</v>
      </c>
      <c r="EZ58" s="4">
        <f t="shared" si="1812"/>
        <v>0</v>
      </c>
      <c r="FA58" s="740">
        <f t="shared" si="1791"/>
        <v>0</v>
      </c>
      <c r="FB58" s="4">
        <f t="shared" si="1792"/>
        <v>0</v>
      </c>
      <c r="FC58" s="4">
        <f t="shared" si="1792"/>
        <v>0</v>
      </c>
      <c r="FD58" s="4">
        <f t="shared" si="1792"/>
        <v>0</v>
      </c>
    </row>
    <row r="59">
      <c r="A59" s="738">
        <f t="shared" si="1713"/>
        <v>0</v>
      </c>
      <c r="B59" s="4">
        <f t="shared" si="1714"/>
        <v>0</v>
      </c>
      <c r="C59" s="4">
        <f t="shared" si="1714"/>
        <v>0</v>
      </c>
      <c r="D59" s="4">
        <f t="shared" si="1793"/>
        <v>0</v>
      </c>
      <c r="E59" s="740">
        <f t="shared" si="1715"/>
        <v>0</v>
      </c>
      <c r="F59" s="4">
        <f t="shared" si="1716"/>
        <v>0</v>
      </c>
      <c r="G59" s="4">
        <f t="shared" si="1716"/>
        <v>0</v>
      </c>
      <c r="H59" s="4">
        <f t="shared" si="1716"/>
        <v>0</v>
      </c>
      <c r="I59" s="738">
        <f t="shared" si="1717"/>
        <v>0</v>
      </c>
      <c r="J59" s="4">
        <f t="shared" si="1718"/>
        <v>0</v>
      </c>
      <c r="K59" s="4">
        <f t="shared" si="1718"/>
        <v>0</v>
      </c>
      <c r="L59" s="4">
        <f t="shared" si="1794"/>
        <v>0</v>
      </c>
      <c r="M59" s="740">
        <f t="shared" si="1719"/>
        <v>0</v>
      </c>
      <c r="N59" s="4">
        <f t="shared" si="1720"/>
        <v>0</v>
      </c>
      <c r="O59" s="4">
        <f t="shared" si="1720"/>
        <v>0</v>
      </c>
      <c r="P59" s="4">
        <f t="shared" si="1720"/>
        <v>0</v>
      </c>
      <c r="Q59" s="738">
        <f t="shared" si="1721"/>
        <v>0</v>
      </c>
      <c r="R59" s="4">
        <f t="shared" si="1722"/>
        <v>0</v>
      </c>
      <c r="S59" s="4">
        <f t="shared" si="1722"/>
        <v>0</v>
      </c>
      <c r="T59" s="4">
        <f t="shared" si="1795"/>
        <v>0</v>
      </c>
      <c r="U59" s="740">
        <f t="shared" si="1723"/>
        <v>0</v>
      </c>
      <c r="V59" s="4">
        <f t="shared" si="1724"/>
        <v>0</v>
      </c>
      <c r="W59" s="4">
        <f t="shared" si="1724"/>
        <v>0</v>
      </c>
      <c r="X59" s="4">
        <f t="shared" si="1724"/>
        <v>0</v>
      </c>
      <c r="Y59" s="738">
        <f t="shared" si="1725"/>
        <v>0</v>
      </c>
      <c r="Z59" s="4">
        <f t="shared" si="1726"/>
        <v>0</v>
      </c>
      <c r="AA59" s="4">
        <f t="shared" si="1726"/>
        <v>0</v>
      </c>
      <c r="AB59" s="4">
        <f t="shared" si="1796"/>
        <v>0</v>
      </c>
      <c r="AC59" s="740">
        <f t="shared" si="1727"/>
        <v>0</v>
      </c>
      <c r="AD59" s="4">
        <f t="shared" si="1728"/>
        <v>0</v>
      </c>
      <c r="AE59" s="4">
        <f t="shared" si="1728"/>
        <v>0</v>
      </c>
      <c r="AF59" s="4">
        <f t="shared" si="1728"/>
        <v>0</v>
      </c>
      <c r="AG59" s="738">
        <f t="shared" si="1729"/>
        <v>0</v>
      </c>
      <c r="AH59" s="4">
        <f t="shared" si="1730"/>
        <v>0</v>
      </c>
      <c r="AI59" s="4">
        <f t="shared" si="1730"/>
        <v>0</v>
      </c>
      <c r="AJ59" s="4">
        <f t="shared" si="1797"/>
        <v>0</v>
      </c>
      <c r="AK59" s="740">
        <f t="shared" si="1731"/>
        <v>0</v>
      </c>
      <c r="AL59" s="4">
        <f t="shared" si="1732"/>
        <v>0</v>
      </c>
      <c r="AM59" s="4">
        <f t="shared" si="1732"/>
        <v>0</v>
      </c>
      <c r="AN59" s="4">
        <f t="shared" si="1732"/>
        <v>0</v>
      </c>
      <c r="AO59" s="738">
        <f t="shared" si="1733"/>
        <v>0</v>
      </c>
      <c r="AP59" s="4">
        <f t="shared" si="1734"/>
        <v>0</v>
      </c>
      <c r="AQ59" s="4">
        <f t="shared" si="1734"/>
        <v>0</v>
      </c>
      <c r="AR59" s="4">
        <f t="shared" si="1798"/>
        <v>0</v>
      </c>
      <c r="AS59" s="740">
        <f t="shared" si="1735"/>
        <v>0</v>
      </c>
      <c r="AT59" s="4">
        <f t="shared" si="1736"/>
        <v>0</v>
      </c>
      <c r="AU59" s="4">
        <f t="shared" si="1736"/>
        <v>0</v>
      </c>
      <c r="AV59" s="4">
        <f t="shared" si="1736"/>
        <v>0</v>
      </c>
      <c r="AW59" s="738">
        <f t="shared" si="1737"/>
        <v>0</v>
      </c>
      <c r="AX59" s="4">
        <f t="shared" si="1738"/>
        <v>0</v>
      </c>
      <c r="AY59" s="4">
        <f t="shared" si="1738"/>
        <v>0</v>
      </c>
      <c r="AZ59" s="4">
        <f t="shared" si="1799"/>
        <v>0</v>
      </c>
      <c r="BA59" s="740">
        <f t="shared" si="1739"/>
        <v>0</v>
      </c>
      <c r="BB59" s="4">
        <f t="shared" si="1740"/>
        <v>0</v>
      </c>
      <c r="BC59" s="4">
        <f t="shared" si="1740"/>
        <v>0</v>
      </c>
      <c r="BD59" s="4">
        <f t="shared" si="1740"/>
        <v>0</v>
      </c>
      <c r="BE59" s="738">
        <f t="shared" si="1741"/>
        <v>0</v>
      </c>
      <c r="BF59" s="4">
        <f t="shared" si="1742"/>
        <v>0</v>
      </c>
      <c r="BG59" s="4">
        <f t="shared" si="1742"/>
        <v>0</v>
      </c>
      <c r="BH59" s="4">
        <f t="shared" si="1800"/>
        <v>0</v>
      </c>
      <c r="BI59" s="740">
        <f t="shared" si="1743"/>
        <v>0</v>
      </c>
      <c r="BJ59" s="4">
        <f t="shared" si="1744"/>
        <v>0</v>
      </c>
      <c r="BK59" s="4">
        <f t="shared" si="1744"/>
        <v>0</v>
      </c>
      <c r="BL59" s="4">
        <f t="shared" si="1744"/>
        <v>0</v>
      </c>
      <c r="BM59" s="738">
        <f t="shared" si="1745"/>
        <v>0</v>
      </c>
      <c r="BN59" s="4">
        <f t="shared" si="1746"/>
        <v>0</v>
      </c>
      <c r="BO59" s="4">
        <f t="shared" si="1746"/>
        <v>0</v>
      </c>
      <c r="BP59" s="4">
        <f t="shared" si="1801"/>
        <v>0</v>
      </c>
      <c r="BQ59" s="740">
        <f t="shared" si="1747"/>
        <v>0</v>
      </c>
      <c r="BR59" s="4">
        <f t="shared" si="1748"/>
        <v>0</v>
      </c>
      <c r="BS59" s="4">
        <f t="shared" si="1748"/>
        <v>0</v>
      </c>
      <c r="BT59" s="4">
        <f t="shared" si="1748"/>
        <v>0</v>
      </c>
      <c r="BU59" s="738">
        <f t="shared" si="1749"/>
        <v>0</v>
      </c>
      <c r="BV59" s="4">
        <f t="shared" si="1750"/>
        <v>0</v>
      </c>
      <c r="BW59" s="4">
        <f t="shared" si="1750"/>
        <v>0</v>
      </c>
      <c r="BX59" s="4">
        <f t="shared" si="1802"/>
        <v>0</v>
      </c>
      <c r="BY59" s="740">
        <f t="shared" si="1751"/>
        <v>0</v>
      </c>
      <c r="BZ59" s="4">
        <f t="shared" si="1752"/>
        <v>0</v>
      </c>
      <c r="CA59" s="4">
        <f t="shared" si="1752"/>
        <v>0</v>
      </c>
      <c r="CB59" s="4">
        <f t="shared" si="1752"/>
        <v>0</v>
      </c>
      <c r="CC59" s="738">
        <f t="shared" si="1753"/>
        <v>0</v>
      </c>
      <c r="CD59" s="4">
        <f t="shared" si="1754"/>
        <v>0</v>
      </c>
      <c r="CE59" s="4">
        <f t="shared" si="1754"/>
        <v>0</v>
      </c>
      <c r="CF59" s="4">
        <f t="shared" si="1803"/>
        <v>0</v>
      </c>
      <c r="CG59" s="740">
        <f t="shared" si="1755"/>
        <v>0</v>
      </c>
      <c r="CH59" s="4">
        <f t="shared" si="1756"/>
        <v>0</v>
      </c>
      <c r="CI59" s="4">
        <f t="shared" si="1756"/>
        <v>0</v>
      </c>
      <c r="CJ59" s="4">
        <f t="shared" si="1756"/>
        <v>0</v>
      </c>
      <c r="CK59" s="738">
        <f t="shared" si="1757"/>
        <v>0</v>
      </c>
      <c r="CL59" s="4">
        <f t="shared" si="1758"/>
        <v>0</v>
      </c>
      <c r="CM59" s="4">
        <f t="shared" si="1758"/>
        <v>0</v>
      </c>
      <c r="CN59" s="4">
        <f t="shared" si="1804"/>
        <v>0</v>
      </c>
      <c r="CO59" s="740">
        <f t="shared" si="1759"/>
        <v>0</v>
      </c>
      <c r="CP59" s="4">
        <f t="shared" si="1760"/>
        <v>0</v>
      </c>
      <c r="CQ59" s="4">
        <f t="shared" si="1760"/>
        <v>0</v>
      </c>
      <c r="CR59" s="4">
        <f t="shared" si="1760"/>
        <v>0</v>
      </c>
      <c r="CS59" s="738">
        <f t="shared" si="1761"/>
        <v>0</v>
      </c>
      <c r="CT59" s="4">
        <f t="shared" si="1762"/>
        <v>0</v>
      </c>
      <c r="CU59" s="4">
        <f t="shared" si="1762"/>
        <v>0</v>
      </c>
      <c r="CV59" s="4">
        <f t="shared" si="1805"/>
        <v>0</v>
      </c>
      <c r="CW59" s="740">
        <f t="shared" si="1763"/>
        <v>0</v>
      </c>
      <c r="CX59" s="4">
        <f t="shared" si="1764"/>
        <v>0</v>
      </c>
      <c r="CY59" s="4">
        <f t="shared" si="1764"/>
        <v>0</v>
      </c>
      <c r="CZ59" s="4">
        <f t="shared" si="1764"/>
        <v>0</v>
      </c>
      <c r="DA59" s="738">
        <f t="shared" si="1765"/>
        <v>0</v>
      </c>
      <c r="DB59" s="4">
        <f t="shared" si="1766"/>
        <v>0</v>
      </c>
      <c r="DC59" s="4">
        <f t="shared" si="1766"/>
        <v>0</v>
      </c>
      <c r="DD59" s="4">
        <f t="shared" si="1806"/>
        <v>0</v>
      </c>
      <c r="DE59" s="740">
        <f t="shared" si="1767"/>
        <v>0</v>
      </c>
      <c r="DF59" s="4">
        <f t="shared" si="1768"/>
        <v>0</v>
      </c>
      <c r="DG59" s="4">
        <f t="shared" si="1768"/>
        <v>0</v>
      </c>
      <c r="DH59" s="4">
        <f t="shared" si="1768"/>
        <v>0</v>
      </c>
      <c r="DI59" s="738">
        <f t="shared" si="1769"/>
        <v>0</v>
      </c>
      <c r="DJ59" s="4">
        <f t="shared" si="1770"/>
        <v>0</v>
      </c>
      <c r="DK59" s="4">
        <f t="shared" si="1770"/>
        <v>0</v>
      </c>
      <c r="DL59" s="4">
        <f t="shared" si="1807"/>
        <v>0</v>
      </c>
      <c r="DM59" s="740">
        <f t="shared" si="1771"/>
        <v>0</v>
      </c>
      <c r="DN59" s="4">
        <f t="shared" si="1772"/>
        <v>0</v>
      </c>
      <c r="DO59" s="4">
        <f t="shared" si="1772"/>
        <v>0</v>
      </c>
      <c r="DP59" s="4">
        <f t="shared" si="1772"/>
        <v>0</v>
      </c>
      <c r="DQ59" s="738">
        <f t="shared" si="1773"/>
        <v>0</v>
      </c>
      <c r="DR59" s="4">
        <f t="shared" si="1774"/>
        <v>0</v>
      </c>
      <c r="DS59" s="4">
        <f t="shared" si="1774"/>
        <v>0</v>
      </c>
      <c r="DT59" s="4">
        <f t="shared" si="1808"/>
        <v>0</v>
      </c>
      <c r="DU59" s="740">
        <f t="shared" si="1775"/>
        <v>0</v>
      </c>
      <c r="DV59" s="4">
        <f t="shared" si="1776"/>
        <v>0</v>
      </c>
      <c r="DW59" s="4">
        <f t="shared" si="1776"/>
        <v>0</v>
      </c>
      <c r="DX59" s="4">
        <f t="shared" si="1776"/>
        <v>0</v>
      </c>
      <c r="DY59" s="738">
        <f t="shared" si="1777"/>
        <v>0</v>
      </c>
      <c r="DZ59" s="4">
        <f t="shared" si="1778"/>
        <v>0</v>
      </c>
      <c r="EA59" s="4">
        <f t="shared" si="1778"/>
        <v>0</v>
      </c>
      <c r="EB59" s="4">
        <f t="shared" si="1809"/>
        <v>0</v>
      </c>
      <c r="EC59" s="740">
        <f t="shared" si="1779"/>
        <v>0</v>
      </c>
      <c r="ED59" s="4">
        <f t="shared" si="1780"/>
        <v>0</v>
      </c>
      <c r="EE59" s="4">
        <f t="shared" si="1780"/>
        <v>0</v>
      </c>
      <c r="EF59" s="4">
        <f t="shared" si="1780"/>
        <v>0</v>
      </c>
      <c r="EG59" s="738">
        <f t="shared" si="1781"/>
        <v>0</v>
      </c>
      <c r="EH59" s="4">
        <f t="shared" si="1782"/>
        <v>0</v>
      </c>
      <c r="EI59" s="4">
        <f t="shared" si="1782"/>
        <v>0</v>
      </c>
      <c r="EJ59" s="4">
        <f t="shared" si="1810"/>
        <v>0</v>
      </c>
      <c r="EK59" s="740">
        <f t="shared" si="1783"/>
        <v>0</v>
      </c>
      <c r="EL59" s="4">
        <f t="shared" si="1784"/>
        <v>0</v>
      </c>
      <c r="EM59" s="4">
        <f t="shared" si="1784"/>
        <v>0</v>
      </c>
      <c r="EN59" s="4">
        <f t="shared" si="1784"/>
        <v>0</v>
      </c>
      <c r="EO59" s="738">
        <f t="shared" si="1785"/>
        <v>0</v>
      </c>
      <c r="EP59" s="4">
        <f t="shared" si="1786"/>
        <v>0</v>
      </c>
      <c r="EQ59" s="4">
        <f t="shared" si="1786"/>
        <v>0</v>
      </c>
      <c r="ER59" s="4">
        <f t="shared" si="1811"/>
        <v>0</v>
      </c>
      <c r="ES59" s="740">
        <f t="shared" si="1787"/>
        <v>0</v>
      </c>
      <c r="ET59" s="4">
        <f t="shared" si="1788"/>
        <v>0</v>
      </c>
      <c r="EU59" s="4">
        <f t="shared" si="1788"/>
        <v>0</v>
      </c>
      <c r="EV59" s="4">
        <f t="shared" si="1788"/>
        <v>0</v>
      </c>
      <c r="EW59" s="738">
        <f t="shared" si="1789"/>
        <v>0</v>
      </c>
      <c r="EX59" s="4">
        <f t="shared" si="1790"/>
        <v>0</v>
      </c>
      <c r="EY59" s="4">
        <f t="shared" si="1790"/>
        <v>0</v>
      </c>
      <c r="EZ59" s="4">
        <f t="shared" si="1812"/>
        <v>0</v>
      </c>
      <c r="FA59" s="740">
        <f t="shared" si="1791"/>
        <v>0</v>
      </c>
      <c r="FB59" s="4">
        <f t="shared" si="1792"/>
        <v>0</v>
      </c>
      <c r="FC59" s="4">
        <f t="shared" si="1792"/>
        <v>0</v>
      </c>
      <c r="FD59" s="4">
        <f t="shared" si="1792"/>
        <v>0</v>
      </c>
    </row>
    <row r="70" ht="15"/>
    <row r="71" ht="15">
      <c r="A71" s="294"/>
      <c r="B71" s="295"/>
      <c r="C71" s="295"/>
      <c r="D71" s="295" t="s">
        <v>899</v>
      </c>
      <c r="E71" s="295"/>
      <c r="F71" s="295"/>
      <c r="G71" s="294" t="s">
        <v>492</v>
      </c>
      <c r="H71" s="735" t="e">
        <f>'marcos en x resumen la mina'!B76</f>
        <v>#REF!</v>
      </c>
      <c r="I71" s="294"/>
      <c r="J71" s="295"/>
      <c r="K71" s="295"/>
      <c r="L71" s="295" t="s">
        <v>899</v>
      </c>
      <c r="M71" s="295"/>
      <c r="N71" s="295"/>
      <c r="O71" s="294" t="s">
        <v>492</v>
      </c>
      <c r="P71" s="735" t="e">
        <f>'marcos en x resumen la mina'!C76</f>
        <v>#REF!</v>
      </c>
      <c r="Q71" s="294"/>
      <c r="R71" s="295"/>
      <c r="S71" s="295"/>
      <c r="T71" s="295" t="s">
        <v>899</v>
      </c>
      <c r="U71" s="295"/>
      <c r="V71" s="295"/>
      <c r="W71" s="294" t="s">
        <v>492</v>
      </c>
      <c r="X71" s="735" t="e">
        <f>'marcos en x resumen la mina'!D76</f>
        <v>#REF!</v>
      </c>
      <c r="Y71" s="294"/>
      <c r="Z71" s="295"/>
      <c r="AA71" s="295"/>
      <c r="AB71" s="295" t="s">
        <v>899</v>
      </c>
      <c r="AC71" s="295"/>
      <c r="AD71" s="295"/>
      <c r="AE71" s="294" t="s">
        <v>492</v>
      </c>
      <c r="AF71" s="735" t="e">
        <f>'marcos en x resumen la mina'!E76</f>
        <v>#REF!</v>
      </c>
      <c r="AG71" s="294"/>
      <c r="AH71" s="295"/>
      <c r="AI71" s="295"/>
      <c r="AJ71" s="295" t="s">
        <v>899</v>
      </c>
      <c r="AK71" s="295"/>
      <c r="AL71" s="295"/>
      <c r="AM71" s="294" t="s">
        <v>492</v>
      </c>
      <c r="AN71" s="735" t="e">
        <f>'marcos en x resumen la mina'!F76</f>
        <v>#REF!</v>
      </c>
      <c r="AO71" s="294"/>
      <c r="AP71" s="295"/>
      <c r="AQ71" s="295"/>
      <c r="AR71" s="295" t="s">
        <v>899</v>
      </c>
      <c r="AS71" s="295"/>
      <c r="AT71" s="295"/>
      <c r="AU71" s="294" t="s">
        <v>492</v>
      </c>
      <c r="AV71" s="735" t="e">
        <f>'marcos en x resumen la mina'!G76</f>
        <v>#REF!</v>
      </c>
      <c r="AW71" s="294"/>
      <c r="AX71" s="295"/>
      <c r="AY71" s="295"/>
      <c r="AZ71" s="295" t="s">
        <v>899</v>
      </c>
      <c r="BA71" s="295"/>
      <c r="BB71" s="295"/>
      <c r="BC71" s="294" t="s">
        <v>492</v>
      </c>
      <c r="BD71" s="735">
        <f>'marcos en x resumen la mina'!H76</f>
        <v>0</v>
      </c>
      <c r="BE71" s="294"/>
      <c r="BF71" s="295"/>
      <c r="BG71" s="295"/>
      <c r="BH71" s="295" t="s">
        <v>899</v>
      </c>
      <c r="BI71" s="295"/>
      <c r="BJ71" s="295"/>
      <c r="BK71" s="294" t="s">
        <v>492</v>
      </c>
      <c r="BL71" s="735">
        <f>'marcos en x resumen la mina'!I76</f>
        <v>0</v>
      </c>
      <c r="BM71" s="294"/>
      <c r="BN71" s="295"/>
      <c r="BO71" s="295"/>
      <c r="BP71" s="295" t="s">
        <v>899</v>
      </c>
      <c r="BQ71" s="295"/>
      <c r="BR71" s="295"/>
      <c r="BS71" s="294" t="s">
        <v>492</v>
      </c>
      <c r="BT71" s="735">
        <f>'marcos en x resumen la mina'!J76</f>
        <v>0</v>
      </c>
      <c r="BU71" s="294"/>
      <c r="BV71" s="295"/>
      <c r="BW71" s="295"/>
      <c r="BX71" s="295" t="s">
        <v>899</v>
      </c>
      <c r="BY71" s="295"/>
      <c r="BZ71" s="295"/>
      <c r="CA71" s="294" t="s">
        <v>492</v>
      </c>
      <c r="CB71" s="735">
        <f>'marcos en x resumen la mina'!K76</f>
        <v>0</v>
      </c>
      <c r="CC71" s="294"/>
      <c r="CD71" s="295"/>
      <c r="CE71" s="295"/>
      <c r="CF71" s="295" t="s">
        <v>899</v>
      </c>
      <c r="CG71" s="295"/>
      <c r="CH71" s="295"/>
      <c r="CI71" s="294" t="s">
        <v>492</v>
      </c>
      <c r="CJ71" s="735">
        <f>'marcos en x resumen la mina'!L76</f>
        <v>0</v>
      </c>
      <c r="CK71" s="294"/>
      <c r="CL71" s="295"/>
      <c r="CM71" s="295"/>
      <c r="CN71" s="295" t="s">
        <v>899</v>
      </c>
      <c r="CO71" s="295"/>
      <c r="CP71" s="295"/>
      <c r="CQ71" s="294" t="s">
        <v>492</v>
      </c>
      <c r="CR71" s="735">
        <f>'marcos en x resumen la mina'!M76</f>
        <v>0</v>
      </c>
      <c r="CS71" s="294"/>
      <c r="CT71" s="295"/>
      <c r="CU71" s="295"/>
      <c r="CV71" s="295" t="s">
        <v>899</v>
      </c>
      <c r="CW71" s="295"/>
      <c r="CX71" s="295"/>
      <c r="CY71" s="294" t="s">
        <v>492</v>
      </c>
      <c r="CZ71" s="735">
        <f>'marcos en x resumen la mina'!N76</f>
        <v>0</v>
      </c>
      <c r="DA71" s="294"/>
      <c r="DB71" s="295"/>
      <c r="DC71" s="295"/>
      <c r="DD71" s="295" t="s">
        <v>899</v>
      </c>
      <c r="DE71" s="295"/>
      <c r="DF71" s="295"/>
      <c r="DG71" s="294" t="s">
        <v>492</v>
      </c>
      <c r="DH71" s="735">
        <f>'marcos en x resumen la mina'!O76</f>
        <v>0</v>
      </c>
      <c r="DI71" s="294"/>
      <c r="DJ71" s="295"/>
      <c r="DK71" s="295"/>
      <c r="DL71" s="295" t="s">
        <v>899</v>
      </c>
      <c r="DM71" s="295"/>
      <c r="DN71" s="295"/>
      <c r="DO71" s="294" t="s">
        <v>492</v>
      </c>
      <c r="DP71" s="735">
        <f>'marcos en x resumen la mina'!P76</f>
        <v>0</v>
      </c>
      <c r="DQ71" s="294"/>
      <c r="DR71" s="295"/>
      <c r="DS71" s="295"/>
      <c r="DT71" s="295" t="s">
        <v>899</v>
      </c>
      <c r="DU71" s="295"/>
      <c r="DV71" s="295"/>
      <c r="DW71" s="294" t="s">
        <v>492</v>
      </c>
      <c r="DX71" s="735">
        <f>'marcos en x resumen la mina'!Q76</f>
        <v>0</v>
      </c>
      <c r="DY71" s="294"/>
      <c r="DZ71" s="295"/>
      <c r="EA71" s="295"/>
      <c r="EB71" s="295" t="s">
        <v>899</v>
      </c>
      <c r="EC71" s="295"/>
      <c r="ED71" s="295"/>
      <c r="EE71" s="294" t="s">
        <v>492</v>
      </c>
      <c r="EF71" s="735">
        <f>'marcos en x resumen la mina'!R76</f>
        <v>0</v>
      </c>
      <c r="EG71" s="294"/>
      <c r="EH71" s="295"/>
      <c r="EI71" s="295"/>
      <c r="EJ71" s="295" t="s">
        <v>899</v>
      </c>
      <c r="EK71" s="295"/>
      <c r="EL71" s="295"/>
      <c r="EM71" s="294" t="s">
        <v>492</v>
      </c>
      <c r="EN71" s="735">
        <f>'marcos en x resumen la mina'!S76</f>
        <v>0</v>
      </c>
      <c r="EO71" s="294"/>
      <c r="EP71" s="295"/>
      <c r="EQ71" s="295"/>
      <c r="ER71" s="295" t="s">
        <v>899</v>
      </c>
      <c r="ES71" s="295"/>
      <c r="ET71" s="295"/>
      <c r="EU71" s="294" t="s">
        <v>492</v>
      </c>
      <c r="EV71" s="735">
        <f>'marcos en x resumen la mina'!T76</f>
        <v>0</v>
      </c>
      <c r="EW71" s="294"/>
      <c r="EX71" s="295"/>
      <c r="EY71" s="295"/>
      <c r="EZ71" s="295" t="s">
        <v>899</v>
      </c>
      <c r="FA71" s="295"/>
      <c r="FB71" s="295"/>
      <c r="FC71" s="294" t="s">
        <v>492</v>
      </c>
      <c r="FD71" s="735">
        <f>'marcos en x resumen la mina'!U76</f>
        <v>0</v>
      </c>
    </row>
    <row r="72" ht="15">
      <c r="A72" s="735">
        <f>IF(D72=0,0,SUM(A74:A93))</f>
        <v>0</v>
      </c>
      <c r="B72" s="85"/>
      <c r="C72" s="85"/>
      <c r="D72" s="85">
        <f>'marcos en x resumen la mina'!B82</f>
        <v>0</v>
      </c>
      <c r="E72" s="735">
        <f>IF(D72=0,0,SUM(E74:E93))</f>
        <v>0</v>
      </c>
      <c r="F72" s="85"/>
      <c r="G72" s="735" t="s">
        <v>929</v>
      </c>
      <c r="H72" s="737">
        <f>'marcos en x resumen la mina'!B77</f>
        <v>4</v>
      </c>
      <c r="I72" s="735">
        <f>IF(L72=0,0,SUM(I74:I93))</f>
        <v>0</v>
      </c>
      <c r="J72" s="85"/>
      <c r="K72" s="85"/>
      <c r="L72" s="85">
        <f>'marcos en x resumen la mina'!C82</f>
        <v>0</v>
      </c>
      <c r="M72" s="735">
        <f>IF(L72=0,0,SUM(M74:M93))</f>
        <v>0</v>
      </c>
      <c r="N72" s="85"/>
      <c r="O72" s="735" t="s">
        <v>929</v>
      </c>
      <c r="P72" s="737">
        <f>'marcos en x resumen la mina'!C77</f>
        <v>4</v>
      </c>
      <c r="Q72" s="735">
        <f>IF(T72=0,0,SUM(Q74:Q93))</f>
        <v>0</v>
      </c>
      <c r="R72" s="85"/>
      <c r="S72" s="85"/>
      <c r="T72" s="85">
        <f>'marcos en x resumen la mina'!D82</f>
        <v>0</v>
      </c>
      <c r="U72" s="735">
        <f>IF(T72=0,0,SUM(U74:U93))</f>
        <v>0</v>
      </c>
      <c r="V72" s="85"/>
      <c r="W72" s="735" t="s">
        <v>929</v>
      </c>
      <c r="X72" s="737">
        <f>'marcos en x resumen la mina'!D77</f>
        <v>4</v>
      </c>
      <c r="Y72" s="735">
        <f>IF(AB72=0,0,SUM(Y74:Y93))</f>
        <v>0</v>
      </c>
      <c r="Z72" s="85"/>
      <c r="AA72" s="85"/>
      <c r="AB72" s="85">
        <f>'marcos en x resumen la mina'!E82</f>
        <v>0</v>
      </c>
      <c r="AC72" s="735">
        <f>IF(AB72=0,0,SUM(AC74:AC93))</f>
        <v>0</v>
      </c>
      <c r="AD72" s="85"/>
      <c r="AE72" s="735" t="s">
        <v>929</v>
      </c>
      <c r="AF72" s="737">
        <f>'marcos en x resumen la mina'!E77</f>
        <v>4</v>
      </c>
      <c r="AG72" s="735">
        <f>IF(AJ72=0,0,SUM(AG74:AG93))</f>
        <v>0</v>
      </c>
      <c r="AH72" s="85"/>
      <c r="AI72" s="85"/>
      <c r="AJ72" s="85">
        <f>'marcos en x resumen la mina'!F82</f>
        <v>0</v>
      </c>
      <c r="AK72" s="735">
        <f>IF(AJ72=0,0,SUM(AK74:AK93))</f>
        <v>0</v>
      </c>
      <c r="AL72" s="85"/>
      <c r="AM72" s="735" t="s">
        <v>929</v>
      </c>
      <c r="AN72" s="737">
        <f>'marcos en x resumen la mina'!F77</f>
        <v>4</v>
      </c>
      <c r="AO72" s="735">
        <f>IF(AR72=0,0,SUM(AO74:AO93))</f>
        <v>0</v>
      </c>
      <c r="AP72" s="85"/>
      <c r="AQ72" s="85"/>
      <c r="AR72" s="85">
        <f>'marcos en x resumen la mina'!G82</f>
        <v>0</v>
      </c>
      <c r="AS72" s="735">
        <f>IF(AR72=0,0,SUM(AS74:AS93))</f>
        <v>0</v>
      </c>
      <c r="AT72" s="85"/>
      <c r="AU72" s="735" t="s">
        <v>929</v>
      </c>
      <c r="AV72" s="737">
        <f>'marcos en x resumen la mina'!G77</f>
        <v>4</v>
      </c>
      <c r="AW72" s="735">
        <f>IF(AZ72=0,0,SUM(AW74:AW93))</f>
        <v>0</v>
      </c>
      <c r="AX72" s="85"/>
      <c r="AY72" s="85"/>
      <c r="AZ72" s="85">
        <f>'marcos en x resumen la mina'!H82</f>
        <v>0</v>
      </c>
      <c r="BA72" s="735">
        <f>IF(AZ72=0,0,SUM(BA74:BA93))</f>
        <v>0</v>
      </c>
      <c r="BB72" s="85"/>
      <c r="BC72" s="735" t="s">
        <v>929</v>
      </c>
      <c r="BD72" s="737">
        <f>'marcos en x resumen la mina'!H77</f>
        <v>4</v>
      </c>
      <c r="BE72" s="735">
        <f>IF(BH72=0,0,SUM(BE74:BE93))</f>
        <v>0</v>
      </c>
      <c r="BF72" s="85"/>
      <c r="BG72" s="85"/>
      <c r="BH72" s="85">
        <f>'marcos en x resumen la mina'!I82</f>
        <v>0</v>
      </c>
      <c r="BI72" s="735">
        <f>IF(BH72=0,0,SUM(BI74:BI93))</f>
        <v>0</v>
      </c>
      <c r="BJ72" s="85"/>
      <c r="BK72" s="735" t="s">
        <v>929</v>
      </c>
      <c r="BL72" s="737">
        <f>'marcos en x resumen la mina'!I77</f>
        <v>4</v>
      </c>
      <c r="BM72" s="735">
        <f>IF(BP72=0,0,SUM(BM74:BM93))</f>
        <v>0</v>
      </c>
      <c r="BN72" s="85"/>
      <c r="BO72" s="85"/>
      <c r="BP72" s="85">
        <f>'marcos en x resumen la mina'!J82</f>
        <v>0</v>
      </c>
      <c r="BQ72" s="735">
        <f>IF(BP72=0,0,SUM(BQ74:BQ93))</f>
        <v>0</v>
      </c>
      <c r="BR72" s="85"/>
      <c r="BS72" s="735" t="s">
        <v>929</v>
      </c>
      <c r="BT72" s="737">
        <f>'marcos en x resumen la mina'!J77</f>
        <v>4</v>
      </c>
      <c r="BU72" s="735">
        <f>IF(BX72=0,0,SUM(BU74:BU93))</f>
        <v>0</v>
      </c>
      <c r="BV72" s="85"/>
      <c r="BW72" s="85"/>
      <c r="BX72" s="85">
        <f>'marcos en x resumen la mina'!K82</f>
        <v>0</v>
      </c>
      <c r="BY72" s="735">
        <f>IF(BX72=0,0,SUM(BY74:BY93))</f>
        <v>0</v>
      </c>
      <c r="BZ72" s="85"/>
      <c r="CA72" s="735" t="s">
        <v>929</v>
      </c>
      <c r="CB72" s="737">
        <f>'marcos en x resumen la mina'!K77</f>
        <v>4</v>
      </c>
      <c r="CC72" s="735">
        <f>IF(CF72=0,0,SUM(CC74:CC93))</f>
        <v>0</v>
      </c>
      <c r="CD72" s="85"/>
      <c r="CE72" s="85"/>
      <c r="CF72" s="85">
        <f>'marcos en x resumen la mina'!L82</f>
        <v>0</v>
      </c>
      <c r="CG72" s="735">
        <f>IF(CF72=0,0,SUM(CG74:CG93))</f>
        <v>0</v>
      </c>
      <c r="CH72" s="85"/>
      <c r="CI72" s="735" t="s">
        <v>929</v>
      </c>
      <c r="CJ72" s="737">
        <f>'marcos en x resumen la mina'!L77</f>
        <v>4</v>
      </c>
      <c r="CK72" s="735">
        <f>IF(CN72=0,0,SUM(CK74:CK93))</f>
        <v>0</v>
      </c>
      <c r="CL72" s="85"/>
      <c r="CM72" s="85"/>
      <c r="CN72" s="85">
        <f>'marcos en x resumen la mina'!M82</f>
        <v>0</v>
      </c>
      <c r="CO72" s="735">
        <f>IF(CN72=0,0,SUM(CO74:CO93))</f>
        <v>0</v>
      </c>
      <c r="CP72" s="85"/>
      <c r="CQ72" s="735" t="s">
        <v>929</v>
      </c>
      <c r="CR72" s="737">
        <f>'marcos en x resumen la mina'!M77</f>
        <v>4</v>
      </c>
      <c r="CS72" s="735">
        <f>IF(CV72=0,0,SUM(CS74:CS93))</f>
        <v>0</v>
      </c>
      <c r="CT72" s="85"/>
      <c r="CU72" s="85"/>
      <c r="CV72" s="85">
        <f>'marcos en x resumen la mina'!N82</f>
        <v>0</v>
      </c>
      <c r="CW72" s="735">
        <f>IF(CV72=0,0,SUM(CW74:CW93))</f>
        <v>0</v>
      </c>
      <c r="CX72" s="85"/>
      <c r="CY72" s="735" t="s">
        <v>929</v>
      </c>
      <c r="CZ72" s="737">
        <f>'marcos en x resumen la mina'!N77</f>
        <v>4</v>
      </c>
      <c r="DA72" s="735">
        <f>IF(DD72=0,0,SUM(DA74:DA93))</f>
        <v>0</v>
      </c>
      <c r="DB72" s="85"/>
      <c r="DC72" s="85"/>
      <c r="DD72" s="85">
        <f>'marcos en x resumen la mina'!O82</f>
        <v>0</v>
      </c>
      <c r="DE72" s="735">
        <f>IF(DD72=0,0,SUM(DE74:DE93))</f>
        <v>0</v>
      </c>
      <c r="DF72" s="85"/>
      <c r="DG72" s="735" t="s">
        <v>929</v>
      </c>
      <c r="DH72" s="737">
        <f>'marcos en x resumen la mina'!O77</f>
        <v>4</v>
      </c>
      <c r="DI72" s="735">
        <f>IF(DL72=0,0,SUM(DI74:DI93))</f>
        <v>0</v>
      </c>
      <c r="DJ72" s="85"/>
      <c r="DK72" s="85"/>
      <c r="DL72" s="85">
        <f>'marcos en x resumen la mina'!P82</f>
        <v>0</v>
      </c>
      <c r="DM72" s="735">
        <f>IF(DL72=0,0,SUM(DM74:DM93))</f>
        <v>0</v>
      </c>
      <c r="DN72" s="85"/>
      <c r="DO72" s="735" t="s">
        <v>929</v>
      </c>
      <c r="DP72" s="737">
        <f>'marcos en x resumen la mina'!P77</f>
        <v>4</v>
      </c>
      <c r="DQ72" s="735">
        <f>IF(DT72=0,0,SUM(DQ74:DQ93))</f>
        <v>0</v>
      </c>
      <c r="DR72" s="85"/>
      <c r="DS72" s="85"/>
      <c r="DT72" s="85">
        <f>'marcos en x resumen la mina'!Q82</f>
        <v>0</v>
      </c>
      <c r="DU72" s="735">
        <f>IF(DT72=0,0,SUM(DU74:DU93))</f>
        <v>0</v>
      </c>
      <c r="DV72" s="85"/>
      <c r="DW72" s="735" t="s">
        <v>929</v>
      </c>
      <c r="DX72" s="737">
        <f>'marcos en x resumen la mina'!Q77</f>
        <v>4</v>
      </c>
      <c r="DY72" s="735">
        <f>IF(EB72=0,0,SUM(DY74:DY93))</f>
        <v>0</v>
      </c>
      <c r="DZ72" s="85"/>
      <c r="EA72" s="85"/>
      <c r="EB72" s="85">
        <f>'marcos en x resumen la mina'!R82</f>
        <v>0</v>
      </c>
      <c r="EC72" s="735">
        <f>IF(EB72=0,0,SUM(EC74:EC93))</f>
        <v>0</v>
      </c>
      <c r="ED72" s="85"/>
      <c r="EE72" s="735" t="s">
        <v>929</v>
      </c>
      <c r="EF72" s="737">
        <f>'marcos en x resumen la mina'!R77</f>
        <v>4</v>
      </c>
      <c r="EG72" s="735">
        <f>IF(EJ72=0,0,SUM(EG74:EG93))</f>
        <v>0</v>
      </c>
      <c r="EH72" s="85"/>
      <c r="EI72" s="85"/>
      <c r="EJ72" s="85">
        <f>'marcos en x resumen la mina'!S82</f>
        <v>0</v>
      </c>
      <c r="EK72" s="735">
        <f>IF(EJ72=0,0,SUM(EK74:EK93))</f>
        <v>0</v>
      </c>
      <c r="EL72" s="85"/>
      <c r="EM72" s="735" t="s">
        <v>929</v>
      </c>
      <c r="EN72" s="737">
        <f>'marcos en x resumen la mina'!S77</f>
        <v>4</v>
      </c>
      <c r="EO72" s="735">
        <f>IF(ER72=0,0,SUM(EO74:EO93))</f>
        <v>0</v>
      </c>
      <c r="EP72" s="85"/>
      <c r="EQ72" s="85"/>
      <c r="ER72" s="85">
        <f>'marcos en x resumen la mina'!T82</f>
        <v>0</v>
      </c>
      <c r="ES72" s="735">
        <f>IF(ER72=0,0,SUM(ES74:ES93))</f>
        <v>0</v>
      </c>
      <c r="ET72" s="85"/>
      <c r="EU72" s="735" t="s">
        <v>929</v>
      </c>
      <c r="EV72" s="737">
        <f>'marcos en x resumen la mina'!T77</f>
        <v>4</v>
      </c>
      <c r="EW72" s="735">
        <f>IF(EZ72=0,0,SUM(EW74:EW93))</f>
        <v>0</v>
      </c>
      <c r="EX72" s="85"/>
      <c r="EY72" s="85"/>
      <c r="EZ72" s="85">
        <f>'marcos en x resumen la mina'!U82</f>
        <v>0</v>
      </c>
      <c r="FA72" s="735">
        <f>IF(EZ72=0,0,SUM(FA74:FA93))</f>
        <v>0</v>
      </c>
      <c r="FB72" s="85"/>
      <c r="FC72" s="735" t="s">
        <v>929</v>
      </c>
      <c r="FD72" s="737">
        <f>'marcos en x resumen la mina'!U77</f>
        <v>4</v>
      </c>
    </row>
    <row r="73">
      <c r="A73" s="84" t="s">
        <v>939</v>
      </c>
      <c r="B73" s="85" t="s">
        <v>368</v>
      </c>
      <c r="C73" s="85" t="s">
        <v>369</v>
      </c>
      <c r="D73" s="85" t="s">
        <v>899</v>
      </c>
      <c r="E73" s="85" t="s">
        <v>393</v>
      </c>
      <c r="F73" s="85" t="s">
        <v>368</v>
      </c>
      <c r="G73" s="85" t="s">
        <v>369</v>
      </c>
      <c r="H73" s="187" t="s">
        <v>182</v>
      </c>
      <c r="I73" s="84" t="s">
        <v>939</v>
      </c>
      <c r="J73" s="85" t="s">
        <v>368</v>
      </c>
      <c r="K73" s="85" t="s">
        <v>369</v>
      </c>
      <c r="L73" s="85" t="s">
        <v>899</v>
      </c>
      <c r="M73" s="85" t="s">
        <v>393</v>
      </c>
      <c r="N73" s="85" t="s">
        <v>368</v>
      </c>
      <c r="O73" s="85" t="s">
        <v>369</v>
      </c>
      <c r="P73" s="187" t="s">
        <v>182</v>
      </c>
      <c r="Q73" s="84" t="s">
        <v>939</v>
      </c>
      <c r="R73" s="85" t="s">
        <v>368</v>
      </c>
      <c r="S73" s="85" t="s">
        <v>369</v>
      </c>
      <c r="T73" s="85" t="s">
        <v>899</v>
      </c>
      <c r="U73" s="85" t="s">
        <v>393</v>
      </c>
      <c r="V73" s="85" t="s">
        <v>368</v>
      </c>
      <c r="W73" s="85" t="s">
        <v>369</v>
      </c>
      <c r="X73" s="187" t="s">
        <v>182</v>
      </c>
      <c r="Y73" s="84" t="s">
        <v>939</v>
      </c>
      <c r="Z73" s="85" t="s">
        <v>368</v>
      </c>
      <c r="AA73" s="85" t="s">
        <v>369</v>
      </c>
      <c r="AB73" s="85" t="s">
        <v>899</v>
      </c>
      <c r="AC73" s="85" t="s">
        <v>393</v>
      </c>
      <c r="AD73" s="85" t="s">
        <v>368</v>
      </c>
      <c r="AE73" s="85" t="s">
        <v>369</v>
      </c>
      <c r="AF73" s="187" t="s">
        <v>182</v>
      </c>
      <c r="AG73" s="84" t="s">
        <v>939</v>
      </c>
      <c r="AH73" s="85" t="s">
        <v>368</v>
      </c>
      <c r="AI73" s="85" t="s">
        <v>369</v>
      </c>
      <c r="AJ73" s="85" t="s">
        <v>899</v>
      </c>
      <c r="AK73" s="85" t="s">
        <v>393</v>
      </c>
      <c r="AL73" s="85" t="s">
        <v>368</v>
      </c>
      <c r="AM73" s="85" t="s">
        <v>369</v>
      </c>
      <c r="AN73" s="187" t="s">
        <v>182</v>
      </c>
      <c r="AO73" s="84" t="s">
        <v>939</v>
      </c>
      <c r="AP73" s="85" t="s">
        <v>368</v>
      </c>
      <c r="AQ73" s="85" t="s">
        <v>369</v>
      </c>
      <c r="AR73" s="85" t="s">
        <v>899</v>
      </c>
      <c r="AS73" s="85" t="s">
        <v>393</v>
      </c>
      <c r="AT73" s="85" t="s">
        <v>368</v>
      </c>
      <c r="AU73" s="85" t="s">
        <v>369</v>
      </c>
      <c r="AV73" s="187" t="s">
        <v>182</v>
      </c>
      <c r="AW73" s="84" t="s">
        <v>939</v>
      </c>
      <c r="AX73" s="85" t="s">
        <v>368</v>
      </c>
      <c r="AY73" s="85" t="s">
        <v>369</v>
      </c>
      <c r="AZ73" s="85" t="s">
        <v>899</v>
      </c>
      <c r="BA73" s="85" t="s">
        <v>393</v>
      </c>
      <c r="BB73" s="85" t="s">
        <v>368</v>
      </c>
      <c r="BC73" s="85" t="s">
        <v>369</v>
      </c>
      <c r="BD73" s="187" t="s">
        <v>182</v>
      </c>
      <c r="BE73" s="84" t="s">
        <v>939</v>
      </c>
      <c r="BF73" s="85" t="s">
        <v>368</v>
      </c>
      <c r="BG73" s="85" t="s">
        <v>369</v>
      </c>
      <c r="BH73" s="85" t="s">
        <v>899</v>
      </c>
      <c r="BI73" s="85" t="s">
        <v>393</v>
      </c>
      <c r="BJ73" s="85" t="s">
        <v>368</v>
      </c>
      <c r="BK73" s="85" t="s">
        <v>369</v>
      </c>
      <c r="BL73" s="187" t="s">
        <v>182</v>
      </c>
      <c r="BM73" s="84" t="s">
        <v>939</v>
      </c>
      <c r="BN73" s="85" t="s">
        <v>368</v>
      </c>
      <c r="BO73" s="85" t="s">
        <v>369</v>
      </c>
      <c r="BP73" s="85" t="s">
        <v>899</v>
      </c>
      <c r="BQ73" s="85" t="s">
        <v>393</v>
      </c>
      <c r="BR73" s="85" t="s">
        <v>368</v>
      </c>
      <c r="BS73" s="85" t="s">
        <v>369</v>
      </c>
      <c r="BT73" s="187" t="s">
        <v>182</v>
      </c>
      <c r="BU73" s="84" t="s">
        <v>939</v>
      </c>
      <c r="BV73" s="85" t="s">
        <v>368</v>
      </c>
      <c r="BW73" s="85" t="s">
        <v>369</v>
      </c>
      <c r="BX73" s="85" t="s">
        <v>899</v>
      </c>
      <c r="BY73" s="85" t="s">
        <v>393</v>
      </c>
      <c r="BZ73" s="85" t="s">
        <v>368</v>
      </c>
      <c r="CA73" s="85" t="s">
        <v>369</v>
      </c>
      <c r="CB73" s="187" t="s">
        <v>182</v>
      </c>
      <c r="CC73" s="84" t="s">
        <v>939</v>
      </c>
      <c r="CD73" s="85" t="s">
        <v>368</v>
      </c>
      <c r="CE73" s="85" t="s">
        <v>369</v>
      </c>
      <c r="CF73" s="85" t="s">
        <v>899</v>
      </c>
      <c r="CG73" s="85" t="s">
        <v>393</v>
      </c>
      <c r="CH73" s="85" t="s">
        <v>368</v>
      </c>
      <c r="CI73" s="85" t="s">
        <v>369</v>
      </c>
      <c r="CJ73" s="187" t="s">
        <v>182</v>
      </c>
      <c r="CK73" s="84" t="s">
        <v>939</v>
      </c>
      <c r="CL73" s="85" t="s">
        <v>368</v>
      </c>
      <c r="CM73" s="85" t="s">
        <v>369</v>
      </c>
      <c r="CN73" s="85" t="s">
        <v>899</v>
      </c>
      <c r="CO73" s="85" t="s">
        <v>393</v>
      </c>
      <c r="CP73" s="85" t="s">
        <v>368</v>
      </c>
      <c r="CQ73" s="85" t="s">
        <v>369</v>
      </c>
      <c r="CR73" s="187" t="s">
        <v>182</v>
      </c>
      <c r="CS73" s="84" t="s">
        <v>939</v>
      </c>
      <c r="CT73" s="85" t="s">
        <v>368</v>
      </c>
      <c r="CU73" s="85" t="s">
        <v>369</v>
      </c>
      <c r="CV73" s="85" t="s">
        <v>899</v>
      </c>
      <c r="CW73" s="85" t="s">
        <v>393</v>
      </c>
      <c r="CX73" s="85" t="s">
        <v>368</v>
      </c>
      <c r="CY73" s="85" t="s">
        <v>369</v>
      </c>
      <c r="CZ73" s="187" t="s">
        <v>182</v>
      </c>
      <c r="DA73" s="84" t="s">
        <v>939</v>
      </c>
      <c r="DB73" s="85" t="s">
        <v>368</v>
      </c>
      <c r="DC73" s="85" t="s">
        <v>369</v>
      </c>
      <c r="DD73" s="85" t="s">
        <v>899</v>
      </c>
      <c r="DE73" s="85" t="s">
        <v>393</v>
      </c>
      <c r="DF73" s="85" t="s">
        <v>368</v>
      </c>
      <c r="DG73" s="85" t="s">
        <v>369</v>
      </c>
      <c r="DH73" s="187" t="s">
        <v>182</v>
      </c>
      <c r="DI73" s="84" t="s">
        <v>939</v>
      </c>
      <c r="DJ73" s="85" t="s">
        <v>368</v>
      </c>
      <c r="DK73" s="85" t="s">
        <v>369</v>
      </c>
      <c r="DL73" s="85" t="s">
        <v>899</v>
      </c>
      <c r="DM73" s="85" t="s">
        <v>393</v>
      </c>
      <c r="DN73" s="85" t="s">
        <v>368</v>
      </c>
      <c r="DO73" s="85" t="s">
        <v>369</v>
      </c>
      <c r="DP73" s="187" t="s">
        <v>182</v>
      </c>
      <c r="DQ73" s="84" t="s">
        <v>939</v>
      </c>
      <c r="DR73" s="85" t="s">
        <v>368</v>
      </c>
      <c r="DS73" s="85" t="s">
        <v>369</v>
      </c>
      <c r="DT73" s="85" t="s">
        <v>899</v>
      </c>
      <c r="DU73" s="85" t="s">
        <v>393</v>
      </c>
      <c r="DV73" s="85" t="s">
        <v>368</v>
      </c>
      <c r="DW73" s="85" t="s">
        <v>369</v>
      </c>
      <c r="DX73" s="187" t="s">
        <v>182</v>
      </c>
      <c r="DY73" s="84" t="s">
        <v>939</v>
      </c>
      <c r="DZ73" s="85" t="s">
        <v>368</v>
      </c>
      <c r="EA73" s="85" t="s">
        <v>369</v>
      </c>
      <c r="EB73" s="85" t="s">
        <v>899</v>
      </c>
      <c r="EC73" s="85" t="s">
        <v>393</v>
      </c>
      <c r="ED73" s="85" t="s">
        <v>368</v>
      </c>
      <c r="EE73" s="85" t="s">
        <v>369</v>
      </c>
      <c r="EF73" s="187" t="s">
        <v>182</v>
      </c>
      <c r="EG73" s="84" t="s">
        <v>939</v>
      </c>
      <c r="EH73" s="85" t="s">
        <v>368</v>
      </c>
      <c r="EI73" s="85" t="s">
        <v>369</v>
      </c>
      <c r="EJ73" s="85" t="s">
        <v>899</v>
      </c>
      <c r="EK73" s="85" t="s">
        <v>393</v>
      </c>
      <c r="EL73" s="85" t="s">
        <v>368</v>
      </c>
      <c r="EM73" s="85" t="s">
        <v>369</v>
      </c>
      <c r="EN73" s="187" t="s">
        <v>182</v>
      </c>
      <c r="EO73" s="84" t="s">
        <v>939</v>
      </c>
      <c r="EP73" s="85" t="s">
        <v>368</v>
      </c>
      <c r="EQ73" s="85" t="s">
        <v>369</v>
      </c>
      <c r="ER73" s="85" t="s">
        <v>899</v>
      </c>
      <c r="ES73" s="85" t="s">
        <v>393</v>
      </c>
      <c r="ET73" s="85" t="s">
        <v>368</v>
      </c>
      <c r="EU73" s="85" t="s">
        <v>369</v>
      </c>
      <c r="EV73" s="187" t="s">
        <v>182</v>
      </c>
      <c r="EW73" s="84" t="s">
        <v>939</v>
      </c>
      <c r="EX73" s="85" t="s">
        <v>368</v>
      </c>
      <c r="EY73" s="85" t="s">
        <v>369</v>
      </c>
      <c r="EZ73" s="85" t="s">
        <v>899</v>
      </c>
      <c r="FA73" s="85" t="s">
        <v>393</v>
      </c>
      <c r="FB73" s="85" t="s">
        <v>368</v>
      </c>
      <c r="FC73" s="85" t="s">
        <v>369</v>
      </c>
      <c r="FD73" s="187" t="s">
        <v>182</v>
      </c>
    </row>
    <row r="74">
      <c r="A74" s="738">
        <f t="shared" ref="A74:A82" si="1813">IF(D74=0,0,B74*(C74^3)/(D74))</f>
        <v>0</v>
      </c>
      <c r="B74" s="4">
        <f t="shared" si="1714"/>
        <v>0</v>
      </c>
      <c r="C74" s="4">
        <f>C51</f>
        <v>0</v>
      </c>
      <c r="D74" s="4">
        <f>D72</f>
        <v>0</v>
      </c>
      <c r="E74" s="740">
        <f t="shared" ref="E74:E82" si="1814">IF(H74=0,0,F74*(G74^3)/(H74))</f>
        <v>0</v>
      </c>
      <c r="F74" s="4">
        <f t="shared" si="1716"/>
        <v>0</v>
      </c>
      <c r="G74" s="4">
        <f>G51</f>
        <v>0</v>
      </c>
      <c r="H74" s="4">
        <f>H51</f>
        <v>0</v>
      </c>
      <c r="I74" s="738">
        <f t="shared" ref="I74:I82" si="1815">IF(L74=0,0,J74*(K74^3)/(L74))</f>
        <v>0</v>
      </c>
      <c r="J74" s="4">
        <f t="shared" si="1718"/>
        <v>30</v>
      </c>
      <c r="K74" s="4">
        <f>K51</f>
        <v>30</v>
      </c>
      <c r="L74" s="4">
        <f>L72</f>
        <v>0</v>
      </c>
      <c r="M74" s="740">
        <f t="shared" ref="M74:M82" si="1816">IF(P74=0,0,N74*(O74^3)/(P74))</f>
        <v>0</v>
      </c>
      <c r="N74" s="4">
        <f t="shared" si="1720"/>
        <v>0</v>
      </c>
      <c r="O74" s="4">
        <f>O51</f>
        <v>0</v>
      </c>
      <c r="P74" s="4">
        <f>P51</f>
        <v>0</v>
      </c>
      <c r="Q74" s="738">
        <f t="shared" ref="Q74:Q82" si="1817">IF(T74=0,0,R74*(S74^3)/(T74))</f>
        <v>0</v>
      </c>
      <c r="R74" s="4">
        <f t="shared" si="1722"/>
        <v>0</v>
      </c>
      <c r="S74" s="4">
        <f>S51</f>
        <v>0</v>
      </c>
      <c r="T74" s="4">
        <f>T72</f>
        <v>0</v>
      </c>
      <c r="U74" s="740">
        <f t="shared" ref="U74:U82" si="1818">IF(X74=0,0,V74*(W74^3)/(X74))</f>
        <v>0</v>
      </c>
      <c r="V74" s="4">
        <f t="shared" si="1724"/>
        <v>0</v>
      </c>
      <c r="W74" s="4">
        <f>W51</f>
        <v>0</v>
      </c>
      <c r="X74" s="4">
        <f>X51</f>
        <v>0</v>
      </c>
      <c r="Y74" s="738">
        <f t="shared" ref="Y74:Y82" si="1819">IF(AB74=0,0,Z74*(AA74^3)/(AB74))</f>
        <v>0</v>
      </c>
      <c r="Z74" s="4">
        <f t="shared" si="1726"/>
        <v>0</v>
      </c>
      <c r="AA74" s="4">
        <f>AA51</f>
        <v>0</v>
      </c>
      <c r="AB74" s="4">
        <f>AB72</f>
        <v>0</v>
      </c>
      <c r="AC74" s="740">
        <f t="shared" ref="AC74:AC82" si="1820">IF(AF74=0,0,AD74*(AE74^3)/(AF74))</f>
        <v>0</v>
      </c>
      <c r="AD74" s="4">
        <f t="shared" si="1728"/>
        <v>0</v>
      </c>
      <c r="AE74" s="4">
        <f>AE51</f>
        <v>0</v>
      </c>
      <c r="AF74" s="4">
        <f>AF51</f>
        <v>0</v>
      </c>
      <c r="AG74" s="738">
        <f t="shared" ref="AG74:AG82" si="1821">IF(AJ74=0,0,AH74*(AI74^3)/(AJ74))</f>
        <v>0</v>
      </c>
      <c r="AH74" s="4">
        <f t="shared" si="1730"/>
        <v>0</v>
      </c>
      <c r="AI74" s="4">
        <f>AI51</f>
        <v>0</v>
      </c>
      <c r="AJ74" s="4">
        <f>AJ72</f>
        <v>0</v>
      </c>
      <c r="AK74" s="740">
        <f t="shared" ref="AK74:AK82" si="1822">IF(AN74=0,0,AL74*(AM74^3)/(AN74))</f>
        <v>0</v>
      </c>
      <c r="AL74" s="4">
        <f t="shared" si="1732"/>
        <v>0</v>
      </c>
      <c r="AM74" s="4">
        <f>AM51</f>
        <v>0</v>
      </c>
      <c r="AN74" s="4">
        <f>AN51</f>
        <v>0</v>
      </c>
      <c r="AO74" s="738">
        <f t="shared" ref="AO74:AO82" si="1823">IF(AR74=0,0,AP74*(AQ74^3)/(AR74))</f>
        <v>0</v>
      </c>
      <c r="AP74" s="4">
        <f t="shared" si="1734"/>
        <v>0</v>
      </c>
      <c r="AQ74" s="4">
        <f>AQ51</f>
        <v>0</v>
      </c>
      <c r="AR74" s="4">
        <f>AR72</f>
        <v>0</v>
      </c>
      <c r="AS74" s="740">
        <f t="shared" ref="AS74:AS82" si="1824">IF(AV74=0,0,AT74*(AU74^3)/(AV74))</f>
        <v>0</v>
      </c>
      <c r="AT74" s="4">
        <f t="shared" si="1736"/>
        <v>0</v>
      </c>
      <c r="AU74" s="4">
        <f>AU51</f>
        <v>0</v>
      </c>
      <c r="AV74" s="4">
        <f>AV51</f>
        <v>0</v>
      </c>
      <c r="AW74" s="738">
        <f t="shared" ref="AW74:AW82" si="1825">IF(AZ74=0,0,AX74*(AY74^3)/(AZ74))</f>
        <v>0</v>
      </c>
      <c r="AX74" s="4">
        <f t="shared" si="1738"/>
        <v>0</v>
      </c>
      <c r="AY74" s="4">
        <f>AY51</f>
        <v>0</v>
      </c>
      <c r="AZ74" s="4">
        <f>AZ72</f>
        <v>0</v>
      </c>
      <c r="BA74" s="740">
        <f t="shared" ref="BA74:BA82" si="1826">IF(BD74=0,0,BB74*(BC74^3)/(BD74))</f>
        <v>0</v>
      </c>
      <c r="BB74" s="4">
        <f t="shared" si="1740"/>
        <v>0</v>
      </c>
      <c r="BC74" s="4">
        <f>BC51</f>
        <v>0</v>
      </c>
      <c r="BD74" s="4">
        <f>BD51</f>
        <v>0</v>
      </c>
      <c r="BE74" s="738">
        <f t="shared" ref="BE74:BE82" si="1827">IF(BH74=0,0,BF74*(BG74^3)/(BH74))</f>
        <v>0</v>
      </c>
      <c r="BF74" s="4">
        <f t="shared" si="1742"/>
        <v>0</v>
      </c>
      <c r="BG74" s="4">
        <f>BG51</f>
        <v>0</v>
      </c>
      <c r="BH74" s="4">
        <f>BH72</f>
        <v>0</v>
      </c>
      <c r="BI74" s="740">
        <f t="shared" ref="BI74:BI82" si="1828">IF(BL74=0,0,BJ74*(BK74^3)/(BL74))</f>
        <v>0</v>
      </c>
      <c r="BJ74" s="4">
        <f t="shared" si="1744"/>
        <v>0</v>
      </c>
      <c r="BK74" s="4">
        <f>BK51</f>
        <v>0</v>
      </c>
      <c r="BL74" s="4">
        <f>BL51</f>
        <v>0</v>
      </c>
      <c r="BM74" s="738">
        <f t="shared" ref="BM74:BM82" si="1829">IF(BP74=0,0,BN74*(BO74^3)/(BP74))</f>
        <v>0</v>
      </c>
      <c r="BN74" s="4">
        <f t="shared" si="1746"/>
        <v>0</v>
      </c>
      <c r="BO74" s="4">
        <f>BO51</f>
        <v>0</v>
      </c>
      <c r="BP74" s="4">
        <f>BP72</f>
        <v>0</v>
      </c>
      <c r="BQ74" s="740">
        <f t="shared" ref="BQ74:BQ82" si="1830">IF(BT74=0,0,BR74*(BS74^3)/(BT74))</f>
        <v>0</v>
      </c>
      <c r="BR74" s="4">
        <f t="shared" si="1748"/>
        <v>0</v>
      </c>
      <c r="BS74" s="4">
        <f>BS51</f>
        <v>0</v>
      </c>
      <c r="BT74" s="4">
        <f>BT51</f>
        <v>0</v>
      </c>
      <c r="BU74" s="738">
        <f t="shared" ref="BU74:BU82" si="1831">IF(BX74=0,0,BV74*(BW74^3)/(BX74))</f>
        <v>0</v>
      </c>
      <c r="BV74" s="4">
        <f t="shared" si="1750"/>
        <v>20</v>
      </c>
      <c r="BW74" s="4">
        <f>BW51</f>
        <v>604</v>
      </c>
      <c r="BX74" s="4">
        <f>BX72</f>
        <v>0</v>
      </c>
      <c r="BY74" s="740">
        <f t="shared" ref="BY74:BY82" si="1832">IF(CB74=0,0,BZ74*(CA74^3)/(CB74))</f>
        <v>0</v>
      </c>
      <c r="BZ74" s="4">
        <f t="shared" si="1752"/>
        <v>0</v>
      </c>
      <c r="CA74" s="4">
        <f>CA51</f>
        <v>0</v>
      </c>
      <c r="CB74" s="4">
        <f>CB51</f>
        <v>0</v>
      </c>
      <c r="CC74" s="738">
        <f t="shared" ref="CC74:CC82" si="1833">IF(CF74=0,0,CD74*(CE74^3)/(CF74))</f>
        <v>0</v>
      </c>
      <c r="CD74" s="4">
        <f t="shared" si="1754"/>
        <v>0</v>
      </c>
      <c r="CE74" s="4">
        <f>CE51</f>
        <v>0</v>
      </c>
      <c r="CF74" s="4">
        <f>CF72</f>
        <v>0</v>
      </c>
      <c r="CG74" s="740">
        <f t="shared" ref="CG74:CG82" si="1834">IF(CJ74=0,0,CH74*(CI74^3)/(CJ74))</f>
        <v>0</v>
      </c>
      <c r="CH74" s="4">
        <f t="shared" si="1756"/>
        <v>0</v>
      </c>
      <c r="CI74" s="4">
        <f>CI51</f>
        <v>0</v>
      </c>
      <c r="CJ74" s="4">
        <f>CJ51</f>
        <v>0</v>
      </c>
      <c r="CK74" s="738">
        <f t="shared" ref="CK74:CK82" si="1835">IF(CN74=0,0,CL74*(CM74^3)/(CN74))</f>
        <v>0</v>
      </c>
      <c r="CL74" s="4">
        <f t="shared" si="1758"/>
        <v>0</v>
      </c>
      <c r="CM74" s="4">
        <f>CM51</f>
        <v>0</v>
      </c>
      <c r="CN74" s="4">
        <f>CN72</f>
        <v>0</v>
      </c>
      <c r="CO74" s="740">
        <f t="shared" ref="CO74:CO82" si="1836">IF(CR74=0,0,CP74*(CQ74^3)/(CR74))</f>
        <v>0</v>
      </c>
      <c r="CP74" s="4">
        <f t="shared" si="1760"/>
        <v>0</v>
      </c>
      <c r="CQ74" s="4">
        <f>CQ51</f>
        <v>0</v>
      </c>
      <c r="CR74" s="4">
        <f>CR51</f>
        <v>0</v>
      </c>
      <c r="CS74" s="738">
        <f t="shared" ref="CS74:CS82" si="1837">IF(CV74=0,0,CT74*(CU74^3)/(CV74))</f>
        <v>0</v>
      </c>
      <c r="CT74" s="4">
        <f t="shared" si="1762"/>
        <v>0</v>
      </c>
      <c r="CU74" s="4">
        <f>CU51</f>
        <v>0</v>
      </c>
      <c r="CV74" s="4">
        <f>CV72</f>
        <v>0</v>
      </c>
      <c r="CW74" s="740">
        <f t="shared" ref="CW74:CW82" si="1838">IF(CZ74=0,0,CX74*(CY74^3)/(CZ74))</f>
        <v>0</v>
      </c>
      <c r="CX74" s="4">
        <f t="shared" si="1764"/>
        <v>0</v>
      </c>
      <c r="CY74" s="4">
        <f>CY51</f>
        <v>0</v>
      </c>
      <c r="CZ74" s="4">
        <f>CZ51</f>
        <v>0</v>
      </c>
      <c r="DA74" s="738">
        <f t="shared" ref="DA74:DA82" si="1839">IF(DD74=0,0,DB74*(DC74^3)/(DD74))</f>
        <v>0</v>
      </c>
      <c r="DB74" s="4">
        <f t="shared" si="1766"/>
        <v>20</v>
      </c>
      <c r="DC74" s="4">
        <f>DC51</f>
        <v>700</v>
      </c>
      <c r="DD74" s="4">
        <f>DD72</f>
        <v>0</v>
      </c>
      <c r="DE74" s="740">
        <f t="shared" ref="DE74:DE82" si="1840">IF(DH74=0,0,DF74*(DG74^3)/(DH74))</f>
        <v>0</v>
      </c>
      <c r="DF74" s="4">
        <f t="shared" si="1768"/>
        <v>0</v>
      </c>
      <c r="DG74" s="4">
        <f>DG51</f>
        <v>0</v>
      </c>
      <c r="DH74" s="4">
        <f>DH51</f>
        <v>0</v>
      </c>
      <c r="DI74" s="738">
        <f t="shared" ref="DI74:DI82" si="1841">IF(DL74=0,0,DJ74*(DK74^3)/(DL74))</f>
        <v>0</v>
      </c>
      <c r="DJ74" s="4">
        <f t="shared" si="1770"/>
        <v>0</v>
      </c>
      <c r="DK74" s="4">
        <f>DK51</f>
        <v>0</v>
      </c>
      <c r="DL74" s="4">
        <f>DL72</f>
        <v>0</v>
      </c>
      <c r="DM74" s="740">
        <f t="shared" ref="DM74:DM82" si="1842">IF(DP74=0,0,DN74*(DO74^3)/(DP74))</f>
        <v>0</v>
      </c>
      <c r="DN74" s="4">
        <f t="shared" si="1772"/>
        <v>0</v>
      </c>
      <c r="DO74" s="4">
        <f>DO51</f>
        <v>0</v>
      </c>
      <c r="DP74" s="4">
        <f>DP51</f>
        <v>0</v>
      </c>
      <c r="DQ74" s="738">
        <f t="shared" ref="DQ74:DQ82" si="1843">IF(DT74=0,0,DR74*(DS74^3)/(DT74))</f>
        <v>0</v>
      </c>
      <c r="DR74" s="4">
        <f t="shared" si="1774"/>
        <v>20</v>
      </c>
      <c r="DS74" s="4">
        <f>DS51</f>
        <v>262</v>
      </c>
      <c r="DT74" s="4">
        <f>DT72</f>
        <v>0</v>
      </c>
      <c r="DU74" s="740">
        <f t="shared" ref="DU74:DU82" si="1844">IF(DX74=0,0,DV74*(DW74^3)/(DX74))</f>
        <v>0</v>
      </c>
      <c r="DV74" s="4">
        <f t="shared" si="1776"/>
        <v>0</v>
      </c>
      <c r="DW74" s="4">
        <f>DW51</f>
        <v>0</v>
      </c>
      <c r="DX74" s="4">
        <f>DX51</f>
        <v>0</v>
      </c>
      <c r="DY74" s="738">
        <f t="shared" ref="DY74:DY82" si="1845">IF(EB74=0,0,DZ74*(EA74^3)/(EB74))</f>
        <v>0</v>
      </c>
      <c r="DZ74" s="4">
        <f t="shared" si="1778"/>
        <v>0</v>
      </c>
      <c r="EA74" s="4">
        <f>EA51</f>
        <v>0</v>
      </c>
      <c r="EB74" s="4">
        <f>EB72</f>
        <v>0</v>
      </c>
      <c r="EC74" s="740">
        <f t="shared" ref="EC74:EC82" si="1846">IF(EF74=0,0,ED74*(EE74^3)/(EF74))</f>
        <v>0</v>
      </c>
      <c r="ED74" s="4">
        <f t="shared" si="1780"/>
        <v>0</v>
      </c>
      <c r="EE74" s="4">
        <f>EE51</f>
        <v>0</v>
      </c>
      <c r="EF74" s="4">
        <f>EF51</f>
        <v>0</v>
      </c>
      <c r="EG74" s="738">
        <f t="shared" ref="EG74:EG82" si="1847">IF(EJ74=0,0,EH74*(EI74^3)/(EJ74))</f>
        <v>0</v>
      </c>
      <c r="EH74" s="4">
        <f t="shared" si="1782"/>
        <v>0</v>
      </c>
      <c r="EI74" s="4">
        <f>EI51</f>
        <v>0</v>
      </c>
      <c r="EJ74" s="4">
        <f>EJ72</f>
        <v>0</v>
      </c>
      <c r="EK74" s="740">
        <f t="shared" ref="EK74:EK82" si="1848">IF(EN74=0,0,EL74*(EM74^3)/(EN74))</f>
        <v>0</v>
      </c>
      <c r="EL74" s="4">
        <f t="shared" si="1784"/>
        <v>0</v>
      </c>
      <c r="EM74" s="4">
        <f>EM51</f>
        <v>0</v>
      </c>
      <c r="EN74" s="4">
        <f>EN51</f>
        <v>0</v>
      </c>
      <c r="EO74" s="738">
        <f t="shared" ref="EO74:EO82" si="1849">IF(ER74=0,0,EP74*(EQ74^3)/(ER74))</f>
        <v>0</v>
      </c>
      <c r="EP74" s="4">
        <f t="shared" si="1786"/>
        <v>0</v>
      </c>
      <c r="EQ74" s="4">
        <f>EQ51</f>
        <v>0</v>
      </c>
      <c r="ER74" s="4">
        <f>ER72</f>
        <v>0</v>
      </c>
      <c r="ES74" s="740">
        <f t="shared" ref="ES74:ES82" si="1850">IF(EV74=0,0,ET74*(EU74^3)/(EV74))</f>
        <v>0</v>
      </c>
      <c r="ET74" s="4">
        <f t="shared" si="1788"/>
        <v>0</v>
      </c>
      <c r="EU74" s="4">
        <f>EU51</f>
        <v>0</v>
      </c>
      <c r="EV74" s="4">
        <f>EV51</f>
        <v>0</v>
      </c>
      <c r="EW74" s="738">
        <f t="shared" ref="EW74:EW82" si="1851">IF(EZ74=0,0,EX74*(EY74^3)/(EZ74))</f>
        <v>0</v>
      </c>
      <c r="EX74" s="4">
        <f t="shared" si="1790"/>
        <v>0</v>
      </c>
      <c r="EY74" s="4">
        <f>EY51</f>
        <v>0</v>
      </c>
      <c r="EZ74" s="4">
        <f>EZ72</f>
        <v>0</v>
      </c>
      <c r="FA74" s="740">
        <f t="shared" ref="FA74:FA82" si="1852">IF(FD74=0,0,FB74*(FC74^3)/(FD74))</f>
        <v>0</v>
      </c>
      <c r="FB74" s="4">
        <f t="shared" si="1792"/>
        <v>0</v>
      </c>
      <c r="FC74" s="4">
        <f>FC51</f>
        <v>0</v>
      </c>
      <c r="FD74" s="4">
        <f>FD51</f>
        <v>0</v>
      </c>
    </row>
    <row r="75">
      <c r="A75" s="738">
        <f t="shared" si="1813"/>
        <v>0</v>
      </c>
      <c r="B75" s="4">
        <f t="shared" si="1714"/>
        <v>0</v>
      </c>
      <c r="C75" s="4">
        <f t="shared" si="1714"/>
        <v>0</v>
      </c>
      <c r="D75" s="4">
        <f t="shared" ref="D75:D82" si="1853">D74</f>
        <v>0</v>
      </c>
      <c r="E75" s="740">
        <f t="shared" si="1814"/>
        <v>0</v>
      </c>
      <c r="F75" s="4">
        <f t="shared" si="1716"/>
        <v>0</v>
      </c>
      <c r="G75" s="4">
        <f t="shared" si="1716"/>
        <v>0</v>
      </c>
      <c r="H75" s="4">
        <f t="shared" si="1716"/>
        <v>0</v>
      </c>
      <c r="I75" s="738">
        <f t="shared" si="1815"/>
        <v>0</v>
      </c>
      <c r="J75" s="4">
        <f t="shared" si="1718"/>
        <v>30</v>
      </c>
      <c r="K75" s="4">
        <f t="shared" si="1718"/>
        <v>30</v>
      </c>
      <c r="L75" s="4">
        <f t="shared" ref="L75:L82" si="1854">L74</f>
        <v>0</v>
      </c>
      <c r="M75" s="740">
        <f t="shared" si="1816"/>
        <v>0</v>
      </c>
      <c r="N75" s="4">
        <f t="shared" si="1720"/>
        <v>0</v>
      </c>
      <c r="O75" s="4">
        <f t="shared" si="1720"/>
        <v>0</v>
      </c>
      <c r="P75" s="4">
        <f t="shared" si="1720"/>
        <v>0</v>
      </c>
      <c r="Q75" s="738">
        <f t="shared" si="1817"/>
        <v>0</v>
      </c>
      <c r="R75" s="4">
        <f t="shared" si="1722"/>
        <v>0</v>
      </c>
      <c r="S75" s="4">
        <f t="shared" si="1722"/>
        <v>0</v>
      </c>
      <c r="T75" s="4">
        <f t="shared" ref="T75:T82" si="1855">T74</f>
        <v>0</v>
      </c>
      <c r="U75" s="740">
        <f t="shared" si="1818"/>
        <v>0</v>
      </c>
      <c r="V75" s="4">
        <f t="shared" si="1724"/>
        <v>0</v>
      </c>
      <c r="W75" s="4">
        <f t="shared" si="1724"/>
        <v>0</v>
      </c>
      <c r="X75" s="4">
        <f t="shared" si="1724"/>
        <v>0</v>
      </c>
      <c r="Y75" s="738">
        <f t="shared" si="1819"/>
        <v>0</v>
      </c>
      <c r="Z75" s="4">
        <f t="shared" si="1726"/>
        <v>0</v>
      </c>
      <c r="AA75" s="4">
        <f t="shared" si="1726"/>
        <v>0</v>
      </c>
      <c r="AB75" s="4">
        <f t="shared" ref="AB75:AB82" si="1856">AB74</f>
        <v>0</v>
      </c>
      <c r="AC75" s="740">
        <f t="shared" si="1820"/>
        <v>0</v>
      </c>
      <c r="AD75" s="4">
        <f t="shared" si="1728"/>
        <v>0</v>
      </c>
      <c r="AE75" s="4">
        <f t="shared" si="1728"/>
        <v>0</v>
      </c>
      <c r="AF75" s="4">
        <f t="shared" si="1728"/>
        <v>0</v>
      </c>
      <c r="AG75" s="738">
        <f t="shared" si="1821"/>
        <v>0</v>
      </c>
      <c r="AH75" s="4">
        <f t="shared" si="1730"/>
        <v>0</v>
      </c>
      <c r="AI75" s="4">
        <f t="shared" si="1730"/>
        <v>0</v>
      </c>
      <c r="AJ75" s="4">
        <f t="shared" ref="AJ75:AJ82" si="1857">AJ74</f>
        <v>0</v>
      </c>
      <c r="AK75" s="740">
        <f t="shared" si="1822"/>
        <v>0</v>
      </c>
      <c r="AL75" s="4">
        <f t="shared" si="1732"/>
        <v>0</v>
      </c>
      <c r="AM75" s="4">
        <f t="shared" si="1732"/>
        <v>0</v>
      </c>
      <c r="AN75" s="4">
        <f t="shared" si="1732"/>
        <v>0</v>
      </c>
      <c r="AO75" s="738">
        <f t="shared" si="1823"/>
        <v>0</v>
      </c>
      <c r="AP75" s="4">
        <f t="shared" si="1734"/>
        <v>0</v>
      </c>
      <c r="AQ75" s="4">
        <f t="shared" si="1734"/>
        <v>0</v>
      </c>
      <c r="AR75" s="4">
        <f t="shared" ref="AR75:AR82" si="1858">AR74</f>
        <v>0</v>
      </c>
      <c r="AS75" s="740">
        <f t="shared" si="1824"/>
        <v>0</v>
      </c>
      <c r="AT75" s="4">
        <f t="shared" si="1736"/>
        <v>0</v>
      </c>
      <c r="AU75" s="4">
        <f t="shared" si="1736"/>
        <v>0</v>
      </c>
      <c r="AV75" s="4">
        <f t="shared" si="1736"/>
        <v>0</v>
      </c>
      <c r="AW75" s="738">
        <f t="shared" si="1825"/>
        <v>0</v>
      </c>
      <c r="AX75" s="4">
        <f t="shared" si="1738"/>
        <v>0</v>
      </c>
      <c r="AY75" s="4">
        <f t="shared" si="1738"/>
        <v>0</v>
      </c>
      <c r="AZ75" s="4">
        <f t="shared" ref="AZ75:AZ82" si="1859">AZ74</f>
        <v>0</v>
      </c>
      <c r="BA75" s="740">
        <f t="shared" si="1826"/>
        <v>0</v>
      </c>
      <c r="BB75" s="4">
        <f t="shared" si="1740"/>
        <v>0</v>
      </c>
      <c r="BC75" s="4">
        <f t="shared" si="1740"/>
        <v>0</v>
      </c>
      <c r="BD75" s="4">
        <f t="shared" si="1740"/>
        <v>0</v>
      </c>
      <c r="BE75" s="738">
        <f t="shared" si="1827"/>
        <v>0</v>
      </c>
      <c r="BF75" s="4">
        <f t="shared" si="1742"/>
        <v>0</v>
      </c>
      <c r="BG75" s="4">
        <f t="shared" si="1742"/>
        <v>0</v>
      </c>
      <c r="BH75" s="4">
        <f t="shared" ref="BH75:BH82" si="1860">BH74</f>
        <v>0</v>
      </c>
      <c r="BI75" s="740">
        <f t="shared" si="1828"/>
        <v>0</v>
      </c>
      <c r="BJ75" s="4">
        <f t="shared" si="1744"/>
        <v>0</v>
      </c>
      <c r="BK75" s="4">
        <f t="shared" si="1744"/>
        <v>0</v>
      </c>
      <c r="BL75" s="4">
        <f t="shared" si="1744"/>
        <v>0</v>
      </c>
      <c r="BM75" s="738">
        <f t="shared" si="1829"/>
        <v>0</v>
      </c>
      <c r="BN75" s="4">
        <f t="shared" si="1746"/>
        <v>0</v>
      </c>
      <c r="BO75" s="4">
        <f t="shared" si="1746"/>
        <v>0</v>
      </c>
      <c r="BP75" s="4">
        <f t="shared" ref="BP75:BP82" si="1861">BP74</f>
        <v>0</v>
      </c>
      <c r="BQ75" s="740">
        <f t="shared" si="1830"/>
        <v>0</v>
      </c>
      <c r="BR75" s="4">
        <f t="shared" si="1748"/>
        <v>0</v>
      </c>
      <c r="BS75" s="4">
        <f t="shared" si="1748"/>
        <v>0</v>
      </c>
      <c r="BT75" s="4">
        <f t="shared" si="1748"/>
        <v>0</v>
      </c>
      <c r="BU75" s="738">
        <f t="shared" si="1831"/>
        <v>0</v>
      </c>
      <c r="BV75" s="4">
        <f t="shared" si="1750"/>
        <v>0</v>
      </c>
      <c r="BW75" s="4">
        <f t="shared" si="1750"/>
        <v>0</v>
      </c>
      <c r="BX75" s="4">
        <f t="shared" ref="BX75:BX82" si="1862">BX74</f>
        <v>0</v>
      </c>
      <c r="BY75" s="740">
        <f t="shared" si="1832"/>
        <v>0</v>
      </c>
      <c r="BZ75" s="4">
        <f t="shared" si="1752"/>
        <v>0</v>
      </c>
      <c r="CA75" s="4">
        <f t="shared" si="1752"/>
        <v>0</v>
      </c>
      <c r="CB75" s="4">
        <f t="shared" si="1752"/>
        <v>0</v>
      </c>
      <c r="CC75" s="738">
        <f t="shared" si="1833"/>
        <v>0</v>
      </c>
      <c r="CD75" s="4">
        <f t="shared" si="1754"/>
        <v>0</v>
      </c>
      <c r="CE75" s="4">
        <f t="shared" si="1754"/>
        <v>0</v>
      </c>
      <c r="CF75" s="4">
        <f t="shared" ref="CF75:CF82" si="1863">CF74</f>
        <v>0</v>
      </c>
      <c r="CG75" s="740">
        <f t="shared" si="1834"/>
        <v>0</v>
      </c>
      <c r="CH75" s="4">
        <f t="shared" si="1756"/>
        <v>0</v>
      </c>
      <c r="CI75" s="4">
        <f t="shared" si="1756"/>
        <v>0</v>
      </c>
      <c r="CJ75" s="4">
        <f t="shared" si="1756"/>
        <v>0</v>
      </c>
      <c r="CK75" s="738">
        <f t="shared" si="1835"/>
        <v>0</v>
      </c>
      <c r="CL75" s="4">
        <f t="shared" si="1758"/>
        <v>0</v>
      </c>
      <c r="CM75" s="4">
        <f t="shared" si="1758"/>
        <v>0</v>
      </c>
      <c r="CN75" s="4">
        <f t="shared" ref="CN75:CN82" si="1864">CN74</f>
        <v>0</v>
      </c>
      <c r="CO75" s="740">
        <f t="shared" si="1836"/>
        <v>0</v>
      </c>
      <c r="CP75" s="4">
        <f t="shared" si="1760"/>
        <v>0</v>
      </c>
      <c r="CQ75" s="4">
        <f t="shared" si="1760"/>
        <v>0</v>
      </c>
      <c r="CR75" s="4">
        <f t="shared" si="1760"/>
        <v>0</v>
      </c>
      <c r="CS75" s="738">
        <f t="shared" si="1837"/>
        <v>0</v>
      </c>
      <c r="CT75" s="4">
        <f t="shared" si="1762"/>
        <v>0</v>
      </c>
      <c r="CU75" s="4">
        <f t="shared" si="1762"/>
        <v>0</v>
      </c>
      <c r="CV75" s="4">
        <f t="shared" ref="CV75:CV82" si="1865">CV74</f>
        <v>0</v>
      </c>
      <c r="CW75" s="740">
        <f t="shared" si="1838"/>
        <v>0</v>
      </c>
      <c r="CX75" s="4">
        <f t="shared" si="1764"/>
        <v>0</v>
      </c>
      <c r="CY75" s="4">
        <f t="shared" si="1764"/>
        <v>0</v>
      </c>
      <c r="CZ75" s="4">
        <f t="shared" si="1764"/>
        <v>0</v>
      </c>
      <c r="DA75" s="738">
        <f t="shared" si="1839"/>
        <v>0</v>
      </c>
      <c r="DB75" s="4">
        <f t="shared" si="1766"/>
        <v>0</v>
      </c>
      <c r="DC75" s="4">
        <f t="shared" si="1766"/>
        <v>0</v>
      </c>
      <c r="DD75" s="4">
        <f t="shared" ref="DD75:DD82" si="1866">DD74</f>
        <v>0</v>
      </c>
      <c r="DE75" s="740">
        <f t="shared" si="1840"/>
        <v>0</v>
      </c>
      <c r="DF75" s="4">
        <f t="shared" si="1768"/>
        <v>0</v>
      </c>
      <c r="DG75" s="4">
        <f t="shared" si="1768"/>
        <v>0</v>
      </c>
      <c r="DH75" s="4">
        <f t="shared" si="1768"/>
        <v>0</v>
      </c>
      <c r="DI75" s="738">
        <f t="shared" si="1841"/>
        <v>0</v>
      </c>
      <c r="DJ75" s="4">
        <f t="shared" si="1770"/>
        <v>0</v>
      </c>
      <c r="DK75" s="4">
        <f t="shared" si="1770"/>
        <v>0</v>
      </c>
      <c r="DL75" s="4">
        <f t="shared" ref="DL75:DL82" si="1867">DL74</f>
        <v>0</v>
      </c>
      <c r="DM75" s="740">
        <f t="shared" si="1842"/>
        <v>0</v>
      </c>
      <c r="DN75" s="4">
        <f t="shared" si="1772"/>
        <v>0</v>
      </c>
      <c r="DO75" s="4">
        <f t="shared" si="1772"/>
        <v>0</v>
      </c>
      <c r="DP75" s="4">
        <f t="shared" si="1772"/>
        <v>0</v>
      </c>
      <c r="DQ75" s="738">
        <f t="shared" si="1843"/>
        <v>0</v>
      </c>
      <c r="DR75" s="4">
        <f t="shared" si="1774"/>
        <v>0</v>
      </c>
      <c r="DS75" s="4">
        <f t="shared" si="1774"/>
        <v>0</v>
      </c>
      <c r="DT75" s="4">
        <f t="shared" ref="DT75:DT82" si="1868">DT74</f>
        <v>0</v>
      </c>
      <c r="DU75" s="740">
        <f t="shared" si="1844"/>
        <v>0</v>
      </c>
      <c r="DV75" s="4">
        <f t="shared" si="1776"/>
        <v>0</v>
      </c>
      <c r="DW75" s="4">
        <f t="shared" si="1776"/>
        <v>0</v>
      </c>
      <c r="DX75" s="4">
        <f t="shared" si="1776"/>
        <v>0</v>
      </c>
      <c r="DY75" s="738">
        <f t="shared" si="1845"/>
        <v>0</v>
      </c>
      <c r="DZ75" s="4">
        <f t="shared" si="1778"/>
        <v>0</v>
      </c>
      <c r="EA75" s="4">
        <f t="shared" si="1778"/>
        <v>0</v>
      </c>
      <c r="EB75" s="4">
        <f t="shared" ref="EB75:EB82" si="1869">EB74</f>
        <v>0</v>
      </c>
      <c r="EC75" s="740">
        <f t="shared" si="1846"/>
        <v>0</v>
      </c>
      <c r="ED75" s="4">
        <f t="shared" si="1780"/>
        <v>0</v>
      </c>
      <c r="EE75" s="4">
        <f t="shared" si="1780"/>
        <v>0</v>
      </c>
      <c r="EF75" s="4">
        <f t="shared" si="1780"/>
        <v>0</v>
      </c>
      <c r="EG75" s="738">
        <f t="shared" si="1847"/>
        <v>0</v>
      </c>
      <c r="EH75" s="4">
        <f t="shared" si="1782"/>
        <v>0</v>
      </c>
      <c r="EI75" s="4">
        <f t="shared" si="1782"/>
        <v>0</v>
      </c>
      <c r="EJ75" s="4">
        <f t="shared" ref="EJ75:EJ82" si="1870">EJ74</f>
        <v>0</v>
      </c>
      <c r="EK75" s="740">
        <f t="shared" si="1848"/>
        <v>0</v>
      </c>
      <c r="EL75" s="4">
        <f t="shared" si="1784"/>
        <v>0</v>
      </c>
      <c r="EM75" s="4">
        <f t="shared" si="1784"/>
        <v>0</v>
      </c>
      <c r="EN75" s="4">
        <f t="shared" si="1784"/>
        <v>0</v>
      </c>
      <c r="EO75" s="738">
        <f t="shared" si="1849"/>
        <v>0</v>
      </c>
      <c r="EP75" s="4">
        <f t="shared" si="1786"/>
        <v>0</v>
      </c>
      <c r="EQ75" s="4">
        <f t="shared" si="1786"/>
        <v>0</v>
      </c>
      <c r="ER75" s="4">
        <f t="shared" ref="ER75:ER82" si="1871">ER74</f>
        <v>0</v>
      </c>
      <c r="ES75" s="740">
        <f t="shared" si="1850"/>
        <v>0</v>
      </c>
      <c r="ET75" s="4">
        <f t="shared" si="1788"/>
        <v>0</v>
      </c>
      <c r="EU75" s="4">
        <f t="shared" si="1788"/>
        <v>0</v>
      </c>
      <c r="EV75" s="4">
        <f t="shared" si="1788"/>
        <v>0</v>
      </c>
      <c r="EW75" s="738">
        <f t="shared" si="1851"/>
        <v>0</v>
      </c>
      <c r="EX75" s="4">
        <f t="shared" si="1790"/>
        <v>0</v>
      </c>
      <c r="EY75" s="4">
        <f t="shared" si="1790"/>
        <v>0</v>
      </c>
      <c r="EZ75" s="4">
        <f t="shared" ref="EZ75:EZ82" si="1872">EZ74</f>
        <v>0</v>
      </c>
      <c r="FA75" s="740">
        <f t="shared" si="1852"/>
        <v>0</v>
      </c>
      <c r="FB75" s="4">
        <f t="shared" si="1792"/>
        <v>0</v>
      </c>
      <c r="FC75" s="4">
        <f t="shared" si="1792"/>
        <v>0</v>
      </c>
      <c r="FD75" s="4">
        <f t="shared" si="1792"/>
        <v>0</v>
      </c>
    </row>
    <row r="76">
      <c r="A76" s="738">
        <f t="shared" si="1813"/>
        <v>0</v>
      </c>
      <c r="B76" s="4">
        <f t="shared" si="1714"/>
        <v>30</v>
      </c>
      <c r="C76" s="4">
        <f t="shared" si="1714"/>
        <v>30</v>
      </c>
      <c r="D76" s="4">
        <f t="shared" si="1853"/>
        <v>0</v>
      </c>
      <c r="E76" s="740">
        <f t="shared" si="1814"/>
        <v>0</v>
      </c>
      <c r="F76" s="4">
        <f t="shared" si="1716"/>
        <v>0</v>
      </c>
      <c r="G76" s="4">
        <f t="shared" si="1716"/>
        <v>0</v>
      </c>
      <c r="H76" s="4">
        <f t="shared" si="1716"/>
        <v>0</v>
      </c>
      <c r="I76" s="738">
        <f t="shared" si="1815"/>
        <v>0</v>
      </c>
      <c r="J76" s="4">
        <f t="shared" si="1718"/>
        <v>30</v>
      </c>
      <c r="K76" s="4">
        <f t="shared" si="1718"/>
        <v>30</v>
      </c>
      <c r="L76" s="4">
        <f t="shared" si="1854"/>
        <v>0</v>
      </c>
      <c r="M76" s="740">
        <f t="shared" si="1816"/>
        <v>0</v>
      </c>
      <c r="N76" s="4">
        <f t="shared" si="1720"/>
        <v>0</v>
      </c>
      <c r="O76" s="4">
        <f t="shared" si="1720"/>
        <v>0</v>
      </c>
      <c r="P76" s="4">
        <f t="shared" si="1720"/>
        <v>0</v>
      </c>
      <c r="Q76" s="738">
        <f t="shared" si="1817"/>
        <v>0</v>
      </c>
      <c r="R76" s="4">
        <f t="shared" si="1722"/>
        <v>0</v>
      </c>
      <c r="S76" s="4">
        <f t="shared" si="1722"/>
        <v>0</v>
      </c>
      <c r="T76" s="4">
        <f t="shared" si="1855"/>
        <v>0</v>
      </c>
      <c r="U76" s="740">
        <f t="shared" si="1818"/>
        <v>0</v>
      </c>
      <c r="V76" s="4">
        <f t="shared" si="1724"/>
        <v>0</v>
      </c>
      <c r="W76" s="4">
        <f t="shared" si="1724"/>
        <v>0</v>
      </c>
      <c r="X76" s="4">
        <f t="shared" si="1724"/>
        <v>0</v>
      </c>
      <c r="Y76" s="738">
        <f t="shared" si="1819"/>
        <v>0</v>
      </c>
      <c r="Z76" s="4">
        <f t="shared" si="1726"/>
        <v>0</v>
      </c>
      <c r="AA76" s="4">
        <f t="shared" si="1726"/>
        <v>0</v>
      </c>
      <c r="AB76" s="4">
        <f t="shared" si="1856"/>
        <v>0</v>
      </c>
      <c r="AC76" s="740">
        <f t="shared" si="1820"/>
        <v>0</v>
      </c>
      <c r="AD76" s="4">
        <f t="shared" si="1728"/>
        <v>0</v>
      </c>
      <c r="AE76" s="4">
        <f t="shared" si="1728"/>
        <v>0</v>
      </c>
      <c r="AF76" s="4">
        <f t="shared" si="1728"/>
        <v>0</v>
      </c>
      <c r="AG76" s="738">
        <f t="shared" si="1821"/>
        <v>0</v>
      </c>
      <c r="AH76" s="4">
        <f t="shared" si="1730"/>
        <v>0</v>
      </c>
      <c r="AI76" s="4">
        <f t="shared" si="1730"/>
        <v>0</v>
      </c>
      <c r="AJ76" s="4">
        <f t="shared" si="1857"/>
        <v>0</v>
      </c>
      <c r="AK76" s="740">
        <f t="shared" si="1822"/>
        <v>0</v>
      </c>
      <c r="AL76" s="4">
        <f t="shared" si="1732"/>
        <v>0</v>
      </c>
      <c r="AM76" s="4">
        <f t="shared" si="1732"/>
        <v>0</v>
      </c>
      <c r="AN76" s="4">
        <f t="shared" si="1732"/>
        <v>0</v>
      </c>
      <c r="AO76" s="738">
        <f t="shared" si="1823"/>
        <v>0</v>
      </c>
      <c r="AP76" s="4">
        <f t="shared" si="1734"/>
        <v>0</v>
      </c>
      <c r="AQ76" s="4">
        <f t="shared" si="1734"/>
        <v>0</v>
      </c>
      <c r="AR76" s="4">
        <f t="shared" si="1858"/>
        <v>0</v>
      </c>
      <c r="AS76" s="740">
        <f t="shared" si="1824"/>
        <v>0</v>
      </c>
      <c r="AT76" s="4">
        <f t="shared" si="1736"/>
        <v>0</v>
      </c>
      <c r="AU76" s="4">
        <f t="shared" si="1736"/>
        <v>0</v>
      </c>
      <c r="AV76" s="4">
        <f t="shared" si="1736"/>
        <v>0</v>
      </c>
      <c r="AW76" s="738">
        <f t="shared" si="1825"/>
        <v>0</v>
      </c>
      <c r="AX76" s="4">
        <f t="shared" si="1738"/>
        <v>0</v>
      </c>
      <c r="AY76" s="4">
        <f t="shared" si="1738"/>
        <v>0</v>
      </c>
      <c r="AZ76" s="4">
        <f t="shared" si="1859"/>
        <v>0</v>
      </c>
      <c r="BA76" s="740">
        <f t="shared" si="1826"/>
        <v>0</v>
      </c>
      <c r="BB76" s="4">
        <f t="shared" si="1740"/>
        <v>0</v>
      </c>
      <c r="BC76" s="4">
        <f t="shared" si="1740"/>
        <v>0</v>
      </c>
      <c r="BD76" s="4">
        <f t="shared" si="1740"/>
        <v>0</v>
      </c>
      <c r="BE76" s="738">
        <f t="shared" si="1827"/>
        <v>0</v>
      </c>
      <c r="BF76" s="4">
        <f t="shared" si="1742"/>
        <v>0</v>
      </c>
      <c r="BG76" s="4">
        <f t="shared" si="1742"/>
        <v>0</v>
      </c>
      <c r="BH76" s="4">
        <f t="shared" si="1860"/>
        <v>0</v>
      </c>
      <c r="BI76" s="740">
        <f t="shared" si="1828"/>
        <v>0</v>
      </c>
      <c r="BJ76" s="4">
        <f t="shared" si="1744"/>
        <v>0</v>
      </c>
      <c r="BK76" s="4">
        <f t="shared" si="1744"/>
        <v>0</v>
      </c>
      <c r="BL76" s="4">
        <f t="shared" si="1744"/>
        <v>0</v>
      </c>
      <c r="BM76" s="738">
        <f t="shared" si="1829"/>
        <v>0</v>
      </c>
      <c r="BN76" s="4">
        <f t="shared" si="1746"/>
        <v>0</v>
      </c>
      <c r="BO76" s="4">
        <f t="shared" si="1746"/>
        <v>0</v>
      </c>
      <c r="BP76" s="4">
        <f t="shared" si="1861"/>
        <v>0</v>
      </c>
      <c r="BQ76" s="740">
        <f t="shared" si="1830"/>
        <v>0</v>
      </c>
      <c r="BR76" s="4">
        <f t="shared" si="1748"/>
        <v>0</v>
      </c>
      <c r="BS76" s="4">
        <f t="shared" si="1748"/>
        <v>0</v>
      </c>
      <c r="BT76" s="4">
        <f t="shared" si="1748"/>
        <v>0</v>
      </c>
      <c r="BU76" s="738">
        <f t="shared" si="1831"/>
        <v>0</v>
      </c>
      <c r="BV76" s="4">
        <f t="shared" si="1750"/>
        <v>0</v>
      </c>
      <c r="BW76" s="4">
        <f t="shared" si="1750"/>
        <v>0</v>
      </c>
      <c r="BX76" s="4">
        <f t="shared" si="1862"/>
        <v>0</v>
      </c>
      <c r="BY76" s="740">
        <f t="shared" si="1832"/>
        <v>0</v>
      </c>
      <c r="BZ76" s="4">
        <f t="shared" si="1752"/>
        <v>0</v>
      </c>
      <c r="CA76" s="4">
        <f t="shared" si="1752"/>
        <v>0</v>
      </c>
      <c r="CB76" s="4">
        <f t="shared" si="1752"/>
        <v>0</v>
      </c>
      <c r="CC76" s="738">
        <f t="shared" si="1833"/>
        <v>0</v>
      </c>
      <c r="CD76" s="4">
        <f t="shared" si="1754"/>
        <v>0</v>
      </c>
      <c r="CE76" s="4">
        <f t="shared" si="1754"/>
        <v>0</v>
      </c>
      <c r="CF76" s="4">
        <f t="shared" si="1863"/>
        <v>0</v>
      </c>
      <c r="CG76" s="740">
        <f t="shared" si="1834"/>
        <v>0</v>
      </c>
      <c r="CH76" s="4">
        <f t="shared" si="1756"/>
        <v>0</v>
      </c>
      <c r="CI76" s="4">
        <f t="shared" si="1756"/>
        <v>0</v>
      </c>
      <c r="CJ76" s="4">
        <f t="shared" si="1756"/>
        <v>0</v>
      </c>
      <c r="CK76" s="738">
        <f t="shared" si="1835"/>
        <v>0</v>
      </c>
      <c r="CL76" s="4">
        <f t="shared" si="1758"/>
        <v>0</v>
      </c>
      <c r="CM76" s="4">
        <f t="shared" si="1758"/>
        <v>0</v>
      </c>
      <c r="CN76" s="4">
        <f t="shared" si="1864"/>
        <v>0</v>
      </c>
      <c r="CO76" s="740">
        <f t="shared" si="1836"/>
        <v>0</v>
      </c>
      <c r="CP76" s="4">
        <f t="shared" si="1760"/>
        <v>0</v>
      </c>
      <c r="CQ76" s="4">
        <f t="shared" si="1760"/>
        <v>0</v>
      </c>
      <c r="CR76" s="4">
        <f t="shared" si="1760"/>
        <v>0</v>
      </c>
      <c r="CS76" s="738">
        <f t="shared" si="1837"/>
        <v>0</v>
      </c>
      <c r="CT76" s="4">
        <f t="shared" si="1762"/>
        <v>0</v>
      </c>
      <c r="CU76" s="4">
        <f t="shared" si="1762"/>
        <v>0</v>
      </c>
      <c r="CV76" s="4">
        <f t="shared" si="1865"/>
        <v>0</v>
      </c>
      <c r="CW76" s="740">
        <f t="shared" si="1838"/>
        <v>0</v>
      </c>
      <c r="CX76" s="4">
        <f t="shared" si="1764"/>
        <v>0</v>
      </c>
      <c r="CY76" s="4">
        <f t="shared" si="1764"/>
        <v>0</v>
      </c>
      <c r="CZ76" s="4">
        <f t="shared" si="1764"/>
        <v>0</v>
      </c>
      <c r="DA76" s="738">
        <f t="shared" si="1839"/>
        <v>0</v>
      </c>
      <c r="DB76" s="4">
        <f t="shared" si="1766"/>
        <v>0</v>
      </c>
      <c r="DC76" s="4">
        <f t="shared" si="1766"/>
        <v>0</v>
      </c>
      <c r="DD76" s="4">
        <f t="shared" si="1866"/>
        <v>0</v>
      </c>
      <c r="DE76" s="740">
        <f t="shared" si="1840"/>
        <v>0</v>
      </c>
      <c r="DF76" s="4">
        <f t="shared" si="1768"/>
        <v>0</v>
      </c>
      <c r="DG76" s="4">
        <f t="shared" si="1768"/>
        <v>0</v>
      </c>
      <c r="DH76" s="4">
        <f t="shared" si="1768"/>
        <v>0</v>
      </c>
      <c r="DI76" s="738">
        <f t="shared" si="1841"/>
        <v>0</v>
      </c>
      <c r="DJ76" s="4">
        <f t="shared" si="1770"/>
        <v>0</v>
      </c>
      <c r="DK76" s="4">
        <f t="shared" si="1770"/>
        <v>0</v>
      </c>
      <c r="DL76" s="4">
        <f t="shared" si="1867"/>
        <v>0</v>
      </c>
      <c r="DM76" s="740">
        <f t="shared" si="1842"/>
        <v>0</v>
      </c>
      <c r="DN76" s="4">
        <f t="shared" si="1772"/>
        <v>0</v>
      </c>
      <c r="DO76" s="4">
        <f t="shared" si="1772"/>
        <v>0</v>
      </c>
      <c r="DP76" s="4">
        <f t="shared" si="1772"/>
        <v>0</v>
      </c>
      <c r="DQ76" s="738">
        <f t="shared" si="1843"/>
        <v>0</v>
      </c>
      <c r="DR76" s="4">
        <f t="shared" si="1774"/>
        <v>0</v>
      </c>
      <c r="DS76" s="4">
        <f t="shared" si="1774"/>
        <v>0</v>
      </c>
      <c r="DT76" s="4">
        <f t="shared" si="1868"/>
        <v>0</v>
      </c>
      <c r="DU76" s="740">
        <f t="shared" si="1844"/>
        <v>0</v>
      </c>
      <c r="DV76" s="4">
        <f t="shared" si="1776"/>
        <v>0</v>
      </c>
      <c r="DW76" s="4">
        <f t="shared" si="1776"/>
        <v>0</v>
      </c>
      <c r="DX76" s="4">
        <f t="shared" si="1776"/>
        <v>0</v>
      </c>
      <c r="DY76" s="738">
        <f t="shared" si="1845"/>
        <v>0</v>
      </c>
      <c r="DZ76" s="4">
        <f t="shared" si="1778"/>
        <v>0</v>
      </c>
      <c r="EA76" s="4">
        <f t="shared" si="1778"/>
        <v>0</v>
      </c>
      <c r="EB76" s="4">
        <f t="shared" si="1869"/>
        <v>0</v>
      </c>
      <c r="EC76" s="740">
        <f t="shared" si="1846"/>
        <v>0</v>
      </c>
      <c r="ED76" s="4">
        <f t="shared" si="1780"/>
        <v>0</v>
      </c>
      <c r="EE76" s="4">
        <f t="shared" si="1780"/>
        <v>0</v>
      </c>
      <c r="EF76" s="4">
        <f t="shared" si="1780"/>
        <v>0</v>
      </c>
      <c r="EG76" s="738">
        <f t="shared" si="1847"/>
        <v>0</v>
      </c>
      <c r="EH76" s="4">
        <f t="shared" si="1782"/>
        <v>0</v>
      </c>
      <c r="EI76" s="4">
        <f t="shared" si="1782"/>
        <v>0</v>
      </c>
      <c r="EJ76" s="4">
        <f t="shared" si="1870"/>
        <v>0</v>
      </c>
      <c r="EK76" s="740">
        <f t="shared" si="1848"/>
        <v>0</v>
      </c>
      <c r="EL76" s="4">
        <f t="shared" si="1784"/>
        <v>0</v>
      </c>
      <c r="EM76" s="4">
        <f t="shared" si="1784"/>
        <v>0</v>
      </c>
      <c r="EN76" s="4">
        <f t="shared" si="1784"/>
        <v>0</v>
      </c>
      <c r="EO76" s="738">
        <f t="shared" si="1849"/>
        <v>0</v>
      </c>
      <c r="EP76" s="4">
        <f t="shared" si="1786"/>
        <v>0</v>
      </c>
      <c r="EQ76" s="4">
        <f t="shared" si="1786"/>
        <v>0</v>
      </c>
      <c r="ER76" s="4">
        <f t="shared" si="1871"/>
        <v>0</v>
      </c>
      <c r="ES76" s="740">
        <f t="shared" si="1850"/>
        <v>0</v>
      </c>
      <c r="ET76" s="4">
        <f t="shared" si="1788"/>
        <v>0</v>
      </c>
      <c r="EU76" s="4">
        <f t="shared" si="1788"/>
        <v>0</v>
      </c>
      <c r="EV76" s="4">
        <f t="shared" si="1788"/>
        <v>0</v>
      </c>
      <c r="EW76" s="738">
        <f t="shared" si="1851"/>
        <v>0</v>
      </c>
      <c r="EX76" s="4">
        <f t="shared" si="1790"/>
        <v>0</v>
      </c>
      <c r="EY76" s="4">
        <f t="shared" si="1790"/>
        <v>0</v>
      </c>
      <c r="EZ76" s="4">
        <f t="shared" si="1872"/>
        <v>0</v>
      </c>
      <c r="FA76" s="740">
        <f t="shared" si="1852"/>
        <v>0</v>
      </c>
      <c r="FB76" s="4">
        <f t="shared" si="1792"/>
        <v>0</v>
      </c>
      <c r="FC76" s="4">
        <f t="shared" si="1792"/>
        <v>0</v>
      </c>
      <c r="FD76" s="4">
        <f t="shared" si="1792"/>
        <v>0</v>
      </c>
    </row>
    <row r="77">
      <c r="A77" s="738">
        <f t="shared" si="1813"/>
        <v>0</v>
      </c>
      <c r="B77" s="4">
        <f t="shared" si="1714"/>
        <v>0</v>
      </c>
      <c r="C77" s="4">
        <f t="shared" si="1714"/>
        <v>0</v>
      </c>
      <c r="D77" s="4">
        <f t="shared" si="1853"/>
        <v>0</v>
      </c>
      <c r="E77" s="740">
        <f t="shared" si="1814"/>
        <v>0</v>
      </c>
      <c r="F77" s="4">
        <f t="shared" si="1716"/>
        <v>0</v>
      </c>
      <c r="G77" s="4">
        <f t="shared" si="1716"/>
        <v>0</v>
      </c>
      <c r="H77" s="4">
        <f t="shared" si="1716"/>
        <v>0</v>
      </c>
      <c r="I77" s="738">
        <f t="shared" si="1815"/>
        <v>0</v>
      </c>
      <c r="J77" s="4">
        <f t="shared" si="1718"/>
        <v>0</v>
      </c>
      <c r="K77" s="4">
        <f t="shared" si="1718"/>
        <v>0</v>
      </c>
      <c r="L77" s="4">
        <f t="shared" si="1854"/>
        <v>0</v>
      </c>
      <c r="M77" s="740">
        <f t="shared" si="1816"/>
        <v>0</v>
      </c>
      <c r="N77" s="4">
        <f t="shared" si="1720"/>
        <v>0</v>
      </c>
      <c r="O77" s="4">
        <f t="shared" si="1720"/>
        <v>0</v>
      </c>
      <c r="P77" s="4">
        <f t="shared" si="1720"/>
        <v>0</v>
      </c>
      <c r="Q77" s="738">
        <f t="shared" si="1817"/>
        <v>0</v>
      </c>
      <c r="R77" s="4">
        <f t="shared" si="1722"/>
        <v>0</v>
      </c>
      <c r="S77" s="4">
        <f t="shared" si="1722"/>
        <v>0</v>
      </c>
      <c r="T77" s="4">
        <f t="shared" si="1855"/>
        <v>0</v>
      </c>
      <c r="U77" s="740">
        <f t="shared" si="1818"/>
        <v>0</v>
      </c>
      <c r="V77" s="4">
        <f t="shared" si="1724"/>
        <v>0</v>
      </c>
      <c r="W77" s="4">
        <f t="shared" si="1724"/>
        <v>0</v>
      </c>
      <c r="X77" s="4">
        <f t="shared" si="1724"/>
        <v>0</v>
      </c>
      <c r="Y77" s="738">
        <f t="shared" si="1819"/>
        <v>0</v>
      </c>
      <c r="Z77" s="4">
        <f t="shared" si="1726"/>
        <v>0</v>
      </c>
      <c r="AA77" s="4">
        <f t="shared" si="1726"/>
        <v>0</v>
      </c>
      <c r="AB77" s="4">
        <f t="shared" si="1856"/>
        <v>0</v>
      </c>
      <c r="AC77" s="740">
        <f t="shared" si="1820"/>
        <v>0</v>
      </c>
      <c r="AD77" s="4">
        <f t="shared" si="1728"/>
        <v>0</v>
      </c>
      <c r="AE77" s="4">
        <f t="shared" si="1728"/>
        <v>0</v>
      </c>
      <c r="AF77" s="4">
        <f t="shared" si="1728"/>
        <v>0</v>
      </c>
      <c r="AG77" s="738">
        <f t="shared" si="1821"/>
        <v>0</v>
      </c>
      <c r="AH77" s="4">
        <f t="shared" si="1730"/>
        <v>0</v>
      </c>
      <c r="AI77" s="4">
        <f t="shared" si="1730"/>
        <v>0</v>
      </c>
      <c r="AJ77" s="4">
        <f t="shared" si="1857"/>
        <v>0</v>
      </c>
      <c r="AK77" s="740">
        <f t="shared" si="1822"/>
        <v>0</v>
      </c>
      <c r="AL77" s="4">
        <f t="shared" si="1732"/>
        <v>0</v>
      </c>
      <c r="AM77" s="4">
        <f t="shared" si="1732"/>
        <v>0</v>
      </c>
      <c r="AN77" s="4">
        <f t="shared" si="1732"/>
        <v>0</v>
      </c>
      <c r="AO77" s="738">
        <f t="shared" si="1823"/>
        <v>0</v>
      </c>
      <c r="AP77" s="4">
        <f t="shared" si="1734"/>
        <v>0</v>
      </c>
      <c r="AQ77" s="4">
        <f t="shared" si="1734"/>
        <v>0</v>
      </c>
      <c r="AR77" s="4">
        <f t="shared" si="1858"/>
        <v>0</v>
      </c>
      <c r="AS77" s="740">
        <f t="shared" si="1824"/>
        <v>0</v>
      </c>
      <c r="AT77" s="4">
        <f t="shared" si="1736"/>
        <v>0</v>
      </c>
      <c r="AU77" s="4">
        <f t="shared" si="1736"/>
        <v>0</v>
      </c>
      <c r="AV77" s="4">
        <f t="shared" si="1736"/>
        <v>0</v>
      </c>
      <c r="AW77" s="738">
        <f t="shared" si="1825"/>
        <v>0</v>
      </c>
      <c r="AX77" s="4">
        <f t="shared" si="1738"/>
        <v>0</v>
      </c>
      <c r="AY77" s="4">
        <f t="shared" si="1738"/>
        <v>0</v>
      </c>
      <c r="AZ77" s="4">
        <f t="shared" si="1859"/>
        <v>0</v>
      </c>
      <c r="BA77" s="740">
        <f t="shared" si="1826"/>
        <v>0</v>
      </c>
      <c r="BB77" s="4">
        <f t="shared" si="1740"/>
        <v>0</v>
      </c>
      <c r="BC77" s="4">
        <f t="shared" si="1740"/>
        <v>0</v>
      </c>
      <c r="BD77" s="4">
        <f t="shared" si="1740"/>
        <v>0</v>
      </c>
      <c r="BE77" s="738">
        <f t="shared" si="1827"/>
        <v>0</v>
      </c>
      <c r="BF77" s="4">
        <f t="shared" si="1742"/>
        <v>0</v>
      </c>
      <c r="BG77" s="4">
        <f t="shared" si="1742"/>
        <v>0</v>
      </c>
      <c r="BH77" s="4">
        <f t="shared" si="1860"/>
        <v>0</v>
      </c>
      <c r="BI77" s="740">
        <f t="shared" si="1828"/>
        <v>0</v>
      </c>
      <c r="BJ77" s="4">
        <f t="shared" si="1744"/>
        <v>0</v>
      </c>
      <c r="BK77" s="4">
        <f t="shared" si="1744"/>
        <v>0</v>
      </c>
      <c r="BL77" s="4">
        <f t="shared" si="1744"/>
        <v>0</v>
      </c>
      <c r="BM77" s="738">
        <f t="shared" si="1829"/>
        <v>0</v>
      </c>
      <c r="BN77" s="4">
        <f t="shared" si="1746"/>
        <v>0</v>
      </c>
      <c r="BO77" s="4">
        <f t="shared" si="1746"/>
        <v>0</v>
      </c>
      <c r="BP77" s="4">
        <f t="shared" si="1861"/>
        <v>0</v>
      </c>
      <c r="BQ77" s="740">
        <f t="shared" si="1830"/>
        <v>0</v>
      </c>
      <c r="BR77" s="4">
        <f t="shared" si="1748"/>
        <v>0</v>
      </c>
      <c r="BS77" s="4">
        <f t="shared" si="1748"/>
        <v>0</v>
      </c>
      <c r="BT77" s="4">
        <f t="shared" si="1748"/>
        <v>0</v>
      </c>
      <c r="BU77" s="738">
        <f t="shared" si="1831"/>
        <v>0</v>
      </c>
      <c r="BV77" s="4">
        <f t="shared" si="1750"/>
        <v>0</v>
      </c>
      <c r="BW77" s="4">
        <f t="shared" si="1750"/>
        <v>0</v>
      </c>
      <c r="BX77" s="4">
        <f t="shared" si="1862"/>
        <v>0</v>
      </c>
      <c r="BY77" s="740">
        <f t="shared" si="1832"/>
        <v>0</v>
      </c>
      <c r="BZ77" s="4">
        <f t="shared" si="1752"/>
        <v>0</v>
      </c>
      <c r="CA77" s="4">
        <f t="shared" si="1752"/>
        <v>0</v>
      </c>
      <c r="CB77" s="4">
        <f t="shared" si="1752"/>
        <v>0</v>
      </c>
      <c r="CC77" s="738">
        <f t="shared" si="1833"/>
        <v>0</v>
      </c>
      <c r="CD77" s="4">
        <f t="shared" si="1754"/>
        <v>0</v>
      </c>
      <c r="CE77" s="4">
        <f t="shared" si="1754"/>
        <v>0</v>
      </c>
      <c r="CF77" s="4">
        <f t="shared" si="1863"/>
        <v>0</v>
      </c>
      <c r="CG77" s="740">
        <f t="shared" si="1834"/>
        <v>0</v>
      </c>
      <c r="CH77" s="4">
        <f t="shared" si="1756"/>
        <v>0</v>
      </c>
      <c r="CI77" s="4">
        <f t="shared" si="1756"/>
        <v>0</v>
      </c>
      <c r="CJ77" s="4">
        <f t="shared" si="1756"/>
        <v>0</v>
      </c>
      <c r="CK77" s="738">
        <f t="shared" si="1835"/>
        <v>0</v>
      </c>
      <c r="CL77" s="4">
        <f t="shared" si="1758"/>
        <v>0</v>
      </c>
      <c r="CM77" s="4">
        <f t="shared" si="1758"/>
        <v>0</v>
      </c>
      <c r="CN77" s="4">
        <f t="shared" si="1864"/>
        <v>0</v>
      </c>
      <c r="CO77" s="740">
        <f t="shared" si="1836"/>
        <v>0</v>
      </c>
      <c r="CP77" s="4">
        <f t="shared" si="1760"/>
        <v>0</v>
      </c>
      <c r="CQ77" s="4">
        <f t="shared" si="1760"/>
        <v>0</v>
      </c>
      <c r="CR77" s="4">
        <f t="shared" si="1760"/>
        <v>0</v>
      </c>
      <c r="CS77" s="738">
        <f t="shared" si="1837"/>
        <v>0</v>
      </c>
      <c r="CT77" s="4">
        <f t="shared" si="1762"/>
        <v>0</v>
      </c>
      <c r="CU77" s="4">
        <f t="shared" si="1762"/>
        <v>0</v>
      </c>
      <c r="CV77" s="4">
        <f t="shared" si="1865"/>
        <v>0</v>
      </c>
      <c r="CW77" s="740">
        <f t="shared" si="1838"/>
        <v>0</v>
      </c>
      <c r="CX77" s="4">
        <f t="shared" si="1764"/>
        <v>0</v>
      </c>
      <c r="CY77" s="4">
        <f t="shared" si="1764"/>
        <v>0</v>
      </c>
      <c r="CZ77" s="4">
        <f t="shared" si="1764"/>
        <v>0</v>
      </c>
      <c r="DA77" s="738">
        <f t="shared" si="1839"/>
        <v>0</v>
      </c>
      <c r="DB77" s="4">
        <f t="shared" si="1766"/>
        <v>0</v>
      </c>
      <c r="DC77" s="4">
        <f t="shared" si="1766"/>
        <v>0</v>
      </c>
      <c r="DD77" s="4">
        <f t="shared" si="1866"/>
        <v>0</v>
      </c>
      <c r="DE77" s="740">
        <f t="shared" si="1840"/>
        <v>0</v>
      </c>
      <c r="DF77" s="4">
        <f t="shared" si="1768"/>
        <v>0</v>
      </c>
      <c r="DG77" s="4">
        <f t="shared" si="1768"/>
        <v>0</v>
      </c>
      <c r="DH77" s="4">
        <f t="shared" si="1768"/>
        <v>0</v>
      </c>
      <c r="DI77" s="738">
        <f t="shared" si="1841"/>
        <v>0</v>
      </c>
      <c r="DJ77" s="4">
        <f t="shared" si="1770"/>
        <v>0</v>
      </c>
      <c r="DK77" s="4">
        <f t="shared" si="1770"/>
        <v>0</v>
      </c>
      <c r="DL77" s="4">
        <f t="shared" si="1867"/>
        <v>0</v>
      </c>
      <c r="DM77" s="740">
        <f t="shared" si="1842"/>
        <v>0</v>
      </c>
      <c r="DN77" s="4">
        <f t="shared" si="1772"/>
        <v>0</v>
      </c>
      <c r="DO77" s="4">
        <f t="shared" si="1772"/>
        <v>0</v>
      </c>
      <c r="DP77" s="4">
        <f t="shared" si="1772"/>
        <v>0</v>
      </c>
      <c r="DQ77" s="738">
        <f t="shared" si="1843"/>
        <v>0</v>
      </c>
      <c r="DR77" s="4">
        <f t="shared" si="1774"/>
        <v>0</v>
      </c>
      <c r="DS77" s="4">
        <f t="shared" si="1774"/>
        <v>0</v>
      </c>
      <c r="DT77" s="4">
        <f t="shared" si="1868"/>
        <v>0</v>
      </c>
      <c r="DU77" s="740">
        <f t="shared" si="1844"/>
        <v>0</v>
      </c>
      <c r="DV77" s="4">
        <f t="shared" si="1776"/>
        <v>0</v>
      </c>
      <c r="DW77" s="4">
        <f t="shared" si="1776"/>
        <v>0</v>
      </c>
      <c r="DX77" s="4">
        <f t="shared" si="1776"/>
        <v>0</v>
      </c>
      <c r="DY77" s="738">
        <f t="shared" si="1845"/>
        <v>0</v>
      </c>
      <c r="DZ77" s="4">
        <f t="shared" si="1778"/>
        <v>0</v>
      </c>
      <c r="EA77" s="4">
        <f t="shared" si="1778"/>
        <v>0</v>
      </c>
      <c r="EB77" s="4">
        <f t="shared" si="1869"/>
        <v>0</v>
      </c>
      <c r="EC77" s="740">
        <f t="shared" si="1846"/>
        <v>0</v>
      </c>
      <c r="ED77" s="4">
        <f t="shared" si="1780"/>
        <v>0</v>
      </c>
      <c r="EE77" s="4">
        <f t="shared" si="1780"/>
        <v>0</v>
      </c>
      <c r="EF77" s="4">
        <f t="shared" si="1780"/>
        <v>0</v>
      </c>
      <c r="EG77" s="738">
        <f t="shared" si="1847"/>
        <v>0</v>
      </c>
      <c r="EH77" s="4">
        <f t="shared" si="1782"/>
        <v>0</v>
      </c>
      <c r="EI77" s="4">
        <f t="shared" si="1782"/>
        <v>0</v>
      </c>
      <c r="EJ77" s="4">
        <f t="shared" si="1870"/>
        <v>0</v>
      </c>
      <c r="EK77" s="740">
        <f t="shared" si="1848"/>
        <v>0</v>
      </c>
      <c r="EL77" s="4">
        <f t="shared" si="1784"/>
        <v>0</v>
      </c>
      <c r="EM77" s="4">
        <f t="shared" si="1784"/>
        <v>0</v>
      </c>
      <c r="EN77" s="4">
        <f t="shared" si="1784"/>
        <v>0</v>
      </c>
      <c r="EO77" s="738">
        <f t="shared" si="1849"/>
        <v>0</v>
      </c>
      <c r="EP77" s="4">
        <f t="shared" si="1786"/>
        <v>0</v>
      </c>
      <c r="EQ77" s="4">
        <f t="shared" si="1786"/>
        <v>0</v>
      </c>
      <c r="ER77" s="4">
        <f t="shared" si="1871"/>
        <v>0</v>
      </c>
      <c r="ES77" s="740">
        <f t="shared" si="1850"/>
        <v>0</v>
      </c>
      <c r="ET77" s="4">
        <f t="shared" si="1788"/>
        <v>0</v>
      </c>
      <c r="EU77" s="4">
        <f t="shared" si="1788"/>
        <v>0</v>
      </c>
      <c r="EV77" s="4">
        <f t="shared" si="1788"/>
        <v>0</v>
      </c>
      <c r="EW77" s="738">
        <f t="shared" si="1851"/>
        <v>0</v>
      </c>
      <c r="EX77" s="4">
        <f t="shared" si="1790"/>
        <v>0</v>
      </c>
      <c r="EY77" s="4">
        <f t="shared" si="1790"/>
        <v>0</v>
      </c>
      <c r="EZ77" s="4">
        <f t="shared" si="1872"/>
        <v>0</v>
      </c>
      <c r="FA77" s="740">
        <f t="shared" si="1852"/>
        <v>0</v>
      </c>
      <c r="FB77" s="4">
        <f t="shared" si="1792"/>
        <v>0</v>
      </c>
      <c r="FC77" s="4">
        <f t="shared" si="1792"/>
        <v>0</v>
      </c>
      <c r="FD77" s="4">
        <f t="shared" si="1792"/>
        <v>0</v>
      </c>
    </row>
    <row r="78">
      <c r="A78" s="738">
        <f t="shared" si="1813"/>
        <v>0</v>
      </c>
      <c r="B78" s="4">
        <f t="shared" si="1714"/>
        <v>0</v>
      </c>
      <c r="C78" s="4">
        <f t="shared" si="1714"/>
        <v>0</v>
      </c>
      <c r="D78" s="4">
        <f t="shared" si="1853"/>
        <v>0</v>
      </c>
      <c r="E78" s="740">
        <f t="shared" si="1814"/>
        <v>0</v>
      </c>
      <c r="F78" s="4">
        <f t="shared" si="1716"/>
        <v>0</v>
      </c>
      <c r="G78" s="4">
        <f t="shared" si="1716"/>
        <v>0</v>
      </c>
      <c r="H78" s="4">
        <f t="shared" si="1716"/>
        <v>0</v>
      </c>
      <c r="I78" s="738">
        <f t="shared" si="1815"/>
        <v>0</v>
      </c>
      <c r="J78" s="4">
        <f t="shared" si="1718"/>
        <v>0</v>
      </c>
      <c r="K78" s="4">
        <f t="shared" si="1718"/>
        <v>0</v>
      </c>
      <c r="L78" s="4">
        <f t="shared" si="1854"/>
        <v>0</v>
      </c>
      <c r="M78" s="740">
        <f t="shared" si="1816"/>
        <v>0</v>
      </c>
      <c r="N78" s="4">
        <f t="shared" si="1720"/>
        <v>0</v>
      </c>
      <c r="O78" s="4">
        <f t="shared" si="1720"/>
        <v>0</v>
      </c>
      <c r="P78" s="4">
        <f t="shared" si="1720"/>
        <v>0</v>
      </c>
      <c r="Q78" s="738">
        <f t="shared" si="1817"/>
        <v>0</v>
      </c>
      <c r="R78" s="4">
        <f t="shared" si="1722"/>
        <v>0</v>
      </c>
      <c r="S78" s="4">
        <f t="shared" si="1722"/>
        <v>0</v>
      </c>
      <c r="T78" s="4">
        <f t="shared" si="1855"/>
        <v>0</v>
      </c>
      <c r="U78" s="740">
        <f t="shared" si="1818"/>
        <v>0</v>
      </c>
      <c r="V78" s="4">
        <f t="shared" si="1724"/>
        <v>0</v>
      </c>
      <c r="W78" s="4">
        <f t="shared" si="1724"/>
        <v>0</v>
      </c>
      <c r="X78" s="4">
        <f t="shared" si="1724"/>
        <v>0</v>
      </c>
      <c r="Y78" s="738">
        <f t="shared" si="1819"/>
        <v>0</v>
      </c>
      <c r="Z78" s="4">
        <f t="shared" si="1726"/>
        <v>0</v>
      </c>
      <c r="AA78" s="4">
        <f t="shared" si="1726"/>
        <v>0</v>
      </c>
      <c r="AB78" s="4">
        <f t="shared" si="1856"/>
        <v>0</v>
      </c>
      <c r="AC78" s="740">
        <f t="shared" si="1820"/>
        <v>0</v>
      </c>
      <c r="AD78" s="4">
        <f t="shared" si="1728"/>
        <v>0</v>
      </c>
      <c r="AE78" s="4">
        <f t="shared" si="1728"/>
        <v>0</v>
      </c>
      <c r="AF78" s="4">
        <f t="shared" si="1728"/>
        <v>0</v>
      </c>
      <c r="AG78" s="738">
        <f t="shared" si="1821"/>
        <v>0</v>
      </c>
      <c r="AH78" s="4">
        <f t="shared" si="1730"/>
        <v>0</v>
      </c>
      <c r="AI78" s="4">
        <f t="shared" si="1730"/>
        <v>0</v>
      </c>
      <c r="AJ78" s="4">
        <f t="shared" si="1857"/>
        <v>0</v>
      </c>
      <c r="AK78" s="740">
        <f t="shared" si="1822"/>
        <v>0</v>
      </c>
      <c r="AL78" s="4">
        <f t="shared" si="1732"/>
        <v>0</v>
      </c>
      <c r="AM78" s="4">
        <f t="shared" si="1732"/>
        <v>0</v>
      </c>
      <c r="AN78" s="4">
        <f t="shared" si="1732"/>
        <v>0</v>
      </c>
      <c r="AO78" s="738">
        <f t="shared" si="1823"/>
        <v>0</v>
      </c>
      <c r="AP78" s="4">
        <f t="shared" si="1734"/>
        <v>0</v>
      </c>
      <c r="AQ78" s="4">
        <f t="shared" si="1734"/>
        <v>0</v>
      </c>
      <c r="AR78" s="4">
        <f t="shared" si="1858"/>
        <v>0</v>
      </c>
      <c r="AS78" s="740">
        <f t="shared" si="1824"/>
        <v>0</v>
      </c>
      <c r="AT78" s="4">
        <f t="shared" si="1736"/>
        <v>0</v>
      </c>
      <c r="AU78" s="4">
        <f t="shared" si="1736"/>
        <v>0</v>
      </c>
      <c r="AV78" s="4">
        <f t="shared" si="1736"/>
        <v>0</v>
      </c>
      <c r="AW78" s="738">
        <f t="shared" si="1825"/>
        <v>0</v>
      </c>
      <c r="AX78" s="4">
        <f t="shared" si="1738"/>
        <v>0</v>
      </c>
      <c r="AY78" s="4">
        <f t="shared" si="1738"/>
        <v>0</v>
      </c>
      <c r="AZ78" s="4">
        <f t="shared" si="1859"/>
        <v>0</v>
      </c>
      <c r="BA78" s="740">
        <f t="shared" si="1826"/>
        <v>0</v>
      </c>
      <c r="BB78" s="4">
        <f t="shared" si="1740"/>
        <v>0</v>
      </c>
      <c r="BC78" s="4">
        <f t="shared" si="1740"/>
        <v>0</v>
      </c>
      <c r="BD78" s="4">
        <f t="shared" si="1740"/>
        <v>0</v>
      </c>
      <c r="BE78" s="738">
        <f t="shared" si="1827"/>
        <v>0</v>
      </c>
      <c r="BF78" s="4">
        <f t="shared" si="1742"/>
        <v>0</v>
      </c>
      <c r="BG78" s="4">
        <f t="shared" si="1742"/>
        <v>0</v>
      </c>
      <c r="BH78" s="4">
        <f t="shared" si="1860"/>
        <v>0</v>
      </c>
      <c r="BI78" s="740">
        <f t="shared" si="1828"/>
        <v>0</v>
      </c>
      <c r="BJ78" s="4">
        <f t="shared" si="1744"/>
        <v>0</v>
      </c>
      <c r="BK78" s="4">
        <f t="shared" si="1744"/>
        <v>0</v>
      </c>
      <c r="BL78" s="4">
        <f t="shared" si="1744"/>
        <v>0</v>
      </c>
      <c r="BM78" s="738">
        <f t="shared" si="1829"/>
        <v>0</v>
      </c>
      <c r="BN78" s="4">
        <f t="shared" si="1746"/>
        <v>0</v>
      </c>
      <c r="BO78" s="4">
        <f t="shared" si="1746"/>
        <v>0</v>
      </c>
      <c r="BP78" s="4">
        <f t="shared" si="1861"/>
        <v>0</v>
      </c>
      <c r="BQ78" s="740">
        <f t="shared" si="1830"/>
        <v>0</v>
      </c>
      <c r="BR78" s="4">
        <f t="shared" si="1748"/>
        <v>0</v>
      </c>
      <c r="BS78" s="4">
        <f t="shared" si="1748"/>
        <v>0</v>
      </c>
      <c r="BT78" s="4">
        <f t="shared" si="1748"/>
        <v>0</v>
      </c>
      <c r="BU78" s="738">
        <f t="shared" si="1831"/>
        <v>0</v>
      </c>
      <c r="BV78" s="4">
        <f t="shared" si="1750"/>
        <v>0</v>
      </c>
      <c r="BW78" s="4">
        <f t="shared" si="1750"/>
        <v>0</v>
      </c>
      <c r="BX78" s="4">
        <f t="shared" si="1862"/>
        <v>0</v>
      </c>
      <c r="BY78" s="740">
        <f t="shared" si="1832"/>
        <v>0</v>
      </c>
      <c r="BZ78" s="4">
        <f t="shared" si="1752"/>
        <v>0</v>
      </c>
      <c r="CA78" s="4">
        <f t="shared" si="1752"/>
        <v>0</v>
      </c>
      <c r="CB78" s="4">
        <f t="shared" si="1752"/>
        <v>0</v>
      </c>
      <c r="CC78" s="738">
        <f t="shared" si="1833"/>
        <v>0</v>
      </c>
      <c r="CD78" s="4">
        <f t="shared" si="1754"/>
        <v>0</v>
      </c>
      <c r="CE78" s="4">
        <f t="shared" si="1754"/>
        <v>0</v>
      </c>
      <c r="CF78" s="4">
        <f t="shared" si="1863"/>
        <v>0</v>
      </c>
      <c r="CG78" s="740">
        <f t="shared" si="1834"/>
        <v>0</v>
      </c>
      <c r="CH78" s="4">
        <f t="shared" si="1756"/>
        <v>0</v>
      </c>
      <c r="CI78" s="4">
        <f t="shared" si="1756"/>
        <v>0</v>
      </c>
      <c r="CJ78" s="4">
        <f t="shared" si="1756"/>
        <v>0</v>
      </c>
      <c r="CK78" s="738">
        <f t="shared" si="1835"/>
        <v>0</v>
      </c>
      <c r="CL78" s="4">
        <f t="shared" si="1758"/>
        <v>0</v>
      </c>
      <c r="CM78" s="4">
        <f t="shared" si="1758"/>
        <v>0</v>
      </c>
      <c r="CN78" s="4">
        <f t="shared" si="1864"/>
        <v>0</v>
      </c>
      <c r="CO78" s="740">
        <f t="shared" si="1836"/>
        <v>0</v>
      </c>
      <c r="CP78" s="4">
        <f t="shared" si="1760"/>
        <v>0</v>
      </c>
      <c r="CQ78" s="4">
        <f t="shared" si="1760"/>
        <v>0</v>
      </c>
      <c r="CR78" s="4">
        <f t="shared" si="1760"/>
        <v>0</v>
      </c>
      <c r="CS78" s="738">
        <f t="shared" si="1837"/>
        <v>0</v>
      </c>
      <c r="CT78" s="4">
        <f t="shared" si="1762"/>
        <v>0</v>
      </c>
      <c r="CU78" s="4">
        <f t="shared" si="1762"/>
        <v>0</v>
      </c>
      <c r="CV78" s="4">
        <f t="shared" si="1865"/>
        <v>0</v>
      </c>
      <c r="CW78" s="740">
        <f t="shared" si="1838"/>
        <v>0</v>
      </c>
      <c r="CX78" s="4">
        <f t="shared" si="1764"/>
        <v>0</v>
      </c>
      <c r="CY78" s="4">
        <f t="shared" si="1764"/>
        <v>0</v>
      </c>
      <c r="CZ78" s="4">
        <f t="shared" si="1764"/>
        <v>0</v>
      </c>
      <c r="DA78" s="738">
        <f t="shared" si="1839"/>
        <v>0</v>
      </c>
      <c r="DB78" s="4">
        <f t="shared" si="1766"/>
        <v>0</v>
      </c>
      <c r="DC78" s="4">
        <f t="shared" si="1766"/>
        <v>0</v>
      </c>
      <c r="DD78" s="4">
        <f t="shared" si="1866"/>
        <v>0</v>
      </c>
      <c r="DE78" s="740">
        <f t="shared" si="1840"/>
        <v>0</v>
      </c>
      <c r="DF78" s="4">
        <f t="shared" si="1768"/>
        <v>0</v>
      </c>
      <c r="DG78" s="4">
        <f t="shared" si="1768"/>
        <v>0</v>
      </c>
      <c r="DH78" s="4">
        <f t="shared" si="1768"/>
        <v>0</v>
      </c>
      <c r="DI78" s="738">
        <f t="shared" si="1841"/>
        <v>0</v>
      </c>
      <c r="DJ78" s="4">
        <f t="shared" si="1770"/>
        <v>0</v>
      </c>
      <c r="DK78" s="4">
        <f t="shared" si="1770"/>
        <v>0</v>
      </c>
      <c r="DL78" s="4">
        <f t="shared" si="1867"/>
        <v>0</v>
      </c>
      <c r="DM78" s="740">
        <f t="shared" si="1842"/>
        <v>0</v>
      </c>
      <c r="DN78" s="4">
        <f t="shared" si="1772"/>
        <v>0</v>
      </c>
      <c r="DO78" s="4">
        <f t="shared" si="1772"/>
        <v>0</v>
      </c>
      <c r="DP78" s="4">
        <f t="shared" si="1772"/>
        <v>0</v>
      </c>
      <c r="DQ78" s="738">
        <f t="shared" si="1843"/>
        <v>0</v>
      </c>
      <c r="DR78" s="4">
        <f t="shared" si="1774"/>
        <v>0</v>
      </c>
      <c r="DS78" s="4">
        <f t="shared" si="1774"/>
        <v>0</v>
      </c>
      <c r="DT78" s="4">
        <f t="shared" si="1868"/>
        <v>0</v>
      </c>
      <c r="DU78" s="740">
        <f t="shared" si="1844"/>
        <v>0</v>
      </c>
      <c r="DV78" s="4">
        <f t="shared" si="1776"/>
        <v>0</v>
      </c>
      <c r="DW78" s="4">
        <f t="shared" si="1776"/>
        <v>0</v>
      </c>
      <c r="DX78" s="4">
        <f t="shared" si="1776"/>
        <v>0</v>
      </c>
      <c r="DY78" s="738">
        <f t="shared" si="1845"/>
        <v>0</v>
      </c>
      <c r="DZ78" s="4">
        <f t="shared" si="1778"/>
        <v>0</v>
      </c>
      <c r="EA78" s="4">
        <f t="shared" si="1778"/>
        <v>0</v>
      </c>
      <c r="EB78" s="4">
        <f t="shared" si="1869"/>
        <v>0</v>
      </c>
      <c r="EC78" s="740">
        <f t="shared" si="1846"/>
        <v>0</v>
      </c>
      <c r="ED78" s="4">
        <f t="shared" si="1780"/>
        <v>0</v>
      </c>
      <c r="EE78" s="4">
        <f t="shared" si="1780"/>
        <v>0</v>
      </c>
      <c r="EF78" s="4">
        <f t="shared" si="1780"/>
        <v>0</v>
      </c>
      <c r="EG78" s="738">
        <f t="shared" si="1847"/>
        <v>0</v>
      </c>
      <c r="EH78" s="4">
        <f t="shared" si="1782"/>
        <v>0</v>
      </c>
      <c r="EI78" s="4">
        <f t="shared" si="1782"/>
        <v>0</v>
      </c>
      <c r="EJ78" s="4">
        <f t="shared" si="1870"/>
        <v>0</v>
      </c>
      <c r="EK78" s="740">
        <f t="shared" si="1848"/>
        <v>0</v>
      </c>
      <c r="EL78" s="4">
        <f t="shared" si="1784"/>
        <v>0</v>
      </c>
      <c r="EM78" s="4">
        <f t="shared" si="1784"/>
        <v>0</v>
      </c>
      <c r="EN78" s="4">
        <f t="shared" si="1784"/>
        <v>0</v>
      </c>
      <c r="EO78" s="738">
        <f t="shared" si="1849"/>
        <v>0</v>
      </c>
      <c r="EP78" s="4">
        <f t="shared" si="1786"/>
        <v>0</v>
      </c>
      <c r="EQ78" s="4">
        <f t="shared" si="1786"/>
        <v>0</v>
      </c>
      <c r="ER78" s="4">
        <f t="shared" si="1871"/>
        <v>0</v>
      </c>
      <c r="ES78" s="740">
        <f t="shared" si="1850"/>
        <v>0</v>
      </c>
      <c r="ET78" s="4">
        <f t="shared" si="1788"/>
        <v>0</v>
      </c>
      <c r="EU78" s="4">
        <f t="shared" si="1788"/>
        <v>0</v>
      </c>
      <c r="EV78" s="4">
        <f t="shared" si="1788"/>
        <v>0</v>
      </c>
      <c r="EW78" s="738">
        <f t="shared" si="1851"/>
        <v>0</v>
      </c>
      <c r="EX78" s="4">
        <f t="shared" si="1790"/>
        <v>0</v>
      </c>
      <c r="EY78" s="4">
        <f t="shared" si="1790"/>
        <v>0</v>
      </c>
      <c r="EZ78" s="4">
        <f t="shared" si="1872"/>
        <v>0</v>
      </c>
      <c r="FA78" s="740">
        <f t="shared" si="1852"/>
        <v>0</v>
      </c>
      <c r="FB78" s="4">
        <f t="shared" si="1792"/>
        <v>0</v>
      </c>
      <c r="FC78" s="4">
        <f t="shared" si="1792"/>
        <v>0</v>
      </c>
      <c r="FD78" s="4">
        <f t="shared" si="1792"/>
        <v>0</v>
      </c>
    </row>
    <row r="79">
      <c r="A79" s="738">
        <f t="shared" si="1813"/>
        <v>0</v>
      </c>
      <c r="B79" s="4">
        <f t="shared" si="1714"/>
        <v>0</v>
      </c>
      <c r="C79" s="4">
        <f t="shared" si="1714"/>
        <v>0</v>
      </c>
      <c r="D79" s="4">
        <f t="shared" si="1853"/>
        <v>0</v>
      </c>
      <c r="E79" s="740">
        <f t="shared" si="1814"/>
        <v>0</v>
      </c>
      <c r="F79" s="4">
        <f t="shared" si="1716"/>
        <v>0</v>
      </c>
      <c r="G79" s="4">
        <f t="shared" si="1716"/>
        <v>0</v>
      </c>
      <c r="H79" s="4">
        <f t="shared" si="1716"/>
        <v>0</v>
      </c>
      <c r="I79" s="738">
        <f t="shared" si="1815"/>
        <v>0</v>
      </c>
      <c r="J79" s="4">
        <f t="shared" si="1718"/>
        <v>0</v>
      </c>
      <c r="K79" s="4">
        <f t="shared" si="1718"/>
        <v>0</v>
      </c>
      <c r="L79" s="4">
        <f t="shared" si="1854"/>
        <v>0</v>
      </c>
      <c r="M79" s="740">
        <f t="shared" si="1816"/>
        <v>0</v>
      </c>
      <c r="N79" s="4">
        <f t="shared" si="1720"/>
        <v>0</v>
      </c>
      <c r="O79" s="4">
        <f t="shared" si="1720"/>
        <v>0</v>
      </c>
      <c r="P79" s="4">
        <f t="shared" si="1720"/>
        <v>0</v>
      </c>
      <c r="Q79" s="738">
        <f t="shared" si="1817"/>
        <v>0</v>
      </c>
      <c r="R79" s="4">
        <f t="shared" si="1722"/>
        <v>0</v>
      </c>
      <c r="S79" s="4">
        <f t="shared" si="1722"/>
        <v>0</v>
      </c>
      <c r="T79" s="4">
        <f t="shared" si="1855"/>
        <v>0</v>
      </c>
      <c r="U79" s="740">
        <f t="shared" si="1818"/>
        <v>0</v>
      </c>
      <c r="V79" s="4">
        <f t="shared" si="1724"/>
        <v>0</v>
      </c>
      <c r="W79" s="4">
        <f t="shared" si="1724"/>
        <v>0</v>
      </c>
      <c r="X79" s="4">
        <f t="shared" si="1724"/>
        <v>0</v>
      </c>
      <c r="Y79" s="738">
        <f t="shared" si="1819"/>
        <v>0</v>
      </c>
      <c r="Z79" s="4">
        <f t="shared" si="1726"/>
        <v>0</v>
      </c>
      <c r="AA79" s="4">
        <f t="shared" si="1726"/>
        <v>0</v>
      </c>
      <c r="AB79" s="4">
        <f t="shared" si="1856"/>
        <v>0</v>
      </c>
      <c r="AC79" s="740">
        <f t="shared" si="1820"/>
        <v>0</v>
      </c>
      <c r="AD79" s="4">
        <f t="shared" si="1728"/>
        <v>0</v>
      </c>
      <c r="AE79" s="4">
        <f t="shared" si="1728"/>
        <v>0</v>
      </c>
      <c r="AF79" s="4">
        <f t="shared" si="1728"/>
        <v>0</v>
      </c>
      <c r="AG79" s="738">
        <f t="shared" si="1821"/>
        <v>0</v>
      </c>
      <c r="AH79" s="4">
        <f t="shared" si="1730"/>
        <v>0</v>
      </c>
      <c r="AI79" s="4">
        <f t="shared" si="1730"/>
        <v>0</v>
      </c>
      <c r="AJ79" s="4">
        <f t="shared" si="1857"/>
        <v>0</v>
      </c>
      <c r="AK79" s="740">
        <f t="shared" si="1822"/>
        <v>0</v>
      </c>
      <c r="AL79" s="4">
        <f t="shared" si="1732"/>
        <v>0</v>
      </c>
      <c r="AM79" s="4">
        <f t="shared" si="1732"/>
        <v>0</v>
      </c>
      <c r="AN79" s="4">
        <f t="shared" si="1732"/>
        <v>0</v>
      </c>
      <c r="AO79" s="738">
        <f t="shared" si="1823"/>
        <v>0</v>
      </c>
      <c r="AP79" s="4">
        <f t="shared" si="1734"/>
        <v>0</v>
      </c>
      <c r="AQ79" s="4">
        <f t="shared" si="1734"/>
        <v>0</v>
      </c>
      <c r="AR79" s="4">
        <f t="shared" si="1858"/>
        <v>0</v>
      </c>
      <c r="AS79" s="740">
        <f t="shared" si="1824"/>
        <v>0</v>
      </c>
      <c r="AT79" s="4">
        <f t="shared" si="1736"/>
        <v>0</v>
      </c>
      <c r="AU79" s="4">
        <f t="shared" si="1736"/>
        <v>0</v>
      </c>
      <c r="AV79" s="4">
        <f t="shared" si="1736"/>
        <v>0</v>
      </c>
      <c r="AW79" s="738">
        <f t="shared" si="1825"/>
        <v>0</v>
      </c>
      <c r="AX79" s="4">
        <f t="shared" si="1738"/>
        <v>0</v>
      </c>
      <c r="AY79" s="4">
        <f t="shared" si="1738"/>
        <v>0</v>
      </c>
      <c r="AZ79" s="4">
        <f t="shared" si="1859"/>
        <v>0</v>
      </c>
      <c r="BA79" s="740">
        <f t="shared" si="1826"/>
        <v>0</v>
      </c>
      <c r="BB79" s="4">
        <f t="shared" si="1740"/>
        <v>0</v>
      </c>
      <c r="BC79" s="4">
        <f t="shared" si="1740"/>
        <v>0</v>
      </c>
      <c r="BD79" s="4">
        <f t="shared" si="1740"/>
        <v>0</v>
      </c>
      <c r="BE79" s="738">
        <f t="shared" si="1827"/>
        <v>0</v>
      </c>
      <c r="BF79" s="4">
        <f t="shared" si="1742"/>
        <v>0</v>
      </c>
      <c r="BG79" s="4">
        <f t="shared" si="1742"/>
        <v>0</v>
      </c>
      <c r="BH79" s="4">
        <f t="shared" si="1860"/>
        <v>0</v>
      </c>
      <c r="BI79" s="740">
        <f t="shared" si="1828"/>
        <v>0</v>
      </c>
      <c r="BJ79" s="4">
        <f t="shared" si="1744"/>
        <v>0</v>
      </c>
      <c r="BK79" s="4">
        <f t="shared" si="1744"/>
        <v>0</v>
      </c>
      <c r="BL79" s="4">
        <f t="shared" si="1744"/>
        <v>0</v>
      </c>
      <c r="BM79" s="738">
        <f t="shared" si="1829"/>
        <v>0</v>
      </c>
      <c r="BN79" s="4">
        <f t="shared" si="1746"/>
        <v>0</v>
      </c>
      <c r="BO79" s="4">
        <f t="shared" si="1746"/>
        <v>0</v>
      </c>
      <c r="BP79" s="4">
        <f t="shared" si="1861"/>
        <v>0</v>
      </c>
      <c r="BQ79" s="740">
        <f t="shared" si="1830"/>
        <v>0</v>
      </c>
      <c r="BR79" s="4">
        <f t="shared" si="1748"/>
        <v>0</v>
      </c>
      <c r="BS79" s="4">
        <f t="shared" si="1748"/>
        <v>0</v>
      </c>
      <c r="BT79" s="4">
        <f t="shared" si="1748"/>
        <v>0</v>
      </c>
      <c r="BU79" s="738">
        <f t="shared" si="1831"/>
        <v>0</v>
      </c>
      <c r="BV79" s="4">
        <f t="shared" si="1750"/>
        <v>0</v>
      </c>
      <c r="BW79" s="4">
        <f t="shared" si="1750"/>
        <v>0</v>
      </c>
      <c r="BX79" s="4">
        <f t="shared" si="1862"/>
        <v>0</v>
      </c>
      <c r="BY79" s="740">
        <f t="shared" si="1832"/>
        <v>0</v>
      </c>
      <c r="BZ79" s="4">
        <f t="shared" si="1752"/>
        <v>0</v>
      </c>
      <c r="CA79" s="4">
        <f t="shared" si="1752"/>
        <v>0</v>
      </c>
      <c r="CB79" s="4">
        <f t="shared" si="1752"/>
        <v>0</v>
      </c>
      <c r="CC79" s="738">
        <f t="shared" si="1833"/>
        <v>0</v>
      </c>
      <c r="CD79" s="4">
        <f t="shared" si="1754"/>
        <v>0</v>
      </c>
      <c r="CE79" s="4">
        <f t="shared" si="1754"/>
        <v>0</v>
      </c>
      <c r="CF79" s="4">
        <f t="shared" si="1863"/>
        <v>0</v>
      </c>
      <c r="CG79" s="740">
        <f t="shared" si="1834"/>
        <v>0</v>
      </c>
      <c r="CH79" s="4">
        <f t="shared" si="1756"/>
        <v>0</v>
      </c>
      <c r="CI79" s="4">
        <f t="shared" si="1756"/>
        <v>0</v>
      </c>
      <c r="CJ79" s="4">
        <f t="shared" si="1756"/>
        <v>0</v>
      </c>
      <c r="CK79" s="738">
        <f t="shared" si="1835"/>
        <v>0</v>
      </c>
      <c r="CL79" s="4">
        <f t="shared" si="1758"/>
        <v>0</v>
      </c>
      <c r="CM79" s="4">
        <f t="shared" si="1758"/>
        <v>0</v>
      </c>
      <c r="CN79" s="4">
        <f t="shared" si="1864"/>
        <v>0</v>
      </c>
      <c r="CO79" s="740">
        <f t="shared" si="1836"/>
        <v>0</v>
      </c>
      <c r="CP79" s="4">
        <f t="shared" si="1760"/>
        <v>0</v>
      </c>
      <c r="CQ79" s="4">
        <f t="shared" si="1760"/>
        <v>0</v>
      </c>
      <c r="CR79" s="4">
        <f t="shared" si="1760"/>
        <v>0</v>
      </c>
      <c r="CS79" s="738">
        <f t="shared" si="1837"/>
        <v>0</v>
      </c>
      <c r="CT79" s="4">
        <f t="shared" si="1762"/>
        <v>0</v>
      </c>
      <c r="CU79" s="4">
        <f t="shared" si="1762"/>
        <v>0</v>
      </c>
      <c r="CV79" s="4">
        <f t="shared" si="1865"/>
        <v>0</v>
      </c>
      <c r="CW79" s="740">
        <f t="shared" si="1838"/>
        <v>0</v>
      </c>
      <c r="CX79" s="4">
        <f t="shared" si="1764"/>
        <v>0</v>
      </c>
      <c r="CY79" s="4">
        <f t="shared" si="1764"/>
        <v>0</v>
      </c>
      <c r="CZ79" s="4">
        <f t="shared" si="1764"/>
        <v>0</v>
      </c>
      <c r="DA79" s="738">
        <f t="shared" si="1839"/>
        <v>0</v>
      </c>
      <c r="DB79" s="4">
        <f t="shared" si="1766"/>
        <v>0</v>
      </c>
      <c r="DC79" s="4">
        <f t="shared" si="1766"/>
        <v>0</v>
      </c>
      <c r="DD79" s="4">
        <f t="shared" si="1866"/>
        <v>0</v>
      </c>
      <c r="DE79" s="740">
        <f t="shared" si="1840"/>
        <v>0</v>
      </c>
      <c r="DF79" s="4">
        <f t="shared" si="1768"/>
        <v>0</v>
      </c>
      <c r="DG79" s="4">
        <f t="shared" si="1768"/>
        <v>0</v>
      </c>
      <c r="DH79" s="4">
        <f t="shared" si="1768"/>
        <v>0</v>
      </c>
      <c r="DI79" s="738">
        <f t="shared" si="1841"/>
        <v>0</v>
      </c>
      <c r="DJ79" s="4">
        <f t="shared" si="1770"/>
        <v>0</v>
      </c>
      <c r="DK79" s="4">
        <f t="shared" si="1770"/>
        <v>0</v>
      </c>
      <c r="DL79" s="4">
        <f t="shared" si="1867"/>
        <v>0</v>
      </c>
      <c r="DM79" s="740">
        <f t="shared" si="1842"/>
        <v>0</v>
      </c>
      <c r="DN79" s="4">
        <f t="shared" si="1772"/>
        <v>0</v>
      </c>
      <c r="DO79" s="4">
        <f t="shared" si="1772"/>
        <v>0</v>
      </c>
      <c r="DP79" s="4">
        <f t="shared" si="1772"/>
        <v>0</v>
      </c>
      <c r="DQ79" s="738">
        <f t="shared" si="1843"/>
        <v>0</v>
      </c>
      <c r="DR79" s="4">
        <f t="shared" si="1774"/>
        <v>0</v>
      </c>
      <c r="DS79" s="4">
        <f t="shared" si="1774"/>
        <v>0</v>
      </c>
      <c r="DT79" s="4">
        <f t="shared" si="1868"/>
        <v>0</v>
      </c>
      <c r="DU79" s="740">
        <f t="shared" si="1844"/>
        <v>0</v>
      </c>
      <c r="DV79" s="4">
        <f t="shared" si="1776"/>
        <v>0</v>
      </c>
      <c r="DW79" s="4">
        <f t="shared" si="1776"/>
        <v>0</v>
      </c>
      <c r="DX79" s="4">
        <f t="shared" si="1776"/>
        <v>0</v>
      </c>
      <c r="DY79" s="738">
        <f t="shared" si="1845"/>
        <v>0</v>
      </c>
      <c r="DZ79" s="4">
        <f t="shared" si="1778"/>
        <v>0</v>
      </c>
      <c r="EA79" s="4">
        <f t="shared" si="1778"/>
        <v>0</v>
      </c>
      <c r="EB79" s="4">
        <f t="shared" si="1869"/>
        <v>0</v>
      </c>
      <c r="EC79" s="740">
        <f t="shared" si="1846"/>
        <v>0</v>
      </c>
      <c r="ED79" s="4">
        <f t="shared" si="1780"/>
        <v>0</v>
      </c>
      <c r="EE79" s="4">
        <f t="shared" si="1780"/>
        <v>0</v>
      </c>
      <c r="EF79" s="4">
        <f t="shared" si="1780"/>
        <v>0</v>
      </c>
      <c r="EG79" s="738">
        <f t="shared" si="1847"/>
        <v>0</v>
      </c>
      <c r="EH79" s="4">
        <f t="shared" si="1782"/>
        <v>0</v>
      </c>
      <c r="EI79" s="4">
        <f t="shared" si="1782"/>
        <v>0</v>
      </c>
      <c r="EJ79" s="4">
        <f t="shared" si="1870"/>
        <v>0</v>
      </c>
      <c r="EK79" s="740">
        <f t="shared" si="1848"/>
        <v>0</v>
      </c>
      <c r="EL79" s="4">
        <f t="shared" si="1784"/>
        <v>0</v>
      </c>
      <c r="EM79" s="4">
        <f t="shared" si="1784"/>
        <v>0</v>
      </c>
      <c r="EN79" s="4">
        <f t="shared" si="1784"/>
        <v>0</v>
      </c>
      <c r="EO79" s="738">
        <f t="shared" si="1849"/>
        <v>0</v>
      </c>
      <c r="EP79" s="4">
        <f t="shared" si="1786"/>
        <v>0</v>
      </c>
      <c r="EQ79" s="4">
        <f t="shared" si="1786"/>
        <v>0</v>
      </c>
      <c r="ER79" s="4">
        <f t="shared" si="1871"/>
        <v>0</v>
      </c>
      <c r="ES79" s="740">
        <f t="shared" si="1850"/>
        <v>0</v>
      </c>
      <c r="ET79" s="4">
        <f t="shared" si="1788"/>
        <v>0</v>
      </c>
      <c r="EU79" s="4">
        <f t="shared" si="1788"/>
        <v>0</v>
      </c>
      <c r="EV79" s="4">
        <f t="shared" si="1788"/>
        <v>0</v>
      </c>
      <c r="EW79" s="738">
        <f t="shared" si="1851"/>
        <v>0</v>
      </c>
      <c r="EX79" s="4">
        <f t="shared" si="1790"/>
        <v>0</v>
      </c>
      <c r="EY79" s="4">
        <f t="shared" si="1790"/>
        <v>0</v>
      </c>
      <c r="EZ79" s="4">
        <f t="shared" si="1872"/>
        <v>0</v>
      </c>
      <c r="FA79" s="740">
        <f t="shared" si="1852"/>
        <v>0</v>
      </c>
      <c r="FB79" s="4">
        <f t="shared" si="1792"/>
        <v>0</v>
      </c>
      <c r="FC79" s="4">
        <f t="shared" si="1792"/>
        <v>0</v>
      </c>
      <c r="FD79" s="4">
        <f t="shared" si="1792"/>
        <v>0</v>
      </c>
    </row>
    <row r="80">
      <c r="A80" s="738">
        <f t="shared" si="1813"/>
        <v>0</v>
      </c>
      <c r="B80" s="4">
        <f t="shared" si="1714"/>
        <v>0</v>
      </c>
      <c r="C80" s="4">
        <f t="shared" si="1714"/>
        <v>0</v>
      </c>
      <c r="D80" s="4">
        <f t="shared" si="1853"/>
        <v>0</v>
      </c>
      <c r="E80" s="740">
        <f t="shared" si="1814"/>
        <v>0</v>
      </c>
      <c r="F80" s="4">
        <f t="shared" si="1716"/>
        <v>0</v>
      </c>
      <c r="G80" s="4">
        <f t="shared" si="1716"/>
        <v>0</v>
      </c>
      <c r="H80" s="4">
        <f t="shared" si="1716"/>
        <v>0</v>
      </c>
      <c r="I80" s="738">
        <f t="shared" si="1815"/>
        <v>0</v>
      </c>
      <c r="J80" s="4">
        <f t="shared" si="1718"/>
        <v>0</v>
      </c>
      <c r="K80" s="4">
        <f t="shared" si="1718"/>
        <v>0</v>
      </c>
      <c r="L80" s="4">
        <f t="shared" si="1854"/>
        <v>0</v>
      </c>
      <c r="M80" s="740">
        <f t="shared" si="1816"/>
        <v>0</v>
      </c>
      <c r="N80" s="4">
        <f t="shared" si="1720"/>
        <v>0</v>
      </c>
      <c r="O80" s="4">
        <f t="shared" si="1720"/>
        <v>0</v>
      </c>
      <c r="P80" s="4">
        <f t="shared" si="1720"/>
        <v>0</v>
      </c>
      <c r="Q80" s="738">
        <f t="shared" si="1817"/>
        <v>0</v>
      </c>
      <c r="R80" s="4">
        <f t="shared" si="1722"/>
        <v>0</v>
      </c>
      <c r="S80" s="4">
        <f t="shared" si="1722"/>
        <v>0</v>
      </c>
      <c r="T80" s="4">
        <f t="shared" si="1855"/>
        <v>0</v>
      </c>
      <c r="U80" s="740">
        <f t="shared" si="1818"/>
        <v>0</v>
      </c>
      <c r="V80" s="4">
        <f t="shared" si="1724"/>
        <v>0</v>
      </c>
      <c r="W80" s="4">
        <f t="shared" si="1724"/>
        <v>0</v>
      </c>
      <c r="X80" s="4">
        <f t="shared" si="1724"/>
        <v>0</v>
      </c>
      <c r="Y80" s="738">
        <f t="shared" si="1819"/>
        <v>0</v>
      </c>
      <c r="Z80" s="4">
        <f t="shared" si="1726"/>
        <v>0</v>
      </c>
      <c r="AA80" s="4">
        <f t="shared" si="1726"/>
        <v>0</v>
      </c>
      <c r="AB80" s="4">
        <f t="shared" si="1856"/>
        <v>0</v>
      </c>
      <c r="AC80" s="740">
        <f t="shared" si="1820"/>
        <v>0</v>
      </c>
      <c r="AD80" s="4">
        <f t="shared" si="1728"/>
        <v>0</v>
      </c>
      <c r="AE80" s="4">
        <f t="shared" si="1728"/>
        <v>0</v>
      </c>
      <c r="AF80" s="4">
        <f t="shared" si="1728"/>
        <v>0</v>
      </c>
      <c r="AG80" s="738">
        <f t="shared" si="1821"/>
        <v>0</v>
      </c>
      <c r="AH80" s="4">
        <f t="shared" si="1730"/>
        <v>0</v>
      </c>
      <c r="AI80" s="4">
        <f t="shared" si="1730"/>
        <v>0</v>
      </c>
      <c r="AJ80" s="4">
        <f t="shared" si="1857"/>
        <v>0</v>
      </c>
      <c r="AK80" s="740">
        <f t="shared" si="1822"/>
        <v>0</v>
      </c>
      <c r="AL80" s="4">
        <f t="shared" si="1732"/>
        <v>0</v>
      </c>
      <c r="AM80" s="4">
        <f t="shared" si="1732"/>
        <v>0</v>
      </c>
      <c r="AN80" s="4">
        <f t="shared" si="1732"/>
        <v>0</v>
      </c>
      <c r="AO80" s="738">
        <f t="shared" si="1823"/>
        <v>0</v>
      </c>
      <c r="AP80" s="4">
        <f t="shared" si="1734"/>
        <v>0</v>
      </c>
      <c r="AQ80" s="4">
        <f t="shared" si="1734"/>
        <v>0</v>
      </c>
      <c r="AR80" s="4">
        <f t="shared" si="1858"/>
        <v>0</v>
      </c>
      <c r="AS80" s="740">
        <f t="shared" si="1824"/>
        <v>0</v>
      </c>
      <c r="AT80" s="4">
        <f t="shared" si="1736"/>
        <v>0</v>
      </c>
      <c r="AU80" s="4">
        <f t="shared" si="1736"/>
        <v>0</v>
      </c>
      <c r="AV80" s="4">
        <f t="shared" si="1736"/>
        <v>0</v>
      </c>
      <c r="AW80" s="738">
        <f t="shared" si="1825"/>
        <v>0</v>
      </c>
      <c r="AX80" s="4">
        <f t="shared" si="1738"/>
        <v>0</v>
      </c>
      <c r="AY80" s="4">
        <f t="shared" si="1738"/>
        <v>0</v>
      </c>
      <c r="AZ80" s="4">
        <f t="shared" si="1859"/>
        <v>0</v>
      </c>
      <c r="BA80" s="740">
        <f t="shared" si="1826"/>
        <v>0</v>
      </c>
      <c r="BB80" s="4">
        <f t="shared" si="1740"/>
        <v>0</v>
      </c>
      <c r="BC80" s="4">
        <f t="shared" si="1740"/>
        <v>0</v>
      </c>
      <c r="BD80" s="4">
        <f t="shared" si="1740"/>
        <v>0</v>
      </c>
      <c r="BE80" s="738">
        <f t="shared" si="1827"/>
        <v>0</v>
      </c>
      <c r="BF80" s="4">
        <f t="shared" si="1742"/>
        <v>0</v>
      </c>
      <c r="BG80" s="4">
        <f t="shared" si="1742"/>
        <v>0</v>
      </c>
      <c r="BH80" s="4">
        <f t="shared" si="1860"/>
        <v>0</v>
      </c>
      <c r="BI80" s="740">
        <f t="shared" si="1828"/>
        <v>0</v>
      </c>
      <c r="BJ80" s="4">
        <f t="shared" si="1744"/>
        <v>0</v>
      </c>
      <c r="BK80" s="4">
        <f t="shared" si="1744"/>
        <v>0</v>
      </c>
      <c r="BL80" s="4">
        <f t="shared" si="1744"/>
        <v>0</v>
      </c>
      <c r="BM80" s="738">
        <f t="shared" si="1829"/>
        <v>0</v>
      </c>
      <c r="BN80" s="4">
        <f t="shared" si="1746"/>
        <v>0</v>
      </c>
      <c r="BO80" s="4">
        <f t="shared" si="1746"/>
        <v>0</v>
      </c>
      <c r="BP80" s="4">
        <f t="shared" si="1861"/>
        <v>0</v>
      </c>
      <c r="BQ80" s="740">
        <f t="shared" si="1830"/>
        <v>0</v>
      </c>
      <c r="BR80" s="4">
        <f t="shared" si="1748"/>
        <v>0</v>
      </c>
      <c r="BS80" s="4">
        <f t="shared" si="1748"/>
        <v>0</v>
      </c>
      <c r="BT80" s="4">
        <f t="shared" si="1748"/>
        <v>0</v>
      </c>
      <c r="BU80" s="738">
        <f t="shared" si="1831"/>
        <v>0</v>
      </c>
      <c r="BV80" s="4">
        <f t="shared" si="1750"/>
        <v>0</v>
      </c>
      <c r="BW80" s="4">
        <f t="shared" si="1750"/>
        <v>0</v>
      </c>
      <c r="BX80" s="4">
        <f t="shared" si="1862"/>
        <v>0</v>
      </c>
      <c r="BY80" s="740">
        <f t="shared" si="1832"/>
        <v>0</v>
      </c>
      <c r="BZ80" s="4">
        <f t="shared" si="1752"/>
        <v>0</v>
      </c>
      <c r="CA80" s="4">
        <f t="shared" si="1752"/>
        <v>0</v>
      </c>
      <c r="CB80" s="4">
        <f t="shared" si="1752"/>
        <v>0</v>
      </c>
      <c r="CC80" s="738">
        <f t="shared" si="1833"/>
        <v>0</v>
      </c>
      <c r="CD80" s="4">
        <f t="shared" si="1754"/>
        <v>0</v>
      </c>
      <c r="CE80" s="4">
        <f t="shared" si="1754"/>
        <v>0</v>
      </c>
      <c r="CF80" s="4">
        <f t="shared" si="1863"/>
        <v>0</v>
      </c>
      <c r="CG80" s="740">
        <f t="shared" si="1834"/>
        <v>0</v>
      </c>
      <c r="CH80" s="4">
        <f t="shared" si="1756"/>
        <v>0</v>
      </c>
      <c r="CI80" s="4">
        <f t="shared" si="1756"/>
        <v>0</v>
      </c>
      <c r="CJ80" s="4">
        <f t="shared" si="1756"/>
        <v>0</v>
      </c>
      <c r="CK80" s="738">
        <f t="shared" si="1835"/>
        <v>0</v>
      </c>
      <c r="CL80" s="4">
        <f t="shared" si="1758"/>
        <v>0</v>
      </c>
      <c r="CM80" s="4">
        <f t="shared" si="1758"/>
        <v>0</v>
      </c>
      <c r="CN80" s="4">
        <f t="shared" si="1864"/>
        <v>0</v>
      </c>
      <c r="CO80" s="740">
        <f t="shared" si="1836"/>
        <v>0</v>
      </c>
      <c r="CP80" s="4">
        <f t="shared" si="1760"/>
        <v>0</v>
      </c>
      <c r="CQ80" s="4">
        <f t="shared" si="1760"/>
        <v>0</v>
      </c>
      <c r="CR80" s="4">
        <f t="shared" si="1760"/>
        <v>0</v>
      </c>
      <c r="CS80" s="738">
        <f t="shared" si="1837"/>
        <v>0</v>
      </c>
      <c r="CT80" s="4">
        <f t="shared" si="1762"/>
        <v>0</v>
      </c>
      <c r="CU80" s="4">
        <f t="shared" si="1762"/>
        <v>0</v>
      </c>
      <c r="CV80" s="4">
        <f t="shared" si="1865"/>
        <v>0</v>
      </c>
      <c r="CW80" s="740">
        <f t="shared" si="1838"/>
        <v>0</v>
      </c>
      <c r="CX80" s="4">
        <f t="shared" si="1764"/>
        <v>0</v>
      </c>
      <c r="CY80" s="4">
        <f t="shared" si="1764"/>
        <v>0</v>
      </c>
      <c r="CZ80" s="4">
        <f t="shared" si="1764"/>
        <v>0</v>
      </c>
      <c r="DA80" s="738">
        <f t="shared" si="1839"/>
        <v>0</v>
      </c>
      <c r="DB80" s="4">
        <f t="shared" si="1766"/>
        <v>0</v>
      </c>
      <c r="DC80" s="4">
        <f t="shared" si="1766"/>
        <v>0</v>
      </c>
      <c r="DD80" s="4">
        <f t="shared" si="1866"/>
        <v>0</v>
      </c>
      <c r="DE80" s="740">
        <f t="shared" si="1840"/>
        <v>0</v>
      </c>
      <c r="DF80" s="4">
        <f t="shared" si="1768"/>
        <v>0</v>
      </c>
      <c r="DG80" s="4">
        <f t="shared" si="1768"/>
        <v>0</v>
      </c>
      <c r="DH80" s="4">
        <f t="shared" si="1768"/>
        <v>0</v>
      </c>
      <c r="DI80" s="738">
        <f t="shared" si="1841"/>
        <v>0</v>
      </c>
      <c r="DJ80" s="4">
        <f t="shared" si="1770"/>
        <v>0</v>
      </c>
      <c r="DK80" s="4">
        <f t="shared" si="1770"/>
        <v>0</v>
      </c>
      <c r="DL80" s="4">
        <f t="shared" si="1867"/>
        <v>0</v>
      </c>
      <c r="DM80" s="740">
        <f t="shared" si="1842"/>
        <v>0</v>
      </c>
      <c r="DN80" s="4">
        <f t="shared" si="1772"/>
        <v>0</v>
      </c>
      <c r="DO80" s="4">
        <f t="shared" si="1772"/>
        <v>0</v>
      </c>
      <c r="DP80" s="4">
        <f t="shared" si="1772"/>
        <v>0</v>
      </c>
      <c r="DQ80" s="738">
        <f t="shared" si="1843"/>
        <v>0</v>
      </c>
      <c r="DR80" s="4">
        <f t="shared" si="1774"/>
        <v>0</v>
      </c>
      <c r="DS80" s="4">
        <f t="shared" si="1774"/>
        <v>0</v>
      </c>
      <c r="DT80" s="4">
        <f t="shared" si="1868"/>
        <v>0</v>
      </c>
      <c r="DU80" s="740">
        <f t="shared" si="1844"/>
        <v>0</v>
      </c>
      <c r="DV80" s="4">
        <f t="shared" si="1776"/>
        <v>0</v>
      </c>
      <c r="DW80" s="4">
        <f t="shared" si="1776"/>
        <v>0</v>
      </c>
      <c r="DX80" s="4">
        <f t="shared" si="1776"/>
        <v>0</v>
      </c>
      <c r="DY80" s="738">
        <f t="shared" si="1845"/>
        <v>0</v>
      </c>
      <c r="DZ80" s="4">
        <f t="shared" si="1778"/>
        <v>0</v>
      </c>
      <c r="EA80" s="4">
        <f t="shared" si="1778"/>
        <v>0</v>
      </c>
      <c r="EB80" s="4">
        <f t="shared" si="1869"/>
        <v>0</v>
      </c>
      <c r="EC80" s="740">
        <f t="shared" si="1846"/>
        <v>0</v>
      </c>
      <c r="ED80" s="4">
        <f t="shared" si="1780"/>
        <v>0</v>
      </c>
      <c r="EE80" s="4">
        <f t="shared" si="1780"/>
        <v>0</v>
      </c>
      <c r="EF80" s="4">
        <f t="shared" si="1780"/>
        <v>0</v>
      </c>
      <c r="EG80" s="738">
        <f t="shared" si="1847"/>
        <v>0</v>
      </c>
      <c r="EH80" s="4">
        <f t="shared" si="1782"/>
        <v>0</v>
      </c>
      <c r="EI80" s="4">
        <f t="shared" si="1782"/>
        <v>0</v>
      </c>
      <c r="EJ80" s="4">
        <f t="shared" si="1870"/>
        <v>0</v>
      </c>
      <c r="EK80" s="740">
        <f t="shared" si="1848"/>
        <v>0</v>
      </c>
      <c r="EL80" s="4">
        <f t="shared" si="1784"/>
        <v>0</v>
      </c>
      <c r="EM80" s="4">
        <f t="shared" si="1784"/>
        <v>0</v>
      </c>
      <c r="EN80" s="4">
        <f t="shared" si="1784"/>
        <v>0</v>
      </c>
      <c r="EO80" s="738">
        <f t="shared" si="1849"/>
        <v>0</v>
      </c>
      <c r="EP80" s="4">
        <f t="shared" si="1786"/>
        <v>0</v>
      </c>
      <c r="EQ80" s="4">
        <f t="shared" si="1786"/>
        <v>0</v>
      </c>
      <c r="ER80" s="4">
        <f t="shared" si="1871"/>
        <v>0</v>
      </c>
      <c r="ES80" s="740">
        <f t="shared" si="1850"/>
        <v>0</v>
      </c>
      <c r="ET80" s="4">
        <f t="shared" si="1788"/>
        <v>0</v>
      </c>
      <c r="EU80" s="4">
        <f t="shared" si="1788"/>
        <v>0</v>
      </c>
      <c r="EV80" s="4">
        <f t="shared" si="1788"/>
        <v>0</v>
      </c>
      <c r="EW80" s="738">
        <f t="shared" si="1851"/>
        <v>0</v>
      </c>
      <c r="EX80" s="4">
        <f t="shared" si="1790"/>
        <v>0</v>
      </c>
      <c r="EY80" s="4">
        <f t="shared" si="1790"/>
        <v>0</v>
      </c>
      <c r="EZ80" s="4">
        <f t="shared" si="1872"/>
        <v>0</v>
      </c>
      <c r="FA80" s="740">
        <f t="shared" si="1852"/>
        <v>0</v>
      </c>
      <c r="FB80" s="4">
        <f t="shared" si="1792"/>
        <v>0</v>
      </c>
      <c r="FC80" s="4">
        <f t="shared" si="1792"/>
        <v>0</v>
      </c>
      <c r="FD80" s="4">
        <f t="shared" si="1792"/>
        <v>0</v>
      </c>
    </row>
    <row r="81">
      <c r="A81" s="738">
        <f t="shared" si="1813"/>
        <v>0</v>
      </c>
      <c r="B81" s="4">
        <f t="shared" si="1714"/>
        <v>0</v>
      </c>
      <c r="C81" s="4">
        <f t="shared" si="1714"/>
        <v>0</v>
      </c>
      <c r="D81" s="4">
        <f t="shared" si="1853"/>
        <v>0</v>
      </c>
      <c r="E81" s="740">
        <f t="shared" si="1814"/>
        <v>0</v>
      </c>
      <c r="F81" s="4">
        <f t="shared" si="1716"/>
        <v>0</v>
      </c>
      <c r="G81" s="4">
        <f t="shared" si="1716"/>
        <v>0</v>
      </c>
      <c r="H81" s="4">
        <f t="shared" si="1716"/>
        <v>0</v>
      </c>
      <c r="I81" s="738">
        <f t="shared" si="1815"/>
        <v>0</v>
      </c>
      <c r="J81" s="4">
        <f t="shared" si="1718"/>
        <v>0</v>
      </c>
      <c r="K81" s="4">
        <f t="shared" si="1718"/>
        <v>0</v>
      </c>
      <c r="L81" s="4">
        <f t="shared" si="1854"/>
        <v>0</v>
      </c>
      <c r="M81" s="740">
        <f t="shared" si="1816"/>
        <v>0</v>
      </c>
      <c r="N81" s="4">
        <f t="shared" si="1720"/>
        <v>0</v>
      </c>
      <c r="O81" s="4">
        <f t="shared" si="1720"/>
        <v>0</v>
      </c>
      <c r="P81" s="4">
        <f t="shared" si="1720"/>
        <v>0</v>
      </c>
      <c r="Q81" s="738">
        <f t="shared" si="1817"/>
        <v>0</v>
      </c>
      <c r="R81" s="4">
        <f t="shared" si="1722"/>
        <v>0</v>
      </c>
      <c r="S81" s="4">
        <f t="shared" si="1722"/>
        <v>0</v>
      </c>
      <c r="T81" s="4">
        <f t="shared" si="1855"/>
        <v>0</v>
      </c>
      <c r="U81" s="740">
        <f t="shared" si="1818"/>
        <v>0</v>
      </c>
      <c r="V81" s="4">
        <f t="shared" si="1724"/>
        <v>0</v>
      </c>
      <c r="W81" s="4">
        <f t="shared" si="1724"/>
        <v>0</v>
      </c>
      <c r="X81" s="4">
        <f t="shared" si="1724"/>
        <v>0</v>
      </c>
      <c r="Y81" s="738">
        <f t="shared" si="1819"/>
        <v>0</v>
      </c>
      <c r="Z81" s="4">
        <f t="shared" si="1726"/>
        <v>0</v>
      </c>
      <c r="AA81" s="4">
        <f t="shared" si="1726"/>
        <v>0</v>
      </c>
      <c r="AB81" s="4">
        <f t="shared" si="1856"/>
        <v>0</v>
      </c>
      <c r="AC81" s="740">
        <f t="shared" si="1820"/>
        <v>0</v>
      </c>
      <c r="AD81" s="4">
        <f t="shared" si="1728"/>
        <v>0</v>
      </c>
      <c r="AE81" s="4">
        <f t="shared" si="1728"/>
        <v>0</v>
      </c>
      <c r="AF81" s="4">
        <f t="shared" si="1728"/>
        <v>0</v>
      </c>
      <c r="AG81" s="738">
        <f t="shared" si="1821"/>
        <v>0</v>
      </c>
      <c r="AH81" s="4">
        <f t="shared" si="1730"/>
        <v>0</v>
      </c>
      <c r="AI81" s="4">
        <f t="shared" si="1730"/>
        <v>0</v>
      </c>
      <c r="AJ81" s="4">
        <f t="shared" si="1857"/>
        <v>0</v>
      </c>
      <c r="AK81" s="740">
        <f t="shared" si="1822"/>
        <v>0</v>
      </c>
      <c r="AL81" s="4">
        <f t="shared" si="1732"/>
        <v>0</v>
      </c>
      <c r="AM81" s="4">
        <f t="shared" si="1732"/>
        <v>0</v>
      </c>
      <c r="AN81" s="4">
        <f t="shared" si="1732"/>
        <v>0</v>
      </c>
      <c r="AO81" s="738">
        <f t="shared" si="1823"/>
        <v>0</v>
      </c>
      <c r="AP81" s="4">
        <f t="shared" si="1734"/>
        <v>0</v>
      </c>
      <c r="AQ81" s="4">
        <f t="shared" si="1734"/>
        <v>0</v>
      </c>
      <c r="AR81" s="4">
        <f t="shared" si="1858"/>
        <v>0</v>
      </c>
      <c r="AS81" s="740">
        <f t="shared" si="1824"/>
        <v>0</v>
      </c>
      <c r="AT81" s="4">
        <f t="shared" si="1736"/>
        <v>0</v>
      </c>
      <c r="AU81" s="4">
        <f t="shared" si="1736"/>
        <v>0</v>
      </c>
      <c r="AV81" s="4">
        <f t="shared" si="1736"/>
        <v>0</v>
      </c>
      <c r="AW81" s="738">
        <f t="shared" si="1825"/>
        <v>0</v>
      </c>
      <c r="AX81" s="4">
        <f t="shared" si="1738"/>
        <v>0</v>
      </c>
      <c r="AY81" s="4">
        <f t="shared" si="1738"/>
        <v>0</v>
      </c>
      <c r="AZ81" s="4">
        <f t="shared" si="1859"/>
        <v>0</v>
      </c>
      <c r="BA81" s="740">
        <f t="shared" si="1826"/>
        <v>0</v>
      </c>
      <c r="BB81" s="4">
        <f t="shared" si="1740"/>
        <v>0</v>
      </c>
      <c r="BC81" s="4">
        <f t="shared" si="1740"/>
        <v>0</v>
      </c>
      <c r="BD81" s="4">
        <f t="shared" si="1740"/>
        <v>0</v>
      </c>
      <c r="BE81" s="738">
        <f t="shared" si="1827"/>
        <v>0</v>
      </c>
      <c r="BF81" s="4">
        <f t="shared" si="1742"/>
        <v>0</v>
      </c>
      <c r="BG81" s="4">
        <f t="shared" si="1742"/>
        <v>0</v>
      </c>
      <c r="BH81" s="4">
        <f t="shared" si="1860"/>
        <v>0</v>
      </c>
      <c r="BI81" s="740">
        <f t="shared" si="1828"/>
        <v>0</v>
      </c>
      <c r="BJ81" s="4">
        <f t="shared" si="1744"/>
        <v>0</v>
      </c>
      <c r="BK81" s="4">
        <f t="shared" si="1744"/>
        <v>0</v>
      </c>
      <c r="BL81" s="4">
        <f t="shared" si="1744"/>
        <v>0</v>
      </c>
      <c r="BM81" s="738">
        <f t="shared" si="1829"/>
        <v>0</v>
      </c>
      <c r="BN81" s="4">
        <f t="shared" si="1746"/>
        <v>0</v>
      </c>
      <c r="BO81" s="4">
        <f t="shared" si="1746"/>
        <v>0</v>
      </c>
      <c r="BP81" s="4">
        <f t="shared" si="1861"/>
        <v>0</v>
      </c>
      <c r="BQ81" s="740">
        <f t="shared" si="1830"/>
        <v>0</v>
      </c>
      <c r="BR81" s="4">
        <f t="shared" si="1748"/>
        <v>0</v>
      </c>
      <c r="BS81" s="4">
        <f t="shared" si="1748"/>
        <v>0</v>
      </c>
      <c r="BT81" s="4">
        <f t="shared" si="1748"/>
        <v>0</v>
      </c>
      <c r="BU81" s="738">
        <f t="shared" si="1831"/>
        <v>0</v>
      </c>
      <c r="BV81" s="4">
        <f t="shared" si="1750"/>
        <v>0</v>
      </c>
      <c r="BW81" s="4">
        <f t="shared" si="1750"/>
        <v>0</v>
      </c>
      <c r="BX81" s="4">
        <f t="shared" si="1862"/>
        <v>0</v>
      </c>
      <c r="BY81" s="740">
        <f t="shared" si="1832"/>
        <v>0</v>
      </c>
      <c r="BZ81" s="4">
        <f t="shared" si="1752"/>
        <v>0</v>
      </c>
      <c r="CA81" s="4">
        <f t="shared" si="1752"/>
        <v>0</v>
      </c>
      <c r="CB81" s="4">
        <f t="shared" si="1752"/>
        <v>0</v>
      </c>
      <c r="CC81" s="738">
        <f t="shared" si="1833"/>
        <v>0</v>
      </c>
      <c r="CD81" s="4">
        <f t="shared" si="1754"/>
        <v>0</v>
      </c>
      <c r="CE81" s="4">
        <f t="shared" si="1754"/>
        <v>0</v>
      </c>
      <c r="CF81" s="4">
        <f t="shared" si="1863"/>
        <v>0</v>
      </c>
      <c r="CG81" s="740">
        <f t="shared" si="1834"/>
        <v>0</v>
      </c>
      <c r="CH81" s="4">
        <f t="shared" si="1756"/>
        <v>0</v>
      </c>
      <c r="CI81" s="4">
        <f t="shared" si="1756"/>
        <v>0</v>
      </c>
      <c r="CJ81" s="4">
        <f t="shared" si="1756"/>
        <v>0</v>
      </c>
      <c r="CK81" s="738">
        <f t="shared" si="1835"/>
        <v>0</v>
      </c>
      <c r="CL81" s="4">
        <f t="shared" si="1758"/>
        <v>0</v>
      </c>
      <c r="CM81" s="4">
        <f t="shared" si="1758"/>
        <v>0</v>
      </c>
      <c r="CN81" s="4">
        <f t="shared" si="1864"/>
        <v>0</v>
      </c>
      <c r="CO81" s="740">
        <f t="shared" si="1836"/>
        <v>0</v>
      </c>
      <c r="CP81" s="4">
        <f t="shared" si="1760"/>
        <v>0</v>
      </c>
      <c r="CQ81" s="4">
        <f t="shared" si="1760"/>
        <v>0</v>
      </c>
      <c r="CR81" s="4">
        <f t="shared" si="1760"/>
        <v>0</v>
      </c>
      <c r="CS81" s="738">
        <f t="shared" si="1837"/>
        <v>0</v>
      </c>
      <c r="CT81" s="4">
        <f t="shared" si="1762"/>
        <v>0</v>
      </c>
      <c r="CU81" s="4">
        <f t="shared" si="1762"/>
        <v>0</v>
      </c>
      <c r="CV81" s="4">
        <f t="shared" si="1865"/>
        <v>0</v>
      </c>
      <c r="CW81" s="740">
        <f t="shared" si="1838"/>
        <v>0</v>
      </c>
      <c r="CX81" s="4">
        <f t="shared" si="1764"/>
        <v>0</v>
      </c>
      <c r="CY81" s="4">
        <f t="shared" si="1764"/>
        <v>0</v>
      </c>
      <c r="CZ81" s="4">
        <f t="shared" si="1764"/>
        <v>0</v>
      </c>
      <c r="DA81" s="738">
        <f t="shared" si="1839"/>
        <v>0</v>
      </c>
      <c r="DB81" s="4">
        <f t="shared" si="1766"/>
        <v>0</v>
      </c>
      <c r="DC81" s="4">
        <f t="shared" si="1766"/>
        <v>0</v>
      </c>
      <c r="DD81" s="4">
        <f t="shared" si="1866"/>
        <v>0</v>
      </c>
      <c r="DE81" s="740">
        <f t="shared" si="1840"/>
        <v>0</v>
      </c>
      <c r="DF81" s="4">
        <f t="shared" si="1768"/>
        <v>0</v>
      </c>
      <c r="DG81" s="4">
        <f t="shared" si="1768"/>
        <v>0</v>
      </c>
      <c r="DH81" s="4">
        <f t="shared" si="1768"/>
        <v>0</v>
      </c>
      <c r="DI81" s="738">
        <f t="shared" si="1841"/>
        <v>0</v>
      </c>
      <c r="DJ81" s="4">
        <f t="shared" si="1770"/>
        <v>0</v>
      </c>
      <c r="DK81" s="4">
        <f t="shared" si="1770"/>
        <v>0</v>
      </c>
      <c r="DL81" s="4">
        <f t="shared" si="1867"/>
        <v>0</v>
      </c>
      <c r="DM81" s="740">
        <f t="shared" si="1842"/>
        <v>0</v>
      </c>
      <c r="DN81" s="4">
        <f t="shared" si="1772"/>
        <v>0</v>
      </c>
      <c r="DO81" s="4">
        <f t="shared" si="1772"/>
        <v>0</v>
      </c>
      <c r="DP81" s="4">
        <f t="shared" si="1772"/>
        <v>0</v>
      </c>
      <c r="DQ81" s="738">
        <f t="shared" si="1843"/>
        <v>0</v>
      </c>
      <c r="DR81" s="4">
        <f t="shared" si="1774"/>
        <v>0</v>
      </c>
      <c r="DS81" s="4">
        <f t="shared" si="1774"/>
        <v>0</v>
      </c>
      <c r="DT81" s="4">
        <f t="shared" si="1868"/>
        <v>0</v>
      </c>
      <c r="DU81" s="740">
        <f t="shared" si="1844"/>
        <v>0</v>
      </c>
      <c r="DV81" s="4">
        <f t="shared" si="1776"/>
        <v>0</v>
      </c>
      <c r="DW81" s="4">
        <f t="shared" si="1776"/>
        <v>0</v>
      </c>
      <c r="DX81" s="4">
        <f t="shared" si="1776"/>
        <v>0</v>
      </c>
      <c r="DY81" s="738">
        <f t="shared" si="1845"/>
        <v>0</v>
      </c>
      <c r="DZ81" s="4">
        <f t="shared" si="1778"/>
        <v>0</v>
      </c>
      <c r="EA81" s="4">
        <f t="shared" si="1778"/>
        <v>0</v>
      </c>
      <c r="EB81" s="4">
        <f t="shared" si="1869"/>
        <v>0</v>
      </c>
      <c r="EC81" s="740">
        <f t="shared" si="1846"/>
        <v>0</v>
      </c>
      <c r="ED81" s="4">
        <f t="shared" si="1780"/>
        <v>0</v>
      </c>
      <c r="EE81" s="4">
        <f t="shared" si="1780"/>
        <v>0</v>
      </c>
      <c r="EF81" s="4">
        <f t="shared" si="1780"/>
        <v>0</v>
      </c>
      <c r="EG81" s="738">
        <f t="shared" si="1847"/>
        <v>0</v>
      </c>
      <c r="EH81" s="4">
        <f t="shared" si="1782"/>
        <v>0</v>
      </c>
      <c r="EI81" s="4">
        <f t="shared" si="1782"/>
        <v>0</v>
      </c>
      <c r="EJ81" s="4">
        <f t="shared" si="1870"/>
        <v>0</v>
      </c>
      <c r="EK81" s="740">
        <f t="shared" si="1848"/>
        <v>0</v>
      </c>
      <c r="EL81" s="4">
        <f t="shared" si="1784"/>
        <v>0</v>
      </c>
      <c r="EM81" s="4">
        <f t="shared" si="1784"/>
        <v>0</v>
      </c>
      <c r="EN81" s="4">
        <f t="shared" si="1784"/>
        <v>0</v>
      </c>
      <c r="EO81" s="738">
        <f t="shared" si="1849"/>
        <v>0</v>
      </c>
      <c r="EP81" s="4">
        <f t="shared" si="1786"/>
        <v>0</v>
      </c>
      <c r="EQ81" s="4">
        <f t="shared" si="1786"/>
        <v>0</v>
      </c>
      <c r="ER81" s="4">
        <f t="shared" si="1871"/>
        <v>0</v>
      </c>
      <c r="ES81" s="740">
        <f t="shared" si="1850"/>
        <v>0</v>
      </c>
      <c r="ET81" s="4">
        <f t="shared" si="1788"/>
        <v>0</v>
      </c>
      <c r="EU81" s="4">
        <f t="shared" si="1788"/>
        <v>0</v>
      </c>
      <c r="EV81" s="4">
        <f t="shared" si="1788"/>
        <v>0</v>
      </c>
      <c r="EW81" s="738">
        <f t="shared" si="1851"/>
        <v>0</v>
      </c>
      <c r="EX81" s="4">
        <f t="shared" si="1790"/>
        <v>0</v>
      </c>
      <c r="EY81" s="4">
        <f t="shared" si="1790"/>
        <v>0</v>
      </c>
      <c r="EZ81" s="4">
        <f t="shared" si="1872"/>
        <v>0</v>
      </c>
      <c r="FA81" s="740">
        <f t="shared" si="1852"/>
        <v>0</v>
      </c>
      <c r="FB81" s="4">
        <f t="shared" si="1792"/>
        <v>0</v>
      </c>
      <c r="FC81" s="4">
        <f t="shared" si="1792"/>
        <v>0</v>
      </c>
      <c r="FD81" s="4">
        <f t="shared" si="1792"/>
        <v>0</v>
      </c>
    </row>
    <row r="82">
      <c r="A82" s="738">
        <f t="shared" si="1813"/>
        <v>0</v>
      </c>
      <c r="B82" s="4">
        <f t="shared" si="1714"/>
        <v>0</v>
      </c>
      <c r="C82" s="4">
        <f t="shared" si="1714"/>
        <v>0</v>
      </c>
      <c r="D82" s="4">
        <f t="shared" si="1853"/>
        <v>0</v>
      </c>
      <c r="E82" s="740">
        <f t="shared" si="1814"/>
        <v>0</v>
      </c>
      <c r="F82" s="4">
        <f t="shared" si="1716"/>
        <v>0</v>
      </c>
      <c r="G82" s="4">
        <f t="shared" si="1716"/>
        <v>0</v>
      </c>
      <c r="H82" s="4">
        <f t="shared" si="1716"/>
        <v>0</v>
      </c>
      <c r="I82" s="738">
        <f t="shared" si="1815"/>
        <v>0</v>
      </c>
      <c r="J82" s="4">
        <f t="shared" si="1718"/>
        <v>0</v>
      </c>
      <c r="K82" s="4">
        <f t="shared" si="1718"/>
        <v>0</v>
      </c>
      <c r="L82" s="4">
        <f t="shared" si="1854"/>
        <v>0</v>
      </c>
      <c r="M82" s="740">
        <f t="shared" si="1816"/>
        <v>0</v>
      </c>
      <c r="N82" s="4">
        <f t="shared" si="1720"/>
        <v>0</v>
      </c>
      <c r="O82" s="4">
        <f t="shared" si="1720"/>
        <v>0</v>
      </c>
      <c r="P82" s="4">
        <f t="shared" si="1720"/>
        <v>0</v>
      </c>
      <c r="Q82" s="738">
        <f t="shared" si="1817"/>
        <v>0</v>
      </c>
      <c r="R82" s="4">
        <f t="shared" si="1722"/>
        <v>0</v>
      </c>
      <c r="S82" s="4">
        <f t="shared" si="1722"/>
        <v>0</v>
      </c>
      <c r="T82" s="4">
        <f t="shared" si="1855"/>
        <v>0</v>
      </c>
      <c r="U82" s="740">
        <f t="shared" si="1818"/>
        <v>0</v>
      </c>
      <c r="V82" s="4">
        <f t="shared" si="1724"/>
        <v>0</v>
      </c>
      <c r="W82" s="4">
        <f t="shared" si="1724"/>
        <v>0</v>
      </c>
      <c r="X82" s="4">
        <f t="shared" si="1724"/>
        <v>0</v>
      </c>
      <c r="Y82" s="738">
        <f t="shared" si="1819"/>
        <v>0</v>
      </c>
      <c r="Z82" s="4">
        <f t="shared" si="1726"/>
        <v>0</v>
      </c>
      <c r="AA82" s="4">
        <f t="shared" si="1726"/>
        <v>0</v>
      </c>
      <c r="AB82" s="4">
        <f t="shared" si="1856"/>
        <v>0</v>
      </c>
      <c r="AC82" s="740">
        <f t="shared" si="1820"/>
        <v>0</v>
      </c>
      <c r="AD82" s="4">
        <f t="shared" si="1728"/>
        <v>0</v>
      </c>
      <c r="AE82" s="4">
        <f t="shared" si="1728"/>
        <v>0</v>
      </c>
      <c r="AF82" s="4">
        <f t="shared" si="1728"/>
        <v>0</v>
      </c>
      <c r="AG82" s="738">
        <f t="shared" si="1821"/>
        <v>0</v>
      </c>
      <c r="AH82" s="4">
        <f t="shared" si="1730"/>
        <v>0</v>
      </c>
      <c r="AI82" s="4">
        <f t="shared" si="1730"/>
        <v>0</v>
      </c>
      <c r="AJ82" s="4">
        <f t="shared" si="1857"/>
        <v>0</v>
      </c>
      <c r="AK82" s="740">
        <f t="shared" si="1822"/>
        <v>0</v>
      </c>
      <c r="AL82" s="4">
        <f t="shared" si="1732"/>
        <v>0</v>
      </c>
      <c r="AM82" s="4">
        <f t="shared" si="1732"/>
        <v>0</v>
      </c>
      <c r="AN82" s="4">
        <f t="shared" si="1732"/>
        <v>0</v>
      </c>
      <c r="AO82" s="738">
        <f t="shared" si="1823"/>
        <v>0</v>
      </c>
      <c r="AP82" s="4">
        <f t="shared" si="1734"/>
        <v>0</v>
      </c>
      <c r="AQ82" s="4">
        <f t="shared" si="1734"/>
        <v>0</v>
      </c>
      <c r="AR82" s="4">
        <f t="shared" si="1858"/>
        <v>0</v>
      </c>
      <c r="AS82" s="740">
        <f t="shared" si="1824"/>
        <v>0</v>
      </c>
      <c r="AT82" s="4">
        <f t="shared" si="1736"/>
        <v>0</v>
      </c>
      <c r="AU82" s="4">
        <f t="shared" si="1736"/>
        <v>0</v>
      </c>
      <c r="AV82" s="4">
        <f t="shared" si="1736"/>
        <v>0</v>
      </c>
      <c r="AW82" s="738">
        <f t="shared" si="1825"/>
        <v>0</v>
      </c>
      <c r="AX82" s="4">
        <f t="shared" si="1738"/>
        <v>0</v>
      </c>
      <c r="AY82" s="4">
        <f t="shared" si="1738"/>
        <v>0</v>
      </c>
      <c r="AZ82" s="4">
        <f t="shared" si="1859"/>
        <v>0</v>
      </c>
      <c r="BA82" s="740">
        <f t="shared" si="1826"/>
        <v>0</v>
      </c>
      <c r="BB82" s="4">
        <f t="shared" si="1740"/>
        <v>0</v>
      </c>
      <c r="BC82" s="4">
        <f t="shared" si="1740"/>
        <v>0</v>
      </c>
      <c r="BD82" s="4">
        <f t="shared" si="1740"/>
        <v>0</v>
      </c>
      <c r="BE82" s="738">
        <f t="shared" si="1827"/>
        <v>0</v>
      </c>
      <c r="BF82" s="4">
        <f t="shared" si="1742"/>
        <v>0</v>
      </c>
      <c r="BG82" s="4">
        <f t="shared" si="1742"/>
        <v>0</v>
      </c>
      <c r="BH82" s="4">
        <f t="shared" si="1860"/>
        <v>0</v>
      </c>
      <c r="BI82" s="740">
        <f t="shared" si="1828"/>
        <v>0</v>
      </c>
      <c r="BJ82" s="4">
        <f t="shared" si="1744"/>
        <v>0</v>
      </c>
      <c r="BK82" s="4">
        <f t="shared" si="1744"/>
        <v>0</v>
      </c>
      <c r="BL82" s="4">
        <f t="shared" si="1744"/>
        <v>0</v>
      </c>
      <c r="BM82" s="738">
        <f t="shared" si="1829"/>
        <v>0</v>
      </c>
      <c r="BN82" s="4">
        <f t="shared" si="1746"/>
        <v>0</v>
      </c>
      <c r="BO82" s="4">
        <f t="shared" si="1746"/>
        <v>0</v>
      </c>
      <c r="BP82" s="4">
        <f t="shared" si="1861"/>
        <v>0</v>
      </c>
      <c r="BQ82" s="740">
        <f t="shared" si="1830"/>
        <v>0</v>
      </c>
      <c r="BR82" s="4">
        <f t="shared" si="1748"/>
        <v>0</v>
      </c>
      <c r="BS82" s="4">
        <f t="shared" si="1748"/>
        <v>0</v>
      </c>
      <c r="BT82" s="4">
        <f t="shared" si="1748"/>
        <v>0</v>
      </c>
      <c r="BU82" s="738">
        <f t="shared" si="1831"/>
        <v>0</v>
      </c>
      <c r="BV82" s="4">
        <f t="shared" si="1750"/>
        <v>0</v>
      </c>
      <c r="BW82" s="4">
        <f t="shared" si="1750"/>
        <v>0</v>
      </c>
      <c r="BX82" s="4">
        <f t="shared" si="1862"/>
        <v>0</v>
      </c>
      <c r="BY82" s="740">
        <f t="shared" si="1832"/>
        <v>0</v>
      </c>
      <c r="BZ82" s="4">
        <f t="shared" si="1752"/>
        <v>0</v>
      </c>
      <c r="CA82" s="4">
        <f t="shared" si="1752"/>
        <v>0</v>
      </c>
      <c r="CB82" s="4">
        <f t="shared" si="1752"/>
        <v>0</v>
      </c>
      <c r="CC82" s="738">
        <f t="shared" si="1833"/>
        <v>0</v>
      </c>
      <c r="CD82" s="4">
        <f t="shared" si="1754"/>
        <v>0</v>
      </c>
      <c r="CE82" s="4">
        <f t="shared" si="1754"/>
        <v>0</v>
      </c>
      <c r="CF82" s="4">
        <f t="shared" si="1863"/>
        <v>0</v>
      </c>
      <c r="CG82" s="740">
        <f t="shared" si="1834"/>
        <v>0</v>
      </c>
      <c r="CH82" s="4">
        <f t="shared" si="1756"/>
        <v>0</v>
      </c>
      <c r="CI82" s="4">
        <f t="shared" si="1756"/>
        <v>0</v>
      </c>
      <c r="CJ82" s="4">
        <f t="shared" si="1756"/>
        <v>0</v>
      </c>
      <c r="CK82" s="738">
        <f t="shared" si="1835"/>
        <v>0</v>
      </c>
      <c r="CL82" s="4">
        <f t="shared" si="1758"/>
        <v>0</v>
      </c>
      <c r="CM82" s="4">
        <f t="shared" si="1758"/>
        <v>0</v>
      </c>
      <c r="CN82" s="4">
        <f t="shared" si="1864"/>
        <v>0</v>
      </c>
      <c r="CO82" s="740">
        <f t="shared" si="1836"/>
        <v>0</v>
      </c>
      <c r="CP82" s="4">
        <f t="shared" si="1760"/>
        <v>0</v>
      </c>
      <c r="CQ82" s="4">
        <f t="shared" si="1760"/>
        <v>0</v>
      </c>
      <c r="CR82" s="4">
        <f t="shared" si="1760"/>
        <v>0</v>
      </c>
      <c r="CS82" s="738">
        <f t="shared" si="1837"/>
        <v>0</v>
      </c>
      <c r="CT82" s="4">
        <f t="shared" si="1762"/>
        <v>0</v>
      </c>
      <c r="CU82" s="4">
        <f t="shared" si="1762"/>
        <v>0</v>
      </c>
      <c r="CV82" s="4">
        <f t="shared" si="1865"/>
        <v>0</v>
      </c>
      <c r="CW82" s="740">
        <f t="shared" si="1838"/>
        <v>0</v>
      </c>
      <c r="CX82" s="4">
        <f t="shared" si="1764"/>
        <v>0</v>
      </c>
      <c r="CY82" s="4">
        <f t="shared" si="1764"/>
        <v>0</v>
      </c>
      <c r="CZ82" s="4">
        <f t="shared" si="1764"/>
        <v>0</v>
      </c>
      <c r="DA82" s="738">
        <f t="shared" si="1839"/>
        <v>0</v>
      </c>
      <c r="DB82" s="4">
        <f t="shared" si="1766"/>
        <v>0</v>
      </c>
      <c r="DC82" s="4">
        <f t="shared" si="1766"/>
        <v>0</v>
      </c>
      <c r="DD82" s="4">
        <f t="shared" si="1866"/>
        <v>0</v>
      </c>
      <c r="DE82" s="740">
        <f t="shared" si="1840"/>
        <v>0</v>
      </c>
      <c r="DF82" s="4">
        <f t="shared" si="1768"/>
        <v>0</v>
      </c>
      <c r="DG82" s="4">
        <f t="shared" si="1768"/>
        <v>0</v>
      </c>
      <c r="DH82" s="4">
        <f t="shared" si="1768"/>
        <v>0</v>
      </c>
      <c r="DI82" s="738">
        <f t="shared" si="1841"/>
        <v>0</v>
      </c>
      <c r="DJ82" s="4">
        <f t="shared" si="1770"/>
        <v>0</v>
      </c>
      <c r="DK82" s="4">
        <f t="shared" si="1770"/>
        <v>0</v>
      </c>
      <c r="DL82" s="4">
        <f t="shared" si="1867"/>
        <v>0</v>
      </c>
      <c r="DM82" s="740">
        <f t="shared" si="1842"/>
        <v>0</v>
      </c>
      <c r="DN82" s="4">
        <f t="shared" si="1772"/>
        <v>0</v>
      </c>
      <c r="DO82" s="4">
        <f t="shared" si="1772"/>
        <v>0</v>
      </c>
      <c r="DP82" s="4">
        <f t="shared" si="1772"/>
        <v>0</v>
      </c>
      <c r="DQ82" s="738">
        <f t="shared" si="1843"/>
        <v>0</v>
      </c>
      <c r="DR82" s="4">
        <f t="shared" si="1774"/>
        <v>0</v>
      </c>
      <c r="DS82" s="4">
        <f t="shared" si="1774"/>
        <v>0</v>
      </c>
      <c r="DT82" s="4">
        <f t="shared" si="1868"/>
        <v>0</v>
      </c>
      <c r="DU82" s="740">
        <f t="shared" si="1844"/>
        <v>0</v>
      </c>
      <c r="DV82" s="4">
        <f t="shared" si="1776"/>
        <v>0</v>
      </c>
      <c r="DW82" s="4">
        <f t="shared" si="1776"/>
        <v>0</v>
      </c>
      <c r="DX82" s="4">
        <f t="shared" si="1776"/>
        <v>0</v>
      </c>
      <c r="DY82" s="738">
        <f t="shared" si="1845"/>
        <v>0</v>
      </c>
      <c r="DZ82" s="4">
        <f t="shared" si="1778"/>
        <v>0</v>
      </c>
      <c r="EA82" s="4">
        <f t="shared" si="1778"/>
        <v>0</v>
      </c>
      <c r="EB82" s="4">
        <f t="shared" si="1869"/>
        <v>0</v>
      </c>
      <c r="EC82" s="740">
        <f t="shared" si="1846"/>
        <v>0</v>
      </c>
      <c r="ED82" s="4">
        <f t="shared" si="1780"/>
        <v>0</v>
      </c>
      <c r="EE82" s="4">
        <f t="shared" si="1780"/>
        <v>0</v>
      </c>
      <c r="EF82" s="4">
        <f t="shared" si="1780"/>
        <v>0</v>
      </c>
      <c r="EG82" s="738">
        <f t="shared" si="1847"/>
        <v>0</v>
      </c>
      <c r="EH82" s="4">
        <f t="shared" si="1782"/>
        <v>0</v>
      </c>
      <c r="EI82" s="4">
        <f t="shared" si="1782"/>
        <v>0</v>
      </c>
      <c r="EJ82" s="4">
        <f t="shared" si="1870"/>
        <v>0</v>
      </c>
      <c r="EK82" s="740">
        <f t="shared" si="1848"/>
        <v>0</v>
      </c>
      <c r="EL82" s="4">
        <f t="shared" si="1784"/>
        <v>0</v>
      </c>
      <c r="EM82" s="4">
        <f t="shared" si="1784"/>
        <v>0</v>
      </c>
      <c r="EN82" s="4">
        <f t="shared" si="1784"/>
        <v>0</v>
      </c>
      <c r="EO82" s="738">
        <f t="shared" si="1849"/>
        <v>0</v>
      </c>
      <c r="EP82" s="4">
        <f t="shared" si="1786"/>
        <v>0</v>
      </c>
      <c r="EQ82" s="4">
        <f t="shared" si="1786"/>
        <v>0</v>
      </c>
      <c r="ER82" s="4">
        <f t="shared" si="1871"/>
        <v>0</v>
      </c>
      <c r="ES82" s="740">
        <f t="shared" si="1850"/>
        <v>0</v>
      </c>
      <c r="ET82" s="4">
        <f t="shared" si="1788"/>
        <v>0</v>
      </c>
      <c r="EU82" s="4">
        <f t="shared" si="1788"/>
        <v>0</v>
      </c>
      <c r="EV82" s="4">
        <f t="shared" si="1788"/>
        <v>0</v>
      </c>
      <c r="EW82" s="738">
        <f t="shared" si="1851"/>
        <v>0</v>
      </c>
      <c r="EX82" s="4">
        <f t="shared" si="1790"/>
        <v>0</v>
      </c>
      <c r="EY82" s="4">
        <f t="shared" si="1790"/>
        <v>0</v>
      </c>
      <c r="EZ82" s="4">
        <f t="shared" si="1872"/>
        <v>0</v>
      </c>
      <c r="FA82" s="740">
        <f t="shared" si="1852"/>
        <v>0</v>
      </c>
      <c r="FB82" s="4">
        <f t="shared" si="1792"/>
        <v>0</v>
      </c>
      <c r="FC82" s="4">
        <f t="shared" si="1792"/>
        <v>0</v>
      </c>
      <c r="FD82" s="4">
        <f t="shared" si="1792"/>
        <v>0</v>
      </c>
    </row>
    <row r="93" ht="15"/>
    <row r="94" ht="15">
      <c r="A94" s="294"/>
      <c r="B94" s="295"/>
      <c r="C94" s="295"/>
      <c r="D94" s="295" t="s">
        <v>899</v>
      </c>
      <c r="E94" s="295"/>
      <c r="F94" s="295"/>
      <c r="G94" s="294" t="s">
        <v>492</v>
      </c>
      <c r="H94" s="735" t="e">
        <f>'marcos en x resumen la mina'!B99</f>
        <v>#REF!</v>
      </c>
      <c r="I94" s="294"/>
      <c r="J94" s="295"/>
      <c r="K94" s="295"/>
      <c r="L94" s="295" t="s">
        <v>899</v>
      </c>
      <c r="M94" s="295"/>
      <c r="N94" s="295"/>
      <c r="O94" s="294" t="s">
        <v>492</v>
      </c>
      <c r="P94" s="735" t="e">
        <f>'marcos en x resumen la mina'!C99</f>
        <v>#REF!</v>
      </c>
      <c r="Q94" s="294"/>
      <c r="R94" s="295"/>
      <c r="S94" s="295"/>
      <c r="T94" s="295" t="s">
        <v>899</v>
      </c>
      <c r="U94" s="295"/>
      <c r="V94" s="295"/>
      <c r="W94" s="294" t="s">
        <v>492</v>
      </c>
      <c r="X94" s="735" t="e">
        <f>'marcos en x resumen la mina'!D99</f>
        <v>#REF!</v>
      </c>
      <c r="Y94" s="294"/>
      <c r="Z94" s="295"/>
      <c r="AA94" s="295"/>
      <c r="AB94" s="295" t="s">
        <v>899</v>
      </c>
      <c r="AC94" s="295"/>
      <c r="AD94" s="295"/>
      <c r="AE94" s="294" t="s">
        <v>492</v>
      </c>
      <c r="AF94" s="735" t="e">
        <f>'marcos en x resumen la mina'!E99</f>
        <v>#REF!</v>
      </c>
      <c r="AG94" s="294"/>
      <c r="AH94" s="295"/>
      <c r="AI94" s="295"/>
      <c r="AJ94" s="295" t="s">
        <v>899</v>
      </c>
      <c r="AK94" s="295"/>
      <c r="AL94" s="295"/>
      <c r="AM94" s="294" t="s">
        <v>492</v>
      </c>
      <c r="AN94" s="735" t="e">
        <f>'marcos en x resumen la mina'!F99</f>
        <v>#REF!</v>
      </c>
      <c r="AO94" s="294"/>
      <c r="AP94" s="295"/>
      <c r="AQ94" s="295"/>
      <c r="AR94" s="295" t="s">
        <v>899</v>
      </c>
      <c r="AS94" s="295"/>
      <c r="AT94" s="295"/>
      <c r="AU94" s="294" t="s">
        <v>492</v>
      </c>
      <c r="AV94" s="735" t="e">
        <f>'marcos en x resumen la mina'!G99</f>
        <v>#REF!</v>
      </c>
      <c r="AW94" s="294"/>
      <c r="AX94" s="295"/>
      <c r="AY94" s="295"/>
      <c r="AZ94" s="295" t="s">
        <v>899</v>
      </c>
      <c r="BA94" s="295"/>
      <c r="BB94" s="295"/>
      <c r="BC94" s="294" t="s">
        <v>492</v>
      </c>
      <c r="BD94" s="735">
        <f>'marcos en x resumen la mina'!H99</f>
        <v>0</v>
      </c>
      <c r="BE94" s="294"/>
      <c r="BF94" s="295"/>
      <c r="BG94" s="295"/>
      <c r="BH94" s="295" t="s">
        <v>899</v>
      </c>
      <c r="BI94" s="295"/>
      <c r="BJ94" s="295"/>
      <c r="BK94" s="294" t="s">
        <v>492</v>
      </c>
      <c r="BL94" s="735">
        <f>'marcos en x resumen la mina'!I99</f>
        <v>0</v>
      </c>
      <c r="BM94" s="294"/>
      <c r="BN94" s="295"/>
      <c r="BO94" s="295"/>
      <c r="BP94" s="295" t="s">
        <v>899</v>
      </c>
      <c r="BQ94" s="295"/>
      <c r="BR94" s="295"/>
      <c r="BS94" s="294" t="s">
        <v>492</v>
      </c>
      <c r="BT94" s="735">
        <f>'marcos en x resumen la mina'!J99</f>
        <v>0</v>
      </c>
      <c r="BU94" s="294"/>
      <c r="BV94" s="295"/>
      <c r="BW94" s="295"/>
      <c r="BX94" s="295" t="s">
        <v>899</v>
      </c>
      <c r="BY94" s="295"/>
      <c r="BZ94" s="295"/>
      <c r="CA94" s="294" t="s">
        <v>492</v>
      </c>
      <c r="CB94" s="735">
        <f>'marcos en x resumen la mina'!K99</f>
        <v>0</v>
      </c>
      <c r="CC94" s="294"/>
      <c r="CD94" s="295"/>
      <c r="CE94" s="295"/>
      <c r="CF94" s="295" t="s">
        <v>899</v>
      </c>
      <c r="CG94" s="295"/>
      <c r="CH94" s="295"/>
      <c r="CI94" s="294" t="s">
        <v>492</v>
      </c>
      <c r="CJ94" s="735">
        <f>'marcos en x resumen la mina'!L99</f>
        <v>0</v>
      </c>
      <c r="CK94" s="294"/>
      <c r="CL94" s="295"/>
      <c r="CM94" s="295"/>
      <c r="CN94" s="295" t="s">
        <v>899</v>
      </c>
      <c r="CO94" s="295"/>
      <c r="CP94" s="295"/>
      <c r="CQ94" s="294" t="s">
        <v>492</v>
      </c>
      <c r="CR94" s="735">
        <f>'marcos en x resumen la mina'!M99</f>
        <v>0</v>
      </c>
      <c r="CS94" s="294"/>
      <c r="CT94" s="295"/>
      <c r="CU94" s="295"/>
      <c r="CV94" s="295" t="s">
        <v>899</v>
      </c>
      <c r="CW94" s="295"/>
      <c r="CX94" s="295"/>
      <c r="CY94" s="294" t="s">
        <v>492</v>
      </c>
      <c r="CZ94" s="735">
        <f>'marcos en x resumen la mina'!N99</f>
        <v>0</v>
      </c>
      <c r="DA94" s="294"/>
      <c r="DB94" s="295"/>
      <c r="DC94" s="295"/>
      <c r="DD94" s="295" t="s">
        <v>899</v>
      </c>
      <c r="DE94" s="295"/>
      <c r="DF94" s="295"/>
      <c r="DG94" s="294" t="s">
        <v>492</v>
      </c>
      <c r="DH94" s="735">
        <f>'marcos en x resumen la mina'!O99</f>
        <v>0</v>
      </c>
      <c r="DI94" s="294"/>
      <c r="DJ94" s="295"/>
      <c r="DK94" s="295"/>
      <c r="DL94" s="295" t="s">
        <v>899</v>
      </c>
      <c r="DM94" s="295"/>
      <c r="DN94" s="295"/>
      <c r="DO94" s="294" t="s">
        <v>492</v>
      </c>
      <c r="DP94" s="735">
        <f>'marcos en x resumen la mina'!P99</f>
        <v>0</v>
      </c>
      <c r="DQ94" s="294"/>
      <c r="DR94" s="295"/>
      <c r="DS94" s="295"/>
      <c r="DT94" s="295" t="s">
        <v>899</v>
      </c>
      <c r="DU94" s="295"/>
      <c r="DV94" s="295"/>
      <c r="DW94" s="294" t="s">
        <v>492</v>
      </c>
      <c r="DX94" s="735">
        <f>'marcos en x resumen la mina'!Q99</f>
        <v>0</v>
      </c>
      <c r="DY94" s="294"/>
      <c r="DZ94" s="295"/>
      <c r="EA94" s="295"/>
      <c r="EB94" s="295" t="s">
        <v>899</v>
      </c>
      <c r="EC94" s="295"/>
      <c r="ED94" s="295"/>
      <c r="EE94" s="294" t="s">
        <v>492</v>
      </c>
      <c r="EF94" s="735">
        <f>'marcos en x resumen la mina'!R99</f>
        <v>0</v>
      </c>
      <c r="EG94" s="294"/>
      <c r="EH94" s="295"/>
      <c r="EI94" s="295"/>
      <c r="EJ94" s="295" t="s">
        <v>899</v>
      </c>
      <c r="EK94" s="295"/>
      <c r="EL94" s="295"/>
      <c r="EM94" s="294" t="s">
        <v>492</v>
      </c>
      <c r="EN94" s="735">
        <f>'marcos en x resumen la mina'!S99</f>
        <v>0</v>
      </c>
      <c r="EO94" s="294"/>
      <c r="EP94" s="295"/>
      <c r="EQ94" s="295"/>
      <c r="ER94" s="295" t="s">
        <v>899</v>
      </c>
      <c r="ES94" s="295"/>
      <c r="ET94" s="295"/>
      <c r="EU94" s="294" t="s">
        <v>492</v>
      </c>
      <c r="EV94" s="735">
        <f>'marcos en x resumen la mina'!T99</f>
        <v>0</v>
      </c>
      <c r="EW94" s="294"/>
      <c r="EX94" s="295"/>
      <c r="EY94" s="295"/>
      <c r="EZ94" s="295" t="s">
        <v>899</v>
      </c>
      <c r="FA94" s="295"/>
      <c r="FB94" s="295"/>
      <c r="FC94" s="294" t="s">
        <v>492</v>
      </c>
      <c r="FD94" s="735">
        <f>'marcos en x resumen la mina'!U99</f>
        <v>0</v>
      </c>
    </row>
    <row r="95" ht="15">
      <c r="A95" s="735">
        <f>IF(D95=0,0,SUM(A97:A116))</f>
        <v>0</v>
      </c>
      <c r="B95" s="85"/>
      <c r="C95" s="85"/>
      <c r="D95" s="85">
        <f>'marcos en x resumen la mina'!B105</f>
        <v>0</v>
      </c>
      <c r="E95" s="735">
        <f>IF(D95=0,0,SUM(E97:E116))</f>
        <v>0</v>
      </c>
      <c r="F95" s="85"/>
      <c r="G95" s="735" t="s">
        <v>929</v>
      </c>
      <c r="H95" s="737">
        <f>'marcos en x resumen la mina'!B100</f>
        <v>5</v>
      </c>
      <c r="I95" s="735">
        <f>IF(L95=0,0,SUM(I97:I116))</f>
        <v>0</v>
      </c>
      <c r="J95" s="85"/>
      <c r="K95" s="85"/>
      <c r="L95" s="85">
        <f>'marcos en x resumen la mina'!C105</f>
        <v>0</v>
      </c>
      <c r="M95" s="735">
        <f>IF(L95=0,0,SUM(M97:M116))</f>
        <v>0</v>
      </c>
      <c r="N95" s="85"/>
      <c r="O95" s="735" t="s">
        <v>929</v>
      </c>
      <c r="P95" s="737">
        <f>'marcos en x resumen la mina'!C100</f>
        <v>5</v>
      </c>
      <c r="Q95" s="735">
        <f>IF(T95=0,0,SUM(Q97:Q116))</f>
        <v>0</v>
      </c>
      <c r="R95" s="85"/>
      <c r="S95" s="85"/>
      <c r="T95" s="85">
        <f>'marcos en x resumen la mina'!D105</f>
        <v>0</v>
      </c>
      <c r="U95" s="735">
        <f>IF(T95=0,0,SUM(U97:U116))</f>
        <v>0</v>
      </c>
      <c r="V95" s="85"/>
      <c r="W95" s="735" t="s">
        <v>929</v>
      </c>
      <c r="X95" s="737">
        <f>'marcos en x resumen la mina'!D100</f>
        <v>5</v>
      </c>
      <c r="Y95" s="735">
        <f>IF(AB95=0,0,SUM(Y97:Y116))</f>
        <v>0</v>
      </c>
      <c r="Z95" s="85"/>
      <c r="AA95" s="85"/>
      <c r="AB95" s="85">
        <f>'marcos en x resumen la mina'!E105</f>
        <v>0</v>
      </c>
      <c r="AC95" s="735">
        <f>IF(AB95=0,0,SUM(AC97:AC116))</f>
        <v>0</v>
      </c>
      <c r="AD95" s="85"/>
      <c r="AE95" s="735" t="s">
        <v>929</v>
      </c>
      <c r="AF95" s="737">
        <f>'marcos en x resumen la mina'!E100</f>
        <v>5</v>
      </c>
      <c r="AG95" s="735">
        <f>IF(AJ95=0,0,SUM(AG97:AG116))</f>
        <v>0</v>
      </c>
      <c r="AH95" s="85"/>
      <c r="AI95" s="85"/>
      <c r="AJ95" s="85">
        <f>'marcos en x resumen la mina'!F105</f>
        <v>0</v>
      </c>
      <c r="AK95" s="735">
        <f>IF(AJ95=0,0,SUM(AK97:AK116))</f>
        <v>0</v>
      </c>
      <c r="AL95" s="85"/>
      <c r="AM95" s="735" t="s">
        <v>929</v>
      </c>
      <c r="AN95" s="737">
        <f>'marcos en x resumen la mina'!F100</f>
        <v>5</v>
      </c>
      <c r="AO95" s="735">
        <f>IF(AR95=0,0,SUM(AO97:AO116))</f>
        <v>0</v>
      </c>
      <c r="AP95" s="85"/>
      <c r="AQ95" s="85"/>
      <c r="AR95" s="85">
        <f>'marcos en x resumen la mina'!G105</f>
        <v>0</v>
      </c>
      <c r="AS95" s="735">
        <f>IF(AR95=0,0,SUM(AS97:AS116))</f>
        <v>0</v>
      </c>
      <c r="AT95" s="85"/>
      <c r="AU95" s="735" t="s">
        <v>929</v>
      </c>
      <c r="AV95" s="737">
        <f>'marcos en x resumen la mina'!G100</f>
        <v>5</v>
      </c>
      <c r="AW95" s="735">
        <f>IF(AZ95=0,0,SUM(AW97:AW116))</f>
        <v>0</v>
      </c>
      <c r="AX95" s="85"/>
      <c r="AY95" s="85"/>
      <c r="AZ95" s="85">
        <f>'marcos en x resumen la mina'!H105</f>
        <v>0</v>
      </c>
      <c r="BA95" s="735">
        <f>IF(AZ95=0,0,SUM(BA97:BA116))</f>
        <v>0</v>
      </c>
      <c r="BB95" s="85"/>
      <c r="BC95" s="735" t="s">
        <v>929</v>
      </c>
      <c r="BD95" s="737">
        <f>'marcos en x resumen la mina'!H100</f>
        <v>5</v>
      </c>
      <c r="BE95" s="735">
        <f>IF(BH95=0,0,SUM(BE97:BE116))</f>
        <v>0</v>
      </c>
      <c r="BF95" s="85"/>
      <c r="BG95" s="85"/>
      <c r="BH95" s="85">
        <f>'marcos en x resumen la mina'!I105</f>
        <v>0</v>
      </c>
      <c r="BI95" s="735">
        <f>IF(BH95=0,0,SUM(BI97:BI116))</f>
        <v>0</v>
      </c>
      <c r="BJ95" s="85"/>
      <c r="BK95" s="735" t="s">
        <v>929</v>
      </c>
      <c r="BL95" s="737">
        <f>'marcos en x resumen la mina'!I100</f>
        <v>5</v>
      </c>
      <c r="BM95" s="735">
        <f>IF(BP95=0,0,SUM(BM97:BM116))</f>
        <v>0</v>
      </c>
      <c r="BN95" s="85"/>
      <c r="BO95" s="85"/>
      <c r="BP95" s="85">
        <f>'marcos en x resumen la mina'!J105</f>
        <v>0</v>
      </c>
      <c r="BQ95" s="735">
        <f>IF(BP95=0,0,SUM(BQ97:BQ116))</f>
        <v>0</v>
      </c>
      <c r="BR95" s="85"/>
      <c r="BS95" s="735" t="s">
        <v>929</v>
      </c>
      <c r="BT95" s="737">
        <f>'marcos en x resumen la mina'!J100</f>
        <v>5</v>
      </c>
      <c r="BU95" s="735">
        <f>IF(BX95=0,0,SUM(BU97:BU116))</f>
        <v>0</v>
      </c>
      <c r="BV95" s="85"/>
      <c r="BW95" s="85"/>
      <c r="BX95" s="85">
        <f>'marcos en x resumen la mina'!K105</f>
        <v>0</v>
      </c>
      <c r="BY95" s="735">
        <f>IF(BX95=0,0,SUM(BY97:BY116))</f>
        <v>0</v>
      </c>
      <c r="BZ95" s="85"/>
      <c r="CA95" s="735" t="s">
        <v>929</v>
      </c>
      <c r="CB95" s="737">
        <f>'marcos en x resumen la mina'!K100</f>
        <v>5</v>
      </c>
      <c r="CC95" s="735">
        <f>IF(CF95=0,0,SUM(CC97:CC116))</f>
        <v>0</v>
      </c>
      <c r="CD95" s="85"/>
      <c r="CE95" s="85"/>
      <c r="CF95" s="85">
        <f>'marcos en x resumen la mina'!L105</f>
        <v>0</v>
      </c>
      <c r="CG95" s="735">
        <f>IF(CF95=0,0,SUM(CG97:CG116))</f>
        <v>0</v>
      </c>
      <c r="CH95" s="85"/>
      <c r="CI95" s="735" t="s">
        <v>929</v>
      </c>
      <c r="CJ95" s="737">
        <f>'marcos en x resumen la mina'!L100</f>
        <v>5</v>
      </c>
      <c r="CK95" s="735">
        <f>IF(CN95=0,0,SUM(CK97:CK116))</f>
        <v>0</v>
      </c>
      <c r="CL95" s="85"/>
      <c r="CM95" s="85"/>
      <c r="CN95" s="85">
        <f>'marcos en x resumen la mina'!M105</f>
        <v>0</v>
      </c>
      <c r="CO95" s="735">
        <f>IF(CN95=0,0,SUM(CO97:CO116))</f>
        <v>0</v>
      </c>
      <c r="CP95" s="85"/>
      <c r="CQ95" s="735" t="s">
        <v>929</v>
      </c>
      <c r="CR95" s="737">
        <f>'marcos en x resumen la mina'!M100</f>
        <v>5</v>
      </c>
      <c r="CS95" s="735">
        <f>IF(CV95=0,0,SUM(CS97:CS116))</f>
        <v>0</v>
      </c>
      <c r="CT95" s="85"/>
      <c r="CU95" s="85"/>
      <c r="CV95" s="85">
        <f>'marcos en x resumen la mina'!N105</f>
        <v>0</v>
      </c>
      <c r="CW95" s="735">
        <f>IF(CV95=0,0,SUM(CW97:CW116))</f>
        <v>0</v>
      </c>
      <c r="CX95" s="85"/>
      <c r="CY95" s="735" t="s">
        <v>929</v>
      </c>
      <c r="CZ95" s="737">
        <f>'marcos en x resumen la mina'!N100</f>
        <v>5</v>
      </c>
      <c r="DA95" s="735">
        <f>IF(DD95=0,0,SUM(DA97:DA116))</f>
        <v>0</v>
      </c>
      <c r="DB95" s="85"/>
      <c r="DC95" s="85"/>
      <c r="DD95" s="85">
        <f>'marcos en x resumen la mina'!O105</f>
        <v>0</v>
      </c>
      <c r="DE95" s="735">
        <f>IF(DD95=0,0,SUM(DE97:DE116))</f>
        <v>0</v>
      </c>
      <c r="DF95" s="85"/>
      <c r="DG95" s="735" t="s">
        <v>929</v>
      </c>
      <c r="DH95" s="737">
        <f>'marcos en x resumen la mina'!O100</f>
        <v>5</v>
      </c>
      <c r="DI95" s="735">
        <f>IF(DL95=0,0,SUM(DI97:DI116))</f>
        <v>0</v>
      </c>
      <c r="DJ95" s="85"/>
      <c r="DK95" s="85"/>
      <c r="DL95" s="85">
        <f>'marcos en x resumen la mina'!P105</f>
        <v>0</v>
      </c>
      <c r="DM95" s="735">
        <f>IF(DL95=0,0,SUM(DM97:DM116))</f>
        <v>0</v>
      </c>
      <c r="DN95" s="85"/>
      <c r="DO95" s="735" t="s">
        <v>929</v>
      </c>
      <c r="DP95" s="737">
        <f>'marcos en x resumen la mina'!P100</f>
        <v>5</v>
      </c>
      <c r="DQ95" s="735">
        <f>IF(DT95=0,0,SUM(DQ97:DQ116))</f>
        <v>0</v>
      </c>
      <c r="DR95" s="85"/>
      <c r="DS95" s="85"/>
      <c r="DT95" s="85">
        <f>'marcos en x resumen la mina'!Q105</f>
        <v>0</v>
      </c>
      <c r="DU95" s="735">
        <f>IF(DT95=0,0,SUM(DU97:DU116))</f>
        <v>0</v>
      </c>
      <c r="DV95" s="85"/>
      <c r="DW95" s="735" t="s">
        <v>929</v>
      </c>
      <c r="DX95" s="737">
        <f>'marcos en x resumen la mina'!Q100</f>
        <v>5</v>
      </c>
      <c r="DY95" s="735">
        <f>IF(EB95=0,0,SUM(DY97:DY116))</f>
        <v>0</v>
      </c>
      <c r="DZ95" s="85"/>
      <c r="EA95" s="85"/>
      <c r="EB95" s="85">
        <f>'marcos en x resumen la mina'!R105</f>
        <v>0</v>
      </c>
      <c r="EC95" s="735">
        <f>IF(EB95=0,0,SUM(EC97:EC116))</f>
        <v>0</v>
      </c>
      <c r="ED95" s="85"/>
      <c r="EE95" s="735" t="s">
        <v>929</v>
      </c>
      <c r="EF95" s="737">
        <f>'marcos en x resumen la mina'!R100</f>
        <v>5</v>
      </c>
      <c r="EG95" s="735">
        <f>IF(EJ95=0,0,SUM(EG97:EG116))</f>
        <v>0</v>
      </c>
      <c r="EH95" s="85"/>
      <c r="EI95" s="85"/>
      <c r="EJ95" s="85">
        <f>'marcos en x resumen la mina'!S105</f>
        <v>0</v>
      </c>
      <c r="EK95" s="735">
        <f>IF(EJ95=0,0,SUM(EK97:EK116))</f>
        <v>0</v>
      </c>
      <c r="EL95" s="85"/>
      <c r="EM95" s="735" t="s">
        <v>929</v>
      </c>
      <c r="EN95" s="737">
        <f>'marcos en x resumen la mina'!S100</f>
        <v>5</v>
      </c>
      <c r="EO95" s="735">
        <f>IF(ER95=0,0,SUM(EO97:EO116))</f>
        <v>0</v>
      </c>
      <c r="EP95" s="85"/>
      <c r="EQ95" s="85"/>
      <c r="ER95" s="85">
        <f>'marcos en x resumen la mina'!T105</f>
        <v>0</v>
      </c>
      <c r="ES95" s="735">
        <f>IF(ER95=0,0,SUM(ES97:ES116))</f>
        <v>0</v>
      </c>
      <c r="ET95" s="85"/>
      <c r="EU95" s="735" t="s">
        <v>929</v>
      </c>
      <c r="EV95" s="737">
        <f>'marcos en x resumen la mina'!T100</f>
        <v>5</v>
      </c>
      <c r="EW95" s="735">
        <f>IF(EZ95=0,0,SUM(EW97:EW116))</f>
        <v>0</v>
      </c>
      <c r="EX95" s="85"/>
      <c r="EY95" s="85"/>
      <c r="EZ95" s="85">
        <f>'marcos en x resumen la mina'!U105</f>
        <v>0</v>
      </c>
      <c r="FA95" s="735">
        <f>IF(EZ95=0,0,SUM(FA97:FA116))</f>
        <v>0</v>
      </c>
      <c r="FB95" s="85"/>
      <c r="FC95" s="735" t="s">
        <v>929</v>
      </c>
      <c r="FD95" s="737">
        <f>'marcos en x resumen la mina'!U100</f>
        <v>5</v>
      </c>
    </row>
    <row r="96">
      <c r="A96" s="84" t="s">
        <v>939</v>
      </c>
      <c r="B96" s="85" t="s">
        <v>368</v>
      </c>
      <c r="C96" s="85" t="s">
        <v>369</v>
      </c>
      <c r="D96" s="85" t="s">
        <v>899</v>
      </c>
      <c r="E96" s="85" t="s">
        <v>393</v>
      </c>
      <c r="F96" s="85" t="s">
        <v>368</v>
      </c>
      <c r="G96" s="85" t="s">
        <v>369</v>
      </c>
      <c r="H96" s="187" t="s">
        <v>182</v>
      </c>
      <c r="I96" s="84" t="s">
        <v>939</v>
      </c>
      <c r="J96" s="85" t="s">
        <v>368</v>
      </c>
      <c r="K96" s="85" t="s">
        <v>369</v>
      </c>
      <c r="L96" s="85" t="s">
        <v>899</v>
      </c>
      <c r="M96" s="85" t="s">
        <v>393</v>
      </c>
      <c r="N96" s="85" t="s">
        <v>368</v>
      </c>
      <c r="O96" s="85" t="s">
        <v>369</v>
      </c>
      <c r="P96" s="187" t="s">
        <v>182</v>
      </c>
      <c r="Q96" s="84" t="s">
        <v>939</v>
      </c>
      <c r="R96" s="85" t="s">
        <v>368</v>
      </c>
      <c r="S96" s="85" t="s">
        <v>369</v>
      </c>
      <c r="T96" s="85" t="s">
        <v>899</v>
      </c>
      <c r="U96" s="85" t="s">
        <v>393</v>
      </c>
      <c r="V96" s="85" t="s">
        <v>368</v>
      </c>
      <c r="W96" s="85" t="s">
        <v>369</v>
      </c>
      <c r="X96" s="187" t="s">
        <v>182</v>
      </c>
      <c r="Y96" s="84" t="s">
        <v>939</v>
      </c>
      <c r="Z96" s="85" t="s">
        <v>368</v>
      </c>
      <c r="AA96" s="85" t="s">
        <v>369</v>
      </c>
      <c r="AB96" s="85" t="s">
        <v>899</v>
      </c>
      <c r="AC96" s="85" t="s">
        <v>393</v>
      </c>
      <c r="AD96" s="85" t="s">
        <v>368</v>
      </c>
      <c r="AE96" s="85" t="s">
        <v>369</v>
      </c>
      <c r="AF96" s="187" t="s">
        <v>182</v>
      </c>
      <c r="AG96" s="84" t="s">
        <v>939</v>
      </c>
      <c r="AH96" s="85" t="s">
        <v>368</v>
      </c>
      <c r="AI96" s="85" t="s">
        <v>369</v>
      </c>
      <c r="AJ96" s="85" t="s">
        <v>899</v>
      </c>
      <c r="AK96" s="85" t="s">
        <v>393</v>
      </c>
      <c r="AL96" s="85" t="s">
        <v>368</v>
      </c>
      <c r="AM96" s="85" t="s">
        <v>369</v>
      </c>
      <c r="AN96" s="187" t="s">
        <v>182</v>
      </c>
      <c r="AO96" s="84" t="s">
        <v>939</v>
      </c>
      <c r="AP96" s="85" t="s">
        <v>368</v>
      </c>
      <c r="AQ96" s="85" t="s">
        <v>369</v>
      </c>
      <c r="AR96" s="85" t="s">
        <v>899</v>
      </c>
      <c r="AS96" s="85" t="s">
        <v>393</v>
      </c>
      <c r="AT96" s="85" t="s">
        <v>368</v>
      </c>
      <c r="AU96" s="85" t="s">
        <v>369</v>
      </c>
      <c r="AV96" s="187" t="s">
        <v>182</v>
      </c>
      <c r="AW96" s="84" t="s">
        <v>939</v>
      </c>
      <c r="AX96" s="85" t="s">
        <v>368</v>
      </c>
      <c r="AY96" s="85" t="s">
        <v>369</v>
      </c>
      <c r="AZ96" s="85" t="s">
        <v>899</v>
      </c>
      <c r="BA96" s="85" t="s">
        <v>393</v>
      </c>
      <c r="BB96" s="85" t="s">
        <v>368</v>
      </c>
      <c r="BC96" s="85" t="s">
        <v>369</v>
      </c>
      <c r="BD96" s="187" t="s">
        <v>182</v>
      </c>
      <c r="BE96" s="84" t="s">
        <v>939</v>
      </c>
      <c r="BF96" s="85" t="s">
        <v>368</v>
      </c>
      <c r="BG96" s="85" t="s">
        <v>369</v>
      </c>
      <c r="BH96" s="85" t="s">
        <v>899</v>
      </c>
      <c r="BI96" s="85" t="s">
        <v>393</v>
      </c>
      <c r="BJ96" s="85" t="s">
        <v>368</v>
      </c>
      <c r="BK96" s="85" t="s">
        <v>369</v>
      </c>
      <c r="BL96" s="187" t="s">
        <v>182</v>
      </c>
      <c r="BM96" s="84" t="s">
        <v>939</v>
      </c>
      <c r="BN96" s="85" t="s">
        <v>368</v>
      </c>
      <c r="BO96" s="85" t="s">
        <v>369</v>
      </c>
      <c r="BP96" s="85" t="s">
        <v>899</v>
      </c>
      <c r="BQ96" s="85" t="s">
        <v>393</v>
      </c>
      <c r="BR96" s="85" t="s">
        <v>368</v>
      </c>
      <c r="BS96" s="85" t="s">
        <v>369</v>
      </c>
      <c r="BT96" s="187" t="s">
        <v>182</v>
      </c>
      <c r="BU96" s="84" t="s">
        <v>939</v>
      </c>
      <c r="BV96" s="85" t="s">
        <v>368</v>
      </c>
      <c r="BW96" s="85" t="s">
        <v>369</v>
      </c>
      <c r="BX96" s="85" t="s">
        <v>899</v>
      </c>
      <c r="BY96" s="85" t="s">
        <v>393</v>
      </c>
      <c r="BZ96" s="85" t="s">
        <v>368</v>
      </c>
      <c r="CA96" s="85" t="s">
        <v>369</v>
      </c>
      <c r="CB96" s="187" t="s">
        <v>182</v>
      </c>
      <c r="CC96" s="84" t="s">
        <v>939</v>
      </c>
      <c r="CD96" s="85" t="s">
        <v>368</v>
      </c>
      <c r="CE96" s="85" t="s">
        <v>369</v>
      </c>
      <c r="CF96" s="85" t="s">
        <v>899</v>
      </c>
      <c r="CG96" s="85" t="s">
        <v>393</v>
      </c>
      <c r="CH96" s="85" t="s">
        <v>368</v>
      </c>
      <c r="CI96" s="85" t="s">
        <v>369</v>
      </c>
      <c r="CJ96" s="187" t="s">
        <v>182</v>
      </c>
      <c r="CK96" s="84" t="s">
        <v>939</v>
      </c>
      <c r="CL96" s="85" t="s">
        <v>368</v>
      </c>
      <c r="CM96" s="85" t="s">
        <v>369</v>
      </c>
      <c r="CN96" s="85" t="s">
        <v>899</v>
      </c>
      <c r="CO96" s="85" t="s">
        <v>393</v>
      </c>
      <c r="CP96" s="85" t="s">
        <v>368</v>
      </c>
      <c r="CQ96" s="85" t="s">
        <v>369</v>
      </c>
      <c r="CR96" s="187" t="s">
        <v>182</v>
      </c>
      <c r="CS96" s="84" t="s">
        <v>939</v>
      </c>
      <c r="CT96" s="85" t="s">
        <v>368</v>
      </c>
      <c r="CU96" s="85" t="s">
        <v>369</v>
      </c>
      <c r="CV96" s="85" t="s">
        <v>899</v>
      </c>
      <c r="CW96" s="85" t="s">
        <v>393</v>
      </c>
      <c r="CX96" s="85" t="s">
        <v>368</v>
      </c>
      <c r="CY96" s="85" t="s">
        <v>369</v>
      </c>
      <c r="CZ96" s="187" t="s">
        <v>182</v>
      </c>
      <c r="DA96" s="84" t="s">
        <v>939</v>
      </c>
      <c r="DB96" s="85" t="s">
        <v>368</v>
      </c>
      <c r="DC96" s="85" t="s">
        <v>369</v>
      </c>
      <c r="DD96" s="85" t="s">
        <v>899</v>
      </c>
      <c r="DE96" s="85" t="s">
        <v>393</v>
      </c>
      <c r="DF96" s="85" t="s">
        <v>368</v>
      </c>
      <c r="DG96" s="85" t="s">
        <v>369</v>
      </c>
      <c r="DH96" s="187" t="s">
        <v>182</v>
      </c>
      <c r="DI96" s="84" t="s">
        <v>939</v>
      </c>
      <c r="DJ96" s="85" t="s">
        <v>368</v>
      </c>
      <c r="DK96" s="85" t="s">
        <v>369</v>
      </c>
      <c r="DL96" s="85" t="s">
        <v>899</v>
      </c>
      <c r="DM96" s="85" t="s">
        <v>393</v>
      </c>
      <c r="DN96" s="85" t="s">
        <v>368</v>
      </c>
      <c r="DO96" s="85" t="s">
        <v>369</v>
      </c>
      <c r="DP96" s="187" t="s">
        <v>182</v>
      </c>
      <c r="DQ96" s="84" t="s">
        <v>939</v>
      </c>
      <c r="DR96" s="85" t="s">
        <v>368</v>
      </c>
      <c r="DS96" s="85" t="s">
        <v>369</v>
      </c>
      <c r="DT96" s="85" t="s">
        <v>899</v>
      </c>
      <c r="DU96" s="85" t="s">
        <v>393</v>
      </c>
      <c r="DV96" s="85" t="s">
        <v>368</v>
      </c>
      <c r="DW96" s="85" t="s">
        <v>369</v>
      </c>
      <c r="DX96" s="187" t="s">
        <v>182</v>
      </c>
      <c r="DY96" s="84" t="s">
        <v>939</v>
      </c>
      <c r="DZ96" s="85" t="s">
        <v>368</v>
      </c>
      <c r="EA96" s="85" t="s">
        <v>369</v>
      </c>
      <c r="EB96" s="85" t="s">
        <v>899</v>
      </c>
      <c r="EC96" s="85" t="s">
        <v>393</v>
      </c>
      <c r="ED96" s="85" t="s">
        <v>368</v>
      </c>
      <c r="EE96" s="85" t="s">
        <v>369</v>
      </c>
      <c r="EF96" s="187" t="s">
        <v>182</v>
      </c>
      <c r="EG96" s="84" t="s">
        <v>939</v>
      </c>
      <c r="EH96" s="85" t="s">
        <v>368</v>
      </c>
      <c r="EI96" s="85" t="s">
        <v>369</v>
      </c>
      <c r="EJ96" s="85" t="s">
        <v>899</v>
      </c>
      <c r="EK96" s="85" t="s">
        <v>393</v>
      </c>
      <c r="EL96" s="85" t="s">
        <v>368</v>
      </c>
      <c r="EM96" s="85" t="s">
        <v>369</v>
      </c>
      <c r="EN96" s="187" t="s">
        <v>182</v>
      </c>
      <c r="EO96" s="84" t="s">
        <v>939</v>
      </c>
      <c r="EP96" s="85" t="s">
        <v>368</v>
      </c>
      <c r="EQ96" s="85" t="s">
        <v>369</v>
      </c>
      <c r="ER96" s="85" t="s">
        <v>899</v>
      </c>
      <c r="ES96" s="85" t="s">
        <v>393</v>
      </c>
      <c r="ET96" s="85" t="s">
        <v>368</v>
      </c>
      <c r="EU96" s="85" t="s">
        <v>369</v>
      </c>
      <c r="EV96" s="187" t="s">
        <v>182</v>
      </c>
      <c r="EW96" s="84" t="s">
        <v>939</v>
      </c>
      <c r="EX96" s="85" t="s">
        <v>368</v>
      </c>
      <c r="EY96" s="85" t="s">
        <v>369</v>
      </c>
      <c r="EZ96" s="85" t="s">
        <v>899</v>
      </c>
      <c r="FA96" s="85" t="s">
        <v>393</v>
      </c>
      <c r="FB96" s="85" t="s">
        <v>368</v>
      </c>
      <c r="FC96" s="85" t="s">
        <v>369</v>
      </c>
      <c r="FD96" s="187" t="s">
        <v>182</v>
      </c>
    </row>
    <row r="97">
      <c r="A97" s="738">
        <f t="shared" ref="A97:A105" si="1873">IF(D97=0,0,B97*(C97^3)/(D97))</f>
        <v>0</v>
      </c>
      <c r="B97" s="4">
        <f t="shared" si="1714"/>
        <v>0</v>
      </c>
      <c r="C97" s="4">
        <f>C74</f>
        <v>0</v>
      </c>
      <c r="D97" s="4">
        <f>D95</f>
        <v>0</v>
      </c>
      <c r="E97" s="740">
        <f t="shared" ref="E97:E105" si="1874">IF(H97=0,0,F97*(G97^3)/(H97))</f>
        <v>0</v>
      </c>
      <c r="F97" s="4">
        <f t="shared" si="1716"/>
        <v>0</v>
      </c>
      <c r="G97" s="4">
        <f>G74</f>
        <v>0</v>
      </c>
      <c r="H97" s="4">
        <f>H74</f>
        <v>0</v>
      </c>
      <c r="I97" s="738">
        <f t="shared" ref="I97:I105" si="1875">IF(L97=0,0,J97*(K97^3)/(L97))</f>
        <v>0</v>
      </c>
      <c r="J97" s="4">
        <f t="shared" si="1718"/>
        <v>30</v>
      </c>
      <c r="K97" s="4">
        <f>K74</f>
        <v>30</v>
      </c>
      <c r="L97" s="4">
        <f>L95</f>
        <v>0</v>
      </c>
      <c r="M97" s="740">
        <f t="shared" ref="M97:M105" si="1876">IF(P97=0,0,N97*(O97^3)/(P97))</f>
        <v>0</v>
      </c>
      <c r="N97" s="4">
        <f t="shared" si="1720"/>
        <v>0</v>
      </c>
      <c r="O97" s="4">
        <f>O74</f>
        <v>0</v>
      </c>
      <c r="P97" s="4">
        <f>P74</f>
        <v>0</v>
      </c>
      <c r="Q97" s="738">
        <f t="shared" ref="Q97:Q105" si="1877">IF(T97=0,0,R97*(S97^3)/(T97))</f>
        <v>0</v>
      </c>
      <c r="R97" s="4">
        <f t="shared" si="1722"/>
        <v>0</v>
      </c>
      <c r="S97" s="4">
        <f>S74</f>
        <v>0</v>
      </c>
      <c r="T97" s="4">
        <f>T95</f>
        <v>0</v>
      </c>
      <c r="U97" s="740">
        <f t="shared" ref="U97:U105" si="1878">IF(X97=0,0,V97*(W97^3)/(X97))</f>
        <v>0</v>
      </c>
      <c r="V97" s="4">
        <f t="shared" si="1724"/>
        <v>0</v>
      </c>
      <c r="W97" s="4">
        <f>W74</f>
        <v>0</v>
      </c>
      <c r="X97" s="4">
        <f>X74</f>
        <v>0</v>
      </c>
      <c r="Y97" s="738">
        <f t="shared" ref="Y97:Y105" si="1879">IF(AB97=0,0,Z97*(AA97^3)/(AB97))</f>
        <v>0</v>
      </c>
      <c r="Z97" s="4">
        <f t="shared" si="1726"/>
        <v>0</v>
      </c>
      <c r="AA97" s="4">
        <f>AA74</f>
        <v>0</v>
      </c>
      <c r="AB97" s="4">
        <f>AB95</f>
        <v>0</v>
      </c>
      <c r="AC97" s="740">
        <f t="shared" ref="AC97:AC105" si="1880">IF(AF97=0,0,AD97*(AE97^3)/(AF97))</f>
        <v>0</v>
      </c>
      <c r="AD97" s="4">
        <f t="shared" si="1728"/>
        <v>0</v>
      </c>
      <c r="AE97" s="4">
        <f>AE74</f>
        <v>0</v>
      </c>
      <c r="AF97" s="4">
        <f>AF74</f>
        <v>0</v>
      </c>
      <c r="AG97" s="738">
        <f t="shared" ref="AG97:AG105" si="1881">IF(AJ97=0,0,AH97*(AI97^3)/(AJ97))</f>
        <v>0</v>
      </c>
      <c r="AH97" s="4">
        <f t="shared" si="1730"/>
        <v>0</v>
      </c>
      <c r="AI97" s="4">
        <f>AI74</f>
        <v>0</v>
      </c>
      <c r="AJ97" s="4">
        <f>AJ95</f>
        <v>0</v>
      </c>
      <c r="AK97" s="740">
        <f t="shared" ref="AK97:AK105" si="1882">IF(AN97=0,0,AL97*(AM97^3)/(AN97))</f>
        <v>0</v>
      </c>
      <c r="AL97" s="4">
        <f t="shared" si="1732"/>
        <v>0</v>
      </c>
      <c r="AM97" s="4">
        <f>AM74</f>
        <v>0</v>
      </c>
      <c r="AN97" s="4">
        <f>AN74</f>
        <v>0</v>
      </c>
      <c r="AO97" s="738">
        <f t="shared" ref="AO97:AO105" si="1883">IF(AR97=0,0,AP97*(AQ97^3)/(AR97))</f>
        <v>0</v>
      </c>
      <c r="AP97" s="4">
        <f t="shared" si="1734"/>
        <v>0</v>
      </c>
      <c r="AQ97" s="4">
        <f>AQ74</f>
        <v>0</v>
      </c>
      <c r="AR97" s="4">
        <f>AR95</f>
        <v>0</v>
      </c>
      <c r="AS97" s="740">
        <f t="shared" ref="AS97:AS105" si="1884">IF(AV97=0,0,AT97*(AU97^3)/(AV97))</f>
        <v>0</v>
      </c>
      <c r="AT97" s="4">
        <f t="shared" si="1736"/>
        <v>0</v>
      </c>
      <c r="AU97" s="4">
        <f>AU74</f>
        <v>0</v>
      </c>
      <c r="AV97" s="4">
        <f>AV74</f>
        <v>0</v>
      </c>
      <c r="AW97" s="738">
        <f t="shared" ref="AW97:AW105" si="1885">IF(AZ97=0,0,AX97*(AY97^3)/(AZ97))</f>
        <v>0</v>
      </c>
      <c r="AX97" s="4">
        <f t="shared" si="1738"/>
        <v>0</v>
      </c>
      <c r="AY97" s="4">
        <f>AY74</f>
        <v>0</v>
      </c>
      <c r="AZ97" s="4">
        <f>AZ95</f>
        <v>0</v>
      </c>
      <c r="BA97" s="740">
        <f t="shared" ref="BA97:BA105" si="1886">IF(BD97=0,0,BB97*(BC97^3)/(BD97))</f>
        <v>0</v>
      </c>
      <c r="BB97" s="4">
        <f t="shared" si="1740"/>
        <v>0</v>
      </c>
      <c r="BC97" s="4">
        <f>BC74</f>
        <v>0</v>
      </c>
      <c r="BD97" s="4">
        <f>BD74</f>
        <v>0</v>
      </c>
      <c r="BE97" s="738">
        <f t="shared" ref="BE97:BE105" si="1887">IF(BH97=0,0,BF97*(BG97^3)/(BH97))</f>
        <v>0</v>
      </c>
      <c r="BF97" s="4">
        <f t="shared" si="1742"/>
        <v>0</v>
      </c>
      <c r="BG97" s="4">
        <f>BG74</f>
        <v>0</v>
      </c>
      <c r="BH97" s="4">
        <f>BH95</f>
        <v>0</v>
      </c>
      <c r="BI97" s="740">
        <f t="shared" ref="BI97:BI105" si="1888">IF(BL97=0,0,BJ97*(BK97^3)/(BL97))</f>
        <v>0</v>
      </c>
      <c r="BJ97" s="4">
        <f t="shared" si="1744"/>
        <v>0</v>
      </c>
      <c r="BK97" s="4">
        <f>BK74</f>
        <v>0</v>
      </c>
      <c r="BL97" s="4">
        <f>BL74</f>
        <v>0</v>
      </c>
      <c r="BM97" s="738">
        <f t="shared" ref="BM97:BM105" si="1889">IF(BP97=0,0,BN97*(BO97^3)/(BP97))</f>
        <v>0</v>
      </c>
      <c r="BN97" s="4">
        <f t="shared" si="1746"/>
        <v>0</v>
      </c>
      <c r="BO97" s="4">
        <f>BO74</f>
        <v>0</v>
      </c>
      <c r="BP97" s="4">
        <f>BP95</f>
        <v>0</v>
      </c>
      <c r="BQ97" s="740">
        <f t="shared" ref="BQ97:BQ105" si="1890">IF(BT97=0,0,BR97*(BS97^3)/(BT97))</f>
        <v>0</v>
      </c>
      <c r="BR97" s="4">
        <f t="shared" si="1748"/>
        <v>0</v>
      </c>
      <c r="BS97" s="4">
        <f>BS74</f>
        <v>0</v>
      </c>
      <c r="BT97" s="4">
        <f>BT74</f>
        <v>0</v>
      </c>
      <c r="BU97" s="738">
        <f t="shared" ref="BU97:BU105" si="1891">IF(BX97=0,0,BV97*(BW97^3)/(BX97))</f>
        <v>0</v>
      </c>
      <c r="BV97" s="4">
        <f t="shared" si="1750"/>
        <v>20</v>
      </c>
      <c r="BW97" s="4">
        <f>BW74</f>
        <v>604</v>
      </c>
      <c r="BX97" s="4">
        <f>BX95</f>
        <v>0</v>
      </c>
      <c r="BY97" s="740">
        <f t="shared" ref="BY97:BY105" si="1892">IF(CB97=0,0,BZ97*(CA97^3)/(CB97))</f>
        <v>0</v>
      </c>
      <c r="BZ97" s="4">
        <f t="shared" si="1752"/>
        <v>0</v>
      </c>
      <c r="CA97" s="4">
        <f>CA74</f>
        <v>0</v>
      </c>
      <c r="CB97" s="4">
        <f>CB74</f>
        <v>0</v>
      </c>
      <c r="CC97" s="738">
        <f t="shared" ref="CC97:CC105" si="1893">IF(CF97=0,0,CD97*(CE97^3)/(CF97))</f>
        <v>0</v>
      </c>
      <c r="CD97" s="4">
        <f t="shared" si="1754"/>
        <v>0</v>
      </c>
      <c r="CE97" s="4">
        <f>CE74</f>
        <v>0</v>
      </c>
      <c r="CF97" s="4">
        <f>CF95</f>
        <v>0</v>
      </c>
      <c r="CG97" s="740">
        <f t="shared" ref="CG97:CG105" si="1894">IF(CJ97=0,0,CH97*(CI97^3)/(CJ97))</f>
        <v>0</v>
      </c>
      <c r="CH97" s="4">
        <f t="shared" si="1756"/>
        <v>0</v>
      </c>
      <c r="CI97" s="4">
        <f>CI74</f>
        <v>0</v>
      </c>
      <c r="CJ97" s="4">
        <f>CJ74</f>
        <v>0</v>
      </c>
      <c r="CK97" s="738">
        <f t="shared" ref="CK97:CK105" si="1895">IF(CN97=0,0,CL97*(CM97^3)/(CN97))</f>
        <v>0</v>
      </c>
      <c r="CL97" s="4">
        <f t="shared" si="1758"/>
        <v>0</v>
      </c>
      <c r="CM97" s="4">
        <f>CM74</f>
        <v>0</v>
      </c>
      <c r="CN97" s="4">
        <f>CN95</f>
        <v>0</v>
      </c>
      <c r="CO97" s="740">
        <f t="shared" ref="CO97:CO105" si="1896">IF(CR97=0,0,CP97*(CQ97^3)/(CR97))</f>
        <v>0</v>
      </c>
      <c r="CP97" s="4">
        <f t="shared" si="1760"/>
        <v>0</v>
      </c>
      <c r="CQ97" s="4">
        <f>CQ74</f>
        <v>0</v>
      </c>
      <c r="CR97" s="4">
        <f>CR74</f>
        <v>0</v>
      </c>
      <c r="CS97" s="738">
        <f t="shared" ref="CS97:CS105" si="1897">IF(CV97=0,0,CT97*(CU97^3)/(CV97))</f>
        <v>0</v>
      </c>
      <c r="CT97" s="4">
        <f t="shared" si="1762"/>
        <v>0</v>
      </c>
      <c r="CU97" s="4">
        <f>CU74</f>
        <v>0</v>
      </c>
      <c r="CV97" s="4">
        <f>CV95</f>
        <v>0</v>
      </c>
      <c r="CW97" s="740">
        <f t="shared" ref="CW97:CW105" si="1898">IF(CZ97=0,0,CX97*(CY97^3)/(CZ97))</f>
        <v>0</v>
      </c>
      <c r="CX97" s="4">
        <f t="shared" si="1764"/>
        <v>0</v>
      </c>
      <c r="CY97" s="4">
        <f>CY74</f>
        <v>0</v>
      </c>
      <c r="CZ97" s="4">
        <f>CZ74</f>
        <v>0</v>
      </c>
      <c r="DA97" s="738">
        <f t="shared" ref="DA97:DA105" si="1899">IF(DD97=0,0,DB97*(DC97^3)/(DD97))</f>
        <v>0</v>
      </c>
      <c r="DB97" s="4">
        <f t="shared" si="1766"/>
        <v>20</v>
      </c>
      <c r="DC97" s="4">
        <f>DC74</f>
        <v>700</v>
      </c>
      <c r="DD97" s="4">
        <f>DD95</f>
        <v>0</v>
      </c>
      <c r="DE97" s="740">
        <f t="shared" ref="DE97:DE105" si="1900">IF(DH97=0,0,DF97*(DG97^3)/(DH97))</f>
        <v>0</v>
      </c>
      <c r="DF97" s="4">
        <f t="shared" si="1768"/>
        <v>0</v>
      </c>
      <c r="DG97" s="4">
        <f>DG74</f>
        <v>0</v>
      </c>
      <c r="DH97" s="4">
        <f>DH74</f>
        <v>0</v>
      </c>
      <c r="DI97" s="738">
        <f t="shared" ref="DI97:DI105" si="1901">IF(DL97=0,0,DJ97*(DK97^3)/(DL97))</f>
        <v>0</v>
      </c>
      <c r="DJ97" s="4">
        <f t="shared" si="1770"/>
        <v>0</v>
      </c>
      <c r="DK97" s="4">
        <f>DK74</f>
        <v>0</v>
      </c>
      <c r="DL97" s="4">
        <f>DL95</f>
        <v>0</v>
      </c>
      <c r="DM97" s="740">
        <f t="shared" ref="DM97:DM105" si="1902">IF(DP97=0,0,DN97*(DO97^3)/(DP97))</f>
        <v>0</v>
      </c>
      <c r="DN97" s="4">
        <f t="shared" si="1772"/>
        <v>0</v>
      </c>
      <c r="DO97" s="4">
        <f>DO74</f>
        <v>0</v>
      </c>
      <c r="DP97" s="4">
        <f>DP74</f>
        <v>0</v>
      </c>
      <c r="DQ97" s="738">
        <f t="shared" ref="DQ97:DQ105" si="1903">IF(DT97=0,0,DR97*(DS97^3)/(DT97))</f>
        <v>0</v>
      </c>
      <c r="DR97" s="4">
        <f t="shared" si="1774"/>
        <v>20</v>
      </c>
      <c r="DS97" s="4">
        <f>DS74</f>
        <v>262</v>
      </c>
      <c r="DT97" s="4">
        <f>DT95</f>
        <v>0</v>
      </c>
      <c r="DU97" s="740">
        <f t="shared" ref="DU97:DU105" si="1904">IF(DX97=0,0,DV97*(DW97^3)/(DX97))</f>
        <v>0</v>
      </c>
      <c r="DV97" s="4">
        <f t="shared" si="1776"/>
        <v>0</v>
      </c>
      <c r="DW97" s="4">
        <f>DW74</f>
        <v>0</v>
      </c>
      <c r="DX97" s="4">
        <f>DX74</f>
        <v>0</v>
      </c>
      <c r="DY97" s="738">
        <f t="shared" ref="DY97:DY105" si="1905">IF(EB97=0,0,DZ97*(EA97^3)/(EB97))</f>
        <v>0</v>
      </c>
      <c r="DZ97" s="4">
        <f t="shared" si="1778"/>
        <v>0</v>
      </c>
      <c r="EA97" s="4">
        <f>EA74</f>
        <v>0</v>
      </c>
      <c r="EB97" s="4">
        <f>EB95</f>
        <v>0</v>
      </c>
      <c r="EC97" s="740">
        <f t="shared" ref="EC97:EC105" si="1906">IF(EF97=0,0,ED97*(EE97^3)/(EF97))</f>
        <v>0</v>
      </c>
      <c r="ED97" s="4">
        <f t="shared" si="1780"/>
        <v>0</v>
      </c>
      <c r="EE97" s="4">
        <f>EE74</f>
        <v>0</v>
      </c>
      <c r="EF97" s="4">
        <f>EF74</f>
        <v>0</v>
      </c>
      <c r="EG97" s="738">
        <f t="shared" ref="EG97:EG105" si="1907">IF(EJ97=0,0,EH97*(EI97^3)/(EJ97))</f>
        <v>0</v>
      </c>
      <c r="EH97" s="4">
        <f t="shared" si="1782"/>
        <v>0</v>
      </c>
      <c r="EI97" s="4">
        <f>EI74</f>
        <v>0</v>
      </c>
      <c r="EJ97" s="4">
        <f>EJ95</f>
        <v>0</v>
      </c>
      <c r="EK97" s="740">
        <f t="shared" ref="EK97:EK105" si="1908">IF(EN97=0,0,EL97*(EM97^3)/(EN97))</f>
        <v>0</v>
      </c>
      <c r="EL97" s="4">
        <f t="shared" si="1784"/>
        <v>0</v>
      </c>
      <c r="EM97" s="4">
        <f>EM74</f>
        <v>0</v>
      </c>
      <c r="EN97" s="4">
        <f>EN74</f>
        <v>0</v>
      </c>
      <c r="EO97" s="738">
        <f t="shared" ref="EO97:EO105" si="1909">IF(ER97=0,0,EP97*(EQ97^3)/(ER97))</f>
        <v>0</v>
      </c>
      <c r="EP97" s="4">
        <f t="shared" si="1786"/>
        <v>0</v>
      </c>
      <c r="EQ97" s="4">
        <f>EQ74</f>
        <v>0</v>
      </c>
      <c r="ER97" s="4">
        <f>ER95</f>
        <v>0</v>
      </c>
      <c r="ES97" s="740">
        <f t="shared" ref="ES97:ES105" si="1910">IF(EV97=0,0,ET97*(EU97^3)/(EV97))</f>
        <v>0</v>
      </c>
      <c r="ET97" s="4">
        <f t="shared" si="1788"/>
        <v>0</v>
      </c>
      <c r="EU97" s="4">
        <f>EU74</f>
        <v>0</v>
      </c>
      <c r="EV97" s="4">
        <f>EV74</f>
        <v>0</v>
      </c>
      <c r="EW97" s="738">
        <f t="shared" ref="EW97:EW105" si="1911">IF(EZ97=0,0,EX97*(EY97^3)/(EZ97))</f>
        <v>0</v>
      </c>
      <c r="EX97" s="4">
        <f t="shared" si="1790"/>
        <v>0</v>
      </c>
      <c r="EY97" s="4">
        <f>EY74</f>
        <v>0</v>
      </c>
      <c r="EZ97" s="4">
        <f>EZ95</f>
        <v>0</v>
      </c>
      <c r="FA97" s="740">
        <f t="shared" ref="FA97:FA105" si="1912">IF(FD97=0,0,FB97*(FC97^3)/(FD97))</f>
        <v>0</v>
      </c>
      <c r="FB97" s="4">
        <f t="shared" si="1792"/>
        <v>0</v>
      </c>
      <c r="FC97" s="4">
        <f>FC74</f>
        <v>0</v>
      </c>
      <c r="FD97" s="4">
        <f>FD74</f>
        <v>0</v>
      </c>
    </row>
    <row r="98">
      <c r="A98" s="738">
        <f t="shared" si="1873"/>
        <v>0</v>
      </c>
      <c r="B98" s="4">
        <f t="shared" si="1714"/>
        <v>0</v>
      </c>
      <c r="C98" s="4">
        <f t="shared" si="1714"/>
        <v>0</v>
      </c>
      <c r="D98" s="4">
        <f t="shared" ref="D98:D105" si="1913">D97</f>
        <v>0</v>
      </c>
      <c r="E98" s="740">
        <f t="shared" si="1874"/>
        <v>0</v>
      </c>
      <c r="F98" s="4">
        <f t="shared" si="1716"/>
        <v>0</v>
      </c>
      <c r="G98" s="4">
        <f t="shared" si="1716"/>
        <v>0</v>
      </c>
      <c r="H98" s="4">
        <f t="shared" si="1716"/>
        <v>0</v>
      </c>
      <c r="I98" s="738">
        <f t="shared" si="1875"/>
        <v>0</v>
      </c>
      <c r="J98" s="4">
        <f t="shared" si="1718"/>
        <v>30</v>
      </c>
      <c r="K98" s="4">
        <f t="shared" si="1718"/>
        <v>30</v>
      </c>
      <c r="L98" s="4">
        <f t="shared" ref="L98:L105" si="1914">L97</f>
        <v>0</v>
      </c>
      <c r="M98" s="740">
        <f t="shared" si="1876"/>
        <v>0</v>
      </c>
      <c r="N98" s="4">
        <f t="shared" si="1720"/>
        <v>0</v>
      </c>
      <c r="O98" s="4">
        <f t="shared" si="1720"/>
        <v>0</v>
      </c>
      <c r="P98" s="4">
        <f t="shared" si="1720"/>
        <v>0</v>
      </c>
      <c r="Q98" s="738">
        <f t="shared" si="1877"/>
        <v>0</v>
      </c>
      <c r="R98" s="4">
        <f t="shared" si="1722"/>
        <v>0</v>
      </c>
      <c r="S98" s="4">
        <f t="shared" si="1722"/>
        <v>0</v>
      </c>
      <c r="T98" s="4">
        <f t="shared" ref="T98:T105" si="1915">T97</f>
        <v>0</v>
      </c>
      <c r="U98" s="740">
        <f t="shared" si="1878"/>
        <v>0</v>
      </c>
      <c r="V98" s="4">
        <f t="shared" si="1724"/>
        <v>0</v>
      </c>
      <c r="W98" s="4">
        <f t="shared" si="1724"/>
        <v>0</v>
      </c>
      <c r="X98" s="4">
        <f t="shared" si="1724"/>
        <v>0</v>
      </c>
      <c r="Y98" s="738">
        <f t="shared" si="1879"/>
        <v>0</v>
      </c>
      <c r="Z98" s="4">
        <f t="shared" si="1726"/>
        <v>0</v>
      </c>
      <c r="AA98" s="4">
        <f t="shared" si="1726"/>
        <v>0</v>
      </c>
      <c r="AB98" s="4">
        <f t="shared" ref="AB98:AB105" si="1916">AB97</f>
        <v>0</v>
      </c>
      <c r="AC98" s="740">
        <f t="shared" si="1880"/>
        <v>0</v>
      </c>
      <c r="AD98" s="4">
        <f t="shared" si="1728"/>
        <v>0</v>
      </c>
      <c r="AE98" s="4">
        <f t="shared" si="1728"/>
        <v>0</v>
      </c>
      <c r="AF98" s="4">
        <f t="shared" si="1728"/>
        <v>0</v>
      </c>
      <c r="AG98" s="738">
        <f t="shared" si="1881"/>
        <v>0</v>
      </c>
      <c r="AH98" s="4">
        <f t="shared" si="1730"/>
        <v>0</v>
      </c>
      <c r="AI98" s="4">
        <f t="shared" si="1730"/>
        <v>0</v>
      </c>
      <c r="AJ98" s="4">
        <f t="shared" ref="AJ98:AJ105" si="1917">AJ97</f>
        <v>0</v>
      </c>
      <c r="AK98" s="740">
        <f t="shared" si="1882"/>
        <v>0</v>
      </c>
      <c r="AL98" s="4">
        <f t="shared" si="1732"/>
        <v>0</v>
      </c>
      <c r="AM98" s="4">
        <f t="shared" si="1732"/>
        <v>0</v>
      </c>
      <c r="AN98" s="4">
        <f t="shared" si="1732"/>
        <v>0</v>
      </c>
      <c r="AO98" s="738">
        <f t="shared" si="1883"/>
        <v>0</v>
      </c>
      <c r="AP98" s="4">
        <f t="shared" si="1734"/>
        <v>0</v>
      </c>
      <c r="AQ98" s="4">
        <f t="shared" si="1734"/>
        <v>0</v>
      </c>
      <c r="AR98" s="4">
        <f t="shared" ref="AR98:AR105" si="1918">AR97</f>
        <v>0</v>
      </c>
      <c r="AS98" s="740">
        <f t="shared" si="1884"/>
        <v>0</v>
      </c>
      <c r="AT98" s="4">
        <f t="shared" si="1736"/>
        <v>0</v>
      </c>
      <c r="AU98" s="4">
        <f t="shared" si="1736"/>
        <v>0</v>
      </c>
      <c r="AV98" s="4">
        <f t="shared" si="1736"/>
        <v>0</v>
      </c>
      <c r="AW98" s="738">
        <f t="shared" si="1885"/>
        <v>0</v>
      </c>
      <c r="AX98" s="4">
        <f t="shared" si="1738"/>
        <v>0</v>
      </c>
      <c r="AY98" s="4">
        <f t="shared" si="1738"/>
        <v>0</v>
      </c>
      <c r="AZ98" s="4">
        <f t="shared" ref="AZ98:AZ105" si="1919">AZ97</f>
        <v>0</v>
      </c>
      <c r="BA98" s="740">
        <f t="shared" si="1886"/>
        <v>0</v>
      </c>
      <c r="BB98" s="4">
        <f t="shared" si="1740"/>
        <v>0</v>
      </c>
      <c r="BC98" s="4">
        <f t="shared" si="1740"/>
        <v>0</v>
      </c>
      <c r="BD98" s="4">
        <f t="shared" si="1740"/>
        <v>0</v>
      </c>
      <c r="BE98" s="738">
        <f t="shared" si="1887"/>
        <v>0</v>
      </c>
      <c r="BF98" s="4">
        <f t="shared" si="1742"/>
        <v>0</v>
      </c>
      <c r="BG98" s="4">
        <f t="shared" si="1742"/>
        <v>0</v>
      </c>
      <c r="BH98" s="4">
        <f t="shared" ref="BH98:BH105" si="1920">BH97</f>
        <v>0</v>
      </c>
      <c r="BI98" s="740">
        <f t="shared" si="1888"/>
        <v>0</v>
      </c>
      <c r="BJ98" s="4">
        <f t="shared" si="1744"/>
        <v>0</v>
      </c>
      <c r="BK98" s="4">
        <f t="shared" si="1744"/>
        <v>0</v>
      </c>
      <c r="BL98" s="4">
        <f t="shared" si="1744"/>
        <v>0</v>
      </c>
      <c r="BM98" s="738">
        <f t="shared" si="1889"/>
        <v>0</v>
      </c>
      <c r="BN98" s="4">
        <f t="shared" si="1746"/>
        <v>0</v>
      </c>
      <c r="BO98" s="4">
        <f t="shared" si="1746"/>
        <v>0</v>
      </c>
      <c r="BP98" s="4">
        <f t="shared" ref="BP98:BP105" si="1921">BP97</f>
        <v>0</v>
      </c>
      <c r="BQ98" s="740">
        <f t="shared" si="1890"/>
        <v>0</v>
      </c>
      <c r="BR98" s="4">
        <f t="shared" si="1748"/>
        <v>0</v>
      </c>
      <c r="BS98" s="4">
        <f t="shared" si="1748"/>
        <v>0</v>
      </c>
      <c r="BT98" s="4">
        <f t="shared" si="1748"/>
        <v>0</v>
      </c>
      <c r="BU98" s="738">
        <f t="shared" si="1891"/>
        <v>0</v>
      </c>
      <c r="BV98" s="4">
        <f t="shared" si="1750"/>
        <v>0</v>
      </c>
      <c r="BW98" s="4">
        <f t="shared" si="1750"/>
        <v>0</v>
      </c>
      <c r="BX98" s="4">
        <f t="shared" ref="BX98:BX105" si="1922">BX97</f>
        <v>0</v>
      </c>
      <c r="BY98" s="740">
        <f t="shared" si="1892"/>
        <v>0</v>
      </c>
      <c r="BZ98" s="4">
        <f t="shared" si="1752"/>
        <v>0</v>
      </c>
      <c r="CA98" s="4">
        <f t="shared" si="1752"/>
        <v>0</v>
      </c>
      <c r="CB98" s="4">
        <f t="shared" si="1752"/>
        <v>0</v>
      </c>
      <c r="CC98" s="738">
        <f t="shared" si="1893"/>
        <v>0</v>
      </c>
      <c r="CD98" s="4">
        <f t="shared" si="1754"/>
        <v>0</v>
      </c>
      <c r="CE98" s="4">
        <f t="shared" si="1754"/>
        <v>0</v>
      </c>
      <c r="CF98" s="4">
        <f t="shared" ref="CF98:CF105" si="1923">CF97</f>
        <v>0</v>
      </c>
      <c r="CG98" s="740">
        <f t="shared" si="1894"/>
        <v>0</v>
      </c>
      <c r="CH98" s="4">
        <f t="shared" si="1756"/>
        <v>0</v>
      </c>
      <c r="CI98" s="4">
        <f t="shared" si="1756"/>
        <v>0</v>
      </c>
      <c r="CJ98" s="4">
        <f t="shared" si="1756"/>
        <v>0</v>
      </c>
      <c r="CK98" s="738">
        <f t="shared" si="1895"/>
        <v>0</v>
      </c>
      <c r="CL98" s="4">
        <f t="shared" si="1758"/>
        <v>0</v>
      </c>
      <c r="CM98" s="4">
        <f t="shared" si="1758"/>
        <v>0</v>
      </c>
      <c r="CN98" s="4">
        <f t="shared" ref="CN98:CN105" si="1924">CN97</f>
        <v>0</v>
      </c>
      <c r="CO98" s="740">
        <f t="shared" si="1896"/>
        <v>0</v>
      </c>
      <c r="CP98" s="4">
        <f t="shared" si="1760"/>
        <v>0</v>
      </c>
      <c r="CQ98" s="4">
        <f t="shared" si="1760"/>
        <v>0</v>
      </c>
      <c r="CR98" s="4">
        <f t="shared" si="1760"/>
        <v>0</v>
      </c>
      <c r="CS98" s="738">
        <f t="shared" si="1897"/>
        <v>0</v>
      </c>
      <c r="CT98" s="4">
        <f t="shared" si="1762"/>
        <v>0</v>
      </c>
      <c r="CU98" s="4">
        <f t="shared" si="1762"/>
        <v>0</v>
      </c>
      <c r="CV98" s="4">
        <f t="shared" ref="CV98:CV105" si="1925">CV97</f>
        <v>0</v>
      </c>
      <c r="CW98" s="740">
        <f t="shared" si="1898"/>
        <v>0</v>
      </c>
      <c r="CX98" s="4">
        <f t="shared" si="1764"/>
        <v>0</v>
      </c>
      <c r="CY98" s="4">
        <f t="shared" si="1764"/>
        <v>0</v>
      </c>
      <c r="CZ98" s="4">
        <f t="shared" si="1764"/>
        <v>0</v>
      </c>
      <c r="DA98" s="738">
        <f t="shared" si="1899"/>
        <v>0</v>
      </c>
      <c r="DB98" s="4">
        <f t="shared" si="1766"/>
        <v>0</v>
      </c>
      <c r="DC98" s="4">
        <f t="shared" si="1766"/>
        <v>0</v>
      </c>
      <c r="DD98" s="4">
        <f t="shared" ref="DD98:DD105" si="1926">DD97</f>
        <v>0</v>
      </c>
      <c r="DE98" s="740">
        <f t="shared" si="1900"/>
        <v>0</v>
      </c>
      <c r="DF98" s="4">
        <f t="shared" si="1768"/>
        <v>0</v>
      </c>
      <c r="DG98" s="4">
        <f t="shared" si="1768"/>
        <v>0</v>
      </c>
      <c r="DH98" s="4">
        <f t="shared" si="1768"/>
        <v>0</v>
      </c>
      <c r="DI98" s="738">
        <f t="shared" si="1901"/>
        <v>0</v>
      </c>
      <c r="DJ98" s="4">
        <f t="shared" si="1770"/>
        <v>0</v>
      </c>
      <c r="DK98" s="4">
        <f t="shared" si="1770"/>
        <v>0</v>
      </c>
      <c r="DL98" s="4">
        <f t="shared" ref="DL98:DL105" si="1927">DL97</f>
        <v>0</v>
      </c>
      <c r="DM98" s="740">
        <f t="shared" si="1902"/>
        <v>0</v>
      </c>
      <c r="DN98" s="4">
        <f t="shared" si="1772"/>
        <v>0</v>
      </c>
      <c r="DO98" s="4">
        <f t="shared" si="1772"/>
        <v>0</v>
      </c>
      <c r="DP98" s="4">
        <f t="shared" si="1772"/>
        <v>0</v>
      </c>
      <c r="DQ98" s="738">
        <f t="shared" si="1903"/>
        <v>0</v>
      </c>
      <c r="DR98" s="4">
        <f t="shared" si="1774"/>
        <v>0</v>
      </c>
      <c r="DS98" s="4">
        <f t="shared" si="1774"/>
        <v>0</v>
      </c>
      <c r="DT98" s="4">
        <f t="shared" ref="DT98:DT105" si="1928">DT97</f>
        <v>0</v>
      </c>
      <c r="DU98" s="740">
        <f t="shared" si="1904"/>
        <v>0</v>
      </c>
      <c r="DV98" s="4">
        <f t="shared" si="1776"/>
        <v>0</v>
      </c>
      <c r="DW98" s="4">
        <f t="shared" si="1776"/>
        <v>0</v>
      </c>
      <c r="DX98" s="4">
        <f t="shared" si="1776"/>
        <v>0</v>
      </c>
      <c r="DY98" s="738">
        <f t="shared" si="1905"/>
        <v>0</v>
      </c>
      <c r="DZ98" s="4">
        <f t="shared" si="1778"/>
        <v>0</v>
      </c>
      <c r="EA98" s="4">
        <f t="shared" si="1778"/>
        <v>0</v>
      </c>
      <c r="EB98" s="4">
        <f t="shared" ref="EB98:EB105" si="1929">EB97</f>
        <v>0</v>
      </c>
      <c r="EC98" s="740">
        <f t="shared" si="1906"/>
        <v>0</v>
      </c>
      <c r="ED98" s="4">
        <f t="shared" si="1780"/>
        <v>0</v>
      </c>
      <c r="EE98" s="4">
        <f t="shared" si="1780"/>
        <v>0</v>
      </c>
      <c r="EF98" s="4">
        <f t="shared" si="1780"/>
        <v>0</v>
      </c>
      <c r="EG98" s="738">
        <f t="shared" si="1907"/>
        <v>0</v>
      </c>
      <c r="EH98" s="4">
        <f t="shared" si="1782"/>
        <v>0</v>
      </c>
      <c r="EI98" s="4">
        <f t="shared" si="1782"/>
        <v>0</v>
      </c>
      <c r="EJ98" s="4">
        <f t="shared" ref="EJ98:EJ105" si="1930">EJ97</f>
        <v>0</v>
      </c>
      <c r="EK98" s="740">
        <f t="shared" si="1908"/>
        <v>0</v>
      </c>
      <c r="EL98" s="4">
        <f t="shared" si="1784"/>
        <v>0</v>
      </c>
      <c r="EM98" s="4">
        <f t="shared" si="1784"/>
        <v>0</v>
      </c>
      <c r="EN98" s="4">
        <f t="shared" si="1784"/>
        <v>0</v>
      </c>
      <c r="EO98" s="738">
        <f t="shared" si="1909"/>
        <v>0</v>
      </c>
      <c r="EP98" s="4">
        <f t="shared" si="1786"/>
        <v>0</v>
      </c>
      <c r="EQ98" s="4">
        <f t="shared" si="1786"/>
        <v>0</v>
      </c>
      <c r="ER98" s="4">
        <f t="shared" ref="ER98:ER105" si="1931">ER97</f>
        <v>0</v>
      </c>
      <c r="ES98" s="740">
        <f t="shared" si="1910"/>
        <v>0</v>
      </c>
      <c r="ET98" s="4">
        <f t="shared" si="1788"/>
        <v>0</v>
      </c>
      <c r="EU98" s="4">
        <f t="shared" si="1788"/>
        <v>0</v>
      </c>
      <c r="EV98" s="4">
        <f t="shared" si="1788"/>
        <v>0</v>
      </c>
      <c r="EW98" s="738">
        <f t="shared" si="1911"/>
        <v>0</v>
      </c>
      <c r="EX98" s="4">
        <f t="shared" si="1790"/>
        <v>0</v>
      </c>
      <c r="EY98" s="4">
        <f t="shared" si="1790"/>
        <v>0</v>
      </c>
      <c r="EZ98" s="4">
        <f t="shared" ref="EZ98:EZ105" si="1932">EZ97</f>
        <v>0</v>
      </c>
      <c r="FA98" s="740">
        <f t="shared" si="1912"/>
        <v>0</v>
      </c>
      <c r="FB98" s="4">
        <f t="shared" si="1792"/>
        <v>0</v>
      </c>
      <c r="FC98" s="4">
        <f t="shared" si="1792"/>
        <v>0</v>
      </c>
      <c r="FD98" s="4">
        <f t="shared" si="1792"/>
        <v>0</v>
      </c>
    </row>
    <row r="99">
      <c r="A99" s="738">
        <f t="shared" si="1873"/>
        <v>0</v>
      </c>
      <c r="B99" s="4">
        <f t="shared" si="1714"/>
        <v>30</v>
      </c>
      <c r="C99" s="4">
        <f t="shared" si="1714"/>
        <v>30</v>
      </c>
      <c r="D99" s="4">
        <f t="shared" si="1913"/>
        <v>0</v>
      </c>
      <c r="E99" s="740">
        <f t="shared" si="1874"/>
        <v>0</v>
      </c>
      <c r="F99" s="4">
        <f t="shared" si="1716"/>
        <v>0</v>
      </c>
      <c r="G99" s="4">
        <f t="shared" si="1716"/>
        <v>0</v>
      </c>
      <c r="H99" s="4">
        <f t="shared" si="1716"/>
        <v>0</v>
      </c>
      <c r="I99" s="738">
        <f t="shared" si="1875"/>
        <v>0</v>
      </c>
      <c r="J99" s="4">
        <f t="shared" si="1718"/>
        <v>30</v>
      </c>
      <c r="K99" s="4">
        <f t="shared" si="1718"/>
        <v>30</v>
      </c>
      <c r="L99" s="4">
        <f t="shared" si="1914"/>
        <v>0</v>
      </c>
      <c r="M99" s="740">
        <f t="shared" si="1876"/>
        <v>0</v>
      </c>
      <c r="N99" s="4">
        <f t="shared" si="1720"/>
        <v>0</v>
      </c>
      <c r="O99" s="4">
        <f t="shared" si="1720"/>
        <v>0</v>
      </c>
      <c r="P99" s="4">
        <f t="shared" si="1720"/>
        <v>0</v>
      </c>
      <c r="Q99" s="738">
        <f t="shared" si="1877"/>
        <v>0</v>
      </c>
      <c r="R99" s="4">
        <f t="shared" si="1722"/>
        <v>0</v>
      </c>
      <c r="S99" s="4">
        <f t="shared" si="1722"/>
        <v>0</v>
      </c>
      <c r="T99" s="4">
        <f t="shared" si="1915"/>
        <v>0</v>
      </c>
      <c r="U99" s="740">
        <f t="shared" si="1878"/>
        <v>0</v>
      </c>
      <c r="V99" s="4">
        <f t="shared" si="1724"/>
        <v>0</v>
      </c>
      <c r="W99" s="4">
        <f t="shared" si="1724"/>
        <v>0</v>
      </c>
      <c r="X99" s="4">
        <f t="shared" si="1724"/>
        <v>0</v>
      </c>
      <c r="Y99" s="738">
        <f t="shared" si="1879"/>
        <v>0</v>
      </c>
      <c r="Z99" s="4">
        <f t="shared" si="1726"/>
        <v>0</v>
      </c>
      <c r="AA99" s="4">
        <f t="shared" si="1726"/>
        <v>0</v>
      </c>
      <c r="AB99" s="4">
        <f t="shared" si="1916"/>
        <v>0</v>
      </c>
      <c r="AC99" s="740">
        <f t="shared" si="1880"/>
        <v>0</v>
      </c>
      <c r="AD99" s="4">
        <f t="shared" si="1728"/>
        <v>0</v>
      </c>
      <c r="AE99" s="4">
        <f t="shared" si="1728"/>
        <v>0</v>
      </c>
      <c r="AF99" s="4">
        <f t="shared" si="1728"/>
        <v>0</v>
      </c>
      <c r="AG99" s="738">
        <f t="shared" si="1881"/>
        <v>0</v>
      </c>
      <c r="AH99" s="4">
        <f t="shared" si="1730"/>
        <v>0</v>
      </c>
      <c r="AI99" s="4">
        <f t="shared" si="1730"/>
        <v>0</v>
      </c>
      <c r="AJ99" s="4">
        <f t="shared" si="1917"/>
        <v>0</v>
      </c>
      <c r="AK99" s="740">
        <f t="shared" si="1882"/>
        <v>0</v>
      </c>
      <c r="AL99" s="4">
        <f t="shared" si="1732"/>
        <v>0</v>
      </c>
      <c r="AM99" s="4">
        <f t="shared" si="1732"/>
        <v>0</v>
      </c>
      <c r="AN99" s="4">
        <f t="shared" si="1732"/>
        <v>0</v>
      </c>
      <c r="AO99" s="738">
        <f t="shared" si="1883"/>
        <v>0</v>
      </c>
      <c r="AP99" s="4">
        <f t="shared" si="1734"/>
        <v>0</v>
      </c>
      <c r="AQ99" s="4">
        <f t="shared" si="1734"/>
        <v>0</v>
      </c>
      <c r="AR99" s="4">
        <f t="shared" si="1918"/>
        <v>0</v>
      </c>
      <c r="AS99" s="740">
        <f t="shared" si="1884"/>
        <v>0</v>
      </c>
      <c r="AT99" s="4">
        <f t="shared" si="1736"/>
        <v>0</v>
      </c>
      <c r="AU99" s="4">
        <f t="shared" si="1736"/>
        <v>0</v>
      </c>
      <c r="AV99" s="4">
        <f t="shared" si="1736"/>
        <v>0</v>
      </c>
      <c r="AW99" s="738">
        <f t="shared" si="1885"/>
        <v>0</v>
      </c>
      <c r="AX99" s="4">
        <f t="shared" si="1738"/>
        <v>0</v>
      </c>
      <c r="AY99" s="4">
        <f t="shared" si="1738"/>
        <v>0</v>
      </c>
      <c r="AZ99" s="4">
        <f t="shared" si="1919"/>
        <v>0</v>
      </c>
      <c r="BA99" s="740">
        <f t="shared" si="1886"/>
        <v>0</v>
      </c>
      <c r="BB99" s="4">
        <f t="shared" si="1740"/>
        <v>0</v>
      </c>
      <c r="BC99" s="4">
        <f t="shared" si="1740"/>
        <v>0</v>
      </c>
      <c r="BD99" s="4">
        <f t="shared" si="1740"/>
        <v>0</v>
      </c>
      <c r="BE99" s="738">
        <f t="shared" si="1887"/>
        <v>0</v>
      </c>
      <c r="BF99" s="4">
        <f t="shared" si="1742"/>
        <v>0</v>
      </c>
      <c r="BG99" s="4">
        <f t="shared" si="1742"/>
        <v>0</v>
      </c>
      <c r="BH99" s="4">
        <f t="shared" si="1920"/>
        <v>0</v>
      </c>
      <c r="BI99" s="740">
        <f t="shared" si="1888"/>
        <v>0</v>
      </c>
      <c r="BJ99" s="4">
        <f t="shared" si="1744"/>
        <v>0</v>
      </c>
      <c r="BK99" s="4">
        <f t="shared" si="1744"/>
        <v>0</v>
      </c>
      <c r="BL99" s="4">
        <f t="shared" si="1744"/>
        <v>0</v>
      </c>
      <c r="BM99" s="738">
        <f t="shared" si="1889"/>
        <v>0</v>
      </c>
      <c r="BN99" s="4">
        <f t="shared" si="1746"/>
        <v>0</v>
      </c>
      <c r="BO99" s="4">
        <f t="shared" si="1746"/>
        <v>0</v>
      </c>
      <c r="BP99" s="4">
        <f t="shared" si="1921"/>
        <v>0</v>
      </c>
      <c r="BQ99" s="740">
        <f t="shared" si="1890"/>
        <v>0</v>
      </c>
      <c r="BR99" s="4">
        <f t="shared" si="1748"/>
        <v>0</v>
      </c>
      <c r="BS99" s="4">
        <f t="shared" si="1748"/>
        <v>0</v>
      </c>
      <c r="BT99" s="4">
        <f t="shared" si="1748"/>
        <v>0</v>
      </c>
      <c r="BU99" s="738">
        <f t="shared" si="1891"/>
        <v>0</v>
      </c>
      <c r="BV99" s="4">
        <f t="shared" si="1750"/>
        <v>0</v>
      </c>
      <c r="BW99" s="4">
        <f t="shared" si="1750"/>
        <v>0</v>
      </c>
      <c r="BX99" s="4">
        <f t="shared" si="1922"/>
        <v>0</v>
      </c>
      <c r="BY99" s="740">
        <f t="shared" si="1892"/>
        <v>0</v>
      </c>
      <c r="BZ99" s="4">
        <f t="shared" si="1752"/>
        <v>0</v>
      </c>
      <c r="CA99" s="4">
        <f t="shared" si="1752"/>
        <v>0</v>
      </c>
      <c r="CB99" s="4">
        <f t="shared" si="1752"/>
        <v>0</v>
      </c>
      <c r="CC99" s="738">
        <f t="shared" si="1893"/>
        <v>0</v>
      </c>
      <c r="CD99" s="4">
        <f t="shared" si="1754"/>
        <v>0</v>
      </c>
      <c r="CE99" s="4">
        <f t="shared" si="1754"/>
        <v>0</v>
      </c>
      <c r="CF99" s="4">
        <f t="shared" si="1923"/>
        <v>0</v>
      </c>
      <c r="CG99" s="740">
        <f t="shared" si="1894"/>
        <v>0</v>
      </c>
      <c r="CH99" s="4">
        <f t="shared" si="1756"/>
        <v>0</v>
      </c>
      <c r="CI99" s="4">
        <f t="shared" si="1756"/>
        <v>0</v>
      </c>
      <c r="CJ99" s="4">
        <f t="shared" si="1756"/>
        <v>0</v>
      </c>
      <c r="CK99" s="738">
        <f t="shared" si="1895"/>
        <v>0</v>
      </c>
      <c r="CL99" s="4">
        <f t="shared" si="1758"/>
        <v>0</v>
      </c>
      <c r="CM99" s="4">
        <f t="shared" si="1758"/>
        <v>0</v>
      </c>
      <c r="CN99" s="4">
        <f t="shared" si="1924"/>
        <v>0</v>
      </c>
      <c r="CO99" s="740">
        <f t="shared" si="1896"/>
        <v>0</v>
      </c>
      <c r="CP99" s="4">
        <f t="shared" si="1760"/>
        <v>0</v>
      </c>
      <c r="CQ99" s="4">
        <f t="shared" si="1760"/>
        <v>0</v>
      </c>
      <c r="CR99" s="4">
        <f t="shared" si="1760"/>
        <v>0</v>
      </c>
      <c r="CS99" s="738">
        <f t="shared" si="1897"/>
        <v>0</v>
      </c>
      <c r="CT99" s="4">
        <f t="shared" si="1762"/>
        <v>0</v>
      </c>
      <c r="CU99" s="4">
        <f t="shared" si="1762"/>
        <v>0</v>
      </c>
      <c r="CV99" s="4">
        <f t="shared" si="1925"/>
        <v>0</v>
      </c>
      <c r="CW99" s="740">
        <f t="shared" si="1898"/>
        <v>0</v>
      </c>
      <c r="CX99" s="4">
        <f t="shared" si="1764"/>
        <v>0</v>
      </c>
      <c r="CY99" s="4">
        <f t="shared" si="1764"/>
        <v>0</v>
      </c>
      <c r="CZ99" s="4">
        <f t="shared" si="1764"/>
        <v>0</v>
      </c>
      <c r="DA99" s="738">
        <f t="shared" si="1899"/>
        <v>0</v>
      </c>
      <c r="DB99" s="4">
        <f t="shared" si="1766"/>
        <v>0</v>
      </c>
      <c r="DC99" s="4">
        <f t="shared" si="1766"/>
        <v>0</v>
      </c>
      <c r="DD99" s="4">
        <f t="shared" si="1926"/>
        <v>0</v>
      </c>
      <c r="DE99" s="740">
        <f t="shared" si="1900"/>
        <v>0</v>
      </c>
      <c r="DF99" s="4">
        <f t="shared" si="1768"/>
        <v>0</v>
      </c>
      <c r="DG99" s="4">
        <f t="shared" si="1768"/>
        <v>0</v>
      </c>
      <c r="DH99" s="4">
        <f t="shared" si="1768"/>
        <v>0</v>
      </c>
      <c r="DI99" s="738">
        <f t="shared" si="1901"/>
        <v>0</v>
      </c>
      <c r="DJ99" s="4">
        <f t="shared" si="1770"/>
        <v>0</v>
      </c>
      <c r="DK99" s="4">
        <f t="shared" si="1770"/>
        <v>0</v>
      </c>
      <c r="DL99" s="4">
        <f t="shared" si="1927"/>
        <v>0</v>
      </c>
      <c r="DM99" s="740">
        <f t="shared" si="1902"/>
        <v>0</v>
      </c>
      <c r="DN99" s="4">
        <f t="shared" si="1772"/>
        <v>0</v>
      </c>
      <c r="DO99" s="4">
        <f t="shared" si="1772"/>
        <v>0</v>
      </c>
      <c r="DP99" s="4">
        <f t="shared" si="1772"/>
        <v>0</v>
      </c>
      <c r="DQ99" s="738">
        <f t="shared" si="1903"/>
        <v>0</v>
      </c>
      <c r="DR99" s="4">
        <f t="shared" si="1774"/>
        <v>0</v>
      </c>
      <c r="DS99" s="4">
        <f t="shared" si="1774"/>
        <v>0</v>
      </c>
      <c r="DT99" s="4">
        <f t="shared" si="1928"/>
        <v>0</v>
      </c>
      <c r="DU99" s="740">
        <f t="shared" si="1904"/>
        <v>0</v>
      </c>
      <c r="DV99" s="4">
        <f t="shared" si="1776"/>
        <v>0</v>
      </c>
      <c r="DW99" s="4">
        <f t="shared" si="1776"/>
        <v>0</v>
      </c>
      <c r="DX99" s="4">
        <f t="shared" si="1776"/>
        <v>0</v>
      </c>
      <c r="DY99" s="738">
        <f t="shared" si="1905"/>
        <v>0</v>
      </c>
      <c r="DZ99" s="4">
        <f t="shared" si="1778"/>
        <v>0</v>
      </c>
      <c r="EA99" s="4">
        <f t="shared" si="1778"/>
        <v>0</v>
      </c>
      <c r="EB99" s="4">
        <f t="shared" si="1929"/>
        <v>0</v>
      </c>
      <c r="EC99" s="740">
        <f t="shared" si="1906"/>
        <v>0</v>
      </c>
      <c r="ED99" s="4">
        <f t="shared" si="1780"/>
        <v>0</v>
      </c>
      <c r="EE99" s="4">
        <f t="shared" si="1780"/>
        <v>0</v>
      </c>
      <c r="EF99" s="4">
        <f t="shared" si="1780"/>
        <v>0</v>
      </c>
      <c r="EG99" s="738">
        <f t="shared" si="1907"/>
        <v>0</v>
      </c>
      <c r="EH99" s="4">
        <f t="shared" si="1782"/>
        <v>0</v>
      </c>
      <c r="EI99" s="4">
        <f t="shared" si="1782"/>
        <v>0</v>
      </c>
      <c r="EJ99" s="4">
        <f t="shared" si="1930"/>
        <v>0</v>
      </c>
      <c r="EK99" s="740">
        <f t="shared" si="1908"/>
        <v>0</v>
      </c>
      <c r="EL99" s="4">
        <f t="shared" si="1784"/>
        <v>0</v>
      </c>
      <c r="EM99" s="4">
        <f t="shared" si="1784"/>
        <v>0</v>
      </c>
      <c r="EN99" s="4">
        <f t="shared" si="1784"/>
        <v>0</v>
      </c>
      <c r="EO99" s="738">
        <f t="shared" si="1909"/>
        <v>0</v>
      </c>
      <c r="EP99" s="4">
        <f t="shared" si="1786"/>
        <v>0</v>
      </c>
      <c r="EQ99" s="4">
        <f t="shared" si="1786"/>
        <v>0</v>
      </c>
      <c r="ER99" s="4">
        <f t="shared" si="1931"/>
        <v>0</v>
      </c>
      <c r="ES99" s="740">
        <f t="shared" si="1910"/>
        <v>0</v>
      </c>
      <c r="ET99" s="4">
        <f t="shared" si="1788"/>
        <v>0</v>
      </c>
      <c r="EU99" s="4">
        <f t="shared" si="1788"/>
        <v>0</v>
      </c>
      <c r="EV99" s="4">
        <f t="shared" si="1788"/>
        <v>0</v>
      </c>
      <c r="EW99" s="738">
        <f t="shared" si="1911"/>
        <v>0</v>
      </c>
      <c r="EX99" s="4">
        <f t="shared" si="1790"/>
        <v>0</v>
      </c>
      <c r="EY99" s="4">
        <f t="shared" si="1790"/>
        <v>0</v>
      </c>
      <c r="EZ99" s="4">
        <f t="shared" si="1932"/>
        <v>0</v>
      </c>
      <c r="FA99" s="740">
        <f t="shared" si="1912"/>
        <v>0</v>
      </c>
      <c r="FB99" s="4">
        <f t="shared" si="1792"/>
        <v>0</v>
      </c>
      <c r="FC99" s="4">
        <f t="shared" si="1792"/>
        <v>0</v>
      </c>
      <c r="FD99" s="4">
        <f t="shared" si="1792"/>
        <v>0</v>
      </c>
    </row>
    <row r="100">
      <c r="A100" s="738">
        <f t="shared" si="1873"/>
        <v>0</v>
      </c>
      <c r="B100" s="4">
        <f t="shared" si="1714"/>
        <v>0</v>
      </c>
      <c r="C100" s="4">
        <f t="shared" si="1714"/>
        <v>0</v>
      </c>
      <c r="D100" s="4">
        <f t="shared" si="1913"/>
        <v>0</v>
      </c>
      <c r="E100" s="740">
        <f t="shared" si="1874"/>
        <v>0</v>
      </c>
      <c r="F100" s="4">
        <f t="shared" si="1716"/>
        <v>0</v>
      </c>
      <c r="G100" s="4">
        <f t="shared" si="1716"/>
        <v>0</v>
      </c>
      <c r="H100" s="4">
        <f t="shared" si="1716"/>
        <v>0</v>
      </c>
      <c r="I100" s="738">
        <f t="shared" si="1875"/>
        <v>0</v>
      </c>
      <c r="J100" s="4">
        <f t="shared" si="1718"/>
        <v>0</v>
      </c>
      <c r="K100" s="4">
        <f t="shared" si="1718"/>
        <v>0</v>
      </c>
      <c r="L100" s="4">
        <f t="shared" si="1914"/>
        <v>0</v>
      </c>
      <c r="M100" s="740">
        <f t="shared" si="1876"/>
        <v>0</v>
      </c>
      <c r="N100" s="4">
        <f t="shared" si="1720"/>
        <v>0</v>
      </c>
      <c r="O100" s="4">
        <f t="shared" si="1720"/>
        <v>0</v>
      </c>
      <c r="P100" s="4">
        <f t="shared" si="1720"/>
        <v>0</v>
      </c>
      <c r="Q100" s="738">
        <f t="shared" si="1877"/>
        <v>0</v>
      </c>
      <c r="R100" s="4">
        <f t="shared" si="1722"/>
        <v>0</v>
      </c>
      <c r="S100" s="4">
        <f t="shared" si="1722"/>
        <v>0</v>
      </c>
      <c r="T100" s="4">
        <f t="shared" si="1915"/>
        <v>0</v>
      </c>
      <c r="U100" s="740">
        <f t="shared" si="1878"/>
        <v>0</v>
      </c>
      <c r="V100" s="4">
        <f t="shared" si="1724"/>
        <v>0</v>
      </c>
      <c r="W100" s="4">
        <f t="shared" si="1724"/>
        <v>0</v>
      </c>
      <c r="X100" s="4">
        <f t="shared" si="1724"/>
        <v>0</v>
      </c>
      <c r="Y100" s="738">
        <f t="shared" si="1879"/>
        <v>0</v>
      </c>
      <c r="Z100" s="4">
        <f t="shared" si="1726"/>
        <v>0</v>
      </c>
      <c r="AA100" s="4">
        <f t="shared" si="1726"/>
        <v>0</v>
      </c>
      <c r="AB100" s="4">
        <f t="shared" si="1916"/>
        <v>0</v>
      </c>
      <c r="AC100" s="740">
        <f t="shared" si="1880"/>
        <v>0</v>
      </c>
      <c r="AD100" s="4">
        <f t="shared" si="1728"/>
        <v>0</v>
      </c>
      <c r="AE100" s="4">
        <f t="shared" si="1728"/>
        <v>0</v>
      </c>
      <c r="AF100" s="4">
        <f t="shared" si="1728"/>
        <v>0</v>
      </c>
      <c r="AG100" s="738">
        <f t="shared" si="1881"/>
        <v>0</v>
      </c>
      <c r="AH100" s="4">
        <f t="shared" si="1730"/>
        <v>0</v>
      </c>
      <c r="AI100" s="4">
        <f t="shared" si="1730"/>
        <v>0</v>
      </c>
      <c r="AJ100" s="4">
        <f t="shared" si="1917"/>
        <v>0</v>
      </c>
      <c r="AK100" s="740">
        <f t="shared" si="1882"/>
        <v>0</v>
      </c>
      <c r="AL100" s="4">
        <f t="shared" si="1732"/>
        <v>0</v>
      </c>
      <c r="AM100" s="4">
        <f t="shared" si="1732"/>
        <v>0</v>
      </c>
      <c r="AN100" s="4">
        <f t="shared" si="1732"/>
        <v>0</v>
      </c>
      <c r="AO100" s="738">
        <f t="shared" si="1883"/>
        <v>0</v>
      </c>
      <c r="AP100" s="4">
        <f t="shared" si="1734"/>
        <v>0</v>
      </c>
      <c r="AQ100" s="4">
        <f t="shared" si="1734"/>
        <v>0</v>
      </c>
      <c r="AR100" s="4">
        <f t="shared" si="1918"/>
        <v>0</v>
      </c>
      <c r="AS100" s="740">
        <f t="shared" si="1884"/>
        <v>0</v>
      </c>
      <c r="AT100" s="4">
        <f t="shared" si="1736"/>
        <v>0</v>
      </c>
      <c r="AU100" s="4">
        <f t="shared" si="1736"/>
        <v>0</v>
      </c>
      <c r="AV100" s="4">
        <f t="shared" si="1736"/>
        <v>0</v>
      </c>
      <c r="AW100" s="738">
        <f t="shared" si="1885"/>
        <v>0</v>
      </c>
      <c r="AX100" s="4">
        <f t="shared" si="1738"/>
        <v>0</v>
      </c>
      <c r="AY100" s="4">
        <f t="shared" si="1738"/>
        <v>0</v>
      </c>
      <c r="AZ100" s="4">
        <f t="shared" si="1919"/>
        <v>0</v>
      </c>
      <c r="BA100" s="740">
        <f t="shared" si="1886"/>
        <v>0</v>
      </c>
      <c r="BB100" s="4">
        <f t="shared" si="1740"/>
        <v>0</v>
      </c>
      <c r="BC100" s="4">
        <f t="shared" si="1740"/>
        <v>0</v>
      </c>
      <c r="BD100" s="4">
        <f t="shared" si="1740"/>
        <v>0</v>
      </c>
      <c r="BE100" s="738">
        <f t="shared" si="1887"/>
        <v>0</v>
      </c>
      <c r="BF100" s="4">
        <f t="shared" si="1742"/>
        <v>0</v>
      </c>
      <c r="BG100" s="4">
        <f t="shared" si="1742"/>
        <v>0</v>
      </c>
      <c r="BH100" s="4">
        <f t="shared" si="1920"/>
        <v>0</v>
      </c>
      <c r="BI100" s="740">
        <f t="shared" si="1888"/>
        <v>0</v>
      </c>
      <c r="BJ100" s="4">
        <f t="shared" si="1744"/>
        <v>0</v>
      </c>
      <c r="BK100" s="4">
        <f t="shared" si="1744"/>
        <v>0</v>
      </c>
      <c r="BL100" s="4">
        <f t="shared" si="1744"/>
        <v>0</v>
      </c>
      <c r="BM100" s="738">
        <f t="shared" si="1889"/>
        <v>0</v>
      </c>
      <c r="BN100" s="4">
        <f t="shared" si="1746"/>
        <v>0</v>
      </c>
      <c r="BO100" s="4">
        <f t="shared" si="1746"/>
        <v>0</v>
      </c>
      <c r="BP100" s="4">
        <f t="shared" si="1921"/>
        <v>0</v>
      </c>
      <c r="BQ100" s="740">
        <f t="shared" si="1890"/>
        <v>0</v>
      </c>
      <c r="BR100" s="4">
        <f t="shared" si="1748"/>
        <v>0</v>
      </c>
      <c r="BS100" s="4">
        <f t="shared" si="1748"/>
        <v>0</v>
      </c>
      <c r="BT100" s="4">
        <f t="shared" si="1748"/>
        <v>0</v>
      </c>
      <c r="BU100" s="738">
        <f t="shared" si="1891"/>
        <v>0</v>
      </c>
      <c r="BV100" s="4">
        <f t="shared" si="1750"/>
        <v>0</v>
      </c>
      <c r="BW100" s="4">
        <f t="shared" si="1750"/>
        <v>0</v>
      </c>
      <c r="BX100" s="4">
        <f t="shared" si="1922"/>
        <v>0</v>
      </c>
      <c r="BY100" s="740">
        <f t="shared" si="1892"/>
        <v>0</v>
      </c>
      <c r="BZ100" s="4">
        <f t="shared" si="1752"/>
        <v>0</v>
      </c>
      <c r="CA100" s="4">
        <f t="shared" si="1752"/>
        <v>0</v>
      </c>
      <c r="CB100" s="4">
        <f t="shared" si="1752"/>
        <v>0</v>
      </c>
      <c r="CC100" s="738">
        <f t="shared" si="1893"/>
        <v>0</v>
      </c>
      <c r="CD100" s="4">
        <f t="shared" si="1754"/>
        <v>0</v>
      </c>
      <c r="CE100" s="4">
        <f t="shared" si="1754"/>
        <v>0</v>
      </c>
      <c r="CF100" s="4">
        <f t="shared" si="1923"/>
        <v>0</v>
      </c>
      <c r="CG100" s="740">
        <f t="shared" si="1894"/>
        <v>0</v>
      </c>
      <c r="CH100" s="4">
        <f t="shared" si="1756"/>
        <v>0</v>
      </c>
      <c r="CI100" s="4">
        <f t="shared" si="1756"/>
        <v>0</v>
      </c>
      <c r="CJ100" s="4">
        <f t="shared" si="1756"/>
        <v>0</v>
      </c>
      <c r="CK100" s="738">
        <f t="shared" si="1895"/>
        <v>0</v>
      </c>
      <c r="CL100" s="4">
        <f t="shared" si="1758"/>
        <v>0</v>
      </c>
      <c r="CM100" s="4">
        <f t="shared" si="1758"/>
        <v>0</v>
      </c>
      <c r="CN100" s="4">
        <f t="shared" si="1924"/>
        <v>0</v>
      </c>
      <c r="CO100" s="740">
        <f t="shared" si="1896"/>
        <v>0</v>
      </c>
      <c r="CP100" s="4">
        <f t="shared" si="1760"/>
        <v>0</v>
      </c>
      <c r="CQ100" s="4">
        <f t="shared" si="1760"/>
        <v>0</v>
      </c>
      <c r="CR100" s="4">
        <f t="shared" si="1760"/>
        <v>0</v>
      </c>
      <c r="CS100" s="738">
        <f t="shared" si="1897"/>
        <v>0</v>
      </c>
      <c r="CT100" s="4">
        <f t="shared" si="1762"/>
        <v>0</v>
      </c>
      <c r="CU100" s="4">
        <f t="shared" si="1762"/>
        <v>0</v>
      </c>
      <c r="CV100" s="4">
        <f t="shared" si="1925"/>
        <v>0</v>
      </c>
      <c r="CW100" s="740">
        <f t="shared" si="1898"/>
        <v>0</v>
      </c>
      <c r="CX100" s="4">
        <f t="shared" si="1764"/>
        <v>0</v>
      </c>
      <c r="CY100" s="4">
        <f t="shared" si="1764"/>
        <v>0</v>
      </c>
      <c r="CZ100" s="4">
        <f t="shared" si="1764"/>
        <v>0</v>
      </c>
      <c r="DA100" s="738">
        <f t="shared" si="1899"/>
        <v>0</v>
      </c>
      <c r="DB100" s="4">
        <f t="shared" si="1766"/>
        <v>0</v>
      </c>
      <c r="DC100" s="4">
        <f t="shared" si="1766"/>
        <v>0</v>
      </c>
      <c r="DD100" s="4">
        <f t="shared" si="1926"/>
        <v>0</v>
      </c>
      <c r="DE100" s="740">
        <f t="shared" si="1900"/>
        <v>0</v>
      </c>
      <c r="DF100" s="4">
        <f t="shared" si="1768"/>
        <v>0</v>
      </c>
      <c r="DG100" s="4">
        <f t="shared" si="1768"/>
        <v>0</v>
      </c>
      <c r="DH100" s="4">
        <f t="shared" si="1768"/>
        <v>0</v>
      </c>
      <c r="DI100" s="738">
        <f t="shared" si="1901"/>
        <v>0</v>
      </c>
      <c r="DJ100" s="4">
        <f t="shared" si="1770"/>
        <v>0</v>
      </c>
      <c r="DK100" s="4">
        <f t="shared" si="1770"/>
        <v>0</v>
      </c>
      <c r="DL100" s="4">
        <f t="shared" si="1927"/>
        <v>0</v>
      </c>
      <c r="DM100" s="740">
        <f t="shared" si="1902"/>
        <v>0</v>
      </c>
      <c r="DN100" s="4">
        <f t="shared" si="1772"/>
        <v>0</v>
      </c>
      <c r="DO100" s="4">
        <f t="shared" si="1772"/>
        <v>0</v>
      </c>
      <c r="DP100" s="4">
        <f t="shared" si="1772"/>
        <v>0</v>
      </c>
      <c r="DQ100" s="738">
        <f t="shared" si="1903"/>
        <v>0</v>
      </c>
      <c r="DR100" s="4">
        <f t="shared" si="1774"/>
        <v>0</v>
      </c>
      <c r="DS100" s="4">
        <f t="shared" si="1774"/>
        <v>0</v>
      </c>
      <c r="DT100" s="4">
        <f t="shared" si="1928"/>
        <v>0</v>
      </c>
      <c r="DU100" s="740">
        <f t="shared" si="1904"/>
        <v>0</v>
      </c>
      <c r="DV100" s="4">
        <f t="shared" si="1776"/>
        <v>0</v>
      </c>
      <c r="DW100" s="4">
        <f t="shared" si="1776"/>
        <v>0</v>
      </c>
      <c r="DX100" s="4">
        <f t="shared" si="1776"/>
        <v>0</v>
      </c>
      <c r="DY100" s="738">
        <f t="shared" si="1905"/>
        <v>0</v>
      </c>
      <c r="DZ100" s="4">
        <f t="shared" si="1778"/>
        <v>0</v>
      </c>
      <c r="EA100" s="4">
        <f t="shared" si="1778"/>
        <v>0</v>
      </c>
      <c r="EB100" s="4">
        <f t="shared" si="1929"/>
        <v>0</v>
      </c>
      <c r="EC100" s="740">
        <f t="shared" si="1906"/>
        <v>0</v>
      </c>
      <c r="ED100" s="4">
        <f t="shared" si="1780"/>
        <v>0</v>
      </c>
      <c r="EE100" s="4">
        <f t="shared" si="1780"/>
        <v>0</v>
      </c>
      <c r="EF100" s="4">
        <f t="shared" si="1780"/>
        <v>0</v>
      </c>
      <c r="EG100" s="738">
        <f t="shared" si="1907"/>
        <v>0</v>
      </c>
      <c r="EH100" s="4">
        <f t="shared" si="1782"/>
        <v>0</v>
      </c>
      <c r="EI100" s="4">
        <f t="shared" si="1782"/>
        <v>0</v>
      </c>
      <c r="EJ100" s="4">
        <f t="shared" si="1930"/>
        <v>0</v>
      </c>
      <c r="EK100" s="740">
        <f t="shared" si="1908"/>
        <v>0</v>
      </c>
      <c r="EL100" s="4">
        <f t="shared" si="1784"/>
        <v>0</v>
      </c>
      <c r="EM100" s="4">
        <f t="shared" si="1784"/>
        <v>0</v>
      </c>
      <c r="EN100" s="4">
        <f t="shared" si="1784"/>
        <v>0</v>
      </c>
      <c r="EO100" s="738">
        <f t="shared" si="1909"/>
        <v>0</v>
      </c>
      <c r="EP100" s="4">
        <f t="shared" si="1786"/>
        <v>0</v>
      </c>
      <c r="EQ100" s="4">
        <f t="shared" si="1786"/>
        <v>0</v>
      </c>
      <c r="ER100" s="4">
        <f t="shared" si="1931"/>
        <v>0</v>
      </c>
      <c r="ES100" s="740">
        <f t="shared" si="1910"/>
        <v>0</v>
      </c>
      <c r="ET100" s="4">
        <f t="shared" si="1788"/>
        <v>0</v>
      </c>
      <c r="EU100" s="4">
        <f t="shared" si="1788"/>
        <v>0</v>
      </c>
      <c r="EV100" s="4">
        <f t="shared" si="1788"/>
        <v>0</v>
      </c>
      <c r="EW100" s="738">
        <f t="shared" si="1911"/>
        <v>0</v>
      </c>
      <c r="EX100" s="4">
        <f t="shared" si="1790"/>
        <v>0</v>
      </c>
      <c r="EY100" s="4">
        <f t="shared" si="1790"/>
        <v>0</v>
      </c>
      <c r="EZ100" s="4">
        <f t="shared" si="1932"/>
        <v>0</v>
      </c>
      <c r="FA100" s="740">
        <f t="shared" si="1912"/>
        <v>0</v>
      </c>
      <c r="FB100" s="4">
        <f t="shared" si="1792"/>
        <v>0</v>
      </c>
      <c r="FC100" s="4">
        <f t="shared" si="1792"/>
        <v>0</v>
      </c>
      <c r="FD100" s="4">
        <f t="shared" si="1792"/>
        <v>0</v>
      </c>
    </row>
    <row r="101">
      <c r="A101" s="738">
        <f t="shared" si="1873"/>
        <v>0</v>
      </c>
      <c r="B101" s="4">
        <f t="shared" si="1714"/>
        <v>0</v>
      </c>
      <c r="C101" s="4">
        <f t="shared" si="1714"/>
        <v>0</v>
      </c>
      <c r="D101" s="4">
        <f t="shared" si="1913"/>
        <v>0</v>
      </c>
      <c r="E101" s="740">
        <f t="shared" si="1874"/>
        <v>0</v>
      </c>
      <c r="F101" s="4">
        <f t="shared" si="1716"/>
        <v>0</v>
      </c>
      <c r="G101" s="4">
        <f t="shared" si="1716"/>
        <v>0</v>
      </c>
      <c r="H101" s="4">
        <f t="shared" si="1716"/>
        <v>0</v>
      </c>
      <c r="I101" s="738">
        <f t="shared" si="1875"/>
        <v>0</v>
      </c>
      <c r="J101" s="4">
        <f t="shared" si="1718"/>
        <v>0</v>
      </c>
      <c r="K101" s="4">
        <f t="shared" si="1718"/>
        <v>0</v>
      </c>
      <c r="L101" s="4">
        <f t="shared" si="1914"/>
        <v>0</v>
      </c>
      <c r="M101" s="740">
        <f t="shared" si="1876"/>
        <v>0</v>
      </c>
      <c r="N101" s="4">
        <f t="shared" si="1720"/>
        <v>0</v>
      </c>
      <c r="O101" s="4">
        <f t="shared" si="1720"/>
        <v>0</v>
      </c>
      <c r="P101" s="4">
        <f t="shared" si="1720"/>
        <v>0</v>
      </c>
      <c r="Q101" s="738">
        <f t="shared" si="1877"/>
        <v>0</v>
      </c>
      <c r="R101" s="4">
        <f t="shared" si="1722"/>
        <v>0</v>
      </c>
      <c r="S101" s="4">
        <f t="shared" si="1722"/>
        <v>0</v>
      </c>
      <c r="T101" s="4">
        <f t="shared" si="1915"/>
        <v>0</v>
      </c>
      <c r="U101" s="740">
        <f t="shared" si="1878"/>
        <v>0</v>
      </c>
      <c r="V101" s="4">
        <f t="shared" si="1724"/>
        <v>0</v>
      </c>
      <c r="W101" s="4">
        <f t="shared" si="1724"/>
        <v>0</v>
      </c>
      <c r="X101" s="4">
        <f t="shared" si="1724"/>
        <v>0</v>
      </c>
      <c r="Y101" s="738">
        <f t="shared" si="1879"/>
        <v>0</v>
      </c>
      <c r="Z101" s="4">
        <f t="shared" si="1726"/>
        <v>0</v>
      </c>
      <c r="AA101" s="4">
        <f t="shared" si="1726"/>
        <v>0</v>
      </c>
      <c r="AB101" s="4">
        <f t="shared" si="1916"/>
        <v>0</v>
      </c>
      <c r="AC101" s="740">
        <f t="shared" si="1880"/>
        <v>0</v>
      </c>
      <c r="AD101" s="4">
        <f t="shared" si="1728"/>
        <v>0</v>
      </c>
      <c r="AE101" s="4">
        <f t="shared" si="1728"/>
        <v>0</v>
      </c>
      <c r="AF101" s="4">
        <f t="shared" si="1728"/>
        <v>0</v>
      </c>
      <c r="AG101" s="738">
        <f t="shared" si="1881"/>
        <v>0</v>
      </c>
      <c r="AH101" s="4">
        <f t="shared" si="1730"/>
        <v>0</v>
      </c>
      <c r="AI101" s="4">
        <f t="shared" si="1730"/>
        <v>0</v>
      </c>
      <c r="AJ101" s="4">
        <f t="shared" si="1917"/>
        <v>0</v>
      </c>
      <c r="AK101" s="740">
        <f t="shared" si="1882"/>
        <v>0</v>
      </c>
      <c r="AL101" s="4">
        <f t="shared" si="1732"/>
        <v>0</v>
      </c>
      <c r="AM101" s="4">
        <f t="shared" si="1732"/>
        <v>0</v>
      </c>
      <c r="AN101" s="4">
        <f t="shared" si="1732"/>
        <v>0</v>
      </c>
      <c r="AO101" s="738">
        <f t="shared" si="1883"/>
        <v>0</v>
      </c>
      <c r="AP101" s="4">
        <f t="shared" si="1734"/>
        <v>0</v>
      </c>
      <c r="AQ101" s="4">
        <f t="shared" si="1734"/>
        <v>0</v>
      </c>
      <c r="AR101" s="4">
        <f t="shared" si="1918"/>
        <v>0</v>
      </c>
      <c r="AS101" s="740">
        <f t="shared" si="1884"/>
        <v>0</v>
      </c>
      <c r="AT101" s="4">
        <f t="shared" si="1736"/>
        <v>0</v>
      </c>
      <c r="AU101" s="4">
        <f t="shared" si="1736"/>
        <v>0</v>
      </c>
      <c r="AV101" s="4">
        <f t="shared" si="1736"/>
        <v>0</v>
      </c>
      <c r="AW101" s="738">
        <f t="shared" si="1885"/>
        <v>0</v>
      </c>
      <c r="AX101" s="4">
        <f t="shared" si="1738"/>
        <v>0</v>
      </c>
      <c r="AY101" s="4">
        <f t="shared" si="1738"/>
        <v>0</v>
      </c>
      <c r="AZ101" s="4">
        <f t="shared" si="1919"/>
        <v>0</v>
      </c>
      <c r="BA101" s="740">
        <f t="shared" si="1886"/>
        <v>0</v>
      </c>
      <c r="BB101" s="4">
        <f t="shared" si="1740"/>
        <v>0</v>
      </c>
      <c r="BC101" s="4">
        <f t="shared" si="1740"/>
        <v>0</v>
      </c>
      <c r="BD101" s="4">
        <f t="shared" si="1740"/>
        <v>0</v>
      </c>
      <c r="BE101" s="738">
        <f t="shared" si="1887"/>
        <v>0</v>
      </c>
      <c r="BF101" s="4">
        <f t="shared" si="1742"/>
        <v>0</v>
      </c>
      <c r="BG101" s="4">
        <f t="shared" si="1742"/>
        <v>0</v>
      </c>
      <c r="BH101" s="4">
        <f t="shared" si="1920"/>
        <v>0</v>
      </c>
      <c r="BI101" s="740">
        <f t="shared" si="1888"/>
        <v>0</v>
      </c>
      <c r="BJ101" s="4">
        <f t="shared" si="1744"/>
        <v>0</v>
      </c>
      <c r="BK101" s="4">
        <f t="shared" si="1744"/>
        <v>0</v>
      </c>
      <c r="BL101" s="4">
        <f t="shared" si="1744"/>
        <v>0</v>
      </c>
      <c r="BM101" s="738">
        <f t="shared" si="1889"/>
        <v>0</v>
      </c>
      <c r="BN101" s="4">
        <f t="shared" si="1746"/>
        <v>0</v>
      </c>
      <c r="BO101" s="4">
        <f t="shared" si="1746"/>
        <v>0</v>
      </c>
      <c r="BP101" s="4">
        <f t="shared" si="1921"/>
        <v>0</v>
      </c>
      <c r="BQ101" s="740">
        <f t="shared" si="1890"/>
        <v>0</v>
      </c>
      <c r="BR101" s="4">
        <f t="shared" si="1748"/>
        <v>0</v>
      </c>
      <c r="BS101" s="4">
        <f t="shared" si="1748"/>
        <v>0</v>
      </c>
      <c r="BT101" s="4">
        <f t="shared" si="1748"/>
        <v>0</v>
      </c>
      <c r="BU101" s="738">
        <f t="shared" si="1891"/>
        <v>0</v>
      </c>
      <c r="BV101" s="4">
        <f t="shared" si="1750"/>
        <v>0</v>
      </c>
      <c r="BW101" s="4">
        <f t="shared" si="1750"/>
        <v>0</v>
      </c>
      <c r="BX101" s="4">
        <f t="shared" si="1922"/>
        <v>0</v>
      </c>
      <c r="BY101" s="740">
        <f t="shared" si="1892"/>
        <v>0</v>
      </c>
      <c r="BZ101" s="4">
        <f t="shared" si="1752"/>
        <v>0</v>
      </c>
      <c r="CA101" s="4">
        <f t="shared" si="1752"/>
        <v>0</v>
      </c>
      <c r="CB101" s="4">
        <f t="shared" si="1752"/>
        <v>0</v>
      </c>
      <c r="CC101" s="738">
        <f t="shared" si="1893"/>
        <v>0</v>
      </c>
      <c r="CD101" s="4">
        <f t="shared" si="1754"/>
        <v>0</v>
      </c>
      <c r="CE101" s="4">
        <f t="shared" si="1754"/>
        <v>0</v>
      </c>
      <c r="CF101" s="4">
        <f t="shared" si="1923"/>
        <v>0</v>
      </c>
      <c r="CG101" s="740">
        <f t="shared" si="1894"/>
        <v>0</v>
      </c>
      <c r="CH101" s="4">
        <f t="shared" si="1756"/>
        <v>0</v>
      </c>
      <c r="CI101" s="4">
        <f t="shared" si="1756"/>
        <v>0</v>
      </c>
      <c r="CJ101" s="4">
        <f t="shared" si="1756"/>
        <v>0</v>
      </c>
      <c r="CK101" s="738">
        <f t="shared" si="1895"/>
        <v>0</v>
      </c>
      <c r="CL101" s="4">
        <f t="shared" si="1758"/>
        <v>0</v>
      </c>
      <c r="CM101" s="4">
        <f t="shared" si="1758"/>
        <v>0</v>
      </c>
      <c r="CN101" s="4">
        <f t="shared" si="1924"/>
        <v>0</v>
      </c>
      <c r="CO101" s="740">
        <f t="shared" si="1896"/>
        <v>0</v>
      </c>
      <c r="CP101" s="4">
        <f t="shared" si="1760"/>
        <v>0</v>
      </c>
      <c r="CQ101" s="4">
        <f t="shared" si="1760"/>
        <v>0</v>
      </c>
      <c r="CR101" s="4">
        <f t="shared" si="1760"/>
        <v>0</v>
      </c>
      <c r="CS101" s="738">
        <f t="shared" si="1897"/>
        <v>0</v>
      </c>
      <c r="CT101" s="4">
        <f t="shared" si="1762"/>
        <v>0</v>
      </c>
      <c r="CU101" s="4">
        <f t="shared" si="1762"/>
        <v>0</v>
      </c>
      <c r="CV101" s="4">
        <f t="shared" si="1925"/>
        <v>0</v>
      </c>
      <c r="CW101" s="740">
        <f t="shared" si="1898"/>
        <v>0</v>
      </c>
      <c r="CX101" s="4">
        <f t="shared" si="1764"/>
        <v>0</v>
      </c>
      <c r="CY101" s="4">
        <f t="shared" si="1764"/>
        <v>0</v>
      </c>
      <c r="CZ101" s="4">
        <f t="shared" si="1764"/>
        <v>0</v>
      </c>
      <c r="DA101" s="738">
        <f t="shared" si="1899"/>
        <v>0</v>
      </c>
      <c r="DB101" s="4">
        <f t="shared" si="1766"/>
        <v>0</v>
      </c>
      <c r="DC101" s="4">
        <f t="shared" si="1766"/>
        <v>0</v>
      </c>
      <c r="DD101" s="4">
        <f t="shared" si="1926"/>
        <v>0</v>
      </c>
      <c r="DE101" s="740">
        <f t="shared" si="1900"/>
        <v>0</v>
      </c>
      <c r="DF101" s="4">
        <f t="shared" si="1768"/>
        <v>0</v>
      </c>
      <c r="DG101" s="4">
        <f t="shared" si="1768"/>
        <v>0</v>
      </c>
      <c r="DH101" s="4">
        <f t="shared" si="1768"/>
        <v>0</v>
      </c>
      <c r="DI101" s="738">
        <f t="shared" si="1901"/>
        <v>0</v>
      </c>
      <c r="DJ101" s="4">
        <f t="shared" si="1770"/>
        <v>0</v>
      </c>
      <c r="DK101" s="4">
        <f t="shared" si="1770"/>
        <v>0</v>
      </c>
      <c r="DL101" s="4">
        <f t="shared" si="1927"/>
        <v>0</v>
      </c>
      <c r="DM101" s="740">
        <f t="shared" si="1902"/>
        <v>0</v>
      </c>
      <c r="DN101" s="4">
        <f t="shared" si="1772"/>
        <v>0</v>
      </c>
      <c r="DO101" s="4">
        <f t="shared" si="1772"/>
        <v>0</v>
      </c>
      <c r="DP101" s="4">
        <f t="shared" si="1772"/>
        <v>0</v>
      </c>
      <c r="DQ101" s="738">
        <f t="shared" si="1903"/>
        <v>0</v>
      </c>
      <c r="DR101" s="4">
        <f t="shared" si="1774"/>
        <v>0</v>
      </c>
      <c r="DS101" s="4">
        <f t="shared" si="1774"/>
        <v>0</v>
      </c>
      <c r="DT101" s="4">
        <f t="shared" si="1928"/>
        <v>0</v>
      </c>
      <c r="DU101" s="740">
        <f t="shared" si="1904"/>
        <v>0</v>
      </c>
      <c r="DV101" s="4">
        <f t="shared" si="1776"/>
        <v>0</v>
      </c>
      <c r="DW101" s="4">
        <f t="shared" si="1776"/>
        <v>0</v>
      </c>
      <c r="DX101" s="4">
        <f t="shared" si="1776"/>
        <v>0</v>
      </c>
      <c r="DY101" s="738">
        <f t="shared" si="1905"/>
        <v>0</v>
      </c>
      <c r="DZ101" s="4">
        <f t="shared" si="1778"/>
        <v>0</v>
      </c>
      <c r="EA101" s="4">
        <f t="shared" si="1778"/>
        <v>0</v>
      </c>
      <c r="EB101" s="4">
        <f t="shared" si="1929"/>
        <v>0</v>
      </c>
      <c r="EC101" s="740">
        <f t="shared" si="1906"/>
        <v>0</v>
      </c>
      <c r="ED101" s="4">
        <f t="shared" si="1780"/>
        <v>0</v>
      </c>
      <c r="EE101" s="4">
        <f t="shared" si="1780"/>
        <v>0</v>
      </c>
      <c r="EF101" s="4">
        <f t="shared" si="1780"/>
        <v>0</v>
      </c>
      <c r="EG101" s="738">
        <f t="shared" si="1907"/>
        <v>0</v>
      </c>
      <c r="EH101" s="4">
        <f t="shared" si="1782"/>
        <v>0</v>
      </c>
      <c r="EI101" s="4">
        <f t="shared" si="1782"/>
        <v>0</v>
      </c>
      <c r="EJ101" s="4">
        <f t="shared" si="1930"/>
        <v>0</v>
      </c>
      <c r="EK101" s="740">
        <f t="shared" si="1908"/>
        <v>0</v>
      </c>
      <c r="EL101" s="4">
        <f t="shared" si="1784"/>
        <v>0</v>
      </c>
      <c r="EM101" s="4">
        <f t="shared" si="1784"/>
        <v>0</v>
      </c>
      <c r="EN101" s="4">
        <f t="shared" si="1784"/>
        <v>0</v>
      </c>
      <c r="EO101" s="738">
        <f t="shared" si="1909"/>
        <v>0</v>
      </c>
      <c r="EP101" s="4">
        <f t="shared" si="1786"/>
        <v>0</v>
      </c>
      <c r="EQ101" s="4">
        <f t="shared" si="1786"/>
        <v>0</v>
      </c>
      <c r="ER101" s="4">
        <f t="shared" si="1931"/>
        <v>0</v>
      </c>
      <c r="ES101" s="740">
        <f t="shared" si="1910"/>
        <v>0</v>
      </c>
      <c r="ET101" s="4">
        <f t="shared" si="1788"/>
        <v>0</v>
      </c>
      <c r="EU101" s="4">
        <f t="shared" si="1788"/>
        <v>0</v>
      </c>
      <c r="EV101" s="4">
        <f t="shared" si="1788"/>
        <v>0</v>
      </c>
      <c r="EW101" s="738">
        <f t="shared" si="1911"/>
        <v>0</v>
      </c>
      <c r="EX101" s="4">
        <f t="shared" si="1790"/>
        <v>0</v>
      </c>
      <c r="EY101" s="4">
        <f t="shared" si="1790"/>
        <v>0</v>
      </c>
      <c r="EZ101" s="4">
        <f t="shared" si="1932"/>
        <v>0</v>
      </c>
      <c r="FA101" s="740">
        <f t="shared" si="1912"/>
        <v>0</v>
      </c>
      <c r="FB101" s="4">
        <f t="shared" si="1792"/>
        <v>0</v>
      </c>
      <c r="FC101" s="4">
        <f t="shared" si="1792"/>
        <v>0</v>
      </c>
      <c r="FD101" s="4">
        <f t="shared" si="1792"/>
        <v>0</v>
      </c>
    </row>
    <row r="102">
      <c r="A102" s="738">
        <f t="shared" si="1873"/>
        <v>0</v>
      </c>
      <c r="B102" s="4">
        <f t="shared" si="1714"/>
        <v>0</v>
      </c>
      <c r="C102" s="4">
        <f t="shared" si="1714"/>
        <v>0</v>
      </c>
      <c r="D102" s="4">
        <f t="shared" si="1913"/>
        <v>0</v>
      </c>
      <c r="E102" s="740">
        <f t="shared" si="1874"/>
        <v>0</v>
      </c>
      <c r="F102" s="4">
        <f t="shared" si="1716"/>
        <v>0</v>
      </c>
      <c r="G102" s="4">
        <f t="shared" si="1716"/>
        <v>0</v>
      </c>
      <c r="H102" s="4">
        <f t="shared" si="1716"/>
        <v>0</v>
      </c>
      <c r="I102" s="738">
        <f t="shared" si="1875"/>
        <v>0</v>
      </c>
      <c r="J102" s="4">
        <f t="shared" si="1718"/>
        <v>0</v>
      </c>
      <c r="K102" s="4">
        <f t="shared" si="1718"/>
        <v>0</v>
      </c>
      <c r="L102" s="4">
        <f t="shared" si="1914"/>
        <v>0</v>
      </c>
      <c r="M102" s="740">
        <f t="shared" si="1876"/>
        <v>0</v>
      </c>
      <c r="N102" s="4">
        <f t="shared" si="1720"/>
        <v>0</v>
      </c>
      <c r="O102" s="4">
        <f t="shared" si="1720"/>
        <v>0</v>
      </c>
      <c r="P102" s="4">
        <f t="shared" si="1720"/>
        <v>0</v>
      </c>
      <c r="Q102" s="738">
        <f t="shared" si="1877"/>
        <v>0</v>
      </c>
      <c r="R102" s="4">
        <f t="shared" si="1722"/>
        <v>0</v>
      </c>
      <c r="S102" s="4">
        <f t="shared" si="1722"/>
        <v>0</v>
      </c>
      <c r="T102" s="4">
        <f t="shared" si="1915"/>
        <v>0</v>
      </c>
      <c r="U102" s="740">
        <f t="shared" si="1878"/>
        <v>0</v>
      </c>
      <c r="V102" s="4">
        <f t="shared" si="1724"/>
        <v>0</v>
      </c>
      <c r="W102" s="4">
        <f t="shared" si="1724"/>
        <v>0</v>
      </c>
      <c r="X102" s="4">
        <f t="shared" si="1724"/>
        <v>0</v>
      </c>
      <c r="Y102" s="738">
        <f t="shared" si="1879"/>
        <v>0</v>
      </c>
      <c r="Z102" s="4">
        <f t="shared" si="1726"/>
        <v>0</v>
      </c>
      <c r="AA102" s="4">
        <f t="shared" si="1726"/>
        <v>0</v>
      </c>
      <c r="AB102" s="4">
        <f t="shared" si="1916"/>
        <v>0</v>
      </c>
      <c r="AC102" s="740">
        <f t="shared" si="1880"/>
        <v>0</v>
      </c>
      <c r="AD102" s="4">
        <f t="shared" si="1728"/>
        <v>0</v>
      </c>
      <c r="AE102" s="4">
        <f t="shared" si="1728"/>
        <v>0</v>
      </c>
      <c r="AF102" s="4">
        <f t="shared" si="1728"/>
        <v>0</v>
      </c>
      <c r="AG102" s="738">
        <f t="shared" si="1881"/>
        <v>0</v>
      </c>
      <c r="AH102" s="4">
        <f t="shared" si="1730"/>
        <v>0</v>
      </c>
      <c r="AI102" s="4">
        <f t="shared" si="1730"/>
        <v>0</v>
      </c>
      <c r="AJ102" s="4">
        <f t="shared" si="1917"/>
        <v>0</v>
      </c>
      <c r="AK102" s="740">
        <f t="shared" si="1882"/>
        <v>0</v>
      </c>
      <c r="AL102" s="4">
        <f t="shared" si="1732"/>
        <v>0</v>
      </c>
      <c r="AM102" s="4">
        <f t="shared" si="1732"/>
        <v>0</v>
      </c>
      <c r="AN102" s="4">
        <f t="shared" si="1732"/>
        <v>0</v>
      </c>
      <c r="AO102" s="738">
        <f t="shared" si="1883"/>
        <v>0</v>
      </c>
      <c r="AP102" s="4">
        <f t="shared" si="1734"/>
        <v>0</v>
      </c>
      <c r="AQ102" s="4">
        <f t="shared" si="1734"/>
        <v>0</v>
      </c>
      <c r="AR102" s="4">
        <f t="shared" si="1918"/>
        <v>0</v>
      </c>
      <c r="AS102" s="740">
        <f t="shared" si="1884"/>
        <v>0</v>
      </c>
      <c r="AT102" s="4">
        <f t="shared" si="1736"/>
        <v>0</v>
      </c>
      <c r="AU102" s="4">
        <f t="shared" si="1736"/>
        <v>0</v>
      </c>
      <c r="AV102" s="4">
        <f t="shared" si="1736"/>
        <v>0</v>
      </c>
      <c r="AW102" s="738">
        <f t="shared" si="1885"/>
        <v>0</v>
      </c>
      <c r="AX102" s="4">
        <f t="shared" si="1738"/>
        <v>0</v>
      </c>
      <c r="AY102" s="4">
        <f t="shared" si="1738"/>
        <v>0</v>
      </c>
      <c r="AZ102" s="4">
        <f t="shared" si="1919"/>
        <v>0</v>
      </c>
      <c r="BA102" s="740">
        <f t="shared" si="1886"/>
        <v>0</v>
      </c>
      <c r="BB102" s="4">
        <f t="shared" si="1740"/>
        <v>0</v>
      </c>
      <c r="BC102" s="4">
        <f t="shared" si="1740"/>
        <v>0</v>
      </c>
      <c r="BD102" s="4">
        <f t="shared" si="1740"/>
        <v>0</v>
      </c>
      <c r="BE102" s="738">
        <f t="shared" si="1887"/>
        <v>0</v>
      </c>
      <c r="BF102" s="4">
        <f t="shared" si="1742"/>
        <v>0</v>
      </c>
      <c r="BG102" s="4">
        <f t="shared" si="1742"/>
        <v>0</v>
      </c>
      <c r="BH102" s="4">
        <f t="shared" si="1920"/>
        <v>0</v>
      </c>
      <c r="BI102" s="740">
        <f t="shared" si="1888"/>
        <v>0</v>
      </c>
      <c r="BJ102" s="4">
        <f t="shared" si="1744"/>
        <v>0</v>
      </c>
      <c r="BK102" s="4">
        <f t="shared" si="1744"/>
        <v>0</v>
      </c>
      <c r="BL102" s="4">
        <f t="shared" si="1744"/>
        <v>0</v>
      </c>
      <c r="BM102" s="738">
        <f t="shared" si="1889"/>
        <v>0</v>
      </c>
      <c r="BN102" s="4">
        <f t="shared" si="1746"/>
        <v>0</v>
      </c>
      <c r="BO102" s="4">
        <f t="shared" si="1746"/>
        <v>0</v>
      </c>
      <c r="BP102" s="4">
        <f t="shared" si="1921"/>
        <v>0</v>
      </c>
      <c r="BQ102" s="740">
        <f t="shared" si="1890"/>
        <v>0</v>
      </c>
      <c r="BR102" s="4">
        <f t="shared" si="1748"/>
        <v>0</v>
      </c>
      <c r="BS102" s="4">
        <f t="shared" si="1748"/>
        <v>0</v>
      </c>
      <c r="BT102" s="4">
        <f t="shared" si="1748"/>
        <v>0</v>
      </c>
      <c r="BU102" s="738">
        <f t="shared" si="1891"/>
        <v>0</v>
      </c>
      <c r="BV102" s="4">
        <f t="shared" si="1750"/>
        <v>0</v>
      </c>
      <c r="BW102" s="4">
        <f t="shared" si="1750"/>
        <v>0</v>
      </c>
      <c r="BX102" s="4">
        <f t="shared" si="1922"/>
        <v>0</v>
      </c>
      <c r="BY102" s="740">
        <f t="shared" si="1892"/>
        <v>0</v>
      </c>
      <c r="BZ102" s="4">
        <f t="shared" si="1752"/>
        <v>0</v>
      </c>
      <c r="CA102" s="4">
        <f t="shared" si="1752"/>
        <v>0</v>
      </c>
      <c r="CB102" s="4">
        <f t="shared" si="1752"/>
        <v>0</v>
      </c>
      <c r="CC102" s="738">
        <f t="shared" si="1893"/>
        <v>0</v>
      </c>
      <c r="CD102" s="4">
        <f t="shared" si="1754"/>
        <v>0</v>
      </c>
      <c r="CE102" s="4">
        <f t="shared" si="1754"/>
        <v>0</v>
      </c>
      <c r="CF102" s="4">
        <f t="shared" si="1923"/>
        <v>0</v>
      </c>
      <c r="CG102" s="740">
        <f t="shared" si="1894"/>
        <v>0</v>
      </c>
      <c r="CH102" s="4">
        <f t="shared" si="1756"/>
        <v>0</v>
      </c>
      <c r="CI102" s="4">
        <f t="shared" si="1756"/>
        <v>0</v>
      </c>
      <c r="CJ102" s="4">
        <f t="shared" si="1756"/>
        <v>0</v>
      </c>
      <c r="CK102" s="738">
        <f t="shared" si="1895"/>
        <v>0</v>
      </c>
      <c r="CL102" s="4">
        <f t="shared" si="1758"/>
        <v>0</v>
      </c>
      <c r="CM102" s="4">
        <f t="shared" si="1758"/>
        <v>0</v>
      </c>
      <c r="CN102" s="4">
        <f t="shared" si="1924"/>
        <v>0</v>
      </c>
      <c r="CO102" s="740">
        <f t="shared" si="1896"/>
        <v>0</v>
      </c>
      <c r="CP102" s="4">
        <f t="shared" si="1760"/>
        <v>0</v>
      </c>
      <c r="CQ102" s="4">
        <f t="shared" si="1760"/>
        <v>0</v>
      </c>
      <c r="CR102" s="4">
        <f t="shared" si="1760"/>
        <v>0</v>
      </c>
      <c r="CS102" s="738">
        <f t="shared" si="1897"/>
        <v>0</v>
      </c>
      <c r="CT102" s="4">
        <f t="shared" si="1762"/>
        <v>0</v>
      </c>
      <c r="CU102" s="4">
        <f t="shared" si="1762"/>
        <v>0</v>
      </c>
      <c r="CV102" s="4">
        <f t="shared" si="1925"/>
        <v>0</v>
      </c>
      <c r="CW102" s="740">
        <f t="shared" si="1898"/>
        <v>0</v>
      </c>
      <c r="CX102" s="4">
        <f t="shared" si="1764"/>
        <v>0</v>
      </c>
      <c r="CY102" s="4">
        <f t="shared" si="1764"/>
        <v>0</v>
      </c>
      <c r="CZ102" s="4">
        <f t="shared" si="1764"/>
        <v>0</v>
      </c>
      <c r="DA102" s="738">
        <f t="shared" si="1899"/>
        <v>0</v>
      </c>
      <c r="DB102" s="4">
        <f t="shared" si="1766"/>
        <v>0</v>
      </c>
      <c r="DC102" s="4">
        <f t="shared" si="1766"/>
        <v>0</v>
      </c>
      <c r="DD102" s="4">
        <f t="shared" si="1926"/>
        <v>0</v>
      </c>
      <c r="DE102" s="740">
        <f t="shared" si="1900"/>
        <v>0</v>
      </c>
      <c r="DF102" s="4">
        <f t="shared" si="1768"/>
        <v>0</v>
      </c>
      <c r="DG102" s="4">
        <f t="shared" si="1768"/>
        <v>0</v>
      </c>
      <c r="DH102" s="4">
        <f t="shared" si="1768"/>
        <v>0</v>
      </c>
      <c r="DI102" s="738">
        <f t="shared" si="1901"/>
        <v>0</v>
      </c>
      <c r="DJ102" s="4">
        <f t="shared" si="1770"/>
        <v>0</v>
      </c>
      <c r="DK102" s="4">
        <f t="shared" si="1770"/>
        <v>0</v>
      </c>
      <c r="DL102" s="4">
        <f t="shared" si="1927"/>
        <v>0</v>
      </c>
      <c r="DM102" s="740">
        <f t="shared" si="1902"/>
        <v>0</v>
      </c>
      <c r="DN102" s="4">
        <f t="shared" si="1772"/>
        <v>0</v>
      </c>
      <c r="DO102" s="4">
        <f t="shared" si="1772"/>
        <v>0</v>
      </c>
      <c r="DP102" s="4">
        <f t="shared" si="1772"/>
        <v>0</v>
      </c>
      <c r="DQ102" s="738">
        <f t="shared" si="1903"/>
        <v>0</v>
      </c>
      <c r="DR102" s="4">
        <f t="shared" si="1774"/>
        <v>0</v>
      </c>
      <c r="DS102" s="4">
        <f t="shared" si="1774"/>
        <v>0</v>
      </c>
      <c r="DT102" s="4">
        <f t="shared" si="1928"/>
        <v>0</v>
      </c>
      <c r="DU102" s="740">
        <f t="shared" si="1904"/>
        <v>0</v>
      </c>
      <c r="DV102" s="4">
        <f t="shared" si="1776"/>
        <v>0</v>
      </c>
      <c r="DW102" s="4">
        <f t="shared" si="1776"/>
        <v>0</v>
      </c>
      <c r="DX102" s="4">
        <f t="shared" si="1776"/>
        <v>0</v>
      </c>
      <c r="DY102" s="738">
        <f t="shared" si="1905"/>
        <v>0</v>
      </c>
      <c r="DZ102" s="4">
        <f t="shared" si="1778"/>
        <v>0</v>
      </c>
      <c r="EA102" s="4">
        <f t="shared" si="1778"/>
        <v>0</v>
      </c>
      <c r="EB102" s="4">
        <f t="shared" si="1929"/>
        <v>0</v>
      </c>
      <c r="EC102" s="740">
        <f t="shared" si="1906"/>
        <v>0</v>
      </c>
      <c r="ED102" s="4">
        <f t="shared" si="1780"/>
        <v>0</v>
      </c>
      <c r="EE102" s="4">
        <f t="shared" si="1780"/>
        <v>0</v>
      </c>
      <c r="EF102" s="4">
        <f t="shared" si="1780"/>
        <v>0</v>
      </c>
      <c r="EG102" s="738">
        <f t="shared" si="1907"/>
        <v>0</v>
      </c>
      <c r="EH102" s="4">
        <f t="shared" si="1782"/>
        <v>0</v>
      </c>
      <c r="EI102" s="4">
        <f t="shared" si="1782"/>
        <v>0</v>
      </c>
      <c r="EJ102" s="4">
        <f t="shared" si="1930"/>
        <v>0</v>
      </c>
      <c r="EK102" s="740">
        <f t="shared" si="1908"/>
        <v>0</v>
      </c>
      <c r="EL102" s="4">
        <f t="shared" si="1784"/>
        <v>0</v>
      </c>
      <c r="EM102" s="4">
        <f t="shared" si="1784"/>
        <v>0</v>
      </c>
      <c r="EN102" s="4">
        <f t="shared" si="1784"/>
        <v>0</v>
      </c>
      <c r="EO102" s="738">
        <f t="shared" si="1909"/>
        <v>0</v>
      </c>
      <c r="EP102" s="4">
        <f t="shared" si="1786"/>
        <v>0</v>
      </c>
      <c r="EQ102" s="4">
        <f t="shared" si="1786"/>
        <v>0</v>
      </c>
      <c r="ER102" s="4">
        <f t="shared" si="1931"/>
        <v>0</v>
      </c>
      <c r="ES102" s="740">
        <f t="shared" si="1910"/>
        <v>0</v>
      </c>
      <c r="ET102" s="4">
        <f t="shared" si="1788"/>
        <v>0</v>
      </c>
      <c r="EU102" s="4">
        <f t="shared" si="1788"/>
        <v>0</v>
      </c>
      <c r="EV102" s="4">
        <f t="shared" si="1788"/>
        <v>0</v>
      </c>
      <c r="EW102" s="738">
        <f t="shared" si="1911"/>
        <v>0</v>
      </c>
      <c r="EX102" s="4">
        <f t="shared" si="1790"/>
        <v>0</v>
      </c>
      <c r="EY102" s="4">
        <f t="shared" si="1790"/>
        <v>0</v>
      </c>
      <c r="EZ102" s="4">
        <f t="shared" si="1932"/>
        <v>0</v>
      </c>
      <c r="FA102" s="740">
        <f t="shared" si="1912"/>
        <v>0</v>
      </c>
      <c r="FB102" s="4">
        <f t="shared" si="1792"/>
        <v>0</v>
      </c>
      <c r="FC102" s="4">
        <f t="shared" si="1792"/>
        <v>0</v>
      </c>
      <c r="FD102" s="4">
        <f t="shared" si="1792"/>
        <v>0</v>
      </c>
    </row>
    <row r="103">
      <c r="A103" s="738">
        <f t="shared" si="1873"/>
        <v>0</v>
      </c>
      <c r="B103" s="4">
        <f t="shared" si="1714"/>
        <v>0</v>
      </c>
      <c r="C103" s="4">
        <f t="shared" si="1714"/>
        <v>0</v>
      </c>
      <c r="D103" s="4">
        <f t="shared" si="1913"/>
        <v>0</v>
      </c>
      <c r="E103" s="740">
        <f t="shared" si="1874"/>
        <v>0</v>
      </c>
      <c r="F103" s="4">
        <f t="shared" si="1716"/>
        <v>0</v>
      </c>
      <c r="G103" s="4">
        <f t="shared" si="1716"/>
        <v>0</v>
      </c>
      <c r="H103" s="4">
        <f t="shared" si="1716"/>
        <v>0</v>
      </c>
      <c r="I103" s="738">
        <f t="shared" si="1875"/>
        <v>0</v>
      </c>
      <c r="J103" s="4">
        <f t="shared" si="1718"/>
        <v>0</v>
      </c>
      <c r="K103" s="4">
        <f t="shared" si="1718"/>
        <v>0</v>
      </c>
      <c r="L103" s="4">
        <f t="shared" si="1914"/>
        <v>0</v>
      </c>
      <c r="M103" s="740">
        <f t="shared" si="1876"/>
        <v>0</v>
      </c>
      <c r="N103" s="4">
        <f t="shared" si="1720"/>
        <v>0</v>
      </c>
      <c r="O103" s="4">
        <f t="shared" si="1720"/>
        <v>0</v>
      </c>
      <c r="P103" s="4">
        <f t="shared" si="1720"/>
        <v>0</v>
      </c>
      <c r="Q103" s="738">
        <f t="shared" si="1877"/>
        <v>0</v>
      </c>
      <c r="R103" s="4">
        <f t="shared" si="1722"/>
        <v>0</v>
      </c>
      <c r="S103" s="4">
        <f t="shared" si="1722"/>
        <v>0</v>
      </c>
      <c r="T103" s="4">
        <f t="shared" si="1915"/>
        <v>0</v>
      </c>
      <c r="U103" s="740">
        <f t="shared" si="1878"/>
        <v>0</v>
      </c>
      <c r="V103" s="4">
        <f t="shared" si="1724"/>
        <v>0</v>
      </c>
      <c r="W103" s="4">
        <f t="shared" si="1724"/>
        <v>0</v>
      </c>
      <c r="X103" s="4">
        <f t="shared" si="1724"/>
        <v>0</v>
      </c>
      <c r="Y103" s="738">
        <f t="shared" si="1879"/>
        <v>0</v>
      </c>
      <c r="Z103" s="4">
        <f t="shared" si="1726"/>
        <v>0</v>
      </c>
      <c r="AA103" s="4">
        <f t="shared" si="1726"/>
        <v>0</v>
      </c>
      <c r="AB103" s="4">
        <f t="shared" si="1916"/>
        <v>0</v>
      </c>
      <c r="AC103" s="740">
        <f t="shared" si="1880"/>
        <v>0</v>
      </c>
      <c r="AD103" s="4">
        <f t="shared" si="1728"/>
        <v>0</v>
      </c>
      <c r="AE103" s="4">
        <f t="shared" si="1728"/>
        <v>0</v>
      </c>
      <c r="AF103" s="4">
        <f t="shared" si="1728"/>
        <v>0</v>
      </c>
      <c r="AG103" s="738">
        <f t="shared" si="1881"/>
        <v>0</v>
      </c>
      <c r="AH103" s="4">
        <f t="shared" si="1730"/>
        <v>0</v>
      </c>
      <c r="AI103" s="4">
        <f t="shared" si="1730"/>
        <v>0</v>
      </c>
      <c r="AJ103" s="4">
        <f t="shared" si="1917"/>
        <v>0</v>
      </c>
      <c r="AK103" s="740">
        <f t="shared" si="1882"/>
        <v>0</v>
      </c>
      <c r="AL103" s="4">
        <f t="shared" si="1732"/>
        <v>0</v>
      </c>
      <c r="AM103" s="4">
        <f t="shared" si="1732"/>
        <v>0</v>
      </c>
      <c r="AN103" s="4">
        <f t="shared" si="1732"/>
        <v>0</v>
      </c>
      <c r="AO103" s="738">
        <f t="shared" si="1883"/>
        <v>0</v>
      </c>
      <c r="AP103" s="4">
        <f t="shared" si="1734"/>
        <v>0</v>
      </c>
      <c r="AQ103" s="4">
        <f t="shared" si="1734"/>
        <v>0</v>
      </c>
      <c r="AR103" s="4">
        <f t="shared" si="1918"/>
        <v>0</v>
      </c>
      <c r="AS103" s="740">
        <f t="shared" si="1884"/>
        <v>0</v>
      </c>
      <c r="AT103" s="4">
        <f t="shared" si="1736"/>
        <v>0</v>
      </c>
      <c r="AU103" s="4">
        <f t="shared" si="1736"/>
        <v>0</v>
      </c>
      <c r="AV103" s="4">
        <f t="shared" si="1736"/>
        <v>0</v>
      </c>
      <c r="AW103" s="738">
        <f t="shared" si="1885"/>
        <v>0</v>
      </c>
      <c r="AX103" s="4">
        <f t="shared" si="1738"/>
        <v>0</v>
      </c>
      <c r="AY103" s="4">
        <f t="shared" si="1738"/>
        <v>0</v>
      </c>
      <c r="AZ103" s="4">
        <f t="shared" si="1919"/>
        <v>0</v>
      </c>
      <c r="BA103" s="740">
        <f t="shared" si="1886"/>
        <v>0</v>
      </c>
      <c r="BB103" s="4">
        <f t="shared" si="1740"/>
        <v>0</v>
      </c>
      <c r="BC103" s="4">
        <f t="shared" si="1740"/>
        <v>0</v>
      </c>
      <c r="BD103" s="4">
        <f t="shared" si="1740"/>
        <v>0</v>
      </c>
      <c r="BE103" s="738">
        <f t="shared" si="1887"/>
        <v>0</v>
      </c>
      <c r="BF103" s="4">
        <f t="shared" si="1742"/>
        <v>0</v>
      </c>
      <c r="BG103" s="4">
        <f t="shared" si="1742"/>
        <v>0</v>
      </c>
      <c r="BH103" s="4">
        <f t="shared" si="1920"/>
        <v>0</v>
      </c>
      <c r="BI103" s="740">
        <f t="shared" si="1888"/>
        <v>0</v>
      </c>
      <c r="BJ103" s="4">
        <f t="shared" si="1744"/>
        <v>0</v>
      </c>
      <c r="BK103" s="4">
        <f t="shared" si="1744"/>
        <v>0</v>
      </c>
      <c r="BL103" s="4">
        <f t="shared" si="1744"/>
        <v>0</v>
      </c>
      <c r="BM103" s="738">
        <f t="shared" si="1889"/>
        <v>0</v>
      </c>
      <c r="BN103" s="4">
        <f t="shared" si="1746"/>
        <v>0</v>
      </c>
      <c r="BO103" s="4">
        <f t="shared" si="1746"/>
        <v>0</v>
      </c>
      <c r="BP103" s="4">
        <f t="shared" si="1921"/>
        <v>0</v>
      </c>
      <c r="BQ103" s="740">
        <f t="shared" si="1890"/>
        <v>0</v>
      </c>
      <c r="BR103" s="4">
        <f t="shared" si="1748"/>
        <v>0</v>
      </c>
      <c r="BS103" s="4">
        <f t="shared" si="1748"/>
        <v>0</v>
      </c>
      <c r="BT103" s="4">
        <f t="shared" si="1748"/>
        <v>0</v>
      </c>
      <c r="BU103" s="738">
        <f t="shared" si="1891"/>
        <v>0</v>
      </c>
      <c r="BV103" s="4">
        <f t="shared" si="1750"/>
        <v>0</v>
      </c>
      <c r="BW103" s="4">
        <f t="shared" si="1750"/>
        <v>0</v>
      </c>
      <c r="BX103" s="4">
        <f t="shared" si="1922"/>
        <v>0</v>
      </c>
      <c r="BY103" s="740">
        <f t="shared" si="1892"/>
        <v>0</v>
      </c>
      <c r="BZ103" s="4">
        <f t="shared" si="1752"/>
        <v>0</v>
      </c>
      <c r="CA103" s="4">
        <f t="shared" si="1752"/>
        <v>0</v>
      </c>
      <c r="CB103" s="4">
        <f t="shared" si="1752"/>
        <v>0</v>
      </c>
      <c r="CC103" s="738">
        <f t="shared" si="1893"/>
        <v>0</v>
      </c>
      <c r="CD103" s="4">
        <f t="shared" si="1754"/>
        <v>0</v>
      </c>
      <c r="CE103" s="4">
        <f t="shared" si="1754"/>
        <v>0</v>
      </c>
      <c r="CF103" s="4">
        <f t="shared" si="1923"/>
        <v>0</v>
      </c>
      <c r="CG103" s="740">
        <f t="shared" si="1894"/>
        <v>0</v>
      </c>
      <c r="CH103" s="4">
        <f t="shared" si="1756"/>
        <v>0</v>
      </c>
      <c r="CI103" s="4">
        <f t="shared" si="1756"/>
        <v>0</v>
      </c>
      <c r="CJ103" s="4">
        <f t="shared" si="1756"/>
        <v>0</v>
      </c>
      <c r="CK103" s="738">
        <f t="shared" si="1895"/>
        <v>0</v>
      </c>
      <c r="CL103" s="4">
        <f t="shared" si="1758"/>
        <v>0</v>
      </c>
      <c r="CM103" s="4">
        <f t="shared" si="1758"/>
        <v>0</v>
      </c>
      <c r="CN103" s="4">
        <f t="shared" si="1924"/>
        <v>0</v>
      </c>
      <c r="CO103" s="740">
        <f t="shared" si="1896"/>
        <v>0</v>
      </c>
      <c r="CP103" s="4">
        <f t="shared" si="1760"/>
        <v>0</v>
      </c>
      <c r="CQ103" s="4">
        <f t="shared" si="1760"/>
        <v>0</v>
      </c>
      <c r="CR103" s="4">
        <f t="shared" si="1760"/>
        <v>0</v>
      </c>
      <c r="CS103" s="738">
        <f t="shared" si="1897"/>
        <v>0</v>
      </c>
      <c r="CT103" s="4">
        <f t="shared" si="1762"/>
        <v>0</v>
      </c>
      <c r="CU103" s="4">
        <f t="shared" si="1762"/>
        <v>0</v>
      </c>
      <c r="CV103" s="4">
        <f t="shared" si="1925"/>
        <v>0</v>
      </c>
      <c r="CW103" s="740">
        <f t="shared" si="1898"/>
        <v>0</v>
      </c>
      <c r="CX103" s="4">
        <f t="shared" si="1764"/>
        <v>0</v>
      </c>
      <c r="CY103" s="4">
        <f t="shared" si="1764"/>
        <v>0</v>
      </c>
      <c r="CZ103" s="4">
        <f t="shared" si="1764"/>
        <v>0</v>
      </c>
      <c r="DA103" s="738">
        <f t="shared" si="1899"/>
        <v>0</v>
      </c>
      <c r="DB103" s="4">
        <f t="shared" si="1766"/>
        <v>0</v>
      </c>
      <c r="DC103" s="4">
        <f t="shared" si="1766"/>
        <v>0</v>
      </c>
      <c r="DD103" s="4">
        <f t="shared" si="1926"/>
        <v>0</v>
      </c>
      <c r="DE103" s="740">
        <f t="shared" si="1900"/>
        <v>0</v>
      </c>
      <c r="DF103" s="4">
        <f t="shared" si="1768"/>
        <v>0</v>
      </c>
      <c r="DG103" s="4">
        <f t="shared" si="1768"/>
        <v>0</v>
      </c>
      <c r="DH103" s="4">
        <f t="shared" si="1768"/>
        <v>0</v>
      </c>
      <c r="DI103" s="738">
        <f t="shared" si="1901"/>
        <v>0</v>
      </c>
      <c r="DJ103" s="4">
        <f t="shared" si="1770"/>
        <v>0</v>
      </c>
      <c r="DK103" s="4">
        <f t="shared" si="1770"/>
        <v>0</v>
      </c>
      <c r="DL103" s="4">
        <f t="shared" si="1927"/>
        <v>0</v>
      </c>
      <c r="DM103" s="740">
        <f t="shared" si="1902"/>
        <v>0</v>
      </c>
      <c r="DN103" s="4">
        <f t="shared" si="1772"/>
        <v>0</v>
      </c>
      <c r="DO103" s="4">
        <f t="shared" si="1772"/>
        <v>0</v>
      </c>
      <c r="DP103" s="4">
        <f t="shared" si="1772"/>
        <v>0</v>
      </c>
      <c r="DQ103" s="738">
        <f t="shared" si="1903"/>
        <v>0</v>
      </c>
      <c r="DR103" s="4">
        <f t="shared" si="1774"/>
        <v>0</v>
      </c>
      <c r="DS103" s="4">
        <f t="shared" si="1774"/>
        <v>0</v>
      </c>
      <c r="DT103" s="4">
        <f t="shared" si="1928"/>
        <v>0</v>
      </c>
      <c r="DU103" s="740">
        <f t="shared" si="1904"/>
        <v>0</v>
      </c>
      <c r="DV103" s="4">
        <f t="shared" si="1776"/>
        <v>0</v>
      </c>
      <c r="DW103" s="4">
        <f t="shared" si="1776"/>
        <v>0</v>
      </c>
      <c r="DX103" s="4">
        <f t="shared" si="1776"/>
        <v>0</v>
      </c>
      <c r="DY103" s="738">
        <f t="shared" si="1905"/>
        <v>0</v>
      </c>
      <c r="DZ103" s="4">
        <f t="shared" si="1778"/>
        <v>0</v>
      </c>
      <c r="EA103" s="4">
        <f t="shared" si="1778"/>
        <v>0</v>
      </c>
      <c r="EB103" s="4">
        <f t="shared" si="1929"/>
        <v>0</v>
      </c>
      <c r="EC103" s="740">
        <f t="shared" si="1906"/>
        <v>0</v>
      </c>
      <c r="ED103" s="4">
        <f t="shared" si="1780"/>
        <v>0</v>
      </c>
      <c r="EE103" s="4">
        <f t="shared" si="1780"/>
        <v>0</v>
      </c>
      <c r="EF103" s="4">
        <f t="shared" si="1780"/>
        <v>0</v>
      </c>
      <c r="EG103" s="738">
        <f t="shared" si="1907"/>
        <v>0</v>
      </c>
      <c r="EH103" s="4">
        <f t="shared" si="1782"/>
        <v>0</v>
      </c>
      <c r="EI103" s="4">
        <f t="shared" si="1782"/>
        <v>0</v>
      </c>
      <c r="EJ103" s="4">
        <f t="shared" si="1930"/>
        <v>0</v>
      </c>
      <c r="EK103" s="740">
        <f t="shared" si="1908"/>
        <v>0</v>
      </c>
      <c r="EL103" s="4">
        <f t="shared" si="1784"/>
        <v>0</v>
      </c>
      <c r="EM103" s="4">
        <f t="shared" si="1784"/>
        <v>0</v>
      </c>
      <c r="EN103" s="4">
        <f t="shared" si="1784"/>
        <v>0</v>
      </c>
      <c r="EO103" s="738">
        <f t="shared" si="1909"/>
        <v>0</v>
      </c>
      <c r="EP103" s="4">
        <f t="shared" si="1786"/>
        <v>0</v>
      </c>
      <c r="EQ103" s="4">
        <f t="shared" si="1786"/>
        <v>0</v>
      </c>
      <c r="ER103" s="4">
        <f t="shared" si="1931"/>
        <v>0</v>
      </c>
      <c r="ES103" s="740">
        <f t="shared" si="1910"/>
        <v>0</v>
      </c>
      <c r="ET103" s="4">
        <f t="shared" si="1788"/>
        <v>0</v>
      </c>
      <c r="EU103" s="4">
        <f t="shared" si="1788"/>
        <v>0</v>
      </c>
      <c r="EV103" s="4">
        <f t="shared" si="1788"/>
        <v>0</v>
      </c>
      <c r="EW103" s="738">
        <f t="shared" si="1911"/>
        <v>0</v>
      </c>
      <c r="EX103" s="4">
        <f t="shared" si="1790"/>
        <v>0</v>
      </c>
      <c r="EY103" s="4">
        <f t="shared" si="1790"/>
        <v>0</v>
      </c>
      <c r="EZ103" s="4">
        <f t="shared" si="1932"/>
        <v>0</v>
      </c>
      <c r="FA103" s="740">
        <f t="shared" si="1912"/>
        <v>0</v>
      </c>
      <c r="FB103" s="4">
        <f t="shared" si="1792"/>
        <v>0</v>
      </c>
      <c r="FC103" s="4">
        <f t="shared" si="1792"/>
        <v>0</v>
      </c>
      <c r="FD103" s="4">
        <f t="shared" si="1792"/>
        <v>0</v>
      </c>
    </row>
    <row r="104">
      <c r="A104" s="738">
        <f t="shared" si="1873"/>
        <v>0</v>
      </c>
      <c r="B104" s="4">
        <f t="shared" si="1714"/>
        <v>0</v>
      </c>
      <c r="C104" s="4">
        <f t="shared" si="1714"/>
        <v>0</v>
      </c>
      <c r="D104" s="4">
        <f t="shared" si="1913"/>
        <v>0</v>
      </c>
      <c r="E104" s="740">
        <f t="shared" si="1874"/>
        <v>0</v>
      </c>
      <c r="F104" s="4">
        <f t="shared" si="1716"/>
        <v>0</v>
      </c>
      <c r="G104" s="4">
        <f t="shared" si="1716"/>
        <v>0</v>
      </c>
      <c r="H104" s="4">
        <f t="shared" si="1716"/>
        <v>0</v>
      </c>
      <c r="I104" s="738">
        <f t="shared" si="1875"/>
        <v>0</v>
      </c>
      <c r="J104" s="4">
        <f t="shared" si="1718"/>
        <v>0</v>
      </c>
      <c r="K104" s="4">
        <f t="shared" si="1718"/>
        <v>0</v>
      </c>
      <c r="L104" s="4">
        <f t="shared" si="1914"/>
        <v>0</v>
      </c>
      <c r="M104" s="740">
        <f t="shared" si="1876"/>
        <v>0</v>
      </c>
      <c r="N104" s="4">
        <f t="shared" si="1720"/>
        <v>0</v>
      </c>
      <c r="O104" s="4">
        <f t="shared" si="1720"/>
        <v>0</v>
      </c>
      <c r="P104" s="4">
        <f t="shared" si="1720"/>
        <v>0</v>
      </c>
      <c r="Q104" s="738">
        <f t="shared" si="1877"/>
        <v>0</v>
      </c>
      <c r="R104" s="4">
        <f t="shared" si="1722"/>
        <v>0</v>
      </c>
      <c r="S104" s="4">
        <f t="shared" si="1722"/>
        <v>0</v>
      </c>
      <c r="T104" s="4">
        <f t="shared" si="1915"/>
        <v>0</v>
      </c>
      <c r="U104" s="740">
        <f t="shared" si="1878"/>
        <v>0</v>
      </c>
      <c r="V104" s="4">
        <f t="shared" si="1724"/>
        <v>0</v>
      </c>
      <c r="W104" s="4">
        <f t="shared" si="1724"/>
        <v>0</v>
      </c>
      <c r="X104" s="4">
        <f t="shared" si="1724"/>
        <v>0</v>
      </c>
      <c r="Y104" s="738">
        <f t="shared" si="1879"/>
        <v>0</v>
      </c>
      <c r="Z104" s="4">
        <f t="shared" si="1726"/>
        <v>0</v>
      </c>
      <c r="AA104" s="4">
        <f t="shared" si="1726"/>
        <v>0</v>
      </c>
      <c r="AB104" s="4">
        <f t="shared" si="1916"/>
        <v>0</v>
      </c>
      <c r="AC104" s="740">
        <f t="shared" si="1880"/>
        <v>0</v>
      </c>
      <c r="AD104" s="4">
        <f t="shared" si="1728"/>
        <v>0</v>
      </c>
      <c r="AE104" s="4">
        <f t="shared" si="1728"/>
        <v>0</v>
      </c>
      <c r="AF104" s="4">
        <f t="shared" si="1728"/>
        <v>0</v>
      </c>
      <c r="AG104" s="738">
        <f t="shared" si="1881"/>
        <v>0</v>
      </c>
      <c r="AH104" s="4">
        <f t="shared" si="1730"/>
        <v>0</v>
      </c>
      <c r="AI104" s="4">
        <f t="shared" si="1730"/>
        <v>0</v>
      </c>
      <c r="AJ104" s="4">
        <f t="shared" si="1917"/>
        <v>0</v>
      </c>
      <c r="AK104" s="740">
        <f t="shared" si="1882"/>
        <v>0</v>
      </c>
      <c r="AL104" s="4">
        <f t="shared" si="1732"/>
        <v>0</v>
      </c>
      <c r="AM104" s="4">
        <f t="shared" si="1732"/>
        <v>0</v>
      </c>
      <c r="AN104" s="4">
        <f t="shared" si="1732"/>
        <v>0</v>
      </c>
      <c r="AO104" s="738">
        <f t="shared" si="1883"/>
        <v>0</v>
      </c>
      <c r="AP104" s="4">
        <f t="shared" si="1734"/>
        <v>0</v>
      </c>
      <c r="AQ104" s="4">
        <f t="shared" si="1734"/>
        <v>0</v>
      </c>
      <c r="AR104" s="4">
        <f t="shared" si="1918"/>
        <v>0</v>
      </c>
      <c r="AS104" s="740">
        <f t="shared" si="1884"/>
        <v>0</v>
      </c>
      <c r="AT104" s="4">
        <f t="shared" si="1736"/>
        <v>0</v>
      </c>
      <c r="AU104" s="4">
        <f t="shared" si="1736"/>
        <v>0</v>
      </c>
      <c r="AV104" s="4">
        <f t="shared" si="1736"/>
        <v>0</v>
      </c>
      <c r="AW104" s="738">
        <f t="shared" si="1885"/>
        <v>0</v>
      </c>
      <c r="AX104" s="4">
        <f t="shared" si="1738"/>
        <v>0</v>
      </c>
      <c r="AY104" s="4">
        <f t="shared" si="1738"/>
        <v>0</v>
      </c>
      <c r="AZ104" s="4">
        <f t="shared" si="1919"/>
        <v>0</v>
      </c>
      <c r="BA104" s="740">
        <f t="shared" si="1886"/>
        <v>0</v>
      </c>
      <c r="BB104" s="4">
        <f t="shared" si="1740"/>
        <v>0</v>
      </c>
      <c r="BC104" s="4">
        <f t="shared" si="1740"/>
        <v>0</v>
      </c>
      <c r="BD104" s="4">
        <f t="shared" si="1740"/>
        <v>0</v>
      </c>
      <c r="BE104" s="738">
        <f t="shared" si="1887"/>
        <v>0</v>
      </c>
      <c r="BF104" s="4">
        <f t="shared" si="1742"/>
        <v>0</v>
      </c>
      <c r="BG104" s="4">
        <f t="shared" si="1742"/>
        <v>0</v>
      </c>
      <c r="BH104" s="4">
        <f t="shared" si="1920"/>
        <v>0</v>
      </c>
      <c r="BI104" s="740">
        <f t="shared" si="1888"/>
        <v>0</v>
      </c>
      <c r="BJ104" s="4">
        <f t="shared" si="1744"/>
        <v>0</v>
      </c>
      <c r="BK104" s="4">
        <f t="shared" si="1744"/>
        <v>0</v>
      </c>
      <c r="BL104" s="4">
        <f t="shared" si="1744"/>
        <v>0</v>
      </c>
      <c r="BM104" s="738">
        <f t="shared" si="1889"/>
        <v>0</v>
      </c>
      <c r="BN104" s="4">
        <f t="shared" si="1746"/>
        <v>0</v>
      </c>
      <c r="BO104" s="4">
        <f t="shared" si="1746"/>
        <v>0</v>
      </c>
      <c r="BP104" s="4">
        <f t="shared" si="1921"/>
        <v>0</v>
      </c>
      <c r="BQ104" s="740">
        <f t="shared" si="1890"/>
        <v>0</v>
      </c>
      <c r="BR104" s="4">
        <f t="shared" si="1748"/>
        <v>0</v>
      </c>
      <c r="BS104" s="4">
        <f t="shared" si="1748"/>
        <v>0</v>
      </c>
      <c r="BT104" s="4">
        <f t="shared" si="1748"/>
        <v>0</v>
      </c>
      <c r="BU104" s="738">
        <f t="shared" si="1891"/>
        <v>0</v>
      </c>
      <c r="BV104" s="4">
        <f t="shared" si="1750"/>
        <v>0</v>
      </c>
      <c r="BW104" s="4">
        <f t="shared" si="1750"/>
        <v>0</v>
      </c>
      <c r="BX104" s="4">
        <f t="shared" si="1922"/>
        <v>0</v>
      </c>
      <c r="BY104" s="740">
        <f t="shared" si="1892"/>
        <v>0</v>
      </c>
      <c r="BZ104" s="4">
        <f t="shared" si="1752"/>
        <v>0</v>
      </c>
      <c r="CA104" s="4">
        <f t="shared" si="1752"/>
        <v>0</v>
      </c>
      <c r="CB104" s="4">
        <f t="shared" si="1752"/>
        <v>0</v>
      </c>
      <c r="CC104" s="738">
        <f t="shared" si="1893"/>
        <v>0</v>
      </c>
      <c r="CD104" s="4">
        <f t="shared" si="1754"/>
        <v>0</v>
      </c>
      <c r="CE104" s="4">
        <f t="shared" si="1754"/>
        <v>0</v>
      </c>
      <c r="CF104" s="4">
        <f t="shared" si="1923"/>
        <v>0</v>
      </c>
      <c r="CG104" s="740">
        <f t="shared" si="1894"/>
        <v>0</v>
      </c>
      <c r="CH104" s="4">
        <f t="shared" si="1756"/>
        <v>0</v>
      </c>
      <c r="CI104" s="4">
        <f t="shared" si="1756"/>
        <v>0</v>
      </c>
      <c r="CJ104" s="4">
        <f t="shared" si="1756"/>
        <v>0</v>
      </c>
      <c r="CK104" s="738">
        <f t="shared" si="1895"/>
        <v>0</v>
      </c>
      <c r="CL104" s="4">
        <f t="shared" si="1758"/>
        <v>0</v>
      </c>
      <c r="CM104" s="4">
        <f t="shared" si="1758"/>
        <v>0</v>
      </c>
      <c r="CN104" s="4">
        <f t="shared" si="1924"/>
        <v>0</v>
      </c>
      <c r="CO104" s="740">
        <f t="shared" si="1896"/>
        <v>0</v>
      </c>
      <c r="CP104" s="4">
        <f t="shared" si="1760"/>
        <v>0</v>
      </c>
      <c r="CQ104" s="4">
        <f t="shared" si="1760"/>
        <v>0</v>
      </c>
      <c r="CR104" s="4">
        <f t="shared" si="1760"/>
        <v>0</v>
      </c>
      <c r="CS104" s="738">
        <f t="shared" si="1897"/>
        <v>0</v>
      </c>
      <c r="CT104" s="4">
        <f t="shared" si="1762"/>
        <v>0</v>
      </c>
      <c r="CU104" s="4">
        <f t="shared" si="1762"/>
        <v>0</v>
      </c>
      <c r="CV104" s="4">
        <f t="shared" si="1925"/>
        <v>0</v>
      </c>
      <c r="CW104" s="740">
        <f t="shared" si="1898"/>
        <v>0</v>
      </c>
      <c r="CX104" s="4">
        <f t="shared" si="1764"/>
        <v>0</v>
      </c>
      <c r="CY104" s="4">
        <f t="shared" si="1764"/>
        <v>0</v>
      </c>
      <c r="CZ104" s="4">
        <f t="shared" si="1764"/>
        <v>0</v>
      </c>
      <c r="DA104" s="738">
        <f t="shared" si="1899"/>
        <v>0</v>
      </c>
      <c r="DB104" s="4">
        <f t="shared" si="1766"/>
        <v>0</v>
      </c>
      <c r="DC104" s="4">
        <f t="shared" si="1766"/>
        <v>0</v>
      </c>
      <c r="DD104" s="4">
        <f t="shared" si="1926"/>
        <v>0</v>
      </c>
      <c r="DE104" s="740">
        <f t="shared" si="1900"/>
        <v>0</v>
      </c>
      <c r="DF104" s="4">
        <f t="shared" si="1768"/>
        <v>0</v>
      </c>
      <c r="DG104" s="4">
        <f t="shared" si="1768"/>
        <v>0</v>
      </c>
      <c r="DH104" s="4">
        <f t="shared" si="1768"/>
        <v>0</v>
      </c>
      <c r="DI104" s="738">
        <f t="shared" si="1901"/>
        <v>0</v>
      </c>
      <c r="DJ104" s="4">
        <f t="shared" si="1770"/>
        <v>0</v>
      </c>
      <c r="DK104" s="4">
        <f t="shared" si="1770"/>
        <v>0</v>
      </c>
      <c r="DL104" s="4">
        <f t="shared" si="1927"/>
        <v>0</v>
      </c>
      <c r="DM104" s="740">
        <f t="shared" si="1902"/>
        <v>0</v>
      </c>
      <c r="DN104" s="4">
        <f t="shared" si="1772"/>
        <v>0</v>
      </c>
      <c r="DO104" s="4">
        <f t="shared" si="1772"/>
        <v>0</v>
      </c>
      <c r="DP104" s="4">
        <f t="shared" si="1772"/>
        <v>0</v>
      </c>
      <c r="DQ104" s="738">
        <f t="shared" si="1903"/>
        <v>0</v>
      </c>
      <c r="DR104" s="4">
        <f t="shared" si="1774"/>
        <v>0</v>
      </c>
      <c r="DS104" s="4">
        <f t="shared" si="1774"/>
        <v>0</v>
      </c>
      <c r="DT104" s="4">
        <f t="shared" si="1928"/>
        <v>0</v>
      </c>
      <c r="DU104" s="740">
        <f t="shared" si="1904"/>
        <v>0</v>
      </c>
      <c r="DV104" s="4">
        <f t="shared" si="1776"/>
        <v>0</v>
      </c>
      <c r="DW104" s="4">
        <f t="shared" si="1776"/>
        <v>0</v>
      </c>
      <c r="DX104" s="4">
        <f t="shared" si="1776"/>
        <v>0</v>
      </c>
      <c r="DY104" s="738">
        <f t="shared" si="1905"/>
        <v>0</v>
      </c>
      <c r="DZ104" s="4">
        <f t="shared" si="1778"/>
        <v>0</v>
      </c>
      <c r="EA104" s="4">
        <f t="shared" si="1778"/>
        <v>0</v>
      </c>
      <c r="EB104" s="4">
        <f t="shared" si="1929"/>
        <v>0</v>
      </c>
      <c r="EC104" s="740">
        <f t="shared" si="1906"/>
        <v>0</v>
      </c>
      <c r="ED104" s="4">
        <f t="shared" si="1780"/>
        <v>0</v>
      </c>
      <c r="EE104" s="4">
        <f t="shared" si="1780"/>
        <v>0</v>
      </c>
      <c r="EF104" s="4">
        <f t="shared" si="1780"/>
        <v>0</v>
      </c>
      <c r="EG104" s="738">
        <f t="shared" si="1907"/>
        <v>0</v>
      </c>
      <c r="EH104" s="4">
        <f t="shared" si="1782"/>
        <v>0</v>
      </c>
      <c r="EI104" s="4">
        <f t="shared" si="1782"/>
        <v>0</v>
      </c>
      <c r="EJ104" s="4">
        <f t="shared" si="1930"/>
        <v>0</v>
      </c>
      <c r="EK104" s="740">
        <f t="shared" si="1908"/>
        <v>0</v>
      </c>
      <c r="EL104" s="4">
        <f t="shared" si="1784"/>
        <v>0</v>
      </c>
      <c r="EM104" s="4">
        <f t="shared" si="1784"/>
        <v>0</v>
      </c>
      <c r="EN104" s="4">
        <f t="shared" si="1784"/>
        <v>0</v>
      </c>
      <c r="EO104" s="738">
        <f t="shared" si="1909"/>
        <v>0</v>
      </c>
      <c r="EP104" s="4">
        <f t="shared" si="1786"/>
        <v>0</v>
      </c>
      <c r="EQ104" s="4">
        <f t="shared" si="1786"/>
        <v>0</v>
      </c>
      <c r="ER104" s="4">
        <f t="shared" si="1931"/>
        <v>0</v>
      </c>
      <c r="ES104" s="740">
        <f t="shared" si="1910"/>
        <v>0</v>
      </c>
      <c r="ET104" s="4">
        <f t="shared" si="1788"/>
        <v>0</v>
      </c>
      <c r="EU104" s="4">
        <f t="shared" si="1788"/>
        <v>0</v>
      </c>
      <c r="EV104" s="4">
        <f t="shared" si="1788"/>
        <v>0</v>
      </c>
      <c r="EW104" s="738">
        <f t="shared" si="1911"/>
        <v>0</v>
      </c>
      <c r="EX104" s="4">
        <f t="shared" si="1790"/>
        <v>0</v>
      </c>
      <c r="EY104" s="4">
        <f t="shared" si="1790"/>
        <v>0</v>
      </c>
      <c r="EZ104" s="4">
        <f t="shared" si="1932"/>
        <v>0</v>
      </c>
      <c r="FA104" s="740">
        <f t="shared" si="1912"/>
        <v>0</v>
      </c>
      <c r="FB104" s="4">
        <f t="shared" si="1792"/>
        <v>0</v>
      </c>
      <c r="FC104" s="4">
        <f t="shared" si="1792"/>
        <v>0</v>
      </c>
      <c r="FD104" s="4">
        <f t="shared" si="1792"/>
        <v>0</v>
      </c>
    </row>
    <row r="105">
      <c r="A105" s="738">
        <f t="shared" si="1873"/>
        <v>0</v>
      </c>
      <c r="B105" s="4">
        <f t="shared" si="1714"/>
        <v>0</v>
      </c>
      <c r="C105" s="4">
        <f t="shared" si="1714"/>
        <v>0</v>
      </c>
      <c r="D105" s="4">
        <f t="shared" si="1913"/>
        <v>0</v>
      </c>
      <c r="E105" s="740">
        <f t="shared" si="1874"/>
        <v>0</v>
      </c>
      <c r="F105" s="4">
        <f t="shared" si="1716"/>
        <v>0</v>
      </c>
      <c r="G105" s="4">
        <f t="shared" si="1716"/>
        <v>0</v>
      </c>
      <c r="H105" s="4">
        <f t="shared" si="1716"/>
        <v>0</v>
      </c>
      <c r="I105" s="738">
        <f t="shared" si="1875"/>
        <v>0</v>
      </c>
      <c r="J105" s="4">
        <f t="shared" si="1718"/>
        <v>0</v>
      </c>
      <c r="K105" s="4">
        <f t="shared" si="1718"/>
        <v>0</v>
      </c>
      <c r="L105" s="4">
        <f t="shared" si="1914"/>
        <v>0</v>
      </c>
      <c r="M105" s="740">
        <f t="shared" si="1876"/>
        <v>0</v>
      </c>
      <c r="N105" s="4">
        <f t="shared" si="1720"/>
        <v>0</v>
      </c>
      <c r="O105" s="4">
        <f t="shared" si="1720"/>
        <v>0</v>
      </c>
      <c r="P105" s="4">
        <f t="shared" si="1720"/>
        <v>0</v>
      </c>
      <c r="Q105" s="738">
        <f t="shared" si="1877"/>
        <v>0</v>
      </c>
      <c r="R105" s="4">
        <f t="shared" si="1722"/>
        <v>0</v>
      </c>
      <c r="S105" s="4">
        <f t="shared" si="1722"/>
        <v>0</v>
      </c>
      <c r="T105" s="4">
        <f t="shared" si="1915"/>
        <v>0</v>
      </c>
      <c r="U105" s="740">
        <f t="shared" si="1878"/>
        <v>0</v>
      </c>
      <c r="V105" s="4">
        <f t="shared" si="1724"/>
        <v>0</v>
      </c>
      <c r="W105" s="4">
        <f t="shared" si="1724"/>
        <v>0</v>
      </c>
      <c r="X105" s="4">
        <f t="shared" si="1724"/>
        <v>0</v>
      </c>
      <c r="Y105" s="738">
        <f t="shared" si="1879"/>
        <v>0</v>
      </c>
      <c r="Z105" s="4">
        <f t="shared" si="1726"/>
        <v>0</v>
      </c>
      <c r="AA105" s="4">
        <f t="shared" si="1726"/>
        <v>0</v>
      </c>
      <c r="AB105" s="4">
        <f t="shared" si="1916"/>
        <v>0</v>
      </c>
      <c r="AC105" s="740">
        <f t="shared" si="1880"/>
        <v>0</v>
      </c>
      <c r="AD105" s="4">
        <f t="shared" si="1728"/>
        <v>0</v>
      </c>
      <c r="AE105" s="4">
        <f t="shared" si="1728"/>
        <v>0</v>
      </c>
      <c r="AF105" s="4">
        <f t="shared" si="1728"/>
        <v>0</v>
      </c>
      <c r="AG105" s="738">
        <f t="shared" si="1881"/>
        <v>0</v>
      </c>
      <c r="AH105" s="4">
        <f t="shared" si="1730"/>
        <v>0</v>
      </c>
      <c r="AI105" s="4">
        <f t="shared" si="1730"/>
        <v>0</v>
      </c>
      <c r="AJ105" s="4">
        <f t="shared" si="1917"/>
        <v>0</v>
      </c>
      <c r="AK105" s="740">
        <f t="shared" si="1882"/>
        <v>0</v>
      </c>
      <c r="AL105" s="4">
        <f t="shared" si="1732"/>
        <v>0</v>
      </c>
      <c r="AM105" s="4">
        <f t="shared" si="1732"/>
        <v>0</v>
      </c>
      <c r="AN105" s="4">
        <f t="shared" si="1732"/>
        <v>0</v>
      </c>
      <c r="AO105" s="738">
        <f t="shared" si="1883"/>
        <v>0</v>
      </c>
      <c r="AP105" s="4">
        <f t="shared" si="1734"/>
        <v>0</v>
      </c>
      <c r="AQ105" s="4">
        <f t="shared" si="1734"/>
        <v>0</v>
      </c>
      <c r="AR105" s="4">
        <f t="shared" si="1918"/>
        <v>0</v>
      </c>
      <c r="AS105" s="740">
        <f t="shared" si="1884"/>
        <v>0</v>
      </c>
      <c r="AT105" s="4">
        <f t="shared" si="1736"/>
        <v>0</v>
      </c>
      <c r="AU105" s="4">
        <f t="shared" si="1736"/>
        <v>0</v>
      </c>
      <c r="AV105" s="4">
        <f t="shared" si="1736"/>
        <v>0</v>
      </c>
      <c r="AW105" s="738">
        <f t="shared" si="1885"/>
        <v>0</v>
      </c>
      <c r="AX105" s="4">
        <f t="shared" si="1738"/>
        <v>0</v>
      </c>
      <c r="AY105" s="4">
        <f t="shared" si="1738"/>
        <v>0</v>
      </c>
      <c r="AZ105" s="4">
        <f t="shared" si="1919"/>
        <v>0</v>
      </c>
      <c r="BA105" s="740">
        <f t="shared" si="1886"/>
        <v>0</v>
      </c>
      <c r="BB105" s="4">
        <f t="shared" si="1740"/>
        <v>0</v>
      </c>
      <c r="BC105" s="4">
        <f t="shared" si="1740"/>
        <v>0</v>
      </c>
      <c r="BD105" s="4">
        <f t="shared" si="1740"/>
        <v>0</v>
      </c>
      <c r="BE105" s="738">
        <f t="shared" si="1887"/>
        <v>0</v>
      </c>
      <c r="BF105" s="4">
        <f t="shared" si="1742"/>
        <v>0</v>
      </c>
      <c r="BG105" s="4">
        <f t="shared" si="1742"/>
        <v>0</v>
      </c>
      <c r="BH105" s="4">
        <f t="shared" si="1920"/>
        <v>0</v>
      </c>
      <c r="BI105" s="740">
        <f t="shared" si="1888"/>
        <v>0</v>
      </c>
      <c r="BJ105" s="4">
        <f t="shared" si="1744"/>
        <v>0</v>
      </c>
      <c r="BK105" s="4">
        <f t="shared" si="1744"/>
        <v>0</v>
      </c>
      <c r="BL105" s="4">
        <f t="shared" si="1744"/>
        <v>0</v>
      </c>
      <c r="BM105" s="738">
        <f t="shared" si="1889"/>
        <v>0</v>
      </c>
      <c r="BN105" s="4">
        <f t="shared" si="1746"/>
        <v>0</v>
      </c>
      <c r="BO105" s="4">
        <f t="shared" si="1746"/>
        <v>0</v>
      </c>
      <c r="BP105" s="4">
        <f t="shared" si="1921"/>
        <v>0</v>
      </c>
      <c r="BQ105" s="740">
        <f t="shared" si="1890"/>
        <v>0</v>
      </c>
      <c r="BR105" s="4">
        <f t="shared" si="1748"/>
        <v>0</v>
      </c>
      <c r="BS105" s="4">
        <f t="shared" si="1748"/>
        <v>0</v>
      </c>
      <c r="BT105" s="4">
        <f t="shared" si="1748"/>
        <v>0</v>
      </c>
      <c r="BU105" s="738">
        <f t="shared" si="1891"/>
        <v>0</v>
      </c>
      <c r="BV105" s="4">
        <f t="shared" si="1750"/>
        <v>0</v>
      </c>
      <c r="BW105" s="4">
        <f t="shared" si="1750"/>
        <v>0</v>
      </c>
      <c r="BX105" s="4">
        <f t="shared" si="1922"/>
        <v>0</v>
      </c>
      <c r="BY105" s="740">
        <f t="shared" si="1892"/>
        <v>0</v>
      </c>
      <c r="BZ105" s="4">
        <f t="shared" si="1752"/>
        <v>0</v>
      </c>
      <c r="CA105" s="4">
        <f t="shared" si="1752"/>
        <v>0</v>
      </c>
      <c r="CB105" s="4">
        <f t="shared" si="1752"/>
        <v>0</v>
      </c>
      <c r="CC105" s="738">
        <f t="shared" si="1893"/>
        <v>0</v>
      </c>
      <c r="CD105" s="4">
        <f t="shared" si="1754"/>
        <v>0</v>
      </c>
      <c r="CE105" s="4">
        <f t="shared" si="1754"/>
        <v>0</v>
      </c>
      <c r="CF105" s="4">
        <f t="shared" si="1923"/>
        <v>0</v>
      </c>
      <c r="CG105" s="740">
        <f t="shared" si="1894"/>
        <v>0</v>
      </c>
      <c r="CH105" s="4">
        <f t="shared" si="1756"/>
        <v>0</v>
      </c>
      <c r="CI105" s="4">
        <f t="shared" si="1756"/>
        <v>0</v>
      </c>
      <c r="CJ105" s="4">
        <f t="shared" si="1756"/>
        <v>0</v>
      </c>
      <c r="CK105" s="738">
        <f t="shared" si="1895"/>
        <v>0</v>
      </c>
      <c r="CL105" s="4">
        <f t="shared" si="1758"/>
        <v>0</v>
      </c>
      <c r="CM105" s="4">
        <f t="shared" si="1758"/>
        <v>0</v>
      </c>
      <c r="CN105" s="4">
        <f t="shared" si="1924"/>
        <v>0</v>
      </c>
      <c r="CO105" s="740">
        <f t="shared" si="1896"/>
        <v>0</v>
      </c>
      <c r="CP105" s="4">
        <f t="shared" si="1760"/>
        <v>0</v>
      </c>
      <c r="CQ105" s="4">
        <f t="shared" si="1760"/>
        <v>0</v>
      </c>
      <c r="CR105" s="4">
        <f t="shared" si="1760"/>
        <v>0</v>
      </c>
      <c r="CS105" s="738">
        <f t="shared" si="1897"/>
        <v>0</v>
      </c>
      <c r="CT105" s="4">
        <f t="shared" si="1762"/>
        <v>0</v>
      </c>
      <c r="CU105" s="4">
        <f t="shared" si="1762"/>
        <v>0</v>
      </c>
      <c r="CV105" s="4">
        <f t="shared" si="1925"/>
        <v>0</v>
      </c>
      <c r="CW105" s="740">
        <f t="shared" si="1898"/>
        <v>0</v>
      </c>
      <c r="CX105" s="4">
        <f t="shared" si="1764"/>
        <v>0</v>
      </c>
      <c r="CY105" s="4">
        <f t="shared" si="1764"/>
        <v>0</v>
      </c>
      <c r="CZ105" s="4">
        <f t="shared" si="1764"/>
        <v>0</v>
      </c>
      <c r="DA105" s="738">
        <f t="shared" si="1899"/>
        <v>0</v>
      </c>
      <c r="DB105" s="4">
        <f t="shared" si="1766"/>
        <v>0</v>
      </c>
      <c r="DC105" s="4">
        <f t="shared" si="1766"/>
        <v>0</v>
      </c>
      <c r="DD105" s="4">
        <f t="shared" si="1926"/>
        <v>0</v>
      </c>
      <c r="DE105" s="740">
        <f t="shared" si="1900"/>
        <v>0</v>
      </c>
      <c r="DF105" s="4">
        <f t="shared" si="1768"/>
        <v>0</v>
      </c>
      <c r="DG105" s="4">
        <f t="shared" si="1768"/>
        <v>0</v>
      </c>
      <c r="DH105" s="4">
        <f t="shared" si="1768"/>
        <v>0</v>
      </c>
      <c r="DI105" s="738">
        <f t="shared" si="1901"/>
        <v>0</v>
      </c>
      <c r="DJ105" s="4">
        <f t="shared" si="1770"/>
        <v>0</v>
      </c>
      <c r="DK105" s="4">
        <f t="shared" si="1770"/>
        <v>0</v>
      </c>
      <c r="DL105" s="4">
        <f t="shared" si="1927"/>
        <v>0</v>
      </c>
      <c r="DM105" s="740">
        <f t="shared" si="1902"/>
        <v>0</v>
      </c>
      <c r="DN105" s="4">
        <f t="shared" si="1772"/>
        <v>0</v>
      </c>
      <c r="DO105" s="4">
        <f t="shared" si="1772"/>
        <v>0</v>
      </c>
      <c r="DP105" s="4">
        <f t="shared" si="1772"/>
        <v>0</v>
      </c>
      <c r="DQ105" s="738">
        <f t="shared" si="1903"/>
        <v>0</v>
      </c>
      <c r="DR105" s="4">
        <f t="shared" si="1774"/>
        <v>0</v>
      </c>
      <c r="DS105" s="4">
        <f t="shared" si="1774"/>
        <v>0</v>
      </c>
      <c r="DT105" s="4">
        <f t="shared" si="1928"/>
        <v>0</v>
      </c>
      <c r="DU105" s="740">
        <f t="shared" si="1904"/>
        <v>0</v>
      </c>
      <c r="DV105" s="4">
        <f t="shared" si="1776"/>
        <v>0</v>
      </c>
      <c r="DW105" s="4">
        <f t="shared" si="1776"/>
        <v>0</v>
      </c>
      <c r="DX105" s="4">
        <f t="shared" si="1776"/>
        <v>0</v>
      </c>
      <c r="DY105" s="738">
        <f t="shared" si="1905"/>
        <v>0</v>
      </c>
      <c r="DZ105" s="4">
        <f t="shared" si="1778"/>
        <v>0</v>
      </c>
      <c r="EA105" s="4">
        <f t="shared" si="1778"/>
        <v>0</v>
      </c>
      <c r="EB105" s="4">
        <f t="shared" si="1929"/>
        <v>0</v>
      </c>
      <c r="EC105" s="740">
        <f t="shared" si="1906"/>
        <v>0</v>
      </c>
      <c r="ED105" s="4">
        <f t="shared" si="1780"/>
        <v>0</v>
      </c>
      <c r="EE105" s="4">
        <f t="shared" si="1780"/>
        <v>0</v>
      </c>
      <c r="EF105" s="4">
        <f t="shared" si="1780"/>
        <v>0</v>
      </c>
      <c r="EG105" s="738">
        <f t="shared" si="1907"/>
        <v>0</v>
      </c>
      <c r="EH105" s="4">
        <f t="shared" si="1782"/>
        <v>0</v>
      </c>
      <c r="EI105" s="4">
        <f t="shared" si="1782"/>
        <v>0</v>
      </c>
      <c r="EJ105" s="4">
        <f t="shared" si="1930"/>
        <v>0</v>
      </c>
      <c r="EK105" s="740">
        <f t="shared" si="1908"/>
        <v>0</v>
      </c>
      <c r="EL105" s="4">
        <f t="shared" si="1784"/>
        <v>0</v>
      </c>
      <c r="EM105" s="4">
        <f t="shared" si="1784"/>
        <v>0</v>
      </c>
      <c r="EN105" s="4">
        <f t="shared" si="1784"/>
        <v>0</v>
      </c>
      <c r="EO105" s="738">
        <f t="shared" si="1909"/>
        <v>0</v>
      </c>
      <c r="EP105" s="4">
        <f t="shared" si="1786"/>
        <v>0</v>
      </c>
      <c r="EQ105" s="4">
        <f t="shared" si="1786"/>
        <v>0</v>
      </c>
      <c r="ER105" s="4">
        <f t="shared" si="1931"/>
        <v>0</v>
      </c>
      <c r="ES105" s="740">
        <f t="shared" si="1910"/>
        <v>0</v>
      </c>
      <c r="ET105" s="4">
        <f t="shared" si="1788"/>
        <v>0</v>
      </c>
      <c r="EU105" s="4">
        <f t="shared" si="1788"/>
        <v>0</v>
      </c>
      <c r="EV105" s="4">
        <f t="shared" si="1788"/>
        <v>0</v>
      </c>
      <c r="EW105" s="738">
        <f t="shared" si="1911"/>
        <v>0</v>
      </c>
      <c r="EX105" s="4">
        <f t="shared" si="1790"/>
        <v>0</v>
      </c>
      <c r="EY105" s="4">
        <f t="shared" si="1790"/>
        <v>0</v>
      </c>
      <c r="EZ105" s="4">
        <f t="shared" si="1932"/>
        <v>0</v>
      </c>
      <c r="FA105" s="740">
        <f t="shared" si="1912"/>
        <v>0</v>
      </c>
      <c r="FB105" s="4">
        <f t="shared" si="1792"/>
        <v>0</v>
      </c>
      <c r="FC105" s="4">
        <f t="shared" si="1792"/>
        <v>0</v>
      </c>
      <c r="FD105" s="4">
        <f t="shared" si="1792"/>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17">
    <outlinePr applyStyles="0" summaryBelow="1" summaryRight="1" showOutlineSymbols="1"/>
    <pageSetUpPr autoPageBreaks="1" fitToPage="0"/>
  </sheetPr>
  <sheetViews>
    <sheetView view="pageBreakPreview" topLeftCell="A1" zoomScale="83" workbookViewId="0">
      <pane ySplit="227" topLeftCell="A228" activePane="bottomLeft" state="frozen"/>
      <selection activeCell="A461" activeCellId="0" sqref="A461:K475"/>
    </sheetView>
  </sheetViews>
  <sheetFormatPr defaultColWidth="9.109375" defaultRowHeight="14.25"/>
  <cols>
    <col customWidth="1" min="1" max="1" style="235" width="27.44140625"/>
    <col customWidth="1" min="2" max="3" style="235" width="11.109375"/>
    <col customWidth="1" min="4" max="4" style="235" width="18.332031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14.33203125"/>
    <col customWidth="1" min="12" max="12" style="235" width="13"/>
    <col customWidth="1" min="13" max="13" style="235" width="17.109375"/>
    <col customWidth="1" min="14" max="15" style="235" width="11.109375"/>
    <col customWidth="1" min="16" max="16" style="235" width="16.33203125"/>
    <col customWidth="1" min="17" max="21" style="235" width="11.109375"/>
    <col customWidth="1" min="22" max="22" style="235" width="16.5546875"/>
    <col customWidth="1" min="23" max="27" style="235" width="11.109375"/>
    <col customWidth="1" min="28" max="28" style="235" width="16.33203125"/>
    <col customWidth="1" min="29" max="33" style="235" width="11.109375"/>
    <col customWidth="1" min="34" max="34" style="235" width="17.6640625"/>
    <col customWidth="1" min="35"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4.25">
      <c r="A1" s="406"/>
      <c r="B1" s="407"/>
      <c r="C1" s="407"/>
      <c r="D1" s="407"/>
      <c r="E1" s="407"/>
      <c r="F1" s="407"/>
      <c r="G1" s="407"/>
      <c r="H1" s="408"/>
    </row>
    <row r="2" ht="14.25">
      <c r="A2" s="409"/>
    </row>
    <row r="3" ht="14.25">
      <c r="A3" s="409"/>
    </row>
    <row r="4" ht="14.25">
      <c r="A4" s="409"/>
    </row>
    <row r="5" ht="15">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t="15">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5">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5">
      <c r="A8" s="430"/>
      <c r="B8" s="417"/>
      <c r="C8" s="417"/>
      <c r="D8" s="431"/>
      <c r="E8" s="432">
        <f>(D6+D77+D47)*E6</f>
        <v>0</v>
      </c>
      <c r="F8" s="433"/>
      <c r="G8" s="417"/>
      <c r="H8" s="433"/>
      <c r="I8" s="434">
        <f>(J6+J77+J47+E8)*I6</f>
        <v>0</v>
      </c>
      <c r="J8" s="431"/>
      <c r="K8" s="435">
        <f>(J6+J77+J47+E8)*K6</f>
        <v>0</v>
      </c>
      <c r="L8" s="433"/>
      <c r="M8" s="417"/>
      <c r="N8" s="433"/>
      <c r="O8" s="436">
        <f>(P6+P77+P47+K8)*O6</f>
        <v>0</v>
      </c>
      <c r="P8" s="431"/>
      <c r="Q8" s="435">
        <f>(P6+P77+P47+K8)*Q6</f>
        <v>0</v>
      </c>
      <c r="R8" s="433"/>
      <c r="S8" s="417"/>
      <c r="T8" s="433"/>
      <c r="U8" s="436">
        <f>(V6+V77+V47+Q8)*U6</f>
        <v>0</v>
      </c>
      <c r="V8" s="431"/>
      <c r="W8" s="435">
        <f>(V6+V77+V47+Q8)*W6</f>
        <v>0</v>
      </c>
      <c r="X8" s="433"/>
      <c r="Y8" s="417"/>
      <c r="Z8" s="433"/>
      <c r="AA8" s="436">
        <f>(AB6+AB77+AB47+W8)*AA6</f>
        <v>0</v>
      </c>
      <c r="AB8" s="431"/>
      <c r="AC8" s="435">
        <f>(AB6+AB77+AB47+W8)*AC6</f>
        <v>0</v>
      </c>
      <c r="AD8" s="433"/>
      <c r="AE8" s="417"/>
      <c r="AF8" s="433"/>
      <c r="AG8" s="436">
        <f>(AH6+AH77+AH47+AC8)*AG6</f>
        <v>0</v>
      </c>
      <c r="AH8" s="431"/>
      <c r="AI8" s="435">
        <f>(AH6+AH77+AH47+AC8)*AI6</f>
        <v>0</v>
      </c>
      <c r="AJ8" s="433"/>
      <c r="AK8" s="417"/>
      <c r="AL8" s="433"/>
      <c r="AM8" s="436">
        <f>(AN6+AN77+AN47+AI8)*AM6</f>
        <v>0</v>
      </c>
      <c r="AN8" s="431"/>
      <c r="AO8" s="435">
        <f>(AN6+AN77+AN47+AI8)*AO6</f>
        <v>0</v>
      </c>
      <c r="AP8" s="433"/>
      <c r="AQ8" s="417"/>
      <c r="AR8" s="433"/>
      <c r="AS8" s="436">
        <f>(AT6+AT77+AT47+AO8)*AS6</f>
        <v>0</v>
      </c>
      <c r="AT8" s="431"/>
      <c r="AU8" s="435">
        <f>(AT6+AT77+AT47+AO8)*AU6</f>
        <v>0</v>
      </c>
      <c r="AV8" s="433"/>
      <c r="AW8" s="417"/>
      <c r="AX8" s="433"/>
      <c r="AY8" s="436">
        <f>(AZ6+AZ77+AZ47+AU8)*AY6</f>
        <v>0</v>
      </c>
      <c r="AZ8" s="431"/>
      <c r="BA8" s="435">
        <f>(AZ6+AZ77+AZ47+AU8)*BA6</f>
        <v>0</v>
      </c>
      <c r="BB8" s="433"/>
      <c r="BC8" s="417"/>
      <c r="BD8" s="433"/>
      <c r="BE8" s="436">
        <f>(BF6+BF77+BF47+BA8)*BE6</f>
        <v>0</v>
      </c>
      <c r="BF8" s="431"/>
      <c r="BG8" s="435">
        <f>(BF6+BF77+BF47+BA8)*BG6</f>
        <v>0</v>
      </c>
      <c r="BH8" s="433"/>
      <c r="BI8" s="417"/>
      <c r="BJ8" s="433"/>
      <c r="BK8" s="436">
        <f>(BL6+BL77+BL47+BG8)*BK6</f>
        <v>0</v>
      </c>
      <c r="BL8" s="431"/>
      <c r="BM8" s="435">
        <f>(BL6+BL77+BL47+BG8)*BM6</f>
        <v>0</v>
      </c>
      <c r="BN8" s="433"/>
      <c r="BO8" s="417"/>
      <c r="BP8" s="433"/>
      <c r="BQ8" s="436">
        <f>(BR6+BR77+BR47+BM8)*BQ6</f>
        <v>0</v>
      </c>
      <c r="BR8" s="431"/>
      <c r="BS8" s="435">
        <f>(BR6+BR77+BR47+BM8)*BS6</f>
        <v>0</v>
      </c>
      <c r="BT8" s="433"/>
      <c r="BU8" s="417"/>
      <c r="BV8" s="433"/>
      <c r="BW8" s="436">
        <f>(BX6+BX77+BX47+BS8)*BW6</f>
        <v>0</v>
      </c>
      <c r="BX8" s="431"/>
      <c r="BY8" s="435">
        <f>(BX6+BX77+BX47+BS8)*BY6</f>
        <v>0</v>
      </c>
      <c r="BZ8" s="417"/>
      <c r="CA8" s="417"/>
      <c r="CB8" s="433"/>
      <c r="CC8" s="436">
        <f>(CD6+CD77+CD47+BY8)*CC6</f>
        <v>0</v>
      </c>
      <c r="CD8" s="431"/>
      <c r="CE8" s="435">
        <f>(CD6+CD77+CD47+BY8)*CE6</f>
        <v>0</v>
      </c>
      <c r="CF8" s="433"/>
      <c r="CG8" s="417"/>
      <c r="CH8" s="433"/>
      <c r="CI8" s="436">
        <f>(CJ6+CJ77+CJ47+CE8)*CI6</f>
        <v>0</v>
      </c>
      <c r="CJ8" s="431"/>
      <c r="CK8" s="417"/>
      <c r="CL8" s="417"/>
    </row>
    <row r="9" ht="15">
      <c r="A9" s="410"/>
      <c r="B9" s="417"/>
      <c r="C9" s="417"/>
      <c r="D9" s="437"/>
      <c r="E9" s="438">
        <f>(D6+D76+D48+I8)*E6</f>
        <v>0</v>
      </c>
      <c r="F9" s="433"/>
      <c r="G9" s="417"/>
      <c r="H9" s="433"/>
      <c r="I9" s="436">
        <f>(J6+J76+E9+O8+J48)*I6</f>
        <v>0</v>
      </c>
      <c r="J9" s="437"/>
      <c r="K9" s="435">
        <f>(J6+J76+E9+J48+O8)*K6</f>
        <v>0</v>
      </c>
      <c r="L9" s="433"/>
      <c r="M9" s="417"/>
      <c r="N9" s="433"/>
      <c r="O9" s="436">
        <f>(P6+P76+K9+U8+P48)*O6</f>
        <v>0</v>
      </c>
      <c r="P9" s="437"/>
      <c r="Q9" s="435">
        <f>(P6+P76+K9+P48+U8)*Q6</f>
        <v>0</v>
      </c>
      <c r="R9" s="433"/>
      <c r="S9" s="417"/>
      <c r="T9" s="433"/>
      <c r="U9" s="436">
        <f>(V6+V76+Q9+AA8+V48)*U6</f>
        <v>0</v>
      </c>
      <c r="V9" s="437"/>
      <c r="W9" s="435">
        <f>(V6+V76+Q9+V48+AA8)*W6</f>
        <v>0</v>
      </c>
      <c r="X9" s="433"/>
      <c r="Y9" s="417"/>
      <c r="Z9" s="433"/>
      <c r="AA9" s="436">
        <f>(AB6+AB76+W9+AG8+AB48)*AA6</f>
        <v>0</v>
      </c>
      <c r="AB9" s="437"/>
      <c r="AC9" s="435">
        <f>(AB6+AB76+W9+AB48+AG8)*AC6</f>
        <v>0</v>
      </c>
      <c r="AD9" s="433"/>
      <c r="AE9" s="417"/>
      <c r="AF9" s="433"/>
      <c r="AG9" s="436">
        <f>(AH6+AH76+AC9+AM8+AH48)*AG6</f>
        <v>0</v>
      </c>
      <c r="AH9" s="437"/>
      <c r="AI9" s="435">
        <f>(AH6+AH76+AC9+AH48+AM8)*AI6</f>
        <v>0</v>
      </c>
      <c r="AJ9" s="433"/>
      <c r="AK9" s="417"/>
      <c r="AL9" s="433"/>
      <c r="AM9" s="436">
        <f>(AN6+AN76+AI9+AS8+AN48)*AM6</f>
        <v>0</v>
      </c>
      <c r="AN9" s="437"/>
      <c r="AO9" s="435">
        <f>(AN6+AN76+AI9+AN48+AS8)*AO6</f>
        <v>0</v>
      </c>
      <c r="AP9" s="433"/>
      <c r="AQ9" s="417"/>
      <c r="AR9" s="433"/>
      <c r="AS9" s="436">
        <f>(AT6+AT76+AO9+AY8+AT48)*AS6</f>
        <v>0</v>
      </c>
      <c r="AT9" s="437"/>
      <c r="AU9" s="435">
        <f>(AT6+AT76+AO9+AT48+AY8)*AU6</f>
        <v>0</v>
      </c>
      <c r="AV9" s="433"/>
      <c r="AW9" s="417"/>
      <c r="AX9" s="433"/>
      <c r="AY9" s="436">
        <f>(AZ6+AZ76+AU9+BE8+AZ48)*AY6</f>
        <v>0</v>
      </c>
      <c r="AZ9" s="437"/>
      <c r="BA9" s="435">
        <f>(AZ6+AZ76+AU9+AZ48+BE8)*BA6</f>
        <v>0</v>
      </c>
      <c r="BB9" s="433"/>
      <c r="BC9" s="417"/>
      <c r="BD9" s="433"/>
      <c r="BE9" s="436">
        <f>(BF6+BF76+BA9+BK8+BF48)*BE6</f>
        <v>0</v>
      </c>
      <c r="BF9" s="437"/>
      <c r="BG9" s="435">
        <f>(BF6+BF76+BA9+BF48+BK8)*BG6</f>
        <v>0</v>
      </c>
      <c r="BH9" s="433"/>
      <c r="BI9" s="417"/>
      <c r="BJ9" s="433"/>
      <c r="BK9" s="436">
        <f>(BL6+BL76+BG9+BQ8+BL48)*BK6</f>
        <v>0</v>
      </c>
      <c r="BL9" s="437"/>
      <c r="BM9" s="435">
        <f>(BL6+BL76+BG9+BL48+BQ8)*BM6</f>
        <v>0</v>
      </c>
      <c r="BN9" s="433"/>
      <c r="BO9" s="417"/>
      <c r="BP9" s="433"/>
      <c r="BQ9" s="436">
        <f>(BR6+BR76+BM9+BW8+BR48)*BQ6</f>
        <v>0</v>
      </c>
      <c r="BR9" s="437"/>
      <c r="BS9" s="435">
        <f>(BR6+BR76+BM9+BR48+BW8)*BS6</f>
        <v>0</v>
      </c>
      <c r="BT9" s="433"/>
      <c r="BU9" s="417"/>
      <c r="BV9" s="433"/>
      <c r="BW9" s="436">
        <f>(BX6+BX76+BS9+CC8+BX48)*BW6</f>
        <v>0</v>
      </c>
      <c r="BX9" s="437"/>
      <c r="BY9" s="435">
        <f>(BX6+BX76+BS9+BX48+CC8)*BY6</f>
        <v>0</v>
      </c>
      <c r="BZ9" s="417"/>
      <c r="CA9" s="417"/>
      <c r="CB9" s="433"/>
      <c r="CC9" s="436">
        <f>(CD6+CD76+BY9+CI8+CD48)*CC6</f>
        <v>0</v>
      </c>
      <c r="CD9" s="437"/>
      <c r="CE9" s="435">
        <f>(CD6+CD76+BY9+CD48+CI8)*CE6</f>
        <v>0</v>
      </c>
      <c r="CF9" s="433"/>
      <c r="CG9" s="417"/>
      <c r="CH9" s="433"/>
      <c r="CI9" s="436">
        <f>(CJ6+CJ76+CE9+CJ48)*CI6</f>
        <v>0</v>
      </c>
      <c r="CJ9" s="437"/>
      <c r="CK9" s="417"/>
      <c r="CL9" s="417"/>
    </row>
    <row r="10" ht="15">
      <c r="A10" s="410"/>
      <c r="B10" s="417"/>
      <c r="C10" s="417"/>
      <c r="D10" s="437"/>
      <c r="E10" s="438">
        <f>(D6+D75+D49+I9)*E6</f>
        <v>0</v>
      </c>
      <c r="F10" s="433"/>
      <c r="G10" s="417"/>
      <c r="H10" s="433"/>
      <c r="I10" s="436">
        <f>(J6+J75+E10+O9+J49)*I6</f>
        <v>0</v>
      </c>
      <c r="J10" s="437"/>
      <c r="K10" s="435">
        <f>(J6+J75+E10+J49+O9)*K6</f>
        <v>0</v>
      </c>
      <c r="L10" s="433"/>
      <c r="M10" s="417"/>
      <c r="N10" s="433"/>
      <c r="O10" s="436">
        <f>(P6+P75+K10+U9+P49)*O6</f>
        <v>0</v>
      </c>
      <c r="P10" s="437"/>
      <c r="Q10" s="435">
        <f>(P6+P75+K10+P49+U9)*Q6</f>
        <v>0</v>
      </c>
      <c r="R10" s="433"/>
      <c r="S10" s="417"/>
      <c r="T10" s="433"/>
      <c r="U10" s="436">
        <f>(V6+V75+Q10+AA9+V49)*U6</f>
        <v>0</v>
      </c>
      <c r="V10" s="437"/>
      <c r="W10" s="435">
        <f>(V6+V75+Q10+V49+AA9)*W6</f>
        <v>0</v>
      </c>
      <c r="X10" s="433"/>
      <c r="Y10" s="417"/>
      <c r="Z10" s="433"/>
      <c r="AA10" s="436">
        <f>(AB6+AB75+W10+AG9+AB49)*AA6</f>
        <v>0</v>
      </c>
      <c r="AB10" s="437"/>
      <c r="AC10" s="435">
        <f>(AB6+AB75+W10+AB49+AG9)*AC6</f>
        <v>0</v>
      </c>
      <c r="AD10" s="433"/>
      <c r="AE10" s="417"/>
      <c r="AF10" s="433"/>
      <c r="AG10" s="436">
        <f>(AH6+AH75+AC10+AM9+AH49)*AG6</f>
        <v>0</v>
      </c>
      <c r="AH10" s="437"/>
      <c r="AI10" s="435">
        <f>(AH6+AH75+AC10+AH49+AM9)*AI6</f>
        <v>0</v>
      </c>
      <c r="AJ10" s="433"/>
      <c r="AK10" s="417"/>
      <c r="AL10" s="433"/>
      <c r="AM10" s="436">
        <f>(AN6+AN75+AI10+AS9+AN49)*AM6</f>
        <v>0</v>
      </c>
      <c r="AN10" s="437"/>
      <c r="AO10" s="435">
        <f>(AN6+AN75+AI10+AN49+AS9)*AO6</f>
        <v>0</v>
      </c>
      <c r="AP10" s="433"/>
      <c r="AQ10" s="417"/>
      <c r="AR10" s="433"/>
      <c r="AS10" s="436">
        <f>(AT6+AT75+AO10+AY9+AT49)*AS6</f>
        <v>0</v>
      </c>
      <c r="AT10" s="437"/>
      <c r="AU10" s="435">
        <f>(AT6+AT75+AO10+AT49+AY9)*AU6</f>
        <v>0</v>
      </c>
      <c r="AV10" s="433"/>
      <c r="AW10" s="417"/>
      <c r="AX10" s="433"/>
      <c r="AY10" s="436">
        <f>(AZ6+AZ75+AU10+BE9+AZ49)*AY6</f>
        <v>0</v>
      </c>
      <c r="AZ10" s="437"/>
      <c r="BA10" s="435">
        <f>(AZ6+AZ75+AU10+AZ49+BE9)*BA6</f>
        <v>0</v>
      </c>
      <c r="BB10" s="433"/>
      <c r="BC10" s="417"/>
      <c r="BD10" s="433"/>
      <c r="BE10" s="436">
        <f>(BF6+BF75+BA10+BK9+BF49)*BE6</f>
        <v>0</v>
      </c>
      <c r="BF10" s="437"/>
      <c r="BG10" s="435">
        <f>(BF6+BF75+BA10+BF49+BK9)*BG6</f>
        <v>0</v>
      </c>
      <c r="BH10" s="433"/>
      <c r="BI10" s="417"/>
      <c r="BJ10" s="433"/>
      <c r="BK10" s="436">
        <f>(BL6+BL75+BG10+BQ9+BL49)*BK6</f>
        <v>0</v>
      </c>
      <c r="BL10" s="437"/>
      <c r="BM10" s="435">
        <f>(BL6+BL75+BG10+BL49+BQ9)*BM6</f>
        <v>0</v>
      </c>
      <c r="BN10" s="433"/>
      <c r="BO10" s="417"/>
      <c r="BP10" s="433"/>
      <c r="BQ10" s="436">
        <f>(BR6+BR75+BM10+BW9+BR49)*BQ6</f>
        <v>0</v>
      </c>
      <c r="BR10" s="437"/>
      <c r="BS10" s="435">
        <f>(BR6+BR75+BM10+BR49+BW9)*BS6</f>
        <v>0</v>
      </c>
      <c r="BT10" s="433"/>
      <c r="BU10" s="417"/>
      <c r="BV10" s="433"/>
      <c r="BW10" s="436">
        <f>(BX6+BX75+BS10+CC9+BX49)*BW6</f>
        <v>0</v>
      </c>
      <c r="BX10" s="437"/>
      <c r="BY10" s="435">
        <f>(BX6+BX75+BS10+BX49+CC9)*BY6</f>
        <v>0</v>
      </c>
      <c r="BZ10" s="417"/>
      <c r="CA10" s="417"/>
      <c r="CB10" s="433"/>
      <c r="CC10" s="436">
        <f>(CD6+CD75+BY10+CI9+CD49)*CC6</f>
        <v>0</v>
      </c>
      <c r="CD10" s="437"/>
      <c r="CE10" s="435">
        <f>(CD6+CD75+BY10+CD49+CI9)*CE6</f>
        <v>0</v>
      </c>
      <c r="CF10" s="433"/>
      <c r="CG10" s="417"/>
      <c r="CH10" s="433"/>
      <c r="CI10" s="436">
        <f>(CJ6+CJ75+CE10+CJ49)*CI6</f>
        <v>0</v>
      </c>
      <c r="CJ10" s="437"/>
      <c r="CK10" s="417"/>
      <c r="CL10" s="417"/>
    </row>
    <row r="11" ht="15">
      <c r="A11" s="410"/>
      <c r="B11" s="417"/>
      <c r="C11" s="417"/>
      <c r="D11" s="437"/>
      <c r="E11" s="438">
        <f>(D6+D74+D50+I10)*E6</f>
        <v>0</v>
      </c>
      <c r="F11" s="433"/>
      <c r="G11" s="417"/>
      <c r="H11" s="433"/>
      <c r="I11" s="436">
        <f>(J6+J74+E11+O10+J50)*I6</f>
        <v>0</v>
      </c>
      <c r="J11" s="437"/>
      <c r="K11" s="435">
        <f>(J6+J74+E11+J50+O10)*K6</f>
        <v>0</v>
      </c>
      <c r="L11" s="433"/>
      <c r="M11" s="417"/>
      <c r="N11" s="433"/>
      <c r="O11" s="436">
        <f>(P6+P74+K11+U10+P50)*O6</f>
        <v>0</v>
      </c>
      <c r="P11" s="437"/>
      <c r="Q11" s="435">
        <f>(P6+P74+K11+P50+U10)*Q6</f>
        <v>0</v>
      </c>
      <c r="R11" s="433"/>
      <c r="S11" s="417"/>
      <c r="T11" s="433"/>
      <c r="U11" s="436">
        <f>(V6+V74+Q11+AA10+V50)*U6</f>
        <v>0</v>
      </c>
      <c r="V11" s="437"/>
      <c r="W11" s="435">
        <f>(V6+V74+Q11+V50+AA10)*W6</f>
        <v>0</v>
      </c>
      <c r="X11" s="433"/>
      <c r="Y11" s="417"/>
      <c r="Z11" s="433"/>
      <c r="AA11" s="436">
        <f>(AB6+AB74+W11+AG10+AB50)*AA6</f>
        <v>0</v>
      </c>
      <c r="AB11" s="437"/>
      <c r="AC11" s="435">
        <f>(AB6+AB74+W11+AB50+AG10)*AC6</f>
        <v>0</v>
      </c>
      <c r="AD11" s="433"/>
      <c r="AE11" s="417"/>
      <c r="AF11" s="433"/>
      <c r="AG11" s="436">
        <f>(AH6+AH74+AC11+AM10+AH50)*AG6</f>
        <v>0</v>
      </c>
      <c r="AH11" s="437"/>
      <c r="AI11" s="435">
        <f>(AH6+AH74+AC11+AH50+AM10)*AI6</f>
        <v>0</v>
      </c>
      <c r="AJ11" s="433"/>
      <c r="AK11" s="417"/>
      <c r="AL11" s="433"/>
      <c r="AM11" s="436">
        <f>(AN6+AN74+AI11+AS10+AN50)*AM6</f>
        <v>0</v>
      </c>
      <c r="AN11" s="437"/>
      <c r="AO11" s="435">
        <f>(AN6+AN74+AI11+AN50+AS10)*AO6</f>
        <v>0</v>
      </c>
      <c r="AP11" s="433"/>
      <c r="AQ11" s="417"/>
      <c r="AR11" s="433"/>
      <c r="AS11" s="436">
        <f>(AT6+AT74+AO11+AY10+AT50)*AS6</f>
        <v>0</v>
      </c>
      <c r="AT11" s="437"/>
      <c r="AU11" s="435">
        <f>(AT6+AT74+AO11+AT50+AY10)*AU6</f>
        <v>0</v>
      </c>
      <c r="AV11" s="433"/>
      <c r="AW11" s="417"/>
      <c r="AX11" s="433"/>
      <c r="AY11" s="436">
        <f>(AZ6+AZ74+AU11+BE10+AZ50)*AY6</f>
        <v>0</v>
      </c>
      <c r="AZ11" s="437"/>
      <c r="BA11" s="435">
        <f>(AZ6+AZ74+AU11+AZ50+BE10)*BA6</f>
        <v>0</v>
      </c>
      <c r="BB11" s="433"/>
      <c r="BC11" s="417"/>
      <c r="BD11" s="433"/>
      <c r="BE11" s="436">
        <f>(BF6+BF74+BA11+BK10+BF50)*BE6</f>
        <v>0</v>
      </c>
      <c r="BF11" s="437"/>
      <c r="BG11" s="435">
        <f>(BF6+BF74+BA11+BF50+BK10)*BG6</f>
        <v>0</v>
      </c>
      <c r="BH11" s="433"/>
      <c r="BI11" s="417"/>
      <c r="BJ11" s="433"/>
      <c r="BK11" s="436">
        <f>(BL6+BL74+BG11+BQ10+BL50)*BK6</f>
        <v>0</v>
      </c>
      <c r="BL11" s="437"/>
      <c r="BM11" s="435">
        <f>(BL6+BL74+BG11+BL50+BQ10)*BM6</f>
        <v>0</v>
      </c>
      <c r="BN11" s="433"/>
      <c r="BO11" s="417"/>
      <c r="BP11" s="433"/>
      <c r="BQ11" s="436">
        <f>(BR6+BR74+BM11+BW10+BR50)*BQ6</f>
        <v>0</v>
      </c>
      <c r="BR11" s="437"/>
      <c r="BS11" s="435">
        <f>(BR6+BR74+BM11+BR50+BW10)*BS6</f>
        <v>0</v>
      </c>
      <c r="BT11" s="433"/>
      <c r="BU11" s="417"/>
      <c r="BV11" s="433"/>
      <c r="BW11" s="436">
        <f>(BX6+BX74+BS11+CC10+BX50)*BW6</f>
        <v>0</v>
      </c>
      <c r="BX11" s="437"/>
      <c r="BY11" s="435">
        <f>(BX6+BX74+BS11+BX50+CC10)*BY6</f>
        <v>0</v>
      </c>
      <c r="BZ11" s="417"/>
      <c r="CA11" s="417"/>
      <c r="CB11" s="433"/>
      <c r="CC11" s="436">
        <f>(CD6+CD74+BY11+CI10+CD50)*CC6</f>
        <v>0</v>
      </c>
      <c r="CD11" s="437"/>
      <c r="CE11" s="435">
        <f>(CD6+CD74+BY11+CD50+CI10)*CE6</f>
        <v>0</v>
      </c>
      <c r="CF11" s="433"/>
      <c r="CG11" s="417"/>
      <c r="CH11" s="433"/>
      <c r="CI11" s="436">
        <f>(CJ6+CJ74+CE11+CJ50)*CI6</f>
        <v>0</v>
      </c>
      <c r="CJ11" s="437"/>
      <c r="CK11" s="417"/>
      <c r="CL11" s="417"/>
    </row>
    <row r="12" ht="15">
      <c r="A12" s="410"/>
      <c r="B12" s="417"/>
      <c r="C12" s="417"/>
      <c r="D12" s="437"/>
      <c r="E12" s="438">
        <f>(D6+D73+D51+I11)*E6</f>
        <v>0</v>
      </c>
      <c r="F12" s="433"/>
      <c r="G12" s="417"/>
      <c r="H12" s="433"/>
      <c r="I12" s="436">
        <f>(J6+J73+E12+O11+J51)*I6</f>
        <v>0</v>
      </c>
      <c r="J12" s="437"/>
      <c r="K12" s="435">
        <f>(J6+J73+E12+J51+O11)*K6</f>
        <v>0</v>
      </c>
      <c r="L12" s="433"/>
      <c r="M12" s="417"/>
      <c r="N12" s="433"/>
      <c r="O12" s="436">
        <f>(P6+P73+K12+U11+P51)*O6</f>
        <v>0</v>
      </c>
      <c r="P12" s="437"/>
      <c r="Q12" s="435">
        <f>(P6+P73+K12+P51+U11)*Q6</f>
        <v>0</v>
      </c>
      <c r="R12" s="433"/>
      <c r="S12" s="417"/>
      <c r="T12" s="433"/>
      <c r="U12" s="436">
        <f>(V6+V73+Q12+AA11+V51)*U6</f>
        <v>0</v>
      </c>
      <c r="V12" s="437"/>
      <c r="W12" s="435">
        <f>(V6+V73+Q12+V51+AA11)*W6</f>
        <v>0</v>
      </c>
      <c r="X12" s="433"/>
      <c r="Y12" s="417"/>
      <c r="Z12" s="433"/>
      <c r="AA12" s="436">
        <f>(AB6+AB73+W12+AG11+AB51)*AA6</f>
        <v>0</v>
      </c>
      <c r="AB12" s="437"/>
      <c r="AC12" s="435">
        <f>(AB6+AB73+W12+AB51+AG11)*AC6</f>
        <v>0</v>
      </c>
      <c r="AD12" s="433"/>
      <c r="AE12" s="417"/>
      <c r="AF12" s="433"/>
      <c r="AG12" s="436">
        <f>(AH6+AH73+AC12+AM11+AH51)*AG6</f>
        <v>0</v>
      </c>
      <c r="AH12" s="437"/>
      <c r="AI12" s="435">
        <f>(AH6+AH73+AC12+AH51+AM11)*AI6</f>
        <v>0</v>
      </c>
      <c r="AJ12" s="433"/>
      <c r="AK12" s="417"/>
      <c r="AL12" s="433"/>
      <c r="AM12" s="436">
        <f>(AN6+AN73+AI12+AS11+AN51)*AM6</f>
        <v>0</v>
      </c>
      <c r="AN12" s="437"/>
      <c r="AO12" s="435">
        <f>(AN6+AN73+AI12+AN51+AS11)*AO6</f>
        <v>0</v>
      </c>
      <c r="AP12" s="433"/>
      <c r="AQ12" s="417"/>
      <c r="AR12" s="433"/>
      <c r="AS12" s="436">
        <f>(AT6+AT73+AO12+AY11+AT51)*AS6</f>
        <v>0</v>
      </c>
      <c r="AT12" s="437"/>
      <c r="AU12" s="435">
        <f>(AT6+AT73+AO12+AT51+AY11)*AU6</f>
        <v>0</v>
      </c>
      <c r="AV12" s="433"/>
      <c r="AW12" s="417"/>
      <c r="AX12" s="433"/>
      <c r="AY12" s="436">
        <f>(AZ6+AZ73+AU12+BE11+AZ51)*AY6</f>
        <v>0</v>
      </c>
      <c r="AZ12" s="437"/>
      <c r="BA12" s="435">
        <f>(AZ6+AZ73+AU12+AZ51+BE11)*BA6</f>
        <v>0</v>
      </c>
      <c r="BB12" s="433"/>
      <c r="BC12" s="417"/>
      <c r="BD12" s="433"/>
      <c r="BE12" s="436">
        <f>(BF6+BF73+BA12+BK11+BF51)*BE6</f>
        <v>0</v>
      </c>
      <c r="BF12" s="437"/>
      <c r="BG12" s="435">
        <f>(BF6+BF73+BA12+BF51+BK11)*BG6</f>
        <v>0</v>
      </c>
      <c r="BH12" s="433"/>
      <c r="BI12" s="417"/>
      <c r="BJ12" s="433"/>
      <c r="BK12" s="436">
        <f>(BL6+BL73+BG12+BQ11+BL51)*BK6</f>
        <v>0</v>
      </c>
      <c r="BL12" s="437"/>
      <c r="BM12" s="435">
        <f>(BL6+BL73+BG12+BL51+BQ11)*BM6</f>
        <v>0</v>
      </c>
      <c r="BN12" s="433"/>
      <c r="BO12" s="417"/>
      <c r="BP12" s="433"/>
      <c r="BQ12" s="436">
        <f>(BR6+BR73+BM12+BW11+BR51)*BQ6</f>
        <v>0</v>
      </c>
      <c r="BR12" s="437"/>
      <c r="BS12" s="435">
        <f>(BR6+BR73+BM12+BR51+BW11)*BS6</f>
        <v>0</v>
      </c>
      <c r="BT12" s="433"/>
      <c r="BU12" s="417"/>
      <c r="BV12" s="433"/>
      <c r="BW12" s="436">
        <f>(BX6+BX73+BS12+CC11+BX51)*BW6</f>
        <v>0</v>
      </c>
      <c r="BX12" s="437"/>
      <c r="BY12" s="435">
        <f>(BX6+BX73+BS12+BX51+CC11)*BY6</f>
        <v>0</v>
      </c>
      <c r="BZ12" s="417"/>
      <c r="CA12" s="417"/>
      <c r="CB12" s="433"/>
      <c r="CC12" s="436">
        <f>(CD6+CD73+BY12+CI11+CD51)*CC6</f>
        <v>0</v>
      </c>
      <c r="CD12" s="437"/>
      <c r="CE12" s="435">
        <f>(CD6+CD73+BY12+CD51+CI11)*CE6</f>
        <v>0</v>
      </c>
      <c r="CF12" s="433"/>
      <c r="CG12" s="417"/>
      <c r="CH12" s="433"/>
      <c r="CI12" s="436">
        <f>(CJ6+CJ73+CE12+CJ51)*CI6</f>
        <v>0</v>
      </c>
      <c r="CJ12" s="437"/>
      <c r="CK12" s="417"/>
      <c r="CL12" s="417"/>
    </row>
    <row r="13" ht="15">
      <c r="A13" s="410"/>
      <c r="B13" s="417"/>
      <c r="C13" s="417"/>
      <c r="D13" s="437"/>
      <c r="E13" s="438">
        <f>(D6+D72+D52+I12)*E6</f>
        <v>0</v>
      </c>
      <c r="F13" s="433"/>
      <c r="G13" s="417"/>
      <c r="H13" s="433"/>
      <c r="I13" s="436">
        <f>(J6+J72+E13+O12+J52)*I6</f>
        <v>0</v>
      </c>
      <c r="J13" s="437"/>
      <c r="K13" s="435">
        <f>(J6+J72+E13+J52+O12)*K6</f>
        <v>0</v>
      </c>
      <c r="L13" s="433"/>
      <c r="M13" s="417"/>
      <c r="N13" s="433"/>
      <c r="O13" s="436">
        <f>(P6+P72+K13+U12+P52)*O6</f>
        <v>0</v>
      </c>
      <c r="P13" s="437"/>
      <c r="Q13" s="435">
        <f>(P6+P72+K13+P52+U12)*Q6</f>
        <v>0</v>
      </c>
      <c r="R13" s="433"/>
      <c r="S13" s="417"/>
      <c r="T13" s="433"/>
      <c r="U13" s="436">
        <f>(V6+V72+Q13+AA12+V52)*U6</f>
        <v>0</v>
      </c>
      <c r="V13" s="437"/>
      <c r="W13" s="435">
        <f>(V6+V72+Q13+V52+AA12)*W6</f>
        <v>0</v>
      </c>
      <c r="X13" s="433"/>
      <c r="Y13" s="417"/>
      <c r="Z13" s="433"/>
      <c r="AA13" s="436">
        <f>(AB6+AB72+W13+AG12+AB52)*AA6</f>
        <v>0</v>
      </c>
      <c r="AB13" s="437"/>
      <c r="AC13" s="435">
        <f>(AB6+AB72+W13+AB52+AG12)*AC6</f>
        <v>0</v>
      </c>
      <c r="AD13" s="433"/>
      <c r="AE13" s="417"/>
      <c r="AF13" s="433"/>
      <c r="AG13" s="436">
        <f>(AH6+AH72+AC13+AM12+AH52)*AG6</f>
        <v>0</v>
      </c>
      <c r="AH13" s="437"/>
      <c r="AI13" s="435">
        <f>(AH6+AH72+AC13+AH52+AM12)*AI6</f>
        <v>0</v>
      </c>
      <c r="AJ13" s="433"/>
      <c r="AK13" s="417"/>
      <c r="AL13" s="433"/>
      <c r="AM13" s="436">
        <f>(AN6+AN72+AI13+AS12+AN52)*AM6</f>
        <v>0</v>
      </c>
      <c r="AN13" s="437"/>
      <c r="AO13" s="435">
        <f>(AN6+AN72+AI13+AN52+AS12)*AO6</f>
        <v>0</v>
      </c>
      <c r="AP13" s="433"/>
      <c r="AQ13" s="417"/>
      <c r="AR13" s="433"/>
      <c r="AS13" s="436">
        <f>(AT6+AT72+AO13+AY12+AT52)*AS6</f>
        <v>0</v>
      </c>
      <c r="AT13" s="437"/>
      <c r="AU13" s="435">
        <f>(AT6+AT72+AO13+AT52+AY12)*AU6</f>
        <v>0</v>
      </c>
      <c r="AV13" s="433"/>
      <c r="AW13" s="417"/>
      <c r="AX13" s="433"/>
      <c r="AY13" s="436">
        <f>(AZ6+AZ72+AU13+BE12+AZ52)*AY6</f>
        <v>0</v>
      </c>
      <c r="AZ13" s="437"/>
      <c r="BA13" s="435">
        <f>(AZ6+AZ72+AU13+AZ52+BE12)*BA6</f>
        <v>0</v>
      </c>
      <c r="BB13" s="433"/>
      <c r="BC13" s="417"/>
      <c r="BD13" s="433"/>
      <c r="BE13" s="436">
        <f>(BF6+BF72+BA13+BK12+BF52)*BE6</f>
        <v>0</v>
      </c>
      <c r="BF13" s="437"/>
      <c r="BG13" s="435">
        <f>(BF6+BF72+BA13+BF52+BK12)*BG6</f>
        <v>0</v>
      </c>
      <c r="BH13" s="433"/>
      <c r="BI13" s="417"/>
      <c r="BJ13" s="433"/>
      <c r="BK13" s="436">
        <f>(BL6+BL72+BG13+BQ12+BL52)*BK6</f>
        <v>0</v>
      </c>
      <c r="BL13" s="437"/>
      <c r="BM13" s="435">
        <f>(BL6+BL72+BG13+BL52+BQ12)*BM6</f>
        <v>0</v>
      </c>
      <c r="BN13" s="433"/>
      <c r="BO13" s="417"/>
      <c r="BP13" s="433"/>
      <c r="BQ13" s="436">
        <f>(BR6+BR72+BM13+BW12+BR52)*BQ6</f>
        <v>0</v>
      </c>
      <c r="BR13" s="437"/>
      <c r="BS13" s="435">
        <f>(BR6+BR72+BM13+BR52+BW12)*BS6</f>
        <v>0</v>
      </c>
      <c r="BT13" s="433"/>
      <c r="BU13" s="417"/>
      <c r="BV13" s="433"/>
      <c r="BW13" s="436">
        <f>(BX6+BX72+BS13+CC12+BX52)*BW6</f>
        <v>0</v>
      </c>
      <c r="BX13" s="437"/>
      <c r="BY13" s="435">
        <f>(BX6+BX72+BS13+BX52+CC12)*BY6</f>
        <v>0</v>
      </c>
      <c r="BZ13" s="417"/>
      <c r="CA13" s="417"/>
      <c r="CB13" s="433"/>
      <c r="CC13" s="436">
        <f>(CD6+CD72+BY13+CI12+CD52)*CC6</f>
        <v>0</v>
      </c>
      <c r="CD13" s="437"/>
      <c r="CE13" s="435">
        <f>(CD6+CD72+BY13+CD52+CI12)*CE6</f>
        <v>0</v>
      </c>
      <c r="CF13" s="433"/>
      <c r="CG13" s="417"/>
      <c r="CH13" s="433"/>
      <c r="CI13" s="436">
        <f>(CJ6+CJ72+CE13+CJ52)*CI6</f>
        <v>0</v>
      </c>
      <c r="CJ13" s="437"/>
      <c r="CK13" s="417"/>
      <c r="CL13" s="417"/>
    </row>
    <row r="14" ht="15">
      <c r="A14" s="410"/>
      <c r="B14" s="417"/>
      <c r="C14" s="417"/>
      <c r="D14" s="437"/>
      <c r="E14" s="438">
        <f>(D6+D71+D53+I13)*E6</f>
        <v>0</v>
      </c>
      <c r="F14" s="433"/>
      <c r="G14" s="417"/>
      <c r="H14" s="433"/>
      <c r="I14" s="436">
        <f>(J6+J71+E14+O13+J53)*I6</f>
        <v>0</v>
      </c>
      <c r="J14" s="437"/>
      <c r="K14" s="435">
        <f>(J6+J71+E14+J53+O13)*K6</f>
        <v>0</v>
      </c>
      <c r="L14" s="433"/>
      <c r="M14" s="417"/>
      <c r="N14" s="433"/>
      <c r="O14" s="436">
        <f>(P6+P71+K14+U13+P53)*O6</f>
        <v>0</v>
      </c>
      <c r="P14" s="437"/>
      <c r="Q14" s="435">
        <f>(P6+P71+K14+P53+U13)*Q6</f>
        <v>0</v>
      </c>
      <c r="R14" s="433"/>
      <c r="S14" s="417"/>
      <c r="T14" s="433"/>
      <c r="U14" s="436">
        <f>(V6+V71+Q14+AA13+V53)*U6</f>
        <v>0</v>
      </c>
      <c r="V14" s="437"/>
      <c r="W14" s="435">
        <f>(V6+V71+Q14+V53+AA13)*W6</f>
        <v>0</v>
      </c>
      <c r="X14" s="433"/>
      <c r="Y14" s="417"/>
      <c r="Z14" s="433"/>
      <c r="AA14" s="436">
        <f>(AB6+AB71+W14+AG13+AB53)*AA6</f>
        <v>0</v>
      </c>
      <c r="AB14" s="437"/>
      <c r="AC14" s="435">
        <f>(AB6+AB71+W14+AB53+AG13)*AC6</f>
        <v>0</v>
      </c>
      <c r="AD14" s="433"/>
      <c r="AE14" s="417"/>
      <c r="AF14" s="433"/>
      <c r="AG14" s="436">
        <f>(AH6+AH71+AC14+AM13+AH53)*AG6</f>
        <v>0</v>
      </c>
      <c r="AH14" s="437"/>
      <c r="AI14" s="435">
        <f>(AH6+AH71+AC14+AH53+AM13)*AI6</f>
        <v>0</v>
      </c>
      <c r="AJ14" s="433"/>
      <c r="AK14" s="417"/>
      <c r="AL14" s="433"/>
      <c r="AM14" s="436">
        <f>(AN6+AN71+AI14+AS13+AN53)*AM6</f>
        <v>0</v>
      </c>
      <c r="AN14" s="437"/>
      <c r="AO14" s="435">
        <f>(AN6+AN71+AI14+AN53+AS13)*AO6</f>
        <v>0</v>
      </c>
      <c r="AP14" s="433"/>
      <c r="AQ14" s="417"/>
      <c r="AR14" s="433"/>
      <c r="AS14" s="436">
        <f>(AT6+AT71+AO14+AY13+AT53)*AS6</f>
        <v>0</v>
      </c>
      <c r="AT14" s="437"/>
      <c r="AU14" s="435">
        <f>(AT6+AT71+AO14+AT53+AY13)*AU6</f>
        <v>0</v>
      </c>
      <c r="AV14" s="433"/>
      <c r="AW14" s="417"/>
      <c r="AX14" s="433"/>
      <c r="AY14" s="436">
        <f>(AZ6+AZ71+AU14+BE13+AZ53)*AY6</f>
        <v>0</v>
      </c>
      <c r="AZ14" s="437"/>
      <c r="BA14" s="435">
        <f>(AZ6+AZ71+AU14+AZ53+BE13)*BA6</f>
        <v>0</v>
      </c>
      <c r="BB14" s="433"/>
      <c r="BC14" s="417"/>
      <c r="BD14" s="433"/>
      <c r="BE14" s="436">
        <f>(BF6+BF71+BA14+BK13+BF53)*BE6</f>
        <v>0</v>
      </c>
      <c r="BF14" s="437"/>
      <c r="BG14" s="435">
        <f>(BF6+BF71+BA14+BF53+BK13)*BG6</f>
        <v>0</v>
      </c>
      <c r="BH14" s="433"/>
      <c r="BI14" s="417"/>
      <c r="BJ14" s="433"/>
      <c r="BK14" s="436">
        <f>(BL6+BL71+BG14+BQ13+BL53)*BK6</f>
        <v>0</v>
      </c>
      <c r="BL14" s="437"/>
      <c r="BM14" s="435">
        <f>(BL6+BL71+BG14+BL53+BQ13)*BM6</f>
        <v>0</v>
      </c>
      <c r="BN14" s="433"/>
      <c r="BO14" s="417"/>
      <c r="BP14" s="433"/>
      <c r="BQ14" s="436">
        <f>(BR6+BR71+BM14+BW13+BR53)*BQ6</f>
        <v>0</v>
      </c>
      <c r="BR14" s="437"/>
      <c r="BS14" s="435">
        <f>(BR6+BR71+BM14+BR53+BW13)*BS6</f>
        <v>0</v>
      </c>
      <c r="BT14" s="433"/>
      <c r="BU14" s="417"/>
      <c r="BV14" s="433"/>
      <c r="BW14" s="436">
        <f>(BX6+BX71+BS14+CC13+BX53)*BW6</f>
        <v>0</v>
      </c>
      <c r="BX14" s="437"/>
      <c r="BY14" s="435">
        <f>(BX6+BX71+BS14+BX53+CC13)*BY6</f>
        <v>0</v>
      </c>
      <c r="BZ14" s="417"/>
      <c r="CA14" s="417"/>
      <c r="CB14" s="433"/>
      <c r="CC14" s="436">
        <f>(CD6+CD71+BY14+CI13+CD53)*CC6</f>
        <v>0</v>
      </c>
      <c r="CD14" s="437"/>
      <c r="CE14" s="435">
        <f>(CD6+CD71+BY14+CD53+CI13)*CE6</f>
        <v>0</v>
      </c>
      <c r="CF14" s="433"/>
      <c r="CG14" s="417"/>
      <c r="CH14" s="433"/>
      <c r="CI14" s="436">
        <f>(CJ6+CJ71+CE14+CJ53)*CI6</f>
        <v>0</v>
      </c>
      <c r="CJ14" s="437"/>
      <c r="CK14" s="417"/>
      <c r="CL14" s="417"/>
    </row>
    <row r="15" ht="15">
      <c r="A15" s="410"/>
      <c r="B15" s="417"/>
      <c r="C15" s="417"/>
      <c r="D15" s="437"/>
      <c r="E15" s="438">
        <f>(D6+D70+D54+I14)*E6</f>
        <v>0</v>
      </c>
      <c r="F15" s="433"/>
      <c r="G15" s="417"/>
      <c r="H15" s="433"/>
      <c r="I15" s="436">
        <f>(J6+J70+E15+O14+J54)*I6</f>
        <v>0</v>
      </c>
      <c r="J15" s="437"/>
      <c r="K15" s="435">
        <f>(J6+J70+E15+J54+O14)*K6</f>
        <v>0</v>
      </c>
      <c r="L15" s="433"/>
      <c r="M15" s="417"/>
      <c r="N15" s="433"/>
      <c r="O15" s="436">
        <f>(P6+P70+K15+U14+P54)*O6</f>
        <v>0</v>
      </c>
      <c r="P15" s="437"/>
      <c r="Q15" s="435">
        <f>(P6+P70+K15+P54+U14)*Q6</f>
        <v>0</v>
      </c>
      <c r="R15" s="433"/>
      <c r="S15" s="417"/>
      <c r="T15" s="433"/>
      <c r="U15" s="436">
        <f>(V6+V70+Q15+AA14+V54)*U6</f>
        <v>0</v>
      </c>
      <c r="V15" s="437"/>
      <c r="W15" s="435">
        <f>(V6+V70+Q15+V54+AA14)*W6</f>
        <v>0</v>
      </c>
      <c r="X15" s="433"/>
      <c r="Y15" s="417"/>
      <c r="Z15" s="433"/>
      <c r="AA15" s="436">
        <f>(AB6+AB70+W15+AG14+AB54)*AA6</f>
        <v>0</v>
      </c>
      <c r="AB15" s="437"/>
      <c r="AC15" s="435">
        <f>(AB6+AB70+W15+AB54+AG14)*AC6</f>
        <v>0</v>
      </c>
      <c r="AD15" s="433"/>
      <c r="AE15" s="417"/>
      <c r="AF15" s="433"/>
      <c r="AG15" s="436">
        <f>(AH6+AH70+AC15+AM14+AH54)*AG6</f>
        <v>0</v>
      </c>
      <c r="AH15" s="437"/>
      <c r="AI15" s="435">
        <f>(AH6+AH70+AC15+AH54+AM14)*AI6</f>
        <v>0</v>
      </c>
      <c r="AJ15" s="433"/>
      <c r="AK15" s="417"/>
      <c r="AL15" s="433"/>
      <c r="AM15" s="436">
        <f>(AN6+AN70+AI15+AS14+AN54)*AM6</f>
        <v>0</v>
      </c>
      <c r="AN15" s="437"/>
      <c r="AO15" s="435">
        <f>(AN6+AN70+AI15+AN54+AS14)*AO6</f>
        <v>0</v>
      </c>
      <c r="AP15" s="433"/>
      <c r="AQ15" s="417"/>
      <c r="AR15" s="433"/>
      <c r="AS15" s="436">
        <f>(AT6+AT70+AO15+AY14+AT54)*AS6</f>
        <v>0</v>
      </c>
      <c r="AT15" s="437"/>
      <c r="AU15" s="435">
        <f>(AT6+AT70+AO15+AT54+AY14)*AU6</f>
        <v>0</v>
      </c>
      <c r="AV15" s="433"/>
      <c r="AW15" s="417"/>
      <c r="AX15" s="433"/>
      <c r="AY15" s="436">
        <f>(AZ6+AZ70+AU15+BE14+AZ54)*AY6</f>
        <v>0</v>
      </c>
      <c r="AZ15" s="437"/>
      <c r="BA15" s="435">
        <f>(AZ6+AZ70+AU15+AZ54+BE14)*BA6</f>
        <v>0</v>
      </c>
      <c r="BB15" s="433"/>
      <c r="BC15" s="417"/>
      <c r="BD15" s="433"/>
      <c r="BE15" s="436">
        <f>(BF6+BF70+BA15+BK14+BF54)*BE6</f>
        <v>0</v>
      </c>
      <c r="BF15" s="437"/>
      <c r="BG15" s="435">
        <f>(BF6+BF70+BA15+BF54+BK14)*BG6</f>
        <v>0</v>
      </c>
      <c r="BH15" s="433"/>
      <c r="BI15" s="417"/>
      <c r="BJ15" s="433"/>
      <c r="BK15" s="436">
        <f>(BL6+BL70+BG15+BQ14+BL54)*BK6</f>
        <v>0</v>
      </c>
      <c r="BL15" s="437"/>
      <c r="BM15" s="435">
        <f>(BL6+BL70+BG15+BL54+BQ14)*BM6</f>
        <v>0</v>
      </c>
      <c r="BN15" s="433"/>
      <c r="BO15" s="417"/>
      <c r="BP15" s="433"/>
      <c r="BQ15" s="436">
        <f>(BR6+BR70+BM15+BW14+BR54)*BQ6</f>
        <v>0</v>
      </c>
      <c r="BR15" s="437"/>
      <c r="BS15" s="435">
        <f>(BR6+BR70+BM15+BR54+BW14)*BS6</f>
        <v>0</v>
      </c>
      <c r="BT15" s="433"/>
      <c r="BU15" s="417"/>
      <c r="BV15" s="433"/>
      <c r="BW15" s="436">
        <f>(BX6+BX70+BS15+CC14+BX54)*BW6</f>
        <v>0</v>
      </c>
      <c r="BX15" s="437"/>
      <c r="BY15" s="435">
        <f>(BX6+BX70+BS15+BX54+CC14)*BY6</f>
        <v>0</v>
      </c>
      <c r="BZ15" s="417"/>
      <c r="CA15" s="417"/>
      <c r="CB15" s="433"/>
      <c r="CC15" s="436">
        <f>(CD6+CD70+BY15+CI14+CD54)*CC6</f>
        <v>0</v>
      </c>
      <c r="CD15" s="437"/>
      <c r="CE15" s="435">
        <f>(CD6+CD70+BY15+CD54+CI14)*CE6</f>
        <v>0</v>
      </c>
      <c r="CF15" s="433"/>
      <c r="CG15" s="417"/>
      <c r="CH15" s="433"/>
      <c r="CI15" s="436">
        <f>(CJ6+CJ70+CE15+CJ54)*CI6</f>
        <v>0</v>
      </c>
      <c r="CJ15" s="437"/>
      <c r="CK15" s="417"/>
      <c r="CL15" s="417"/>
    </row>
    <row r="16" ht="15">
      <c r="A16" s="410"/>
      <c r="B16" s="417"/>
      <c r="C16" s="417"/>
      <c r="D16" s="437"/>
      <c r="E16" s="438">
        <f>(D6+D69+D55+I15)*E6</f>
        <v>0</v>
      </c>
      <c r="F16" s="433"/>
      <c r="G16" s="417"/>
      <c r="H16" s="433"/>
      <c r="I16" s="436">
        <f>(J6+J69+E16+O15+J55)*I6</f>
        <v>0</v>
      </c>
      <c r="J16" s="437"/>
      <c r="K16" s="435">
        <f>(J6+J69+E16+J55+O15)*K6</f>
        <v>0</v>
      </c>
      <c r="L16" s="433"/>
      <c r="M16" s="417"/>
      <c r="N16" s="433"/>
      <c r="O16" s="436">
        <f>(P6+P69+K16+U15+P55)*O6</f>
        <v>0</v>
      </c>
      <c r="P16" s="437"/>
      <c r="Q16" s="435">
        <f>(P6+P69+K16+P55+U15)*Q6</f>
        <v>0</v>
      </c>
      <c r="R16" s="433"/>
      <c r="S16" s="417"/>
      <c r="T16" s="433"/>
      <c r="U16" s="436">
        <f>(V6+V69+Q16+AA15+V55)*U6</f>
        <v>0</v>
      </c>
      <c r="V16" s="437"/>
      <c r="W16" s="435">
        <f>(V6+V69+Q16+V55+AA15)*W6</f>
        <v>0</v>
      </c>
      <c r="X16" s="433"/>
      <c r="Y16" s="417"/>
      <c r="Z16" s="433"/>
      <c r="AA16" s="436">
        <f>(AB6+AB69+W16+AG15+AB55)*AA6</f>
        <v>0</v>
      </c>
      <c r="AB16" s="437"/>
      <c r="AC16" s="435">
        <f>(AB6+AB69+W16+AB55+AG15)*AC6</f>
        <v>0</v>
      </c>
      <c r="AD16" s="433"/>
      <c r="AE16" s="417"/>
      <c r="AF16" s="433"/>
      <c r="AG16" s="436">
        <f>(AH6+AH69+AC16+AM15+AH55)*AG6</f>
        <v>0</v>
      </c>
      <c r="AH16" s="437"/>
      <c r="AI16" s="435">
        <f>(AH6+AH69+AC16+AH55+AM15)*AI6</f>
        <v>0</v>
      </c>
      <c r="AJ16" s="433"/>
      <c r="AK16" s="417"/>
      <c r="AL16" s="433"/>
      <c r="AM16" s="436">
        <f>(AN6+AN69+AI16+AS15+AN55)*AM6</f>
        <v>0</v>
      </c>
      <c r="AN16" s="437"/>
      <c r="AO16" s="435">
        <f>(AN6+AN69+AI16+AN55+AS15)*AO6</f>
        <v>0</v>
      </c>
      <c r="AP16" s="433"/>
      <c r="AQ16" s="417"/>
      <c r="AR16" s="433"/>
      <c r="AS16" s="436">
        <f>(AT6+AT69+AO16+AY15+AT55)*AS6</f>
        <v>0</v>
      </c>
      <c r="AT16" s="437"/>
      <c r="AU16" s="435">
        <f>(AT6+AT69+AO16+AT55+AY15)*AU6</f>
        <v>0</v>
      </c>
      <c r="AV16" s="433"/>
      <c r="AW16" s="417"/>
      <c r="AX16" s="433"/>
      <c r="AY16" s="436">
        <f>(AZ6+AZ69+AU16+BE15+AZ55)*AY6</f>
        <v>0</v>
      </c>
      <c r="AZ16" s="437"/>
      <c r="BA16" s="435">
        <f>(AZ6+AZ69+AU16+AZ55+BE15)*BA6</f>
        <v>0</v>
      </c>
      <c r="BB16" s="433"/>
      <c r="BC16" s="417"/>
      <c r="BD16" s="433"/>
      <c r="BE16" s="436">
        <f>(BF6+BF69+BA16+BK15+BF55)*BE6</f>
        <v>0</v>
      </c>
      <c r="BF16" s="437"/>
      <c r="BG16" s="435">
        <f>(BF6+BF69+BA16+BF55+BK15)*BG6</f>
        <v>0</v>
      </c>
      <c r="BH16" s="433"/>
      <c r="BI16" s="417"/>
      <c r="BJ16" s="433"/>
      <c r="BK16" s="436">
        <f>(BL6+BL69+BG16+BQ15+BL55)*BK6</f>
        <v>0</v>
      </c>
      <c r="BL16" s="437"/>
      <c r="BM16" s="435">
        <f>(BL6+BL69+BG16+BL55+BQ15)*BM6</f>
        <v>0</v>
      </c>
      <c r="BN16" s="433"/>
      <c r="BO16" s="417"/>
      <c r="BP16" s="433"/>
      <c r="BQ16" s="436">
        <f>(BR6+BR69+BM16+BW15+BR55)*BQ6</f>
        <v>0</v>
      </c>
      <c r="BR16" s="437"/>
      <c r="BS16" s="435">
        <f>(BR6+BR69+BM16+BR55+BW15)*BS6</f>
        <v>0</v>
      </c>
      <c r="BT16" s="433"/>
      <c r="BU16" s="417"/>
      <c r="BV16" s="433"/>
      <c r="BW16" s="436">
        <f>(BX6+BX69+BS16+CC15+BX55)*BW6</f>
        <v>0</v>
      </c>
      <c r="BX16" s="437"/>
      <c r="BY16" s="435">
        <f>(BX6+BX69+BS16+BX55+CC15)*BY6</f>
        <v>0</v>
      </c>
      <c r="BZ16" s="417"/>
      <c r="CA16" s="417"/>
      <c r="CB16" s="433"/>
      <c r="CC16" s="436">
        <f>(CD6+CD69+BY16+CI15+CD55)*CC6</f>
        <v>0</v>
      </c>
      <c r="CD16" s="437"/>
      <c r="CE16" s="435">
        <f>(CD6+CD69+BY16+CD55+CI15)*CE6</f>
        <v>0</v>
      </c>
      <c r="CF16" s="433"/>
      <c r="CG16" s="417"/>
      <c r="CH16" s="433"/>
      <c r="CI16" s="436">
        <f>(CJ6+CJ69+CE16+CJ55)*CI6</f>
        <v>0</v>
      </c>
      <c r="CJ16" s="437"/>
      <c r="CK16" s="417"/>
      <c r="CL16" s="417"/>
    </row>
    <row r="17" ht="15">
      <c r="A17" s="410"/>
      <c r="B17" s="417"/>
      <c r="C17" s="417"/>
      <c r="D17" s="437"/>
      <c r="E17" s="438">
        <f>(D6+D68+D56+I16)*E6</f>
        <v>0</v>
      </c>
      <c r="F17" s="433"/>
      <c r="G17" s="417"/>
      <c r="H17" s="433"/>
      <c r="I17" s="436">
        <f>(J6+J68+E17+O16+J56)*I6</f>
        <v>0</v>
      </c>
      <c r="J17" s="437"/>
      <c r="K17" s="435">
        <f>(J6+J68+E17+J56+O16)*K6</f>
        <v>0</v>
      </c>
      <c r="L17" s="433"/>
      <c r="M17" s="417"/>
      <c r="N17" s="433"/>
      <c r="O17" s="436">
        <f>(P6+P68+K17+U16+P56)*O6</f>
        <v>0</v>
      </c>
      <c r="P17" s="437"/>
      <c r="Q17" s="435">
        <f>(P6+P68+K17+P56+U16)*Q6</f>
        <v>0</v>
      </c>
      <c r="R17" s="433"/>
      <c r="S17" s="417"/>
      <c r="T17" s="433"/>
      <c r="U17" s="436">
        <f>(V6+V68+Q17+AA16+V56)*U6</f>
        <v>0</v>
      </c>
      <c r="V17" s="437"/>
      <c r="W17" s="435">
        <f>(V6+V68+Q17+V56+AA16)*W6</f>
        <v>0</v>
      </c>
      <c r="X17" s="433"/>
      <c r="Y17" s="417"/>
      <c r="Z17" s="433"/>
      <c r="AA17" s="436">
        <f>(AB6+AB68+W17+AG16+AB56)*AA6</f>
        <v>0</v>
      </c>
      <c r="AB17" s="437"/>
      <c r="AC17" s="435">
        <f>(AB6+AB68+W17+AB56+AG16)*AC6</f>
        <v>0</v>
      </c>
      <c r="AD17" s="433"/>
      <c r="AE17" s="417"/>
      <c r="AF17" s="433"/>
      <c r="AG17" s="436">
        <f>(AH6+AH68+AC17+AM16+AH56)*AG6</f>
        <v>0</v>
      </c>
      <c r="AH17" s="437"/>
      <c r="AI17" s="435">
        <f>(AH6+AH68+AC17+AH56+AM16)*AI6</f>
        <v>0</v>
      </c>
      <c r="AJ17" s="433"/>
      <c r="AK17" s="417"/>
      <c r="AL17" s="433"/>
      <c r="AM17" s="436">
        <f>(AN6+AN68+AI17+AS16+AN56)*AM6</f>
        <v>0</v>
      </c>
      <c r="AN17" s="437"/>
      <c r="AO17" s="435">
        <f>(AN6+AN68+AI17+AN56+AS16)*AO6</f>
        <v>0</v>
      </c>
      <c r="AP17" s="433"/>
      <c r="AQ17" s="417"/>
      <c r="AR17" s="433"/>
      <c r="AS17" s="436">
        <f>(AT6+AT68+AO17+AY16+AT56)*AS6</f>
        <v>0</v>
      </c>
      <c r="AT17" s="437"/>
      <c r="AU17" s="435">
        <f>(AT6+AT68+AO17+AT56+AY16)*AU6</f>
        <v>0</v>
      </c>
      <c r="AV17" s="433"/>
      <c r="AW17" s="417"/>
      <c r="AX17" s="433"/>
      <c r="AY17" s="436">
        <f>(AZ6+AZ68+AU17+BE16+AZ56)*AY6</f>
        <v>0</v>
      </c>
      <c r="AZ17" s="437"/>
      <c r="BA17" s="435">
        <f>(AZ6+AZ68+AU17+AZ56+BE16)*BA6</f>
        <v>0</v>
      </c>
      <c r="BB17" s="433"/>
      <c r="BC17" s="417"/>
      <c r="BD17" s="433"/>
      <c r="BE17" s="436">
        <f>(BF6+BF68+BA17+BK16+BF56)*BE6</f>
        <v>0</v>
      </c>
      <c r="BF17" s="437"/>
      <c r="BG17" s="435">
        <f>(BF6+BF68+BA17+BF56+BK16)*BG6</f>
        <v>0</v>
      </c>
      <c r="BH17" s="433"/>
      <c r="BI17" s="417"/>
      <c r="BJ17" s="433"/>
      <c r="BK17" s="436">
        <f>(BL6+BL68+BG17+BQ16+BL56)*BK6</f>
        <v>0</v>
      </c>
      <c r="BL17" s="437"/>
      <c r="BM17" s="435">
        <f>(BL6+BL68+BG17+BL56+BQ16)*BM6</f>
        <v>0</v>
      </c>
      <c r="BN17" s="433"/>
      <c r="BO17" s="417"/>
      <c r="BP17" s="433"/>
      <c r="BQ17" s="436">
        <f>(BR6+BR68+BM17+BW16+BR56)*BQ6</f>
        <v>0</v>
      </c>
      <c r="BR17" s="437"/>
      <c r="BS17" s="435">
        <f>(BR6+BR68+BM17+BR56+BW16)*BS6</f>
        <v>0</v>
      </c>
      <c r="BT17" s="433"/>
      <c r="BU17" s="417"/>
      <c r="BV17" s="433"/>
      <c r="BW17" s="436">
        <f>(BX6+BX68+BS17+CC16+BX56)*BW6</f>
        <v>0</v>
      </c>
      <c r="BX17" s="437"/>
      <c r="BY17" s="435">
        <f>(BX6+BX68+BS17+BX56+CC16)*BY6</f>
        <v>0</v>
      </c>
      <c r="BZ17" s="417"/>
      <c r="CA17" s="417"/>
      <c r="CB17" s="433"/>
      <c r="CC17" s="436">
        <f>(CD6+CD68+BY17+CI16+CD56)*CC6</f>
        <v>0</v>
      </c>
      <c r="CD17" s="437"/>
      <c r="CE17" s="435">
        <f>(CD6+CD68+BY17+CD56+CI16)*CE6</f>
        <v>0</v>
      </c>
      <c r="CF17" s="433"/>
      <c r="CG17" s="417"/>
      <c r="CH17" s="433"/>
      <c r="CI17" s="436">
        <f>(CJ6+CJ68+CE17+CJ56)*CI6</f>
        <v>0</v>
      </c>
      <c r="CJ17" s="437"/>
      <c r="CK17" s="417"/>
      <c r="CL17" s="417"/>
    </row>
    <row r="18" ht="15">
      <c r="A18" s="410"/>
      <c r="B18" s="417"/>
      <c r="C18" s="417"/>
      <c r="D18" s="437"/>
      <c r="E18" s="438">
        <f>(D6+D67+D57+I17)*E6</f>
        <v>0</v>
      </c>
      <c r="F18" s="433"/>
      <c r="G18" s="417"/>
      <c r="H18" s="433"/>
      <c r="I18" s="436">
        <f>(J6+J67+E18+O17+J57)*I6</f>
        <v>0</v>
      </c>
      <c r="J18" s="437"/>
      <c r="K18" s="435">
        <f>(J6+J67+E18+J57+O17)*K6</f>
        <v>0</v>
      </c>
      <c r="L18" s="433"/>
      <c r="M18" s="417"/>
      <c r="N18" s="433"/>
      <c r="O18" s="436">
        <f>(P6+P67+K18+U17+P57)*O6</f>
        <v>0</v>
      </c>
      <c r="P18" s="437"/>
      <c r="Q18" s="435">
        <f>(P6+P67+K18+P57+U17)*Q6</f>
        <v>0</v>
      </c>
      <c r="R18" s="433"/>
      <c r="S18" s="417"/>
      <c r="T18" s="433"/>
      <c r="U18" s="436">
        <f>(V6+V67+Q18+AA17+V57)*U6</f>
        <v>0</v>
      </c>
      <c r="V18" s="437"/>
      <c r="W18" s="435">
        <f>(V6+V67+Q18+V57+AA17)*W6</f>
        <v>0</v>
      </c>
      <c r="X18" s="433"/>
      <c r="Y18" s="417"/>
      <c r="Z18" s="433"/>
      <c r="AA18" s="436">
        <f>(AB6+AB67+W18+AG17+AB57)*AA6</f>
        <v>0</v>
      </c>
      <c r="AB18" s="437"/>
      <c r="AC18" s="435">
        <f>(AB6+AB67+W18+AB57+AG17)*AC6</f>
        <v>0</v>
      </c>
      <c r="AD18" s="433"/>
      <c r="AE18" s="417"/>
      <c r="AF18" s="433"/>
      <c r="AG18" s="436">
        <f>(AH6+AH67+AC18+AM17+AH57)*AG6</f>
        <v>0</v>
      </c>
      <c r="AH18" s="437"/>
      <c r="AI18" s="435">
        <f>(AH6+AH67+AC18+AH57+AM17)*AI6</f>
        <v>0</v>
      </c>
      <c r="AJ18" s="433"/>
      <c r="AK18" s="417"/>
      <c r="AL18" s="433"/>
      <c r="AM18" s="436">
        <f>(AN6+AN67+AI18+AS17+AN57)*AM6</f>
        <v>0</v>
      </c>
      <c r="AN18" s="437"/>
      <c r="AO18" s="435">
        <f>(AN6+AN67+AI18+AN57+AS17)*AO6</f>
        <v>0</v>
      </c>
      <c r="AP18" s="433"/>
      <c r="AQ18" s="417"/>
      <c r="AR18" s="433"/>
      <c r="AS18" s="436">
        <f>(AT6+AT67+AO18+AY17+AT57)*AS6</f>
        <v>0</v>
      </c>
      <c r="AT18" s="437"/>
      <c r="AU18" s="435">
        <f>(AT6+AT67+AO18+AT57+AY17)*AU6</f>
        <v>0</v>
      </c>
      <c r="AV18" s="433"/>
      <c r="AW18" s="417"/>
      <c r="AX18" s="433"/>
      <c r="AY18" s="436">
        <f>(AZ6+AZ67+AU18+BE17+AZ57)*AY6</f>
        <v>0</v>
      </c>
      <c r="AZ18" s="437"/>
      <c r="BA18" s="435">
        <f>(AZ6+AZ67+AU18+AZ57+BE17)*BA6</f>
        <v>0</v>
      </c>
      <c r="BB18" s="433"/>
      <c r="BC18" s="417"/>
      <c r="BD18" s="433"/>
      <c r="BE18" s="436">
        <f>(BF6+BF67+BA18+BK17+BF57)*BE6</f>
        <v>0</v>
      </c>
      <c r="BF18" s="437"/>
      <c r="BG18" s="435">
        <f>(BF6+BF67+BA18+BF57+BK17)*BG6</f>
        <v>0</v>
      </c>
      <c r="BH18" s="433"/>
      <c r="BI18" s="417"/>
      <c r="BJ18" s="433"/>
      <c r="BK18" s="436">
        <f>(BL6+BL67+BG18+BQ17+BL57)*BK6</f>
        <v>0</v>
      </c>
      <c r="BL18" s="437"/>
      <c r="BM18" s="435">
        <f>(BL6+BL67+BG18+BL57+BQ17)*BM6</f>
        <v>0</v>
      </c>
      <c r="BN18" s="433"/>
      <c r="BO18" s="417"/>
      <c r="BP18" s="433"/>
      <c r="BQ18" s="436">
        <f>(BR6+BR67+BM18+BW17+BR57)*BQ6</f>
        <v>0</v>
      </c>
      <c r="BR18" s="437"/>
      <c r="BS18" s="435">
        <f>(BR6+BR67+BM18+BR57+BW17)*BS6</f>
        <v>0</v>
      </c>
      <c r="BT18" s="433"/>
      <c r="BU18" s="417"/>
      <c r="BV18" s="433"/>
      <c r="BW18" s="436">
        <f>(BX6+BX67+BS18+CC17+BX57)*BW6</f>
        <v>0</v>
      </c>
      <c r="BX18" s="437"/>
      <c r="BY18" s="435">
        <f>(BX6+BX67+BS18+BX57+CC17)*BY6</f>
        <v>0</v>
      </c>
      <c r="BZ18" s="417"/>
      <c r="CA18" s="417"/>
      <c r="CB18" s="433"/>
      <c r="CC18" s="436">
        <f>(CD6+CD67+BY18+CI17+CD57)*CC6</f>
        <v>0</v>
      </c>
      <c r="CD18" s="437"/>
      <c r="CE18" s="435">
        <f>(CD6+CD67+BY18+CD57+CI17)*CE6</f>
        <v>0</v>
      </c>
      <c r="CF18" s="433"/>
      <c r="CG18" s="417"/>
      <c r="CH18" s="433"/>
      <c r="CI18" s="436">
        <f>(CJ6+CJ67+CE18+CJ57)*CI6</f>
        <v>0</v>
      </c>
      <c r="CJ18" s="437"/>
      <c r="CK18" s="417"/>
      <c r="CL18" s="417"/>
    </row>
    <row r="19" ht="15">
      <c r="A19" s="410"/>
      <c r="B19" s="417"/>
      <c r="C19" s="417"/>
      <c r="D19" s="437"/>
      <c r="E19" s="438">
        <f>(D6+D66+D58+I18)*E6</f>
        <v>0</v>
      </c>
      <c r="F19" s="433"/>
      <c r="G19" s="417"/>
      <c r="H19" s="433"/>
      <c r="I19" s="436">
        <f>(J6+J66+E19+O18+J58)*I6</f>
        <v>0</v>
      </c>
      <c r="J19" s="437"/>
      <c r="K19" s="435">
        <f>(J6+J66+E19+J58+O18)*K6</f>
        <v>0</v>
      </c>
      <c r="L19" s="433"/>
      <c r="M19" s="417"/>
      <c r="N19" s="433"/>
      <c r="O19" s="436">
        <f>(P6+P66+K19+U18+P58)*O6</f>
        <v>0</v>
      </c>
      <c r="P19" s="437"/>
      <c r="Q19" s="435">
        <f>(P6+P66+K19+P58+U18)*Q6</f>
        <v>0</v>
      </c>
      <c r="R19" s="433"/>
      <c r="S19" s="417"/>
      <c r="T19" s="433"/>
      <c r="U19" s="436">
        <f>(V6+V66+Q19+AA18+V58)*U6</f>
        <v>0</v>
      </c>
      <c r="V19" s="437"/>
      <c r="W19" s="435">
        <f>(V6+V66+Q19+V58+AA18)*W6</f>
        <v>0</v>
      </c>
      <c r="X19" s="433"/>
      <c r="Y19" s="417"/>
      <c r="Z19" s="433"/>
      <c r="AA19" s="436">
        <f>(AB6+AB66+W19+AG18+AB58)*AA6</f>
        <v>0</v>
      </c>
      <c r="AB19" s="437"/>
      <c r="AC19" s="435">
        <f>(AB6+AB66+W19+AB58+AG18)*AC6</f>
        <v>0</v>
      </c>
      <c r="AD19" s="433"/>
      <c r="AE19" s="417"/>
      <c r="AF19" s="433"/>
      <c r="AG19" s="436">
        <f>(AH6+AH66+AC19+AM18+AH58)*AG6</f>
        <v>0</v>
      </c>
      <c r="AH19" s="437"/>
      <c r="AI19" s="435">
        <f>(AH6+AH66+AC19+AH58+AM18)*AI6</f>
        <v>0</v>
      </c>
      <c r="AJ19" s="433"/>
      <c r="AK19" s="417"/>
      <c r="AL19" s="433"/>
      <c r="AM19" s="436">
        <f>(AN6+AN66+AI19+AS18+AN58)*AM6</f>
        <v>0</v>
      </c>
      <c r="AN19" s="437"/>
      <c r="AO19" s="435">
        <f>(AN6+AN66+AI19+AN58+AS18)*AO6</f>
        <v>0</v>
      </c>
      <c r="AP19" s="433"/>
      <c r="AQ19" s="417"/>
      <c r="AR19" s="433"/>
      <c r="AS19" s="436">
        <f>(AT6+AT66+AO19+AY18+AT58)*AS6</f>
        <v>0</v>
      </c>
      <c r="AT19" s="437"/>
      <c r="AU19" s="435">
        <f>(AT6+AT66+AO19+AT58+AY18)*AU6</f>
        <v>0</v>
      </c>
      <c r="AV19" s="433"/>
      <c r="AW19" s="417"/>
      <c r="AX19" s="433"/>
      <c r="AY19" s="436">
        <f>(AZ6+AZ66+AU19+BE18+AZ58)*AY6</f>
        <v>0</v>
      </c>
      <c r="AZ19" s="437"/>
      <c r="BA19" s="435">
        <f>(AZ6+AZ66+AU19+AZ58+BE18)*BA6</f>
        <v>0</v>
      </c>
      <c r="BB19" s="433"/>
      <c r="BC19" s="417"/>
      <c r="BD19" s="433"/>
      <c r="BE19" s="436">
        <f>(BF6+BF66+BA19+BK18+BF58)*BE6</f>
        <v>0</v>
      </c>
      <c r="BF19" s="437"/>
      <c r="BG19" s="435">
        <f>(BF6+BF66+BA19+BF58+BK18)*BG6</f>
        <v>0</v>
      </c>
      <c r="BH19" s="433"/>
      <c r="BI19" s="417"/>
      <c r="BJ19" s="433"/>
      <c r="BK19" s="436">
        <f>(BL6+BL66+BG19+BQ18+BL58)*BK6</f>
        <v>0</v>
      </c>
      <c r="BL19" s="437"/>
      <c r="BM19" s="435">
        <f>(BL6+BL66+BG19+BL58+BQ18)*BM6</f>
        <v>0</v>
      </c>
      <c r="BN19" s="433"/>
      <c r="BO19" s="417"/>
      <c r="BP19" s="433"/>
      <c r="BQ19" s="436">
        <f>(BR6+BR66+BM19+BW18+BR58)*BQ6</f>
        <v>0</v>
      </c>
      <c r="BR19" s="437"/>
      <c r="BS19" s="435">
        <f>(BR6+BR66+BM19+BR58+BW18)*BS6</f>
        <v>0</v>
      </c>
      <c r="BT19" s="433"/>
      <c r="BU19" s="417"/>
      <c r="BV19" s="433"/>
      <c r="BW19" s="436">
        <f>(BX6+BX66+BS19+CC18+BX58)*BW6</f>
        <v>0</v>
      </c>
      <c r="BX19" s="437"/>
      <c r="BY19" s="435">
        <f>(BX6+BX66+BS19+BX58+CC18)*BY6</f>
        <v>0</v>
      </c>
      <c r="BZ19" s="417"/>
      <c r="CA19" s="417"/>
      <c r="CB19" s="433"/>
      <c r="CC19" s="436">
        <f>(CD6+CD66+BY19+CI18+CD58)*CC6</f>
        <v>0</v>
      </c>
      <c r="CD19" s="437"/>
      <c r="CE19" s="435">
        <f>(CD6+CD66+BY19+CD58+CI18)*CE6</f>
        <v>0</v>
      </c>
      <c r="CF19" s="433"/>
      <c r="CG19" s="417"/>
      <c r="CH19" s="433"/>
      <c r="CI19" s="436">
        <f>(CJ6+CJ66+CE19+CJ58)*CI6</f>
        <v>0</v>
      </c>
      <c r="CJ19" s="437"/>
      <c r="CK19" s="417"/>
      <c r="CL19" s="417"/>
    </row>
    <row r="20" ht="15">
      <c r="A20" s="410"/>
      <c r="B20" s="417"/>
      <c r="C20" s="417"/>
      <c r="D20" s="437"/>
      <c r="E20" s="438">
        <f>(D6+D65+D59+I19)*E6</f>
        <v>0</v>
      </c>
      <c r="F20" s="433"/>
      <c r="G20" s="417"/>
      <c r="H20" s="433"/>
      <c r="I20" s="436">
        <f>(J6+J65+E20+O19+J59)*I6</f>
        <v>0</v>
      </c>
      <c r="J20" s="437"/>
      <c r="K20" s="435">
        <f>(J6+J65+E20+J59+O19)*K6</f>
        <v>0</v>
      </c>
      <c r="L20" s="433"/>
      <c r="M20" s="417"/>
      <c r="N20" s="433"/>
      <c r="O20" s="436">
        <f>(P6+P65+K20+U19+P59)*O6</f>
        <v>0</v>
      </c>
      <c r="P20" s="437"/>
      <c r="Q20" s="435">
        <f>(P6+P65+K20+P59+U19)*Q6</f>
        <v>0</v>
      </c>
      <c r="R20" s="433"/>
      <c r="S20" s="417"/>
      <c r="T20" s="433"/>
      <c r="U20" s="436">
        <f>(V6+V65+Q20+AA19+V59)*U6</f>
        <v>0</v>
      </c>
      <c r="V20" s="437"/>
      <c r="W20" s="435">
        <f>(V6+V65+Q20+V59+AA19)*W6</f>
        <v>0</v>
      </c>
      <c r="X20" s="433"/>
      <c r="Y20" s="417"/>
      <c r="Z20" s="433"/>
      <c r="AA20" s="436">
        <f>(AB6+AB65+W20+AG19+AB59)*AA6</f>
        <v>0</v>
      </c>
      <c r="AB20" s="437"/>
      <c r="AC20" s="435">
        <f>(AB6+AB65+W20+AB59+AG19)*AC6</f>
        <v>0</v>
      </c>
      <c r="AD20" s="433"/>
      <c r="AE20" s="417"/>
      <c r="AF20" s="433"/>
      <c r="AG20" s="436">
        <f>(AH6+AH65+AC20+AM19+AH59)*AG6</f>
        <v>0</v>
      </c>
      <c r="AH20" s="437"/>
      <c r="AI20" s="435">
        <f>(AH6+AH65+AC20+AH59+AM19)*AI6</f>
        <v>0</v>
      </c>
      <c r="AJ20" s="433"/>
      <c r="AK20" s="417"/>
      <c r="AL20" s="433"/>
      <c r="AM20" s="436">
        <f>(AN6+AN65+AI20+AS19+AN59)*AM6</f>
        <v>0</v>
      </c>
      <c r="AN20" s="437"/>
      <c r="AO20" s="435">
        <f>(AN6+AN65+AI20+AN59+AS19)*AO6</f>
        <v>0</v>
      </c>
      <c r="AP20" s="433"/>
      <c r="AQ20" s="417"/>
      <c r="AR20" s="433"/>
      <c r="AS20" s="436">
        <f>(AT6+AT65+AO20+AY19+AT59)*AS6</f>
        <v>0</v>
      </c>
      <c r="AT20" s="437"/>
      <c r="AU20" s="435">
        <f>(AT6+AT65+AO20+AT59+AY19)*AU6</f>
        <v>0</v>
      </c>
      <c r="AV20" s="433"/>
      <c r="AW20" s="417"/>
      <c r="AX20" s="433"/>
      <c r="AY20" s="436">
        <f>(AZ6+AZ65+AU20+BE19+AZ59)*AY6</f>
        <v>0</v>
      </c>
      <c r="AZ20" s="437"/>
      <c r="BA20" s="435">
        <f>(AZ6+AZ65+AU20+AZ59+BE19)*BA6</f>
        <v>0</v>
      </c>
      <c r="BB20" s="433"/>
      <c r="BC20" s="417"/>
      <c r="BD20" s="433"/>
      <c r="BE20" s="436">
        <f>(BF6+BF65+BA20+BK19+BF59)*BE6</f>
        <v>0</v>
      </c>
      <c r="BF20" s="437"/>
      <c r="BG20" s="435">
        <f>(BF6+BF65+BA20+BF59+BK19)*BG6</f>
        <v>0</v>
      </c>
      <c r="BH20" s="433"/>
      <c r="BI20" s="417"/>
      <c r="BJ20" s="433"/>
      <c r="BK20" s="436">
        <f>(BL6+BL65+BG20+BQ19+BL59)*BK6</f>
        <v>0</v>
      </c>
      <c r="BL20" s="437"/>
      <c r="BM20" s="435">
        <f>(BL6+BL65+BG20+BL59+BQ19)*BM6</f>
        <v>0</v>
      </c>
      <c r="BN20" s="433"/>
      <c r="BO20" s="417"/>
      <c r="BP20" s="433"/>
      <c r="BQ20" s="436">
        <f>(BR6+BR65+BM20+BW19+BR59)*BQ6</f>
        <v>0</v>
      </c>
      <c r="BR20" s="437"/>
      <c r="BS20" s="435">
        <f>(BR6+BR65+BM20+BR59+BW19)*BS6</f>
        <v>0</v>
      </c>
      <c r="BT20" s="433"/>
      <c r="BU20" s="417"/>
      <c r="BV20" s="433"/>
      <c r="BW20" s="436">
        <f>(BX6+BX65+BS20+CC19+BX59)*BW6</f>
        <v>0</v>
      </c>
      <c r="BX20" s="437"/>
      <c r="BY20" s="435">
        <f>(BX6+BX65+BS20+BX59+CC19)*BY6</f>
        <v>0</v>
      </c>
      <c r="BZ20" s="417"/>
      <c r="CA20" s="417"/>
      <c r="CB20" s="433"/>
      <c r="CC20" s="436">
        <f>(CD6+CD65+BY20+CI19+CD59)*CC6</f>
        <v>0</v>
      </c>
      <c r="CD20" s="437"/>
      <c r="CE20" s="435">
        <f>(CD6+CD65+BY20+CD59+CI19)*CE6</f>
        <v>0</v>
      </c>
      <c r="CF20" s="433"/>
      <c r="CG20" s="417"/>
      <c r="CH20" s="433"/>
      <c r="CI20" s="436">
        <f>(CJ6+CJ65+CE20+CJ59)*CI6</f>
        <v>0</v>
      </c>
      <c r="CJ20" s="437"/>
      <c r="CK20" s="417"/>
      <c r="CL20" s="417"/>
    </row>
    <row r="21" ht="15">
      <c r="A21" s="410"/>
      <c r="B21" s="417"/>
      <c r="C21" s="417"/>
      <c r="D21" s="437"/>
      <c r="E21" s="438">
        <f>(D6+D64+D60+I20)*E6</f>
        <v>0</v>
      </c>
      <c r="F21" s="433"/>
      <c r="G21" s="417"/>
      <c r="H21" s="433"/>
      <c r="I21" s="436">
        <f>(J6+J64+E21+O20+J60)*I6</f>
        <v>0</v>
      </c>
      <c r="J21" s="437"/>
      <c r="K21" s="435">
        <f>(J6+J64+E21+J60+O20)*K6</f>
        <v>0</v>
      </c>
      <c r="L21" s="433"/>
      <c r="M21" s="417"/>
      <c r="N21" s="433"/>
      <c r="O21" s="436">
        <f>(P6+P64+K21+U20+P60)*O6</f>
        <v>0</v>
      </c>
      <c r="P21" s="437"/>
      <c r="Q21" s="435">
        <f>(P6+P64+K21+P60+U20)*Q6</f>
        <v>0</v>
      </c>
      <c r="R21" s="433"/>
      <c r="S21" s="417"/>
      <c r="T21" s="433"/>
      <c r="U21" s="436">
        <f>(V6+V64+Q21+AA20+V60)*U6</f>
        <v>0</v>
      </c>
      <c r="V21" s="437"/>
      <c r="W21" s="435">
        <f>(V6+V64+Q21+V60+AA20)*W6</f>
        <v>0</v>
      </c>
      <c r="X21" s="433"/>
      <c r="Y21" s="417"/>
      <c r="Z21" s="433"/>
      <c r="AA21" s="436">
        <f>(AB6+AB64+W21+AG20+AB60)*AA6</f>
        <v>0</v>
      </c>
      <c r="AB21" s="437"/>
      <c r="AC21" s="435">
        <f>(AB6+AB64+W21+AB60+AG20)*AC6</f>
        <v>0</v>
      </c>
      <c r="AD21" s="433"/>
      <c r="AE21" s="417"/>
      <c r="AF21" s="433"/>
      <c r="AG21" s="436">
        <f>(AH6+AH64+AC21+AM20+AH60)*AG6</f>
        <v>0</v>
      </c>
      <c r="AH21" s="437"/>
      <c r="AI21" s="435">
        <f>(AH6+AH64+AC21+AH60+AM20)*AI6</f>
        <v>0</v>
      </c>
      <c r="AJ21" s="433"/>
      <c r="AK21" s="417"/>
      <c r="AL21" s="433"/>
      <c r="AM21" s="436">
        <f>(AN6+AN64+AI21+AS20+AN60)*AM6</f>
        <v>0</v>
      </c>
      <c r="AN21" s="437"/>
      <c r="AO21" s="435">
        <f>(AN6+AN64+AI21+AN60+AS20)*AO6</f>
        <v>0</v>
      </c>
      <c r="AP21" s="433"/>
      <c r="AQ21" s="417"/>
      <c r="AR21" s="433"/>
      <c r="AS21" s="436">
        <f>(AT6+AT64+AO21+AY20+AT60)*AS6</f>
        <v>0</v>
      </c>
      <c r="AT21" s="437"/>
      <c r="AU21" s="435">
        <f>(AT6+AT64+AO21+AT60+AY20)*AU6</f>
        <v>0</v>
      </c>
      <c r="AV21" s="433"/>
      <c r="AW21" s="417"/>
      <c r="AX21" s="433"/>
      <c r="AY21" s="436">
        <f>(AZ6+AZ64+AU21+BE20+AZ60)*AY6</f>
        <v>0</v>
      </c>
      <c r="AZ21" s="437"/>
      <c r="BA21" s="435">
        <f>(AZ6+AZ64+AU21+AZ60+BE20)*BA6</f>
        <v>0</v>
      </c>
      <c r="BB21" s="433"/>
      <c r="BC21" s="417"/>
      <c r="BD21" s="433"/>
      <c r="BE21" s="436">
        <f>(BF6+BF64+BA21+BK20+BF60)*BE6</f>
        <v>0</v>
      </c>
      <c r="BF21" s="437"/>
      <c r="BG21" s="435">
        <f>(BF6+BF64+BA21+BF60+BK20)*BG6</f>
        <v>0</v>
      </c>
      <c r="BH21" s="433"/>
      <c r="BI21" s="417"/>
      <c r="BJ21" s="433"/>
      <c r="BK21" s="436">
        <f>(BL6+BL64+BG21+BQ20+BL60)*BK6</f>
        <v>0</v>
      </c>
      <c r="BL21" s="437"/>
      <c r="BM21" s="435">
        <f>(BL6+BL64+BG21+BL60+BQ20)*BM6</f>
        <v>0</v>
      </c>
      <c r="BN21" s="433"/>
      <c r="BO21" s="417"/>
      <c r="BP21" s="433"/>
      <c r="BQ21" s="436">
        <f>(BR6+BR64+BM21+BW20+BR60)*BQ6</f>
        <v>0</v>
      </c>
      <c r="BR21" s="437"/>
      <c r="BS21" s="435">
        <f>(BR6+BR64+BM21+BR60+BW20)*BS6</f>
        <v>0</v>
      </c>
      <c r="BT21" s="433"/>
      <c r="BU21" s="417"/>
      <c r="BV21" s="433"/>
      <c r="BW21" s="436">
        <f>(BX6+BX64+BS21+CC20+BX60)*BW6</f>
        <v>0</v>
      </c>
      <c r="BX21" s="437"/>
      <c r="BY21" s="435">
        <f>(BX6+BX64+BS21+BX60+CC20)*BY6</f>
        <v>0</v>
      </c>
      <c r="BZ21" s="417"/>
      <c r="CA21" s="417"/>
      <c r="CB21" s="433"/>
      <c r="CC21" s="436">
        <f>(CD6+CD64+BY21+CI20+CD60)*CC6</f>
        <v>0</v>
      </c>
      <c r="CD21" s="437"/>
      <c r="CE21" s="435">
        <f>(CD6+CD64+BY21+CD60+CI20)*CE6</f>
        <v>0</v>
      </c>
      <c r="CF21" s="433"/>
      <c r="CG21" s="417"/>
      <c r="CH21" s="433"/>
      <c r="CI21" s="436">
        <f>(CJ6+CJ64+CE21+CJ60)*CI6</f>
        <v>0</v>
      </c>
      <c r="CJ21" s="437"/>
      <c r="CK21" s="417"/>
      <c r="CL21" s="417"/>
    </row>
    <row r="22" ht="15">
      <c r="A22" s="410"/>
      <c r="B22" s="417"/>
      <c r="C22" s="417"/>
      <c r="D22" s="437"/>
      <c r="E22" s="439">
        <f>(D6+D63+D61+I21)*E6</f>
        <v>0</v>
      </c>
      <c r="F22" s="433"/>
      <c r="G22" s="417"/>
      <c r="H22" s="433"/>
      <c r="I22" s="436">
        <f>(J6+J63+E22+O21+J61)*I6</f>
        <v>0</v>
      </c>
      <c r="J22" s="437"/>
      <c r="K22" s="440">
        <f>(J6+J63+E22+J61+O21)*K6</f>
        <v>0</v>
      </c>
      <c r="L22" s="433"/>
      <c r="M22" s="417"/>
      <c r="N22" s="433"/>
      <c r="O22" s="441">
        <f>(P6+P63+K22+U21+P61)*O6</f>
        <v>0</v>
      </c>
      <c r="P22" s="437"/>
      <c r="Q22" s="440">
        <f>(P6+P63+K22+P61+U21)*Q6</f>
        <v>0</v>
      </c>
      <c r="R22" s="433"/>
      <c r="S22" s="417"/>
      <c r="T22" s="433"/>
      <c r="U22" s="441">
        <f>(V6+V63+Q22+AA21+V61)*U6</f>
        <v>0</v>
      </c>
      <c r="V22" s="437"/>
      <c r="W22" s="440">
        <f>(V6+V63+Q22+V61+AA21)*W6</f>
        <v>0</v>
      </c>
      <c r="X22" s="433"/>
      <c r="Y22" s="417"/>
      <c r="Z22" s="433"/>
      <c r="AA22" s="441">
        <f>(AB6+AB63+W22+AG21+AB61)*AA6</f>
        <v>0</v>
      </c>
      <c r="AB22" s="437"/>
      <c r="AC22" s="440">
        <f>(AB6+AB63+W22+AB61+AG21)*AC6</f>
        <v>0</v>
      </c>
      <c r="AD22" s="433"/>
      <c r="AE22" s="417"/>
      <c r="AF22" s="433"/>
      <c r="AG22" s="441">
        <f>(AH6+AH63+AC22+AM21+AH61)*AG6</f>
        <v>0</v>
      </c>
      <c r="AH22" s="437"/>
      <c r="AI22" s="440">
        <f>(AH6+AH63+AC22+AH61+AM21)*AI6</f>
        <v>0</v>
      </c>
      <c r="AJ22" s="433"/>
      <c r="AK22" s="417"/>
      <c r="AL22" s="433"/>
      <c r="AM22" s="441">
        <f>(AN6+AN63+AI22+AS21+AN61)*AM6</f>
        <v>0</v>
      </c>
      <c r="AN22" s="437"/>
      <c r="AO22" s="440">
        <f>(AN6+AN63+AI22+AN61+AS21)*AO6</f>
        <v>0</v>
      </c>
      <c r="AP22" s="433"/>
      <c r="AQ22" s="417"/>
      <c r="AR22" s="433"/>
      <c r="AS22" s="441">
        <f>(AT6+AT63+AO22+AY21+AT61)*AS6</f>
        <v>0</v>
      </c>
      <c r="AT22" s="437"/>
      <c r="AU22" s="440">
        <f>(AT6+AT63+AO22+AT61+AY21)*AU6</f>
        <v>0</v>
      </c>
      <c r="AV22" s="433"/>
      <c r="AW22" s="417"/>
      <c r="AX22" s="433"/>
      <c r="AY22" s="441">
        <f>(AZ6+AZ63+AU22+BE21+AZ61)*AY6</f>
        <v>0</v>
      </c>
      <c r="AZ22" s="437"/>
      <c r="BA22" s="440">
        <f>(AZ6+AZ63+AU22+AZ61+BE21)*BA6</f>
        <v>0</v>
      </c>
      <c r="BB22" s="433"/>
      <c r="BC22" s="417"/>
      <c r="BD22" s="433"/>
      <c r="BE22" s="441">
        <f>(BF6+BF63+BA22+BK21+BF61)*BE6</f>
        <v>0</v>
      </c>
      <c r="BF22" s="437"/>
      <c r="BG22" s="440">
        <f>(BF6+BF63+BA22+BF61+BK21)*BG6</f>
        <v>0</v>
      </c>
      <c r="BH22" s="433"/>
      <c r="BI22" s="417"/>
      <c r="BJ22" s="433"/>
      <c r="BK22" s="441">
        <f>(BL6+BL63+BG22+BQ21+BL61)*BK6</f>
        <v>0</v>
      </c>
      <c r="BL22" s="437"/>
      <c r="BM22" s="440">
        <f>(BL6+BL63+BG22+BL61+BQ21)*BM6</f>
        <v>0</v>
      </c>
      <c r="BN22" s="433"/>
      <c r="BO22" s="417"/>
      <c r="BP22" s="433"/>
      <c r="BQ22" s="441">
        <f>(BR6+BR63+BM22+BW21+BR61)*BQ6</f>
        <v>0</v>
      </c>
      <c r="BR22" s="437"/>
      <c r="BS22" s="440">
        <f>(BR6+BR63+BM22+BR61+BW21)*BS6</f>
        <v>0</v>
      </c>
      <c r="BT22" s="433"/>
      <c r="BU22" s="417"/>
      <c r="BV22" s="433"/>
      <c r="BW22" s="441">
        <f>(BX6+BX63+BS22+CC21+BX61)*BW6</f>
        <v>0</v>
      </c>
      <c r="BX22" s="437"/>
      <c r="BY22" s="440">
        <f>(BX6+BX63+BS22+BX61+CC21)*BY6</f>
        <v>0</v>
      </c>
      <c r="BZ22" s="417"/>
      <c r="CA22" s="417"/>
      <c r="CB22" s="433"/>
      <c r="CC22" s="441">
        <f>(CD6+CD63+BY22+CI21+CD61)*CC6</f>
        <v>0</v>
      </c>
      <c r="CD22" s="437"/>
      <c r="CE22" s="440">
        <f>(CD6+CD63+BY22+CD61+CI21)*CE6</f>
        <v>0</v>
      </c>
      <c r="CF22" s="433"/>
      <c r="CG22" s="417"/>
      <c r="CH22" s="433"/>
      <c r="CI22" s="441">
        <f>(CJ6+CJ63+CE22+CJ61)*CI6</f>
        <v>0</v>
      </c>
      <c r="CJ22" s="437"/>
      <c r="CK22" s="417"/>
      <c r="CL22" s="417"/>
    </row>
    <row r="23" ht="15">
      <c r="A23" s="410"/>
      <c r="B23" s="417"/>
      <c r="C23" s="417"/>
      <c r="D23" s="437"/>
      <c r="E23" s="442">
        <f>F6+(2*E22)+I22</f>
        <v>0</v>
      </c>
      <c r="F23" s="433"/>
      <c r="G23" s="417"/>
      <c r="H23" s="433"/>
      <c r="I23" s="443">
        <f>H6+(2*I22)+E22</f>
        <v>0</v>
      </c>
      <c r="J23" s="437"/>
      <c r="K23" s="444">
        <f>L6+(2*K22)+O22</f>
        <v>0</v>
      </c>
      <c r="L23" s="433"/>
      <c r="M23" s="417"/>
      <c r="N23" s="433"/>
      <c r="O23" s="443">
        <f>N6+(2*O22)+K22</f>
        <v>0</v>
      </c>
      <c r="P23" s="437"/>
      <c r="Q23" s="444">
        <f>R6+(2*Q22)+U22</f>
        <v>0</v>
      </c>
      <c r="R23" s="433"/>
      <c r="S23" s="417"/>
      <c r="T23" s="433"/>
      <c r="U23" s="443">
        <f>T6+(2*U22)+Q22</f>
        <v>0</v>
      </c>
      <c r="V23" s="437"/>
      <c r="W23" s="444">
        <f>X6+(2*W22)+AA22</f>
        <v>0</v>
      </c>
      <c r="X23" s="433"/>
      <c r="Y23" s="417"/>
      <c r="Z23" s="433"/>
      <c r="AA23" s="443">
        <f>Z6+(2*AA22)+W22</f>
        <v>0</v>
      </c>
      <c r="AB23" s="437"/>
      <c r="AC23" s="444">
        <f>AD6+(2*AC22)+AG22</f>
        <v>0</v>
      </c>
      <c r="AD23" s="433"/>
      <c r="AE23" s="417"/>
      <c r="AF23" s="433"/>
      <c r="AG23" s="443">
        <f>AF6+(2*AG22)+AC22</f>
        <v>0</v>
      </c>
      <c r="AH23" s="437"/>
      <c r="AI23" s="444">
        <f>AJ6+(2*AI22)+AM22</f>
        <v>0</v>
      </c>
      <c r="AJ23" s="433"/>
      <c r="AK23" s="417"/>
      <c r="AL23" s="433"/>
      <c r="AM23" s="443">
        <f>AL6+(2*AM22)+AI22</f>
        <v>0</v>
      </c>
      <c r="AN23" s="437"/>
      <c r="AO23" s="444">
        <f>AP6+(2*AO22)+AS22</f>
        <v>0</v>
      </c>
      <c r="AP23" s="433"/>
      <c r="AQ23" s="417"/>
      <c r="AR23" s="433"/>
      <c r="AS23" s="443">
        <f>AR6+(2*AS22)+AO22</f>
        <v>0</v>
      </c>
      <c r="AT23" s="437"/>
      <c r="AU23" s="444">
        <f>AV6+(2*AU22)+AY22</f>
        <v>0</v>
      </c>
      <c r="AV23" s="433"/>
      <c r="AW23" s="417"/>
      <c r="AX23" s="433"/>
      <c r="AY23" s="443">
        <f>AX6+(2*AY22)+AU22</f>
        <v>0</v>
      </c>
      <c r="AZ23" s="437"/>
      <c r="BA23" s="444">
        <f>BB6+(2*BA22)+BE22</f>
        <v>0</v>
      </c>
      <c r="BB23" s="433"/>
      <c r="BC23" s="417"/>
      <c r="BD23" s="433"/>
      <c r="BE23" s="443">
        <f>BD6+(2*BE22)+BA22</f>
        <v>0</v>
      </c>
      <c r="BF23" s="437"/>
      <c r="BG23" s="444">
        <f>BH6+(2*BG22)+BK22</f>
        <v>0</v>
      </c>
      <c r="BH23" s="433"/>
      <c r="BI23" s="417"/>
      <c r="BJ23" s="433"/>
      <c r="BK23" s="443">
        <f>BJ6+(2*BK22)+BG22</f>
        <v>0</v>
      </c>
      <c r="BL23" s="437"/>
      <c r="BM23" s="444">
        <f>BN6+(2*BM22)+BQ22</f>
        <v>0</v>
      </c>
      <c r="BN23" s="433"/>
      <c r="BO23" s="417"/>
      <c r="BP23" s="433"/>
      <c r="BQ23" s="443">
        <f>BP6+(2*BQ22)+BM22</f>
        <v>0</v>
      </c>
      <c r="BR23" s="437"/>
      <c r="BS23" s="444">
        <f>BT6+(2*BS22)+BW22</f>
        <v>0</v>
      </c>
      <c r="BT23" s="433"/>
      <c r="BU23" s="417"/>
      <c r="BV23" s="433"/>
      <c r="BW23" s="443">
        <f>BV6+(2*BW22)+BS22</f>
        <v>0</v>
      </c>
      <c r="BX23" s="437"/>
      <c r="BY23" s="444">
        <f>BZ6+(2*BY22)+CC22</f>
        <v>0</v>
      </c>
      <c r="BZ23" s="417"/>
      <c r="CA23" s="417"/>
      <c r="CB23" s="433"/>
      <c r="CC23" s="443">
        <f>CB6+(2*CC22)+BY22</f>
        <v>0</v>
      </c>
      <c r="CD23" s="437"/>
      <c r="CE23" s="444">
        <f>CF6+(2*CE22)+CI22</f>
        <v>0</v>
      </c>
      <c r="CF23" s="433"/>
      <c r="CG23" s="417"/>
      <c r="CH23" s="433"/>
      <c r="CI23" s="443">
        <f>CH6+(2*CI22)+CE22</f>
        <v>0</v>
      </c>
      <c r="CJ23" s="437"/>
      <c r="CK23" s="417"/>
      <c r="CL23" s="417"/>
    </row>
    <row r="24" ht="15">
      <c r="A24" s="410">
        <f t="shared" ref="A24:A38" si="1933">SUM(D24:CY24)</f>
        <v>0</v>
      </c>
      <c r="B24" s="417"/>
      <c r="C24" s="417"/>
      <c r="D24" s="438">
        <f>(D6+D77+D47)*D7</f>
        <v>0</v>
      </c>
      <c r="E24" s="417"/>
      <c r="F24" s="433"/>
      <c r="G24" s="417"/>
      <c r="H24" s="433"/>
      <c r="I24" s="417"/>
      <c r="J24" s="438">
        <f>(J6+J77+J47+E8)*J7</f>
        <v>0</v>
      </c>
      <c r="K24" s="417"/>
      <c r="L24" s="433"/>
      <c r="M24" s="417"/>
      <c r="N24" s="433"/>
      <c r="O24" s="417"/>
      <c r="P24" s="438">
        <f>(P6+P77+P47+K8)*P7</f>
        <v>0</v>
      </c>
      <c r="Q24" s="417"/>
      <c r="R24" s="433"/>
      <c r="S24" s="417"/>
      <c r="T24" s="433"/>
      <c r="U24" s="417"/>
      <c r="V24" s="438">
        <f>(V6+V77+V47+Q8)*V7</f>
        <v>0</v>
      </c>
      <c r="W24" s="417"/>
      <c r="X24" s="433"/>
      <c r="Y24" s="417"/>
      <c r="Z24" s="433"/>
      <c r="AA24" s="417"/>
      <c r="AB24" s="438">
        <f>(AB6+AB77+AB47+W8)*AB7</f>
        <v>0</v>
      </c>
      <c r="AC24" s="417"/>
      <c r="AD24" s="433"/>
      <c r="AE24" s="417"/>
      <c r="AF24" s="433"/>
      <c r="AG24" s="417"/>
      <c r="AH24" s="438">
        <f>(AH6+AH77+AH47+AC8)*AH7</f>
        <v>0</v>
      </c>
      <c r="AI24" s="417"/>
      <c r="AJ24" s="433"/>
      <c r="AK24" s="417"/>
      <c r="AL24" s="433"/>
      <c r="AM24" s="417"/>
      <c r="AN24" s="438">
        <f>(AN6+AN77+AN47+AI8)*AN7</f>
        <v>0</v>
      </c>
      <c r="AO24" s="417"/>
      <c r="AP24" s="433"/>
      <c r="AQ24" s="417"/>
      <c r="AR24" s="433"/>
      <c r="AS24" s="417"/>
      <c r="AT24" s="438">
        <f>(AT6+AT77+AT47+AO8)*AT7</f>
        <v>0</v>
      </c>
      <c r="AU24" s="417"/>
      <c r="AV24" s="433"/>
      <c r="AW24" s="417"/>
      <c r="AX24" s="433"/>
      <c r="AY24" s="417"/>
      <c r="AZ24" s="438">
        <f>(AZ6+AZ77+AZ47+AU8)*AZ7</f>
        <v>0</v>
      </c>
      <c r="BA24" s="417"/>
      <c r="BB24" s="433"/>
      <c r="BC24" s="417"/>
      <c r="BD24" s="433"/>
      <c r="BE24" s="417"/>
      <c r="BF24" s="438">
        <f>(BF6+BF77+BF47+BA8)*BF7</f>
        <v>0</v>
      </c>
      <c r="BG24" s="417"/>
      <c r="BH24" s="433"/>
      <c r="BI24" s="417"/>
      <c r="BJ24" s="433"/>
      <c r="BK24" s="417"/>
      <c r="BL24" s="438">
        <f>(BL6+BL77+BL47+BG8)*BL7</f>
        <v>0</v>
      </c>
      <c r="BM24" s="417"/>
      <c r="BN24" s="433"/>
      <c r="BO24" s="417"/>
      <c r="BP24" s="433"/>
      <c r="BQ24" s="417"/>
      <c r="BR24" s="438">
        <f>(BR6+BR77+BR47+BM8)*BR7</f>
        <v>0</v>
      </c>
      <c r="BS24" s="417"/>
      <c r="BT24" s="433"/>
      <c r="BU24" s="417"/>
      <c r="BV24" s="433"/>
      <c r="BW24" s="417"/>
      <c r="BX24" s="438">
        <f>(BX6+BX77+BX47+BS8)*BX7</f>
        <v>0</v>
      </c>
      <c r="BY24" s="417"/>
      <c r="BZ24" s="417"/>
      <c r="CA24" s="417"/>
      <c r="CB24" s="433"/>
      <c r="CC24" s="417"/>
      <c r="CD24" s="438">
        <f>(CD6+CD77+CD47+BY8)*CD7</f>
        <v>0</v>
      </c>
      <c r="CE24" s="417"/>
      <c r="CF24" s="433"/>
      <c r="CG24" s="417"/>
      <c r="CH24" s="433"/>
      <c r="CI24" s="417"/>
      <c r="CJ24" s="438">
        <f>(CJ6+CJ77+CJ47+CE8)*CJ7</f>
        <v>0</v>
      </c>
      <c r="CK24" s="417"/>
      <c r="CL24" s="417"/>
    </row>
    <row r="25" ht="15">
      <c r="A25" s="410">
        <f t="shared" si="1933"/>
        <v>0</v>
      </c>
      <c r="B25" s="417"/>
      <c r="C25" s="417"/>
      <c r="D25" s="438">
        <f>(D6+D76+D48+I8)*D7</f>
        <v>0</v>
      </c>
      <c r="E25" s="417"/>
      <c r="F25" s="433"/>
      <c r="G25" s="417"/>
      <c r="H25" s="433"/>
      <c r="I25" s="417"/>
      <c r="J25" s="438">
        <f>(J6+J76+J48+E9+O8)*J7</f>
        <v>0</v>
      </c>
      <c r="K25" s="417"/>
      <c r="L25" s="433"/>
      <c r="M25" s="417"/>
      <c r="N25" s="433"/>
      <c r="O25" s="417"/>
      <c r="P25" s="438">
        <f>(P6+P76+P48+K9+U8)*P7</f>
        <v>0</v>
      </c>
      <c r="Q25" s="417"/>
      <c r="R25" s="433"/>
      <c r="S25" s="417"/>
      <c r="T25" s="433"/>
      <c r="U25" s="417"/>
      <c r="V25" s="438">
        <f>(V6+V76+V48+Q9+AA8)*V7</f>
        <v>0</v>
      </c>
      <c r="W25" s="417"/>
      <c r="X25" s="433"/>
      <c r="Y25" s="417"/>
      <c r="Z25" s="433"/>
      <c r="AA25" s="417"/>
      <c r="AB25" s="438">
        <f>(AB6+AB76+AB48+W9+AG8)*AB7</f>
        <v>0</v>
      </c>
      <c r="AC25" s="417"/>
      <c r="AD25" s="433"/>
      <c r="AE25" s="417"/>
      <c r="AF25" s="433"/>
      <c r="AG25" s="417"/>
      <c r="AH25" s="438">
        <f>(AH6+AH76+AH48+AC9+AM8)*AH7</f>
        <v>0</v>
      </c>
      <c r="AI25" s="417"/>
      <c r="AJ25" s="433"/>
      <c r="AK25" s="417"/>
      <c r="AL25" s="433"/>
      <c r="AM25" s="417"/>
      <c r="AN25" s="438">
        <f>(AN6+AN76+AN48+AI9+AS8)*AN7</f>
        <v>0</v>
      </c>
      <c r="AO25" s="417"/>
      <c r="AP25" s="433"/>
      <c r="AQ25" s="417"/>
      <c r="AR25" s="433"/>
      <c r="AS25" s="417"/>
      <c r="AT25" s="438">
        <f>(AT6+AT76+AT48+AO9+AY8)*AT7</f>
        <v>0</v>
      </c>
      <c r="AU25" s="417"/>
      <c r="AV25" s="433"/>
      <c r="AW25" s="417"/>
      <c r="AX25" s="433"/>
      <c r="AY25" s="417"/>
      <c r="AZ25" s="438">
        <f>(AZ6+AZ76+AZ48+AU9+BE8)*AZ7</f>
        <v>0</v>
      </c>
      <c r="BA25" s="417"/>
      <c r="BB25" s="433"/>
      <c r="BC25" s="417"/>
      <c r="BD25" s="433"/>
      <c r="BE25" s="417"/>
      <c r="BF25" s="438">
        <f>(BF6+BF76+BF48+BA9+BK8)*BF7</f>
        <v>0</v>
      </c>
      <c r="BG25" s="417"/>
      <c r="BH25" s="433"/>
      <c r="BI25" s="417"/>
      <c r="BJ25" s="433"/>
      <c r="BK25" s="417"/>
      <c r="BL25" s="438">
        <f>(BL6+BL76+BL48+BG9+BQ8)*BL7</f>
        <v>0</v>
      </c>
      <c r="BM25" s="417"/>
      <c r="BN25" s="433"/>
      <c r="BO25" s="417"/>
      <c r="BP25" s="433"/>
      <c r="BQ25" s="417"/>
      <c r="BR25" s="438">
        <f>(BR6+BR76+BR48+BM9+BW8)*BR7</f>
        <v>0</v>
      </c>
      <c r="BS25" s="417"/>
      <c r="BT25" s="433"/>
      <c r="BU25" s="417"/>
      <c r="BV25" s="433"/>
      <c r="BW25" s="417"/>
      <c r="BX25" s="438">
        <f>(BX6+BX76+BX48+BS9+CC8)*BX7</f>
        <v>0</v>
      </c>
      <c r="BY25" s="417"/>
      <c r="BZ25" s="417"/>
      <c r="CA25" s="417"/>
      <c r="CB25" s="433"/>
      <c r="CC25" s="417"/>
      <c r="CD25" s="438">
        <f>(CD6+CD76+CD48+BY9+CI8)*CD7</f>
        <v>0</v>
      </c>
      <c r="CE25" s="417"/>
      <c r="CF25" s="433"/>
      <c r="CG25" s="417"/>
      <c r="CH25" s="433"/>
      <c r="CI25" s="417"/>
      <c r="CJ25" s="438">
        <f>(CJ6+CJ76+CJ48+CE9)*CJ7</f>
        <v>0</v>
      </c>
      <c r="CK25" s="417"/>
      <c r="CL25" s="417"/>
    </row>
    <row r="26" ht="15">
      <c r="A26" s="410">
        <f t="shared" si="1933"/>
        <v>0</v>
      </c>
      <c r="B26" s="417"/>
      <c r="C26" s="417"/>
      <c r="D26" s="438">
        <f>(D6+D75+D49+I9)*D7</f>
        <v>0</v>
      </c>
      <c r="E26" s="417"/>
      <c r="F26" s="433"/>
      <c r="G26" s="417"/>
      <c r="H26" s="433"/>
      <c r="I26" s="417"/>
      <c r="J26" s="438">
        <f>(J6+J75+J49+E10+O9)*J7</f>
        <v>0</v>
      </c>
      <c r="K26" s="417"/>
      <c r="L26" s="433"/>
      <c r="M26" s="417"/>
      <c r="N26" s="433"/>
      <c r="O26" s="417"/>
      <c r="P26" s="438">
        <f>(P6+P75+P49+K10+U9)*P7</f>
        <v>0</v>
      </c>
      <c r="Q26" s="417"/>
      <c r="R26" s="433"/>
      <c r="S26" s="417"/>
      <c r="T26" s="433"/>
      <c r="U26" s="417"/>
      <c r="V26" s="438">
        <f>(V6+V75+V49+Q10+AA9)*V7</f>
        <v>0</v>
      </c>
      <c r="W26" s="417"/>
      <c r="X26" s="433"/>
      <c r="Y26" s="417"/>
      <c r="Z26" s="433"/>
      <c r="AA26" s="417"/>
      <c r="AB26" s="438">
        <f>(AB6+AB75+AB49+W10+AG9)*AB7</f>
        <v>0</v>
      </c>
      <c r="AC26" s="417"/>
      <c r="AD26" s="433"/>
      <c r="AE26" s="417"/>
      <c r="AF26" s="433"/>
      <c r="AG26" s="417"/>
      <c r="AH26" s="438">
        <f>(AH6+AH75+AH49+AC10+AM9)*AH7</f>
        <v>0</v>
      </c>
      <c r="AI26" s="417"/>
      <c r="AJ26" s="433"/>
      <c r="AK26" s="417"/>
      <c r="AL26" s="433"/>
      <c r="AM26" s="417"/>
      <c r="AN26" s="438">
        <f>(AN6+AN75+AN49+AI10+AS9)*AN7</f>
        <v>0</v>
      </c>
      <c r="AO26" s="417"/>
      <c r="AP26" s="433"/>
      <c r="AQ26" s="417"/>
      <c r="AR26" s="433"/>
      <c r="AS26" s="417"/>
      <c r="AT26" s="438">
        <f>(AT6+AT75+AT49+AO10+AY9)*AT7</f>
        <v>0</v>
      </c>
      <c r="AU26" s="417"/>
      <c r="AV26" s="433"/>
      <c r="AW26" s="417"/>
      <c r="AX26" s="433"/>
      <c r="AY26" s="417"/>
      <c r="AZ26" s="438">
        <f>(AZ6+AZ75+AZ49+AU10+BE9)*AZ7</f>
        <v>0</v>
      </c>
      <c r="BA26" s="417"/>
      <c r="BB26" s="433"/>
      <c r="BC26" s="417"/>
      <c r="BD26" s="433"/>
      <c r="BE26" s="417"/>
      <c r="BF26" s="438">
        <f>(BF6+BF75+BF49+BA10+BK9)*BF7</f>
        <v>0</v>
      </c>
      <c r="BG26" s="417"/>
      <c r="BH26" s="433"/>
      <c r="BI26" s="417"/>
      <c r="BJ26" s="433"/>
      <c r="BK26" s="417"/>
      <c r="BL26" s="438">
        <f>(BL6+BL75+BL49+BG10+BQ9)*BL7</f>
        <v>0</v>
      </c>
      <c r="BM26" s="417"/>
      <c r="BN26" s="433"/>
      <c r="BO26" s="417"/>
      <c r="BP26" s="433"/>
      <c r="BQ26" s="417"/>
      <c r="BR26" s="438">
        <f>(BR6+BR75+BR49+BM10+BW9)*BR7</f>
        <v>0</v>
      </c>
      <c r="BS26" s="417"/>
      <c r="BT26" s="433"/>
      <c r="BU26" s="417"/>
      <c r="BV26" s="433"/>
      <c r="BW26" s="417"/>
      <c r="BX26" s="438">
        <f>(BX6+BX75+BX49+BS10+CC9)*BX7</f>
        <v>0</v>
      </c>
      <c r="BY26" s="417"/>
      <c r="BZ26" s="417"/>
      <c r="CA26" s="417"/>
      <c r="CB26" s="433"/>
      <c r="CC26" s="417"/>
      <c r="CD26" s="438">
        <f>(CD6+CD75+CD49+BY10+CI9)*CD7</f>
        <v>0</v>
      </c>
      <c r="CE26" s="417"/>
      <c r="CF26" s="433"/>
      <c r="CG26" s="417"/>
      <c r="CH26" s="433"/>
      <c r="CI26" s="417"/>
      <c r="CJ26" s="438">
        <f>(CJ6+CJ75+CJ49+CE10)*CJ7</f>
        <v>0</v>
      </c>
      <c r="CK26" s="417"/>
      <c r="CL26" s="417"/>
    </row>
    <row r="27" ht="15">
      <c r="A27" s="410">
        <f t="shared" si="1933"/>
        <v>0</v>
      </c>
      <c r="B27" s="417"/>
      <c r="C27" s="417"/>
      <c r="D27" s="438">
        <f>(D6+D74+D50+I10)*D7</f>
        <v>0</v>
      </c>
      <c r="E27" s="417"/>
      <c r="F27" s="433"/>
      <c r="G27" s="417"/>
      <c r="H27" s="433"/>
      <c r="I27" s="417"/>
      <c r="J27" s="438">
        <f>(J6+J74+J50+E11+O10)*J7</f>
        <v>0</v>
      </c>
      <c r="K27" s="417"/>
      <c r="L27" s="433"/>
      <c r="M27" s="417"/>
      <c r="N27" s="433"/>
      <c r="O27" s="417"/>
      <c r="P27" s="438">
        <f>(P6+P74+P50+K11+U10)*P7</f>
        <v>0</v>
      </c>
      <c r="Q27" s="417"/>
      <c r="R27" s="433"/>
      <c r="S27" s="417"/>
      <c r="T27" s="433"/>
      <c r="U27" s="417"/>
      <c r="V27" s="438">
        <f>(V6+V74+V50+Q11+AA10)*V7</f>
        <v>0</v>
      </c>
      <c r="W27" s="417"/>
      <c r="X27" s="433"/>
      <c r="Y27" s="417"/>
      <c r="Z27" s="433"/>
      <c r="AA27" s="417"/>
      <c r="AB27" s="438">
        <f>(AB6+AB74+AB50+W11+AG10)*AB7</f>
        <v>0</v>
      </c>
      <c r="AC27" s="417"/>
      <c r="AD27" s="433"/>
      <c r="AE27" s="417"/>
      <c r="AF27" s="433"/>
      <c r="AG27" s="417"/>
      <c r="AH27" s="438">
        <f>(AH6+AH74+AH50+AC11+AM10)*AH7</f>
        <v>0</v>
      </c>
      <c r="AI27" s="417"/>
      <c r="AJ27" s="433"/>
      <c r="AK27" s="417"/>
      <c r="AL27" s="433"/>
      <c r="AM27" s="417"/>
      <c r="AN27" s="438">
        <f>(AN6+AN74+AN50+AI11+AS10)*AN7</f>
        <v>0</v>
      </c>
      <c r="AO27" s="417"/>
      <c r="AP27" s="433"/>
      <c r="AQ27" s="417"/>
      <c r="AR27" s="433"/>
      <c r="AS27" s="417"/>
      <c r="AT27" s="438">
        <f>(AT6+AT74+AT50+AO11+AY10)*AT7</f>
        <v>0</v>
      </c>
      <c r="AU27" s="417"/>
      <c r="AV27" s="433"/>
      <c r="AW27" s="417"/>
      <c r="AX27" s="433"/>
      <c r="AY27" s="417"/>
      <c r="AZ27" s="438">
        <f>(AZ6+AZ74+AZ50+AU11+BE10)*AZ7</f>
        <v>0</v>
      </c>
      <c r="BA27" s="417"/>
      <c r="BB27" s="433"/>
      <c r="BC27" s="417"/>
      <c r="BD27" s="433"/>
      <c r="BE27" s="417"/>
      <c r="BF27" s="438">
        <f>(BF6+BF74+BF50+BA11+BK10)*BF7</f>
        <v>0</v>
      </c>
      <c r="BG27" s="417"/>
      <c r="BH27" s="433"/>
      <c r="BI27" s="417"/>
      <c r="BJ27" s="433"/>
      <c r="BK27" s="417"/>
      <c r="BL27" s="438">
        <f>(BL6+BL74+BL50+BG11+BQ10)*BL7</f>
        <v>0</v>
      </c>
      <c r="BM27" s="417"/>
      <c r="BN27" s="433"/>
      <c r="BO27" s="417"/>
      <c r="BP27" s="433"/>
      <c r="BQ27" s="417"/>
      <c r="BR27" s="438">
        <f>(BR6+BR74+BR50+BM11+BW10)*BR7</f>
        <v>0</v>
      </c>
      <c r="BS27" s="417"/>
      <c r="BT27" s="433"/>
      <c r="BU27" s="417"/>
      <c r="BV27" s="433"/>
      <c r="BW27" s="417"/>
      <c r="BX27" s="438">
        <f>(BX6+BX74+BX50+BS11+CC10)*BX7</f>
        <v>0</v>
      </c>
      <c r="BY27" s="417"/>
      <c r="BZ27" s="417"/>
      <c r="CA27" s="417"/>
      <c r="CB27" s="433"/>
      <c r="CC27" s="417"/>
      <c r="CD27" s="438">
        <f>(CD6+CD74+CD50+BY11+CI10)*CD7</f>
        <v>0</v>
      </c>
      <c r="CE27" s="417"/>
      <c r="CF27" s="433"/>
      <c r="CG27" s="417"/>
      <c r="CH27" s="433"/>
      <c r="CI27" s="417"/>
      <c r="CJ27" s="438">
        <f>(CJ6+CJ74+CJ50+CE11)*CJ7</f>
        <v>0</v>
      </c>
      <c r="CK27" s="417"/>
      <c r="CL27" s="417"/>
    </row>
    <row r="28" ht="15">
      <c r="A28" s="410">
        <f t="shared" si="1933"/>
        <v>0</v>
      </c>
      <c r="B28" s="417"/>
      <c r="C28" s="417"/>
      <c r="D28" s="438">
        <f>(D6+D73+D51+I11)*D7</f>
        <v>0</v>
      </c>
      <c r="E28" s="417"/>
      <c r="F28" s="433"/>
      <c r="G28" s="417"/>
      <c r="H28" s="433"/>
      <c r="I28" s="417"/>
      <c r="J28" s="438">
        <f>(J6+J73+J51+E12+O11)*J7</f>
        <v>0</v>
      </c>
      <c r="K28" s="417"/>
      <c r="L28" s="433"/>
      <c r="M28" s="417"/>
      <c r="N28" s="433"/>
      <c r="O28" s="417"/>
      <c r="P28" s="438">
        <f>(P6+P73+P51+K12+U11)*P7</f>
        <v>0</v>
      </c>
      <c r="Q28" s="417"/>
      <c r="R28" s="433"/>
      <c r="S28" s="417"/>
      <c r="T28" s="433"/>
      <c r="U28" s="417"/>
      <c r="V28" s="438">
        <f>(V6+V73+V51+Q12+AA11)*V7</f>
        <v>0</v>
      </c>
      <c r="W28" s="417"/>
      <c r="X28" s="433"/>
      <c r="Y28" s="417"/>
      <c r="Z28" s="433"/>
      <c r="AA28" s="417"/>
      <c r="AB28" s="438">
        <f>(AB6+AB73+AB51+W12+AG11)*AB7</f>
        <v>0</v>
      </c>
      <c r="AC28" s="417"/>
      <c r="AD28" s="433"/>
      <c r="AE28" s="417"/>
      <c r="AF28" s="433"/>
      <c r="AG28" s="417"/>
      <c r="AH28" s="438">
        <f>(AH6+AH73+AH51+AC12+AM11)*AH7</f>
        <v>0</v>
      </c>
      <c r="AI28" s="417"/>
      <c r="AJ28" s="433"/>
      <c r="AK28" s="417"/>
      <c r="AL28" s="433"/>
      <c r="AM28" s="417"/>
      <c r="AN28" s="438">
        <f>(AN6+AN73+AN51+AI12+AS11)*AN7</f>
        <v>0</v>
      </c>
      <c r="AO28" s="417"/>
      <c r="AP28" s="433"/>
      <c r="AQ28" s="417"/>
      <c r="AR28" s="433"/>
      <c r="AS28" s="417"/>
      <c r="AT28" s="438">
        <f>(AT6+AT73+AT51+AO12+AY11)*AT7</f>
        <v>0</v>
      </c>
      <c r="AU28" s="417"/>
      <c r="AV28" s="433"/>
      <c r="AW28" s="417"/>
      <c r="AX28" s="433"/>
      <c r="AY28" s="417"/>
      <c r="AZ28" s="438">
        <f>(AZ6+AZ73+AZ51+AU12+BE11)*AZ7</f>
        <v>0</v>
      </c>
      <c r="BA28" s="417"/>
      <c r="BB28" s="433"/>
      <c r="BC28" s="417"/>
      <c r="BD28" s="433"/>
      <c r="BE28" s="417"/>
      <c r="BF28" s="438">
        <f>(BF6+BF73+BF51+BA12+BK11)*BF7</f>
        <v>0</v>
      </c>
      <c r="BG28" s="417"/>
      <c r="BH28" s="433"/>
      <c r="BI28" s="417"/>
      <c r="BJ28" s="433"/>
      <c r="BK28" s="417"/>
      <c r="BL28" s="438">
        <f>(BL6+BL73+BL51+BG12+BQ11)*BL7</f>
        <v>0</v>
      </c>
      <c r="BM28" s="417"/>
      <c r="BN28" s="433"/>
      <c r="BO28" s="417"/>
      <c r="BP28" s="433"/>
      <c r="BQ28" s="417"/>
      <c r="BR28" s="438">
        <f>(BR6+BR73+BR51+BM12+BW11)*BR7</f>
        <v>0</v>
      </c>
      <c r="BS28" s="417"/>
      <c r="BT28" s="433"/>
      <c r="BU28" s="417"/>
      <c r="BV28" s="433"/>
      <c r="BW28" s="417"/>
      <c r="BX28" s="438">
        <f>(BX6+BX73+BX51+BS12+CC11)*BX7</f>
        <v>0</v>
      </c>
      <c r="BY28" s="417"/>
      <c r="BZ28" s="417"/>
      <c r="CA28" s="417"/>
      <c r="CB28" s="433"/>
      <c r="CC28" s="417"/>
      <c r="CD28" s="438">
        <f>(CD6+CD73+CD51+BY12+CI11)*CD7</f>
        <v>0</v>
      </c>
      <c r="CE28" s="417"/>
      <c r="CF28" s="433"/>
      <c r="CG28" s="417"/>
      <c r="CH28" s="433"/>
      <c r="CI28" s="417"/>
      <c r="CJ28" s="438">
        <f>(CJ6+CJ73+CJ51+CE12)*CJ7</f>
        <v>0</v>
      </c>
      <c r="CK28" s="417"/>
      <c r="CL28" s="417"/>
    </row>
    <row r="29" ht="15">
      <c r="A29" s="445">
        <f t="shared" si="1933"/>
        <v>0</v>
      </c>
      <c r="B29" s="417"/>
      <c r="C29" s="417"/>
      <c r="D29" s="438">
        <f>(D6+D72+D52+I12)*D7</f>
        <v>0</v>
      </c>
      <c r="E29" s="417"/>
      <c r="F29" s="433"/>
      <c r="G29" s="417"/>
      <c r="H29" s="433"/>
      <c r="I29" s="417"/>
      <c r="J29" s="438">
        <f>(J6+J72+J52+E13+O12)*J7</f>
        <v>0</v>
      </c>
      <c r="K29" s="417"/>
      <c r="L29" s="433"/>
      <c r="M29" s="417"/>
      <c r="N29" s="433"/>
      <c r="O29" s="417"/>
      <c r="P29" s="438">
        <f>(P6+P72+P52+K13+U12)*P7</f>
        <v>0</v>
      </c>
      <c r="Q29" s="417"/>
      <c r="R29" s="433"/>
      <c r="S29" s="417"/>
      <c r="T29" s="433"/>
      <c r="U29" s="417"/>
      <c r="V29" s="438">
        <f>(V6+V72+V52+Q13+AA12)*V7</f>
        <v>0</v>
      </c>
      <c r="W29" s="417"/>
      <c r="X29" s="433"/>
      <c r="Y29" s="417"/>
      <c r="Z29" s="433"/>
      <c r="AA29" s="417"/>
      <c r="AB29" s="438">
        <f>(AB6+AB72+AB52+W13+AG12)*AB7</f>
        <v>0</v>
      </c>
      <c r="AC29" s="417"/>
      <c r="AD29" s="433"/>
      <c r="AE29" s="417"/>
      <c r="AF29" s="433"/>
      <c r="AG29" s="417"/>
      <c r="AH29" s="438">
        <f>(AH6+AH72+AH52+AC13+AM12)*AH7</f>
        <v>0</v>
      </c>
      <c r="AI29" s="417"/>
      <c r="AJ29" s="433"/>
      <c r="AK29" s="417"/>
      <c r="AL29" s="433"/>
      <c r="AM29" s="417"/>
      <c r="AN29" s="438">
        <f>(AN6+AN72+AN52+AI13+AS12)*AN7</f>
        <v>0</v>
      </c>
      <c r="AO29" s="417"/>
      <c r="AP29" s="433"/>
      <c r="AQ29" s="417"/>
      <c r="AR29" s="433"/>
      <c r="AS29" s="417"/>
      <c r="AT29" s="438">
        <f>(AT6+AT72+AT52+AO13+AY12)*AT7</f>
        <v>0</v>
      </c>
      <c r="AU29" s="417"/>
      <c r="AV29" s="433"/>
      <c r="AW29" s="417"/>
      <c r="AX29" s="433"/>
      <c r="AY29" s="417"/>
      <c r="AZ29" s="438">
        <f>(AZ6+AZ72+AZ52+AU13+BE12)*AZ7</f>
        <v>0</v>
      </c>
      <c r="BA29" s="417"/>
      <c r="BB29" s="433"/>
      <c r="BC29" s="417"/>
      <c r="BD29" s="433"/>
      <c r="BE29" s="417"/>
      <c r="BF29" s="438">
        <f>(BF6+BF72+BF52+BA13+BK12)*BF7</f>
        <v>0</v>
      </c>
      <c r="BG29" s="417"/>
      <c r="BH29" s="433"/>
      <c r="BI29" s="417"/>
      <c r="BJ29" s="433"/>
      <c r="BK29" s="417"/>
      <c r="BL29" s="438">
        <f>(BL6+BL72+BL52+BG13+BQ12)*BL7</f>
        <v>0</v>
      </c>
      <c r="BM29" s="417"/>
      <c r="BN29" s="433"/>
      <c r="BO29" s="417"/>
      <c r="BP29" s="433"/>
      <c r="BQ29" s="417"/>
      <c r="BR29" s="438">
        <f>(BR6+BR72+BR52+BM13+BW12)*BR7</f>
        <v>0</v>
      </c>
      <c r="BS29" s="417"/>
      <c r="BT29" s="433"/>
      <c r="BU29" s="417"/>
      <c r="BV29" s="433"/>
      <c r="BW29" s="417"/>
      <c r="BX29" s="438">
        <f>(BX6+BX72+BX52+BS13+CC12)*BX7</f>
        <v>0</v>
      </c>
      <c r="BY29" s="417"/>
      <c r="BZ29" s="417"/>
      <c r="CA29" s="417"/>
      <c r="CB29" s="433"/>
      <c r="CC29" s="417"/>
      <c r="CD29" s="438">
        <f>(CD6+CD72+CD52+BY13+CI12)*CD7</f>
        <v>0</v>
      </c>
      <c r="CE29" s="417"/>
      <c r="CF29" s="433"/>
      <c r="CG29" s="417"/>
      <c r="CH29" s="433"/>
      <c r="CI29" s="417"/>
      <c r="CJ29" s="438">
        <f>(CJ6+CJ72+CJ52+CE13)*CJ7</f>
        <v>0</v>
      </c>
      <c r="CK29" s="417"/>
      <c r="CL29" s="417"/>
    </row>
    <row r="30" ht="15">
      <c r="A30" s="445">
        <f t="shared" si="1933"/>
        <v>0</v>
      </c>
      <c r="B30" s="417"/>
      <c r="C30" s="417"/>
      <c r="D30" s="438">
        <f>(D6+D71+D53+I13)*D7</f>
        <v>0</v>
      </c>
      <c r="E30" s="417"/>
      <c r="F30" s="433"/>
      <c r="G30" s="417"/>
      <c r="H30" s="433"/>
      <c r="I30" s="417"/>
      <c r="J30" s="438">
        <f>(J6+J71+J53+E14+O13)*J7</f>
        <v>0</v>
      </c>
      <c r="K30" s="417"/>
      <c r="L30" s="433"/>
      <c r="M30" s="417"/>
      <c r="N30" s="433"/>
      <c r="O30" s="417"/>
      <c r="P30" s="438">
        <f>(P6+P71+P53+K14+U13)*P7</f>
        <v>0</v>
      </c>
      <c r="Q30" s="417"/>
      <c r="R30" s="433"/>
      <c r="S30" s="417"/>
      <c r="T30" s="433"/>
      <c r="U30" s="417"/>
      <c r="V30" s="438">
        <f>(V6+V71+V53+Q14+AA13)*V7</f>
        <v>0</v>
      </c>
      <c r="W30" s="417"/>
      <c r="X30" s="433"/>
      <c r="Y30" s="417"/>
      <c r="Z30" s="433"/>
      <c r="AA30" s="417"/>
      <c r="AB30" s="438">
        <f>(AB6+AB71+AB53+W14+AG13)*AB7</f>
        <v>0</v>
      </c>
      <c r="AC30" s="417"/>
      <c r="AD30" s="433"/>
      <c r="AE30" s="417"/>
      <c r="AF30" s="433"/>
      <c r="AG30" s="417"/>
      <c r="AH30" s="438">
        <f>(AH6+AH71+AH53+AC14+AM13)*AH7</f>
        <v>0</v>
      </c>
      <c r="AI30" s="417"/>
      <c r="AJ30" s="433"/>
      <c r="AK30" s="417"/>
      <c r="AL30" s="433"/>
      <c r="AM30" s="417"/>
      <c r="AN30" s="438">
        <f>(AN6+AN71+AN53+AI14+AS13)*AN7</f>
        <v>0</v>
      </c>
      <c r="AO30" s="417"/>
      <c r="AP30" s="433"/>
      <c r="AQ30" s="417"/>
      <c r="AR30" s="433"/>
      <c r="AS30" s="417"/>
      <c r="AT30" s="438">
        <f>(AT6+AT71+AT53+AO14+AY13)*AT7</f>
        <v>0</v>
      </c>
      <c r="AU30" s="417"/>
      <c r="AV30" s="433"/>
      <c r="AW30" s="417"/>
      <c r="AX30" s="433"/>
      <c r="AY30" s="417"/>
      <c r="AZ30" s="438">
        <f>(AZ6+AZ71+AZ53+AU14+BE13)*AZ7</f>
        <v>0</v>
      </c>
      <c r="BA30" s="417"/>
      <c r="BB30" s="433"/>
      <c r="BC30" s="417"/>
      <c r="BD30" s="433"/>
      <c r="BE30" s="417"/>
      <c r="BF30" s="438">
        <f>(BF6+BF71+BF53+BA14+BK13)*BF7</f>
        <v>0</v>
      </c>
      <c r="BG30" s="417"/>
      <c r="BH30" s="433"/>
      <c r="BI30" s="417"/>
      <c r="BJ30" s="433"/>
      <c r="BK30" s="417"/>
      <c r="BL30" s="438">
        <f>(BL6+BL71+BL53+BG14+BQ13)*BL7</f>
        <v>0</v>
      </c>
      <c r="BM30" s="417"/>
      <c r="BN30" s="433"/>
      <c r="BO30" s="417"/>
      <c r="BP30" s="433"/>
      <c r="BQ30" s="417"/>
      <c r="BR30" s="438">
        <f>(BR6+BR71+BR53+BM14+BW13)*BR7</f>
        <v>0</v>
      </c>
      <c r="BS30" s="417"/>
      <c r="BT30" s="433"/>
      <c r="BU30" s="417"/>
      <c r="BV30" s="433"/>
      <c r="BW30" s="417"/>
      <c r="BX30" s="438">
        <f>(BX6+BX71+BX53+BS14+CC13)*BX7</f>
        <v>0</v>
      </c>
      <c r="BY30" s="417"/>
      <c r="BZ30" s="417"/>
      <c r="CA30" s="417"/>
      <c r="CB30" s="433"/>
      <c r="CC30" s="417"/>
      <c r="CD30" s="438">
        <f>(CD6+CD71+CD53+BY14+CI13)*CD7</f>
        <v>0</v>
      </c>
      <c r="CE30" s="417"/>
      <c r="CF30" s="433"/>
      <c r="CG30" s="417"/>
      <c r="CH30" s="433"/>
      <c r="CI30" s="417"/>
      <c r="CJ30" s="438">
        <f>(CJ6+CJ71+CJ53+CE14)*CJ7</f>
        <v>0</v>
      </c>
      <c r="CK30" s="417"/>
      <c r="CL30" s="417"/>
    </row>
    <row r="31" ht="15">
      <c r="A31" s="445">
        <f t="shared" si="1933"/>
        <v>0</v>
      </c>
      <c r="B31" s="417"/>
      <c r="C31" s="417"/>
      <c r="D31" s="438">
        <f>(D6+D70+D54+I14)*D7</f>
        <v>0</v>
      </c>
      <c r="E31" s="417"/>
      <c r="F31" s="433"/>
      <c r="G31" s="417"/>
      <c r="H31" s="433"/>
      <c r="I31" s="417"/>
      <c r="J31" s="438">
        <f>(J6+J70+J54+E15+O14)*J7</f>
        <v>0</v>
      </c>
      <c r="K31" s="417"/>
      <c r="L31" s="433"/>
      <c r="M31" s="417"/>
      <c r="N31" s="433"/>
      <c r="O31" s="417"/>
      <c r="P31" s="438">
        <f>(P6+P70+P54+K15+U14)*P7</f>
        <v>0</v>
      </c>
      <c r="Q31" s="417"/>
      <c r="R31" s="433"/>
      <c r="S31" s="417"/>
      <c r="T31" s="433"/>
      <c r="U31" s="417"/>
      <c r="V31" s="438">
        <f>(V6+V70+V54+Q15+AA14)*V7</f>
        <v>0</v>
      </c>
      <c r="W31" s="417"/>
      <c r="X31" s="433"/>
      <c r="Y31" s="417"/>
      <c r="Z31" s="433"/>
      <c r="AA31" s="417"/>
      <c r="AB31" s="438">
        <f>(AB6+AB70+AB54+W15+AG14)*AB7</f>
        <v>0</v>
      </c>
      <c r="AC31" s="417"/>
      <c r="AD31" s="433"/>
      <c r="AE31" s="417"/>
      <c r="AF31" s="433"/>
      <c r="AG31" s="417"/>
      <c r="AH31" s="438">
        <f>(AH6+AH70+AH54+AC15+AM14)*AH7</f>
        <v>0</v>
      </c>
      <c r="AI31" s="417"/>
      <c r="AJ31" s="433"/>
      <c r="AK31" s="417"/>
      <c r="AL31" s="433"/>
      <c r="AM31" s="417"/>
      <c r="AN31" s="438">
        <f>(AN6+AN70+AN54+AI15+AS14)*AN7</f>
        <v>0</v>
      </c>
      <c r="AO31" s="417"/>
      <c r="AP31" s="433"/>
      <c r="AQ31" s="417"/>
      <c r="AR31" s="433"/>
      <c r="AS31" s="417"/>
      <c r="AT31" s="438">
        <f>(AT6+AT70+AT54+AO15+AY14)*AT7</f>
        <v>0</v>
      </c>
      <c r="AU31" s="417"/>
      <c r="AV31" s="433"/>
      <c r="AW31" s="417"/>
      <c r="AX31" s="433"/>
      <c r="AY31" s="417"/>
      <c r="AZ31" s="438">
        <f>(AZ6+AZ70+AZ54+AU15+BE14)*AZ7</f>
        <v>0</v>
      </c>
      <c r="BA31" s="417"/>
      <c r="BB31" s="433"/>
      <c r="BC31" s="417"/>
      <c r="BD31" s="433"/>
      <c r="BE31" s="417"/>
      <c r="BF31" s="438">
        <f>(BF6+BF70+BF54+BA15+BK14)*BF7</f>
        <v>0</v>
      </c>
      <c r="BG31" s="417"/>
      <c r="BH31" s="433"/>
      <c r="BI31" s="417"/>
      <c r="BJ31" s="433"/>
      <c r="BK31" s="417"/>
      <c r="BL31" s="438">
        <f>(BL6+BL70+BL54+BG15+BQ14)*BL7</f>
        <v>0</v>
      </c>
      <c r="BM31" s="417"/>
      <c r="BN31" s="433"/>
      <c r="BO31" s="417"/>
      <c r="BP31" s="433"/>
      <c r="BQ31" s="417"/>
      <c r="BR31" s="438">
        <f>(BR6+BR70+BR54+BM15+BW14)*BR7</f>
        <v>0</v>
      </c>
      <c r="BS31" s="417"/>
      <c r="BT31" s="433"/>
      <c r="BU31" s="417"/>
      <c r="BV31" s="433"/>
      <c r="BW31" s="417"/>
      <c r="BX31" s="438">
        <f>(BX6+BX70+BX54+BS15+CC14)*BX7</f>
        <v>0</v>
      </c>
      <c r="BY31" s="417"/>
      <c r="BZ31" s="417"/>
      <c r="CA31" s="417"/>
      <c r="CB31" s="433"/>
      <c r="CC31" s="417"/>
      <c r="CD31" s="438">
        <f>(CD6+CD70+CD54+BY15+CI14)*CD7</f>
        <v>0</v>
      </c>
      <c r="CE31" s="417"/>
      <c r="CF31" s="433"/>
      <c r="CG31" s="417"/>
      <c r="CH31" s="433"/>
      <c r="CI31" s="417"/>
      <c r="CJ31" s="438">
        <f>(CJ6+CJ70+CJ54+CE15)*CJ7</f>
        <v>0</v>
      </c>
      <c r="CK31" s="417"/>
      <c r="CL31" s="417"/>
    </row>
    <row r="32" ht="15">
      <c r="A32" s="445">
        <f t="shared" si="1933"/>
        <v>0</v>
      </c>
      <c r="B32" s="417"/>
      <c r="C32" s="417"/>
      <c r="D32" s="438">
        <f>(D6+D69+D55+I15)*D7</f>
        <v>0</v>
      </c>
      <c r="E32" s="417"/>
      <c r="F32" s="433"/>
      <c r="G32" s="417"/>
      <c r="H32" s="433"/>
      <c r="I32" s="417"/>
      <c r="J32" s="438">
        <f>(J6+J69+J55+E16+O15)*J7</f>
        <v>0</v>
      </c>
      <c r="K32" s="417"/>
      <c r="L32" s="433"/>
      <c r="M32" s="417"/>
      <c r="N32" s="433"/>
      <c r="O32" s="417"/>
      <c r="P32" s="438">
        <f>(P6+P69+P55+K16+U15)*P7</f>
        <v>0</v>
      </c>
      <c r="Q32" s="417"/>
      <c r="R32" s="433"/>
      <c r="S32" s="417"/>
      <c r="T32" s="433"/>
      <c r="U32" s="417"/>
      <c r="V32" s="438">
        <f>(V6+V69+V55+Q16+AA15)*V7</f>
        <v>0</v>
      </c>
      <c r="W32" s="417"/>
      <c r="X32" s="433"/>
      <c r="Y32" s="417"/>
      <c r="Z32" s="433"/>
      <c r="AA32" s="417"/>
      <c r="AB32" s="438">
        <f>(AB6+AB69+AB55+W16+AG15)*AB7</f>
        <v>0</v>
      </c>
      <c r="AC32" s="417"/>
      <c r="AD32" s="433"/>
      <c r="AE32" s="417"/>
      <c r="AF32" s="433"/>
      <c r="AG32" s="417"/>
      <c r="AH32" s="438">
        <f>(AH6+AH69+AH55+AC16+AM15)*AH7</f>
        <v>0</v>
      </c>
      <c r="AI32" s="417"/>
      <c r="AJ32" s="433"/>
      <c r="AK32" s="417"/>
      <c r="AL32" s="433"/>
      <c r="AM32" s="417"/>
      <c r="AN32" s="438">
        <f>(AN6+AN69+AN55+AI16+AS15)*AN7</f>
        <v>0</v>
      </c>
      <c r="AO32" s="417"/>
      <c r="AP32" s="433"/>
      <c r="AQ32" s="417"/>
      <c r="AR32" s="433"/>
      <c r="AS32" s="417"/>
      <c r="AT32" s="438">
        <f>(AT6+AT69+AT55+AO16+AY15)*AT7</f>
        <v>0</v>
      </c>
      <c r="AU32" s="417"/>
      <c r="AV32" s="433"/>
      <c r="AW32" s="417"/>
      <c r="AX32" s="433"/>
      <c r="AY32" s="417"/>
      <c r="AZ32" s="438">
        <f>(AZ6+AZ69+AZ55+AU16+BE15)*AZ7</f>
        <v>0</v>
      </c>
      <c r="BA32" s="417"/>
      <c r="BB32" s="433"/>
      <c r="BC32" s="417"/>
      <c r="BD32" s="433"/>
      <c r="BE32" s="417"/>
      <c r="BF32" s="438">
        <f>(BF6+BF69+BF55+BA16+BK15)*BF7</f>
        <v>0</v>
      </c>
      <c r="BG32" s="417"/>
      <c r="BH32" s="433"/>
      <c r="BI32" s="417"/>
      <c r="BJ32" s="433"/>
      <c r="BK32" s="417"/>
      <c r="BL32" s="438">
        <f>(BL6+BL69+BL55+BG16+BQ15)*BL7</f>
        <v>0</v>
      </c>
      <c r="BM32" s="417"/>
      <c r="BN32" s="433"/>
      <c r="BO32" s="417"/>
      <c r="BP32" s="433"/>
      <c r="BQ32" s="417"/>
      <c r="BR32" s="438">
        <f>(BR6+BR69+BR55+BM16+BW15)*BR7</f>
        <v>0</v>
      </c>
      <c r="BS32" s="417"/>
      <c r="BT32" s="433"/>
      <c r="BU32" s="417"/>
      <c r="BV32" s="433"/>
      <c r="BW32" s="417"/>
      <c r="BX32" s="438">
        <f>(BX6+BX69+BX55+BS16+CC15)*BX7</f>
        <v>0</v>
      </c>
      <c r="BY32" s="417"/>
      <c r="BZ32" s="417"/>
      <c r="CA32" s="417"/>
      <c r="CB32" s="433"/>
      <c r="CC32" s="417"/>
      <c r="CD32" s="438">
        <f>(CD6+CD69+CD55+BY16+CI15)*CD7</f>
        <v>0</v>
      </c>
      <c r="CE32" s="417"/>
      <c r="CF32" s="433"/>
      <c r="CG32" s="417"/>
      <c r="CH32" s="433"/>
      <c r="CI32" s="417"/>
      <c r="CJ32" s="438">
        <f>(CJ6+CJ69+CJ55+CE16)*CJ7</f>
        <v>0</v>
      </c>
      <c r="CK32" s="417"/>
      <c r="CL32" s="417"/>
    </row>
    <row r="33" ht="15">
      <c r="A33" s="445">
        <f t="shared" si="1933"/>
        <v>0</v>
      </c>
      <c r="B33" s="417"/>
      <c r="C33" s="417"/>
      <c r="D33" s="438">
        <f>(D6+D68+D56+I16)*D7</f>
        <v>0</v>
      </c>
      <c r="E33" s="417"/>
      <c r="F33" s="433"/>
      <c r="G33" s="417"/>
      <c r="H33" s="433"/>
      <c r="I33" s="417"/>
      <c r="J33" s="438">
        <f>(J6+J68+J56+E17+O16)*J7</f>
        <v>0</v>
      </c>
      <c r="K33" s="417"/>
      <c r="L33" s="433"/>
      <c r="M33" s="417"/>
      <c r="N33" s="433"/>
      <c r="O33" s="417"/>
      <c r="P33" s="438">
        <f>(P6+P68+P56+K17+U16)*P7</f>
        <v>0</v>
      </c>
      <c r="Q33" s="417"/>
      <c r="R33" s="433"/>
      <c r="S33" s="417"/>
      <c r="T33" s="433"/>
      <c r="U33" s="417"/>
      <c r="V33" s="438">
        <f>(V6+V68+V56+Q17+AA16)*V7</f>
        <v>0</v>
      </c>
      <c r="W33" s="417"/>
      <c r="X33" s="433"/>
      <c r="Y33" s="417"/>
      <c r="Z33" s="433"/>
      <c r="AA33" s="417"/>
      <c r="AB33" s="438">
        <f>(AB6+AB68+AB56+W17+AG16)*AB7</f>
        <v>0</v>
      </c>
      <c r="AC33" s="417"/>
      <c r="AD33" s="433"/>
      <c r="AE33" s="417"/>
      <c r="AF33" s="433"/>
      <c r="AG33" s="417"/>
      <c r="AH33" s="438">
        <f>(AH6+AH68+AH56+AC17+AM16)*AH7</f>
        <v>0</v>
      </c>
      <c r="AI33" s="417"/>
      <c r="AJ33" s="433"/>
      <c r="AK33" s="417"/>
      <c r="AL33" s="433"/>
      <c r="AM33" s="417"/>
      <c r="AN33" s="438">
        <f>(AN6+AN68+AN56+AI17+AS16)*AN7</f>
        <v>0</v>
      </c>
      <c r="AO33" s="417"/>
      <c r="AP33" s="433"/>
      <c r="AQ33" s="417"/>
      <c r="AR33" s="433"/>
      <c r="AS33" s="417"/>
      <c r="AT33" s="438">
        <f>(AT6+AT68+AT56+AO17+AY16)*AT7</f>
        <v>0</v>
      </c>
      <c r="AU33" s="417"/>
      <c r="AV33" s="433"/>
      <c r="AW33" s="417"/>
      <c r="AX33" s="433"/>
      <c r="AY33" s="417"/>
      <c r="AZ33" s="438">
        <f>(AZ6+AZ68+AZ56+AU17+BE16)*AZ7</f>
        <v>0</v>
      </c>
      <c r="BA33" s="417"/>
      <c r="BB33" s="433"/>
      <c r="BC33" s="417"/>
      <c r="BD33" s="433"/>
      <c r="BE33" s="417"/>
      <c r="BF33" s="438">
        <f>(BF6+BF68+BF56+BA17+BK16)*BF7</f>
        <v>0</v>
      </c>
      <c r="BG33" s="417"/>
      <c r="BH33" s="433"/>
      <c r="BI33" s="417"/>
      <c r="BJ33" s="433"/>
      <c r="BK33" s="417"/>
      <c r="BL33" s="438">
        <f>(BL6+BL68+BL56+BG17+BQ16)*BL7</f>
        <v>0</v>
      </c>
      <c r="BM33" s="417"/>
      <c r="BN33" s="433"/>
      <c r="BO33" s="417"/>
      <c r="BP33" s="433"/>
      <c r="BQ33" s="417"/>
      <c r="BR33" s="438">
        <f>(BR6+BR68+BR56+BM17+BW16)*BR7</f>
        <v>0</v>
      </c>
      <c r="BS33" s="417"/>
      <c r="BT33" s="433"/>
      <c r="BU33" s="417"/>
      <c r="BV33" s="433"/>
      <c r="BW33" s="417"/>
      <c r="BX33" s="438">
        <f>(BX6+BX68+BX56+BS17+CC16)*BX7</f>
        <v>0</v>
      </c>
      <c r="BY33" s="417"/>
      <c r="BZ33" s="417"/>
      <c r="CA33" s="417"/>
      <c r="CB33" s="433"/>
      <c r="CC33" s="417"/>
      <c r="CD33" s="438">
        <f>(CD6+CD68+CD56+BY17+CI16)*CD7</f>
        <v>0</v>
      </c>
      <c r="CE33" s="417"/>
      <c r="CF33" s="433"/>
      <c r="CG33" s="417"/>
      <c r="CH33" s="433"/>
      <c r="CI33" s="417"/>
      <c r="CJ33" s="438">
        <f>(CJ6+CJ68+CJ56+CE17)*CJ7</f>
        <v>0</v>
      </c>
      <c r="CK33" s="417"/>
      <c r="CL33" s="417"/>
    </row>
    <row r="34" ht="15">
      <c r="A34" s="445">
        <f t="shared" si="1933"/>
        <v>0</v>
      </c>
      <c r="B34" s="417"/>
      <c r="C34" s="417"/>
      <c r="D34" s="438">
        <f>(D6+D67+D57+I17)*D7</f>
        <v>0</v>
      </c>
      <c r="E34" s="417"/>
      <c r="F34" s="433"/>
      <c r="G34" s="417"/>
      <c r="H34" s="433"/>
      <c r="I34" s="417"/>
      <c r="J34" s="438">
        <f>(J6+J67+J57+E18+O17)*J7</f>
        <v>0</v>
      </c>
      <c r="K34" s="417"/>
      <c r="L34" s="433"/>
      <c r="M34" s="417"/>
      <c r="N34" s="433"/>
      <c r="O34" s="417"/>
      <c r="P34" s="438">
        <f>(P6+P67+P57+K18+U17)*P7</f>
        <v>0</v>
      </c>
      <c r="Q34" s="417"/>
      <c r="R34" s="433"/>
      <c r="S34" s="417"/>
      <c r="T34" s="433"/>
      <c r="U34" s="417"/>
      <c r="V34" s="438">
        <f>(V6+V67+V57+Q18+AA17)*V7</f>
        <v>0</v>
      </c>
      <c r="W34" s="417"/>
      <c r="X34" s="433"/>
      <c r="Y34" s="417"/>
      <c r="Z34" s="433"/>
      <c r="AA34" s="417"/>
      <c r="AB34" s="438">
        <f>(AB6+AB67+AB57+W18+AG17)*AB7</f>
        <v>0</v>
      </c>
      <c r="AC34" s="417"/>
      <c r="AD34" s="433"/>
      <c r="AE34" s="417"/>
      <c r="AF34" s="433"/>
      <c r="AG34" s="417"/>
      <c r="AH34" s="438">
        <f>(AH6+AH67+AH57+AC18+AM17)*AH7</f>
        <v>0</v>
      </c>
      <c r="AI34" s="417"/>
      <c r="AJ34" s="433"/>
      <c r="AK34" s="417"/>
      <c r="AL34" s="433"/>
      <c r="AM34" s="417"/>
      <c r="AN34" s="438">
        <f>(AN6+AN67+AN57+AI18+AS17)*AN7</f>
        <v>0</v>
      </c>
      <c r="AO34" s="417"/>
      <c r="AP34" s="433"/>
      <c r="AQ34" s="417"/>
      <c r="AR34" s="433"/>
      <c r="AS34" s="417"/>
      <c r="AT34" s="438">
        <f>(AT6+AT67+AT57+AO18+AY17)*AT7</f>
        <v>0</v>
      </c>
      <c r="AU34" s="417"/>
      <c r="AV34" s="433"/>
      <c r="AW34" s="417"/>
      <c r="AX34" s="433"/>
      <c r="AY34" s="417"/>
      <c r="AZ34" s="438">
        <f>(AZ6+AZ67+AZ57+AU18+BE17)*AZ7</f>
        <v>0</v>
      </c>
      <c r="BA34" s="417"/>
      <c r="BB34" s="433"/>
      <c r="BC34" s="417"/>
      <c r="BD34" s="433"/>
      <c r="BE34" s="417"/>
      <c r="BF34" s="438">
        <f>(BF6+BF67+BF57+BA18+BK17)*BF7</f>
        <v>0</v>
      </c>
      <c r="BG34" s="417"/>
      <c r="BH34" s="433"/>
      <c r="BI34" s="417"/>
      <c r="BJ34" s="433"/>
      <c r="BK34" s="417"/>
      <c r="BL34" s="438">
        <f>(BL6+BL67+BL57+BG18+BQ17)*BL7</f>
        <v>0</v>
      </c>
      <c r="BM34" s="417"/>
      <c r="BN34" s="433"/>
      <c r="BO34" s="417"/>
      <c r="BP34" s="433"/>
      <c r="BQ34" s="417"/>
      <c r="BR34" s="438">
        <f>(BR6+BR67+BR57+BM18+BW17)*BR7</f>
        <v>0</v>
      </c>
      <c r="BS34" s="417"/>
      <c r="BT34" s="433"/>
      <c r="BU34" s="417"/>
      <c r="BV34" s="433"/>
      <c r="BW34" s="417"/>
      <c r="BX34" s="438">
        <f>(BX6+BX67+BX57+BS18+CC17)*BX7</f>
        <v>0</v>
      </c>
      <c r="BY34" s="417"/>
      <c r="BZ34" s="417"/>
      <c r="CA34" s="417"/>
      <c r="CB34" s="433"/>
      <c r="CC34" s="417"/>
      <c r="CD34" s="438">
        <f>(CD6+CD67+CD57+BY18+CI17)*CD7</f>
        <v>0</v>
      </c>
      <c r="CE34" s="417"/>
      <c r="CF34" s="433"/>
      <c r="CG34" s="417"/>
      <c r="CH34" s="433"/>
      <c r="CI34" s="417"/>
      <c r="CJ34" s="438">
        <f>(CJ6+CJ67+CJ57+CE18)*CJ7</f>
        <v>0</v>
      </c>
      <c r="CK34" s="417"/>
      <c r="CL34" s="417"/>
    </row>
    <row r="35" ht="15">
      <c r="A35" s="445">
        <f t="shared" si="1933"/>
        <v>0</v>
      </c>
      <c r="B35" s="417"/>
      <c r="C35" s="417"/>
      <c r="D35" s="438">
        <f>(D6+D66+D58+I18)*D7</f>
        <v>0</v>
      </c>
      <c r="E35" s="417"/>
      <c r="F35" s="433"/>
      <c r="G35" s="417"/>
      <c r="H35" s="433"/>
      <c r="I35" s="417"/>
      <c r="J35" s="438">
        <f>(J6+J66+J58+E19+O18)*J7</f>
        <v>0</v>
      </c>
      <c r="K35" s="417"/>
      <c r="L35" s="433"/>
      <c r="M35" s="417"/>
      <c r="N35" s="433"/>
      <c r="O35" s="417"/>
      <c r="P35" s="438">
        <f>(P6+P66+P58+K19+U18)*P7</f>
        <v>0</v>
      </c>
      <c r="Q35" s="417"/>
      <c r="R35" s="433"/>
      <c r="S35" s="417"/>
      <c r="T35" s="433"/>
      <c r="U35" s="417"/>
      <c r="V35" s="438">
        <f>(V6+V66+V58+Q19+AA18)*V7</f>
        <v>0</v>
      </c>
      <c r="W35" s="417"/>
      <c r="X35" s="433"/>
      <c r="Y35" s="417"/>
      <c r="Z35" s="433"/>
      <c r="AA35" s="417"/>
      <c r="AB35" s="438">
        <f>(AB6+AB66+AB58+W19+AG18)*AB7</f>
        <v>0</v>
      </c>
      <c r="AC35" s="417"/>
      <c r="AD35" s="433"/>
      <c r="AE35" s="417"/>
      <c r="AF35" s="433"/>
      <c r="AG35" s="417"/>
      <c r="AH35" s="438">
        <f>(AH6+AH66+AH58+AC19+AM18)*AH7</f>
        <v>0</v>
      </c>
      <c r="AI35" s="417"/>
      <c r="AJ35" s="433"/>
      <c r="AK35" s="417"/>
      <c r="AL35" s="433"/>
      <c r="AM35" s="417"/>
      <c r="AN35" s="438">
        <f>(AN6+AN66+AN58+AI19+AS18)*AN7</f>
        <v>0</v>
      </c>
      <c r="AO35" s="417"/>
      <c r="AP35" s="433"/>
      <c r="AQ35" s="417"/>
      <c r="AR35" s="433"/>
      <c r="AS35" s="417"/>
      <c r="AT35" s="438">
        <f>(AT6+AT66+AT58+AO19+AY18)*AT7</f>
        <v>0</v>
      </c>
      <c r="AU35" s="417"/>
      <c r="AV35" s="433"/>
      <c r="AW35" s="417"/>
      <c r="AX35" s="433"/>
      <c r="AY35" s="417"/>
      <c r="AZ35" s="438">
        <f>(AZ6+AZ66+AZ58+AU19+BE18)*AZ7</f>
        <v>0</v>
      </c>
      <c r="BA35" s="417"/>
      <c r="BB35" s="433"/>
      <c r="BC35" s="417"/>
      <c r="BD35" s="433"/>
      <c r="BE35" s="417"/>
      <c r="BF35" s="438">
        <f>(BF6+BF66+BF58+BA19+BK18)*BF7</f>
        <v>0</v>
      </c>
      <c r="BG35" s="417"/>
      <c r="BH35" s="433"/>
      <c r="BI35" s="417"/>
      <c r="BJ35" s="433"/>
      <c r="BK35" s="417"/>
      <c r="BL35" s="438">
        <f>(BL6+BL66+BL58+BG19+BQ18)*BL7</f>
        <v>0</v>
      </c>
      <c r="BM35" s="417"/>
      <c r="BN35" s="433"/>
      <c r="BO35" s="417"/>
      <c r="BP35" s="433"/>
      <c r="BQ35" s="417"/>
      <c r="BR35" s="438">
        <f>(BR6+BR66+BR58+BM19+BW18)*BR7</f>
        <v>0</v>
      </c>
      <c r="BS35" s="417"/>
      <c r="BT35" s="433"/>
      <c r="BU35" s="417"/>
      <c r="BV35" s="433"/>
      <c r="BW35" s="417"/>
      <c r="BX35" s="438">
        <f>(BX6+BX66+BX58+BS19+CC18)*BX7</f>
        <v>0</v>
      </c>
      <c r="BY35" s="417"/>
      <c r="BZ35" s="417"/>
      <c r="CA35" s="417"/>
      <c r="CB35" s="433"/>
      <c r="CC35" s="417"/>
      <c r="CD35" s="438">
        <f>(CD6+CD66+CD58+BY19+CI18)*CD7</f>
        <v>0</v>
      </c>
      <c r="CE35" s="417"/>
      <c r="CF35" s="433"/>
      <c r="CG35" s="417"/>
      <c r="CH35" s="433"/>
      <c r="CI35" s="417"/>
      <c r="CJ35" s="438">
        <f>(CJ6+CJ66+CJ58+CE19)*CJ7</f>
        <v>0</v>
      </c>
      <c r="CK35" s="417"/>
      <c r="CL35" s="417"/>
    </row>
    <row r="36" ht="15">
      <c r="A36" s="445">
        <f t="shared" si="1933"/>
        <v>0</v>
      </c>
      <c r="B36" s="417"/>
      <c r="C36" s="417"/>
      <c r="D36" s="438">
        <f>(D6+D65+D59+I19)*D7</f>
        <v>0</v>
      </c>
      <c r="E36" s="417"/>
      <c r="F36" s="433"/>
      <c r="G36" s="417"/>
      <c r="H36" s="433"/>
      <c r="I36" s="417"/>
      <c r="J36" s="438">
        <f>(J6+J65+J59+E20+O19)*J7</f>
        <v>0</v>
      </c>
      <c r="K36" s="417"/>
      <c r="L36" s="433"/>
      <c r="M36" s="417"/>
      <c r="N36" s="433"/>
      <c r="O36" s="417"/>
      <c r="P36" s="438">
        <f>(P6+P65+P59+K20+U19)*P7</f>
        <v>0</v>
      </c>
      <c r="Q36" s="417"/>
      <c r="R36" s="433"/>
      <c r="S36" s="417"/>
      <c r="T36" s="433"/>
      <c r="U36" s="417"/>
      <c r="V36" s="438">
        <f>(V6+V65+V59+Q20+AA19)*V7</f>
        <v>0</v>
      </c>
      <c r="W36" s="417"/>
      <c r="X36" s="433"/>
      <c r="Y36" s="417"/>
      <c r="Z36" s="433"/>
      <c r="AA36" s="417"/>
      <c r="AB36" s="438">
        <f>(AB6+AB65+AB59+W20+AG19)*AB7</f>
        <v>0</v>
      </c>
      <c r="AC36" s="417"/>
      <c r="AD36" s="433"/>
      <c r="AE36" s="417"/>
      <c r="AF36" s="433"/>
      <c r="AG36" s="417"/>
      <c r="AH36" s="438">
        <f>(AH6+AH65+AH59+AC20+AM19)*AH7</f>
        <v>0</v>
      </c>
      <c r="AI36" s="417"/>
      <c r="AJ36" s="433"/>
      <c r="AK36" s="417"/>
      <c r="AL36" s="433"/>
      <c r="AM36" s="417"/>
      <c r="AN36" s="438">
        <f>(AN6+AN65+AN59+AI20+AS19)*AN7</f>
        <v>0</v>
      </c>
      <c r="AO36" s="417"/>
      <c r="AP36" s="433"/>
      <c r="AQ36" s="417"/>
      <c r="AR36" s="433"/>
      <c r="AS36" s="417"/>
      <c r="AT36" s="438">
        <f>(AT6+AT65+AT59+AO20+AY19)*AT7</f>
        <v>0</v>
      </c>
      <c r="AU36" s="417"/>
      <c r="AV36" s="433"/>
      <c r="AW36" s="417"/>
      <c r="AX36" s="433"/>
      <c r="AY36" s="417"/>
      <c r="AZ36" s="438">
        <f>(AZ6+AZ65+AZ59+AU20+BE19)*AZ7</f>
        <v>0</v>
      </c>
      <c r="BA36" s="417"/>
      <c r="BB36" s="433"/>
      <c r="BC36" s="417"/>
      <c r="BD36" s="433"/>
      <c r="BE36" s="417"/>
      <c r="BF36" s="438">
        <f>(BF6+BF65+BF59+BA20+BK19)*BF7</f>
        <v>0</v>
      </c>
      <c r="BG36" s="417"/>
      <c r="BH36" s="433"/>
      <c r="BI36" s="417"/>
      <c r="BJ36" s="433"/>
      <c r="BK36" s="417"/>
      <c r="BL36" s="438">
        <f>(BL6+BL65+BL59+BG20+BQ19)*BL7</f>
        <v>0</v>
      </c>
      <c r="BM36" s="417"/>
      <c r="BN36" s="433"/>
      <c r="BO36" s="417"/>
      <c r="BP36" s="433"/>
      <c r="BQ36" s="417"/>
      <c r="BR36" s="438">
        <f>(BR6+BR65+BR59+BM20+BW19)*BR7</f>
        <v>0</v>
      </c>
      <c r="BS36" s="417"/>
      <c r="BT36" s="433"/>
      <c r="BU36" s="417"/>
      <c r="BV36" s="433"/>
      <c r="BW36" s="417"/>
      <c r="BX36" s="438">
        <f>(BX6+BX65+BX59+BS20+CC19)*BX7</f>
        <v>0</v>
      </c>
      <c r="BY36" s="417"/>
      <c r="BZ36" s="417"/>
      <c r="CA36" s="417"/>
      <c r="CB36" s="433"/>
      <c r="CC36" s="417"/>
      <c r="CD36" s="438">
        <f>(CD6+CD65+CD59+BY20+CI19)*CD7</f>
        <v>0</v>
      </c>
      <c r="CE36" s="417"/>
      <c r="CF36" s="433"/>
      <c r="CG36" s="417"/>
      <c r="CH36" s="433"/>
      <c r="CI36" s="417"/>
      <c r="CJ36" s="438">
        <f>(CJ6+CJ65+CJ59+CE20)*CJ7</f>
        <v>0</v>
      </c>
      <c r="CK36" s="417"/>
      <c r="CL36" s="417"/>
    </row>
    <row r="37" ht="15">
      <c r="A37" s="445">
        <f t="shared" si="1933"/>
        <v>0</v>
      </c>
      <c r="B37" s="417"/>
      <c r="C37" s="417"/>
      <c r="D37" s="438">
        <f>(D6+D64+D60+I20)*D7</f>
        <v>0</v>
      </c>
      <c r="E37" s="417"/>
      <c r="F37" s="433"/>
      <c r="G37" s="417"/>
      <c r="H37" s="433"/>
      <c r="I37" s="417"/>
      <c r="J37" s="438">
        <f>(J6+J64+J60+E21+O20)*J7</f>
        <v>0</v>
      </c>
      <c r="K37" s="417"/>
      <c r="L37" s="433"/>
      <c r="M37" s="417"/>
      <c r="N37" s="433"/>
      <c r="O37" s="417"/>
      <c r="P37" s="438">
        <f>(P6+P64+P60+K21+U20)*P7</f>
        <v>0</v>
      </c>
      <c r="Q37" s="417"/>
      <c r="R37" s="433"/>
      <c r="S37" s="417"/>
      <c r="T37" s="433"/>
      <c r="U37" s="417"/>
      <c r="V37" s="438">
        <f>(V6+V64+V60+Q21+AA20)*V7</f>
        <v>0</v>
      </c>
      <c r="W37" s="417"/>
      <c r="X37" s="433"/>
      <c r="Y37" s="417"/>
      <c r="Z37" s="433"/>
      <c r="AA37" s="417"/>
      <c r="AB37" s="438">
        <f>(AB6+AB64+AB60+W21+AG20)*AB7</f>
        <v>0</v>
      </c>
      <c r="AC37" s="417"/>
      <c r="AD37" s="433"/>
      <c r="AE37" s="417"/>
      <c r="AF37" s="433"/>
      <c r="AG37" s="417"/>
      <c r="AH37" s="438">
        <f>(AH6+AH64+AH60+AC21+AM20)*AH7</f>
        <v>0</v>
      </c>
      <c r="AI37" s="417"/>
      <c r="AJ37" s="433"/>
      <c r="AK37" s="417"/>
      <c r="AL37" s="433"/>
      <c r="AM37" s="417"/>
      <c r="AN37" s="438">
        <f>(AN6+AN64+AN60+AI21+AS20)*AN7</f>
        <v>0</v>
      </c>
      <c r="AO37" s="417"/>
      <c r="AP37" s="433"/>
      <c r="AQ37" s="417"/>
      <c r="AR37" s="433"/>
      <c r="AS37" s="417"/>
      <c r="AT37" s="438">
        <f>(AT6+AT64+AT60+AO21+AY20)*AT7</f>
        <v>0</v>
      </c>
      <c r="AU37" s="417"/>
      <c r="AV37" s="433"/>
      <c r="AW37" s="417"/>
      <c r="AX37" s="433"/>
      <c r="AY37" s="417"/>
      <c r="AZ37" s="438">
        <f>(AZ6+AZ64+AZ60+AU21+BE20)*AZ7</f>
        <v>0</v>
      </c>
      <c r="BA37" s="417"/>
      <c r="BB37" s="433"/>
      <c r="BC37" s="417"/>
      <c r="BD37" s="433"/>
      <c r="BE37" s="417"/>
      <c r="BF37" s="438">
        <f>(BF6+BF64+BF60+BA21+BK20)*BF7</f>
        <v>0</v>
      </c>
      <c r="BG37" s="417"/>
      <c r="BH37" s="433"/>
      <c r="BI37" s="417"/>
      <c r="BJ37" s="433"/>
      <c r="BK37" s="417"/>
      <c r="BL37" s="438">
        <f>(BL6+BL64+BL60+BG21+BQ20)*BL7</f>
        <v>0</v>
      </c>
      <c r="BM37" s="417"/>
      <c r="BN37" s="433"/>
      <c r="BO37" s="417"/>
      <c r="BP37" s="433"/>
      <c r="BQ37" s="417"/>
      <c r="BR37" s="438">
        <f>(BR6+BR64+BR60+BM21+BW20)*BR7</f>
        <v>0</v>
      </c>
      <c r="BS37" s="417"/>
      <c r="BT37" s="433"/>
      <c r="BU37" s="417"/>
      <c r="BV37" s="433"/>
      <c r="BW37" s="417"/>
      <c r="BX37" s="438">
        <f>(BX6+BX64+BX60+BS21+CC20)*BX7</f>
        <v>0</v>
      </c>
      <c r="BY37" s="417"/>
      <c r="BZ37" s="417"/>
      <c r="CA37" s="417"/>
      <c r="CB37" s="433"/>
      <c r="CC37" s="417"/>
      <c r="CD37" s="438">
        <f>(CD6+CD64+CD60+BY21+CI20)*CD7</f>
        <v>0</v>
      </c>
      <c r="CE37" s="417"/>
      <c r="CF37" s="433"/>
      <c r="CG37" s="417"/>
      <c r="CH37" s="433"/>
      <c r="CI37" s="417"/>
      <c r="CJ37" s="438">
        <f>(CJ6+CJ64+CJ60+CE21)*CJ7</f>
        <v>0</v>
      </c>
      <c r="CK37" s="417"/>
      <c r="CL37" s="417"/>
    </row>
    <row r="38" ht="15">
      <c r="A38" s="445">
        <f t="shared" si="1933"/>
        <v>0</v>
      </c>
      <c r="B38" s="417"/>
      <c r="C38" s="417"/>
      <c r="D38" s="439">
        <f>(D6+D63+D61+I21)*D7</f>
        <v>0</v>
      </c>
      <c r="E38" s="417"/>
      <c r="F38" s="433"/>
      <c r="G38" s="417"/>
      <c r="H38" s="433"/>
      <c r="I38" s="417"/>
      <c r="J38" s="439">
        <f>(J6+J63+J61+E22+O21)*J7</f>
        <v>0</v>
      </c>
      <c r="K38" s="417"/>
      <c r="L38" s="433"/>
      <c r="M38" s="417"/>
      <c r="N38" s="433"/>
      <c r="O38" s="417"/>
      <c r="P38" s="446">
        <f>(P6+P63+P61+K22+U21)*P7</f>
        <v>0</v>
      </c>
      <c r="Q38" s="417"/>
      <c r="R38" s="433"/>
      <c r="S38" s="417"/>
      <c r="T38" s="433"/>
      <c r="U38" s="417"/>
      <c r="V38" s="446">
        <f>(V6+V63+V61+Q22+AA21)*V7</f>
        <v>0</v>
      </c>
      <c r="W38" s="417"/>
      <c r="X38" s="433"/>
      <c r="Y38" s="417"/>
      <c r="Z38" s="433"/>
      <c r="AA38" s="417"/>
      <c r="AB38" s="446">
        <f>(AB6+AB63+AB61+W22+AG21)*AB7</f>
        <v>0</v>
      </c>
      <c r="AC38" s="417"/>
      <c r="AD38" s="433"/>
      <c r="AE38" s="417"/>
      <c r="AF38" s="433"/>
      <c r="AG38" s="417"/>
      <c r="AH38" s="446">
        <f>(AH6+AH63+AH61+AC22+AM21)*AH7</f>
        <v>0</v>
      </c>
      <c r="AI38" s="417"/>
      <c r="AJ38" s="433"/>
      <c r="AK38" s="417"/>
      <c r="AL38" s="433"/>
      <c r="AM38" s="417"/>
      <c r="AN38" s="446">
        <f>(AN6+AN63+AN61+AI22+AS21)*AN7</f>
        <v>0</v>
      </c>
      <c r="AO38" s="417"/>
      <c r="AP38" s="433"/>
      <c r="AQ38" s="417"/>
      <c r="AR38" s="433"/>
      <c r="AS38" s="417"/>
      <c r="AT38" s="446">
        <f>(AT6+AT63+AT61+AO22+AY21)*AT7</f>
        <v>0</v>
      </c>
      <c r="AU38" s="417"/>
      <c r="AV38" s="433"/>
      <c r="AW38" s="417"/>
      <c r="AX38" s="433"/>
      <c r="AY38" s="417"/>
      <c r="AZ38" s="446">
        <f>(AZ6+AZ63+AZ61+AU22+BE21)*AZ7</f>
        <v>0</v>
      </c>
      <c r="BA38" s="417"/>
      <c r="BB38" s="433"/>
      <c r="BC38" s="417"/>
      <c r="BD38" s="433"/>
      <c r="BE38" s="417"/>
      <c r="BF38" s="446">
        <f>(BF6+BF63+BF61+BA22+BK21)*BF7</f>
        <v>0</v>
      </c>
      <c r="BG38" s="417"/>
      <c r="BH38" s="433"/>
      <c r="BI38" s="417"/>
      <c r="BJ38" s="433"/>
      <c r="BK38" s="417"/>
      <c r="BL38" s="446">
        <f>(BL6+BL63+BL61+BG22+BQ21)*BL7</f>
        <v>0</v>
      </c>
      <c r="BM38" s="417"/>
      <c r="BN38" s="433"/>
      <c r="BO38" s="417"/>
      <c r="BP38" s="433"/>
      <c r="BQ38" s="417"/>
      <c r="BR38" s="446">
        <f>(BR6+BR63+BR61+BM22+BW21)*BR7</f>
        <v>0</v>
      </c>
      <c r="BS38" s="417"/>
      <c r="BT38" s="433"/>
      <c r="BU38" s="417"/>
      <c r="BV38" s="433"/>
      <c r="BW38" s="417"/>
      <c r="BX38" s="446">
        <f>(BX6+BX63+BX61+BS22+CC21)*BX7</f>
        <v>0</v>
      </c>
      <c r="BY38" s="417"/>
      <c r="BZ38" s="417"/>
      <c r="CA38" s="417"/>
      <c r="CB38" s="433"/>
      <c r="CC38" s="417"/>
      <c r="CD38" s="446">
        <f>(CD6+CD63+CD61+BY22+CI21)*CD7</f>
        <v>0</v>
      </c>
      <c r="CE38" s="417"/>
      <c r="CF38" s="433"/>
      <c r="CG38" s="417"/>
      <c r="CH38" s="433"/>
      <c r="CI38" s="417"/>
      <c r="CJ38" s="446">
        <f>(CJ6+CJ63+CJ61+CE22)*CJ7</f>
        <v>0</v>
      </c>
      <c r="CK38" s="417"/>
      <c r="CL38" s="417"/>
    </row>
    <row r="39" ht="15">
      <c r="A39" s="410"/>
      <c r="B39" s="417"/>
      <c r="C39" s="417"/>
      <c r="D39" s="447">
        <f>D40+(2*D38)+D63+D61</f>
        <v>0</v>
      </c>
      <c r="E39" s="417"/>
      <c r="F39" s="433"/>
      <c r="G39" s="417"/>
      <c r="H39" s="433"/>
      <c r="I39" s="417"/>
      <c r="J39" s="437">
        <f>J40+(2*J38)+J63+J61</f>
        <v>0</v>
      </c>
      <c r="K39" s="417"/>
      <c r="L39" s="433"/>
      <c r="M39" s="417"/>
      <c r="N39" s="433"/>
      <c r="O39" s="417"/>
      <c r="P39" s="448">
        <f>P40+(2*P38)+P63+P61</f>
        <v>0</v>
      </c>
      <c r="Q39" s="417"/>
      <c r="R39" s="433"/>
      <c r="S39" s="417"/>
      <c r="T39" s="433"/>
      <c r="U39" s="417"/>
      <c r="V39" s="448">
        <f>V40+(2*V38)+V63+V61</f>
        <v>0</v>
      </c>
      <c r="W39" s="417"/>
      <c r="X39" s="433"/>
      <c r="Y39" s="417"/>
      <c r="Z39" s="433"/>
      <c r="AA39" s="417"/>
      <c r="AB39" s="448">
        <f>AB40+(2*AB38)+AB63+AB61</f>
        <v>0</v>
      </c>
      <c r="AC39" s="417"/>
      <c r="AD39" s="433"/>
      <c r="AE39" s="417"/>
      <c r="AF39" s="433"/>
      <c r="AG39" s="417"/>
      <c r="AH39" s="448">
        <f>AH40+(2*AH38)+AH63+AH61</f>
        <v>0</v>
      </c>
      <c r="AI39" s="417"/>
      <c r="AJ39" s="433"/>
      <c r="AK39" s="417"/>
      <c r="AL39" s="433"/>
      <c r="AM39" s="417"/>
      <c r="AN39" s="448">
        <f>AN40+(2*AN38)+AN63+AN61</f>
        <v>0</v>
      </c>
      <c r="AO39" s="417"/>
      <c r="AP39" s="433"/>
      <c r="AQ39" s="417"/>
      <c r="AR39" s="433"/>
      <c r="AS39" s="417"/>
      <c r="AT39" s="448">
        <f>AT40+(2*AT38)+AT63+AT61</f>
        <v>0</v>
      </c>
      <c r="AU39" s="417"/>
      <c r="AV39" s="433"/>
      <c r="AW39" s="417"/>
      <c r="AX39" s="433"/>
      <c r="AY39" s="417"/>
      <c r="AZ39" s="448">
        <f>AZ40+(2*AZ38)+AZ63+AZ61</f>
        <v>0</v>
      </c>
      <c r="BA39" s="417"/>
      <c r="BB39" s="433"/>
      <c r="BC39" s="417"/>
      <c r="BD39" s="433"/>
      <c r="BE39" s="417"/>
      <c r="BF39" s="448">
        <f>BF40+(2*BF38)+BF63+BF61</f>
        <v>0</v>
      </c>
      <c r="BG39" s="417"/>
      <c r="BH39" s="433"/>
      <c r="BI39" s="417"/>
      <c r="BJ39" s="433"/>
      <c r="BK39" s="417"/>
      <c r="BL39" s="448">
        <f>BL40+(2*BL38)+BL63+BL61</f>
        <v>0</v>
      </c>
      <c r="BM39" s="417"/>
      <c r="BN39" s="433"/>
      <c r="BO39" s="417"/>
      <c r="BP39" s="433"/>
      <c r="BQ39" s="417"/>
      <c r="BR39" s="448">
        <f>BR40+(2*BR38)+BR63+BR61</f>
        <v>0</v>
      </c>
      <c r="BS39" s="417"/>
      <c r="BT39" s="433"/>
      <c r="BU39" s="417"/>
      <c r="BV39" s="433"/>
      <c r="BW39" s="417"/>
      <c r="BX39" s="448">
        <f>BX40+(2*BX38)+BX63+BX61</f>
        <v>0</v>
      </c>
      <c r="BY39" s="417"/>
      <c r="BZ39" s="417"/>
      <c r="CA39" s="417"/>
      <c r="CB39" s="433"/>
      <c r="CC39" s="417"/>
      <c r="CD39" s="448">
        <f>CD40+(2*CD38)+CD63+CD61</f>
        <v>0</v>
      </c>
      <c r="CE39" s="417"/>
      <c r="CF39" s="433"/>
      <c r="CG39" s="417"/>
      <c r="CH39" s="433"/>
      <c r="CI39" s="417"/>
      <c r="CJ39" s="448">
        <f>CJ40+(2*CJ38)+CJ63+CJ61</f>
        <v>0</v>
      </c>
      <c r="CK39" s="417"/>
      <c r="CL39" s="417"/>
    </row>
    <row r="40" ht="15">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t="15">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t="15">
      <c r="A42" s="445" t="s">
        <v>800</v>
      </c>
      <c r="B42" s="417"/>
      <c r="C42" s="417"/>
      <c r="D42" s="451">
        <f t="shared" ref="D42:D43" si="1934">D314</f>
        <v>0</v>
      </c>
      <c r="E42" s="235" t="s">
        <v>415</v>
      </c>
      <c r="J42" s="451">
        <f t="shared" ref="J42:J43" si="1935">J314</f>
        <v>0</v>
      </c>
      <c r="P42" s="451">
        <f t="shared" ref="P42:P43" si="1936">P314</f>
        <v>0</v>
      </c>
      <c r="V42" s="451">
        <f t="shared" ref="V42:V43" si="1937">V314</f>
        <v>0</v>
      </c>
      <c r="AB42" s="451">
        <f t="shared" ref="AB42:AB43" si="1938">AB314</f>
        <v>0</v>
      </c>
      <c r="AH42" s="451">
        <f t="shared" ref="AH42:AH43" si="1939">AH314</f>
        <v>0</v>
      </c>
      <c r="AN42" s="451">
        <f t="shared" ref="AN42:AN43" si="1940">AN314</f>
        <v>0</v>
      </c>
      <c r="AT42" s="451">
        <f t="shared" ref="AT42:AT43" si="1941">AT314</f>
        <v>0</v>
      </c>
      <c r="AZ42" s="451">
        <f t="shared" ref="AZ42:AZ43" si="1942">AZ314</f>
        <v>0</v>
      </c>
      <c r="BF42" s="451">
        <f t="shared" ref="BF42:BF43" si="1943">BF314</f>
        <v>0</v>
      </c>
      <c r="BL42" s="451">
        <f t="shared" ref="BL42:BL43" si="1944">BL314</f>
        <v>0</v>
      </c>
      <c r="BR42" s="451">
        <f t="shared" ref="BR42:BR43" si="1945">BR314</f>
        <v>0</v>
      </c>
      <c r="BX42" s="451">
        <f t="shared" ref="BX42:BX43" si="1946">BX314</f>
        <v>0</v>
      </c>
      <c r="BZ42" s="433"/>
      <c r="CD42" s="451">
        <f t="shared" ref="CD42:CD43" si="1947">CD314</f>
        <v>0</v>
      </c>
      <c r="CJ42" s="451">
        <f t="shared" ref="CJ42:CJ43" si="1948">CJ314</f>
        <v>0</v>
      </c>
      <c r="CL42" s="433"/>
    </row>
    <row r="43" ht="15">
      <c r="A43" s="445">
        <f>SUM(D44:CY44)</f>
        <v>0</v>
      </c>
      <c r="B43" s="433"/>
      <c r="C43" s="417"/>
      <c r="D43" s="451">
        <f t="shared" si="1934"/>
        <v>0</v>
      </c>
      <c r="E43" s="235" t="s">
        <v>801</v>
      </c>
      <c r="G43" s="445">
        <f>A43</f>
        <v>0</v>
      </c>
      <c r="J43" s="451">
        <f t="shared" si="1935"/>
        <v>0</v>
      </c>
      <c r="M43" s="445">
        <f>G43</f>
        <v>0</v>
      </c>
      <c r="P43" s="451">
        <f t="shared" si="1936"/>
        <v>0</v>
      </c>
      <c r="S43" s="445">
        <f>M43</f>
        <v>0</v>
      </c>
      <c r="V43" s="451">
        <f t="shared" si="1937"/>
        <v>0</v>
      </c>
      <c r="Y43" s="445">
        <f>S43</f>
        <v>0</v>
      </c>
      <c r="AB43" s="451">
        <f t="shared" si="1938"/>
        <v>0</v>
      </c>
      <c r="AE43" s="445">
        <f>Y43</f>
        <v>0</v>
      </c>
      <c r="AH43" s="451">
        <f t="shared" si="1939"/>
        <v>0</v>
      </c>
      <c r="AK43" s="445">
        <f>AE43</f>
        <v>0</v>
      </c>
      <c r="AN43" s="451">
        <f t="shared" si="1940"/>
        <v>0</v>
      </c>
      <c r="AQ43" s="445">
        <f>AK43</f>
        <v>0</v>
      </c>
      <c r="AT43" s="451">
        <f t="shared" si="1941"/>
        <v>0</v>
      </c>
      <c r="AW43" s="445">
        <f>AQ43</f>
        <v>0</v>
      </c>
      <c r="AZ43" s="451">
        <f t="shared" si="1942"/>
        <v>0</v>
      </c>
      <c r="BC43" s="445">
        <f>AW43</f>
        <v>0</v>
      </c>
      <c r="BF43" s="451">
        <f t="shared" si="1943"/>
        <v>0</v>
      </c>
      <c r="BI43" s="445">
        <f>BC43</f>
        <v>0</v>
      </c>
      <c r="BL43" s="451">
        <f t="shared" si="1944"/>
        <v>0</v>
      </c>
      <c r="BO43" s="445">
        <f>BI43</f>
        <v>0</v>
      </c>
      <c r="BR43" s="451">
        <f t="shared" si="1945"/>
        <v>0</v>
      </c>
      <c r="BU43" s="445">
        <f>BO43</f>
        <v>0</v>
      </c>
      <c r="BX43" s="451">
        <f t="shared" si="1946"/>
        <v>0</v>
      </c>
      <c r="BZ43" s="433"/>
      <c r="CA43" s="445">
        <f>BU43</f>
        <v>0</v>
      </c>
      <c r="CD43" s="451">
        <f t="shared" si="1947"/>
        <v>0</v>
      </c>
      <c r="CG43" s="445">
        <f>CA43</f>
        <v>0</v>
      </c>
      <c r="CJ43" s="451">
        <f t="shared" si="1948"/>
        <v>0</v>
      </c>
      <c r="CL43" s="433"/>
    </row>
    <row r="44" ht="15">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t="15">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t="15">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t="15">
      <c r="A47" s="410">
        <f>A77+A24</f>
        <v>0</v>
      </c>
      <c r="B47" s="417"/>
      <c r="C47" s="417"/>
      <c r="D47" s="451">
        <f>IF(D46=0,0,D46*D45)</f>
        <v>0</v>
      </c>
      <c r="E47" s="235" t="s">
        <v>806</v>
      </c>
      <c r="G47" s="445">
        <f t="shared" ref="G47:G61" si="1949">A47</f>
        <v>0</v>
      </c>
      <c r="H47" s="433"/>
      <c r="J47" s="451">
        <f>IF(J46=0,0,J46*J45)</f>
        <v>0</v>
      </c>
      <c r="M47" s="445">
        <f t="shared" ref="M47:M61" si="1950">G47</f>
        <v>0</v>
      </c>
      <c r="N47" s="433"/>
      <c r="P47" s="451">
        <f>IF(P46=0,0,P46*P45)</f>
        <v>0</v>
      </c>
      <c r="S47" s="445">
        <f t="shared" ref="S47:S61" si="1951">M47</f>
        <v>0</v>
      </c>
      <c r="T47" s="433"/>
      <c r="V47" s="451">
        <f>IF(V46=0,0,V46*V45)</f>
        <v>0</v>
      </c>
      <c r="Y47" s="445">
        <f t="shared" ref="Y47:Y61" si="1952">S47</f>
        <v>0</v>
      </c>
      <c r="Z47" s="433"/>
      <c r="AB47" s="451">
        <f>IF(AB46=0,0,AB46*AB45)</f>
        <v>0</v>
      </c>
      <c r="AE47" s="445">
        <f t="shared" ref="AE47:AE61" si="1953">Y47</f>
        <v>0</v>
      </c>
      <c r="AF47" s="433"/>
      <c r="AH47" s="451">
        <f>IF(AH46=0,0,AH46*AH45)</f>
        <v>0</v>
      </c>
      <c r="AK47" s="445">
        <f t="shared" ref="AK47:AK61" si="1954">AE47</f>
        <v>0</v>
      </c>
      <c r="AL47" s="433"/>
      <c r="AN47" s="451">
        <f>IF(AN46=0,0,AN46*AN45)</f>
        <v>0</v>
      </c>
      <c r="AQ47" s="445">
        <f t="shared" ref="AQ47:AQ61" si="1955">AK47</f>
        <v>0</v>
      </c>
      <c r="AR47" s="433"/>
      <c r="AT47" s="451">
        <f>IF(AT46=0,0,AT46*AT45)</f>
        <v>0</v>
      </c>
      <c r="AW47" s="445">
        <f t="shared" ref="AW47:AW61" si="1956">AQ47</f>
        <v>0</v>
      </c>
      <c r="AX47" s="433"/>
      <c r="AZ47" s="451">
        <f>IF(AZ46=0,0,AZ46*AZ45)</f>
        <v>0</v>
      </c>
      <c r="BC47" s="445">
        <f t="shared" ref="BC47:BC61" si="1957">AW47</f>
        <v>0</v>
      </c>
      <c r="BD47" s="433"/>
      <c r="BF47" s="451">
        <f>IF(BF46=0,0,BF46*BF45)</f>
        <v>0</v>
      </c>
      <c r="BI47" s="445">
        <f t="shared" ref="BI47:BI61" si="1958">BC47</f>
        <v>0</v>
      </c>
      <c r="BJ47" s="433"/>
      <c r="BL47" s="451">
        <f>IF(BL46=0,0,BL46*BL45)</f>
        <v>0</v>
      </c>
      <c r="BO47" s="445">
        <f t="shared" ref="BO47:BO61" si="1959">BI47</f>
        <v>0</v>
      </c>
      <c r="BP47" s="433"/>
      <c r="BR47" s="451">
        <f>IF(BR46=0,0,BR46*BR45)</f>
        <v>0</v>
      </c>
      <c r="BU47" s="445">
        <f t="shared" ref="BU47:BU61" si="1960">BO47</f>
        <v>0</v>
      </c>
      <c r="BV47" s="433"/>
      <c r="BX47" s="451">
        <f>IF(BX46=0,0,BX46*BX45)</f>
        <v>0</v>
      </c>
      <c r="BZ47" s="433"/>
      <c r="CA47" s="445">
        <f t="shared" ref="CA47:CA61" si="1961">BU47</f>
        <v>0</v>
      </c>
      <c r="CB47" s="433"/>
      <c r="CD47" s="451">
        <f>IF(CD46=0,0,CD46*CD45)</f>
        <v>0</v>
      </c>
      <c r="CG47" s="445">
        <f t="shared" ref="CG47:CG61" si="1962">CA47</f>
        <v>0</v>
      </c>
      <c r="CH47" s="433"/>
      <c r="CJ47" s="451">
        <f>IF(CJ46=0,0,CJ46*CJ45)</f>
        <v>0</v>
      </c>
      <c r="CL47" s="433"/>
    </row>
    <row r="48" ht="15">
      <c r="A48" s="410">
        <f>A25+A76</f>
        <v>0</v>
      </c>
      <c r="B48" s="417"/>
      <c r="D48" s="451">
        <f>(A47+D46)*D45</f>
        <v>0</v>
      </c>
      <c r="G48" s="445">
        <f t="shared" si="1949"/>
        <v>0</v>
      </c>
      <c r="H48" s="433"/>
      <c r="J48" s="451">
        <f>(G47+J46)*J45</f>
        <v>0</v>
      </c>
      <c r="M48" s="445">
        <f t="shared" si="1950"/>
        <v>0</v>
      </c>
      <c r="N48" s="433"/>
      <c r="P48" s="451">
        <f>(M47+P46)*P45</f>
        <v>0</v>
      </c>
      <c r="S48" s="445">
        <f t="shared" si="1951"/>
        <v>0</v>
      </c>
      <c r="T48" s="433"/>
      <c r="V48" s="451">
        <f>(S47+V46)*V45</f>
        <v>0</v>
      </c>
      <c r="Y48" s="445">
        <f t="shared" si="1952"/>
        <v>0</v>
      </c>
      <c r="Z48" s="433"/>
      <c r="AB48" s="451">
        <f>(Y47+AB46)*AB45</f>
        <v>0</v>
      </c>
      <c r="AE48" s="445">
        <f t="shared" si="1953"/>
        <v>0</v>
      </c>
      <c r="AF48" s="433"/>
      <c r="AH48" s="451">
        <f>(AE47+AH46)*AH45</f>
        <v>0</v>
      </c>
      <c r="AK48" s="445">
        <f t="shared" si="1954"/>
        <v>0</v>
      </c>
      <c r="AL48" s="433"/>
      <c r="AN48" s="451">
        <f>(AK47+AN46)*AN45</f>
        <v>0</v>
      </c>
      <c r="AQ48" s="445">
        <f t="shared" si="1955"/>
        <v>0</v>
      </c>
      <c r="AR48" s="433"/>
      <c r="AT48" s="451">
        <f>(AQ47+AT46)*AT45</f>
        <v>0</v>
      </c>
      <c r="AW48" s="445">
        <f t="shared" si="1956"/>
        <v>0</v>
      </c>
      <c r="AX48" s="433"/>
      <c r="AZ48" s="451">
        <f>(AW47+AZ46)*AZ45</f>
        <v>0</v>
      </c>
      <c r="BC48" s="445">
        <f t="shared" si="1957"/>
        <v>0</v>
      </c>
      <c r="BD48" s="433"/>
      <c r="BF48" s="451">
        <f>(BC47+BF46)*BF45</f>
        <v>0</v>
      </c>
      <c r="BI48" s="445">
        <f t="shared" si="1958"/>
        <v>0</v>
      </c>
      <c r="BJ48" s="433"/>
      <c r="BL48" s="451">
        <f>(BI47+BL46)*BL45</f>
        <v>0</v>
      </c>
      <c r="BO48" s="445">
        <f t="shared" si="1959"/>
        <v>0</v>
      </c>
      <c r="BP48" s="433"/>
      <c r="BR48" s="451">
        <f>(BO47+BR46)*BR45</f>
        <v>0</v>
      </c>
      <c r="BU48" s="445">
        <f t="shared" si="1960"/>
        <v>0</v>
      </c>
      <c r="BV48" s="433"/>
      <c r="BX48" s="451">
        <f>(BU47+BX46)*BX45</f>
        <v>0</v>
      </c>
      <c r="BZ48" s="433"/>
      <c r="CA48" s="445">
        <f t="shared" si="1961"/>
        <v>0</v>
      </c>
      <c r="CB48" s="433"/>
      <c r="CD48" s="451">
        <f>(CA47+CD46)*CD45</f>
        <v>0</v>
      </c>
      <c r="CG48" s="445">
        <f t="shared" si="1962"/>
        <v>0</v>
      </c>
      <c r="CH48" s="433"/>
      <c r="CJ48" s="451">
        <f>(CG47+CJ46)*CJ45</f>
        <v>0</v>
      </c>
      <c r="CL48" s="433"/>
    </row>
    <row r="49" ht="15">
      <c r="A49" s="410">
        <f>A26+A75</f>
        <v>0</v>
      </c>
      <c r="B49" s="417"/>
      <c r="D49" s="451">
        <f>(A48+D46)*D45</f>
        <v>0</v>
      </c>
      <c r="G49" s="445">
        <f t="shared" si="1949"/>
        <v>0</v>
      </c>
      <c r="H49" s="433"/>
      <c r="J49" s="451">
        <f>(G48+J46)*J45</f>
        <v>0</v>
      </c>
      <c r="M49" s="445">
        <f t="shared" si="1950"/>
        <v>0</v>
      </c>
      <c r="N49" s="433"/>
      <c r="P49" s="451">
        <f>(M48+P46)*P45</f>
        <v>0</v>
      </c>
      <c r="S49" s="445">
        <f t="shared" si="1951"/>
        <v>0</v>
      </c>
      <c r="T49" s="433"/>
      <c r="V49" s="451">
        <f>(S48+V46)*V45</f>
        <v>0</v>
      </c>
      <c r="Y49" s="445">
        <f t="shared" si="1952"/>
        <v>0</v>
      </c>
      <c r="Z49" s="433"/>
      <c r="AB49" s="451">
        <f>(Y48+AB46)*AB45</f>
        <v>0</v>
      </c>
      <c r="AE49" s="445">
        <f t="shared" si="1953"/>
        <v>0</v>
      </c>
      <c r="AF49" s="433"/>
      <c r="AH49" s="451">
        <f>(AE48+AH46)*AH45</f>
        <v>0</v>
      </c>
      <c r="AK49" s="445">
        <f t="shared" si="1954"/>
        <v>0</v>
      </c>
      <c r="AL49" s="433"/>
      <c r="AN49" s="451">
        <f>(AK48+AN46)*AN45</f>
        <v>0</v>
      </c>
      <c r="AQ49" s="445">
        <f t="shared" si="1955"/>
        <v>0</v>
      </c>
      <c r="AR49" s="433"/>
      <c r="AT49" s="451">
        <f>(AQ48+AT46)*AT45</f>
        <v>0</v>
      </c>
      <c r="AW49" s="445">
        <f t="shared" si="1956"/>
        <v>0</v>
      </c>
      <c r="AX49" s="433"/>
      <c r="AZ49" s="451">
        <f>(AW48+AZ46)*AZ45</f>
        <v>0</v>
      </c>
      <c r="BC49" s="445">
        <f t="shared" si="1957"/>
        <v>0</v>
      </c>
      <c r="BD49" s="433"/>
      <c r="BF49" s="451">
        <f>(BC48+BF46)*BF45</f>
        <v>0</v>
      </c>
      <c r="BI49" s="445">
        <f t="shared" si="1958"/>
        <v>0</v>
      </c>
      <c r="BJ49" s="433"/>
      <c r="BL49" s="451">
        <f>(BI48+BL46)*BL45</f>
        <v>0</v>
      </c>
      <c r="BO49" s="445">
        <f t="shared" si="1959"/>
        <v>0</v>
      </c>
      <c r="BP49" s="433"/>
      <c r="BR49" s="451">
        <f>(BO48+BR46)*BR45</f>
        <v>0</v>
      </c>
      <c r="BU49" s="445">
        <f t="shared" si="1960"/>
        <v>0</v>
      </c>
      <c r="BV49" s="433"/>
      <c r="BX49" s="451">
        <f>(BU48+BX46)*BX45</f>
        <v>0</v>
      </c>
      <c r="BZ49" s="433"/>
      <c r="CA49" s="445">
        <f t="shared" si="1961"/>
        <v>0</v>
      </c>
      <c r="CB49" s="433"/>
      <c r="CD49" s="451">
        <f>(CA48+CD46)*CD45</f>
        <v>0</v>
      </c>
      <c r="CG49" s="445">
        <f t="shared" si="1962"/>
        <v>0</v>
      </c>
      <c r="CH49" s="433"/>
      <c r="CJ49" s="451">
        <f>(CG48+CJ46)*CJ45</f>
        <v>0</v>
      </c>
      <c r="CL49" s="433"/>
    </row>
    <row r="50" ht="15">
      <c r="A50" s="410">
        <f>A27+A74</f>
        <v>0</v>
      </c>
      <c r="B50" s="417"/>
      <c r="D50" s="451">
        <f>(A49+D46)*D45</f>
        <v>0</v>
      </c>
      <c r="G50" s="445">
        <f t="shared" si="1949"/>
        <v>0</v>
      </c>
      <c r="J50" s="451">
        <f>(G49+J46)*J45</f>
        <v>0</v>
      </c>
      <c r="M50" s="445">
        <f t="shared" si="1950"/>
        <v>0</v>
      </c>
      <c r="N50" s="433"/>
      <c r="P50" s="451">
        <f>(M49+P46)*P45</f>
        <v>0</v>
      </c>
      <c r="S50" s="445">
        <f t="shared" si="1951"/>
        <v>0</v>
      </c>
      <c r="T50" s="433"/>
      <c r="V50" s="451">
        <f>(S49+V46)*V45</f>
        <v>0</v>
      </c>
      <c r="Y50" s="445">
        <f t="shared" si="1952"/>
        <v>0</v>
      </c>
      <c r="Z50" s="433"/>
      <c r="AB50" s="451">
        <f>(Y49+AB46)*AB45</f>
        <v>0</v>
      </c>
      <c r="AE50" s="445">
        <f t="shared" si="1953"/>
        <v>0</v>
      </c>
      <c r="AF50" s="433"/>
      <c r="AH50" s="451">
        <f>(AE49+AH46)*AH45</f>
        <v>0</v>
      </c>
      <c r="AK50" s="445">
        <f t="shared" si="1954"/>
        <v>0</v>
      </c>
      <c r="AL50" s="433"/>
      <c r="AN50" s="451">
        <f>(AK49+AN46)*AN45</f>
        <v>0</v>
      </c>
      <c r="AQ50" s="445">
        <f t="shared" si="1955"/>
        <v>0</v>
      </c>
      <c r="AR50" s="433"/>
      <c r="AT50" s="451">
        <f>(AQ49+AT46)*AT45</f>
        <v>0</v>
      </c>
      <c r="AW50" s="445">
        <f t="shared" si="1956"/>
        <v>0</v>
      </c>
      <c r="AX50" s="433"/>
      <c r="AZ50" s="451">
        <f>(AW49+AZ46)*AZ45</f>
        <v>0</v>
      </c>
      <c r="BC50" s="445">
        <f t="shared" si="1957"/>
        <v>0</v>
      </c>
      <c r="BD50" s="433"/>
      <c r="BF50" s="451">
        <f>(BC49+BF46)*BF45</f>
        <v>0</v>
      </c>
      <c r="BI50" s="445">
        <f t="shared" si="1958"/>
        <v>0</v>
      </c>
      <c r="BJ50" s="433"/>
      <c r="BL50" s="451">
        <f>(BI49+BL46)*BL45</f>
        <v>0</v>
      </c>
      <c r="BO50" s="445">
        <f t="shared" si="1959"/>
        <v>0</v>
      </c>
      <c r="BP50" s="433"/>
      <c r="BR50" s="451">
        <f>(BO49+BR46)*BR45</f>
        <v>0</v>
      </c>
      <c r="BU50" s="445">
        <f t="shared" si="1960"/>
        <v>0</v>
      </c>
      <c r="BV50" s="433"/>
      <c r="BX50" s="451">
        <f>(BU49+BX46)*BX45</f>
        <v>0</v>
      </c>
      <c r="BZ50" s="433"/>
      <c r="CA50" s="445">
        <f t="shared" si="1961"/>
        <v>0</v>
      </c>
      <c r="CB50" s="433"/>
      <c r="CD50" s="451">
        <f>(CA49+CD46)*CD45</f>
        <v>0</v>
      </c>
      <c r="CG50" s="445">
        <f t="shared" si="1962"/>
        <v>0</v>
      </c>
      <c r="CH50" s="433"/>
      <c r="CJ50" s="451">
        <f>(CG49+CJ46)*CJ45</f>
        <v>0</v>
      </c>
      <c r="CL50" s="433"/>
    </row>
    <row r="51" ht="15">
      <c r="A51" s="410">
        <f>A28+A73</f>
        <v>0</v>
      </c>
      <c r="B51" s="417"/>
      <c r="D51" s="451">
        <f>(A50+D46)*D45</f>
        <v>0</v>
      </c>
      <c r="G51" s="445">
        <f t="shared" si="1949"/>
        <v>0</v>
      </c>
      <c r="J51" s="451">
        <f>(G50+J46)*J45</f>
        <v>0</v>
      </c>
      <c r="M51" s="445">
        <f t="shared" si="1950"/>
        <v>0</v>
      </c>
      <c r="N51" s="433"/>
      <c r="P51" s="451">
        <f>(M50+P46)*P45</f>
        <v>0</v>
      </c>
      <c r="S51" s="445">
        <f t="shared" si="1951"/>
        <v>0</v>
      </c>
      <c r="T51" s="433"/>
      <c r="V51" s="451">
        <f>(S50+V46)*V45</f>
        <v>0</v>
      </c>
      <c r="Y51" s="445">
        <f t="shared" si="1952"/>
        <v>0</v>
      </c>
      <c r="Z51" s="433"/>
      <c r="AB51" s="451">
        <f>(Y50+AB46)*AB45</f>
        <v>0</v>
      </c>
      <c r="AE51" s="445">
        <f t="shared" si="1953"/>
        <v>0</v>
      </c>
      <c r="AF51" s="433"/>
      <c r="AH51" s="451">
        <f>(AE50+AH46)*AH45</f>
        <v>0</v>
      </c>
      <c r="AK51" s="445">
        <f t="shared" si="1954"/>
        <v>0</v>
      </c>
      <c r="AL51" s="433"/>
      <c r="AN51" s="451">
        <f>(AK50+AN46)*AN45</f>
        <v>0</v>
      </c>
      <c r="AQ51" s="445">
        <f t="shared" si="1955"/>
        <v>0</v>
      </c>
      <c r="AR51" s="433"/>
      <c r="AT51" s="451">
        <f>(AQ50+AT46)*AT45</f>
        <v>0</v>
      </c>
      <c r="AW51" s="445">
        <f t="shared" si="1956"/>
        <v>0</v>
      </c>
      <c r="AX51" s="433"/>
      <c r="AZ51" s="451">
        <f>(AW50+AZ46)*AZ45</f>
        <v>0</v>
      </c>
      <c r="BC51" s="445">
        <f t="shared" si="1957"/>
        <v>0</v>
      </c>
      <c r="BD51" s="433"/>
      <c r="BF51" s="451">
        <f>(BC50+BF46)*BF45</f>
        <v>0</v>
      </c>
      <c r="BI51" s="445">
        <f t="shared" si="1958"/>
        <v>0</v>
      </c>
      <c r="BJ51" s="433"/>
      <c r="BL51" s="451">
        <f>(BI50+BL46)*BL45</f>
        <v>0</v>
      </c>
      <c r="BO51" s="445">
        <f t="shared" si="1959"/>
        <v>0</v>
      </c>
      <c r="BP51" s="433"/>
      <c r="BR51" s="451">
        <f>(BO50+BR46)*BR45</f>
        <v>0</v>
      </c>
      <c r="BU51" s="445">
        <f t="shared" si="1960"/>
        <v>0</v>
      </c>
      <c r="BV51" s="433"/>
      <c r="BX51" s="451">
        <f>(BU50+BX46)*BX45</f>
        <v>0</v>
      </c>
      <c r="BZ51" s="433"/>
      <c r="CA51" s="445">
        <f t="shared" si="1961"/>
        <v>0</v>
      </c>
      <c r="CB51" s="433"/>
      <c r="CD51" s="451">
        <f>(CA50+CD46)*CD45</f>
        <v>0</v>
      </c>
      <c r="CG51" s="445">
        <f t="shared" si="1962"/>
        <v>0</v>
      </c>
      <c r="CH51" s="433"/>
      <c r="CJ51" s="451">
        <f>(CG50+CJ46)*CJ45</f>
        <v>0</v>
      </c>
      <c r="CL51" s="433"/>
    </row>
    <row r="52" ht="15">
      <c r="A52" s="410">
        <f>A29+A72</f>
        <v>0</v>
      </c>
      <c r="B52" s="417"/>
      <c r="D52" s="451">
        <f>(A51+D46)*D45</f>
        <v>0</v>
      </c>
      <c r="G52" s="445">
        <f t="shared" si="1949"/>
        <v>0</v>
      </c>
      <c r="J52" s="451">
        <f>(G51+J46)*J45</f>
        <v>0</v>
      </c>
      <c r="M52" s="445">
        <f t="shared" si="1950"/>
        <v>0</v>
      </c>
      <c r="N52" s="433"/>
      <c r="P52" s="451">
        <f>(M51+P46)*P45</f>
        <v>0</v>
      </c>
      <c r="S52" s="445">
        <f t="shared" si="1951"/>
        <v>0</v>
      </c>
      <c r="T52" s="433"/>
      <c r="V52" s="451">
        <f>(S51+V46)*V45</f>
        <v>0</v>
      </c>
      <c r="Y52" s="445">
        <f t="shared" si="1952"/>
        <v>0</v>
      </c>
      <c r="Z52" s="433"/>
      <c r="AB52" s="451">
        <f>(Y51+AB46)*AB45</f>
        <v>0</v>
      </c>
      <c r="AE52" s="445">
        <f t="shared" si="1953"/>
        <v>0</v>
      </c>
      <c r="AF52" s="433"/>
      <c r="AH52" s="451">
        <f>(AE51+AH46)*AH45</f>
        <v>0</v>
      </c>
      <c r="AK52" s="445">
        <f t="shared" si="1954"/>
        <v>0</v>
      </c>
      <c r="AL52" s="433"/>
      <c r="AN52" s="451">
        <f>(AK51+AN46)*AN45</f>
        <v>0</v>
      </c>
      <c r="AQ52" s="445">
        <f t="shared" si="1955"/>
        <v>0</v>
      </c>
      <c r="AR52" s="433"/>
      <c r="AT52" s="451">
        <f>(AQ51+AT46)*AT45</f>
        <v>0</v>
      </c>
      <c r="AW52" s="445">
        <f t="shared" si="1956"/>
        <v>0</v>
      </c>
      <c r="AX52" s="433"/>
      <c r="AZ52" s="451">
        <f>(AW51+AZ46)*AZ45</f>
        <v>0</v>
      </c>
      <c r="BC52" s="445">
        <f t="shared" si="1957"/>
        <v>0</v>
      </c>
      <c r="BD52" s="433"/>
      <c r="BF52" s="451">
        <f>(BC51+BF46)*BF45</f>
        <v>0</v>
      </c>
      <c r="BI52" s="445">
        <f t="shared" si="1958"/>
        <v>0</v>
      </c>
      <c r="BJ52" s="433"/>
      <c r="BL52" s="451">
        <f>(BI51+BL46)*BL45</f>
        <v>0</v>
      </c>
      <c r="BO52" s="445">
        <f t="shared" si="1959"/>
        <v>0</v>
      </c>
      <c r="BP52" s="433"/>
      <c r="BR52" s="451">
        <f>(BO51+BR46)*BR45</f>
        <v>0</v>
      </c>
      <c r="BU52" s="445">
        <f t="shared" si="1960"/>
        <v>0</v>
      </c>
      <c r="BV52" s="433"/>
      <c r="BX52" s="451">
        <f>(BU51+BX46)*BX45</f>
        <v>0</v>
      </c>
      <c r="BZ52" s="433"/>
      <c r="CA52" s="445">
        <f t="shared" si="1961"/>
        <v>0</v>
      </c>
      <c r="CB52" s="433"/>
      <c r="CD52" s="451">
        <f>(CA51+CD46)*CD45</f>
        <v>0</v>
      </c>
      <c r="CG52" s="445">
        <f t="shared" si="1962"/>
        <v>0</v>
      </c>
      <c r="CH52" s="433"/>
      <c r="CJ52" s="451">
        <f>(CG51+CJ46)*CJ45</f>
        <v>0</v>
      </c>
      <c r="CL52" s="433"/>
    </row>
    <row r="53" ht="15">
      <c r="A53" s="410">
        <f>A30+A71</f>
        <v>0</v>
      </c>
      <c r="B53" s="417"/>
      <c r="D53" s="451">
        <f>(A52+D46)*D45</f>
        <v>0</v>
      </c>
      <c r="G53" s="445">
        <f t="shared" si="1949"/>
        <v>0</v>
      </c>
      <c r="J53" s="451">
        <f>(G52+J46)*J45</f>
        <v>0</v>
      </c>
      <c r="M53" s="445">
        <f t="shared" si="1950"/>
        <v>0</v>
      </c>
      <c r="N53" s="433"/>
      <c r="P53" s="451">
        <f>(M52+P46)*P45</f>
        <v>0</v>
      </c>
      <c r="S53" s="445">
        <f t="shared" si="1951"/>
        <v>0</v>
      </c>
      <c r="T53" s="433"/>
      <c r="V53" s="451">
        <f>(S52+V46)*V45</f>
        <v>0</v>
      </c>
      <c r="Y53" s="445">
        <f t="shared" si="1952"/>
        <v>0</v>
      </c>
      <c r="Z53" s="433"/>
      <c r="AB53" s="451">
        <f>(Y52+AB46)*AB45</f>
        <v>0</v>
      </c>
      <c r="AE53" s="445">
        <f t="shared" si="1953"/>
        <v>0</v>
      </c>
      <c r="AF53" s="433"/>
      <c r="AH53" s="451">
        <f>(AE52+AH46)*AH45</f>
        <v>0</v>
      </c>
      <c r="AK53" s="445">
        <f t="shared" si="1954"/>
        <v>0</v>
      </c>
      <c r="AL53" s="433"/>
      <c r="AN53" s="451">
        <f>(AK52+AN46)*AN45</f>
        <v>0</v>
      </c>
      <c r="AQ53" s="445">
        <f t="shared" si="1955"/>
        <v>0</v>
      </c>
      <c r="AR53" s="433"/>
      <c r="AT53" s="451">
        <f>(AQ52+AT46)*AT45</f>
        <v>0</v>
      </c>
      <c r="AW53" s="445">
        <f t="shared" si="1956"/>
        <v>0</v>
      </c>
      <c r="AX53" s="433"/>
      <c r="AZ53" s="451">
        <f>(AW52+AZ46)*AZ45</f>
        <v>0</v>
      </c>
      <c r="BC53" s="445">
        <f t="shared" si="1957"/>
        <v>0</v>
      </c>
      <c r="BD53" s="433"/>
      <c r="BF53" s="451">
        <f>(BC52+BF46)*BF45</f>
        <v>0</v>
      </c>
      <c r="BI53" s="445">
        <f t="shared" si="1958"/>
        <v>0</v>
      </c>
      <c r="BJ53" s="433"/>
      <c r="BL53" s="451">
        <f>(BI52+BL46)*BL45</f>
        <v>0</v>
      </c>
      <c r="BO53" s="445">
        <f t="shared" si="1959"/>
        <v>0</v>
      </c>
      <c r="BP53" s="433"/>
      <c r="BR53" s="451">
        <f>(BO52+BR46)*BR45</f>
        <v>0</v>
      </c>
      <c r="BU53" s="445">
        <f t="shared" si="1960"/>
        <v>0</v>
      </c>
      <c r="BV53" s="433"/>
      <c r="BX53" s="451">
        <f>(BU52+BX46)*BX45</f>
        <v>0</v>
      </c>
      <c r="BZ53" s="433"/>
      <c r="CA53" s="445">
        <f t="shared" si="1961"/>
        <v>0</v>
      </c>
      <c r="CB53" s="433"/>
      <c r="CD53" s="451">
        <f>(CA52+CD46)*CD45</f>
        <v>0</v>
      </c>
      <c r="CG53" s="445">
        <f t="shared" si="1962"/>
        <v>0</v>
      </c>
      <c r="CH53" s="433"/>
      <c r="CJ53" s="451">
        <f>(CG52+CJ46)*CJ45</f>
        <v>0</v>
      </c>
      <c r="CL53" s="433"/>
    </row>
    <row r="54" ht="15">
      <c r="A54" s="410">
        <f>A31+A70</f>
        <v>0</v>
      </c>
      <c r="B54" s="417"/>
      <c r="D54" s="451">
        <f>(A53+D46)*D45</f>
        <v>0</v>
      </c>
      <c r="G54" s="445">
        <f t="shared" si="1949"/>
        <v>0</v>
      </c>
      <c r="J54" s="451">
        <f>(G53+J46)*J45</f>
        <v>0</v>
      </c>
      <c r="M54" s="445">
        <f t="shared" si="1950"/>
        <v>0</v>
      </c>
      <c r="N54" s="433"/>
      <c r="P54" s="451">
        <f>(M53+P46)*P45</f>
        <v>0</v>
      </c>
      <c r="S54" s="445">
        <f t="shared" si="1951"/>
        <v>0</v>
      </c>
      <c r="T54" s="433"/>
      <c r="V54" s="451">
        <f>(S53+V46)*V45</f>
        <v>0</v>
      </c>
      <c r="Y54" s="445">
        <f t="shared" si="1952"/>
        <v>0</v>
      </c>
      <c r="Z54" s="433"/>
      <c r="AB54" s="451">
        <f>(Y53+AB46)*AB45</f>
        <v>0</v>
      </c>
      <c r="AE54" s="445">
        <f t="shared" si="1953"/>
        <v>0</v>
      </c>
      <c r="AF54" s="433"/>
      <c r="AH54" s="451">
        <f>(AE53+AH46)*AH45</f>
        <v>0</v>
      </c>
      <c r="AK54" s="445">
        <f t="shared" si="1954"/>
        <v>0</v>
      </c>
      <c r="AL54" s="433"/>
      <c r="AN54" s="451">
        <f>(AK53+AN46)*AN45</f>
        <v>0</v>
      </c>
      <c r="AQ54" s="445">
        <f t="shared" si="1955"/>
        <v>0</v>
      </c>
      <c r="AR54" s="433"/>
      <c r="AT54" s="451">
        <f>(AQ53+AT46)*AT45</f>
        <v>0</v>
      </c>
      <c r="AW54" s="445">
        <f t="shared" si="1956"/>
        <v>0</v>
      </c>
      <c r="AX54" s="433"/>
      <c r="AZ54" s="451">
        <f>(AW53+AZ46)*AZ45</f>
        <v>0</v>
      </c>
      <c r="BC54" s="445">
        <f t="shared" si="1957"/>
        <v>0</v>
      </c>
      <c r="BD54" s="433"/>
      <c r="BF54" s="451">
        <f>(BC53+BF46)*BF45</f>
        <v>0</v>
      </c>
      <c r="BI54" s="445">
        <f t="shared" si="1958"/>
        <v>0</v>
      </c>
      <c r="BJ54" s="433"/>
      <c r="BL54" s="451">
        <f>(BI53+BL46)*BL45</f>
        <v>0</v>
      </c>
      <c r="BO54" s="445">
        <f t="shared" si="1959"/>
        <v>0</v>
      </c>
      <c r="BP54" s="433"/>
      <c r="BR54" s="451">
        <f>(BO53+BR46)*BR45</f>
        <v>0</v>
      </c>
      <c r="BU54" s="445">
        <f t="shared" si="1960"/>
        <v>0</v>
      </c>
      <c r="BV54" s="433"/>
      <c r="BX54" s="451">
        <f>(BU53+BX46)*BX45</f>
        <v>0</v>
      </c>
      <c r="BZ54" s="433"/>
      <c r="CA54" s="445">
        <f t="shared" si="1961"/>
        <v>0</v>
      </c>
      <c r="CB54" s="433"/>
      <c r="CD54" s="451">
        <f>(CA53+CD46)*CD45</f>
        <v>0</v>
      </c>
      <c r="CG54" s="445">
        <f t="shared" si="1962"/>
        <v>0</v>
      </c>
      <c r="CH54" s="433"/>
      <c r="CJ54" s="451">
        <f>(CG53+CJ46)*CJ45</f>
        <v>0</v>
      </c>
      <c r="CL54" s="433"/>
    </row>
    <row r="55" ht="15">
      <c r="A55" s="410">
        <f>A32+A69</f>
        <v>0</v>
      </c>
      <c r="B55" s="417"/>
      <c r="D55" s="451">
        <f>(A54+D46)*D45</f>
        <v>0</v>
      </c>
      <c r="G55" s="445">
        <f t="shared" si="1949"/>
        <v>0</v>
      </c>
      <c r="J55" s="451">
        <f>(G54+J46)*J45</f>
        <v>0</v>
      </c>
      <c r="M55" s="445">
        <f t="shared" si="1950"/>
        <v>0</v>
      </c>
      <c r="N55" s="417"/>
      <c r="P55" s="451">
        <f>(M54+P46)*P45</f>
        <v>0</v>
      </c>
      <c r="S55" s="445">
        <f t="shared" si="1951"/>
        <v>0</v>
      </c>
      <c r="T55" s="417"/>
      <c r="V55" s="451">
        <f>(S54+V46)*V45</f>
        <v>0</v>
      </c>
      <c r="Y55" s="445">
        <f t="shared" si="1952"/>
        <v>0</v>
      </c>
      <c r="Z55" s="417"/>
      <c r="AB55" s="451">
        <f>(Y54+AB46)*AB45</f>
        <v>0</v>
      </c>
      <c r="AE55" s="445">
        <f t="shared" si="1953"/>
        <v>0</v>
      </c>
      <c r="AF55" s="417"/>
      <c r="AH55" s="451">
        <f>(AE54+AH46)*AH45</f>
        <v>0</v>
      </c>
      <c r="AK55" s="445">
        <f t="shared" si="1954"/>
        <v>0</v>
      </c>
      <c r="AL55" s="417"/>
      <c r="AN55" s="451">
        <f>(AK54+AN46)*AN45</f>
        <v>0</v>
      </c>
      <c r="AQ55" s="445">
        <f t="shared" si="1955"/>
        <v>0</v>
      </c>
      <c r="AR55" s="417"/>
      <c r="AT55" s="451">
        <f>(AQ54+AT46)*AT45</f>
        <v>0</v>
      </c>
      <c r="AW55" s="445">
        <f t="shared" si="1956"/>
        <v>0</v>
      </c>
      <c r="AX55" s="417"/>
      <c r="AZ55" s="451">
        <f>(AW54+AZ46)*AZ45</f>
        <v>0</v>
      </c>
      <c r="BC55" s="445">
        <f t="shared" si="1957"/>
        <v>0</v>
      </c>
      <c r="BD55" s="417"/>
      <c r="BF55" s="451">
        <f>(BC54+BF46)*BF45</f>
        <v>0</v>
      </c>
      <c r="BI55" s="445">
        <f t="shared" si="1958"/>
        <v>0</v>
      </c>
      <c r="BJ55" s="417"/>
      <c r="BL55" s="451">
        <f>(BI54+BL46)*BL45</f>
        <v>0</v>
      </c>
      <c r="BO55" s="445">
        <f t="shared" si="1959"/>
        <v>0</v>
      </c>
      <c r="BP55" s="417"/>
      <c r="BR55" s="451">
        <f>(BO54+BR46)*BR45</f>
        <v>0</v>
      </c>
      <c r="BU55" s="445">
        <f t="shared" si="1960"/>
        <v>0</v>
      </c>
      <c r="BV55" s="417"/>
      <c r="BX55" s="451">
        <f>(BU54+BX46)*BX45</f>
        <v>0</v>
      </c>
      <c r="BZ55" s="433"/>
      <c r="CA55" s="445">
        <f t="shared" si="1961"/>
        <v>0</v>
      </c>
      <c r="CB55" s="417"/>
      <c r="CD55" s="451">
        <f>(CA54+CD46)*CD45</f>
        <v>0</v>
      </c>
      <c r="CG55" s="445">
        <f t="shared" si="1962"/>
        <v>0</v>
      </c>
      <c r="CH55" s="417"/>
      <c r="CJ55" s="451">
        <f>(CG54+CJ46)*CJ45</f>
        <v>0</v>
      </c>
      <c r="CL55" s="433"/>
    </row>
    <row r="56" ht="15">
      <c r="A56" s="410">
        <f>A33+A68</f>
        <v>0</v>
      </c>
      <c r="B56" s="417"/>
      <c r="D56" s="451">
        <f>(A55+D46)*D45</f>
        <v>0</v>
      </c>
      <c r="F56" s="417"/>
      <c r="G56" s="445">
        <f t="shared" si="1949"/>
        <v>0</v>
      </c>
      <c r="J56" s="451">
        <f>(G55+J46)*J45</f>
        <v>0</v>
      </c>
      <c r="L56" s="417"/>
      <c r="M56" s="445">
        <f t="shared" si="1950"/>
        <v>0</v>
      </c>
      <c r="N56" s="417"/>
      <c r="P56" s="451">
        <f>(M55+P46)*P45</f>
        <v>0</v>
      </c>
      <c r="R56" s="417"/>
      <c r="S56" s="445">
        <f t="shared" si="1951"/>
        <v>0</v>
      </c>
      <c r="T56" s="417"/>
      <c r="V56" s="451">
        <f>(S55+V46)*V45</f>
        <v>0</v>
      </c>
      <c r="X56" s="417"/>
      <c r="Y56" s="445">
        <f t="shared" si="1952"/>
        <v>0</v>
      </c>
      <c r="Z56" s="417"/>
      <c r="AB56" s="451">
        <f>(Y55+AB46)*AB45</f>
        <v>0</v>
      </c>
      <c r="AD56" s="417"/>
      <c r="AE56" s="445">
        <f t="shared" si="1953"/>
        <v>0</v>
      </c>
      <c r="AF56" s="417"/>
      <c r="AH56" s="451">
        <f>(AE55+AH46)*AH45</f>
        <v>0</v>
      </c>
      <c r="AJ56" s="417"/>
      <c r="AK56" s="445">
        <f t="shared" si="1954"/>
        <v>0</v>
      </c>
      <c r="AL56" s="417"/>
      <c r="AN56" s="451">
        <f>(AK55+AN46)*AN45</f>
        <v>0</v>
      </c>
      <c r="AP56" s="417"/>
      <c r="AQ56" s="445">
        <f t="shared" si="1955"/>
        <v>0</v>
      </c>
      <c r="AR56" s="417"/>
      <c r="AT56" s="451">
        <f>(AQ55+AT46)*AT45</f>
        <v>0</v>
      </c>
      <c r="AV56" s="417"/>
      <c r="AW56" s="445">
        <f t="shared" si="1956"/>
        <v>0</v>
      </c>
      <c r="AX56" s="417"/>
      <c r="AZ56" s="451">
        <f>(AW55+AZ46)*AZ45</f>
        <v>0</v>
      </c>
      <c r="BB56" s="417"/>
      <c r="BC56" s="445">
        <f t="shared" si="1957"/>
        <v>0</v>
      </c>
      <c r="BD56" s="417"/>
      <c r="BF56" s="451">
        <f>(BC55+BF46)*BF45</f>
        <v>0</v>
      </c>
      <c r="BH56" s="417"/>
      <c r="BI56" s="445">
        <f t="shared" si="1958"/>
        <v>0</v>
      </c>
      <c r="BJ56" s="417"/>
      <c r="BL56" s="451">
        <f>(BI55+BL46)*BL45</f>
        <v>0</v>
      </c>
      <c r="BN56" s="417"/>
      <c r="BO56" s="445">
        <f t="shared" si="1959"/>
        <v>0</v>
      </c>
      <c r="BP56" s="417"/>
      <c r="BR56" s="451">
        <f>(BO55+BR46)*BR45</f>
        <v>0</v>
      </c>
      <c r="BT56" s="417"/>
      <c r="BU56" s="445">
        <f t="shared" si="1960"/>
        <v>0</v>
      </c>
      <c r="BV56" s="417"/>
      <c r="BX56" s="451">
        <f>(BU55+BX46)*BX45</f>
        <v>0</v>
      </c>
      <c r="BZ56" s="417"/>
      <c r="CA56" s="445">
        <f t="shared" si="1961"/>
        <v>0</v>
      </c>
      <c r="CB56" s="417"/>
      <c r="CD56" s="451">
        <f>(CA55+CD46)*CD45</f>
        <v>0</v>
      </c>
      <c r="CF56" s="417"/>
      <c r="CG56" s="445">
        <f t="shared" si="1962"/>
        <v>0</v>
      </c>
      <c r="CH56" s="417"/>
      <c r="CJ56" s="451">
        <f>(CG55+CJ46)*CJ45</f>
        <v>0</v>
      </c>
      <c r="CL56" s="417"/>
    </row>
    <row r="57" ht="15">
      <c r="A57" s="410">
        <f>A34+A67</f>
        <v>0</v>
      </c>
      <c r="B57" s="417"/>
      <c r="D57" s="451">
        <f>(A56+D46)*D45</f>
        <v>0</v>
      </c>
      <c r="F57" s="417"/>
      <c r="G57" s="445">
        <f t="shared" si="1949"/>
        <v>0</v>
      </c>
      <c r="J57" s="451">
        <f>(G56+J46)*J45</f>
        <v>0</v>
      </c>
      <c r="L57" s="417"/>
      <c r="M57" s="445">
        <f t="shared" si="1950"/>
        <v>0</v>
      </c>
      <c r="N57" s="417"/>
      <c r="P57" s="451">
        <f>(M56+P46)*P45</f>
        <v>0</v>
      </c>
      <c r="R57" s="417"/>
      <c r="S57" s="445">
        <f t="shared" si="1951"/>
        <v>0</v>
      </c>
      <c r="T57" s="433"/>
      <c r="V57" s="451">
        <f>(S56+V46)*V45</f>
        <v>0</v>
      </c>
      <c r="X57" s="417"/>
      <c r="Y57" s="445">
        <f t="shared" si="1952"/>
        <v>0</v>
      </c>
      <c r="Z57" s="433"/>
      <c r="AB57" s="451">
        <f>(Y56+AB46)*AB45</f>
        <v>0</v>
      </c>
      <c r="AD57" s="417"/>
      <c r="AE57" s="445">
        <f t="shared" si="1953"/>
        <v>0</v>
      </c>
      <c r="AF57" s="433"/>
      <c r="AH57" s="451">
        <f>(AE56+AH46)*AH45</f>
        <v>0</v>
      </c>
      <c r="AJ57" s="417"/>
      <c r="AK57" s="445">
        <f t="shared" si="1954"/>
        <v>0</v>
      </c>
      <c r="AL57" s="433"/>
      <c r="AN57" s="451">
        <f>(AK56+AN46)*AN45</f>
        <v>0</v>
      </c>
      <c r="AP57" s="417"/>
      <c r="AQ57" s="445">
        <f t="shared" si="1955"/>
        <v>0</v>
      </c>
      <c r="AR57" s="433"/>
      <c r="AT57" s="451">
        <f>(AQ56+AT46)*AT45</f>
        <v>0</v>
      </c>
      <c r="AV57" s="417"/>
      <c r="AW57" s="445">
        <f t="shared" si="1956"/>
        <v>0</v>
      </c>
      <c r="AX57" s="433"/>
      <c r="AZ57" s="451">
        <f>(AW56+AZ46)*AZ45</f>
        <v>0</v>
      </c>
      <c r="BB57" s="417"/>
      <c r="BC57" s="445">
        <f t="shared" si="1957"/>
        <v>0</v>
      </c>
      <c r="BD57" s="433"/>
      <c r="BF57" s="451">
        <f>(BC56+BF46)*BF45</f>
        <v>0</v>
      </c>
      <c r="BH57" s="417"/>
      <c r="BI57" s="445">
        <f t="shared" si="1958"/>
        <v>0</v>
      </c>
      <c r="BJ57" s="433"/>
      <c r="BL57" s="451">
        <f>(BI56+BL46)*BL45</f>
        <v>0</v>
      </c>
      <c r="BN57" s="417"/>
      <c r="BO57" s="445">
        <f t="shared" si="1959"/>
        <v>0</v>
      </c>
      <c r="BP57" s="433"/>
      <c r="BR57" s="451">
        <f>(BO56+BR46)*BR45</f>
        <v>0</v>
      </c>
      <c r="BT57" s="417"/>
      <c r="BU57" s="445">
        <f t="shared" si="1960"/>
        <v>0</v>
      </c>
      <c r="BV57" s="433"/>
      <c r="BX57" s="451">
        <f>(BU56+BX46)*BX45</f>
        <v>0</v>
      </c>
      <c r="BZ57" s="417"/>
      <c r="CA57" s="445">
        <f t="shared" si="1961"/>
        <v>0</v>
      </c>
      <c r="CB57" s="433"/>
      <c r="CD57" s="451">
        <f>(CA56+CD46)*CD45</f>
        <v>0</v>
      </c>
      <c r="CF57" s="417"/>
      <c r="CG57" s="445">
        <f t="shared" si="1962"/>
        <v>0</v>
      </c>
      <c r="CH57" s="433"/>
      <c r="CJ57" s="451">
        <f>(CG56+CJ46)*CJ45</f>
        <v>0</v>
      </c>
      <c r="CL57" s="417"/>
    </row>
    <row r="58" ht="15">
      <c r="A58" s="410">
        <f>A35+A66</f>
        <v>0</v>
      </c>
      <c r="B58" s="417"/>
      <c r="D58" s="451">
        <f>(A57+D46)*D45</f>
        <v>0</v>
      </c>
      <c r="F58" s="417"/>
      <c r="G58" s="445">
        <f t="shared" si="1949"/>
        <v>0</v>
      </c>
      <c r="J58" s="451">
        <f>(G57+J46)*J45</f>
        <v>0</v>
      </c>
      <c r="L58" s="417"/>
      <c r="M58" s="445">
        <f t="shared" si="1950"/>
        <v>0</v>
      </c>
      <c r="N58" s="417"/>
      <c r="P58" s="451">
        <f>(M57+P46)*P45</f>
        <v>0</v>
      </c>
      <c r="R58" s="417"/>
      <c r="S58" s="445">
        <f t="shared" si="1951"/>
        <v>0</v>
      </c>
      <c r="T58" s="433"/>
      <c r="V58" s="451">
        <f>(S57+V46)*V45</f>
        <v>0</v>
      </c>
      <c r="X58" s="417"/>
      <c r="Y58" s="445">
        <f t="shared" si="1952"/>
        <v>0</v>
      </c>
      <c r="Z58" s="433"/>
      <c r="AB58" s="451">
        <f>(Y57+AB46)*AB45</f>
        <v>0</v>
      </c>
      <c r="AD58" s="417"/>
      <c r="AE58" s="445">
        <f t="shared" si="1953"/>
        <v>0</v>
      </c>
      <c r="AF58" s="433"/>
      <c r="AH58" s="451">
        <f>(AE57+AH46)*AH45</f>
        <v>0</v>
      </c>
      <c r="AJ58" s="417"/>
      <c r="AK58" s="445">
        <f t="shared" si="1954"/>
        <v>0</v>
      </c>
      <c r="AL58" s="433"/>
      <c r="AN58" s="451">
        <f>(AK57+AN46)*AN45</f>
        <v>0</v>
      </c>
      <c r="AP58" s="417"/>
      <c r="AQ58" s="445">
        <f t="shared" si="1955"/>
        <v>0</v>
      </c>
      <c r="AR58" s="433"/>
      <c r="AT58" s="451">
        <f>(AQ57+AT46)*AT45</f>
        <v>0</v>
      </c>
      <c r="AV58" s="417"/>
      <c r="AW58" s="445">
        <f t="shared" si="1956"/>
        <v>0</v>
      </c>
      <c r="AX58" s="433"/>
      <c r="AZ58" s="451">
        <f>(AW57+AZ46)*AZ45</f>
        <v>0</v>
      </c>
      <c r="BB58" s="417"/>
      <c r="BC58" s="445">
        <f t="shared" si="1957"/>
        <v>0</v>
      </c>
      <c r="BD58" s="433"/>
      <c r="BF58" s="451">
        <f>(BC57+BF46)*BF45</f>
        <v>0</v>
      </c>
      <c r="BH58" s="417"/>
      <c r="BI58" s="445">
        <f t="shared" si="1958"/>
        <v>0</v>
      </c>
      <c r="BJ58" s="433"/>
      <c r="BL58" s="451">
        <f>(BI57+BL46)*BL45</f>
        <v>0</v>
      </c>
      <c r="BN58" s="417"/>
      <c r="BO58" s="445">
        <f t="shared" si="1959"/>
        <v>0</v>
      </c>
      <c r="BP58" s="433"/>
      <c r="BR58" s="451">
        <f>(BO57+BR46)*BR45</f>
        <v>0</v>
      </c>
      <c r="BT58" s="417"/>
      <c r="BU58" s="445">
        <f t="shared" si="1960"/>
        <v>0</v>
      </c>
      <c r="BV58" s="433"/>
      <c r="BX58" s="451">
        <f>(BU57+BX46)*BX45</f>
        <v>0</v>
      </c>
      <c r="BZ58" s="417"/>
      <c r="CA58" s="445">
        <f t="shared" si="1961"/>
        <v>0</v>
      </c>
      <c r="CB58" s="433"/>
      <c r="CD58" s="451">
        <f>(CA57+CD46)*CD45</f>
        <v>0</v>
      </c>
      <c r="CF58" s="417"/>
      <c r="CG58" s="445">
        <f t="shared" si="1962"/>
        <v>0</v>
      </c>
      <c r="CH58" s="433"/>
      <c r="CJ58" s="451">
        <f>(CG57+CJ46)*CJ45</f>
        <v>0</v>
      </c>
      <c r="CL58" s="417"/>
    </row>
    <row r="59" ht="15">
      <c r="A59" s="410">
        <f>A36+A65</f>
        <v>0</v>
      </c>
      <c r="B59" s="417"/>
      <c r="D59" s="451">
        <f>(A58+D46)*D45</f>
        <v>0</v>
      </c>
      <c r="F59" s="417"/>
      <c r="G59" s="445">
        <f t="shared" si="1949"/>
        <v>0</v>
      </c>
      <c r="H59" s="417"/>
      <c r="J59" s="451">
        <f>(G58+J46)*J45</f>
        <v>0</v>
      </c>
      <c r="L59" s="417"/>
      <c r="M59" s="445">
        <f t="shared" si="1950"/>
        <v>0</v>
      </c>
      <c r="N59" s="417"/>
      <c r="P59" s="451">
        <f>(M58+P46)*P45</f>
        <v>0</v>
      </c>
      <c r="R59" s="417"/>
      <c r="S59" s="445">
        <f t="shared" si="1951"/>
        <v>0</v>
      </c>
      <c r="T59" s="433"/>
      <c r="V59" s="451">
        <f>(S58+V46)*V45</f>
        <v>0</v>
      </c>
      <c r="X59" s="417"/>
      <c r="Y59" s="445">
        <f t="shared" si="1952"/>
        <v>0</v>
      </c>
      <c r="Z59" s="433"/>
      <c r="AB59" s="451">
        <f>(Y58+AB46)*AB45</f>
        <v>0</v>
      </c>
      <c r="AD59" s="417"/>
      <c r="AE59" s="445">
        <f t="shared" si="1953"/>
        <v>0</v>
      </c>
      <c r="AF59" s="433"/>
      <c r="AH59" s="451">
        <f>(AE58+AH46)*AH45</f>
        <v>0</v>
      </c>
      <c r="AJ59" s="417"/>
      <c r="AK59" s="445">
        <f t="shared" si="1954"/>
        <v>0</v>
      </c>
      <c r="AL59" s="433"/>
      <c r="AN59" s="451">
        <f>(AK58+AN46)*AN45</f>
        <v>0</v>
      </c>
      <c r="AP59" s="417"/>
      <c r="AQ59" s="445">
        <f t="shared" si="1955"/>
        <v>0</v>
      </c>
      <c r="AR59" s="433"/>
      <c r="AT59" s="451">
        <f>(AQ58+AT46)*AT45</f>
        <v>0</v>
      </c>
      <c r="AV59" s="417"/>
      <c r="AW59" s="445">
        <f t="shared" si="1956"/>
        <v>0</v>
      </c>
      <c r="AX59" s="433"/>
      <c r="AZ59" s="451">
        <f>(AW58+AZ46)*AZ45</f>
        <v>0</v>
      </c>
      <c r="BB59" s="417"/>
      <c r="BC59" s="445">
        <f t="shared" si="1957"/>
        <v>0</v>
      </c>
      <c r="BD59" s="433"/>
      <c r="BF59" s="451">
        <f>(BC58+BF46)*BF45</f>
        <v>0</v>
      </c>
      <c r="BH59" s="417"/>
      <c r="BI59" s="445">
        <f t="shared" si="1958"/>
        <v>0</v>
      </c>
      <c r="BJ59" s="433"/>
      <c r="BL59" s="451">
        <f>(BI58+BL46)*BL45</f>
        <v>0</v>
      </c>
      <c r="BN59" s="417"/>
      <c r="BO59" s="445">
        <f t="shared" si="1959"/>
        <v>0</v>
      </c>
      <c r="BP59" s="433"/>
      <c r="BR59" s="451">
        <f>(BO58+BR46)*BR45</f>
        <v>0</v>
      </c>
      <c r="BT59" s="417"/>
      <c r="BU59" s="445">
        <f t="shared" si="1960"/>
        <v>0</v>
      </c>
      <c r="BV59" s="433"/>
      <c r="BX59" s="451">
        <f>(BU58+BX46)*BX45</f>
        <v>0</v>
      </c>
      <c r="BZ59" s="417"/>
      <c r="CA59" s="445">
        <f t="shared" si="1961"/>
        <v>0</v>
      </c>
      <c r="CB59" s="433"/>
      <c r="CD59" s="451">
        <f>(CA58+CD46)*CD45</f>
        <v>0</v>
      </c>
      <c r="CF59" s="417"/>
      <c r="CG59" s="445">
        <f t="shared" si="1962"/>
        <v>0</v>
      </c>
      <c r="CH59" s="433"/>
      <c r="CJ59" s="451">
        <f>(CG58+CJ46)*CJ45</f>
        <v>0</v>
      </c>
      <c r="CL59" s="417"/>
    </row>
    <row r="60" ht="15">
      <c r="A60" s="410">
        <f>A37+A64</f>
        <v>0</v>
      </c>
      <c r="B60" s="417"/>
      <c r="D60" s="451">
        <f>(A59+D46)*D45</f>
        <v>0</v>
      </c>
      <c r="F60" s="417"/>
      <c r="G60" s="445">
        <f t="shared" si="1949"/>
        <v>0</v>
      </c>
      <c r="H60" s="417"/>
      <c r="J60" s="451">
        <f>(G59+J46)*J45</f>
        <v>0</v>
      </c>
      <c r="L60" s="417"/>
      <c r="M60" s="445">
        <f t="shared" si="1950"/>
        <v>0</v>
      </c>
      <c r="N60" s="417"/>
      <c r="P60" s="451">
        <f>(M59+P46)*P45</f>
        <v>0</v>
      </c>
      <c r="R60" s="417"/>
      <c r="S60" s="445">
        <f t="shared" si="1951"/>
        <v>0</v>
      </c>
      <c r="T60" s="433"/>
      <c r="V60" s="451">
        <f>(S59+V46)*V45</f>
        <v>0</v>
      </c>
      <c r="X60" s="417"/>
      <c r="Y60" s="445">
        <f t="shared" si="1952"/>
        <v>0</v>
      </c>
      <c r="Z60" s="433"/>
      <c r="AB60" s="451">
        <f>(Y59+AB46)*AB45</f>
        <v>0</v>
      </c>
      <c r="AD60" s="417"/>
      <c r="AE60" s="445">
        <f t="shared" si="1953"/>
        <v>0</v>
      </c>
      <c r="AF60" s="433"/>
      <c r="AH60" s="451">
        <f>(AE59+AH46)*AH45</f>
        <v>0</v>
      </c>
      <c r="AJ60" s="417"/>
      <c r="AK60" s="445">
        <f t="shared" si="1954"/>
        <v>0</v>
      </c>
      <c r="AL60" s="433"/>
      <c r="AN60" s="451">
        <f>(AK59+AN46)*AN45</f>
        <v>0</v>
      </c>
      <c r="AP60" s="417"/>
      <c r="AQ60" s="445">
        <f t="shared" si="1955"/>
        <v>0</v>
      </c>
      <c r="AR60" s="433"/>
      <c r="AT60" s="451">
        <f>(AQ59+AT46)*AT45</f>
        <v>0</v>
      </c>
      <c r="AV60" s="417"/>
      <c r="AW60" s="445">
        <f t="shared" si="1956"/>
        <v>0</v>
      </c>
      <c r="AX60" s="433"/>
      <c r="AZ60" s="451">
        <f>(AW59+AZ46)*AZ45</f>
        <v>0</v>
      </c>
      <c r="BB60" s="417"/>
      <c r="BC60" s="445">
        <f t="shared" si="1957"/>
        <v>0</v>
      </c>
      <c r="BD60" s="433"/>
      <c r="BF60" s="451">
        <f>(BC59+BF46)*BF45</f>
        <v>0</v>
      </c>
      <c r="BH60" s="417"/>
      <c r="BI60" s="445">
        <f t="shared" si="1958"/>
        <v>0</v>
      </c>
      <c r="BJ60" s="433"/>
      <c r="BL60" s="451">
        <f>(BI59+BL46)*BL45</f>
        <v>0</v>
      </c>
      <c r="BN60" s="417"/>
      <c r="BO60" s="445">
        <f t="shared" si="1959"/>
        <v>0</v>
      </c>
      <c r="BP60" s="433"/>
      <c r="BR60" s="451">
        <f>(BO59+BR46)*BR45</f>
        <v>0</v>
      </c>
      <c r="BT60" s="417"/>
      <c r="BU60" s="445">
        <f t="shared" si="1960"/>
        <v>0</v>
      </c>
      <c r="BV60" s="433"/>
      <c r="BX60" s="451">
        <f>(BU59+BX46)*BX45</f>
        <v>0</v>
      </c>
      <c r="BZ60" s="417"/>
      <c r="CA60" s="445">
        <f t="shared" si="1961"/>
        <v>0</v>
      </c>
      <c r="CB60" s="433"/>
      <c r="CD60" s="451">
        <f>(CA59+CD46)*CD45</f>
        <v>0</v>
      </c>
      <c r="CF60" s="417"/>
      <c r="CG60" s="445">
        <f t="shared" si="1962"/>
        <v>0</v>
      </c>
      <c r="CH60" s="433"/>
      <c r="CJ60" s="451">
        <f>(CG59+CJ46)*CJ45</f>
        <v>0</v>
      </c>
      <c r="CL60" s="417"/>
    </row>
    <row r="61" ht="15">
      <c r="A61" s="410">
        <f>A38+A63</f>
        <v>0</v>
      </c>
      <c r="B61" s="417"/>
      <c r="D61" s="452">
        <f>(A60+D46)*D45</f>
        <v>0</v>
      </c>
      <c r="F61" s="417"/>
      <c r="G61" s="445">
        <f t="shared" si="1949"/>
        <v>0</v>
      </c>
      <c r="H61" s="417"/>
      <c r="J61" s="452">
        <f>(G60+J46)*J45</f>
        <v>0</v>
      </c>
      <c r="L61" s="417"/>
      <c r="M61" s="445">
        <f t="shared" si="1950"/>
        <v>0</v>
      </c>
      <c r="N61" s="417"/>
      <c r="P61" s="452">
        <f>(M60+P46)*P45</f>
        <v>0</v>
      </c>
      <c r="R61" s="417"/>
      <c r="S61" s="445">
        <f t="shared" si="1951"/>
        <v>0</v>
      </c>
      <c r="T61" s="433"/>
      <c r="V61" s="452">
        <f>(S60+V46)*V45</f>
        <v>0</v>
      </c>
      <c r="X61" s="417"/>
      <c r="Y61" s="445">
        <f t="shared" si="1952"/>
        <v>0</v>
      </c>
      <c r="Z61" s="433"/>
      <c r="AB61" s="452">
        <f>(Y60+AB46)*AB45</f>
        <v>0</v>
      </c>
      <c r="AD61" s="417"/>
      <c r="AE61" s="445">
        <f t="shared" si="1953"/>
        <v>0</v>
      </c>
      <c r="AF61" s="433"/>
      <c r="AH61" s="452">
        <f>(AE60+AH46)*AH45</f>
        <v>0</v>
      </c>
      <c r="AJ61" s="417"/>
      <c r="AK61" s="445">
        <f t="shared" si="1954"/>
        <v>0</v>
      </c>
      <c r="AL61" s="433"/>
      <c r="AN61" s="452">
        <f>(AK60+AN46)*AN45</f>
        <v>0</v>
      </c>
      <c r="AP61" s="417"/>
      <c r="AQ61" s="445">
        <f t="shared" si="1955"/>
        <v>0</v>
      </c>
      <c r="AR61" s="433"/>
      <c r="AT61" s="452">
        <f>(AQ60+AT46)*AT45</f>
        <v>0</v>
      </c>
      <c r="AV61" s="417"/>
      <c r="AW61" s="445">
        <f t="shared" si="1956"/>
        <v>0</v>
      </c>
      <c r="AX61" s="433"/>
      <c r="AZ61" s="452">
        <f>(AW60+AZ46)*AZ45</f>
        <v>0</v>
      </c>
      <c r="BB61" s="417"/>
      <c r="BC61" s="445">
        <f t="shared" si="1957"/>
        <v>0</v>
      </c>
      <c r="BD61" s="433"/>
      <c r="BF61" s="452">
        <f>(BC60+BF46)*BF45</f>
        <v>0</v>
      </c>
      <c r="BH61" s="417"/>
      <c r="BI61" s="445">
        <f t="shared" si="1958"/>
        <v>0</v>
      </c>
      <c r="BJ61" s="433"/>
      <c r="BL61" s="452">
        <f>(BI60+BL46)*BL45</f>
        <v>0</v>
      </c>
      <c r="BN61" s="417"/>
      <c r="BO61" s="445">
        <f t="shared" si="1959"/>
        <v>0</v>
      </c>
      <c r="BP61" s="433"/>
      <c r="BR61" s="452">
        <f>(BO60+BR46)*BR45</f>
        <v>0</v>
      </c>
      <c r="BT61" s="417"/>
      <c r="BU61" s="445">
        <f t="shared" si="1960"/>
        <v>0</v>
      </c>
      <c r="BV61" s="433"/>
      <c r="BX61" s="452">
        <f>(BU60+BX46)*BX45</f>
        <v>0</v>
      </c>
      <c r="BZ61" s="417"/>
      <c r="CA61" s="445">
        <f t="shared" si="1961"/>
        <v>0</v>
      </c>
      <c r="CB61" s="433"/>
      <c r="CD61" s="452">
        <f>(CA60+CD46)*CD45</f>
        <v>0</v>
      </c>
      <c r="CF61" s="417"/>
      <c r="CG61" s="445">
        <f t="shared" si="1962"/>
        <v>0</v>
      </c>
      <c r="CH61" s="433"/>
      <c r="CJ61" s="452">
        <f>(CG60+CJ46)*CJ45</f>
        <v>0</v>
      </c>
      <c r="CL61" s="417"/>
    </row>
    <row r="62" ht="15">
      <c r="A62" s="410"/>
      <c r="B62" s="417"/>
      <c r="C62" s="417"/>
      <c r="D62" s="453">
        <f>D78+(2*D63)+D61+D38</f>
        <v>0</v>
      </c>
      <c r="F62" s="417"/>
      <c r="G62" s="417"/>
      <c r="H62" s="417"/>
      <c r="I62" s="417"/>
      <c r="J62" s="453">
        <f>J78+(2*J63)+J61+J38</f>
        <v>0</v>
      </c>
      <c r="L62" s="417"/>
      <c r="M62" s="417"/>
      <c r="N62" s="433"/>
      <c r="O62" s="417"/>
      <c r="P62" s="453">
        <f>P78+(2*P63)+P61+P38</f>
        <v>0</v>
      </c>
      <c r="R62" s="417"/>
      <c r="S62" s="417"/>
      <c r="T62" s="417"/>
      <c r="U62" s="417"/>
      <c r="V62" s="453">
        <f>V78+(2*V63)+V61+V38</f>
        <v>0</v>
      </c>
      <c r="X62" s="417"/>
      <c r="Y62" s="417"/>
      <c r="Z62" s="433"/>
      <c r="AA62" s="417"/>
      <c r="AB62" s="453">
        <f>AB78+(2*AB63)+AB61+AB38</f>
        <v>0</v>
      </c>
      <c r="AD62" s="417"/>
      <c r="AE62" s="417"/>
      <c r="AF62" s="417"/>
      <c r="AG62" s="417"/>
      <c r="AH62" s="453">
        <f>AH78+(2*AH63)+AH61+AH38</f>
        <v>0</v>
      </c>
      <c r="AJ62" s="417"/>
      <c r="AK62" s="417"/>
      <c r="AL62" s="433"/>
      <c r="AM62" s="417"/>
      <c r="AN62" s="453">
        <f>AN78+(2*AN63)+AN61+AN38</f>
        <v>0</v>
      </c>
      <c r="AP62" s="417"/>
      <c r="AQ62" s="417"/>
      <c r="AR62" s="433"/>
      <c r="AS62" s="417"/>
      <c r="AT62" s="453">
        <f>AT78+(2*AT63)+AT61+AT38</f>
        <v>0</v>
      </c>
      <c r="AV62" s="417"/>
      <c r="AW62" s="417"/>
      <c r="AX62" s="433"/>
      <c r="AY62" s="417"/>
      <c r="AZ62" s="453">
        <f>AZ78+(2*AZ63)+AZ61+AZ38</f>
        <v>0</v>
      </c>
      <c r="BB62" s="417"/>
      <c r="BC62" s="417"/>
      <c r="BD62" s="417"/>
      <c r="BE62" s="417"/>
      <c r="BF62" s="453">
        <f>BF78+(2*BF63)+BF61+BF38</f>
        <v>0</v>
      </c>
      <c r="BH62" s="417"/>
      <c r="BI62" s="417"/>
      <c r="BJ62" s="433"/>
      <c r="BK62" s="417"/>
      <c r="BL62" s="453">
        <f>BL78+(2*BL63)+BL61+BL38</f>
        <v>0</v>
      </c>
      <c r="BN62" s="417"/>
      <c r="BO62" s="417"/>
      <c r="BP62" s="433"/>
      <c r="BQ62" s="417"/>
      <c r="BR62" s="453">
        <f>BR78+(2*BR63)+BR61+BR38</f>
        <v>0</v>
      </c>
      <c r="BT62" s="417"/>
      <c r="BU62" s="417"/>
      <c r="BV62" s="433"/>
      <c r="BW62" s="417"/>
      <c r="BX62" s="453">
        <f>BX78+(2*BX63)+BX61+BX38</f>
        <v>0</v>
      </c>
      <c r="BZ62" s="417"/>
      <c r="CA62" s="417"/>
      <c r="CB62" s="433"/>
      <c r="CC62" s="417"/>
      <c r="CD62" s="453">
        <f>CD78+(2*CD63)+CD61+CD38</f>
        <v>0</v>
      </c>
      <c r="CF62" s="417"/>
      <c r="CG62" s="417"/>
      <c r="CH62" s="433"/>
      <c r="CI62" s="417"/>
      <c r="CJ62" s="453">
        <f>CJ78+(2*CJ63)+CJ61+CJ38</f>
        <v>0</v>
      </c>
      <c r="CL62" s="417"/>
    </row>
    <row r="63" ht="15">
      <c r="A63" s="410">
        <f t="shared" ref="A63:A112" si="1963">SUM(D63:CY63)</f>
        <v>0</v>
      </c>
      <c r="B63" s="417"/>
      <c r="C63" s="417"/>
      <c r="D63" s="454">
        <f>(D80+D137+D37+D61+D135+I96)*D79</f>
        <v>0</v>
      </c>
      <c r="F63" s="417"/>
      <c r="G63" s="417"/>
      <c r="H63" s="417"/>
      <c r="I63" s="417"/>
      <c r="J63" s="454">
        <f>(J80+J137+E95+J37+J61+J135+O96)*J79</f>
        <v>0</v>
      </c>
      <c r="L63" s="417"/>
      <c r="M63" s="417"/>
      <c r="N63" s="433"/>
      <c r="O63" s="417"/>
      <c r="P63" s="454">
        <f>(P80+P137+K95+P37+P61+P135+U96)*P79</f>
        <v>0</v>
      </c>
      <c r="R63" s="417"/>
      <c r="S63" s="417"/>
      <c r="T63" s="417"/>
      <c r="U63" s="417"/>
      <c r="V63" s="454">
        <f>(V80+V137+Q95+V37+V61+V135+AA96)*V79</f>
        <v>0</v>
      </c>
      <c r="X63" s="417"/>
      <c r="Y63" s="417"/>
      <c r="Z63" s="433"/>
      <c r="AA63" s="417"/>
      <c r="AB63" s="454">
        <f>(AB80+AB137+W95+AB37+AB61+AB135+AG96)*AB79</f>
        <v>0</v>
      </c>
      <c r="AD63" s="417"/>
      <c r="AE63" s="417"/>
      <c r="AF63" s="417"/>
      <c r="AG63" s="417"/>
      <c r="AH63" s="454">
        <f>(AH80+AH137+AC95+AH37+AH61+AH135+AM96)*AH79</f>
        <v>0</v>
      </c>
      <c r="AJ63" s="417"/>
      <c r="AK63" s="417"/>
      <c r="AL63" s="433"/>
      <c r="AM63" s="417"/>
      <c r="AN63" s="454">
        <f>(AN80+AN137+AI95+AN37+AN61+AN135+AS96)*AN79</f>
        <v>0</v>
      </c>
      <c r="AP63" s="417"/>
      <c r="AQ63" s="417"/>
      <c r="AR63" s="433"/>
      <c r="AS63" s="417"/>
      <c r="AT63" s="454">
        <f>(AT80+AT137+AO95+AT37+AT61+AT135+AY96)*AT79</f>
        <v>0</v>
      </c>
      <c r="AV63" s="417"/>
      <c r="AW63" s="417"/>
      <c r="AX63" s="433"/>
      <c r="AY63" s="417"/>
      <c r="AZ63" s="454">
        <f>(AZ80+AZ137+AU95+AZ37+AZ61+AZ135+BE96)*AZ79</f>
        <v>0</v>
      </c>
      <c r="BB63" s="417"/>
      <c r="BC63" s="417"/>
      <c r="BD63" s="417"/>
      <c r="BE63" s="417"/>
      <c r="BF63" s="454">
        <f>(BF80+BF137+BA95+BF37+BF61+BF135+BK96)*BF79</f>
        <v>0</v>
      </c>
      <c r="BH63" s="417"/>
      <c r="BI63" s="417"/>
      <c r="BJ63" s="433"/>
      <c r="BK63" s="417"/>
      <c r="BL63" s="454">
        <f>(BL80+BL137+BG95+BL37+BL61+BL135+BQ96)*BL79</f>
        <v>0</v>
      </c>
      <c r="BN63" s="417"/>
      <c r="BO63" s="417"/>
      <c r="BP63" s="433"/>
      <c r="BQ63" s="417"/>
      <c r="BR63" s="454">
        <f>(BR80+BR137+BM95+BR37+BR61+BR135+BW96)*BR79</f>
        <v>0</v>
      </c>
      <c r="BT63" s="417"/>
      <c r="BU63" s="417"/>
      <c r="BV63" s="433"/>
      <c r="BW63" s="417"/>
      <c r="BX63" s="454">
        <f>(BX80+BX137+BS95+BX37+BX61+BX135+CC96)*BX79</f>
        <v>0</v>
      </c>
      <c r="BZ63" s="417"/>
      <c r="CA63" s="417"/>
      <c r="CB63" s="433"/>
      <c r="CC63" s="417"/>
      <c r="CD63" s="454">
        <f>(CD80+CD137+BY95+CD37+CD61+CD135+CI96)*CD79</f>
        <v>0</v>
      </c>
      <c r="CF63" s="417"/>
      <c r="CG63" s="417"/>
      <c r="CH63" s="433"/>
      <c r="CI63" s="417"/>
      <c r="CJ63" s="454">
        <f>(CJ80+CJ137+CE95+CJ37+CJ61+CJ135)*CJ79</f>
        <v>0</v>
      </c>
      <c r="CL63" s="417"/>
    </row>
    <row r="64" ht="15">
      <c r="A64" s="410">
        <f t="shared" si="1963"/>
        <v>0</v>
      </c>
      <c r="B64" s="417"/>
      <c r="C64" s="417"/>
      <c r="D64" s="454">
        <f>(D80+D138+D36+D60+D134+I95)*D79</f>
        <v>0</v>
      </c>
      <c r="F64" s="417"/>
      <c r="G64" s="417"/>
      <c r="H64" s="417"/>
      <c r="I64" s="417"/>
      <c r="J64" s="454">
        <f>(J80+J138+E94+J36+J60+J134+O95)*J79</f>
        <v>0</v>
      </c>
      <c r="L64" s="417"/>
      <c r="M64" s="417"/>
      <c r="N64" s="433"/>
      <c r="O64" s="417"/>
      <c r="P64" s="454">
        <f>(P80+P138+K94+P36+P60+P134+U95)*P79</f>
        <v>0</v>
      </c>
      <c r="R64" s="417"/>
      <c r="S64" s="417"/>
      <c r="T64" s="417"/>
      <c r="U64" s="417"/>
      <c r="V64" s="454">
        <f>(V80+V138+Q94+V36+V60+V134+AA95)*V79</f>
        <v>0</v>
      </c>
      <c r="X64" s="417"/>
      <c r="Y64" s="417"/>
      <c r="Z64" s="433"/>
      <c r="AA64" s="417"/>
      <c r="AB64" s="454">
        <f>(AB80+AB138+W94+AB36+AB60+AB134+AG95)*AB79</f>
        <v>0</v>
      </c>
      <c r="AD64" s="417"/>
      <c r="AE64" s="417"/>
      <c r="AF64" s="417"/>
      <c r="AG64" s="417"/>
      <c r="AH64" s="454">
        <f>(AH80+AH138+AC94+AH36+AH60+AH134+AM95)*AH79</f>
        <v>0</v>
      </c>
      <c r="AJ64" s="417"/>
      <c r="AK64" s="417"/>
      <c r="AL64" s="433"/>
      <c r="AM64" s="417"/>
      <c r="AN64" s="454">
        <f>(AN80+AN138+AI94+AN36+AN60+AN134+AS95)*AN79</f>
        <v>0</v>
      </c>
      <c r="AP64" s="417"/>
      <c r="AQ64" s="417"/>
      <c r="AR64" s="433"/>
      <c r="AS64" s="417"/>
      <c r="AT64" s="454">
        <f>(AT80+AT138+AO94+AT36+AT60+AT134+AY95)*AT79</f>
        <v>0</v>
      </c>
      <c r="AV64" s="417"/>
      <c r="AW64" s="417"/>
      <c r="AX64" s="433"/>
      <c r="AY64" s="417"/>
      <c r="AZ64" s="454">
        <f>(AZ80+AZ138+AU94+AZ36+AZ60+AZ134+BE95)*AZ79</f>
        <v>0</v>
      </c>
      <c r="BB64" s="417"/>
      <c r="BC64" s="417"/>
      <c r="BD64" s="417"/>
      <c r="BE64" s="417"/>
      <c r="BF64" s="454">
        <f>(BF80+BF138+BA94+BF36+BF60+BF134+BK95)*BF79</f>
        <v>0</v>
      </c>
      <c r="BH64" s="417"/>
      <c r="BI64" s="417"/>
      <c r="BJ64" s="433"/>
      <c r="BK64" s="417"/>
      <c r="BL64" s="454">
        <f>(BL80+BL138+BG94+BL36+BL60+BL134+BQ95)*BL79</f>
        <v>0</v>
      </c>
      <c r="BN64" s="417"/>
      <c r="BO64" s="417"/>
      <c r="BP64" s="433"/>
      <c r="BQ64" s="417"/>
      <c r="BR64" s="454">
        <f>(BR80+BR138+BM94+BR36+BR60+BR134+BW95)*BR79</f>
        <v>0</v>
      </c>
      <c r="BT64" s="417"/>
      <c r="BU64" s="417"/>
      <c r="BV64" s="433"/>
      <c r="BW64" s="417"/>
      <c r="BX64" s="454">
        <f>(BX80+BX138+BS94+BX36+BX60+BX134+CC95)*BX79</f>
        <v>0</v>
      </c>
      <c r="BZ64" s="417"/>
      <c r="CA64" s="417"/>
      <c r="CB64" s="433"/>
      <c r="CC64" s="417"/>
      <c r="CD64" s="454">
        <f>(CD80+CD138+BY94+CD36+CD60+CD134+CI95)*CD79</f>
        <v>0</v>
      </c>
      <c r="CF64" s="417"/>
      <c r="CG64" s="417"/>
      <c r="CH64" s="433"/>
      <c r="CI64" s="417"/>
      <c r="CJ64" s="454">
        <f>(CJ80+CJ138+CE94+CJ36+CJ60+CJ134)*CJ79</f>
        <v>0</v>
      </c>
      <c r="CL64" s="417"/>
    </row>
    <row r="65" ht="15">
      <c r="A65" s="410">
        <f t="shared" si="1963"/>
        <v>0</v>
      </c>
      <c r="B65" s="417"/>
      <c r="C65" s="417"/>
      <c r="D65" s="454">
        <f>(D80+D139+D35+D59+D133+I94)*D79</f>
        <v>0</v>
      </c>
      <c r="F65" s="417"/>
      <c r="G65" s="417"/>
      <c r="H65" s="417"/>
      <c r="I65" s="417"/>
      <c r="J65" s="454">
        <f>(J80+J139+E93+J35+J59+J133+O94)*J79</f>
        <v>0</v>
      </c>
      <c r="L65" s="417"/>
      <c r="M65" s="417"/>
      <c r="N65" s="433"/>
      <c r="O65" s="417"/>
      <c r="P65" s="454">
        <f>(P80+P139+K93+P35+P59+P133+U94)*P79</f>
        <v>0</v>
      </c>
      <c r="R65" s="417"/>
      <c r="S65" s="417"/>
      <c r="T65" s="417"/>
      <c r="U65" s="417"/>
      <c r="V65" s="454">
        <f>(V80+V139+Q93+V35+V59+V133+AA94)*V79</f>
        <v>0</v>
      </c>
      <c r="X65" s="417"/>
      <c r="Y65" s="417"/>
      <c r="Z65" s="433"/>
      <c r="AA65" s="417"/>
      <c r="AB65" s="454">
        <f>(AB80+AB139+W93+AB35+AB59+AB133+AG94)*AB79</f>
        <v>0</v>
      </c>
      <c r="AD65" s="417"/>
      <c r="AE65" s="417"/>
      <c r="AF65" s="417"/>
      <c r="AG65" s="417"/>
      <c r="AH65" s="454">
        <f>(AH80+AH139+AC93+AH35+AH59+AH133+AM94)*AH79</f>
        <v>0</v>
      </c>
      <c r="AJ65" s="417"/>
      <c r="AK65" s="417"/>
      <c r="AL65" s="433"/>
      <c r="AM65" s="417"/>
      <c r="AN65" s="454">
        <f>(AN80+AN139+AI93+AN35+AN59+AN133+AS94)*AN79</f>
        <v>0</v>
      </c>
      <c r="AP65" s="417"/>
      <c r="AQ65" s="417"/>
      <c r="AR65" s="433"/>
      <c r="AS65" s="417"/>
      <c r="AT65" s="454">
        <f>(AT80+AT139+AO93+AT35+AT59+AT133+AY94)*AT79</f>
        <v>0</v>
      </c>
      <c r="AV65" s="417"/>
      <c r="AW65" s="417"/>
      <c r="AX65" s="433"/>
      <c r="AY65" s="417"/>
      <c r="AZ65" s="454">
        <f>(AZ80+AZ139+AU93+AZ35+AZ59+AZ133+BE94)*AZ79</f>
        <v>0</v>
      </c>
      <c r="BB65" s="417"/>
      <c r="BC65" s="417"/>
      <c r="BD65" s="417"/>
      <c r="BE65" s="417"/>
      <c r="BF65" s="454">
        <f>(BF80+BF139+BA93+BF35+BF59+BF133+BK94)*BF79</f>
        <v>0</v>
      </c>
      <c r="BH65" s="417"/>
      <c r="BI65" s="417"/>
      <c r="BJ65" s="433"/>
      <c r="BK65" s="417"/>
      <c r="BL65" s="454">
        <f>(BL80+BL139+BG93+BL35+BL59+BL133+BQ94)*BL79</f>
        <v>0</v>
      </c>
      <c r="BN65" s="417"/>
      <c r="BO65" s="417"/>
      <c r="BP65" s="433"/>
      <c r="BQ65" s="417"/>
      <c r="BR65" s="454">
        <f>(BR80+BR139+BM93+BR35+BR59+BR133+BW94)*BR79</f>
        <v>0</v>
      </c>
      <c r="BT65" s="417"/>
      <c r="BU65" s="417"/>
      <c r="BV65" s="433"/>
      <c r="BW65" s="417"/>
      <c r="BX65" s="454">
        <f>(BX80+BX139+BS93+BX35+BX59+BX133+CC94)*BX79</f>
        <v>0</v>
      </c>
      <c r="BZ65" s="417"/>
      <c r="CA65" s="417"/>
      <c r="CB65" s="433"/>
      <c r="CC65" s="417"/>
      <c r="CD65" s="454">
        <f>(CD80+CD139+BY93+CD35+CD59+CD133+CI94)*CD79</f>
        <v>0</v>
      </c>
      <c r="CF65" s="417"/>
      <c r="CG65" s="417"/>
      <c r="CH65" s="433"/>
      <c r="CI65" s="417"/>
      <c r="CJ65" s="454">
        <f>(CJ80+CJ139+CE93+CJ35+CJ59+CJ133)*CJ79</f>
        <v>0</v>
      </c>
      <c r="CL65" s="417"/>
    </row>
    <row r="66" ht="15">
      <c r="A66" s="410">
        <f t="shared" si="1963"/>
        <v>0</v>
      </c>
      <c r="B66" s="417"/>
      <c r="C66" s="417"/>
      <c r="D66" s="454">
        <f>(D80+D140+D34+D58+D132+I93)*D79</f>
        <v>0</v>
      </c>
      <c r="F66" s="417"/>
      <c r="G66" s="417"/>
      <c r="H66" s="417"/>
      <c r="I66" s="417"/>
      <c r="J66" s="454">
        <f>(J80+J140+E92+J34+J58+J132+O93)*J79</f>
        <v>0</v>
      </c>
      <c r="L66" s="417"/>
      <c r="M66" s="417"/>
      <c r="N66" s="433"/>
      <c r="O66" s="417"/>
      <c r="P66" s="454">
        <f>(P80+P140+K92+P34+P58+P132+U93)*P79</f>
        <v>0</v>
      </c>
      <c r="R66" s="417"/>
      <c r="S66" s="417"/>
      <c r="T66" s="417"/>
      <c r="U66" s="417"/>
      <c r="V66" s="454">
        <f>(V80+V140+Q92+V34+V58+V132+AA93)*V79</f>
        <v>0</v>
      </c>
      <c r="X66" s="417"/>
      <c r="Y66" s="417"/>
      <c r="Z66" s="433"/>
      <c r="AA66" s="417"/>
      <c r="AB66" s="454">
        <f>(AB80+AB140+W92+AB34+AB58+AB132+AG93)*AB79</f>
        <v>0</v>
      </c>
      <c r="AD66" s="417"/>
      <c r="AE66" s="417"/>
      <c r="AF66" s="417"/>
      <c r="AG66" s="417"/>
      <c r="AH66" s="454">
        <f>(AH80+AH140+AC92+AH34+AH58+AH132+AM93)*AH79</f>
        <v>0</v>
      </c>
      <c r="AJ66" s="417"/>
      <c r="AK66" s="417"/>
      <c r="AL66" s="433"/>
      <c r="AM66" s="417"/>
      <c r="AN66" s="454">
        <f>(AN80+AN140+AI92+AN34+AN58+AN132+AS93)*AN79</f>
        <v>0</v>
      </c>
      <c r="AP66" s="417"/>
      <c r="AQ66" s="417"/>
      <c r="AR66" s="433"/>
      <c r="AS66" s="417"/>
      <c r="AT66" s="454">
        <f>(AT80+AT140+AO92+AT34+AT58+AT132+AY93)*AT79</f>
        <v>0</v>
      </c>
      <c r="AV66" s="417"/>
      <c r="AW66" s="417"/>
      <c r="AX66" s="433"/>
      <c r="AY66" s="417"/>
      <c r="AZ66" s="454">
        <f>(AZ80+AZ140+AU92+AZ34+AZ58+AZ132+BE93)*AZ79</f>
        <v>0</v>
      </c>
      <c r="BB66" s="417"/>
      <c r="BC66" s="417"/>
      <c r="BD66" s="417"/>
      <c r="BE66" s="417"/>
      <c r="BF66" s="454">
        <f>(BF80+BF140+BA92+BF34+BF58+BF132+BK93)*BF79</f>
        <v>0</v>
      </c>
      <c r="BH66" s="417"/>
      <c r="BI66" s="417"/>
      <c r="BJ66" s="433"/>
      <c r="BK66" s="417"/>
      <c r="BL66" s="454">
        <f>(BL80+BL140+BG92+BL34+BL58+BL132+BQ93)*BL79</f>
        <v>0</v>
      </c>
      <c r="BN66" s="417"/>
      <c r="BO66" s="417"/>
      <c r="BP66" s="433"/>
      <c r="BQ66" s="417"/>
      <c r="BR66" s="454">
        <f>(BR80+BR140+BM92+BR34+BR58+BR132+BW93)*BR79</f>
        <v>0</v>
      </c>
      <c r="BT66" s="417"/>
      <c r="BU66" s="417"/>
      <c r="BV66" s="433"/>
      <c r="BW66" s="417"/>
      <c r="BX66" s="454">
        <f>(BX80+BX140+BS92+BX34+BX58+BX132+CC93)*BX79</f>
        <v>0</v>
      </c>
      <c r="BZ66" s="417"/>
      <c r="CA66" s="417"/>
      <c r="CB66" s="433"/>
      <c r="CC66" s="417"/>
      <c r="CD66" s="454">
        <f>(CD80+CD140+BY92+CD34+CD58+CD132+CI93)*CD79</f>
        <v>0</v>
      </c>
      <c r="CF66" s="417"/>
      <c r="CG66" s="417"/>
      <c r="CH66" s="433"/>
      <c r="CI66" s="417"/>
      <c r="CJ66" s="454">
        <f>(CJ80+CJ140+CE92+CJ34+CJ58+CJ132)*CJ79</f>
        <v>0</v>
      </c>
      <c r="CL66" s="417"/>
    </row>
    <row r="67" ht="15">
      <c r="A67" s="410">
        <f t="shared" si="1963"/>
        <v>0</v>
      </c>
      <c r="B67" s="417"/>
      <c r="C67" s="417"/>
      <c r="D67" s="454">
        <f>(D80+D141+D33+D57+D131+I92)*D79</f>
        <v>0</v>
      </c>
      <c r="F67" s="417"/>
      <c r="G67" s="417"/>
      <c r="H67" s="417"/>
      <c r="I67" s="417"/>
      <c r="J67" s="454">
        <f>(J80+J141+E91+J33+J57+J131+O92)*J79</f>
        <v>0</v>
      </c>
      <c r="L67" s="417"/>
      <c r="M67" s="417"/>
      <c r="N67" s="433"/>
      <c r="O67" s="417"/>
      <c r="P67" s="454">
        <f>(P80+P141+K91+P33+P57+P131+U92)*P79</f>
        <v>0</v>
      </c>
      <c r="R67" s="417"/>
      <c r="S67" s="417"/>
      <c r="T67" s="417"/>
      <c r="U67" s="417"/>
      <c r="V67" s="454">
        <f>(V80+V141+Q91+V33+V57+V131+AA92)*V79</f>
        <v>0</v>
      </c>
      <c r="X67" s="417"/>
      <c r="Y67" s="417"/>
      <c r="Z67" s="433"/>
      <c r="AA67" s="417"/>
      <c r="AB67" s="454">
        <f>(AB80+AB141+W91+AB33+AB57+AB131+AG92)*AB79</f>
        <v>0</v>
      </c>
      <c r="AD67" s="417"/>
      <c r="AE67" s="417"/>
      <c r="AF67" s="417"/>
      <c r="AG67" s="417"/>
      <c r="AH67" s="454">
        <f>(AH80+AH141+AC91+AH33+AH57+AH131+AM92)*AH79</f>
        <v>0</v>
      </c>
      <c r="AJ67" s="417"/>
      <c r="AK67" s="417"/>
      <c r="AL67" s="433"/>
      <c r="AM67" s="417"/>
      <c r="AN67" s="454">
        <f>(AN80+AN141+AI91+AN33+AN57+AN131+AS92)*AN79</f>
        <v>0</v>
      </c>
      <c r="AP67" s="417"/>
      <c r="AQ67" s="417"/>
      <c r="AR67" s="433"/>
      <c r="AS67" s="417"/>
      <c r="AT67" s="454">
        <f>(AT80+AT141+AO91+AT33+AT57+AT131+AY92)*AT79</f>
        <v>0</v>
      </c>
      <c r="AV67" s="417"/>
      <c r="AW67" s="417"/>
      <c r="AX67" s="433"/>
      <c r="AY67" s="417"/>
      <c r="AZ67" s="454">
        <f>(AZ80+AZ141+AU91+AZ33+AZ57+AZ131+BE92)*AZ79</f>
        <v>0</v>
      </c>
      <c r="BB67" s="417"/>
      <c r="BC67" s="417"/>
      <c r="BD67" s="417"/>
      <c r="BE67" s="417"/>
      <c r="BF67" s="454">
        <f>(BF80+BF141+BA91+BF33+BF57+BF131+BK92)*BF79</f>
        <v>0</v>
      </c>
      <c r="BH67" s="417"/>
      <c r="BI67" s="417"/>
      <c r="BJ67" s="433"/>
      <c r="BK67" s="417"/>
      <c r="BL67" s="454">
        <f>(BL80+BL141+BG91+BL33+BL57+BL131+BQ92)*BL79</f>
        <v>0</v>
      </c>
      <c r="BN67" s="417"/>
      <c r="BO67" s="417"/>
      <c r="BP67" s="433"/>
      <c r="BQ67" s="417"/>
      <c r="BR67" s="454">
        <f>(BR80+BR141+BM91+BR33+BR57+BR131+BW92)*BR79</f>
        <v>0</v>
      </c>
      <c r="BT67" s="417"/>
      <c r="BU67" s="417"/>
      <c r="BV67" s="433"/>
      <c r="BW67" s="417"/>
      <c r="BX67" s="454">
        <f>(BX80+BX141+BS91+BX33+BX57+BX131+CC92)*BX79</f>
        <v>0</v>
      </c>
      <c r="BZ67" s="417"/>
      <c r="CA67" s="417"/>
      <c r="CB67" s="433"/>
      <c r="CC67" s="417"/>
      <c r="CD67" s="454">
        <f>(CD80+CD141+BY91+CD33+CD57+CD131+CI92)*CD79</f>
        <v>0</v>
      </c>
      <c r="CF67" s="417"/>
      <c r="CG67" s="417"/>
      <c r="CH67" s="433"/>
      <c r="CI67" s="417"/>
      <c r="CJ67" s="454">
        <f>(CJ80+CJ141+CE91+CJ33+CJ57+CJ131)*CJ79</f>
        <v>0</v>
      </c>
      <c r="CL67" s="417"/>
    </row>
    <row r="68" ht="15">
      <c r="A68" s="410">
        <f t="shared" si="1963"/>
        <v>0</v>
      </c>
      <c r="B68" s="417"/>
      <c r="C68" s="417"/>
      <c r="D68" s="454">
        <f>(D80+D142+D32+D56+D130+I91)*D79</f>
        <v>0</v>
      </c>
      <c r="F68" s="417"/>
      <c r="G68" s="417"/>
      <c r="H68" s="417"/>
      <c r="I68" s="417"/>
      <c r="J68" s="454">
        <f>(J80+J142+E90+J32+J56+J130+O91)*J79</f>
        <v>0</v>
      </c>
      <c r="L68" s="417"/>
      <c r="M68" s="417"/>
      <c r="N68" s="433"/>
      <c r="O68" s="417"/>
      <c r="P68" s="454">
        <f>(P80+P142+K90+P32+P56+P130+U91)*P79</f>
        <v>0</v>
      </c>
      <c r="R68" s="417"/>
      <c r="S68" s="417"/>
      <c r="T68" s="417"/>
      <c r="U68" s="417"/>
      <c r="V68" s="454">
        <f>(V80+V142+Q90+V32+V56+V130+AA91)*V79</f>
        <v>0</v>
      </c>
      <c r="X68" s="417"/>
      <c r="Y68" s="417"/>
      <c r="Z68" s="433"/>
      <c r="AA68" s="417"/>
      <c r="AB68" s="454">
        <f>(AB80+AB142+W90+AB32+AB56+AB130+AG91)*AB79</f>
        <v>0</v>
      </c>
      <c r="AD68" s="417"/>
      <c r="AE68" s="417"/>
      <c r="AF68" s="417"/>
      <c r="AG68" s="417"/>
      <c r="AH68" s="454">
        <f>(AH80+AH142+AC90+AH32+AH56+AH130+AM91)*AH79</f>
        <v>0</v>
      </c>
      <c r="AJ68" s="417"/>
      <c r="AK68" s="417"/>
      <c r="AL68" s="433"/>
      <c r="AM68" s="417"/>
      <c r="AN68" s="454">
        <f>(AN80+AN142+AI90+AN32+AN56+AN130+AS91)*AN79</f>
        <v>0</v>
      </c>
      <c r="AP68" s="417"/>
      <c r="AQ68" s="417"/>
      <c r="AR68" s="433"/>
      <c r="AS68" s="417"/>
      <c r="AT68" s="454">
        <f>(AT80+AT142+AO90+AT32+AT56+AT130+AY91)*AT79</f>
        <v>0</v>
      </c>
      <c r="AV68" s="417"/>
      <c r="AW68" s="417"/>
      <c r="AX68" s="433"/>
      <c r="AY68" s="417"/>
      <c r="AZ68" s="454">
        <f>(AZ80+AZ142+AU90+AZ32+AZ56+AZ130+BE91)*AZ79</f>
        <v>0</v>
      </c>
      <c r="BB68" s="417"/>
      <c r="BC68" s="417"/>
      <c r="BD68" s="417"/>
      <c r="BE68" s="417"/>
      <c r="BF68" s="454">
        <f>(BF80+BF142+BA90+BF32+BF56+BF130+BK91)*BF79</f>
        <v>0</v>
      </c>
      <c r="BH68" s="417"/>
      <c r="BI68" s="417"/>
      <c r="BJ68" s="433"/>
      <c r="BK68" s="417"/>
      <c r="BL68" s="454">
        <f>(BL80+BL142+BG90+BL32+BL56+BL130+BQ91)*BL79</f>
        <v>0</v>
      </c>
      <c r="BN68" s="417"/>
      <c r="BO68" s="417"/>
      <c r="BP68" s="433"/>
      <c r="BQ68" s="417"/>
      <c r="BR68" s="454">
        <f>(BR80+BR142+BM90+BR32+BR56+BR130+BW91)*BR79</f>
        <v>0</v>
      </c>
      <c r="BT68" s="417"/>
      <c r="BU68" s="417"/>
      <c r="BV68" s="433"/>
      <c r="BW68" s="417"/>
      <c r="BX68" s="454">
        <f>(BX80+BX142+BS90+BX32+BX56+BX130+CC91)*BX79</f>
        <v>0</v>
      </c>
      <c r="BZ68" s="417"/>
      <c r="CA68" s="417"/>
      <c r="CB68" s="433"/>
      <c r="CC68" s="417"/>
      <c r="CD68" s="454">
        <f>(CD80+CD142+BY90+CD32+CD56+CD130+CI91)*CD79</f>
        <v>0</v>
      </c>
      <c r="CF68" s="417"/>
      <c r="CG68" s="417"/>
      <c r="CH68" s="433"/>
      <c r="CI68" s="417"/>
      <c r="CJ68" s="454">
        <f>(CJ80+CJ142+CE90+CJ32+CJ56+CJ130)*CJ79</f>
        <v>0</v>
      </c>
      <c r="CL68" s="417"/>
    </row>
    <row r="69" ht="15">
      <c r="A69" s="410">
        <f t="shared" si="1963"/>
        <v>0</v>
      </c>
      <c r="B69" s="417"/>
      <c r="C69" s="417"/>
      <c r="D69" s="454">
        <f>(D80+D143+D31+D55+D129+I90)*D79</f>
        <v>0</v>
      </c>
      <c r="F69" s="417"/>
      <c r="G69" s="417"/>
      <c r="H69" s="417"/>
      <c r="I69" s="417"/>
      <c r="J69" s="454">
        <f>(J80+J143+E89+J31+J55+J129+O90)*J79</f>
        <v>0</v>
      </c>
      <c r="L69" s="417"/>
      <c r="M69" s="417"/>
      <c r="N69" s="433"/>
      <c r="O69" s="417"/>
      <c r="P69" s="454">
        <f>(P80+P143+K89+P31+P55+P129+U90)*P79</f>
        <v>0</v>
      </c>
      <c r="R69" s="417"/>
      <c r="S69" s="417"/>
      <c r="T69" s="417"/>
      <c r="U69" s="417"/>
      <c r="V69" s="454">
        <f>(V80+V143+Q89+V31+V55+V129+AA90)*V79</f>
        <v>0</v>
      </c>
      <c r="X69" s="417"/>
      <c r="Y69" s="417"/>
      <c r="Z69" s="433"/>
      <c r="AA69" s="417"/>
      <c r="AB69" s="454">
        <f>(AB80+AB143+W89+AB31+AB55+AB129+AG90)*AB79</f>
        <v>0</v>
      </c>
      <c r="AD69" s="417"/>
      <c r="AE69" s="417"/>
      <c r="AF69" s="417"/>
      <c r="AG69" s="417"/>
      <c r="AH69" s="454">
        <f>(AH80+AH143+AC89+AH31+AH55+AH129+AM90)*AH79</f>
        <v>0</v>
      </c>
      <c r="AJ69" s="417"/>
      <c r="AK69" s="417"/>
      <c r="AL69" s="433"/>
      <c r="AM69" s="417"/>
      <c r="AN69" s="454">
        <f>(AN80+AN143+AI89+AN31+AN55+AN129+AS90)*AN79</f>
        <v>0</v>
      </c>
      <c r="AP69" s="417"/>
      <c r="AQ69" s="417"/>
      <c r="AR69" s="433"/>
      <c r="AS69" s="417"/>
      <c r="AT69" s="454">
        <f>(AT80+AT143+AO89+AT31+AT55+AT129+AY90)*AT79</f>
        <v>0</v>
      </c>
      <c r="AV69" s="417"/>
      <c r="AW69" s="417"/>
      <c r="AX69" s="433"/>
      <c r="AY69" s="417"/>
      <c r="AZ69" s="454">
        <f>(AZ80+AZ143+AU89+AZ31+AZ55+AZ129+BE90)*AZ79</f>
        <v>0</v>
      </c>
      <c r="BB69" s="417"/>
      <c r="BC69" s="417"/>
      <c r="BD69" s="417"/>
      <c r="BE69" s="417"/>
      <c r="BF69" s="454">
        <f>(BF80+BF143+BA89+BF31+BF55+BF129+BK90)*BF79</f>
        <v>0</v>
      </c>
      <c r="BH69" s="417"/>
      <c r="BI69" s="417"/>
      <c r="BJ69" s="433"/>
      <c r="BK69" s="417"/>
      <c r="BL69" s="454">
        <f>(BL80+BL143+BG89+BL31+BL55+BL129+BQ90)*BL79</f>
        <v>0</v>
      </c>
      <c r="BN69" s="417"/>
      <c r="BO69" s="417"/>
      <c r="BP69" s="433"/>
      <c r="BQ69" s="417"/>
      <c r="BR69" s="454">
        <f>(BR80+BR143+BM89+BR31+BR55+BR129+BW90)*BR79</f>
        <v>0</v>
      </c>
      <c r="BT69" s="417"/>
      <c r="BU69" s="417"/>
      <c r="BV69" s="433"/>
      <c r="BW69" s="417"/>
      <c r="BX69" s="454">
        <f>(BX80+BX143+BS89+BX31+BX55+BX129+CC90)*BX79</f>
        <v>0</v>
      </c>
      <c r="BZ69" s="417"/>
      <c r="CA69" s="417"/>
      <c r="CB69" s="433"/>
      <c r="CC69" s="417"/>
      <c r="CD69" s="454">
        <f>(CD80+CD143+BY89+CD31+CD55+CD129+CI90)*CD79</f>
        <v>0</v>
      </c>
      <c r="CF69" s="417"/>
      <c r="CG69" s="417"/>
      <c r="CH69" s="433"/>
      <c r="CI69" s="417"/>
      <c r="CJ69" s="454">
        <f>(CJ80+CJ143+CE89+CJ31+CJ55+CJ129)*CJ79</f>
        <v>0</v>
      </c>
      <c r="CL69" s="417"/>
    </row>
    <row r="70" ht="15">
      <c r="A70" s="410">
        <f t="shared" si="1963"/>
        <v>0</v>
      </c>
      <c r="B70" s="417"/>
      <c r="C70" s="417"/>
      <c r="D70" s="454">
        <f>(D80+D144+D30+D54+D128+I89)*D79</f>
        <v>0</v>
      </c>
      <c r="F70" s="417"/>
      <c r="G70" s="417"/>
      <c r="H70" s="417"/>
      <c r="I70" s="417"/>
      <c r="J70" s="454">
        <f>(J80+J144+E88+J30+J54+J128+O89)*J79</f>
        <v>0</v>
      </c>
      <c r="L70" s="417"/>
      <c r="M70" s="417"/>
      <c r="N70" s="433"/>
      <c r="O70" s="417"/>
      <c r="P70" s="454">
        <f>(P80+P144+K88+P30+P54+P128+U89)*P79</f>
        <v>0</v>
      </c>
      <c r="R70" s="417"/>
      <c r="S70" s="417"/>
      <c r="T70" s="417"/>
      <c r="U70" s="417"/>
      <c r="V70" s="454">
        <f>(V80+V144+Q88+V30+V54+V128+AA89)*V79</f>
        <v>0</v>
      </c>
      <c r="X70" s="417"/>
      <c r="Y70" s="417"/>
      <c r="Z70" s="433"/>
      <c r="AA70" s="417"/>
      <c r="AB70" s="454">
        <f>(AB80+AB144+W88+AB30+AB54+AB128+AG89)*AB79</f>
        <v>0</v>
      </c>
      <c r="AD70" s="417"/>
      <c r="AE70" s="417"/>
      <c r="AF70" s="417"/>
      <c r="AG70" s="417"/>
      <c r="AH70" s="454">
        <f>(AH80+AH144+AC88+AH30+AH54+AH128+AM89)*AH79</f>
        <v>0</v>
      </c>
      <c r="AJ70" s="417"/>
      <c r="AK70" s="417"/>
      <c r="AL70" s="433"/>
      <c r="AM70" s="417"/>
      <c r="AN70" s="454">
        <f>(AN80+AN144+AI88+AN30+AN54+AN128+AS89)*AN79</f>
        <v>0</v>
      </c>
      <c r="AP70" s="417"/>
      <c r="AQ70" s="417"/>
      <c r="AR70" s="433"/>
      <c r="AS70" s="417"/>
      <c r="AT70" s="454">
        <f>(AT80+AT144+AO88+AT30+AT54+AT128+AY89)*AT79</f>
        <v>0</v>
      </c>
      <c r="AV70" s="417"/>
      <c r="AW70" s="417"/>
      <c r="AX70" s="433"/>
      <c r="AY70" s="417"/>
      <c r="AZ70" s="454">
        <f>(AZ80+AZ144+AU88+AZ30+AZ54+AZ128+BE89)*AZ79</f>
        <v>0</v>
      </c>
      <c r="BB70" s="417"/>
      <c r="BC70" s="417"/>
      <c r="BD70" s="417"/>
      <c r="BE70" s="417"/>
      <c r="BF70" s="454">
        <f>(BF80+BF144+BA88+BF30+BF54+BF128+BK89)*BF79</f>
        <v>0</v>
      </c>
      <c r="BH70" s="417"/>
      <c r="BI70" s="417"/>
      <c r="BJ70" s="433"/>
      <c r="BK70" s="417"/>
      <c r="BL70" s="454">
        <f>(BL80+BL144+BG88+BL30+BL54+BL128+BQ89)*BL79</f>
        <v>0</v>
      </c>
      <c r="BN70" s="417"/>
      <c r="BO70" s="417"/>
      <c r="BP70" s="433"/>
      <c r="BQ70" s="417"/>
      <c r="BR70" s="454">
        <f>(BR80+BR144+BM88+BR30+BR54+BR128+BW89)*BR79</f>
        <v>0</v>
      </c>
      <c r="BT70" s="417"/>
      <c r="BU70" s="417"/>
      <c r="BV70" s="433"/>
      <c r="BW70" s="417"/>
      <c r="BX70" s="454">
        <f>(BX80+BX144+BS88+BX30+BX54+BX128+CC89)*BX79</f>
        <v>0</v>
      </c>
      <c r="BZ70" s="417"/>
      <c r="CA70" s="417"/>
      <c r="CB70" s="433"/>
      <c r="CC70" s="417"/>
      <c r="CD70" s="454">
        <f>(CD80+CD144+BY88+CD30+CD54+CD128+CI89)*CD79</f>
        <v>0</v>
      </c>
      <c r="CF70" s="417"/>
      <c r="CG70" s="417"/>
      <c r="CH70" s="433"/>
      <c r="CI70" s="417"/>
      <c r="CJ70" s="454">
        <f>(CJ80+CJ144+CE88+CJ30+CJ54+CJ128)*CJ79</f>
        <v>0</v>
      </c>
      <c r="CL70" s="417"/>
    </row>
    <row r="71" ht="15">
      <c r="A71" s="410">
        <f t="shared" si="1963"/>
        <v>0</v>
      </c>
      <c r="B71" s="417"/>
      <c r="C71" s="417"/>
      <c r="D71" s="454">
        <f>(D80+D145+D29+D53+D127+I88)*D79</f>
        <v>0</v>
      </c>
      <c r="F71" s="417"/>
      <c r="G71" s="417"/>
      <c r="H71" s="417"/>
      <c r="I71" s="417"/>
      <c r="J71" s="454">
        <f>(J80+J145+E87+J29+J53+J127+O88)*J79</f>
        <v>0</v>
      </c>
      <c r="L71" s="417"/>
      <c r="M71" s="417"/>
      <c r="N71" s="433"/>
      <c r="O71" s="417"/>
      <c r="P71" s="454">
        <f>(P80+P145+K87+P29+P53+P127+U88)*P79</f>
        <v>0</v>
      </c>
      <c r="R71" s="417"/>
      <c r="S71" s="417"/>
      <c r="T71" s="417"/>
      <c r="U71" s="417"/>
      <c r="V71" s="454">
        <f>(V80+V145+Q87+V29+V53+V127+AA88)*V79</f>
        <v>0</v>
      </c>
      <c r="X71" s="417"/>
      <c r="Y71" s="417"/>
      <c r="Z71" s="433"/>
      <c r="AA71" s="417"/>
      <c r="AB71" s="454">
        <f>(AB80+AB145+W87+AB29+AB53+AB127+AG88)*AB79</f>
        <v>0</v>
      </c>
      <c r="AD71" s="417"/>
      <c r="AE71" s="417"/>
      <c r="AF71" s="417"/>
      <c r="AG71" s="417"/>
      <c r="AH71" s="454">
        <f>(AH80+AH145+AC87+AH29+AH53+AH127+AM88)*AH79</f>
        <v>0</v>
      </c>
      <c r="AJ71" s="417"/>
      <c r="AK71" s="417"/>
      <c r="AL71" s="433"/>
      <c r="AM71" s="417"/>
      <c r="AN71" s="454">
        <f>(AN80+AN145+AI87+AN29+AN53+AN127+AS88)*AN79</f>
        <v>0</v>
      </c>
      <c r="AP71" s="417"/>
      <c r="AQ71" s="417"/>
      <c r="AR71" s="433"/>
      <c r="AS71" s="417"/>
      <c r="AT71" s="454">
        <f>(AT80+AT145+AO87+AT29+AT53+AT127+AY88)*AT79</f>
        <v>0</v>
      </c>
      <c r="AV71" s="417"/>
      <c r="AW71" s="417"/>
      <c r="AX71" s="433"/>
      <c r="AY71" s="417"/>
      <c r="AZ71" s="454">
        <f>(AZ80+AZ145+AU87+AZ29+AZ53+AZ127+BE88)*AZ79</f>
        <v>0</v>
      </c>
      <c r="BB71" s="417"/>
      <c r="BC71" s="417"/>
      <c r="BD71" s="417"/>
      <c r="BE71" s="417"/>
      <c r="BF71" s="454">
        <f>(BF80+BF145+BA87+BF29+BF53+BF127+BK88)*BF79</f>
        <v>0</v>
      </c>
      <c r="BH71" s="417"/>
      <c r="BI71" s="417"/>
      <c r="BJ71" s="433"/>
      <c r="BK71" s="417"/>
      <c r="BL71" s="454">
        <f>(BL80+BL145+BG87+BL29+BL53+BL127+BQ88)*BL79</f>
        <v>0</v>
      </c>
      <c r="BN71" s="417"/>
      <c r="BO71" s="417"/>
      <c r="BP71" s="433"/>
      <c r="BQ71" s="417"/>
      <c r="BR71" s="454">
        <f>(BR80+BR145+BM87+BR29+BR53+BR127+BW88)*BR79</f>
        <v>0</v>
      </c>
      <c r="BT71" s="417"/>
      <c r="BU71" s="417"/>
      <c r="BV71" s="433"/>
      <c r="BW71" s="417"/>
      <c r="BX71" s="454">
        <f>(BX80+BX145+BS87+BX29+BX53+BX127+CC88)*BX79</f>
        <v>0</v>
      </c>
      <c r="BZ71" s="417"/>
      <c r="CA71" s="417"/>
      <c r="CB71" s="433"/>
      <c r="CC71" s="417"/>
      <c r="CD71" s="454">
        <f>(CD80+CD145+BY87+CD29+CD53+CD127+CI88)*CD79</f>
        <v>0</v>
      </c>
      <c r="CF71" s="417"/>
      <c r="CG71" s="417"/>
      <c r="CH71" s="433"/>
      <c r="CI71" s="417"/>
      <c r="CJ71" s="454">
        <f>(CJ80+CJ145+CE87+CJ29+CJ53+CJ127)*CJ79</f>
        <v>0</v>
      </c>
      <c r="CL71" s="417"/>
    </row>
    <row r="72" ht="15">
      <c r="A72" s="410">
        <f t="shared" si="1963"/>
        <v>0</v>
      </c>
      <c r="B72" s="417"/>
      <c r="C72" s="417"/>
      <c r="D72" s="454">
        <f>(D80+D146+D28+D52+D126+I87)*D79</f>
        <v>0</v>
      </c>
      <c r="F72" s="417"/>
      <c r="G72" s="417"/>
      <c r="H72" s="417"/>
      <c r="I72" s="417"/>
      <c r="J72" s="454">
        <f>(J80+J146+E86+J28+J52+J126+O87)*J79</f>
        <v>0</v>
      </c>
      <c r="L72" s="417"/>
      <c r="M72" s="417"/>
      <c r="N72" s="433"/>
      <c r="O72" s="417"/>
      <c r="P72" s="454">
        <f>(P80+P146+K86+P28+P52+P126+U87)*P79</f>
        <v>0</v>
      </c>
      <c r="R72" s="417"/>
      <c r="S72" s="417"/>
      <c r="T72" s="417"/>
      <c r="U72" s="417"/>
      <c r="V72" s="454">
        <f>(V80+V146+Q86+V28+V52+V126+AA87)*V79</f>
        <v>0</v>
      </c>
      <c r="X72" s="417"/>
      <c r="Y72" s="417"/>
      <c r="Z72" s="433"/>
      <c r="AA72" s="417"/>
      <c r="AB72" s="454">
        <f>(AB80+AB146+W86+AB28+AB52+AB126+AG87)*AB79</f>
        <v>0</v>
      </c>
      <c r="AD72" s="417"/>
      <c r="AE72" s="417"/>
      <c r="AF72" s="417"/>
      <c r="AG72" s="417"/>
      <c r="AH72" s="454">
        <f>(AH80+AH146+AC86+AH28+AH52+AH126+AM87)*AH79</f>
        <v>0</v>
      </c>
      <c r="AJ72" s="417"/>
      <c r="AK72" s="417"/>
      <c r="AL72" s="433"/>
      <c r="AM72" s="417"/>
      <c r="AN72" s="454">
        <f>(AN80+AN146+AI86+AN28+AN52+AN126+AS87)*AN79</f>
        <v>0</v>
      </c>
      <c r="AP72" s="417"/>
      <c r="AQ72" s="417"/>
      <c r="AR72" s="433"/>
      <c r="AS72" s="417"/>
      <c r="AT72" s="454">
        <f>(AT80+AT146+AO86+AT28+AT52+AT126+AY87)*AT79</f>
        <v>0</v>
      </c>
      <c r="AV72" s="417"/>
      <c r="AW72" s="417"/>
      <c r="AX72" s="433"/>
      <c r="AY72" s="417"/>
      <c r="AZ72" s="454">
        <f>(AZ80+AZ146+AU86+AZ28+AZ52+AZ126+BE87)*AZ79</f>
        <v>0</v>
      </c>
      <c r="BB72" s="417"/>
      <c r="BC72" s="417"/>
      <c r="BD72" s="417"/>
      <c r="BE72" s="417"/>
      <c r="BF72" s="454">
        <f>(BF80+BF146+BA86+BF28+BF52+BF126+BK87)*BF79</f>
        <v>0</v>
      </c>
      <c r="BH72" s="417"/>
      <c r="BI72" s="417"/>
      <c r="BJ72" s="433"/>
      <c r="BK72" s="417"/>
      <c r="BL72" s="454">
        <f>(BL80+BL146+BG86+BL28+BL52+BL126+BQ87)*BL79</f>
        <v>0</v>
      </c>
      <c r="BN72" s="417"/>
      <c r="BO72" s="417"/>
      <c r="BP72" s="433"/>
      <c r="BQ72" s="417"/>
      <c r="BR72" s="454">
        <f>(BR80+BR146+BM86+BR28+BR52+BR126+BW87)*BR79</f>
        <v>0</v>
      </c>
      <c r="BT72" s="417"/>
      <c r="BU72" s="417"/>
      <c r="BV72" s="433"/>
      <c r="BW72" s="417"/>
      <c r="BX72" s="454">
        <f>(BX80+BX146+BS86+BX28+BX52+BX126+CC87)*BX79</f>
        <v>0</v>
      </c>
      <c r="BZ72" s="417"/>
      <c r="CA72" s="417"/>
      <c r="CB72" s="433"/>
      <c r="CC72" s="417"/>
      <c r="CD72" s="454">
        <f>(CD80+CD146+BY86+CD28+CD52+CD126+CI87)*CD79</f>
        <v>0</v>
      </c>
      <c r="CF72" s="417"/>
      <c r="CG72" s="417"/>
      <c r="CH72" s="433"/>
      <c r="CI72" s="417"/>
      <c r="CJ72" s="454">
        <f>(CJ80+CJ146+CE86+CJ28+CJ52+CJ126)*CJ79</f>
        <v>0</v>
      </c>
      <c r="CL72" s="417"/>
    </row>
    <row r="73" ht="15">
      <c r="A73" s="410">
        <f t="shared" si="1963"/>
        <v>0</v>
      </c>
      <c r="B73" s="417"/>
      <c r="C73" s="417"/>
      <c r="D73" s="454">
        <f>(D80+D147+D27+D51+D125+I86)*D79</f>
        <v>0</v>
      </c>
      <c r="F73" s="417"/>
      <c r="G73" s="417"/>
      <c r="H73" s="417"/>
      <c r="I73" s="417"/>
      <c r="J73" s="454">
        <f>(J80+J147+E85+J27+J51+J125+O86)*J79</f>
        <v>0</v>
      </c>
      <c r="L73" s="417"/>
      <c r="M73" s="417"/>
      <c r="N73" s="433"/>
      <c r="O73" s="417"/>
      <c r="P73" s="454">
        <f>(P80+P147+K85+P27+P51+P125+U86)*P79</f>
        <v>0</v>
      </c>
      <c r="R73" s="417"/>
      <c r="S73" s="417"/>
      <c r="T73" s="417"/>
      <c r="U73" s="417"/>
      <c r="V73" s="454">
        <f>(V80+V147+Q85+V27+V51+V125+AA86)*V79</f>
        <v>0</v>
      </c>
      <c r="X73" s="417"/>
      <c r="Y73" s="417"/>
      <c r="Z73" s="433"/>
      <c r="AA73" s="417"/>
      <c r="AB73" s="454">
        <f>(AB80+AB147+W85+AB27+AB51+AB125+AG86)*AB79</f>
        <v>0</v>
      </c>
      <c r="AD73" s="417"/>
      <c r="AE73" s="417"/>
      <c r="AF73" s="417"/>
      <c r="AG73" s="417"/>
      <c r="AH73" s="454">
        <f>(AH80+AH147+AC85+AH27+AH51+AH125+AM86)*AH79</f>
        <v>0</v>
      </c>
      <c r="AJ73" s="417"/>
      <c r="AK73" s="417"/>
      <c r="AL73" s="433"/>
      <c r="AM73" s="417"/>
      <c r="AN73" s="454">
        <f>(AN80+AN147+AI85+AN27+AN51+AN125+AS86)*AN79</f>
        <v>0</v>
      </c>
      <c r="AP73" s="417"/>
      <c r="AQ73" s="417"/>
      <c r="AR73" s="433"/>
      <c r="AS73" s="417"/>
      <c r="AT73" s="454">
        <f>(AT80+AT147+AO85+AT27+AT51+AT125+AY86)*AT79</f>
        <v>0</v>
      </c>
      <c r="AV73" s="417"/>
      <c r="AW73" s="417"/>
      <c r="AX73" s="433"/>
      <c r="AY73" s="417"/>
      <c r="AZ73" s="454">
        <f>(AZ80+AZ147+AU85+AZ27+AZ51+AZ125+BE86)*AZ79</f>
        <v>0</v>
      </c>
      <c r="BB73" s="417"/>
      <c r="BC73" s="417"/>
      <c r="BD73" s="417"/>
      <c r="BE73" s="417"/>
      <c r="BF73" s="454">
        <f>(BF80+BF147+BA85+BF27+BF51+BF125+BK86)*BF79</f>
        <v>0</v>
      </c>
      <c r="BH73" s="417"/>
      <c r="BI73" s="417"/>
      <c r="BJ73" s="433"/>
      <c r="BK73" s="417"/>
      <c r="BL73" s="454">
        <f>(BL80+BL147+BG85+BL27+BL51+BL125+BQ86)*BL79</f>
        <v>0</v>
      </c>
      <c r="BN73" s="417"/>
      <c r="BO73" s="417"/>
      <c r="BP73" s="433"/>
      <c r="BQ73" s="417"/>
      <c r="BR73" s="454">
        <f>(BR80+BR147+BM85+BR27+BR51+BR125+BW86)*BR79</f>
        <v>0</v>
      </c>
      <c r="BT73" s="417"/>
      <c r="BU73" s="417"/>
      <c r="BV73" s="433"/>
      <c r="BW73" s="417"/>
      <c r="BX73" s="454">
        <f>(BX80+BX147+BS85+BX27+BX51+BX125+CC86)*BX79</f>
        <v>0</v>
      </c>
      <c r="BZ73" s="417"/>
      <c r="CA73" s="417"/>
      <c r="CB73" s="433"/>
      <c r="CC73" s="417"/>
      <c r="CD73" s="454">
        <f>(CD80+CD147+BY85+CD27+CD51+CD125+CI86)*CD79</f>
        <v>0</v>
      </c>
      <c r="CF73" s="417"/>
      <c r="CG73" s="417"/>
      <c r="CH73" s="433"/>
      <c r="CI73" s="417"/>
      <c r="CJ73" s="454">
        <f>(CJ80+CJ147+CE85+CJ27+CJ51+CJ125)*CJ79</f>
        <v>0</v>
      </c>
      <c r="CL73" s="417"/>
    </row>
    <row r="74" ht="15">
      <c r="A74" s="410">
        <f t="shared" si="1963"/>
        <v>0</v>
      </c>
      <c r="B74" s="417"/>
      <c r="C74" s="417"/>
      <c r="D74" s="454">
        <f>(D80+D148+D26+D50+D124+I85)*D79</f>
        <v>0</v>
      </c>
      <c r="F74" s="417"/>
      <c r="G74" s="417"/>
      <c r="H74" s="417"/>
      <c r="I74" s="417"/>
      <c r="J74" s="454">
        <f>(J80+J148+E84+J26+J50+J124+O85)*J79</f>
        <v>0</v>
      </c>
      <c r="L74" s="417"/>
      <c r="M74" s="417"/>
      <c r="N74" s="433"/>
      <c r="O74" s="417"/>
      <c r="P74" s="454">
        <f>(P80+P148+K84+P26+P50+P124+U85)*P79</f>
        <v>0</v>
      </c>
      <c r="R74" s="417"/>
      <c r="S74" s="417"/>
      <c r="T74" s="417"/>
      <c r="U74" s="417"/>
      <c r="V74" s="454">
        <f>(V80+V148+Q84+V26+V50+V124+AA85)*V79</f>
        <v>0</v>
      </c>
      <c r="X74" s="417"/>
      <c r="Y74" s="417"/>
      <c r="Z74" s="433"/>
      <c r="AA74" s="417"/>
      <c r="AB74" s="454">
        <f>(AB80+AB148+W84+AB26+AB50+AB124+AG85)*AB79</f>
        <v>0</v>
      </c>
      <c r="AD74" s="417"/>
      <c r="AE74" s="417"/>
      <c r="AF74" s="417"/>
      <c r="AG74" s="417"/>
      <c r="AH74" s="454">
        <f>(AH80+AH148+AC84+AH26+AH50+AH124+AM85)*AH79</f>
        <v>0</v>
      </c>
      <c r="AJ74" s="417"/>
      <c r="AK74" s="417"/>
      <c r="AL74" s="433"/>
      <c r="AM74" s="417"/>
      <c r="AN74" s="454">
        <f>(AN80+AN148+AI84+AN26+AN50+AN124+AS85)*AN79</f>
        <v>0</v>
      </c>
      <c r="AP74" s="417"/>
      <c r="AQ74" s="417"/>
      <c r="AR74" s="433"/>
      <c r="AS74" s="417"/>
      <c r="AT74" s="454">
        <f>(AT80+AT148+AO84+AT26+AT50+AT124+AY85)*AT79</f>
        <v>0</v>
      </c>
      <c r="AV74" s="417"/>
      <c r="AW74" s="417"/>
      <c r="AX74" s="433"/>
      <c r="AY74" s="417"/>
      <c r="AZ74" s="454">
        <f>(AZ80+AZ148+AU84+AZ26+AZ50+AZ124+BE85)*AZ79</f>
        <v>0</v>
      </c>
      <c r="BB74" s="417"/>
      <c r="BC74" s="417"/>
      <c r="BD74" s="417"/>
      <c r="BE74" s="417"/>
      <c r="BF74" s="454">
        <f>(BF80+BF148+BA84+BF26+BF50+BF124+BK85)*BF79</f>
        <v>0</v>
      </c>
      <c r="BH74" s="417"/>
      <c r="BI74" s="417"/>
      <c r="BJ74" s="433"/>
      <c r="BK74" s="417"/>
      <c r="BL74" s="454">
        <f>(BL80+BL148+BG84+BL26+BL50+BL124+BQ85)*BL79</f>
        <v>0</v>
      </c>
      <c r="BN74" s="417"/>
      <c r="BO74" s="417"/>
      <c r="BP74" s="433"/>
      <c r="BQ74" s="417"/>
      <c r="BR74" s="454">
        <f>(BR80+BR148+BM84+BR26+BR50+BR124+BW85)*BR79</f>
        <v>0</v>
      </c>
      <c r="BT74" s="417"/>
      <c r="BU74" s="417"/>
      <c r="BV74" s="433"/>
      <c r="BW74" s="417"/>
      <c r="BX74" s="454">
        <f>(BX80+BX148+BS84+BX26+BX50+BX124+CC85)*BX79</f>
        <v>0</v>
      </c>
      <c r="BZ74" s="417"/>
      <c r="CA74" s="417"/>
      <c r="CB74" s="433"/>
      <c r="CC74" s="417"/>
      <c r="CD74" s="454">
        <f>(CD80+CD148+BY84+CD26+CD50+CD124+CI85)*CD79</f>
        <v>0</v>
      </c>
      <c r="CF74" s="417"/>
      <c r="CG74" s="417"/>
      <c r="CH74" s="433"/>
      <c r="CI74" s="417"/>
      <c r="CJ74" s="454">
        <f>(CJ80+CJ148+CE84+CJ26+CJ50+CJ124)*CJ79</f>
        <v>0</v>
      </c>
      <c r="CL74" s="417"/>
    </row>
    <row r="75" ht="15">
      <c r="A75" s="410">
        <f t="shared" si="1963"/>
        <v>0</v>
      </c>
      <c r="B75" s="417"/>
      <c r="C75" s="417"/>
      <c r="D75" s="454">
        <f>(D80+D149+D25+D49+D123+I84)*D79</f>
        <v>0</v>
      </c>
      <c r="F75" s="417"/>
      <c r="G75" s="417"/>
      <c r="H75" s="417"/>
      <c r="I75" s="417"/>
      <c r="J75" s="454">
        <f>(J80+J149+E83+J25+J49+J123+O84)*J79</f>
        <v>0</v>
      </c>
      <c r="L75" s="417"/>
      <c r="M75" s="417"/>
      <c r="N75" s="433"/>
      <c r="O75" s="417"/>
      <c r="P75" s="454">
        <f>(P80+P149+K83+P25+P49+P123+U84)*P79</f>
        <v>0</v>
      </c>
      <c r="R75" s="417"/>
      <c r="S75" s="417"/>
      <c r="T75" s="417"/>
      <c r="U75" s="417"/>
      <c r="V75" s="454">
        <f>(V80+V149+Q83+V25+V49+V123+AA84)*V79</f>
        <v>0</v>
      </c>
      <c r="X75" s="417"/>
      <c r="Y75" s="417"/>
      <c r="Z75" s="433"/>
      <c r="AA75" s="417"/>
      <c r="AB75" s="454">
        <f>(AB80+AB149+W83+AB25+AB49+AB123+AG84)*AB79</f>
        <v>0</v>
      </c>
      <c r="AD75" s="417"/>
      <c r="AE75" s="417"/>
      <c r="AF75" s="417"/>
      <c r="AG75" s="417"/>
      <c r="AH75" s="454">
        <f>(AH80+AH149+AC83+AH25+AH49+AH123+AM84)*AH79</f>
        <v>0</v>
      </c>
      <c r="AJ75" s="417"/>
      <c r="AK75" s="417"/>
      <c r="AL75" s="433"/>
      <c r="AM75" s="417"/>
      <c r="AN75" s="454">
        <f>(AN80+AN149+AI83+AN25+AN49+AN123+AS84)*AN79</f>
        <v>0</v>
      </c>
      <c r="AP75" s="417"/>
      <c r="AQ75" s="417"/>
      <c r="AR75" s="433"/>
      <c r="AS75" s="417"/>
      <c r="AT75" s="454">
        <f>(AT80+AT149+AO83+AT25+AT49+AT123+AY84)*AT79</f>
        <v>0</v>
      </c>
      <c r="AV75" s="417"/>
      <c r="AW75" s="417"/>
      <c r="AX75" s="433"/>
      <c r="AY75" s="417"/>
      <c r="AZ75" s="454">
        <f>(AZ80+AZ149+AU83+AZ25+AZ49+AZ123+BE84)*AZ79</f>
        <v>0</v>
      </c>
      <c r="BB75" s="417"/>
      <c r="BC75" s="417"/>
      <c r="BD75" s="417"/>
      <c r="BE75" s="417"/>
      <c r="BF75" s="454">
        <f>(BF80+BF149+BA83+BF25+BF49+BF123+BK84)*BF79</f>
        <v>0</v>
      </c>
      <c r="BH75" s="417"/>
      <c r="BI75" s="417"/>
      <c r="BJ75" s="433"/>
      <c r="BK75" s="417"/>
      <c r="BL75" s="454">
        <f>(BL80+BL149+BG83+BL25+BL49+BL123+BQ84)*BL79</f>
        <v>0</v>
      </c>
      <c r="BN75" s="417"/>
      <c r="BO75" s="417"/>
      <c r="BP75" s="433"/>
      <c r="BQ75" s="417"/>
      <c r="BR75" s="454">
        <f>(BR80+BR149+BM83+BR25+BR49+BR123+BW84)*BR79</f>
        <v>0</v>
      </c>
      <c r="BT75" s="417"/>
      <c r="BU75" s="417"/>
      <c r="BV75" s="433"/>
      <c r="BW75" s="417"/>
      <c r="BX75" s="454">
        <f>(BX80+BX149+BS83+BX25+BX49+BX123+CC84)*BX79</f>
        <v>0</v>
      </c>
      <c r="BZ75" s="417"/>
      <c r="CA75" s="417"/>
      <c r="CB75" s="433"/>
      <c r="CC75" s="417"/>
      <c r="CD75" s="454">
        <f>(CD80+CD149+BY83+CD25+CD49+CD123+CI84)*CD79</f>
        <v>0</v>
      </c>
      <c r="CF75" s="417"/>
      <c r="CG75" s="417"/>
      <c r="CH75" s="433"/>
      <c r="CI75" s="417"/>
      <c r="CJ75" s="454">
        <f>(CJ80+CJ149+CE83+CJ25+CJ49+CJ123)*CJ79</f>
        <v>0</v>
      </c>
      <c r="CL75" s="417"/>
    </row>
    <row r="76" ht="15">
      <c r="A76" s="410">
        <f t="shared" si="1963"/>
        <v>0</v>
      </c>
      <c r="B76" s="417"/>
      <c r="C76" s="417"/>
      <c r="D76" s="454">
        <f>(D80+D150+D24+D48+D122+I83)*D79</f>
        <v>0</v>
      </c>
      <c r="F76" s="417"/>
      <c r="G76" s="417"/>
      <c r="H76" s="417"/>
      <c r="I76" s="417"/>
      <c r="J76" s="454">
        <f>(J80+J150+E82+J24+J48+J122+O83)*J79</f>
        <v>0</v>
      </c>
      <c r="L76" s="417"/>
      <c r="M76" s="417"/>
      <c r="N76" s="433"/>
      <c r="O76" s="417"/>
      <c r="P76" s="454">
        <f>(P80+P150+K82+P24+P48+P122+U83)*P79</f>
        <v>0</v>
      </c>
      <c r="R76" s="417"/>
      <c r="S76" s="417"/>
      <c r="T76" s="417"/>
      <c r="U76" s="417"/>
      <c r="V76" s="454">
        <f>(V80+V150+Q82+V24+V48+V122+AA83)*V79</f>
        <v>0</v>
      </c>
      <c r="X76" s="417"/>
      <c r="Y76" s="417"/>
      <c r="Z76" s="433"/>
      <c r="AA76" s="417"/>
      <c r="AB76" s="454">
        <f>(AB80+AB150+W82+AB24+AB48+AB122+AG83)*AB79</f>
        <v>0</v>
      </c>
      <c r="AD76" s="417"/>
      <c r="AE76" s="417"/>
      <c r="AF76" s="417"/>
      <c r="AG76" s="417"/>
      <c r="AH76" s="454">
        <f>(AH80+AH150+AC82+AH24+AH48+AH122+AM83)*AH79</f>
        <v>0</v>
      </c>
      <c r="AJ76" s="417"/>
      <c r="AK76" s="417"/>
      <c r="AL76" s="433"/>
      <c r="AM76" s="417"/>
      <c r="AN76" s="454">
        <f>(AN80+AN150+AI82+AN24+AN48+AN122+AS83)*AN79</f>
        <v>0</v>
      </c>
      <c r="AP76" s="417"/>
      <c r="AQ76" s="417"/>
      <c r="AR76" s="433"/>
      <c r="AS76" s="417"/>
      <c r="AT76" s="454">
        <f>(AT80+AT150+AO82+AT24+AT48+AT122+AY83)*AT79</f>
        <v>0</v>
      </c>
      <c r="AV76" s="417"/>
      <c r="AW76" s="417"/>
      <c r="AX76" s="433"/>
      <c r="AY76" s="417"/>
      <c r="AZ76" s="454">
        <f>(AZ80+AZ150+AU82+AZ24+AZ48+AZ122+BE83)*AZ79</f>
        <v>0</v>
      </c>
      <c r="BB76" s="417"/>
      <c r="BC76" s="417"/>
      <c r="BD76" s="417"/>
      <c r="BE76" s="417"/>
      <c r="BF76" s="454">
        <f>(BF80+BF150+BA82+BF24+BF48+BF122+BK83)*BF79</f>
        <v>0</v>
      </c>
      <c r="BH76" s="417"/>
      <c r="BI76" s="417"/>
      <c r="BJ76" s="433"/>
      <c r="BK76" s="417"/>
      <c r="BL76" s="454">
        <f>(BL80+BL150+BG82+BL24+BL48+BL122+BQ83)*BL79</f>
        <v>0</v>
      </c>
      <c r="BN76" s="417"/>
      <c r="BO76" s="417"/>
      <c r="BP76" s="433"/>
      <c r="BQ76" s="417"/>
      <c r="BR76" s="454">
        <f>(BR80+BR150+BM82+BR24+BR48+BR122+BW83)*BR79</f>
        <v>0</v>
      </c>
      <c r="BT76" s="417"/>
      <c r="BU76" s="417"/>
      <c r="BV76" s="433"/>
      <c r="BW76" s="417"/>
      <c r="BX76" s="454">
        <f>(BX80+BX150+BS82+BX24+BX48+BX122+CC83)*BX79</f>
        <v>0</v>
      </c>
      <c r="BZ76" s="417"/>
      <c r="CA76" s="417"/>
      <c r="CB76" s="433"/>
      <c r="CC76" s="417"/>
      <c r="CD76" s="454">
        <f>(CD80+CD150+BY82+CD24+CD48+CD122+CI83)*CD79</f>
        <v>0</v>
      </c>
      <c r="CF76" s="417"/>
      <c r="CG76" s="417"/>
      <c r="CH76" s="433"/>
      <c r="CI76" s="417"/>
      <c r="CJ76" s="454">
        <f>(CJ80+CJ150+CE82+CJ24+CJ48+CJ122)*CJ79</f>
        <v>0</v>
      </c>
      <c r="CL76" s="417"/>
    </row>
    <row r="77" ht="15">
      <c r="A77" s="410">
        <f t="shared" si="1963"/>
        <v>0</v>
      </c>
      <c r="B77" s="417"/>
      <c r="C77" s="417"/>
      <c r="D77" s="455">
        <f>(D80+D47+D121+D151+I82)*D79</f>
        <v>0</v>
      </c>
      <c r="F77" s="417"/>
      <c r="G77" s="417"/>
      <c r="H77" s="417"/>
      <c r="I77" s="417"/>
      <c r="J77" s="455">
        <f>(J80+J47+J121+J151+O82)*J79</f>
        <v>0</v>
      </c>
      <c r="L77" s="417"/>
      <c r="M77" s="417"/>
      <c r="N77" s="433"/>
      <c r="O77" s="417"/>
      <c r="P77" s="455">
        <f>(P80+P47+P121+P151+U82)*P79</f>
        <v>0</v>
      </c>
      <c r="R77" s="417"/>
      <c r="S77" s="417"/>
      <c r="T77" s="417"/>
      <c r="U77" s="417"/>
      <c r="V77" s="455">
        <f>(V80+V47+V121+V151+AA82)*V79</f>
        <v>0</v>
      </c>
      <c r="X77" s="417"/>
      <c r="Y77" s="417"/>
      <c r="Z77" s="433"/>
      <c r="AA77" s="417"/>
      <c r="AB77" s="455">
        <f>(AB80+AB47+AB121+AB151+AG82)*AB79</f>
        <v>0</v>
      </c>
      <c r="AD77" s="417"/>
      <c r="AE77" s="417"/>
      <c r="AF77" s="417"/>
      <c r="AG77" s="417"/>
      <c r="AH77" s="455">
        <f>(AH80+AH47+AH121+AH151+AM82)*AH79</f>
        <v>0</v>
      </c>
      <c r="AJ77" s="417"/>
      <c r="AK77" s="417"/>
      <c r="AL77" s="433"/>
      <c r="AM77" s="417"/>
      <c r="AN77" s="455">
        <f>(AN80+AN47+AN121+AN151+AS82)*AN79</f>
        <v>0</v>
      </c>
      <c r="AP77" s="417"/>
      <c r="AQ77" s="417"/>
      <c r="AR77" s="433"/>
      <c r="AS77" s="417"/>
      <c r="AT77" s="455">
        <f>(AT80+AT47+AT121+AT151+AY82)*AT79</f>
        <v>0</v>
      </c>
      <c r="AV77" s="417"/>
      <c r="AW77" s="417"/>
      <c r="AX77" s="433"/>
      <c r="AY77" s="417"/>
      <c r="AZ77" s="455">
        <f>(AZ80+AZ47+AZ121+AZ151+BE82)*AZ79</f>
        <v>0</v>
      </c>
      <c r="BB77" s="417"/>
      <c r="BC77" s="417"/>
      <c r="BD77" s="417"/>
      <c r="BE77" s="417"/>
      <c r="BF77" s="455">
        <f>(BF80+BF47+BF121+BF151+BK82)*BF79</f>
        <v>0</v>
      </c>
      <c r="BH77" s="417"/>
      <c r="BI77" s="417"/>
      <c r="BJ77" s="433"/>
      <c r="BK77" s="417"/>
      <c r="BL77" s="455">
        <f>(BL80+BL47+BL121+BL151+BQ82)*BL79</f>
        <v>0</v>
      </c>
      <c r="BN77" s="417"/>
      <c r="BO77" s="417"/>
      <c r="BP77" s="433"/>
      <c r="BQ77" s="417"/>
      <c r="BR77" s="455">
        <f>(BR80+BR47+BR121+BR151+BW82)*BR79</f>
        <v>0</v>
      </c>
      <c r="BT77" s="417"/>
      <c r="BU77" s="417"/>
      <c r="BV77" s="433"/>
      <c r="BW77" s="417"/>
      <c r="BX77" s="455">
        <f>(BX80+BX47+BX121+BX151+CC82)*BX79</f>
        <v>0</v>
      </c>
      <c r="BZ77" s="417"/>
      <c r="CA77" s="417"/>
      <c r="CB77" s="433"/>
      <c r="CC77" s="417"/>
      <c r="CD77" s="455">
        <f>(CD80+CD47+CD121+CD151+CI82)*CD79</f>
        <v>0</v>
      </c>
      <c r="CF77" s="417"/>
      <c r="CG77" s="417"/>
      <c r="CH77" s="433"/>
      <c r="CI77" s="417"/>
      <c r="CJ77" s="455">
        <f>(CJ80+CJ47+CJ121+CJ151)*CJ79</f>
        <v>0</v>
      </c>
      <c r="CL77" s="417"/>
    </row>
    <row r="78" ht="14.25">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5">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t="15">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5">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5">
      <c r="A82" s="430"/>
      <c r="B82" s="417"/>
      <c r="C82" s="417"/>
      <c r="D82" s="468"/>
      <c r="E82" s="469">
        <f>(D80+D151+D121+I82+D47)*E80</f>
        <v>0</v>
      </c>
      <c r="F82" s="417"/>
      <c r="G82" s="433"/>
      <c r="I82" s="470">
        <f>(J80+J151+J121+O82+J47)*I80</f>
        <v>0</v>
      </c>
      <c r="J82" s="468"/>
      <c r="K82" s="469">
        <f>(J80+J151+J121+O82+J47)*K80</f>
        <v>0</v>
      </c>
      <c r="L82" s="417"/>
      <c r="M82" s="433"/>
      <c r="N82" s="235"/>
      <c r="O82" s="470">
        <f>(P80+P151+P121+U82+P47)*O80</f>
        <v>0</v>
      </c>
      <c r="P82" s="468"/>
      <c r="Q82" s="469">
        <f>(P80+P151+P121+U82+P47)*Q80</f>
        <v>0</v>
      </c>
      <c r="R82" s="417"/>
      <c r="S82" s="433"/>
      <c r="T82" s="235"/>
      <c r="U82" s="470">
        <f>(V80+V151+V121+AA82+V47)*U80</f>
        <v>0</v>
      </c>
      <c r="V82" s="468"/>
      <c r="W82" s="469">
        <f>(V80+V151+V121+AA82+V47)*W80</f>
        <v>0</v>
      </c>
      <c r="X82" s="417"/>
      <c r="Y82" s="433"/>
      <c r="AA82" s="470">
        <f>(AB80+AB151+AB121+AG82+AB47)*AA80</f>
        <v>0</v>
      </c>
      <c r="AB82" s="468"/>
      <c r="AC82" s="469">
        <f>(AB80+AB151+AB121+AG82+AB47)*AC80</f>
        <v>0</v>
      </c>
      <c r="AD82" s="417"/>
      <c r="AE82" s="433"/>
      <c r="AF82" s="235"/>
      <c r="AG82" s="470">
        <f>(AH80+AH151+AH121+AM82+AH47)*AG80</f>
        <v>0</v>
      </c>
      <c r="AH82" s="468"/>
      <c r="AI82" s="469">
        <f>(AH80+AH151+AH121+AM82+AH47)*AI80</f>
        <v>0</v>
      </c>
      <c r="AJ82" s="417"/>
      <c r="AK82" s="433"/>
      <c r="AM82" s="470">
        <f>(AN80+AN151+AN121+AS82+AN47)*AM80</f>
        <v>0</v>
      </c>
      <c r="AN82" s="468"/>
      <c r="AO82" s="469">
        <f>(AN80+AN151+AN121+AS82+AN47)*AO80</f>
        <v>0</v>
      </c>
      <c r="AP82" s="417"/>
      <c r="AQ82" s="433"/>
      <c r="AS82" s="470">
        <f>(AT80+AT151+AT121+AY82+AT47)*AS80</f>
        <v>0</v>
      </c>
      <c r="AT82" s="468"/>
      <c r="AU82" s="469">
        <f>(AT80+AT151+AT121+AY82+AT47)*AU80</f>
        <v>0</v>
      </c>
      <c r="AV82" s="417"/>
      <c r="AW82" s="433"/>
      <c r="AY82" s="470">
        <f>(AZ80+AZ151+AZ121+BE82+AZ47)*AY80</f>
        <v>0</v>
      </c>
      <c r="AZ82" s="468"/>
      <c r="BA82" s="469">
        <f>(AZ80+AZ151+AZ121+BE82+AZ47)*BA80</f>
        <v>0</v>
      </c>
      <c r="BB82" s="417"/>
      <c r="BC82" s="433"/>
      <c r="BD82" s="235"/>
      <c r="BE82" s="470">
        <f>(BF80+BF151+BF121+BK82+BF47)*BE80</f>
        <v>0</v>
      </c>
      <c r="BF82" s="468"/>
      <c r="BG82" s="469">
        <f>(BF80+BF151+BF121+BK82+BF47)*BG80</f>
        <v>0</v>
      </c>
      <c r="BH82" s="417"/>
      <c r="BI82" s="433"/>
      <c r="BK82" s="470">
        <f>(BL80+BL151+BL121+BQ82+BL47)*BK80</f>
        <v>0</v>
      </c>
      <c r="BL82" s="468"/>
      <c r="BM82" s="469">
        <f>(BL80+BL151+BL121+BQ82+BL47)*BM80</f>
        <v>0</v>
      </c>
      <c r="BN82" s="417"/>
      <c r="BO82" s="433"/>
      <c r="BQ82" s="470">
        <f>(BR80+BR151+BR121+BW82+BR47)*BQ80</f>
        <v>0</v>
      </c>
      <c r="BR82" s="468"/>
      <c r="BS82" s="469">
        <f>(BR80+BR151+BR121+BW82+BR47)*BS80</f>
        <v>0</v>
      </c>
      <c r="BT82" s="417"/>
      <c r="BU82" s="433"/>
      <c r="BW82" s="470">
        <f>(BX80+BX151+BX121+CC82+BX47)*BW80</f>
        <v>0</v>
      </c>
      <c r="BX82" s="468"/>
      <c r="BY82" s="469">
        <f>(BX80+BX151+BX121+CC82+BX47)*BY80</f>
        <v>0</v>
      </c>
      <c r="BZ82" s="417"/>
      <c r="CA82" s="433"/>
      <c r="CC82" s="470">
        <f>(CD80+CD151+CD121+CI82+CD47)*CC80</f>
        <v>0</v>
      </c>
      <c r="CD82" s="468"/>
      <c r="CE82" s="469">
        <f>(CD80+CD151+CD121+CI82+CD47)*CE80</f>
        <v>0</v>
      </c>
      <c r="CF82" s="417"/>
      <c r="CG82" s="433"/>
      <c r="CI82" s="470">
        <f>(CJ80+CJ151+CJ121+CJ47)*CI80</f>
        <v>0</v>
      </c>
      <c r="CJ82" s="468"/>
      <c r="CK82" s="417"/>
      <c r="CL82" s="417"/>
    </row>
    <row r="83" ht="15">
      <c r="A83" s="471"/>
      <c r="B83" s="417"/>
      <c r="C83" s="417"/>
      <c r="D83" s="454"/>
      <c r="E83" s="472">
        <f>(D80+D150+D24+D48+D122+I83)*E80</f>
        <v>0</v>
      </c>
      <c r="F83" s="433"/>
      <c r="G83" s="433"/>
      <c r="I83" s="473">
        <f>(J80+J150+E82+J48+J122+O83+J24)*I80</f>
        <v>0</v>
      </c>
      <c r="J83" s="454"/>
      <c r="K83" s="472">
        <f>(J80+J150+E82+J24+J48+J122+O83)*K80</f>
        <v>0</v>
      </c>
      <c r="L83" s="417"/>
      <c r="M83" s="433"/>
      <c r="N83" s="235"/>
      <c r="O83" s="473">
        <f>(P80+P150+K82+P48+P122+U83+P24)*O80</f>
        <v>0</v>
      </c>
      <c r="P83" s="454"/>
      <c r="Q83" s="472">
        <f>(P80+P150+K82+P24+P48+P122+U83)*Q80</f>
        <v>0</v>
      </c>
      <c r="R83" s="417"/>
      <c r="S83" s="433"/>
      <c r="T83" s="235"/>
      <c r="U83" s="473">
        <f>(V80+V150+Q82+V48+V122+AA83+V24)*U80</f>
        <v>0</v>
      </c>
      <c r="V83" s="454"/>
      <c r="W83" s="472">
        <f>(V80+V150+Q82+V24+V48+V122+AA83)*W80</f>
        <v>0</v>
      </c>
      <c r="X83" s="417"/>
      <c r="Y83" s="433"/>
      <c r="AA83" s="473">
        <f>(AB80+AB150+W82+AB48+AB122+AG83+AB24)*AA80</f>
        <v>0</v>
      </c>
      <c r="AB83" s="454"/>
      <c r="AC83" s="472">
        <f>(AB80+AB150+W82+AB24+AB48+AB122+AG83)*AC80</f>
        <v>0</v>
      </c>
      <c r="AD83" s="417"/>
      <c r="AE83" s="433"/>
      <c r="AF83" s="235"/>
      <c r="AG83" s="473">
        <f>(AH80+AH150+AC82+AH48+AH122+AM83+AH24)*AG80</f>
        <v>0</v>
      </c>
      <c r="AH83" s="454"/>
      <c r="AI83" s="472">
        <f>(AH80+AH150+AC82+AH24+AH48+AH122+AM83)*AI80</f>
        <v>0</v>
      </c>
      <c r="AJ83" s="417"/>
      <c r="AK83" s="433"/>
      <c r="AM83" s="473">
        <f>(AN80+AN150+AI82+AN48+AN122+AS83+AN24)*AM80</f>
        <v>0</v>
      </c>
      <c r="AN83" s="454"/>
      <c r="AO83" s="472">
        <f>(AN80+AN150+AI82+AN24+AN48+AN122+AS83)*AO80</f>
        <v>0</v>
      </c>
      <c r="AP83" s="417"/>
      <c r="AQ83" s="433"/>
      <c r="AS83" s="473">
        <f>(AT80+AT150+AO82+AT48+AT122+AY83+AT24)*AS80</f>
        <v>0</v>
      </c>
      <c r="AT83" s="454"/>
      <c r="AU83" s="472">
        <f>(AT80+AT150+AO82+AT24+AT48+AT122+AY83)*AU80</f>
        <v>0</v>
      </c>
      <c r="AV83" s="417"/>
      <c r="AW83" s="433"/>
      <c r="AY83" s="473">
        <f>(AZ80+AZ150+AU82+AZ48+AZ122+BE83+AZ24)*AY80</f>
        <v>0</v>
      </c>
      <c r="AZ83" s="454"/>
      <c r="BA83" s="472">
        <f>(AZ80+AZ150+AU82+AZ24+AZ48+AZ122+BE83)*BA80</f>
        <v>0</v>
      </c>
      <c r="BB83" s="417"/>
      <c r="BC83" s="433"/>
      <c r="BD83" s="235"/>
      <c r="BE83" s="473">
        <f>(BF80+BF150+BA82+BF48+BF122+BK83+BF24)*BE80</f>
        <v>0</v>
      </c>
      <c r="BF83" s="454"/>
      <c r="BG83" s="472">
        <f>(BF80+BF150+BA82+BF24+BF48+BF122+BK83)*BG80</f>
        <v>0</v>
      </c>
      <c r="BH83" s="417"/>
      <c r="BI83" s="433"/>
      <c r="BK83" s="473">
        <f>(BL80+BL150+BG82+BL48+BL122+BQ83+BL24)*BK80</f>
        <v>0</v>
      </c>
      <c r="BL83" s="454"/>
      <c r="BM83" s="472">
        <f>(BL80+BL150+BG82+BL24+BL48+BL122+BQ83)*BM80</f>
        <v>0</v>
      </c>
      <c r="BN83" s="417"/>
      <c r="BO83" s="433"/>
      <c r="BQ83" s="473">
        <f>(BR80+BR150+BM82+BR48+BR122+BW83+BR24)*BQ80</f>
        <v>0</v>
      </c>
      <c r="BR83" s="454"/>
      <c r="BS83" s="472">
        <f>(BR80+BR150+BM82+BR24+BR48+BR122+BW83)*BS80</f>
        <v>0</v>
      </c>
      <c r="BT83" s="417"/>
      <c r="BU83" s="433"/>
      <c r="BW83" s="473">
        <f>(BX80+BX150+BS82+BX48+BX122+CC83+BX24)*BW80</f>
        <v>0</v>
      </c>
      <c r="BX83" s="454"/>
      <c r="BY83" s="472">
        <f>(BX80+BX150+BS82+BX24+BX48+BX122+CC83)*BY80</f>
        <v>0</v>
      </c>
      <c r="BZ83" s="417"/>
      <c r="CA83" s="433"/>
      <c r="CC83" s="473">
        <f>(CD80+CD150+BY82+CD48+CD122+CI83+CD24)*CC80</f>
        <v>0</v>
      </c>
      <c r="CD83" s="454"/>
      <c r="CE83" s="472">
        <f>(CD80+CD150+BY82+CD24+CD48+CD122+CI83)*CE80</f>
        <v>0</v>
      </c>
      <c r="CF83" s="417"/>
      <c r="CG83" s="433"/>
      <c r="CI83" s="473">
        <f>(CJ80+CJ150+CE82+CJ48+CJ122+CJ24)*CI80</f>
        <v>0</v>
      </c>
      <c r="CJ83" s="454"/>
      <c r="CK83" s="417"/>
      <c r="CL83" s="417"/>
    </row>
    <row r="84" ht="15">
      <c r="A84" s="471"/>
      <c r="B84" s="417"/>
      <c r="C84" s="417"/>
      <c r="D84" s="454"/>
      <c r="E84" s="472">
        <f>(D80+D149+D25+D49+D123+I84)*E80</f>
        <v>0</v>
      </c>
      <c r="F84" s="433"/>
      <c r="G84" s="433"/>
      <c r="I84" s="473">
        <f>(J80+J149+E83+J49+J123+O84+J25)*I80</f>
        <v>0</v>
      </c>
      <c r="J84" s="454"/>
      <c r="K84" s="472">
        <f>(J80+J149+E83+J25+J49+J123+O84)*K80</f>
        <v>0</v>
      </c>
      <c r="L84" s="417"/>
      <c r="M84" s="433"/>
      <c r="N84" s="235"/>
      <c r="O84" s="473">
        <f>(P80+P149+K83+P49+P123+U84+P25)*O80</f>
        <v>0</v>
      </c>
      <c r="P84" s="454"/>
      <c r="Q84" s="472">
        <f>(P80+P149+K83+P25+P49+P123+U84)*Q80</f>
        <v>0</v>
      </c>
      <c r="R84" s="417"/>
      <c r="S84" s="433"/>
      <c r="T84" s="235"/>
      <c r="U84" s="473">
        <f>(V80+V149+Q83+V49+V123+AA84+V25)*U80</f>
        <v>0</v>
      </c>
      <c r="V84" s="454"/>
      <c r="W84" s="472">
        <f>(V80+V149+Q83+V25+V49+V123+AA84)*W80</f>
        <v>0</v>
      </c>
      <c r="X84" s="417"/>
      <c r="Y84" s="433"/>
      <c r="AA84" s="473">
        <f>(AB80+AB149+W83+AB49+AB123+AG84+AB25)*AA80</f>
        <v>0</v>
      </c>
      <c r="AB84" s="454"/>
      <c r="AC84" s="472">
        <f>(AB80+AB149+W83+AB25+AB49+AB123+AG84)*AC80</f>
        <v>0</v>
      </c>
      <c r="AD84" s="417"/>
      <c r="AE84" s="433"/>
      <c r="AF84" s="235"/>
      <c r="AG84" s="473">
        <f>(AH80+AH149+AC83+AH49+AH123+AM84+AH25)*AG80</f>
        <v>0</v>
      </c>
      <c r="AH84" s="454"/>
      <c r="AI84" s="472">
        <f>(AH80+AH149+AC83+AH25+AH49+AH123+AM84)*AI80</f>
        <v>0</v>
      </c>
      <c r="AJ84" s="417"/>
      <c r="AK84" s="433"/>
      <c r="AM84" s="473">
        <f>(AN80+AN149+AI83+AN49+AN123+AS84+AN25)*AM80</f>
        <v>0</v>
      </c>
      <c r="AN84" s="454"/>
      <c r="AO84" s="472">
        <f>(AN80+AN149+AI83+AN25+AN49+AN123+AS84)*AO80</f>
        <v>0</v>
      </c>
      <c r="AP84" s="417"/>
      <c r="AQ84" s="433"/>
      <c r="AS84" s="473">
        <f>(AT80+AT149+AO83+AT49+AT123+AY84+AT25)*AS80</f>
        <v>0</v>
      </c>
      <c r="AT84" s="454"/>
      <c r="AU84" s="472">
        <f>(AT80+AT149+AO83+AT25+AT49+AT123+AY84)*AU80</f>
        <v>0</v>
      </c>
      <c r="AV84" s="417"/>
      <c r="AW84" s="433"/>
      <c r="AY84" s="473">
        <f>(AZ80+AZ149+AU83+AZ49+AZ123+BE84+AZ25)*AY80</f>
        <v>0</v>
      </c>
      <c r="AZ84" s="454"/>
      <c r="BA84" s="472">
        <f>(AZ80+AZ149+AU83+AZ25+AZ49+AZ123+BE84)*BA80</f>
        <v>0</v>
      </c>
      <c r="BB84" s="417"/>
      <c r="BC84" s="433"/>
      <c r="BD84" s="235"/>
      <c r="BE84" s="473">
        <f>(BF80+BF149+BA83+BF49+BF123+BK84+BF25)*BE80</f>
        <v>0</v>
      </c>
      <c r="BF84" s="454"/>
      <c r="BG84" s="472">
        <f>(BF80+BF149+BA83+BF25+BF49+BF123+BK84)*BG80</f>
        <v>0</v>
      </c>
      <c r="BH84" s="417"/>
      <c r="BI84" s="433"/>
      <c r="BK84" s="473">
        <f>(BL80+BL149+BG83+BL49+BL123+BQ84+BL25)*BK80</f>
        <v>0</v>
      </c>
      <c r="BL84" s="454"/>
      <c r="BM84" s="472">
        <f>(BL80+BL149+BG83+BL25+BL49+BL123+BQ84)*BM80</f>
        <v>0</v>
      </c>
      <c r="BN84" s="417"/>
      <c r="BO84" s="433"/>
      <c r="BQ84" s="473">
        <f>(BR80+BR149+BM83+BR49+BR123+BW84+BR25)*BQ80</f>
        <v>0</v>
      </c>
      <c r="BR84" s="454"/>
      <c r="BS84" s="472">
        <f>(BR80+BR149+BM83+BR25+BR49+BR123+BW84)*BS80</f>
        <v>0</v>
      </c>
      <c r="BT84" s="417"/>
      <c r="BU84" s="433"/>
      <c r="BW84" s="473">
        <f>(BX80+BX149+BS83+BX49+BX123+CC84+BX25)*BW80</f>
        <v>0</v>
      </c>
      <c r="BX84" s="454"/>
      <c r="BY84" s="472">
        <f>(BX80+BX149+BS83+BX25+BX49+BX123+CC84)*BY80</f>
        <v>0</v>
      </c>
      <c r="BZ84" s="417"/>
      <c r="CA84" s="433"/>
      <c r="CC84" s="473">
        <f>(CD80+CD149+BY83+CD49+CD123+CI84+CD25)*CC80</f>
        <v>0</v>
      </c>
      <c r="CD84" s="454"/>
      <c r="CE84" s="472">
        <f>(CD80+CD149+BY83+CD25+CD49+CD123+CI84)*CE80</f>
        <v>0</v>
      </c>
      <c r="CF84" s="417"/>
      <c r="CG84" s="433"/>
      <c r="CI84" s="473">
        <f>(CJ80+CJ149+CE83+CJ49+CJ123+CJ25)*CI80</f>
        <v>0</v>
      </c>
      <c r="CJ84" s="454"/>
      <c r="CK84" s="417"/>
      <c r="CL84" s="417"/>
    </row>
    <row r="85" ht="15">
      <c r="A85" s="471"/>
      <c r="B85" s="417"/>
      <c r="C85" s="417"/>
      <c r="D85" s="454"/>
      <c r="E85" s="472">
        <f>(D80+D148+D26+D50+D124+I85)*E80</f>
        <v>0</v>
      </c>
      <c r="F85" s="433"/>
      <c r="G85" s="433"/>
      <c r="I85" s="473">
        <f>(J80+J148+E84+J50+J124+O85+J26)*I80</f>
        <v>0</v>
      </c>
      <c r="J85" s="454"/>
      <c r="K85" s="472">
        <f>(J80+J148+E84+J26+J50+J124+O85)*K80</f>
        <v>0</v>
      </c>
      <c r="L85" s="417"/>
      <c r="M85" s="433"/>
      <c r="N85" s="235"/>
      <c r="O85" s="473">
        <f>(P80+P148+K84+P50+P124+U85+P26)*O80</f>
        <v>0</v>
      </c>
      <c r="P85" s="454"/>
      <c r="Q85" s="472">
        <f>(P80+P148+K84+P26+P50+P124+U85)*Q80</f>
        <v>0</v>
      </c>
      <c r="R85" s="417"/>
      <c r="S85" s="433"/>
      <c r="T85" s="235"/>
      <c r="U85" s="473">
        <f>(V80+V148+Q84+V50+V124+AA85+V26)*U80</f>
        <v>0</v>
      </c>
      <c r="V85" s="454"/>
      <c r="W85" s="472">
        <f>(V80+V148+Q84+V26+V50+V124+AA85)*W80</f>
        <v>0</v>
      </c>
      <c r="X85" s="417"/>
      <c r="Y85" s="433"/>
      <c r="AA85" s="473">
        <f>(AB80+AB148+W84+AB50+AB124+AG85+AB26)*AA80</f>
        <v>0</v>
      </c>
      <c r="AB85" s="454"/>
      <c r="AC85" s="472">
        <f>(AB80+AB148+W84+AB26+AB50+AB124+AG85)*AC80</f>
        <v>0</v>
      </c>
      <c r="AD85" s="417"/>
      <c r="AE85" s="433"/>
      <c r="AF85" s="235"/>
      <c r="AG85" s="473">
        <f>(AH80+AH148+AC84+AH50+AH124+AM85+AH26)*AG80</f>
        <v>0</v>
      </c>
      <c r="AH85" s="454"/>
      <c r="AI85" s="472">
        <f>(AH80+AH148+AC84+AH26+AH50+AH124+AM85)*AI80</f>
        <v>0</v>
      </c>
      <c r="AJ85" s="417"/>
      <c r="AK85" s="433"/>
      <c r="AM85" s="473">
        <f>(AN80+AN148+AI84+AN50+AN124+AS85+AN26)*AM80</f>
        <v>0</v>
      </c>
      <c r="AN85" s="454"/>
      <c r="AO85" s="472">
        <f>(AN80+AN148+AI84+AN26+AN50+AN124+AS85)*AO80</f>
        <v>0</v>
      </c>
      <c r="AP85" s="417"/>
      <c r="AQ85" s="433"/>
      <c r="AS85" s="473">
        <f>(AT80+AT148+AO84+AT50+AT124+AY85+AT26)*AS80</f>
        <v>0</v>
      </c>
      <c r="AT85" s="454"/>
      <c r="AU85" s="472">
        <f>(AT80+AT148+AO84+AT26+AT50+AT124+AY85)*AU80</f>
        <v>0</v>
      </c>
      <c r="AV85" s="417"/>
      <c r="AW85" s="433"/>
      <c r="AY85" s="473">
        <f>(AZ80+AZ148+AU84+AZ50+AZ124+BE85+AZ26)*AY80</f>
        <v>0</v>
      </c>
      <c r="AZ85" s="454"/>
      <c r="BA85" s="472">
        <f>(AZ80+AZ148+AU84+AZ26+AZ50+AZ124+BE85)*BA80</f>
        <v>0</v>
      </c>
      <c r="BB85" s="417"/>
      <c r="BC85" s="433"/>
      <c r="BD85" s="235"/>
      <c r="BE85" s="473">
        <f>(BF80+BF148+BA84+BF50+BF124+BK85+BF26)*BE80</f>
        <v>0</v>
      </c>
      <c r="BF85" s="454"/>
      <c r="BG85" s="472">
        <f>(BF80+BF148+BA84+BF26+BF50+BF124+BK85)*BG80</f>
        <v>0</v>
      </c>
      <c r="BH85" s="417"/>
      <c r="BI85" s="433"/>
      <c r="BK85" s="473">
        <f>(BL80+BL148+BG84+BL50+BL124+BQ85+BL26)*BK80</f>
        <v>0</v>
      </c>
      <c r="BL85" s="454"/>
      <c r="BM85" s="472">
        <f>(BL80+BL148+BG84+BL26+BL50+BL124+BQ85)*BM80</f>
        <v>0</v>
      </c>
      <c r="BN85" s="417"/>
      <c r="BO85" s="433"/>
      <c r="BQ85" s="473">
        <f>(BR80+BR148+BM84+BR50+BR124+BW85+BR26)*BQ80</f>
        <v>0</v>
      </c>
      <c r="BR85" s="454"/>
      <c r="BS85" s="472">
        <f>(BR80+BR148+BM84+BR26+BR50+BR124+BW85)*BS80</f>
        <v>0</v>
      </c>
      <c r="BT85" s="417"/>
      <c r="BU85" s="433"/>
      <c r="BW85" s="473">
        <f>(BX80+BX148+BS84+BX50+BX124+CC85+BX26)*BW80</f>
        <v>0</v>
      </c>
      <c r="BX85" s="454"/>
      <c r="BY85" s="472">
        <f>(BX80+BX148+BS84+BX26+BX50+BX124+CC85)*BY80</f>
        <v>0</v>
      </c>
      <c r="BZ85" s="417"/>
      <c r="CA85" s="433"/>
      <c r="CC85" s="473">
        <f>(CD80+CD148+BY84+CD50+CD124+CI85+CD26)*CC80</f>
        <v>0</v>
      </c>
      <c r="CD85" s="454"/>
      <c r="CE85" s="472">
        <f>(CD80+CD148+BY84+CD26+CD50+CD124+CI85)*CE80</f>
        <v>0</v>
      </c>
      <c r="CF85" s="417"/>
      <c r="CG85" s="433"/>
      <c r="CI85" s="473">
        <f>(CJ80+CJ148+CE84+CJ50+CJ124+CJ26)*CI80</f>
        <v>0</v>
      </c>
      <c r="CJ85" s="454"/>
      <c r="CK85" s="417"/>
      <c r="CL85" s="417"/>
    </row>
    <row r="86" ht="15">
      <c r="A86" s="471"/>
      <c r="B86" s="417"/>
      <c r="C86" s="417"/>
      <c r="D86" s="454"/>
      <c r="E86" s="472">
        <f>(D80+D147+D27+D51+D125+I86)*E80</f>
        <v>0</v>
      </c>
      <c r="F86" s="433"/>
      <c r="G86" s="433"/>
      <c r="I86" s="473">
        <f>(J80+J147+E85+J51+J125+O86+J27)*I80</f>
        <v>0</v>
      </c>
      <c r="J86" s="454"/>
      <c r="K86" s="472">
        <f>(J80+J147+E85+J27+J51+J125+O86)*K80</f>
        <v>0</v>
      </c>
      <c r="L86" s="417"/>
      <c r="M86" s="433"/>
      <c r="N86" s="235"/>
      <c r="O86" s="473">
        <f>(P80+P147+K85+P51+P125+U86+P27)*O80</f>
        <v>0</v>
      </c>
      <c r="P86" s="454"/>
      <c r="Q86" s="472">
        <f>(P80+P147+K85+P27+P51+P125+U86)*Q80</f>
        <v>0</v>
      </c>
      <c r="R86" s="417"/>
      <c r="S86" s="433"/>
      <c r="T86" s="235"/>
      <c r="U86" s="473">
        <f>(V80+V147+Q85+V51+V125+AA86+V27)*U80</f>
        <v>0</v>
      </c>
      <c r="V86" s="454"/>
      <c r="W86" s="472">
        <f>(V80+V147+Q85+V27+V51+V125+AA86)*W80</f>
        <v>0</v>
      </c>
      <c r="X86" s="417"/>
      <c r="Y86" s="433"/>
      <c r="AA86" s="473">
        <f>(AB80+AB147+W85+AB51+AB125+AG86+AB27)*AA80</f>
        <v>0</v>
      </c>
      <c r="AB86" s="454"/>
      <c r="AC86" s="472">
        <f>(AB80+AB147+W85+AB27+AB51+AB125+AG86)*AC80</f>
        <v>0</v>
      </c>
      <c r="AD86" s="417"/>
      <c r="AE86" s="433"/>
      <c r="AF86" s="235"/>
      <c r="AG86" s="473">
        <f>(AH80+AH147+AC85+AH51+AH125+AM86+AH27)*AG80</f>
        <v>0</v>
      </c>
      <c r="AH86" s="454"/>
      <c r="AI86" s="472">
        <f>(AH80+AH147+AC85+AH27+AH51+AH125+AM86)*AI80</f>
        <v>0</v>
      </c>
      <c r="AJ86" s="417"/>
      <c r="AK86" s="433"/>
      <c r="AM86" s="473">
        <f>(AN80+AN147+AI85+AN51+AN125+AS86+AN27)*AM80</f>
        <v>0</v>
      </c>
      <c r="AN86" s="454"/>
      <c r="AO86" s="472">
        <f>(AN80+AN147+AI85+AN27+AN51+AN125+AS86)*AO80</f>
        <v>0</v>
      </c>
      <c r="AP86" s="417"/>
      <c r="AQ86" s="433"/>
      <c r="AS86" s="473">
        <f>(AT80+AT147+AO85+AT51+AT125+AY86+AT27)*AS80</f>
        <v>0</v>
      </c>
      <c r="AT86" s="454"/>
      <c r="AU86" s="472">
        <f>(AT80+AT147+AO85+AT27+AT51+AT125+AY86)*AU80</f>
        <v>0</v>
      </c>
      <c r="AV86" s="417"/>
      <c r="AW86" s="433"/>
      <c r="AY86" s="473">
        <f>(AZ80+AZ147+AU85+AZ51+AZ125+BE86+AZ27)*AY80</f>
        <v>0</v>
      </c>
      <c r="AZ86" s="454"/>
      <c r="BA86" s="472">
        <f>(AZ80+AZ147+AU85+AZ27+AZ51+AZ125+BE86)*BA80</f>
        <v>0</v>
      </c>
      <c r="BB86" s="417"/>
      <c r="BC86" s="433"/>
      <c r="BD86" s="235"/>
      <c r="BE86" s="473">
        <f>(BF80+BF147+BA85+BF51+BF125+BK86+BF27)*BE80</f>
        <v>0</v>
      </c>
      <c r="BF86" s="454"/>
      <c r="BG86" s="472">
        <f>(BF80+BF147+BA85+BF27+BF51+BF125+BK86)*BG80</f>
        <v>0</v>
      </c>
      <c r="BH86" s="417"/>
      <c r="BI86" s="433"/>
      <c r="BK86" s="473">
        <f>(BL80+BL147+BG85+BL51+BL125+BQ86+BL27)*BK80</f>
        <v>0</v>
      </c>
      <c r="BL86" s="454"/>
      <c r="BM86" s="472">
        <f>(BL80+BL147+BG85+BL27+BL51+BL125+BQ86)*BM80</f>
        <v>0</v>
      </c>
      <c r="BN86" s="417"/>
      <c r="BO86" s="433"/>
      <c r="BQ86" s="473">
        <f>(BR80+BR147+BM85+BR51+BR125+BW86+BR27)*BQ80</f>
        <v>0</v>
      </c>
      <c r="BR86" s="454"/>
      <c r="BS86" s="472">
        <f>(BR80+BR147+BM85+BR27+BR51+BR125+BW86)*BS80</f>
        <v>0</v>
      </c>
      <c r="BT86" s="417"/>
      <c r="BU86" s="433"/>
      <c r="BW86" s="473">
        <f>(BX80+BX147+BS85+BX51+BX125+CC86+BX27)*BW80</f>
        <v>0</v>
      </c>
      <c r="BX86" s="454"/>
      <c r="BY86" s="472">
        <f>(BX80+BX147+BS85+BX27+BX51+BX125+CC86)*BY80</f>
        <v>0</v>
      </c>
      <c r="BZ86" s="417"/>
      <c r="CA86" s="433"/>
      <c r="CC86" s="473">
        <f>(CD80+CD147+BY85+CD51+CD125+CI86+CD27)*CC80</f>
        <v>0</v>
      </c>
      <c r="CD86" s="454"/>
      <c r="CE86" s="472">
        <f>(CD80+CD147+BY85+CD27+CD51+CD125+CI86)*CE80</f>
        <v>0</v>
      </c>
      <c r="CF86" s="417"/>
      <c r="CG86" s="433"/>
      <c r="CI86" s="473">
        <f>(CJ80+CJ147+CE85+CJ51+CJ125+CJ27)*CI80</f>
        <v>0</v>
      </c>
      <c r="CJ86" s="454"/>
      <c r="CK86" s="417"/>
      <c r="CL86" s="417"/>
    </row>
    <row r="87" ht="15">
      <c r="A87" s="471"/>
      <c r="B87" s="417"/>
      <c r="C87" s="417"/>
      <c r="D87" s="454"/>
      <c r="E87" s="472">
        <f>(D80+D146+D28+D52+D126+I87)*E80</f>
        <v>0</v>
      </c>
      <c r="F87" s="433"/>
      <c r="G87" s="433"/>
      <c r="I87" s="473">
        <f>(J80+J146+E86+J52+J126+O87+J28)*I80</f>
        <v>0</v>
      </c>
      <c r="J87" s="454"/>
      <c r="K87" s="472">
        <f>(J80+J146+E86+J28+J52+J126+O87)*K80</f>
        <v>0</v>
      </c>
      <c r="L87" s="417"/>
      <c r="M87" s="433"/>
      <c r="N87" s="235"/>
      <c r="O87" s="473">
        <f>(P80+P146+K86+P52+P126+U87+P28)*O80</f>
        <v>0</v>
      </c>
      <c r="P87" s="454"/>
      <c r="Q87" s="472">
        <f>(P80+P146+K86+P28+P52+P126+U87)*Q80</f>
        <v>0</v>
      </c>
      <c r="R87" s="417"/>
      <c r="S87" s="433"/>
      <c r="T87" s="235"/>
      <c r="U87" s="473">
        <f>(V80+V146+Q86+V52+V126+AA87+V28)*U80</f>
        <v>0</v>
      </c>
      <c r="V87" s="454"/>
      <c r="W87" s="472">
        <f>(V80+V146+Q86+V28+V52+V126+AA87)*W80</f>
        <v>0</v>
      </c>
      <c r="X87" s="417"/>
      <c r="Y87" s="433"/>
      <c r="AA87" s="473">
        <f>(AB80+AB146+W86+AB52+AB126+AG87+AB28)*AA80</f>
        <v>0</v>
      </c>
      <c r="AB87" s="454"/>
      <c r="AC87" s="472">
        <f>(AB80+AB146+W86+AB28+AB52+AB126+AG87)*AC80</f>
        <v>0</v>
      </c>
      <c r="AD87" s="417"/>
      <c r="AE87" s="433"/>
      <c r="AF87" s="235"/>
      <c r="AG87" s="473">
        <f>(AH80+AH146+AC86+AH52+AH126+AM87+AH28)*AG80</f>
        <v>0</v>
      </c>
      <c r="AH87" s="454"/>
      <c r="AI87" s="472">
        <f>(AH80+AH146+AC86+AH28+AH52+AH126+AM87)*AI80</f>
        <v>0</v>
      </c>
      <c r="AJ87" s="417"/>
      <c r="AK87" s="433"/>
      <c r="AM87" s="473">
        <f>(AN80+AN146+AI86+AN52+AN126+AS87+AN28)*AM80</f>
        <v>0</v>
      </c>
      <c r="AN87" s="454"/>
      <c r="AO87" s="472">
        <f>(AN80+AN146+AI86+AN28+AN52+AN126+AS87)*AO80</f>
        <v>0</v>
      </c>
      <c r="AP87" s="417"/>
      <c r="AQ87" s="433"/>
      <c r="AS87" s="473">
        <f>(AT80+AT146+AO86+AT52+AT126+AY87+AT28)*AS80</f>
        <v>0</v>
      </c>
      <c r="AT87" s="454"/>
      <c r="AU87" s="472">
        <f>(AT80+AT146+AO86+AT28+AT52+AT126+AY87)*AU80</f>
        <v>0</v>
      </c>
      <c r="AV87" s="417"/>
      <c r="AW87" s="433"/>
      <c r="AY87" s="473">
        <f>(AZ80+AZ146+AU86+AZ52+AZ126+BE87+AZ28)*AY80</f>
        <v>0</v>
      </c>
      <c r="AZ87" s="454"/>
      <c r="BA87" s="472">
        <f>(AZ80+AZ146+AU86+AZ28+AZ52+AZ126+BE87)*BA80</f>
        <v>0</v>
      </c>
      <c r="BB87" s="417"/>
      <c r="BC87" s="433"/>
      <c r="BD87" s="235"/>
      <c r="BE87" s="473">
        <f>(BF80+BF146+BA86+BF52+BF126+BK87+BF28)*BE80</f>
        <v>0</v>
      </c>
      <c r="BF87" s="454"/>
      <c r="BG87" s="472">
        <f>(BF80+BF146+BA86+BF28+BF52+BF126+BK87)*BG80</f>
        <v>0</v>
      </c>
      <c r="BH87" s="417"/>
      <c r="BI87" s="433"/>
      <c r="BK87" s="473">
        <f>(BL80+BL146+BG86+BL52+BL126+BQ87+BL28)*BK80</f>
        <v>0</v>
      </c>
      <c r="BL87" s="454"/>
      <c r="BM87" s="472">
        <f>(BL80+BL146+BG86+BL28+BL52+BL126+BQ87)*BM80</f>
        <v>0</v>
      </c>
      <c r="BN87" s="417"/>
      <c r="BO87" s="433"/>
      <c r="BQ87" s="473">
        <f>(BR80+BR146+BM86+BR52+BR126+BW87+BR28)*BQ80</f>
        <v>0</v>
      </c>
      <c r="BR87" s="454"/>
      <c r="BS87" s="472">
        <f>(BR80+BR146+BM86+BR28+BR52+BR126+BW87)*BS80</f>
        <v>0</v>
      </c>
      <c r="BT87" s="417"/>
      <c r="BU87" s="433"/>
      <c r="BW87" s="473">
        <f>(BX80+BX146+BS86+BX52+BX126+CC87+BX28)*BW80</f>
        <v>0</v>
      </c>
      <c r="BX87" s="454"/>
      <c r="BY87" s="472">
        <f>(BX80+BX146+BS86+BX28+BX52+BX126+CC87)*BY80</f>
        <v>0</v>
      </c>
      <c r="BZ87" s="417"/>
      <c r="CA87" s="433"/>
      <c r="CC87" s="473">
        <f>(CD80+CD146+BY86+CD52+CD126+CI87+CD28)*CC80</f>
        <v>0</v>
      </c>
      <c r="CD87" s="454"/>
      <c r="CE87" s="472">
        <f>(CD80+CD146+BY86+CD28+CD52+CD126+CI87)*CE80</f>
        <v>0</v>
      </c>
      <c r="CF87" s="417"/>
      <c r="CG87" s="433"/>
      <c r="CI87" s="473">
        <f>(CJ80+CJ146+CE86+CJ52+CJ126+CJ28)*CI80</f>
        <v>0</v>
      </c>
      <c r="CJ87" s="454"/>
      <c r="CK87" s="417"/>
      <c r="CL87" s="417"/>
    </row>
    <row r="88" ht="15">
      <c r="A88" s="471"/>
      <c r="B88" s="417"/>
      <c r="C88" s="417"/>
      <c r="D88" s="454"/>
      <c r="E88" s="472">
        <f>(D80+D145+D29+D53+D127+I88)*E80</f>
        <v>0</v>
      </c>
      <c r="F88" s="433"/>
      <c r="G88" s="433"/>
      <c r="I88" s="473">
        <f>(J80+J145+E87+J53+J127+O88+J29)*I80</f>
        <v>0</v>
      </c>
      <c r="J88" s="454"/>
      <c r="K88" s="472">
        <f>(J80+J145+E87+J29+J53+J127+O88)*K80</f>
        <v>0</v>
      </c>
      <c r="L88" s="417"/>
      <c r="M88" s="433"/>
      <c r="N88" s="235"/>
      <c r="O88" s="473">
        <f>(P80+P145+K87+P53+P127+U88+P29)*O80</f>
        <v>0</v>
      </c>
      <c r="P88" s="454"/>
      <c r="Q88" s="472">
        <f>(P80+P145+K87+P29+P53+P127+U88)*Q80</f>
        <v>0</v>
      </c>
      <c r="R88" s="417"/>
      <c r="S88" s="433"/>
      <c r="T88" s="235"/>
      <c r="U88" s="473">
        <f>(V80+V145+Q87+V53+V127+AA88+V29)*U80</f>
        <v>0</v>
      </c>
      <c r="V88" s="454"/>
      <c r="W88" s="472">
        <f>(V80+V145+Q87+V29+V53+V127+AA88)*W80</f>
        <v>0</v>
      </c>
      <c r="X88" s="417"/>
      <c r="Y88" s="433"/>
      <c r="AA88" s="473">
        <f>(AB80+AB145+W87+AB53+AB127+AG88+AB29)*AA80</f>
        <v>0</v>
      </c>
      <c r="AB88" s="454"/>
      <c r="AC88" s="472">
        <f>(AB80+AB145+W87+AB29+AB53+AB127+AG88)*AC80</f>
        <v>0</v>
      </c>
      <c r="AD88" s="417"/>
      <c r="AE88" s="433"/>
      <c r="AF88" s="235"/>
      <c r="AG88" s="473">
        <f>(AH80+AH145+AC87+AH53+AH127+AM88+AH29)*AG80</f>
        <v>0</v>
      </c>
      <c r="AH88" s="454"/>
      <c r="AI88" s="472">
        <f>(AH80+AH145+AC87+AH29+AH53+AH127+AM88)*AI80</f>
        <v>0</v>
      </c>
      <c r="AJ88" s="417"/>
      <c r="AK88" s="433"/>
      <c r="AM88" s="473">
        <f>(AN80+AN145+AI87+AN53+AN127+AS88+AN29)*AM80</f>
        <v>0</v>
      </c>
      <c r="AN88" s="454"/>
      <c r="AO88" s="472">
        <f>(AN80+AN145+AI87+AN29+AN53+AN127+AS88)*AO80</f>
        <v>0</v>
      </c>
      <c r="AP88" s="417"/>
      <c r="AQ88" s="433"/>
      <c r="AS88" s="473">
        <f>(AT80+AT145+AO87+AT53+AT127+AY88+AT29)*AS80</f>
        <v>0</v>
      </c>
      <c r="AT88" s="454"/>
      <c r="AU88" s="472">
        <f>(AT80+AT145+AO87+AT29+AT53+AT127+AY88)*AU80</f>
        <v>0</v>
      </c>
      <c r="AV88" s="417"/>
      <c r="AW88" s="433"/>
      <c r="AY88" s="473">
        <f>(AZ80+AZ145+AU87+AZ53+AZ127+BE88+AZ29)*AY80</f>
        <v>0</v>
      </c>
      <c r="AZ88" s="454"/>
      <c r="BA88" s="472">
        <f>(AZ80+AZ145+AU87+AZ29+AZ53+AZ127+BE88)*BA80</f>
        <v>0</v>
      </c>
      <c r="BB88" s="417"/>
      <c r="BC88" s="433"/>
      <c r="BD88" s="235"/>
      <c r="BE88" s="473">
        <f>(BF80+BF145+BA87+BF53+BF127+BK88+BF29)*BE80</f>
        <v>0</v>
      </c>
      <c r="BF88" s="454"/>
      <c r="BG88" s="472">
        <f>(BF80+BF145+BA87+BF29+BF53+BF127+BK88)*BG80</f>
        <v>0</v>
      </c>
      <c r="BH88" s="417"/>
      <c r="BI88" s="433"/>
      <c r="BK88" s="473">
        <f>(BL80+BL145+BG87+BL53+BL127+BQ88+BL29)*BK80</f>
        <v>0</v>
      </c>
      <c r="BL88" s="454"/>
      <c r="BM88" s="472">
        <f>(BL80+BL145+BG87+BL29+BL53+BL127+BQ88)*BM80</f>
        <v>0</v>
      </c>
      <c r="BN88" s="417"/>
      <c r="BO88" s="433"/>
      <c r="BQ88" s="473">
        <f>(BR80+BR145+BM87+BR53+BR127+BW88+BR29)*BQ80</f>
        <v>0</v>
      </c>
      <c r="BR88" s="454"/>
      <c r="BS88" s="472">
        <f>(BR80+BR145+BM87+BR29+BR53+BR127+BW88)*BS80</f>
        <v>0</v>
      </c>
      <c r="BT88" s="417"/>
      <c r="BU88" s="433"/>
      <c r="BW88" s="473">
        <f>(BX80+BX145+BS87+BX53+BX127+CC88+BX29)*BW80</f>
        <v>0</v>
      </c>
      <c r="BX88" s="454"/>
      <c r="BY88" s="472">
        <f>(BX80+BX145+BS87+BX29+BX53+BX127+CC88)*BY80</f>
        <v>0</v>
      </c>
      <c r="BZ88" s="417"/>
      <c r="CA88" s="433"/>
      <c r="CC88" s="473">
        <f>(CD80+CD145+BY87+CD53+CD127+CI88+CD29)*CC80</f>
        <v>0</v>
      </c>
      <c r="CD88" s="454"/>
      <c r="CE88" s="472">
        <f>(CD80+CD145+BY87+CD29+CD53+CD127+CI88)*CE80</f>
        <v>0</v>
      </c>
      <c r="CF88" s="417"/>
      <c r="CG88" s="433"/>
      <c r="CI88" s="473">
        <f>(CJ80+CJ145+CE87+CJ53+CJ127+CJ29)*CI80</f>
        <v>0</v>
      </c>
      <c r="CJ88" s="454"/>
      <c r="CK88" s="417"/>
      <c r="CL88" s="417"/>
    </row>
    <row r="89" ht="15">
      <c r="A89" s="471"/>
      <c r="B89" s="417"/>
      <c r="C89" s="417"/>
      <c r="D89" s="454"/>
      <c r="E89" s="472">
        <f>(D80+D144+D30+D54+D128+I89)*E80</f>
        <v>0</v>
      </c>
      <c r="F89" s="433"/>
      <c r="G89" s="433"/>
      <c r="I89" s="473">
        <f>(J80+J144+E88+J54+J128+O89+J30)*I80</f>
        <v>0</v>
      </c>
      <c r="J89" s="454"/>
      <c r="K89" s="472">
        <f>(J80+J144+E88+J30+J54+J128+O89)*K80</f>
        <v>0</v>
      </c>
      <c r="L89" s="417"/>
      <c r="M89" s="433"/>
      <c r="N89" s="235"/>
      <c r="O89" s="473">
        <f>(P80+P144+K88+P54+P128+U89+P30)*O80</f>
        <v>0</v>
      </c>
      <c r="P89" s="454"/>
      <c r="Q89" s="472">
        <f>(P80+P144+K88+P30+P54+P128+U89)*Q80</f>
        <v>0</v>
      </c>
      <c r="R89" s="417"/>
      <c r="S89" s="433"/>
      <c r="T89" s="235"/>
      <c r="U89" s="473">
        <f>(V80+V144+Q88+V54+V128+AA89+V30)*U80</f>
        <v>0</v>
      </c>
      <c r="V89" s="454"/>
      <c r="W89" s="472">
        <f>(V80+V144+Q88+V30+V54+V128+AA89)*W80</f>
        <v>0</v>
      </c>
      <c r="X89" s="417"/>
      <c r="Y89" s="433"/>
      <c r="AA89" s="473">
        <f>(AB80+AB144+W88+AB54+AB128+AG89+AB30)*AA80</f>
        <v>0</v>
      </c>
      <c r="AB89" s="454"/>
      <c r="AC89" s="472">
        <f>(AB80+AB144+W88+AB30+AB54+AB128+AG89)*AC80</f>
        <v>0</v>
      </c>
      <c r="AD89" s="417"/>
      <c r="AE89" s="433"/>
      <c r="AF89" s="235"/>
      <c r="AG89" s="473">
        <f>(AH80+AH144+AC88+AH54+AH128+AM89+AH30)*AG80</f>
        <v>0</v>
      </c>
      <c r="AH89" s="454"/>
      <c r="AI89" s="472">
        <f>(AH80+AH144+AC88+AH30+AH54+AH128+AM89)*AI80</f>
        <v>0</v>
      </c>
      <c r="AJ89" s="417"/>
      <c r="AK89" s="433"/>
      <c r="AM89" s="473">
        <f>(AN80+AN144+AI88+AN54+AN128+AS89+AN30)*AM80</f>
        <v>0</v>
      </c>
      <c r="AN89" s="454"/>
      <c r="AO89" s="472">
        <f>(AN80+AN144+AI88+AN30+AN54+AN128+AS89)*AO80</f>
        <v>0</v>
      </c>
      <c r="AP89" s="417"/>
      <c r="AQ89" s="433"/>
      <c r="AS89" s="473">
        <f>(AT80+AT144+AO88+AT54+AT128+AY89+AT30)*AS80</f>
        <v>0</v>
      </c>
      <c r="AT89" s="454"/>
      <c r="AU89" s="472">
        <f>(AT80+AT144+AO88+AT30+AT54+AT128+AY89)*AU80</f>
        <v>0</v>
      </c>
      <c r="AV89" s="417"/>
      <c r="AW89" s="433"/>
      <c r="AY89" s="473">
        <f>(AZ80+AZ144+AU88+AZ54+AZ128+BE89+AZ30)*AY80</f>
        <v>0</v>
      </c>
      <c r="AZ89" s="454"/>
      <c r="BA89" s="472">
        <f>(AZ80+AZ144+AU88+AZ30+AZ54+AZ128+BE89)*BA80</f>
        <v>0</v>
      </c>
      <c r="BB89" s="417"/>
      <c r="BC89" s="433"/>
      <c r="BD89" s="235"/>
      <c r="BE89" s="473">
        <f>(BF80+BF144+BA88+BF54+BF128+BK89+BF30)*BE80</f>
        <v>0</v>
      </c>
      <c r="BF89" s="454"/>
      <c r="BG89" s="472">
        <f>(BF80+BF144+BA88+BF30+BF54+BF128+BK89)*BG80</f>
        <v>0</v>
      </c>
      <c r="BH89" s="417"/>
      <c r="BI89" s="433"/>
      <c r="BK89" s="473">
        <f>(BL80+BL144+BG88+BL54+BL128+BQ89+BL30)*BK80</f>
        <v>0</v>
      </c>
      <c r="BL89" s="454"/>
      <c r="BM89" s="472">
        <f>(BL80+BL144+BG88+BL30+BL54+BL128+BQ89)*BM80</f>
        <v>0</v>
      </c>
      <c r="BN89" s="417"/>
      <c r="BO89" s="433"/>
      <c r="BQ89" s="473">
        <f>(BR80+BR144+BM88+BR54+BR128+BW89+BR30)*BQ80</f>
        <v>0</v>
      </c>
      <c r="BR89" s="454"/>
      <c r="BS89" s="472">
        <f>(BR80+BR144+BM88+BR30+BR54+BR128+BW89)*BS80</f>
        <v>0</v>
      </c>
      <c r="BT89" s="417"/>
      <c r="BU89" s="433"/>
      <c r="BW89" s="473">
        <f>(BX80+BX144+BS88+BX54+BX128+CC89+BX30)*BW80</f>
        <v>0</v>
      </c>
      <c r="BX89" s="454"/>
      <c r="BY89" s="472">
        <f>(BX80+BX144+BS88+BX30+BX54+BX128+CC89)*BY80</f>
        <v>0</v>
      </c>
      <c r="BZ89" s="417"/>
      <c r="CA89" s="433"/>
      <c r="CC89" s="473">
        <f>(CD80+CD144+BY88+CD54+CD128+CI89+CD30)*CC80</f>
        <v>0</v>
      </c>
      <c r="CD89" s="454"/>
      <c r="CE89" s="472">
        <f>(CD80+CD144+BY88+CD30+CD54+CD128+CI89)*CE80</f>
        <v>0</v>
      </c>
      <c r="CF89" s="417"/>
      <c r="CG89" s="433"/>
      <c r="CI89" s="473">
        <f>(CJ80+CJ144+CE88+CJ54+CJ128+CJ30)*CI80</f>
        <v>0</v>
      </c>
      <c r="CJ89" s="454"/>
      <c r="CK89" s="417"/>
      <c r="CL89" s="417"/>
    </row>
    <row r="90" ht="15">
      <c r="A90" s="471"/>
      <c r="B90" s="417"/>
      <c r="C90" s="417"/>
      <c r="D90" s="454"/>
      <c r="E90" s="472">
        <f>(D80+D143+D31+D55+D129+I90)*E80</f>
        <v>0</v>
      </c>
      <c r="F90" s="433"/>
      <c r="G90" s="433"/>
      <c r="I90" s="473">
        <f>(J80+J143+E89+J55+J129+O90+J31)*I80</f>
        <v>0</v>
      </c>
      <c r="J90" s="454"/>
      <c r="K90" s="472">
        <f>(J80+J143+E89+J31+J55+J129+O90)*K80</f>
        <v>0</v>
      </c>
      <c r="L90" s="433"/>
      <c r="M90" s="433"/>
      <c r="N90" s="235"/>
      <c r="O90" s="473">
        <f>(P80+P143+K89+P55+P129+U90+P31)*O80</f>
        <v>0</v>
      </c>
      <c r="P90" s="454"/>
      <c r="Q90" s="472">
        <f>(P80+P143+K89+P31+P55+P129+U90)*Q80</f>
        <v>0</v>
      </c>
      <c r="R90" s="433"/>
      <c r="S90" s="433"/>
      <c r="T90" s="235"/>
      <c r="U90" s="473">
        <f>(V80+V143+Q89+V55+V129+AA90+V31)*U80</f>
        <v>0</v>
      </c>
      <c r="V90" s="454"/>
      <c r="W90" s="472">
        <f>(V80+V143+Q89+V31+V55+V129+AA90)*W80</f>
        <v>0</v>
      </c>
      <c r="X90" s="433"/>
      <c r="Y90" s="433"/>
      <c r="AA90" s="473">
        <f>(AB80+AB143+W89+AB55+AB129+AG90+AB31)*AA80</f>
        <v>0</v>
      </c>
      <c r="AB90" s="454"/>
      <c r="AC90" s="472">
        <f>(AB80+AB143+W89+AB31+AB55+AB129+AG90)*AC80</f>
        <v>0</v>
      </c>
      <c r="AD90" s="433"/>
      <c r="AE90" s="433"/>
      <c r="AF90" s="235"/>
      <c r="AG90" s="473">
        <f>(AH80+AH143+AC89+AH55+AH129+AM90+AH31)*AG80</f>
        <v>0</v>
      </c>
      <c r="AH90" s="454"/>
      <c r="AI90" s="472">
        <f>(AH80+AH143+AC89+AH31+AH55+AH129+AM90)*AI80</f>
        <v>0</v>
      </c>
      <c r="AJ90" s="433"/>
      <c r="AK90" s="433"/>
      <c r="AM90" s="473">
        <f>(AN80+AN143+AI89+AN55+AN129+AS90+AN31)*AM80</f>
        <v>0</v>
      </c>
      <c r="AN90" s="454"/>
      <c r="AO90" s="472">
        <f>(AN80+AN143+AI89+AN31+AN55+AN129+AS90)*AO80</f>
        <v>0</v>
      </c>
      <c r="AP90" s="433"/>
      <c r="AQ90" s="433"/>
      <c r="AS90" s="473">
        <f>(AT80+AT143+AO89+AT55+AT129+AY90+AT31)*AS80</f>
        <v>0</v>
      </c>
      <c r="AT90" s="454"/>
      <c r="AU90" s="472">
        <f>(AT80+AT143+AO89+AT31+AT55+AT129+AY90)*AU80</f>
        <v>0</v>
      </c>
      <c r="AV90" s="433"/>
      <c r="AW90" s="433"/>
      <c r="AY90" s="473">
        <f>(AZ80+AZ143+AU89+AZ55+AZ129+BE90+AZ31)*AY80</f>
        <v>0</v>
      </c>
      <c r="AZ90" s="454"/>
      <c r="BA90" s="472">
        <f>(AZ80+AZ143+AU89+AZ31+AZ55+AZ129+BE90)*BA80</f>
        <v>0</v>
      </c>
      <c r="BB90" s="433"/>
      <c r="BC90" s="433"/>
      <c r="BD90" s="235"/>
      <c r="BE90" s="473">
        <f>(BF80+BF143+BA89+BF55+BF129+BK90+BF31)*BE80</f>
        <v>0</v>
      </c>
      <c r="BF90" s="454"/>
      <c r="BG90" s="472">
        <f>(BF80+BF143+BA89+BF31+BF55+BF129+BK90)*BG80</f>
        <v>0</v>
      </c>
      <c r="BH90" s="433"/>
      <c r="BI90" s="433"/>
      <c r="BK90" s="473">
        <f>(BL80+BL143+BG89+BL55+BL129+BQ90+BL31)*BK80</f>
        <v>0</v>
      </c>
      <c r="BL90" s="454"/>
      <c r="BM90" s="472">
        <f>(BL80+BL143+BG89+BL31+BL55+BL129+BQ90)*BM80</f>
        <v>0</v>
      </c>
      <c r="BN90" s="433"/>
      <c r="BO90" s="433"/>
      <c r="BQ90" s="473">
        <f>(BR80+BR143+BM89+BR55+BR129+BW90+BR31)*BQ80</f>
        <v>0</v>
      </c>
      <c r="BR90" s="454"/>
      <c r="BS90" s="472">
        <f>(BR80+BR143+BM89+BR31+BR55+BR129+BW90)*BS80</f>
        <v>0</v>
      </c>
      <c r="BT90" s="433"/>
      <c r="BU90" s="433"/>
      <c r="BW90" s="473">
        <f>(BX80+BX143+BS89+BX55+BX129+CC90+BX31)*BW80</f>
        <v>0</v>
      </c>
      <c r="BX90" s="454"/>
      <c r="BY90" s="472">
        <f>(BX80+BX143+BS89+BX31+BX55+BX129+CC90)*BY80</f>
        <v>0</v>
      </c>
      <c r="BZ90" s="417"/>
      <c r="CA90" s="433"/>
      <c r="CC90" s="473">
        <f>(CD80+CD143+BY89+CD55+CD129+CI90+CD31)*CC80</f>
        <v>0</v>
      </c>
      <c r="CD90" s="454"/>
      <c r="CE90" s="472">
        <f>(CD80+CD143+BY89+CD31+CD55+CD129+CI90)*CE80</f>
        <v>0</v>
      </c>
      <c r="CF90" s="433"/>
      <c r="CG90" s="433"/>
      <c r="CI90" s="473">
        <f>(CJ80+CJ143+CE89+CJ55+CJ129+CJ31)*CI80</f>
        <v>0</v>
      </c>
      <c r="CJ90" s="454"/>
      <c r="CK90" s="417"/>
      <c r="CL90" s="417"/>
    </row>
    <row r="91" ht="15">
      <c r="A91" s="471"/>
      <c r="B91" s="417"/>
      <c r="C91" s="417"/>
      <c r="D91" s="454"/>
      <c r="E91" s="472">
        <f>(D80+D142+D32+D56+D130+I91)*E80</f>
        <v>0</v>
      </c>
      <c r="F91" s="433"/>
      <c r="G91" s="433"/>
      <c r="I91" s="473">
        <f>(J80+J142+E90+J56+J130+O91+J32)*I80</f>
        <v>0</v>
      </c>
      <c r="J91" s="454"/>
      <c r="K91" s="472">
        <f>(J80+J142+E90+J32+J56+J130+O91)*K80</f>
        <v>0</v>
      </c>
      <c r="L91" s="433"/>
      <c r="M91" s="433"/>
      <c r="N91" s="235"/>
      <c r="O91" s="473">
        <f>(P80+P142+K90+P56+P130+U91+P32)*O80</f>
        <v>0</v>
      </c>
      <c r="P91" s="454"/>
      <c r="Q91" s="472">
        <f>(P80+P142+K90+P32+P56+P130+U91)*Q80</f>
        <v>0</v>
      </c>
      <c r="R91" s="433"/>
      <c r="S91" s="433"/>
      <c r="T91" s="235"/>
      <c r="U91" s="473">
        <f>(V80+V142+Q90+V56+V130+AA91+V32)*U80</f>
        <v>0</v>
      </c>
      <c r="V91" s="454"/>
      <c r="W91" s="472">
        <f>(V80+V142+Q90+V32+V56+V130+AA91)*W80</f>
        <v>0</v>
      </c>
      <c r="X91" s="433"/>
      <c r="Y91" s="433"/>
      <c r="AA91" s="473">
        <f>(AB80+AB142+W90+AB56+AB130+AG91+AB32)*AA80</f>
        <v>0</v>
      </c>
      <c r="AB91" s="454"/>
      <c r="AC91" s="472">
        <f>(AB80+AB142+W90+AB32+AB56+AB130+AG91)*AC80</f>
        <v>0</v>
      </c>
      <c r="AD91" s="433"/>
      <c r="AE91" s="433"/>
      <c r="AF91" s="235"/>
      <c r="AG91" s="473">
        <f>(AH80+AH142+AC90+AH56+AH130+AM91+AH32)*AG80</f>
        <v>0</v>
      </c>
      <c r="AH91" s="454"/>
      <c r="AI91" s="472">
        <f>(AH80+AH142+AC90+AH32+AH56+AH130+AM91)*AI80</f>
        <v>0</v>
      </c>
      <c r="AJ91" s="433"/>
      <c r="AK91" s="433"/>
      <c r="AM91" s="473">
        <f>(AN80+AN142+AI90+AN56+AN130+AS91+AN32)*AM80</f>
        <v>0</v>
      </c>
      <c r="AN91" s="454"/>
      <c r="AO91" s="472">
        <f>(AN80+AN142+AI90+AN32+AN56+AN130+AS91)*AO80</f>
        <v>0</v>
      </c>
      <c r="AP91" s="433"/>
      <c r="AQ91" s="433"/>
      <c r="AS91" s="473">
        <f>(AT80+AT142+AO90+AT56+AT130+AY91+AT32)*AS80</f>
        <v>0</v>
      </c>
      <c r="AT91" s="454"/>
      <c r="AU91" s="472">
        <f>(AT80+AT142+AO90+AT32+AT56+AT130+AY91)*AU80</f>
        <v>0</v>
      </c>
      <c r="AV91" s="433"/>
      <c r="AW91" s="433"/>
      <c r="AY91" s="473">
        <f>(AZ80+AZ142+AU90+AZ56+AZ130+BE91+AZ32)*AY80</f>
        <v>0</v>
      </c>
      <c r="AZ91" s="454"/>
      <c r="BA91" s="472">
        <f>(AZ80+AZ142+AU90+AZ32+AZ56+AZ130+BE91)*BA80</f>
        <v>0</v>
      </c>
      <c r="BB91" s="433"/>
      <c r="BC91" s="433"/>
      <c r="BD91" s="235"/>
      <c r="BE91" s="473">
        <f>(BF80+BF142+BA90+BF56+BF130+BK91+BF32)*BE80</f>
        <v>0</v>
      </c>
      <c r="BF91" s="454"/>
      <c r="BG91" s="472">
        <f>(BF80+BF142+BA90+BF32+BF56+BF130+BK91)*BG80</f>
        <v>0</v>
      </c>
      <c r="BH91" s="433"/>
      <c r="BI91" s="433"/>
      <c r="BK91" s="473">
        <f>(BL80+BL142+BG90+BL56+BL130+BQ91+BL32)*BK80</f>
        <v>0</v>
      </c>
      <c r="BL91" s="454"/>
      <c r="BM91" s="472">
        <f>(BL80+BL142+BG90+BL32+BL56+BL130+BQ91)*BM80</f>
        <v>0</v>
      </c>
      <c r="BN91" s="433"/>
      <c r="BO91" s="433"/>
      <c r="BQ91" s="473">
        <f>(BR80+BR142+BM90+BR56+BR130+BW91+BR32)*BQ80</f>
        <v>0</v>
      </c>
      <c r="BR91" s="454"/>
      <c r="BS91" s="472">
        <f>(BR80+BR142+BM90+BR32+BR56+BR130+BW91)*BS80</f>
        <v>0</v>
      </c>
      <c r="BT91" s="433"/>
      <c r="BU91" s="433"/>
      <c r="BW91" s="473">
        <f>(BX80+BX142+BS90+BX56+BX130+CC91+BX32)*BW80</f>
        <v>0</v>
      </c>
      <c r="BX91" s="454"/>
      <c r="BY91" s="472">
        <f>(BX80+BX142+BS90+BX32+BX56+BX130+CC91)*BY80</f>
        <v>0</v>
      </c>
      <c r="BZ91" s="417"/>
      <c r="CA91" s="433"/>
      <c r="CC91" s="473">
        <f>(CD80+CD142+BY90+CD56+CD130+CI91+CD32)*CC80</f>
        <v>0</v>
      </c>
      <c r="CD91" s="454"/>
      <c r="CE91" s="472">
        <f>(CD80+CD142+BY90+CD32+CD56+CD130+CI91)*CE80</f>
        <v>0</v>
      </c>
      <c r="CF91" s="433"/>
      <c r="CG91" s="433"/>
      <c r="CI91" s="473">
        <f>(CJ80+CJ142+CE90+CJ56+CJ130+CJ32)*CI80</f>
        <v>0</v>
      </c>
      <c r="CJ91" s="454"/>
      <c r="CK91" s="417"/>
      <c r="CL91" s="417"/>
    </row>
    <row r="92" ht="15">
      <c r="A92" s="471"/>
      <c r="B92" s="417"/>
      <c r="C92" s="417"/>
      <c r="D92" s="454"/>
      <c r="E92" s="472">
        <f>(D80+D141+D33+D57+D131+I92)*E80</f>
        <v>0</v>
      </c>
      <c r="F92" s="433"/>
      <c r="G92" s="433"/>
      <c r="I92" s="473">
        <f>(J80+J141+E91+J57+J131+O92+J33)*I80</f>
        <v>0</v>
      </c>
      <c r="J92" s="454"/>
      <c r="K92" s="472">
        <f>(J80+J141+E91+J33+J57+J131+O92)*K80</f>
        <v>0</v>
      </c>
      <c r="L92" s="433"/>
      <c r="M92" s="433"/>
      <c r="N92" s="235"/>
      <c r="O92" s="473">
        <f>(P80+P141+K91+P57+P131+U92+P33)*O80</f>
        <v>0</v>
      </c>
      <c r="P92" s="454"/>
      <c r="Q92" s="472">
        <f>(P80+P141+K91+P33+P57+P131+U92)*Q80</f>
        <v>0</v>
      </c>
      <c r="R92" s="433"/>
      <c r="S92" s="433"/>
      <c r="T92" s="235"/>
      <c r="U92" s="473">
        <f>(V80+V141+Q91+V57+V131+AA92+V33)*U80</f>
        <v>0</v>
      </c>
      <c r="V92" s="454"/>
      <c r="W92" s="472">
        <f>(V80+V141+Q91+V33+V57+V131+AA92)*W80</f>
        <v>0</v>
      </c>
      <c r="X92" s="433"/>
      <c r="Y92" s="433"/>
      <c r="AA92" s="473">
        <f>(AB80+AB141+W91+AB57+AB131+AG92+AB33)*AA80</f>
        <v>0</v>
      </c>
      <c r="AB92" s="454"/>
      <c r="AC92" s="472">
        <f>(AB80+AB141+W91+AB33+AB57+AB131+AG92)*AC80</f>
        <v>0</v>
      </c>
      <c r="AD92" s="433"/>
      <c r="AE92" s="433"/>
      <c r="AF92" s="235"/>
      <c r="AG92" s="473">
        <f>(AH80+AH141+AC91+AH57+AH131+AM92+AH33)*AG80</f>
        <v>0</v>
      </c>
      <c r="AH92" s="454"/>
      <c r="AI92" s="472">
        <f>(AH80+AH141+AC91+AH33+AH57+AH131+AM92)*AI80</f>
        <v>0</v>
      </c>
      <c r="AJ92" s="433"/>
      <c r="AK92" s="433"/>
      <c r="AM92" s="473">
        <f>(AN80+AN141+AI91+AN57+AN131+AS92+AN33)*AM80</f>
        <v>0</v>
      </c>
      <c r="AN92" s="454"/>
      <c r="AO92" s="472">
        <f>(AN80+AN141+AI91+AN33+AN57+AN131+AS92)*AO80</f>
        <v>0</v>
      </c>
      <c r="AP92" s="433"/>
      <c r="AQ92" s="433"/>
      <c r="AS92" s="473">
        <f>(AT80+AT141+AO91+AT57+AT131+AY92+AT33)*AS80</f>
        <v>0</v>
      </c>
      <c r="AT92" s="454"/>
      <c r="AU92" s="472">
        <f>(AT80+AT141+AO91+AT33+AT57+AT131+AY92)*AU80</f>
        <v>0</v>
      </c>
      <c r="AV92" s="433"/>
      <c r="AW92" s="433"/>
      <c r="AY92" s="473">
        <f>(AZ80+AZ141+AU91+AZ57+AZ131+BE92+AZ33)*AY80</f>
        <v>0</v>
      </c>
      <c r="AZ92" s="454"/>
      <c r="BA92" s="472">
        <f>(AZ80+AZ141+AU91+AZ33+AZ57+AZ131+BE92)*BA80</f>
        <v>0</v>
      </c>
      <c r="BB92" s="433"/>
      <c r="BC92" s="433"/>
      <c r="BD92" s="235"/>
      <c r="BE92" s="473">
        <f>(BF80+BF141+BA91+BF57+BF131+BK92+BF33)*BE80</f>
        <v>0</v>
      </c>
      <c r="BF92" s="454"/>
      <c r="BG92" s="472">
        <f>(BF80+BF141+BA91+BF33+BF57+BF131+BK92)*BG80</f>
        <v>0</v>
      </c>
      <c r="BH92" s="433"/>
      <c r="BI92" s="433"/>
      <c r="BK92" s="473">
        <f>(BL80+BL141+BG91+BL57+BL131+BQ92+BL33)*BK80</f>
        <v>0</v>
      </c>
      <c r="BL92" s="454"/>
      <c r="BM92" s="472">
        <f>(BL80+BL141+BG91+BL33+BL57+BL131+BQ92)*BM80</f>
        <v>0</v>
      </c>
      <c r="BN92" s="433"/>
      <c r="BO92" s="433"/>
      <c r="BQ92" s="473">
        <f>(BR80+BR141+BM91+BR57+BR131+BW92+BR33)*BQ80</f>
        <v>0</v>
      </c>
      <c r="BR92" s="454"/>
      <c r="BS92" s="472">
        <f>(BR80+BR141+BM91+BR33+BR57+BR131+BW92)*BS80</f>
        <v>0</v>
      </c>
      <c r="BT92" s="433"/>
      <c r="BU92" s="433"/>
      <c r="BW92" s="473">
        <f>(BX80+BX141+BS91+BX57+BX131+CC92+BX33)*BW80</f>
        <v>0</v>
      </c>
      <c r="BX92" s="454"/>
      <c r="BY92" s="472">
        <f>(BX80+BX141+BS91+BX33+BX57+BX131+CC92)*BY80</f>
        <v>0</v>
      </c>
      <c r="BZ92" s="417"/>
      <c r="CA92" s="433"/>
      <c r="CC92" s="473">
        <f>(CD80+CD141+BY91+CD57+CD131+CI92+CD33)*CC80</f>
        <v>0</v>
      </c>
      <c r="CD92" s="454"/>
      <c r="CE92" s="472">
        <f>(CD80+CD141+BY91+CD33+CD57+CD131+CI92)*CE80</f>
        <v>0</v>
      </c>
      <c r="CF92" s="433"/>
      <c r="CG92" s="433"/>
      <c r="CI92" s="473">
        <f>(CJ80+CJ141+CE91+CJ57+CJ131+CJ33)*CI80</f>
        <v>0</v>
      </c>
      <c r="CJ92" s="454"/>
      <c r="CK92" s="417"/>
      <c r="CL92" s="417"/>
    </row>
    <row r="93" ht="15">
      <c r="A93" s="471"/>
      <c r="B93" s="417"/>
      <c r="C93" s="417"/>
      <c r="D93" s="454"/>
      <c r="E93" s="472">
        <f>(D80+D140+D34+D58+D132+I93)*E80</f>
        <v>0</v>
      </c>
      <c r="F93" s="433"/>
      <c r="G93" s="433"/>
      <c r="I93" s="473">
        <f>(J80+J140+E92+J58+J132+O93+J34)*I80</f>
        <v>0</v>
      </c>
      <c r="J93" s="454"/>
      <c r="K93" s="472">
        <f>(J80+J140+E92+J34+J58+J132+O93)*K80</f>
        <v>0</v>
      </c>
      <c r="L93" s="433"/>
      <c r="M93" s="433"/>
      <c r="N93" s="235"/>
      <c r="O93" s="473">
        <f>(P80+P140+K92+P58+P132+U93+P34)*O80</f>
        <v>0</v>
      </c>
      <c r="P93" s="454"/>
      <c r="Q93" s="472">
        <f>(P80+P140+K92+P34+P58+P132+U93)*Q80</f>
        <v>0</v>
      </c>
      <c r="R93" s="433"/>
      <c r="S93" s="433"/>
      <c r="T93" s="235"/>
      <c r="U93" s="473">
        <f>(V80+V140+Q92+V58+V132+AA93+V34)*U80</f>
        <v>0</v>
      </c>
      <c r="V93" s="454"/>
      <c r="W93" s="472">
        <f>(V80+V140+Q92+V34+V58+V132+AA93)*W80</f>
        <v>0</v>
      </c>
      <c r="X93" s="433"/>
      <c r="Y93" s="433"/>
      <c r="AA93" s="473">
        <f>(AB80+AB140+W92+AB58+AB132+AG93+AB34)*AA80</f>
        <v>0</v>
      </c>
      <c r="AB93" s="454"/>
      <c r="AC93" s="472">
        <f>(AB80+AB140+W92+AB34+AB58+AB132+AG93)*AC80</f>
        <v>0</v>
      </c>
      <c r="AD93" s="433"/>
      <c r="AE93" s="433"/>
      <c r="AF93" s="235"/>
      <c r="AG93" s="473">
        <f>(AH80+AH140+AC92+AH58+AH132+AM93+AH34)*AG80</f>
        <v>0</v>
      </c>
      <c r="AH93" s="454"/>
      <c r="AI93" s="472">
        <f>(AH80+AH140+AC92+AH34+AH58+AH132+AM93)*AI80</f>
        <v>0</v>
      </c>
      <c r="AJ93" s="433"/>
      <c r="AK93" s="433"/>
      <c r="AM93" s="473">
        <f>(AN80+AN140+AI92+AN58+AN132+AS93+AN34)*AM80</f>
        <v>0</v>
      </c>
      <c r="AN93" s="454"/>
      <c r="AO93" s="472">
        <f>(AN80+AN140+AI92+AN34+AN58+AN132+AS93)*AO80</f>
        <v>0</v>
      </c>
      <c r="AP93" s="433"/>
      <c r="AQ93" s="433"/>
      <c r="AS93" s="473">
        <f>(AT80+AT140+AO92+AT58+AT132+AY93+AT34)*AS80</f>
        <v>0</v>
      </c>
      <c r="AT93" s="454"/>
      <c r="AU93" s="472">
        <f>(AT80+AT140+AO92+AT34+AT58+AT132+AY93)*AU80</f>
        <v>0</v>
      </c>
      <c r="AV93" s="433"/>
      <c r="AW93" s="433"/>
      <c r="AY93" s="473">
        <f>(AZ80+AZ140+AU92+AZ58+AZ132+BE93+AZ34)*AY80</f>
        <v>0</v>
      </c>
      <c r="AZ93" s="454"/>
      <c r="BA93" s="472">
        <f>(AZ80+AZ140+AU92+AZ34+AZ58+AZ132+BE93)*BA80</f>
        <v>0</v>
      </c>
      <c r="BB93" s="433"/>
      <c r="BC93" s="433"/>
      <c r="BD93" s="235"/>
      <c r="BE93" s="473">
        <f>(BF80+BF140+BA92+BF58+BF132+BK93+BF34)*BE80</f>
        <v>0</v>
      </c>
      <c r="BF93" s="454"/>
      <c r="BG93" s="472">
        <f>(BF80+BF140+BA92+BF34+BF58+BF132+BK93)*BG80</f>
        <v>0</v>
      </c>
      <c r="BH93" s="433"/>
      <c r="BI93" s="433"/>
      <c r="BK93" s="473">
        <f>(BL80+BL140+BG92+BL58+BL132+BQ93+BL34)*BK80</f>
        <v>0</v>
      </c>
      <c r="BL93" s="454"/>
      <c r="BM93" s="472">
        <f>(BL80+BL140+BG92+BL34+BL58+BL132+BQ93)*BM80</f>
        <v>0</v>
      </c>
      <c r="BN93" s="433"/>
      <c r="BO93" s="433"/>
      <c r="BQ93" s="473">
        <f>(BR80+BR140+BM92+BR58+BR132+BW93+BR34)*BQ80</f>
        <v>0</v>
      </c>
      <c r="BR93" s="454"/>
      <c r="BS93" s="472">
        <f>(BR80+BR140+BM92+BR34+BR58+BR132+BW93)*BS80</f>
        <v>0</v>
      </c>
      <c r="BT93" s="433"/>
      <c r="BU93" s="433"/>
      <c r="BW93" s="473">
        <f>(BX80+BX140+BS92+BX58+BX132+CC93+BX34)*BW80</f>
        <v>0</v>
      </c>
      <c r="BX93" s="454"/>
      <c r="BY93" s="472">
        <f>(BX80+BX140+BS92+BX34+BX58+BX132+CC93)*BY80</f>
        <v>0</v>
      </c>
      <c r="BZ93" s="417"/>
      <c r="CA93" s="433"/>
      <c r="CC93" s="473">
        <f>(CD80+CD140+BY92+CD58+CD132+CI93+CD34)*CC80</f>
        <v>0</v>
      </c>
      <c r="CD93" s="454"/>
      <c r="CE93" s="472">
        <f>(CD80+CD140+BY92+CD34+CD58+CD132+CI93)*CE80</f>
        <v>0</v>
      </c>
      <c r="CF93" s="433"/>
      <c r="CG93" s="433"/>
      <c r="CI93" s="473">
        <f>(CJ80+CJ140+CE92+CJ58+CJ132+CJ34)*CI80</f>
        <v>0</v>
      </c>
      <c r="CJ93" s="454"/>
      <c r="CK93" s="417"/>
      <c r="CL93" s="417"/>
    </row>
    <row r="94" ht="15">
      <c r="A94" s="471"/>
      <c r="B94" s="417"/>
      <c r="C94" s="417"/>
      <c r="D94" s="454"/>
      <c r="E94" s="472">
        <f>(D80+D139+D35+D59+D133+I94)*E80</f>
        <v>0</v>
      </c>
      <c r="F94" s="433"/>
      <c r="G94" s="433"/>
      <c r="I94" s="473">
        <f>(J80+J139+E93+J59+J133+O94+J35)*I80</f>
        <v>0</v>
      </c>
      <c r="J94" s="454"/>
      <c r="K94" s="472">
        <f>(J80+J139+E93+J35+J59+J133+O94)*K80</f>
        <v>0</v>
      </c>
      <c r="L94" s="433"/>
      <c r="M94" s="433"/>
      <c r="N94" s="235"/>
      <c r="O94" s="473">
        <f>(P80+P139+K93+P59+P133+U94+P35)*O80</f>
        <v>0</v>
      </c>
      <c r="P94" s="454"/>
      <c r="Q94" s="472">
        <f>(P80+P139+K93+P35+P59+P133+U94)*Q80</f>
        <v>0</v>
      </c>
      <c r="R94" s="433"/>
      <c r="S94" s="433"/>
      <c r="T94" s="235"/>
      <c r="U94" s="473">
        <f>(V80+V139+Q93+V59+V133+AA94+V35)*U80</f>
        <v>0</v>
      </c>
      <c r="V94" s="454"/>
      <c r="W94" s="472">
        <f>(V80+V139+Q93+V35+V59+V133+AA94)*W80</f>
        <v>0</v>
      </c>
      <c r="X94" s="433"/>
      <c r="Y94" s="433"/>
      <c r="AA94" s="473">
        <f>(AB80+AB139+W93+AB59+AB133+AG94+AB35)*AA80</f>
        <v>0</v>
      </c>
      <c r="AB94" s="454"/>
      <c r="AC94" s="472">
        <f>(AB80+AB139+W93+AB35+AB59+AB133+AG94)*AC80</f>
        <v>0</v>
      </c>
      <c r="AD94" s="433"/>
      <c r="AE94" s="433"/>
      <c r="AF94" s="235"/>
      <c r="AG94" s="473">
        <f>(AH80+AH139+AC93+AH59+AH133+AM94+AH35)*AG80</f>
        <v>0</v>
      </c>
      <c r="AH94" s="454"/>
      <c r="AI94" s="472">
        <f>(AH80+AH139+AC93+AH35+AH59+AH133+AM94)*AI80</f>
        <v>0</v>
      </c>
      <c r="AJ94" s="433"/>
      <c r="AK94" s="433"/>
      <c r="AM94" s="473">
        <f>(AN80+AN139+AI93+AN59+AN133+AS94+AN35)*AM80</f>
        <v>0</v>
      </c>
      <c r="AN94" s="454"/>
      <c r="AO94" s="472">
        <f>(AN80+AN139+AI93+AN35+AN59+AN133+AS94)*AO80</f>
        <v>0</v>
      </c>
      <c r="AP94" s="433"/>
      <c r="AQ94" s="433"/>
      <c r="AS94" s="473">
        <f>(AT80+AT139+AO93+AT59+AT133+AY94+AT35)*AS80</f>
        <v>0</v>
      </c>
      <c r="AT94" s="454"/>
      <c r="AU94" s="472">
        <f>(AT80+AT139+AO93+AT35+AT59+AT133+AY94)*AU80</f>
        <v>0</v>
      </c>
      <c r="AV94" s="433"/>
      <c r="AW94" s="433"/>
      <c r="AY94" s="473">
        <f>(AZ80+AZ139+AU93+AZ59+AZ133+BE94+AZ35)*AY80</f>
        <v>0</v>
      </c>
      <c r="AZ94" s="454"/>
      <c r="BA94" s="472">
        <f>(AZ80+AZ139+AU93+AZ35+AZ59+AZ133+BE94)*BA80</f>
        <v>0</v>
      </c>
      <c r="BB94" s="433"/>
      <c r="BC94" s="433"/>
      <c r="BD94" s="235"/>
      <c r="BE94" s="473">
        <f>(BF80+BF139+BA93+BF59+BF133+BK94+BF35)*BE80</f>
        <v>0</v>
      </c>
      <c r="BF94" s="454"/>
      <c r="BG94" s="472">
        <f>(BF80+BF139+BA93+BF35+BF59+BF133+BK94)*BG80</f>
        <v>0</v>
      </c>
      <c r="BH94" s="433"/>
      <c r="BI94" s="433"/>
      <c r="BK94" s="473">
        <f>(BL80+BL139+BG93+BL59+BL133+BQ94+BL35)*BK80</f>
        <v>0</v>
      </c>
      <c r="BL94" s="454"/>
      <c r="BM94" s="472">
        <f>(BL80+BL139+BG93+BL35+BL59+BL133+BQ94)*BM80</f>
        <v>0</v>
      </c>
      <c r="BN94" s="433"/>
      <c r="BO94" s="433"/>
      <c r="BQ94" s="473">
        <f>(BR80+BR139+BM93+BR59+BR133+BW94+BR35)*BQ80</f>
        <v>0</v>
      </c>
      <c r="BR94" s="454"/>
      <c r="BS94" s="472">
        <f>(BR80+BR139+BM93+BR35+BR59+BR133+BW94)*BS80</f>
        <v>0</v>
      </c>
      <c r="BT94" s="433"/>
      <c r="BU94" s="433"/>
      <c r="BW94" s="473">
        <f>(BX80+BX139+BS93+BX59+BX133+CC94+BX35)*BW80</f>
        <v>0</v>
      </c>
      <c r="BX94" s="454"/>
      <c r="BY94" s="472">
        <f>(BX80+BX139+BS93+BX35+BX59+BX133+CC94)*BY80</f>
        <v>0</v>
      </c>
      <c r="BZ94" s="417"/>
      <c r="CA94" s="433"/>
      <c r="CC94" s="473">
        <f>(CD80+CD139+BY93+CD59+CD133+CI94+CD35)*CC80</f>
        <v>0</v>
      </c>
      <c r="CD94" s="454"/>
      <c r="CE94" s="472">
        <f>(CD80+CD139+BY93+CD35+CD59+CD133+CI94)*CE80</f>
        <v>0</v>
      </c>
      <c r="CF94" s="433"/>
      <c r="CG94" s="433"/>
      <c r="CI94" s="473">
        <f>(CJ80+CJ139+CE93+CJ59+CJ133+CJ35)*CI80</f>
        <v>0</v>
      </c>
      <c r="CJ94" s="454"/>
      <c r="CK94" s="417"/>
      <c r="CL94" s="417"/>
    </row>
    <row r="95" ht="15">
      <c r="A95" s="471"/>
      <c r="B95" s="417"/>
      <c r="C95" s="417"/>
      <c r="D95" s="454"/>
      <c r="E95" s="472">
        <f>(D80+D138+D36+D60+D134+I95)*E80</f>
        <v>0</v>
      </c>
      <c r="F95" s="433"/>
      <c r="G95" s="433"/>
      <c r="I95" s="473">
        <f>(J80+J138+E94+J60+J134+O95+J36)*I80</f>
        <v>0</v>
      </c>
      <c r="J95" s="454"/>
      <c r="K95" s="472">
        <f>(J80+J138+E94+J36+J60+J134+O95)*K80</f>
        <v>0</v>
      </c>
      <c r="L95" s="433"/>
      <c r="M95" s="433"/>
      <c r="N95" s="235"/>
      <c r="O95" s="473">
        <f>(P80+P138+K94+P60+P134+U95+P36)*O80</f>
        <v>0</v>
      </c>
      <c r="P95" s="454"/>
      <c r="Q95" s="472">
        <f>(P80+P138+K94+P36+P60+P134+U95)*Q80</f>
        <v>0</v>
      </c>
      <c r="R95" s="433"/>
      <c r="S95" s="433"/>
      <c r="T95" s="235"/>
      <c r="U95" s="473">
        <f>(V80+V138+Q94+V60+V134+AA95+V36)*U80</f>
        <v>0</v>
      </c>
      <c r="V95" s="454"/>
      <c r="W95" s="472">
        <f>(V80+V138+Q94+V36+V60+V134+AA95)*W80</f>
        <v>0</v>
      </c>
      <c r="X95" s="433"/>
      <c r="Y95" s="433"/>
      <c r="AA95" s="473">
        <f>(AB80+AB138+W94+AB60+AB134+AG95+AB36)*AA80</f>
        <v>0</v>
      </c>
      <c r="AB95" s="454"/>
      <c r="AC95" s="472">
        <f>(AB80+AB138+W94+AB36+AB60+AB134+AG95)*AC80</f>
        <v>0</v>
      </c>
      <c r="AD95" s="433"/>
      <c r="AE95" s="433"/>
      <c r="AF95" s="235"/>
      <c r="AG95" s="473">
        <f>(AH80+AH138+AC94+AH60+AH134+AM95+AH36)*AG80</f>
        <v>0</v>
      </c>
      <c r="AH95" s="454"/>
      <c r="AI95" s="472">
        <f>(AH80+AH138+AC94+AH36+AH60+AH134+AM95)*AI80</f>
        <v>0</v>
      </c>
      <c r="AJ95" s="433"/>
      <c r="AK95" s="433"/>
      <c r="AM95" s="473">
        <f>(AN80+AN138+AI94+AN60+AN134+AS95+AN36)*AM80</f>
        <v>0</v>
      </c>
      <c r="AN95" s="454"/>
      <c r="AO95" s="472">
        <f>(AN80+AN138+AI94+AN36+AN60+AN134+AS95)*AO80</f>
        <v>0</v>
      </c>
      <c r="AP95" s="433"/>
      <c r="AQ95" s="433"/>
      <c r="AS95" s="473">
        <f>(AT80+AT138+AO94+AT60+AT134+AY95+AT36)*AS80</f>
        <v>0</v>
      </c>
      <c r="AT95" s="454"/>
      <c r="AU95" s="472">
        <f>(AT80+AT138+AO94+AT36+AT60+AT134+AY95)*AU80</f>
        <v>0</v>
      </c>
      <c r="AV95" s="433"/>
      <c r="AW95" s="433"/>
      <c r="AY95" s="473">
        <f>(AZ80+AZ138+AU94+AZ60+AZ134+BE95+AZ36)*AY80</f>
        <v>0</v>
      </c>
      <c r="AZ95" s="454"/>
      <c r="BA95" s="472">
        <f>(AZ80+AZ138+AU94+AZ36+AZ60+AZ134+BE95)*BA80</f>
        <v>0</v>
      </c>
      <c r="BB95" s="433"/>
      <c r="BC95" s="433"/>
      <c r="BD95" s="235"/>
      <c r="BE95" s="473">
        <f>(BF80+BF138+BA94+BF60+BF134+BK95+BF36)*BE80</f>
        <v>0</v>
      </c>
      <c r="BF95" s="454"/>
      <c r="BG95" s="472">
        <f>(BF80+BF138+BA94+BF36+BF60+BF134+BK95)*BG80</f>
        <v>0</v>
      </c>
      <c r="BH95" s="433"/>
      <c r="BI95" s="433"/>
      <c r="BK95" s="473">
        <f>(BL80+BL138+BG94+BL60+BL134+BQ95+BL36)*BK80</f>
        <v>0</v>
      </c>
      <c r="BL95" s="454"/>
      <c r="BM95" s="472">
        <f>(BL80+BL138+BG94+BL36+BL60+BL134+BQ95)*BM80</f>
        <v>0</v>
      </c>
      <c r="BN95" s="433"/>
      <c r="BO95" s="433"/>
      <c r="BQ95" s="473">
        <f>(BR80+BR138+BM94+BR60+BR134+BW95+BR36)*BQ80</f>
        <v>0</v>
      </c>
      <c r="BR95" s="454"/>
      <c r="BS95" s="472">
        <f>(BR80+BR138+BM94+BR36+BR60+BR134+BW95)*BS80</f>
        <v>0</v>
      </c>
      <c r="BT95" s="433"/>
      <c r="BU95" s="433"/>
      <c r="BW95" s="473">
        <f>(BX80+BX138+BS94+BX60+BX134+CC95+BX36)*BW80</f>
        <v>0</v>
      </c>
      <c r="BX95" s="454"/>
      <c r="BY95" s="472">
        <f>(BX80+BX138+BS94+BX36+BX60+BX134+CC95)*BY80</f>
        <v>0</v>
      </c>
      <c r="BZ95" s="417"/>
      <c r="CA95" s="433"/>
      <c r="CC95" s="473">
        <f>(CD80+CD138+BY94+CD60+CD134+CI95+CD36)*CC80</f>
        <v>0</v>
      </c>
      <c r="CD95" s="454"/>
      <c r="CE95" s="472">
        <f>(CD80+CD138+BY94+CD36+CD60+CD134+CI95)*CE80</f>
        <v>0</v>
      </c>
      <c r="CF95" s="433"/>
      <c r="CG95" s="433"/>
      <c r="CI95" s="473">
        <f>(CJ80+CJ138+CE94+CJ60+CJ134+CJ36)*CI80</f>
        <v>0</v>
      </c>
      <c r="CJ95" s="454"/>
      <c r="CK95" s="417"/>
      <c r="CL95" s="417"/>
    </row>
    <row r="96" ht="15">
      <c r="A96" s="471"/>
      <c r="B96" s="417"/>
      <c r="C96" s="417"/>
      <c r="D96" s="454"/>
      <c r="E96" s="474">
        <f>(D80+D137+D37+D61+D135+I96)*E80</f>
        <v>0</v>
      </c>
      <c r="F96" s="433"/>
      <c r="G96" s="433"/>
      <c r="I96" s="475">
        <f>(J80+J137+E95+J61+J135+O96+J37)*I80</f>
        <v>0</v>
      </c>
      <c r="J96" s="454"/>
      <c r="K96" s="474">
        <f>(J80+J137+E95+J37+J61+J135+O96)*K80</f>
        <v>0</v>
      </c>
      <c r="L96" s="433"/>
      <c r="M96" s="433"/>
      <c r="N96" s="235"/>
      <c r="O96" s="475">
        <f>(P80+P137+K95+P61+P135+U96+P37)*O80</f>
        <v>0</v>
      </c>
      <c r="P96" s="454"/>
      <c r="Q96" s="474">
        <f>(P80+P137+K95+P37+P61+P135+U96)*Q80</f>
        <v>0</v>
      </c>
      <c r="R96" s="433"/>
      <c r="S96" s="433"/>
      <c r="T96" s="235"/>
      <c r="U96" s="475">
        <f>(V80+V137+Q95+V61+V135+AA96+V37)*U80</f>
        <v>0</v>
      </c>
      <c r="V96" s="454"/>
      <c r="W96" s="474">
        <f>(V80+V137+Q95+V37+V61+V135+AA96)*W80</f>
        <v>0</v>
      </c>
      <c r="X96" s="433"/>
      <c r="Y96" s="433"/>
      <c r="AA96" s="475">
        <f>(AB80+AB137+W95+AB61+AB135+AG96+AB37)*AA80</f>
        <v>0</v>
      </c>
      <c r="AB96" s="454"/>
      <c r="AC96" s="474">
        <f>(AB80+AB137+W95+AB37+AB61+AB135+AG96)*AC80</f>
        <v>0</v>
      </c>
      <c r="AD96" s="433"/>
      <c r="AE96" s="433"/>
      <c r="AF96" s="235"/>
      <c r="AG96" s="475">
        <f>(AH80+AH137+AC95+AH61+AH135+AM96+AH37)*AG80</f>
        <v>0</v>
      </c>
      <c r="AH96" s="454"/>
      <c r="AI96" s="474">
        <f>(AH80+AH137+AC95+AH37+AH61+AH135+AM96)*AI80</f>
        <v>0</v>
      </c>
      <c r="AJ96" s="433"/>
      <c r="AK96" s="433"/>
      <c r="AM96" s="475">
        <f>(AN80+AN137+AI95+AN61+AN135+AS96+AN37)*AM80</f>
        <v>0</v>
      </c>
      <c r="AN96" s="454"/>
      <c r="AO96" s="474">
        <f>(AN80+AN137+AI95+AN37+AN61+AN135+AS96)*AO80</f>
        <v>0</v>
      </c>
      <c r="AP96" s="433"/>
      <c r="AQ96" s="433"/>
      <c r="AS96" s="475">
        <f>(AT80+AT137+AO95+AT61+AT135+AY96+AT37)*AS80</f>
        <v>0</v>
      </c>
      <c r="AT96" s="454"/>
      <c r="AU96" s="474">
        <f>(AT80+AT137+AO95+AT37+AT61+AT135+AY96)*AU80</f>
        <v>0</v>
      </c>
      <c r="AV96" s="433"/>
      <c r="AW96" s="433"/>
      <c r="AY96" s="475">
        <f>(AZ80+AZ137+AU95+AZ61+AZ135+BE96+AZ37)*AY80</f>
        <v>0</v>
      </c>
      <c r="AZ96" s="454"/>
      <c r="BA96" s="474">
        <f>(AZ80+AZ137+AU95+AZ37+AZ61+AZ135+BE96)*BA80</f>
        <v>0</v>
      </c>
      <c r="BB96" s="433"/>
      <c r="BC96" s="433"/>
      <c r="BD96" s="235"/>
      <c r="BE96" s="475">
        <f>(BF80+BF137+BA95+BF61+BF135+BK96+BF37)*BE80</f>
        <v>0</v>
      </c>
      <c r="BF96" s="454"/>
      <c r="BG96" s="474">
        <f>(BF80+BF137+BA95+BF37+BF61+BF135+BK96)*BG80</f>
        <v>0</v>
      </c>
      <c r="BH96" s="433"/>
      <c r="BI96" s="433"/>
      <c r="BK96" s="475">
        <f>(BL80+BL137+BG95+BL61+BL135+BQ96+BL37)*BK80</f>
        <v>0</v>
      </c>
      <c r="BL96" s="454"/>
      <c r="BM96" s="474">
        <f>(BL80+BL137+BG95+BL37+BL61+BL135+BQ96)*BM80</f>
        <v>0</v>
      </c>
      <c r="BN96" s="433"/>
      <c r="BO96" s="433"/>
      <c r="BQ96" s="475">
        <f>(BR80+BR137+BM95+BR61+BR135+BW96+BR37)*BQ80</f>
        <v>0</v>
      </c>
      <c r="BR96" s="454"/>
      <c r="BS96" s="474">
        <f>(BR80+BR137+BM95+BR37+BR61+BR135+BW96)*BS80</f>
        <v>0</v>
      </c>
      <c r="BT96" s="433"/>
      <c r="BU96" s="433"/>
      <c r="BW96" s="475">
        <f>(BX80+BX137+BS95+BX61+BX135+CC96+BX37)*BW80</f>
        <v>0</v>
      </c>
      <c r="BX96" s="454"/>
      <c r="BY96" s="474">
        <f>(BX80+BX137+BS95+BX37+BX61+BX135+CC96)*BY80</f>
        <v>0</v>
      </c>
      <c r="BZ96" s="417"/>
      <c r="CA96" s="433"/>
      <c r="CC96" s="475">
        <f>(CD80+CD137+BY95+CD61+CD135+CI96+CD37)*CC80</f>
        <v>0</v>
      </c>
      <c r="CD96" s="454"/>
      <c r="CE96" s="474">
        <f>(CD80+CD137+BY95+CD37+CD61+CD135+CI96)*CE80</f>
        <v>0</v>
      </c>
      <c r="CF96" s="433"/>
      <c r="CG96" s="433"/>
      <c r="CI96" s="475">
        <f>(CJ80+CJ137+CE95+CJ61+CJ135+CJ37)*CI80</f>
        <v>0</v>
      </c>
      <c r="CJ96" s="454"/>
      <c r="CK96" s="417"/>
      <c r="CL96" s="417"/>
    </row>
    <row r="97" ht="15">
      <c r="A97" s="471"/>
      <c r="B97" s="417"/>
      <c r="C97" s="417"/>
      <c r="D97" s="454"/>
      <c r="E97" s="476">
        <f>F80+(2*E96)+I96</f>
        <v>0</v>
      </c>
      <c r="F97" s="433"/>
      <c r="G97" s="417"/>
      <c r="I97" s="477">
        <f>H80+(2*I96)+E96</f>
        <v>0</v>
      </c>
      <c r="J97" s="454"/>
      <c r="K97" s="476">
        <f>L80+(2*K96)+O96</f>
        <v>0</v>
      </c>
      <c r="L97" s="433"/>
      <c r="M97" s="417"/>
      <c r="N97" s="235"/>
      <c r="O97" s="477">
        <f>N80+(2*O96)+K96</f>
        <v>0</v>
      </c>
      <c r="P97" s="454"/>
      <c r="Q97" s="476">
        <f>R80+(2*Q96)+U96</f>
        <v>0</v>
      </c>
      <c r="R97" s="433"/>
      <c r="S97" s="417"/>
      <c r="T97" s="235"/>
      <c r="U97" s="477">
        <f>T80+(2*U96)+Q96</f>
        <v>0</v>
      </c>
      <c r="V97" s="454"/>
      <c r="W97" s="476">
        <f>X80+(2*W96)+AA96</f>
        <v>0</v>
      </c>
      <c r="X97" s="433"/>
      <c r="Y97" s="417"/>
      <c r="AA97" s="477">
        <f>Z80+(2*AA96)+W96</f>
        <v>0</v>
      </c>
      <c r="AB97" s="454"/>
      <c r="AC97" s="476">
        <f>AD80+(2*AC96)+AG96</f>
        <v>0</v>
      </c>
      <c r="AD97" s="433"/>
      <c r="AE97" s="417"/>
      <c r="AF97" s="235"/>
      <c r="AG97" s="477">
        <f>AF80+(2*AG96)+AC96</f>
        <v>0</v>
      </c>
      <c r="AH97" s="454"/>
      <c r="AI97" s="476">
        <f>AJ80+(2*AI96)+AM96</f>
        <v>0</v>
      </c>
      <c r="AJ97" s="433"/>
      <c r="AK97" s="417"/>
      <c r="AM97" s="477">
        <f>AL80+(2*AM96)+AI96</f>
        <v>0</v>
      </c>
      <c r="AN97" s="454"/>
      <c r="AO97" s="476">
        <f>AP80+(2*AO96)+AS96</f>
        <v>0</v>
      </c>
      <c r="AP97" s="433"/>
      <c r="AQ97" s="417"/>
      <c r="AS97" s="477">
        <f>AR80+(2*AS96)+AO96</f>
        <v>0</v>
      </c>
      <c r="AT97" s="454"/>
      <c r="AU97" s="476">
        <f>AV80+(2*AU96)+AY96</f>
        <v>0</v>
      </c>
      <c r="AV97" s="433"/>
      <c r="AW97" s="417"/>
      <c r="AY97" s="477">
        <f>AX80+(2*AY96)+AU96</f>
        <v>0</v>
      </c>
      <c r="AZ97" s="454"/>
      <c r="BA97" s="476">
        <f>BB80+(2*BA96)+BE96</f>
        <v>0</v>
      </c>
      <c r="BB97" s="433"/>
      <c r="BC97" s="417"/>
      <c r="BD97" s="235"/>
      <c r="BE97" s="477">
        <f>BD80+(2*BE96)+BA96</f>
        <v>0</v>
      </c>
      <c r="BF97" s="454"/>
      <c r="BG97" s="476">
        <f>BH80+(2*BG96)+BK96</f>
        <v>0</v>
      </c>
      <c r="BH97" s="433"/>
      <c r="BI97" s="417"/>
      <c r="BK97" s="477">
        <f>BJ80+(2*BK96)+BG96</f>
        <v>0</v>
      </c>
      <c r="BL97" s="454"/>
      <c r="BM97" s="476">
        <f>BN80+(2*BM96)+BQ96</f>
        <v>0</v>
      </c>
      <c r="BN97" s="433"/>
      <c r="BO97" s="417"/>
      <c r="BQ97" s="477">
        <f>BP80+(2*BQ96)+BM96</f>
        <v>0</v>
      </c>
      <c r="BR97" s="454"/>
      <c r="BS97" s="476">
        <f>BT80+(2*BS96)+BW96</f>
        <v>0</v>
      </c>
      <c r="BT97" s="433"/>
      <c r="BU97" s="417"/>
      <c r="BW97" s="477">
        <f>BV80+(2*BW96)+BS96</f>
        <v>0</v>
      </c>
      <c r="BX97" s="454"/>
      <c r="BY97" s="476">
        <f>BZ80+(2*BY96)+CC96</f>
        <v>0</v>
      </c>
      <c r="BZ97" s="417"/>
      <c r="CA97" s="417"/>
      <c r="CC97" s="477">
        <f>CB80+(2*CC96)+BY96</f>
        <v>0</v>
      </c>
      <c r="CD97" s="454"/>
      <c r="CE97" s="476">
        <f>CF80+(2*CE96)+CI96</f>
        <v>0</v>
      </c>
      <c r="CF97" s="433"/>
      <c r="CG97" s="417"/>
      <c r="CI97" s="477">
        <f>CH80+(2*CI96)+CE96</f>
        <v>0</v>
      </c>
      <c r="CJ97" s="454"/>
      <c r="CK97" s="417"/>
      <c r="CL97" s="417"/>
    </row>
    <row r="98" ht="15">
      <c r="A98" s="410">
        <f t="shared" si="1963"/>
        <v>0</v>
      </c>
      <c r="B98" s="417"/>
      <c r="C98" s="417"/>
      <c r="D98" s="454">
        <f>(D80+D151+D121+I82+D47)*D81</f>
        <v>0</v>
      </c>
      <c r="E98" s="417"/>
      <c r="F98" s="433"/>
      <c r="G98" s="417"/>
      <c r="H98" s="433"/>
      <c r="I98" s="417"/>
      <c r="J98" s="454">
        <f>(J80+J151+J121+O82+J47)*J81</f>
        <v>0</v>
      </c>
      <c r="K98" s="417"/>
      <c r="L98" s="433"/>
      <c r="M98" s="417"/>
      <c r="N98" s="433"/>
      <c r="O98" s="417"/>
      <c r="P98" s="454">
        <f>(P80+P151+P121+U82+P47)*P81</f>
        <v>0</v>
      </c>
      <c r="Q98" s="417"/>
      <c r="R98" s="433"/>
      <c r="S98" s="417"/>
      <c r="T98" s="433"/>
      <c r="U98" s="417"/>
      <c r="V98" s="454">
        <f>(V80+V151+V121+AA82+V47)*V81</f>
        <v>0</v>
      </c>
      <c r="W98" s="417"/>
      <c r="X98" s="433"/>
      <c r="Y98" s="417"/>
      <c r="Z98" s="433"/>
      <c r="AA98" s="417"/>
      <c r="AB98" s="454">
        <f>(AB80+AB151+AB121+AG82+AB47)*AB81</f>
        <v>0</v>
      </c>
      <c r="AC98" s="417"/>
      <c r="AD98" s="433"/>
      <c r="AE98" s="417"/>
      <c r="AF98" s="433"/>
      <c r="AG98" s="417"/>
      <c r="AH98" s="454">
        <f>(AH80+AH151+AH121+AM82+AH47)*AH81</f>
        <v>0</v>
      </c>
      <c r="AI98" s="417"/>
      <c r="AJ98" s="433"/>
      <c r="AK98" s="417"/>
      <c r="AL98" s="433"/>
      <c r="AM98" s="417"/>
      <c r="AN98" s="454">
        <f>(AN80+AN151+AN121+AS82+AN47)*AN81</f>
        <v>0</v>
      </c>
      <c r="AO98" s="417"/>
      <c r="AP98" s="433"/>
      <c r="AQ98" s="417"/>
      <c r="AR98" s="433"/>
      <c r="AS98" s="417"/>
      <c r="AT98" s="454">
        <f>(AT80+AT151+AT121+AY82+AT47)*AT81</f>
        <v>0</v>
      </c>
      <c r="AU98" s="417"/>
      <c r="AV98" s="433"/>
      <c r="AW98" s="417"/>
      <c r="AX98" s="433"/>
      <c r="AY98" s="417"/>
      <c r="AZ98" s="454">
        <f>(AZ80+AZ151+AZ121+BE82+AZ47)*AZ81</f>
        <v>0</v>
      </c>
      <c r="BA98" s="417"/>
      <c r="BB98" s="433"/>
      <c r="BC98" s="417"/>
      <c r="BD98" s="433"/>
      <c r="BE98" s="417"/>
      <c r="BF98" s="454">
        <f>(BF80+BF151+BF121+BK82+BF47)*BF81</f>
        <v>0</v>
      </c>
      <c r="BG98" s="417"/>
      <c r="BH98" s="433"/>
      <c r="BI98" s="417"/>
      <c r="BJ98" s="433"/>
      <c r="BK98" s="417"/>
      <c r="BL98" s="454">
        <f>(BL80+BL151+BL121+BQ82+BL47)*BL81</f>
        <v>0</v>
      </c>
      <c r="BM98" s="417"/>
      <c r="BN98" s="433"/>
      <c r="BO98" s="417"/>
      <c r="BP98" s="433"/>
      <c r="BQ98" s="417"/>
      <c r="BR98" s="454">
        <f>(BR80+BR151+BR121+BW82+BR47)*BR81</f>
        <v>0</v>
      </c>
      <c r="BS98" s="417"/>
      <c r="BT98" s="433"/>
      <c r="BU98" s="417"/>
      <c r="BV98" s="433"/>
      <c r="BW98" s="417"/>
      <c r="BX98" s="454">
        <f>(BX80+BX151+BX121+CC82+BX47)*BX81</f>
        <v>0</v>
      </c>
      <c r="BY98" s="417"/>
      <c r="BZ98" s="417"/>
      <c r="CA98" s="417"/>
      <c r="CB98" s="433"/>
      <c r="CC98" s="417"/>
      <c r="CD98" s="454">
        <f>(CD80+CD151+CD121+CI82+CD47)*CD81</f>
        <v>0</v>
      </c>
      <c r="CE98" s="417"/>
      <c r="CF98" s="433"/>
      <c r="CG98" s="417"/>
      <c r="CH98" s="433"/>
      <c r="CI98" s="417"/>
      <c r="CJ98" s="454">
        <f>(CJ80+CJ151+CJ121)*CJ81</f>
        <v>0</v>
      </c>
      <c r="CK98" s="417"/>
      <c r="CL98" s="417"/>
    </row>
    <row r="99" ht="15">
      <c r="A99" s="410">
        <f t="shared" si="1963"/>
        <v>0</v>
      </c>
      <c r="B99" s="417"/>
      <c r="C99" s="417"/>
      <c r="D99" s="454">
        <f>(D80+D150+D24+D48+D122+I83)*D81</f>
        <v>0</v>
      </c>
      <c r="E99" s="417"/>
      <c r="F99" s="433"/>
      <c r="G99" s="417"/>
      <c r="H99" s="433"/>
      <c r="I99" s="417"/>
      <c r="J99" s="454">
        <f>(J80+J150+E82+J24+J48+J122+O83)*J81</f>
        <v>0</v>
      </c>
      <c r="K99" s="417"/>
      <c r="L99" s="433"/>
      <c r="M99" s="417"/>
      <c r="N99" s="433"/>
      <c r="O99" s="417"/>
      <c r="P99" s="454">
        <f>(P80+P150+K82+P24+P48+P122+U83)*P81</f>
        <v>0</v>
      </c>
      <c r="Q99" s="417"/>
      <c r="R99" s="433"/>
      <c r="S99" s="417"/>
      <c r="T99" s="433"/>
      <c r="U99" s="417"/>
      <c r="V99" s="454">
        <f>(V80+V150+Q82+V24+V48+V122+AA83)*V81</f>
        <v>0</v>
      </c>
      <c r="W99" s="417"/>
      <c r="X99" s="433"/>
      <c r="Y99" s="417"/>
      <c r="Z99" s="433"/>
      <c r="AA99" s="417"/>
      <c r="AB99" s="454">
        <f>(AB80+AB150+W82+AB24+AB48+AB122+AG83)*AB81</f>
        <v>0</v>
      </c>
      <c r="AC99" s="417"/>
      <c r="AD99" s="433"/>
      <c r="AE99" s="417"/>
      <c r="AF99" s="433"/>
      <c r="AG99" s="417"/>
      <c r="AH99" s="454">
        <f>(AH80+AH150+AC82+AH24+AH48+AH122+AM83)*AH81</f>
        <v>0</v>
      </c>
      <c r="AI99" s="417"/>
      <c r="AJ99" s="433"/>
      <c r="AK99" s="417"/>
      <c r="AL99" s="433"/>
      <c r="AM99" s="417"/>
      <c r="AN99" s="454">
        <f>(AN80+AN150+AI82+AN24+AN48+AN122+AS83)*AN81</f>
        <v>0</v>
      </c>
      <c r="AO99" s="417"/>
      <c r="AP99" s="433"/>
      <c r="AQ99" s="417"/>
      <c r="AR99" s="433"/>
      <c r="AS99" s="417"/>
      <c r="AT99" s="454">
        <f>(AT80+AT150+AO82+AT24+AT48+AT122+AY83)*AT81</f>
        <v>0</v>
      </c>
      <c r="AU99" s="417"/>
      <c r="AV99" s="433"/>
      <c r="AW99" s="417"/>
      <c r="AX99" s="433"/>
      <c r="AY99" s="417"/>
      <c r="AZ99" s="454">
        <f>(AZ80+AZ150+AU82+AZ24+AZ48+AZ122+BE83)*AZ81</f>
        <v>0</v>
      </c>
      <c r="BA99" s="417"/>
      <c r="BB99" s="433"/>
      <c r="BC99" s="417"/>
      <c r="BD99" s="433"/>
      <c r="BE99" s="417"/>
      <c r="BF99" s="454">
        <f>(BF80+BF150+BA82+BF24+BF48+BF122+BK83)*BF81</f>
        <v>0</v>
      </c>
      <c r="BG99" s="417"/>
      <c r="BH99" s="433"/>
      <c r="BI99" s="417"/>
      <c r="BJ99" s="433"/>
      <c r="BK99" s="417"/>
      <c r="BL99" s="454">
        <f>(BL80+BL150+BG82+BL24+BL48+BL122+BQ83)*BL81</f>
        <v>0</v>
      </c>
      <c r="BM99" s="417"/>
      <c r="BN99" s="433"/>
      <c r="BO99" s="417"/>
      <c r="BP99" s="433"/>
      <c r="BQ99" s="417"/>
      <c r="BR99" s="454">
        <f>(BR80+BR150+BM82+BR24+BR48+BR122+BW83)*BR81</f>
        <v>0</v>
      </c>
      <c r="BS99" s="417"/>
      <c r="BT99" s="433"/>
      <c r="BU99" s="417"/>
      <c r="BV99" s="433"/>
      <c r="BW99" s="417"/>
      <c r="BX99" s="454">
        <f>(BX80+BX150+BS82+BX24+BX48+BX122+CC83)*BX81</f>
        <v>0</v>
      </c>
      <c r="BY99" s="417"/>
      <c r="BZ99" s="417"/>
      <c r="CA99" s="417"/>
      <c r="CB99" s="433"/>
      <c r="CC99" s="417"/>
      <c r="CD99" s="454">
        <f>(CD80+CD150+BY82+CD24+CD48+CD122+CI83)*CD81</f>
        <v>0</v>
      </c>
      <c r="CE99" s="417"/>
      <c r="CF99" s="433"/>
      <c r="CG99" s="417"/>
      <c r="CH99" s="433"/>
      <c r="CI99" s="417"/>
      <c r="CJ99" s="454">
        <f>(CJ80+CJ150+CE82+CJ24+CJ48+CJ122)*CJ81</f>
        <v>0</v>
      </c>
      <c r="CK99" s="417"/>
      <c r="CL99" s="417"/>
    </row>
    <row r="100" ht="15">
      <c r="A100" s="410">
        <f t="shared" si="1963"/>
        <v>0</v>
      </c>
      <c r="B100" s="417"/>
      <c r="C100" s="417"/>
      <c r="D100" s="454">
        <f>(D80+D149+D25+D49+D123+I84)*D81</f>
        <v>0</v>
      </c>
      <c r="E100" s="417"/>
      <c r="F100" s="433"/>
      <c r="G100" s="417"/>
      <c r="H100" s="433"/>
      <c r="I100" s="417"/>
      <c r="J100" s="454">
        <f>(J80+J149+E83+J25+J49+J123+O84)*J81</f>
        <v>0</v>
      </c>
      <c r="K100" s="417"/>
      <c r="L100" s="433"/>
      <c r="M100" s="417"/>
      <c r="N100" s="433"/>
      <c r="O100" s="417"/>
      <c r="P100" s="454">
        <f>(P80+P149+K83+P25+P49+P123+U84)*P81</f>
        <v>0</v>
      </c>
      <c r="Q100" s="417"/>
      <c r="R100" s="433"/>
      <c r="S100" s="417"/>
      <c r="T100" s="433"/>
      <c r="U100" s="417"/>
      <c r="V100" s="454">
        <f>(V80+V149+Q83+V25+V49+V123+AA84)*V81</f>
        <v>0</v>
      </c>
      <c r="W100" s="417"/>
      <c r="X100" s="433"/>
      <c r="Y100" s="417"/>
      <c r="Z100" s="433"/>
      <c r="AA100" s="417"/>
      <c r="AB100" s="454">
        <f>(AB80+AB149+W83+AB25+AB49+AB123+AG84)*AB81</f>
        <v>0</v>
      </c>
      <c r="AC100" s="417"/>
      <c r="AD100" s="433"/>
      <c r="AE100" s="417"/>
      <c r="AF100" s="433"/>
      <c r="AG100" s="417"/>
      <c r="AH100" s="454">
        <f>(AH80+AH149+AC83+AH25+AH49+AH123+AM84)*AH81</f>
        <v>0</v>
      </c>
      <c r="AI100" s="417"/>
      <c r="AJ100" s="433"/>
      <c r="AK100" s="417"/>
      <c r="AL100" s="433"/>
      <c r="AM100" s="417"/>
      <c r="AN100" s="454">
        <f>(AN80+AN149+AI83+AN25+AN49+AN123+AS84)*AN81</f>
        <v>0</v>
      </c>
      <c r="AO100" s="417"/>
      <c r="AP100" s="433"/>
      <c r="AQ100" s="417"/>
      <c r="AR100" s="433"/>
      <c r="AS100" s="417"/>
      <c r="AT100" s="454">
        <f>(AT80+AT149+AO83+AT25+AT49+AT123+AY84)*AT81</f>
        <v>0</v>
      </c>
      <c r="AU100" s="417"/>
      <c r="AV100" s="433"/>
      <c r="AW100" s="417"/>
      <c r="AX100" s="433"/>
      <c r="AY100" s="417"/>
      <c r="AZ100" s="454">
        <f>(AZ80+AZ149+AU83+AZ25+AZ49+AZ123+BE84)*AZ81</f>
        <v>0</v>
      </c>
      <c r="BA100" s="417"/>
      <c r="BB100" s="433"/>
      <c r="BC100" s="417"/>
      <c r="BD100" s="433"/>
      <c r="BE100" s="417"/>
      <c r="BF100" s="454">
        <f>(BF80+BF149+BA83+BF25+BF49+BF123+BK84)*BF81</f>
        <v>0</v>
      </c>
      <c r="BG100" s="417"/>
      <c r="BH100" s="433"/>
      <c r="BI100" s="417"/>
      <c r="BJ100" s="433"/>
      <c r="BK100" s="417"/>
      <c r="BL100" s="454">
        <f>(BL80+BL149+BG83+BL25+BL49+BL123+BQ84)*BL81</f>
        <v>0</v>
      </c>
      <c r="BM100" s="417"/>
      <c r="BN100" s="433"/>
      <c r="BO100" s="417"/>
      <c r="BP100" s="433"/>
      <c r="BQ100" s="417"/>
      <c r="BR100" s="454">
        <f>(BR80+BR149+BM83+BR25+BR49+BR123+BW84)*BR81</f>
        <v>0</v>
      </c>
      <c r="BS100" s="417"/>
      <c r="BT100" s="433"/>
      <c r="BU100" s="417"/>
      <c r="BV100" s="433"/>
      <c r="BW100" s="417"/>
      <c r="BX100" s="454">
        <f>(BX80+BX149+BS83+BX25+BX49+BX123+CC84)*BX81</f>
        <v>0</v>
      </c>
      <c r="BY100" s="417"/>
      <c r="BZ100" s="417"/>
      <c r="CA100" s="417"/>
      <c r="CB100" s="433"/>
      <c r="CC100" s="417"/>
      <c r="CD100" s="454">
        <f>(CD80+CD149+BY83+CD25+CD49+CD123+CI84)*CD81</f>
        <v>0</v>
      </c>
      <c r="CE100" s="417"/>
      <c r="CF100" s="433"/>
      <c r="CG100" s="417"/>
      <c r="CH100" s="433"/>
      <c r="CI100" s="417"/>
      <c r="CJ100" s="454">
        <f>(CJ80+CJ149+CE83+CJ25+CJ49+CJ123)*CJ81</f>
        <v>0</v>
      </c>
      <c r="CK100" s="417"/>
      <c r="CL100" s="417"/>
    </row>
    <row r="101" ht="15">
      <c r="A101" s="410">
        <f t="shared" si="1963"/>
        <v>0</v>
      </c>
      <c r="B101" s="417"/>
      <c r="C101" s="417"/>
      <c r="D101" s="454">
        <f>(D80+D148+D26+D50+D124+I85)*D81</f>
        <v>0</v>
      </c>
      <c r="E101" s="417"/>
      <c r="F101" s="433"/>
      <c r="G101" s="417"/>
      <c r="H101" s="433"/>
      <c r="I101" s="417"/>
      <c r="J101" s="454">
        <f>(J80+J148+E84+J26+J50+J124+O85)*J81</f>
        <v>0</v>
      </c>
      <c r="K101" s="417"/>
      <c r="L101" s="433"/>
      <c r="M101" s="417"/>
      <c r="N101" s="433"/>
      <c r="O101" s="417"/>
      <c r="P101" s="454">
        <f>(P80+P148+K84+P26+P50+P124+U85)*P81</f>
        <v>0</v>
      </c>
      <c r="Q101" s="417"/>
      <c r="R101" s="433"/>
      <c r="S101" s="417"/>
      <c r="T101" s="433"/>
      <c r="U101" s="417"/>
      <c r="V101" s="454">
        <f>(V80+V148+Q84+V26+V50+V124+AA85)*V81</f>
        <v>0</v>
      </c>
      <c r="W101" s="417"/>
      <c r="X101" s="433"/>
      <c r="Y101" s="417"/>
      <c r="Z101" s="433"/>
      <c r="AA101" s="417"/>
      <c r="AB101" s="454">
        <f>(AB80+AB148+W84+AB26+AB50+AB124+AG85)*AB81</f>
        <v>0</v>
      </c>
      <c r="AC101" s="417"/>
      <c r="AD101" s="433"/>
      <c r="AE101" s="417"/>
      <c r="AF101" s="433"/>
      <c r="AG101" s="417"/>
      <c r="AH101" s="454">
        <f>(AH80+AH148+AC84+AH26+AH50+AH124+AM85)*AH81</f>
        <v>0</v>
      </c>
      <c r="AI101" s="417"/>
      <c r="AJ101" s="433"/>
      <c r="AK101" s="417"/>
      <c r="AL101" s="433"/>
      <c r="AM101" s="417"/>
      <c r="AN101" s="454">
        <f>(AN80+AN148+AI84+AN26+AN50+AN124+AS85)*AN81</f>
        <v>0</v>
      </c>
      <c r="AO101" s="417"/>
      <c r="AP101" s="433"/>
      <c r="AQ101" s="417"/>
      <c r="AR101" s="433"/>
      <c r="AS101" s="417"/>
      <c r="AT101" s="454">
        <f>(AT80+AT148+AO84+AT26+AT50+AT124+AY85)*AT81</f>
        <v>0</v>
      </c>
      <c r="AU101" s="417"/>
      <c r="AV101" s="433"/>
      <c r="AW101" s="417"/>
      <c r="AX101" s="433"/>
      <c r="AY101" s="417"/>
      <c r="AZ101" s="454">
        <f>(AZ80+AZ148+AU84+AZ26+AZ50+AZ124+BE85)*AZ81</f>
        <v>0</v>
      </c>
      <c r="BA101" s="417"/>
      <c r="BB101" s="433"/>
      <c r="BC101" s="417"/>
      <c r="BD101" s="433"/>
      <c r="BE101" s="417"/>
      <c r="BF101" s="454">
        <f>(BF80+BF148+BA84+BF26+BF50+BF124+BK85)*BF81</f>
        <v>0</v>
      </c>
      <c r="BG101" s="417"/>
      <c r="BH101" s="433"/>
      <c r="BI101" s="417"/>
      <c r="BJ101" s="433"/>
      <c r="BK101" s="417"/>
      <c r="BL101" s="454">
        <f>(BL80+BL148+BG84+BL26+BL50+BL124+BQ85)*BL81</f>
        <v>0</v>
      </c>
      <c r="BM101" s="417"/>
      <c r="BN101" s="433"/>
      <c r="BO101" s="417"/>
      <c r="BP101" s="433"/>
      <c r="BQ101" s="417"/>
      <c r="BR101" s="454">
        <f>(BR80+BR148+BM84+BR26+BR50+BR124+BW85)*BR81</f>
        <v>0</v>
      </c>
      <c r="BS101" s="417"/>
      <c r="BT101" s="433"/>
      <c r="BU101" s="417"/>
      <c r="BV101" s="433"/>
      <c r="BW101" s="417"/>
      <c r="BX101" s="454">
        <f>(BX80+BX148+BS84+BX26+BX50+BX124+CC85)*BX81</f>
        <v>0</v>
      </c>
      <c r="BY101" s="417"/>
      <c r="BZ101" s="417"/>
      <c r="CA101" s="417"/>
      <c r="CB101" s="433"/>
      <c r="CC101" s="417"/>
      <c r="CD101" s="454">
        <f>(CD80+CD148+BY84+CD26+CD50+CD124+CI85)*CD81</f>
        <v>0</v>
      </c>
      <c r="CE101" s="417"/>
      <c r="CF101" s="433"/>
      <c r="CG101" s="417"/>
      <c r="CH101" s="433"/>
      <c r="CI101" s="417"/>
      <c r="CJ101" s="454">
        <f>(CJ80+CJ148+CE84+CJ26+CJ50+CJ124)*CJ81</f>
        <v>0</v>
      </c>
      <c r="CK101" s="417"/>
      <c r="CL101" s="417"/>
    </row>
    <row r="102" ht="15">
      <c r="A102" s="410">
        <f t="shared" si="1963"/>
        <v>0</v>
      </c>
      <c r="B102" s="417"/>
      <c r="C102" s="417"/>
      <c r="D102" s="454">
        <f>(D80+D147+D27+D51+D125+I86)*D81</f>
        <v>0</v>
      </c>
      <c r="E102" s="417"/>
      <c r="F102" s="433"/>
      <c r="G102" s="417"/>
      <c r="H102" s="433"/>
      <c r="I102" s="417"/>
      <c r="J102" s="454">
        <f>(J80+J147+E85+J27+J51+J125+O86)*J81</f>
        <v>0</v>
      </c>
      <c r="K102" s="417"/>
      <c r="L102" s="433"/>
      <c r="M102" s="417"/>
      <c r="N102" s="433"/>
      <c r="O102" s="417"/>
      <c r="P102" s="454">
        <f>(P80+P147+K85+P27+P51+P125+U86)*P81</f>
        <v>0</v>
      </c>
      <c r="Q102" s="417"/>
      <c r="R102" s="433"/>
      <c r="S102" s="417"/>
      <c r="T102" s="433"/>
      <c r="U102" s="417"/>
      <c r="V102" s="454">
        <f>(V80+V147+Q85+V27+V51+V125+AA86)*V81</f>
        <v>0</v>
      </c>
      <c r="W102" s="417"/>
      <c r="X102" s="433"/>
      <c r="Y102" s="417"/>
      <c r="Z102" s="433"/>
      <c r="AA102" s="417"/>
      <c r="AB102" s="454">
        <f>(AB80+AB147+W85+AB27+AB51+AB125+AG86)*AB81</f>
        <v>0</v>
      </c>
      <c r="AC102" s="417"/>
      <c r="AD102" s="433"/>
      <c r="AE102" s="417"/>
      <c r="AF102" s="433"/>
      <c r="AG102" s="417"/>
      <c r="AH102" s="454">
        <f>(AH80+AH147+AC85+AH27+AH51+AH125+AM86)*AH81</f>
        <v>0</v>
      </c>
      <c r="AI102" s="417"/>
      <c r="AJ102" s="433"/>
      <c r="AK102" s="417"/>
      <c r="AL102" s="433"/>
      <c r="AM102" s="417"/>
      <c r="AN102" s="454">
        <f>(AN80+AN147+AI85+AN27+AN51+AN125+AS86)*AN81</f>
        <v>0</v>
      </c>
      <c r="AO102" s="417"/>
      <c r="AP102" s="433"/>
      <c r="AQ102" s="417"/>
      <c r="AR102" s="433"/>
      <c r="AS102" s="417"/>
      <c r="AT102" s="454">
        <f>(AT80+AT147+AO85+AT27+AT51+AT125+AY86)*AT81</f>
        <v>0</v>
      </c>
      <c r="AU102" s="417"/>
      <c r="AV102" s="433"/>
      <c r="AW102" s="417"/>
      <c r="AX102" s="433"/>
      <c r="AY102" s="417"/>
      <c r="AZ102" s="454">
        <f>(AZ80+AZ147+AU85+AZ27+AZ51+AZ125+BE86)*AZ81</f>
        <v>0</v>
      </c>
      <c r="BA102" s="417"/>
      <c r="BB102" s="433"/>
      <c r="BC102" s="417"/>
      <c r="BD102" s="433"/>
      <c r="BE102" s="417"/>
      <c r="BF102" s="454">
        <f>(BF80+BF147+BA85+BF27+BF51+BF125+BK86)*BF81</f>
        <v>0</v>
      </c>
      <c r="BG102" s="417"/>
      <c r="BH102" s="433"/>
      <c r="BI102" s="417"/>
      <c r="BJ102" s="433"/>
      <c r="BK102" s="417"/>
      <c r="BL102" s="454">
        <f>(BL80+BL147+BG85+BL27+BL51+BL125+BQ86)*BL81</f>
        <v>0</v>
      </c>
      <c r="BM102" s="417"/>
      <c r="BN102" s="433"/>
      <c r="BO102" s="417"/>
      <c r="BP102" s="433"/>
      <c r="BQ102" s="417"/>
      <c r="BR102" s="454">
        <f>(BR80+BR147+BM85+BR27+BR51+BR125+BW86)*BR81</f>
        <v>0</v>
      </c>
      <c r="BS102" s="417"/>
      <c r="BT102" s="433"/>
      <c r="BU102" s="417"/>
      <c r="BV102" s="433"/>
      <c r="BW102" s="417"/>
      <c r="BX102" s="454">
        <f>(BX80+BX147+BS85+BX27+BX51+BX125+CC86)*BX81</f>
        <v>0</v>
      </c>
      <c r="BY102" s="417"/>
      <c r="BZ102" s="417"/>
      <c r="CA102" s="417"/>
      <c r="CB102" s="433"/>
      <c r="CC102" s="417"/>
      <c r="CD102" s="454">
        <f>(CD80+CD147+BY85+CD27+CD51+CD125+CI86)*CD81</f>
        <v>0</v>
      </c>
      <c r="CE102" s="417"/>
      <c r="CF102" s="433"/>
      <c r="CG102" s="417"/>
      <c r="CH102" s="433"/>
      <c r="CI102" s="417"/>
      <c r="CJ102" s="454">
        <f>(CJ80+CJ147+CE85+CJ27+CJ51+CJ125)*CJ81</f>
        <v>0</v>
      </c>
      <c r="CK102" s="417"/>
      <c r="CL102" s="417"/>
    </row>
    <row r="103" ht="15">
      <c r="A103" s="410">
        <f t="shared" si="1963"/>
        <v>0</v>
      </c>
      <c r="B103" s="417"/>
      <c r="C103" s="417"/>
      <c r="D103" s="454">
        <f>(D80+D146+D28+D52+D126+I87)*D81</f>
        <v>0</v>
      </c>
      <c r="E103" s="417"/>
      <c r="F103" s="433"/>
      <c r="G103" s="417"/>
      <c r="H103" s="433"/>
      <c r="I103" s="417"/>
      <c r="J103" s="454">
        <f>(J80+J146+E86+J28+J52+J126+O87)*J81</f>
        <v>0</v>
      </c>
      <c r="K103" s="417"/>
      <c r="L103" s="433"/>
      <c r="M103" s="417"/>
      <c r="N103" s="433"/>
      <c r="O103" s="417"/>
      <c r="P103" s="454">
        <f>(P80+P146+K86+P28+P52+P126+U87)*P81</f>
        <v>0</v>
      </c>
      <c r="Q103" s="417"/>
      <c r="R103" s="433"/>
      <c r="S103" s="417"/>
      <c r="T103" s="433"/>
      <c r="U103" s="417"/>
      <c r="V103" s="454">
        <f>(V80+V146+Q86+V28+V52+V126+AA87)*V81</f>
        <v>0</v>
      </c>
      <c r="W103" s="417"/>
      <c r="X103" s="433"/>
      <c r="Y103" s="417"/>
      <c r="Z103" s="433"/>
      <c r="AA103" s="417"/>
      <c r="AB103" s="454">
        <f>(AB80+AB146+W86+AB28+AB52+AB126+AG87)*AB81</f>
        <v>0</v>
      </c>
      <c r="AC103" s="417"/>
      <c r="AD103" s="433"/>
      <c r="AE103" s="417"/>
      <c r="AF103" s="433"/>
      <c r="AG103" s="417"/>
      <c r="AH103" s="454">
        <f>(AH80+AH146+AC86+AH28+AH52+AH126+AM87)*AH81</f>
        <v>0</v>
      </c>
      <c r="AI103" s="417"/>
      <c r="AJ103" s="433"/>
      <c r="AK103" s="417"/>
      <c r="AL103" s="433"/>
      <c r="AM103" s="417"/>
      <c r="AN103" s="454">
        <f>(AN80+AN146+AI86+AN28+AN52+AN126+AS87)*AN81</f>
        <v>0</v>
      </c>
      <c r="AO103" s="417"/>
      <c r="AP103" s="433"/>
      <c r="AQ103" s="417"/>
      <c r="AR103" s="433"/>
      <c r="AS103" s="417"/>
      <c r="AT103" s="454">
        <f>(AT80+AT146+AO86+AT28+AT52+AT126+AY87)*AT81</f>
        <v>0</v>
      </c>
      <c r="AU103" s="417"/>
      <c r="AV103" s="433"/>
      <c r="AW103" s="417"/>
      <c r="AX103" s="433"/>
      <c r="AY103" s="417"/>
      <c r="AZ103" s="454">
        <f>(AZ80+AZ146+AU86+AZ28+AZ52+AZ126+BE87)*AZ81</f>
        <v>0</v>
      </c>
      <c r="BA103" s="417"/>
      <c r="BB103" s="433"/>
      <c r="BC103" s="417"/>
      <c r="BD103" s="433"/>
      <c r="BE103" s="417"/>
      <c r="BF103" s="454">
        <f>(BF80+BF146+BA86+BF28+BF52+BF126+BK87)*BF81</f>
        <v>0</v>
      </c>
      <c r="BG103" s="417"/>
      <c r="BH103" s="433"/>
      <c r="BI103" s="417"/>
      <c r="BJ103" s="433"/>
      <c r="BK103" s="417"/>
      <c r="BL103" s="454">
        <f>(BL80+BL146+BG86+BL28+BL52+BL126+BQ87)*BL81</f>
        <v>0</v>
      </c>
      <c r="BM103" s="417"/>
      <c r="BN103" s="433"/>
      <c r="BO103" s="417"/>
      <c r="BP103" s="433"/>
      <c r="BQ103" s="417"/>
      <c r="BR103" s="454">
        <f>(BR80+BR146+BM86+BR28+BR52+BR126+BW87)*BR81</f>
        <v>0</v>
      </c>
      <c r="BS103" s="417"/>
      <c r="BT103" s="433"/>
      <c r="BU103" s="417"/>
      <c r="BV103" s="433"/>
      <c r="BW103" s="417"/>
      <c r="BX103" s="454">
        <f>(BX80+BX146+BS86+BX28+BX52+BX126+CC87)*BX81</f>
        <v>0</v>
      </c>
      <c r="BY103" s="417"/>
      <c r="BZ103" s="417"/>
      <c r="CA103" s="417"/>
      <c r="CB103" s="433"/>
      <c r="CC103" s="417"/>
      <c r="CD103" s="454">
        <f>(CD80+CD146+BY86+CD28+CD52+CD126+CI87)*CD81</f>
        <v>0</v>
      </c>
      <c r="CE103" s="417"/>
      <c r="CF103" s="433"/>
      <c r="CG103" s="417"/>
      <c r="CH103" s="433"/>
      <c r="CI103" s="417"/>
      <c r="CJ103" s="454">
        <f>(CJ80+CJ146+CE86+CJ28+CJ52+CJ126)*CJ81</f>
        <v>0</v>
      </c>
      <c r="CK103" s="417"/>
      <c r="CL103" s="417"/>
    </row>
    <row r="104" ht="15">
      <c r="A104" s="410">
        <f t="shared" si="1963"/>
        <v>0</v>
      </c>
      <c r="B104" s="417"/>
      <c r="C104" s="417"/>
      <c r="D104" s="454">
        <f>(D80+D145+D29+D53+D127+I88)*D81</f>
        <v>0</v>
      </c>
      <c r="E104" s="417"/>
      <c r="F104" s="433"/>
      <c r="G104" s="417"/>
      <c r="H104" s="433"/>
      <c r="I104" s="417"/>
      <c r="J104" s="454">
        <f>(J80+J145+E87+J29+J53+J127+O88)*J81</f>
        <v>0</v>
      </c>
      <c r="K104" s="417"/>
      <c r="L104" s="433"/>
      <c r="M104" s="417"/>
      <c r="N104" s="433"/>
      <c r="O104" s="417"/>
      <c r="P104" s="454">
        <f>(P80+P145+K87+P29+P53+P127+U88)*P81</f>
        <v>0</v>
      </c>
      <c r="Q104" s="417"/>
      <c r="R104" s="433"/>
      <c r="S104" s="417"/>
      <c r="T104" s="433"/>
      <c r="U104" s="417"/>
      <c r="V104" s="454">
        <f>(V80+V145+Q87+V29+V53+V127+AA88)*V81</f>
        <v>0</v>
      </c>
      <c r="W104" s="417"/>
      <c r="X104" s="433"/>
      <c r="Y104" s="417"/>
      <c r="Z104" s="433"/>
      <c r="AA104" s="417"/>
      <c r="AB104" s="454">
        <f>(AB80+AB145+W87+AB29+AB53+AB127+AG88)*AB81</f>
        <v>0</v>
      </c>
      <c r="AC104" s="417"/>
      <c r="AD104" s="433"/>
      <c r="AE104" s="417"/>
      <c r="AF104" s="433"/>
      <c r="AG104" s="417"/>
      <c r="AH104" s="454">
        <f>(AH80+AH145+AC87+AH29+AH53+AH127+AM88)*AH81</f>
        <v>0</v>
      </c>
      <c r="AI104" s="417"/>
      <c r="AJ104" s="433"/>
      <c r="AK104" s="417"/>
      <c r="AL104" s="433"/>
      <c r="AM104" s="417"/>
      <c r="AN104" s="454">
        <f>(AN80+AN145+AI87+AN29+AN53+AN127+AS88)*AN81</f>
        <v>0</v>
      </c>
      <c r="AO104" s="417"/>
      <c r="AP104" s="433"/>
      <c r="AQ104" s="417"/>
      <c r="AR104" s="433"/>
      <c r="AS104" s="417"/>
      <c r="AT104" s="454">
        <f>(AT80+AT145+AO87+AT29+AT53+AT127+AY88)*AT81</f>
        <v>0</v>
      </c>
      <c r="AU104" s="417"/>
      <c r="AV104" s="433"/>
      <c r="AW104" s="417"/>
      <c r="AX104" s="433"/>
      <c r="AY104" s="417"/>
      <c r="AZ104" s="454">
        <f>(AZ80+AZ145+AU87+AZ29+AZ53+AZ127+BE88)*AZ81</f>
        <v>0</v>
      </c>
      <c r="BA104" s="417"/>
      <c r="BB104" s="433"/>
      <c r="BC104" s="417"/>
      <c r="BD104" s="433"/>
      <c r="BE104" s="417"/>
      <c r="BF104" s="454">
        <f>(BF80+BF145+BA87+BF29+BF53+BF127+BK88)*BF81</f>
        <v>0</v>
      </c>
      <c r="BG104" s="417"/>
      <c r="BH104" s="433"/>
      <c r="BI104" s="417"/>
      <c r="BJ104" s="433"/>
      <c r="BK104" s="417"/>
      <c r="BL104" s="454">
        <f>(BL80+BL145+BG87+BL29+BL53+BL127+BQ88)*BL81</f>
        <v>0</v>
      </c>
      <c r="BM104" s="417"/>
      <c r="BN104" s="433"/>
      <c r="BO104" s="417"/>
      <c r="BP104" s="433"/>
      <c r="BQ104" s="417"/>
      <c r="BR104" s="454">
        <f>(BR80+BR145+BM87+BR29+BR53+BR127+BW88)*BR81</f>
        <v>0</v>
      </c>
      <c r="BS104" s="417"/>
      <c r="BT104" s="433"/>
      <c r="BU104" s="417"/>
      <c r="BV104" s="433"/>
      <c r="BW104" s="417"/>
      <c r="BX104" s="454">
        <f>(BX80+BX145+BS87+BX29+BX53+BX127+CC88)*BX81</f>
        <v>0</v>
      </c>
      <c r="BY104" s="417"/>
      <c r="BZ104" s="417"/>
      <c r="CA104" s="417"/>
      <c r="CB104" s="433"/>
      <c r="CC104" s="417"/>
      <c r="CD104" s="454">
        <f>(CD80+CD145+BY87+CD29+CD53+CD127+CI88)*CD81</f>
        <v>0</v>
      </c>
      <c r="CE104" s="417"/>
      <c r="CF104" s="433"/>
      <c r="CG104" s="417"/>
      <c r="CH104" s="433"/>
      <c r="CI104" s="417"/>
      <c r="CJ104" s="454">
        <f>(CJ80+CJ145+CE87+CJ29+CJ53+CJ127)*CJ81</f>
        <v>0</v>
      </c>
      <c r="CK104" s="417"/>
      <c r="CL104" s="417"/>
    </row>
    <row r="105" ht="15">
      <c r="A105" s="410">
        <f t="shared" si="1963"/>
        <v>0</v>
      </c>
      <c r="B105" s="417"/>
      <c r="C105" s="417"/>
      <c r="D105" s="454">
        <f>(D80+D144+D30+D54+D128+I89)*D81</f>
        <v>0</v>
      </c>
      <c r="E105" s="417"/>
      <c r="F105" s="433"/>
      <c r="G105" s="417"/>
      <c r="H105" s="433"/>
      <c r="I105" s="417"/>
      <c r="J105" s="454">
        <f>(J80+J144+E88+J30+J54+J128+O89)*J81</f>
        <v>0</v>
      </c>
      <c r="K105" s="417"/>
      <c r="L105" s="433"/>
      <c r="M105" s="417"/>
      <c r="N105" s="433"/>
      <c r="O105" s="417"/>
      <c r="P105" s="454">
        <f>(P80+P144+K88+P30+P54+P128+U89)*P81</f>
        <v>0</v>
      </c>
      <c r="Q105" s="417"/>
      <c r="R105" s="433"/>
      <c r="S105" s="417"/>
      <c r="T105" s="433"/>
      <c r="U105" s="417"/>
      <c r="V105" s="454">
        <f>(V80+V144+Q88+V30+V54+V128+AA89)*V81</f>
        <v>0</v>
      </c>
      <c r="W105" s="417"/>
      <c r="X105" s="433"/>
      <c r="Y105" s="417"/>
      <c r="Z105" s="433"/>
      <c r="AA105" s="417"/>
      <c r="AB105" s="454">
        <f>(AB80+AB144+W88+AB30+AB54+AB128+AG89)*AB81</f>
        <v>0</v>
      </c>
      <c r="AC105" s="417"/>
      <c r="AD105" s="433"/>
      <c r="AE105" s="417"/>
      <c r="AF105" s="433"/>
      <c r="AG105" s="417"/>
      <c r="AH105" s="454">
        <f>(AH80+AH144+AC88+AH30+AH54+AH128+AM89)*AH81</f>
        <v>0</v>
      </c>
      <c r="AI105" s="417"/>
      <c r="AJ105" s="433"/>
      <c r="AK105" s="417"/>
      <c r="AL105" s="433"/>
      <c r="AM105" s="417"/>
      <c r="AN105" s="454">
        <f>(AN80+AN144+AI88+AN30+AN54+AN128+AS89)*AN81</f>
        <v>0</v>
      </c>
      <c r="AO105" s="417"/>
      <c r="AP105" s="433"/>
      <c r="AQ105" s="417"/>
      <c r="AR105" s="433"/>
      <c r="AS105" s="417"/>
      <c r="AT105" s="454">
        <f>(AT80+AT144+AO88+AT30+AT54+AT128+AY89)*AT81</f>
        <v>0</v>
      </c>
      <c r="AU105" s="417"/>
      <c r="AV105" s="433"/>
      <c r="AW105" s="417"/>
      <c r="AX105" s="433"/>
      <c r="AY105" s="417"/>
      <c r="AZ105" s="454">
        <f>(AZ80+AZ144+AU88+AZ30+AZ54+AZ128+BE89)*AZ81</f>
        <v>0</v>
      </c>
      <c r="BA105" s="417"/>
      <c r="BB105" s="433"/>
      <c r="BC105" s="417"/>
      <c r="BD105" s="433"/>
      <c r="BE105" s="417"/>
      <c r="BF105" s="454">
        <f>(BF80+BF144+BA88+BF30+BF54+BF128+BK89)*BF81</f>
        <v>0</v>
      </c>
      <c r="BG105" s="417"/>
      <c r="BH105" s="433"/>
      <c r="BI105" s="417"/>
      <c r="BJ105" s="433"/>
      <c r="BK105" s="417"/>
      <c r="BL105" s="454">
        <f>(BL80+BL144+BG88+BL30+BL54+BL128+BQ89)*BL81</f>
        <v>0</v>
      </c>
      <c r="BM105" s="417"/>
      <c r="BN105" s="433"/>
      <c r="BO105" s="417"/>
      <c r="BP105" s="433"/>
      <c r="BQ105" s="417"/>
      <c r="BR105" s="454">
        <f>(BR80+BR144+BM88+BR30+BR54+BR128+BW89)*BR81</f>
        <v>0</v>
      </c>
      <c r="BS105" s="417"/>
      <c r="BT105" s="433"/>
      <c r="BU105" s="417"/>
      <c r="BV105" s="433"/>
      <c r="BW105" s="417"/>
      <c r="BX105" s="454">
        <f>(BX80+BX144+BS88+BX30+BX54+BX128+CC89)*BX81</f>
        <v>0</v>
      </c>
      <c r="BY105" s="417"/>
      <c r="BZ105" s="417"/>
      <c r="CA105" s="417"/>
      <c r="CB105" s="433"/>
      <c r="CC105" s="417"/>
      <c r="CD105" s="454">
        <f>(CD80+CD144+BY88+CD30+CD54+CD128+CI89)*CD81</f>
        <v>0</v>
      </c>
      <c r="CE105" s="417"/>
      <c r="CF105" s="433"/>
      <c r="CG105" s="417"/>
      <c r="CH105" s="433"/>
      <c r="CI105" s="417"/>
      <c r="CJ105" s="454">
        <f>(CJ80+CJ144+CE88+CJ30+CJ54+CJ128)*CJ81</f>
        <v>0</v>
      </c>
      <c r="CK105" s="417"/>
      <c r="CL105" s="417"/>
    </row>
    <row r="106" ht="15">
      <c r="A106" s="410">
        <f t="shared" si="1963"/>
        <v>0</v>
      </c>
      <c r="B106" s="417"/>
      <c r="C106" s="417"/>
      <c r="D106" s="454">
        <f>(D80+D143+D31+D55+D129+I90)*D81</f>
        <v>0</v>
      </c>
      <c r="E106" s="417"/>
      <c r="F106" s="433"/>
      <c r="G106" s="417"/>
      <c r="H106" s="433"/>
      <c r="I106" s="417"/>
      <c r="J106" s="454">
        <f>(J80+J143+E89+J31+J55+J129+O90)*J81</f>
        <v>0</v>
      </c>
      <c r="K106" s="417"/>
      <c r="L106" s="433"/>
      <c r="M106" s="417"/>
      <c r="N106" s="433"/>
      <c r="O106" s="417"/>
      <c r="P106" s="454">
        <f>(P80+P143+K89+P31+P55+P129+U90)*P81</f>
        <v>0</v>
      </c>
      <c r="Q106" s="417"/>
      <c r="R106" s="433"/>
      <c r="S106" s="417"/>
      <c r="T106" s="433"/>
      <c r="U106" s="417"/>
      <c r="V106" s="454">
        <f>(V80+V143+Q89+V31+V55+V129+AA90)*V81</f>
        <v>0</v>
      </c>
      <c r="W106" s="417"/>
      <c r="X106" s="433"/>
      <c r="Y106" s="417"/>
      <c r="Z106" s="433"/>
      <c r="AA106" s="417"/>
      <c r="AB106" s="454">
        <f>(AB80+AB143+W89+AB31+AB55+AB129+AG90)*AB81</f>
        <v>0</v>
      </c>
      <c r="AC106" s="417"/>
      <c r="AD106" s="433"/>
      <c r="AE106" s="417"/>
      <c r="AF106" s="433"/>
      <c r="AG106" s="417"/>
      <c r="AH106" s="454">
        <f>(AH80+AH143+AC89+AH31+AH55+AH129+AM90)*AH81</f>
        <v>0</v>
      </c>
      <c r="AI106" s="417"/>
      <c r="AJ106" s="433"/>
      <c r="AK106" s="417"/>
      <c r="AL106" s="433"/>
      <c r="AM106" s="417"/>
      <c r="AN106" s="454">
        <f>(AN80+AN143+AI89+AN31+AN55+AN129+AS90)*AN81</f>
        <v>0</v>
      </c>
      <c r="AO106" s="417"/>
      <c r="AP106" s="433"/>
      <c r="AQ106" s="417"/>
      <c r="AR106" s="433"/>
      <c r="AS106" s="417"/>
      <c r="AT106" s="454">
        <f>(AT80+AT143+AO89+AT31+AT55+AT129+AY90)*AT81</f>
        <v>0</v>
      </c>
      <c r="AU106" s="417"/>
      <c r="AV106" s="433"/>
      <c r="AW106" s="417"/>
      <c r="AX106" s="433"/>
      <c r="AY106" s="417"/>
      <c r="AZ106" s="454">
        <f>(AZ80+AZ143+AU89+AZ31+AZ55+AZ129+BE90)*AZ81</f>
        <v>0</v>
      </c>
      <c r="BA106" s="417"/>
      <c r="BB106" s="433"/>
      <c r="BC106" s="417"/>
      <c r="BD106" s="433"/>
      <c r="BE106" s="417"/>
      <c r="BF106" s="454">
        <f>(BF80+BF143+BA89+BF31+BF55+BF129+BK90)*BF81</f>
        <v>0</v>
      </c>
      <c r="BG106" s="417"/>
      <c r="BH106" s="433"/>
      <c r="BI106" s="417"/>
      <c r="BJ106" s="433"/>
      <c r="BK106" s="417"/>
      <c r="BL106" s="454">
        <f>(BL80+BL143+BG89+BL31+BL55+BL129+BQ90)*BL81</f>
        <v>0</v>
      </c>
      <c r="BM106" s="417"/>
      <c r="BN106" s="433"/>
      <c r="BO106" s="417"/>
      <c r="BP106" s="433"/>
      <c r="BQ106" s="417"/>
      <c r="BR106" s="454">
        <f>(BR80+BR143+BM89+BR31+BR55+BR129+BW90)*BR81</f>
        <v>0</v>
      </c>
      <c r="BS106" s="417"/>
      <c r="BT106" s="433"/>
      <c r="BU106" s="417"/>
      <c r="BV106" s="433"/>
      <c r="BW106" s="417"/>
      <c r="BX106" s="454">
        <f>(BX80+BX143+BS89+BX31+BX55+BX129+CC90)*BX81</f>
        <v>0</v>
      </c>
      <c r="BY106" s="417"/>
      <c r="BZ106" s="417"/>
      <c r="CA106" s="417"/>
      <c r="CB106" s="433"/>
      <c r="CC106" s="417"/>
      <c r="CD106" s="454">
        <f>(CD80+CD143+BY89+CD31+CD55+CD129+CI90)*CD81</f>
        <v>0</v>
      </c>
      <c r="CE106" s="417"/>
      <c r="CF106" s="433"/>
      <c r="CG106" s="417"/>
      <c r="CH106" s="433"/>
      <c r="CI106" s="417"/>
      <c r="CJ106" s="454">
        <f>(CJ80+CJ143+CE89+CJ31+CJ55+CJ129)*CJ81</f>
        <v>0</v>
      </c>
      <c r="CK106" s="417"/>
      <c r="CL106" s="417"/>
    </row>
    <row r="107" ht="15">
      <c r="A107" s="410">
        <f t="shared" si="1963"/>
        <v>0</v>
      </c>
      <c r="B107" s="417"/>
      <c r="C107" s="417"/>
      <c r="D107" s="454">
        <f>(D80+D142+D32+D56+D130+I91)*D81</f>
        <v>0</v>
      </c>
      <c r="E107" s="417"/>
      <c r="F107" s="433"/>
      <c r="G107" s="417"/>
      <c r="H107" s="433"/>
      <c r="I107" s="417"/>
      <c r="J107" s="454">
        <f>(J80+J142+E90+J32+J56+J130+O91)*J81</f>
        <v>0</v>
      </c>
      <c r="K107" s="417"/>
      <c r="L107" s="433"/>
      <c r="M107" s="417"/>
      <c r="N107" s="433"/>
      <c r="O107" s="417"/>
      <c r="P107" s="454">
        <f>(P80+P142+K90+P32+P56+P130+U91)*P81</f>
        <v>0</v>
      </c>
      <c r="Q107" s="417"/>
      <c r="R107" s="433"/>
      <c r="S107" s="417"/>
      <c r="T107" s="433"/>
      <c r="U107" s="417"/>
      <c r="V107" s="454">
        <f>(V80+V142+Q90+V32+V56+V130+AA91)*V81</f>
        <v>0</v>
      </c>
      <c r="W107" s="417"/>
      <c r="X107" s="433"/>
      <c r="Y107" s="417"/>
      <c r="Z107" s="433"/>
      <c r="AA107" s="417"/>
      <c r="AB107" s="454">
        <f>(AB80+AB142+W90+AB32+AB56+AB130+AG91)*AB81</f>
        <v>0</v>
      </c>
      <c r="AC107" s="417"/>
      <c r="AD107" s="433"/>
      <c r="AE107" s="417"/>
      <c r="AF107" s="433"/>
      <c r="AG107" s="417"/>
      <c r="AH107" s="454">
        <f>(AH80+AH142+AC90+AH32+AH56+AH130+AM91)*AH81</f>
        <v>0</v>
      </c>
      <c r="AI107" s="417"/>
      <c r="AJ107" s="433"/>
      <c r="AK107" s="417"/>
      <c r="AL107" s="433"/>
      <c r="AM107" s="417"/>
      <c r="AN107" s="454">
        <f>(AN80+AN142+AI90+AN32+AN56+AN130+AS91)*AN81</f>
        <v>0</v>
      </c>
      <c r="AO107" s="417"/>
      <c r="AP107" s="433"/>
      <c r="AQ107" s="417"/>
      <c r="AR107" s="433"/>
      <c r="AS107" s="417"/>
      <c r="AT107" s="454">
        <f>(AT80+AT142+AO90+AT32+AT56+AT130+AY91)*AT81</f>
        <v>0</v>
      </c>
      <c r="AU107" s="417"/>
      <c r="AV107" s="433"/>
      <c r="AW107" s="417"/>
      <c r="AX107" s="433"/>
      <c r="AY107" s="417"/>
      <c r="AZ107" s="454">
        <f>(AZ80+AZ142+AU90+AZ32+AZ56+AZ130+BE91)*AZ81</f>
        <v>0</v>
      </c>
      <c r="BA107" s="417"/>
      <c r="BB107" s="433"/>
      <c r="BC107" s="417"/>
      <c r="BD107" s="433"/>
      <c r="BE107" s="417"/>
      <c r="BF107" s="454">
        <f>(BF80+BF142+BA90+BF32+BF56+BF130+BK91)*BF81</f>
        <v>0</v>
      </c>
      <c r="BG107" s="417"/>
      <c r="BH107" s="433"/>
      <c r="BI107" s="417"/>
      <c r="BJ107" s="433"/>
      <c r="BK107" s="417"/>
      <c r="BL107" s="454">
        <f>(BL80+BL142+BG90+BL32+BL56+BL130+BQ91)*BL81</f>
        <v>0</v>
      </c>
      <c r="BM107" s="417"/>
      <c r="BN107" s="433"/>
      <c r="BO107" s="417"/>
      <c r="BP107" s="433"/>
      <c r="BQ107" s="417"/>
      <c r="BR107" s="454">
        <f>(BR80+BR142+BM90+BR32+BR56+BR130+BW91)*BR81</f>
        <v>0</v>
      </c>
      <c r="BS107" s="417"/>
      <c r="BT107" s="433"/>
      <c r="BU107" s="417"/>
      <c r="BV107" s="433"/>
      <c r="BW107" s="417"/>
      <c r="BX107" s="454">
        <f>(BX80+BX142+BS90+BX32+BX56+BX130+CC91)*BX81</f>
        <v>0</v>
      </c>
      <c r="BY107" s="417"/>
      <c r="BZ107" s="417"/>
      <c r="CA107" s="417"/>
      <c r="CB107" s="433"/>
      <c r="CC107" s="417"/>
      <c r="CD107" s="454">
        <f>(CD80+CD142+BY90+CD32+CD56+CD130+CI91)*CD81</f>
        <v>0</v>
      </c>
      <c r="CE107" s="417"/>
      <c r="CF107" s="433"/>
      <c r="CG107" s="417"/>
      <c r="CH107" s="433"/>
      <c r="CI107" s="417"/>
      <c r="CJ107" s="454">
        <f>(CJ80+CJ142+CE90+CJ32+CJ56+CJ130)*CJ81</f>
        <v>0</v>
      </c>
      <c r="CK107" s="417"/>
      <c r="CL107" s="417"/>
    </row>
    <row r="108" ht="15">
      <c r="A108" s="410">
        <f t="shared" si="1963"/>
        <v>0</v>
      </c>
      <c r="B108" s="417"/>
      <c r="C108" s="417"/>
      <c r="D108" s="454">
        <f>(D80+D141+D33+D57+D131+I92)*D81</f>
        <v>0</v>
      </c>
      <c r="E108" s="417"/>
      <c r="F108" s="433"/>
      <c r="G108" s="417"/>
      <c r="H108" s="433"/>
      <c r="I108" s="417"/>
      <c r="J108" s="454">
        <f>(J80+J141+E91+J33+J57+J131+O92)*J81</f>
        <v>0</v>
      </c>
      <c r="K108" s="417"/>
      <c r="L108" s="433"/>
      <c r="M108" s="417"/>
      <c r="N108" s="433"/>
      <c r="O108" s="417"/>
      <c r="P108" s="454">
        <f>(P80+P141+K91+P33+P57+P131+U92)*P81</f>
        <v>0</v>
      </c>
      <c r="Q108" s="417"/>
      <c r="R108" s="433"/>
      <c r="S108" s="417"/>
      <c r="T108" s="433"/>
      <c r="U108" s="417"/>
      <c r="V108" s="454">
        <f>(V80+V141+Q91+V33+V57+V131+AA92)*V81</f>
        <v>0</v>
      </c>
      <c r="W108" s="417"/>
      <c r="X108" s="433"/>
      <c r="Y108" s="417"/>
      <c r="Z108" s="433"/>
      <c r="AA108" s="417"/>
      <c r="AB108" s="454">
        <f>(AB80+AB141+W91+AB33+AB57+AB131+AG92)*AB81</f>
        <v>0</v>
      </c>
      <c r="AC108" s="417"/>
      <c r="AD108" s="433"/>
      <c r="AE108" s="417"/>
      <c r="AF108" s="433"/>
      <c r="AG108" s="417"/>
      <c r="AH108" s="454">
        <f>(AH80+AH141+AC91+AH33+AH57+AH131+AM92)*AH81</f>
        <v>0</v>
      </c>
      <c r="AI108" s="417"/>
      <c r="AJ108" s="433"/>
      <c r="AK108" s="417"/>
      <c r="AL108" s="433"/>
      <c r="AM108" s="417"/>
      <c r="AN108" s="454">
        <f>(AN80+AN141+AI91+AN33+AN57+AN131+AS92)*AN81</f>
        <v>0</v>
      </c>
      <c r="AO108" s="417"/>
      <c r="AP108" s="433"/>
      <c r="AQ108" s="417"/>
      <c r="AR108" s="433"/>
      <c r="AS108" s="417"/>
      <c r="AT108" s="454">
        <f>(AT80+AT141+AO91+AT33+AT57+AT131+AY92)*AT81</f>
        <v>0</v>
      </c>
      <c r="AU108" s="417"/>
      <c r="AV108" s="433"/>
      <c r="AW108" s="417"/>
      <c r="AX108" s="433"/>
      <c r="AY108" s="417"/>
      <c r="AZ108" s="454">
        <f>(AZ80+AZ141+AU91+AZ33+AZ57+AZ131+BE92)*AZ81</f>
        <v>0</v>
      </c>
      <c r="BA108" s="417"/>
      <c r="BB108" s="433"/>
      <c r="BC108" s="417"/>
      <c r="BD108" s="433"/>
      <c r="BE108" s="417"/>
      <c r="BF108" s="454">
        <f>(BF80+BF141+BA91+BF33+BF57+BF131+BK92)*BF81</f>
        <v>0</v>
      </c>
      <c r="BG108" s="417"/>
      <c r="BH108" s="433"/>
      <c r="BI108" s="417"/>
      <c r="BJ108" s="433"/>
      <c r="BK108" s="417"/>
      <c r="BL108" s="454">
        <f>(BL80+BL141+BG91+BL33+BL57+BL131+BQ92)*BL81</f>
        <v>0</v>
      </c>
      <c r="BM108" s="417"/>
      <c r="BN108" s="433"/>
      <c r="BO108" s="417"/>
      <c r="BP108" s="433"/>
      <c r="BQ108" s="417"/>
      <c r="BR108" s="454">
        <f>(BR80+BR141+BM91+BR33+BR57+BR131+BW92)*BR81</f>
        <v>0</v>
      </c>
      <c r="BS108" s="417"/>
      <c r="BT108" s="433"/>
      <c r="BU108" s="417"/>
      <c r="BV108" s="433"/>
      <c r="BW108" s="417"/>
      <c r="BX108" s="454">
        <f>(BX80+BX141+BS91+BX33+BX57+BX131+CC92)*BX81</f>
        <v>0</v>
      </c>
      <c r="BY108" s="417"/>
      <c r="BZ108" s="417"/>
      <c r="CA108" s="417"/>
      <c r="CB108" s="433"/>
      <c r="CC108" s="417"/>
      <c r="CD108" s="454">
        <f>(CD80+CD141+BY91+CD33+CD57+CD131+CI92)*CD81</f>
        <v>0</v>
      </c>
      <c r="CE108" s="417"/>
      <c r="CF108" s="433"/>
      <c r="CG108" s="417"/>
      <c r="CH108" s="433"/>
      <c r="CI108" s="417"/>
      <c r="CJ108" s="454">
        <f>(CJ80+CJ141+CE91+CJ33+CJ57+CJ131)*CJ81</f>
        <v>0</v>
      </c>
      <c r="CK108" s="417"/>
      <c r="CL108" s="417"/>
    </row>
    <row r="109" ht="15">
      <c r="A109" s="410">
        <f t="shared" si="1963"/>
        <v>0</v>
      </c>
      <c r="B109" s="417"/>
      <c r="C109" s="417"/>
      <c r="D109" s="454">
        <f>(D80+D140+D34+D58+D132+I93)*D81</f>
        <v>0</v>
      </c>
      <c r="E109" s="417"/>
      <c r="F109" s="433"/>
      <c r="G109" s="417"/>
      <c r="H109" s="433"/>
      <c r="I109" s="417"/>
      <c r="J109" s="454">
        <f>(J80+J140+E92+J34+J58+J132+O93)*J81</f>
        <v>0</v>
      </c>
      <c r="K109" s="417"/>
      <c r="L109" s="433"/>
      <c r="M109" s="417"/>
      <c r="N109" s="433"/>
      <c r="O109" s="417"/>
      <c r="P109" s="454">
        <f>(P80+P140+K92+P34+P58+P132+U93)*P81</f>
        <v>0</v>
      </c>
      <c r="Q109" s="417"/>
      <c r="R109" s="433"/>
      <c r="S109" s="417"/>
      <c r="T109" s="433"/>
      <c r="U109" s="417"/>
      <c r="V109" s="454">
        <f>(V80+V140+Q92+V34+V58+V132+AA93)*V81</f>
        <v>0</v>
      </c>
      <c r="W109" s="417"/>
      <c r="X109" s="433"/>
      <c r="Y109" s="417"/>
      <c r="Z109" s="433"/>
      <c r="AA109" s="417"/>
      <c r="AB109" s="454">
        <f>(AB80+AB140+W92+AB34+AB58+AB132+AG93)*AB81</f>
        <v>0</v>
      </c>
      <c r="AC109" s="417"/>
      <c r="AD109" s="433"/>
      <c r="AE109" s="417"/>
      <c r="AF109" s="433"/>
      <c r="AG109" s="417"/>
      <c r="AH109" s="454">
        <f>(AH80+AH140+AC92+AH34+AH58+AH132+AM93)*AH81</f>
        <v>0</v>
      </c>
      <c r="AI109" s="417"/>
      <c r="AJ109" s="433"/>
      <c r="AK109" s="417"/>
      <c r="AL109" s="433"/>
      <c r="AM109" s="417"/>
      <c r="AN109" s="454">
        <f>(AN80+AN140+AI92+AN34+AN58+AN132+AS93)*AN81</f>
        <v>0</v>
      </c>
      <c r="AO109" s="417"/>
      <c r="AP109" s="433"/>
      <c r="AQ109" s="417"/>
      <c r="AR109" s="433"/>
      <c r="AS109" s="417"/>
      <c r="AT109" s="454">
        <f>(AT80+AT140+AO92+AT34+AT58+AT132+AY93)*AT81</f>
        <v>0</v>
      </c>
      <c r="AU109" s="417"/>
      <c r="AV109" s="433"/>
      <c r="AW109" s="417"/>
      <c r="AX109" s="433"/>
      <c r="AY109" s="417"/>
      <c r="AZ109" s="454">
        <f>(AZ80+AZ140+AU92+AZ34+AZ58+AZ132+BE93)*AZ81</f>
        <v>0</v>
      </c>
      <c r="BA109" s="417"/>
      <c r="BB109" s="433"/>
      <c r="BC109" s="417"/>
      <c r="BD109" s="433"/>
      <c r="BE109" s="417"/>
      <c r="BF109" s="454">
        <f>(BF80+BF140+BA92+BF34+BF58+BF132+BK93)*BF81</f>
        <v>0</v>
      </c>
      <c r="BG109" s="417"/>
      <c r="BH109" s="433"/>
      <c r="BI109" s="417"/>
      <c r="BJ109" s="433"/>
      <c r="BK109" s="417"/>
      <c r="BL109" s="454">
        <f>(BL80+BL140+BG92+BL34+BL58+BL132+BQ93)*BL81</f>
        <v>0</v>
      </c>
      <c r="BM109" s="417"/>
      <c r="BN109" s="433"/>
      <c r="BO109" s="417"/>
      <c r="BP109" s="433"/>
      <c r="BQ109" s="417"/>
      <c r="BR109" s="454">
        <f>(BR80+BR140+BM92+BR34+BR58+BR132+BW93)*BR81</f>
        <v>0</v>
      </c>
      <c r="BS109" s="417"/>
      <c r="BT109" s="433"/>
      <c r="BU109" s="417"/>
      <c r="BV109" s="433"/>
      <c r="BW109" s="417"/>
      <c r="BX109" s="454">
        <f>(BX80+BX140+BS92+BX34+BX58+BX132+CC93)*BX81</f>
        <v>0</v>
      </c>
      <c r="BY109" s="417"/>
      <c r="BZ109" s="417"/>
      <c r="CA109" s="417"/>
      <c r="CB109" s="433"/>
      <c r="CC109" s="417"/>
      <c r="CD109" s="454">
        <f>(CD80+CD140+BY92+CD34+CD58+CD132+CI93)*CD81</f>
        <v>0</v>
      </c>
      <c r="CE109" s="417"/>
      <c r="CF109" s="433"/>
      <c r="CG109" s="417"/>
      <c r="CH109" s="433"/>
      <c r="CI109" s="417"/>
      <c r="CJ109" s="454">
        <f>(CJ80+CJ140+CE92+CJ34+CJ58+CJ132)*CJ81</f>
        <v>0</v>
      </c>
      <c r="CK109" s="417"/>
      <c r="CL109" s="417"/>
    </row>
    <row r="110" ht="15">
      <c r="A110" s="410">
        <f t="shared" si="1963"/>
        <v>0</v>
      </c>
      <c r="B110" s="417"/>
      <c r="C110" s="417"/>
      <c r="D110" s="454">
        <f>(D80+D139+D35+D59+D133+I94)*D81</f>
        <v>0</v>
      </c>
      <c r="E110" s="417"/>
      <c r="F110" s="433"/>
      <c r="G110" s="417"/>
      <c r="H110" s="433"/>
      <c r="I110" s="417"/>
      <c r="J110" s="454">
        <f>(J80+J139+E93+J35+J59+J133+O94)*J81</f>
        <v>0</v>
      </c>
      <c r="K110" s="417"/>
      <c r="L110" s="433"/>
      <c r="M110" s="417"/>
      <c r="N110" s="433"/>
      <c r="O110" s="417"/>
      <c r="P110" s="454">
        <f>(P80+P139+K93+P35+P59+P133+U94)*P81</f>
        <v>0</v>
      </c>
      <c r="Q110" s="417"/>
      <c r="R110" s="433"/>
      <c r="S110" s="417"/>
      <c r="T110" s="433"/>
      <c r="U110" s="417"/>
      <c r="V110" s="454">
        <f>(V80+V139+Q93+V35+V59+V133+AA94)*V81</f>
        <v>0</v>
      </c>
      <c r="W110" s="417"/>
      <c r="X110" s="433"/>
      <c r="Y110" s="417"/>
      <c r="Z110" s="433"/>
      <c r="AA110" s="417"/>
      <c r="AB110" s="454">
        <f>(AB80+AB139+W93+AB35+AB59+AB133+AG94)*AB81</f>
        <v>0</v>
      </c>
      <c r="AC110" s="417"/>
      <c r="AD110" s="433"/>
      <c r="AE110" s="417"/>
      <c r="AF110" s="433"/>
      <c r="AG110" s="417"/>
      <c r="AH110" s="454">
        <f>(AH80+AH139+AC93+AH35+AH59+AH133+AM94)*AH81</f>
        <v>0</v>
      </c>
      <c r="AI110" s="417"/>
      <c r="AJ110" s="433"/>
      <c r="AK110" s="417"/>
      <c r="AL110" s="433"/>
      <c r="AM110" s="417"/>
      <c r="AN110" s="454">
        <f>(AN80+AN139+AI93+AN35+AN59+AN133+AS94)*AN81</f>
        <v>0</v>
      </c>
      <c r="AO110" s="417"/>
      <c r="AP110" s="433"/>
      <c r="AQ110" s="417"/>
      <c r="AR110" s="433"/>
      <c r="AS110" s="417"/>
      <c r="AT110" s="454">
        <f>(AT80+AT139+AO93+AT35+AT59+AT133+AY94)*AT81</f>
        <v>0</v>
      </c>
      <c r="AU110" s="417"/>
      <c r="AV110" s="433"/>
      <c r="AW110" s="417"/>
      <c r="AX110" s="433"/>
      <c r="AY110" s="417"/>
      <c r="AZ110" s="454">
        <f>(AZ80+AZ139+AU93+AZ35+AZ59+AZ133+BE94)*AZ81</f>
        <v>0</v>
      </c>
      <c r="BA110" s="417"/>
      <c r="BB110" s="433"/>
      <c r="BC110" s="417"/>
      <c r="BD110" s="433"/>
      <c r="BE110" s="417"/>
      <c r="BF110" s="454">
        <f>(BF80+BF139+BA93+BF35+BF59+BF133+BK94)*BF81</f>
        <v>0</v>
      </c>
      <c r="BG110" s="417"/>
      <c r="BH110" s="433"/>
      <c r="BI110" s="417"/>
      <c r="BJ110" s="433"/>
      <c r="BK110" s="417"/>
      <c r="BL110" s="454">
        <f>(BL80+BL139+BG93+BL35+BL59+BL133+BQ94)*BL81</f>
        <v>0</v>
      </c>
      <c r="BM110" s="417"/>
      <c r="BN110" s="433"/>
      <c r="BO110" s="417"/>
      <c r="BP110" s="433"/>
      <c r="BQ110" s="417"/>
      <c r="BR110" s="454">
        <f>(BR80+BR139+BM93+BR35+BR59+BR133+BW94)*BR81</f>
        <v>0</v>
      </c>
      <c r="BS110" s="417"/>
      <c r="BT110" s="433"/>
      <c r="BU110" s="417"/>
      <c r="BV110" s="433"/>
      <c r="BW110" s="417"/>
      <c r="BX110" s="454">
        <f>(BX80+BX139+BS93+BX35+BX59+BX133+CC94)*BX81</f>
        <v>0</v>
      </c>
      <c r="BY110" s="417"/>
      <c r="BZ110" s="417"/>
      <c r="CA110" s="417"/>
      <c r="CB110" s="433"/>
      <c r="CC110" s="417"/>
      <c r="CD110" s="454">
        <f>(CD80+CD139+BY93+CD35+CD59+CD133+CI94)*CD81</f>
        <v>0</v>
      </c>
      <c r="CE110" s="417"/>
      <c r="CF110" s="433"/>
      <c r="CG110" s="417"/>
      <c r="CH110" s="433"/>
      <c r="CI110" s="417"/>
      <c r="CJ110" s="454">
        <f>(CJ80+CJ139+CE93+CJ35+CJ59+CJ133)*CJ81</f>
        <v>0</v>
      </c>
      <c r="CK110" s="417"/>
      <c r="CL110" s="417"/>
    </row>
    <row r="111" ht="15">
      <c r="A111" s="410">
        <f t="shared" si="1963"/>
        <v>0</v>
      </c>
      <c r="B111" s="417"/>
      <c r="C111" s="417"/>
      <c r="D111" s="454">
        <f>(D80+D138+D36+D60+D134+I95)*D81</f>
        <v>0</v>
      </c>
      <c r="E111" s="417"/>
      <c r="F111" s="433"/>
      <c r="G111" s="417"/>
      <c r="H111" s="433"/>
      <c r="I111" s="417"/>
      <c r="J111" s="454">
        <f>(J80+J138+E94+J36+J60+J134+O95)*J81</f>
        <v>0</v>
      </c>
      <c r="K111" s="417"/>
      <c r="L111" s="433"/>
      <c r="M111" s="417"/>
      <c r="N111" s="433"/>
      <c r="O111" s="417"/>
      <c r="P111" s="454">
        <f>(P80+P138+K94+P36+P60+P134+U95)*P81</f>
        <v>0</v>
      </c>
      <c r="Q111" s="417"/>
      <c r="R111" s="433"/>
      <c r="S111" s="417"/>
      <c r="T111" s="433"/>
      <c r="U111" s="417"/>
      <c r="V111" s="454">
        <f>(V80+V138+Q94+V36+V60+V134+AA95)*V81</f>
        <v>0</v>
      </c>
      <c r="W111" s="417"/>
      <c r="X111" s="433"/>
      <c r="Y111" s="417"/>
      <c r="Z111" s="433"/>
      <c r="AA111" s="417"/>
      <c r="AB111" s="454">
        <f>(AB80+AB138+W94+AB36+AB60+AB134+AG95)*AB81</f>
        <v>0</v>
      </c>
      <c r="AC111" s="417"/>
      <c r="AD111" s="433"/>
      <c r="AE111" s="417"/>
      <c r="AF111" s="433"/>
      <c r="AG111" s="417"/>
      <c r="AH111" s="454">
        <f>(AH80+AH138+AC94+AH36+AH60+AH134+AM95)*AH81</f>
        <v>0</v>
      </c>
      <c r="AI111" s="417"/>
      <c r="AJ111" s="433"/>
      <c r="AK111" s="417"/>
      <c r="AL111" s="433"/>
      <c r="AM111" s="417"/>
      <c r="AN111" s="454">
        <f>(AN80+AN138+AI94+AN36+AN60+AN134+AS95)*AN81</f>
        <v>0</v>
      </c>
      <c r="AO111" s="417"/>
      <c r="AP111" s="433"/>
      <c r="AQ111" s="417"/>
      <c r="AR111" s="433"/>
      <c r="AS111" s="417"/>
      <c r="AT111" s="454">
        <f>(AT80+AT138+AO94+AT36+AT60+AT134+AY95)*AT81</f>
        <v>0</v>
      </c>
      <c r="AU111" s="417"/>
      <c r="AV111" s="433"/>
      <c r="AW111" s="417"/>
      <c r="AX111" s="433"/>
      <c r="AY111" s="417"/>
      <c r="AZ111" s="454">
        <f>(AZ80+AZ138+AU94+AZ36+AZ60+AZ134+BE95)*AZ81</f>
        <v>0</v>
      </c>
      <c r="BA111" s="417"/>
      <c r="BB111" s="433"/>
      <c r="BC111" s="417"/>
      <c r="BD111" s="433"/>
      <c r="BE111" s="417"/>
      <c r="BF111" s="454">
        <f>(BF80+BF138+BA94+BF36+BF60+BF134+BK95)*BF81</f>
        <v>0</v>
      </c>
      <c r="BG111" s="417"/>
      <c r="BH111" s="433"/>
      <c r="BI111" s="417"/>
      <c r="BJ111" s="433"/>
      <c r="BK111" s="417"/>
      <c r="BL111" s="454">
        <f>(BL80+BL138+BG94+BL36+BL60+BL134+BQ95)*BL81</f>
        <v>0</v>
      </c>
      <c r="BM111" s="417"/>
      <c r="BN111" s="433"/>
      <c r="BO111" s="417"/>
      <c r="BP111" s="433"/>
      <c r="BQ111" s="417"/>
      <c r="BR111" s="454">
        <f>(BR80+BR138+BM94+BR36+BR60+BR134+BW95)*BR81</f>
        <v>0</v>
      </c>
      <c r="BS111" s="417"/>
      <c r="BT111" s="433"/>
      <c r="BU111" s="417"/>
      <c r="BV111" s="433"/>
      <c r="BW111" s="417"/>
      <c r="BX111" s="454">
        <f>(BX80+BX138+BS94+BX36+BX60+BX134+CC95)*BX81</f>
        <v>0</v>
      </c>
      <c r="BY111" s="417"/>
      <c r="BZ111" s="417"/>
      <c r="CA111" s="417"/>
      <c r="CB111" s="433"/>
      <c r="CC111" s="417"/>
      <c r="CD111" s="454">
        <f>(CD80+CD138+BY94+CD36+CD60+CD134+CI95)*CD81</f>
        <v>0</v>
      </c>
      <c r="CE111" s="417"/>
      <c r="CF111" s="433"/>
      <c r="CG111" s="417"/>
      <c r="CH111" s="433"/>
      <c r="CI111" s="417"/>
      <c r="CJ111" s="454">
        <f>(CJ80+CJ138+CE94+CJ36+CJ60+CJ134)*CJ81</f>
        <v>0</v>
      </c>
      <c r="CK111" s="417"/>
      <c r="CL111" s="417"/>
    </row>
    <row r="112" ht="15">
      <c r="A112" s="410">
        <f t="shared" si="1963"/>
        <v>0</v>
      </c>
      <c r="B112" s="417"/>
      <c r="C112" s="417"/>
      <c r="D112" s="478">
        <f>(D80+D137+D37+D61+D135+I96)*D81</f>
        <v>0</v>
      </c>
      <c r="E112" s="417"/>
      <c r="F112" s="433"/>
      <c r="G112" s="417"/>
      <c r="H112" s="433"/>
      <c r="I112" s="417"/>
      <c r="J112" s="478">
        <f>(J80+J137+E95+J37+J61+J135+O96)*J81</f>
        <v>0</v>
      </c>
      <c r="K112" s="417"/>
      <c r="L112" s="433"/>
      <c r="M112" s="417"/>
      <c r="N112" s="433"/>
      <c r="O112" s="417"/>
      <c r="P112" s="478">
        <f>(P80+P137+K95+P37+P61+P135+U96)*P81</f>
        <v>0</v>
      </c>
      <c r="Q112" s="417"/>
      <c r="R112" s="433"/>
      <c r="S112" s="417"/>
      <c r="T112" s="433"/>
      <c r="U112" s="417"/>
      <c r="V112" s="478">
        <f>(V80+V137+Q95+V37+V61+V135+AA96)*V81</f>
        <v>0</v>
      </c>
      <c r="W112" s="417"/>
      <c r="X112" s="433"/>
      <c r="Y112" s="417"/>
      <c r="Z112" s="433"/>
      <c r="AA112" s="417"/>
      <c r="AB112" s="478">
        <f>(AB80+AB137+W95+AB37+AB61+AB135+AG96)*AB81</f>
        <v>0</v>
      </c>
      <c r="AC112" s="417"/>
      <c r="AD112" s="433"/>
      <c r="AE112" s="417"/>
      <c r="AF112" s="433"/>
      <c r="AG112" s="417"/>
      <c r="AH112" s="478">
        <f>(AH80+AH137+AC95+AH37+AH61+AH135+AM96)*AH81</f>
        <v>0</v>
      </c>
      <c r="AI112" s="417"/>
      <c r="AJ112" s="433"/>
      <c r="AK112" s="417"/>
      <c r="AL112" s="433"/>
      <c r="AM112" s="417"/>
      <c r="AN112" s="478">
        <f>(AN80+AN137+AI95+AN37+AN61+AN135+AS96)*AN81</f>
        <v>0</v>
      </c>
      <c r="AO112" s="417"/>
      <c r="AP112" s="433"/>
      <c r="AQ112" s="417"/>
      <c r="AR112" s="433"/>
      <c r="AS112" s="417"/>
      <c r="AT112" s="478">
        <f>(AT80+AT137+AO95+AT37+AT61+AT135+AY96)*AT81</f>
        <v>0</v>
      </c>
      <c r="AU112" s="417"/>
      <c r="AV112" s="433"/>
      <c r="AW112" s="417"/>
      <c r="AX112" s="433"/>
      <c r="AY112" s="417"/>
      <c r="AZ112" s="478">
        <f>(AZ80+AZ137+AU95+AZ37+AZ61+AZ135+BE96)*AZ81</f>
        <v>0</v>
      </c>
      <c r="BA112" s="417"/>
      <c r="BB112" s="433"/>
      <c r="BC112" s="417"/>
      <c r="BD112" s="433"/>
      <c r="BE112" s="417"/>
      <c r="BF112" s="478">
        <f>(BF80+BF137+BA95+BF37+BF61+BF135+BK96)*BF81</f>
        <v>0</v>
      </c>
      <c r="BG112" s="417"/>
      <c r="BH112" s="433"/>
      <c r="BI112" s="417"/>
      <c r="BJ112" s="433"/>
      <c r="BK112" s="417"/>
      <c r="BL112" s="478">
        <f>(BL80+BL137+BG95+BL37+BL61+BL135+BQ96)*BL81</f>
        <v>0</v>
      </c>
      <c r="BM112" s="417"/>
      <c r="BN112" s="433"/>
      <c r="BO112" s="417"/>
      <c r="BP112" s="433"/>
      <c r="BQ112" s="417"/>
      <c r="BR112" s="478">
        <f>(BR80+BR137+BM95+BR37+BR61+BR135+BW96)*BR81</f>
        <v>0</v>
      </c>
      <c r="BS112" s="417"/>
      <c r="BT112" s="433"/>
      <c r="BU112" s="417"/>
      <c r="BV112" s="433"/>
      <c r="BW112" s="417"/>
      <c r="BX112" s="478">
        <f>(BX80+BX137+BS95+BX37+BX61+BX135+CC96)*BX81</f>
        <v>0</v>
      </c>
      <c r="BY112" s="417"/>
      <c r="BZ112" s="417"/>
      <c r="CA112" s="417"/>
      <c r="CB112" s="433"/>
      <c r="CC112" s="417"/>
      <c r="CD112" s="478">
        <f>(CD80+CD137+BY95+CD37+CD61+CD135+CI96)*CD81</f>
        <v>0</v>
      </c>
      <c r="CE112" s="417"/>
      <c r="CF112" s="433"/>
      <c r="CG112" s="417"/>
      <c r="CH112" s="433"/>
      <c r="CI112" s="417"/>
      <c r="CJ112" s="478">
        <f>(CJ80+CJ137+CE95+CJ37+CJ61+CJ135)*CJ81</f>
        <v>0</v>
      </c>
      <c r="CK112" s="417"/>
      <c r="CL112" s="417"/>
    </row>
    <row r="113" ht="15">
      <c r="A113" s="410"/>
      <c r="B113" s="417"/>
      <c r="C113" s="417"/>
      <c r="D113" s="479">
        <f>D114+(2*D112)+D137+D135</f>
        <v>0</v>
      </c>
      <c r="E113" s="417"/>
      <c r="F113" s="433"/>
      <c r="G113" s="417"/>
      <c r="H113" s="433"/>
      <c r="I113" s="417"/>
      <c r="J113" s="479">
        <f>J114+(2*J112)+J137+J135</f>
        <v>0</v>
      </c>
      <c r="K113" s="417"/>
      <c r="L113" s="433"/>
      <c r="M113" s="417"/>
      <c r="N113" s="433"/>
      <c r="O113" s="417"/>
      <c r="P113" s="479">
        <f>P114+(2*P112)+P137+P135</f>
        <v>0</v>
      </c>
      <c r="Q113" s="417"/>
      <c r="R113" s="433"/>
      <c r="S113" s="417"/>
      <c r="T113" s="433"/>
      <c r="U113" s="417"/>
      <c r="V113" s="479">
        <f>V114+(2*V112)+V137+V135</f>
        <v>0</v>
      </c>
      <c r="W113" s="417"/>
      <c r="X113" s="433"/>
      <c r="Y113" s="417"/>
      <c r="Z113" s="433"/>
      <c r="AA113" s="417"/>
      <c r="AB113" s="479">
        <f>AB114+(2*AB112)+AB137+AB135</f>
        <v>0</v>
      </c>
      <c r="AC113" s="417"/>
      <c r="AD113" s="433"/>
      <c r="AE113" s="417"/>
      <c r="AF113" s="433"/>
      <c r="AG113" s="417"/>
      <c r="AH113" s="479">
        <f>AH114+(2*AH112)+AH137+AH135</f>
        <v>0</v>
      </c>
      <c r="AI113" s="417"/>
      <c r="AJ113" s="433"/>
      <c r="AK113" s="417"/>
      <c r="AL113" s="433"/>
      <c r="AM113" s="417"/>
      <c r="AN113" s="479">
        <f>AN114+(2*AN112)+AN137+AN135</f>
        <v>0</v>
      </c>
      <c r="AO113" s="417"/>
      <c r="AP113" s="433"/>
      <c r="AQ113" s="417"/>
      <c r="AR113" s="433"/>
      <c r="AS113" s="417"/>
      <c r="AT113" s="479">
        <f>AT114+(2*AT112)+AT137+AT135</f>
        <v>0</v>
      </c>
      <c r="AU113" s="417"/>
      <c r="AV113" s="433"/>
      <c r="AW113" s="417"/>
      <c r="AX113" s="433"/>
      <c r="AY113" s="417"/>
      <c r="AZ113" s="479">
        <f>AZ114+(2*AZ112)+AZ137+AZ135</f>
        <v>0</v>
      </c>
      <c r="BA113" s="417"/>
      <c r="BB113" s="433"/>
      <c r="BC113" s="417"/>
      <c r="BD113" s="433"/>
      <c r="BE113" s="417"/>
      <c r="BF113" s="479">
        <f>BF114+(2*BF112)+BF137+BF135</f>
        <v>0</v>
      </c>
      <c r="BG113" s="417"/>
      <c r="BH113" s="433"/>
      <c r="BI113" s="417"/>
      <c r="BJ113" s="433"/>
      <c r="BK113" s="417"/>
      <c r="BL113" s="479">
        <f>BL114+(2*BL112)+BL137+BL135</f>
        <v>0</v>
      </c>
      <c r="BM113" s="417"/>
      <c r="BN113" s="433"/>
      <c r="BO113" s="417"/>
      <c r="BP113" s="433"/>
      <c r="BQ113" s="417"/>
      <c r="BR113" s="479">
        <f>BR114+(2*BR112)+BR137+BR135</f>
        <v>0</v>
      </c>
      <c r="BS113" s="417"/>
      <c r="BT113" s="433"/>
      <c r="BU113" s="417"/>
      <c r="BV113" s="433"/>
      <c r="BW113" s="417"/>
      <c r="BX113" s="479">
        <f>BX114+(2*BX112)+BX137+BX135</f>
        <v>0</v>
      </c>
      <c r="BY113" s="417"/>
      <c r="BZ113" s="417"/>
      <c r="CA113" s="417"/>
      <c r="CB113" s="433"/>
      <c r="CC113" s="417"/>
      <c r="CD113" s="479">
        <f>CD114+(2*CD112)+CD137+CD135</f>
        <v>0</v>
      </c>
      <c r="CE113" s="417"/>
      <c r="CF113" s="433"/>
      <c r="CG113" s="417"/>
      <c r="CH113" s="433"/>
      <c r="CI113" s="417"/>
      <c r="CJ113" s="479">
        <f>CJ114+(2*CJ112)+CJ137+CJ135</f>
        <v>0</v>
      </c>
      <c r="CK113" s="417"/>
      <c r="CL113" s="417"/>
    </row>
    <row r="114" ht="15">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t="15">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t="15">
      <c r="A116" s="445" t="s">
        <v>800</v>
      </c>
      <c r="B116" s="433"/>
      <c r="C116" s="417"/>
      <c r="D116" s="451">
        <f t="shared" ref="D116:D117" si="1964">D337</f>
        <v>0</v>
      </c>
      <c r="E116" s="235" t="s">
        <v>415</v>
      </c>
      <c r="I116" s="235"/>
      <c r="J116" s="451">
        <f t="shared" ref="J116:J117" si="1965">J337</f>
        <v>0</v>
      </c>
      <c r="K116" s="235"/>
      <c r="L116" s="235"/>
      <c r="M116" s="235"/>
      <c r="N116" s="235"/>
      <c r="O116" s="235"/>
      <c r="P116" s="451">
        <f t="shared" ref="P116:P117" si="1966">P337</f>
        <v>0</v>
      </c>
      <c r="Q116" s="235"/>
      <c r="R116" s="235"/>
      <c r="S116" s="235"/>
      <c r="T116" s="235"/>
      <c r="U116" s="235"/>
      <c r="V116" s="451">
        <f t="shared" ref="V116:V117" si="1967">V337</f>
        <v>0</v>
      </c>
      <c r="AA116" s="235"/>
      <c r="AB116" s="451">
        <f t="shared" ref="AB116:AB117" si="1968">AB337</f>
        <v>0</v>
      </c>
      <c r="AC116" s="235"/>
      <c r="AD116" s="235"/>
      <c r="AE116" s="235"/>
      <c r="AF116" s="235"/>
      <c r="AG116" s="235"/>
      <c r="AH116" s="451">
        <f t="shared" ref="AH116:AH117" si="1969">AH337</f>
        <v>0</v>
      </c>
      <c r="AM116" s="235"/>
      <c r="AN116" s="451">
        <f t="shared" ref="AN116:AN117" si="1970">AN337</f>
        <v>0</v>
      </c>
      <c r="AS116" s="235"/>
      <c r="AT116" s="451">
        <f t="shared" ref="AT116:AT117" si="1971">AT337</f>
        <v>0</v>
      </c>
      <c r="AY116" s="235"/>
      <c r="AZ116" s="451">
        <f t="shared" ref="AZ116:AZ117" si="1972">AZ337</f>
        <v>0</v>
      </c>
      <c r="BA116" s="235"/>
      <c r="BB116" s="235"/>
      <c r="BC116" s="235"/>
      <c r="BD116" s="235"/>
      <c r="BE116" s="235"/>
      <c r="BF116" s="451">
        <f t="shared" ref="BF116:BF117" si="1973">BF337</f>
        <v>0</v>
      </c>
      <c r="BK116" s="235"/>
      <c r="BL116" s="451">
        <f t="shared" ref="BL116:BL117" si="1974">BL337</f>
        <v>0</v>
      </c>
      <c r="BQ116" s="235"/>
      <c r="BR116" s="451">
        <f t="shared" ref="BR116:BR117" si="1975">BR337</f>
        <v>0</v>
      </c>
      <c r="BW116" s="235"/>
      <c r="BX116" s="451">
        <f t="shared" ref="BX116:BX117" si="1976">BX337</f>
        <v>0</v>
      </c>
      <c r="BZ116" s="433"/>
      <c r="CC116" s="235"/>
      <c r="CD116" s="451">
        <f t="shared" ref="CD116:CD117" si="1977">CD337</f>
        <v>0</v>
      </c>
      <c r="CJ116" s="451">
        <f t="shared" ref="CJ116:CJ117" si="1978">CJ337</f>
        <v>0</v>
      </c>
      <c r="CL116" s="433"/>
    </row>
    <row r="117" ht="15">
      <c r="A117" s="445">
        <f>SUM(D118:CY118)</f>
        <v>0</v>
      </c>
      <c r="B117" s="433"/>
      <c r="C117" s="417"/>
      <c r="D117" s="451">
        <f t="shared" si="1964"/>
        <v>0</v>
      </c>
      <c r="E117" s="235" t="s">
        <v>801</v>
      </c>
      <c r="G117" s="445">
        <f>A117</f>
        <v>0</v>
      </c>
      <c r="I117" s="235"/>
      <c r="J117" s="451">
        <f t="shared" si="1965"/>
        <v>0</v>
      </c>
      <c r="K117" s="235"/>
      <c r="L117" s="235"/>
      <c r="M117" s="445">
        <f>G117</f>
        <v>0</v>
      </c>
      <c r="N117" s="235"/>
      <c r="O117" s="235"/>
      <c r="P117" s="451">
        <f t="shared" si="1966"/>
        <v>0</v>
      </c>
      <c r="Q117" s="235"/>
      <c r="R117" s="235"/>
      <c r="S117" s="445">
        <f>M117</f>
        <v>0</v>
      </c>
      <c r="T117" s="235"/>
      <c r="U117" s="235"/>
      <c r="V117" s="451">
        <f t="shared" si="1967"/>
        <v>0</v>
      </c>
      <c r="Y117" s="445">
        <f>S117</f>
        <v>0</v>
      </c>
      <c r="AA117" s="235"/>
      <c r="AB117" s="451">
        <f t="shared" si="1968"/>
        <v>0</v>
      </c>
      <c r="AC117" s="235"/>
      <c r="AD117" s="235"/>
      <c r="AE117" s="445">
        <f>Y117</f>
        <v>0</v>
      </c>
      <c r="AF117" s="235"/>
      <c r="AG117" s="235"/>
      <c r="AH117" s="451">
        <f t="shared" si="1969"/>
        <v>0</v>
      </c>
      <c r="AK117" s="445">
        <f>AE117</f>
        <v>0</v>
      </c>
      <c r="AM117" s="235"/>
      <c r="AN117" s="451">
        <f t="shared" si="1970"/>
        <v>0</v>
      </c>
      <c r="AQ117" s="445">
        <f>AK117</f>
        <v>0</v>
      </c>
      <c r="AS117" s="235"/>
      <c r="AT117" s="451">
        <f t="shared" si="1971"/>
        <v>0</v>
      </c>
      <c r="AW117" s="445">
        <f>AQ117</f>
        <v>0</v>
      </c>
      <c r="AY117" s="235"/>
      <c r="AZ117" s="451">
        <f t="shared" si="1972"/>
        <v>0</v>
      </c>
      <c r="BA117" s="235"/>
      <c r="BB117" s="235"/>
      <c r="BC117" s="445">
        <f>AW117</f>
        <v>0</v>
      </c>
      <c r="BD117" s="235"/>
      <c r="BE117" s="235"/>
      <c r="BF117" s="451">
        <f t="shared" si="1973"/>
        <v>0</v>
      </c>
      <c r="BI117" s="445">
        <f>BC117</f>
        <v>0</v>
      </c>
      <c r="BK117" s="235"/>
      <c r="BL117" s="451">
        <f t="shared" si="1974"/>
        <v>0</v>
      </c>
      <c r="BO117" s="445">
        <f>BI117</f>
        <v>0</v>
      </c>
      <c r="BQ117" s="235"/>
      <c r="BR117" s="451">
        <f t="shared" si="1975"/>
        <v>0</v>
      </c>
      <c r="BU117" s="445">
        <f>BO117</f>
        <v>0</v>
      </c>
      <c r="BW117" s="235"/>
      <c r="BX117" s="451">
        <f t="shared" si="1976"/>
        <v>0</v>
      </c>
      <c r="BZ117" s="433"/>
      <c r="CA117" s="445">
        <f>BU117</f>
        <v>0</v>
      </c>
      <c r="CC117" s="235"/>
      <c r="CD117" s="451">
        <f t="shared" si="1977"/>
        <v>0</v>
      </c>
      <c r="CG117" s="445">
        <f>CA117</f>
        <v>0</v>
      </c>
      <c r="CJ117" s="451">
        <f t="shared" si="1978"/>
        <v>0</v>
      </c>
      <c r="CL117" s="433"/>
    </row>
    <row r="118" ht="15">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t="15">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t="15">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t="15">
      <c r="A121" s="410">
        <f>A151+A98</f>
        <v>0</v>
      </c>
      <c r="B121" s="433"/>
      <c r="C121" s="417"/>
      <c r="D121" s="451">
        <f>IF(D120=0,0,D120*D119)</f>
        <v>0</v>
      </c>
      <c r="E121" s="235" t="s">
        <v>806</v>
      </c>
      <c r="G121" s="445">
        <f t="shared" ref="G121:G135" si="1979">A121</f>
        <v>0</v>
      </c>
      <c r="H121" s="433"/>
      <c r="I121" s="235"/>
      <c r="J121" s="451">
        <f>IF(J120=0,0,J120*J119)</f>
        <v>0</v>
      </c>
      <c r="K121" s="235"/>
      <c r="L121" s="235"/>
      <c r="M121" s="445">
        <f t="shared" ref="M121:M135" si="1980">G121</f>
        <v>0</v>
      </c>
      <c r="N121" s="433"/>
      <c r="O121" s="235"/>
      <c r="P121" s="451">
        <f>IF(P120=0,0,P120*P119)</f>
        <v>0</v>
      </c>
      <c r="Q121" s="235"/>
      <c r="R121" s="235"/>
      <c r="S121" s="445">
        <f t="shared" ref="S121:S135" si="1981">M121</f>
        <v>0</v>
      </c>
      <c r="T121" s="433"/>
      <c r="U121" s="235"/>
      <c r="V121" s="451">
        <f>IF(V120=0,0,V120*V119)</f>
        <v>0</v>
      </c>
      <c r="Y121" s="445">
        <f t="shared" ref="Y121:Y135" si="1982">S121</f>
        <v>0</v>
      </c>
      <c r="Z121" s="433"/>
      <c r="AA121" s="235"/>
      <c r="AB121" s="451">
        <f>IF(AB120=0,0,AB120*AB119)</f>
        <v>0</v>
      </c>
      <c r="AC121" s="235"/>
      <c r="AD121" s="235"/>
      <c r="AE121" s="445">
        <f t="shared" ref="AE121:AE135" si="1983">Y121</f>
        <v>0</v>
      </c>
      <c r="AF121" s="433"/>
      <c r="AG121" s="235"/>
      <c r="AH121" s="451">
        <f>IF(AH120=0,0,AH120*AH119)</f>
        <v>0</v>
      </c>
      <c r="AK121" s="445">
        <f t="shared" ref="AK121:AK135" si="1984">AE121</f>
        <v>0</v>
      </c>
      <c r="AL121" s="433"/>
      <c r="AM121" s="235"/>
      <c r="AN121" s="451">
        <f>IF(AN120=0,0,AN120*AN119)</f>
        <v>0</v>
      </c>
      <c r="AQ121" s="445">
        <f t="shared" ref="AQ121:AQ135" si="1985">AK121</f>
        <v>0</v>
      </c>
      <c r="AR121" s="433"/>
      <c r="AS121" s="235"/>
      <c r="AT121" s="451">
        <f>IF(AT120=0,0,AT120*AT119)</f>
        <v>0</v>
      </c>
      <c r="AW121" s="445">
        <f t="shared" ref="AW121:AW135" si="1986">AQ121</f>
        <v>0</v>
      </c>
      <c r="AX121" s="433"/>
      <c r="AY121" s="235"/>
      <c r="AZ121" s="451">
        <f>IF(AZ120=0,0,AZ120*AZ119)</f>
        <v>0</v>
      </c>
      <c r="BA121" s="235"/>
      <c r="BB121" s="235"/>
      <c r="BC121" s="445">
        <f t="shared" ref="BC121:BC135" si="1987">AW121</f>
        <v>0</v>
      </c>
      <c r="BD121" s="433"/>
      <c r="BE121" s="235"/>
      <c r="BF121" s="451">
        <f>IF(BF120=0,0,BF120*BF119)</f>
        <v>0</v>
      </c>
      <c r="BI121" s="445">
        <f t="shared" ref="BI121:BI135" si="1988">BC121</f>
        <v>0</v>
      </c>
      <c r="BJ121" s="433"/>
      <c r="BK121" s="235"/>
      <c r="BL121" s="451">
        <f>IF(BL120=0,0,BL120*BL119)</f>
        <v>0</v>
      </c>
      <c r="BO121" s="445">
        <f t="shared" ref="BO121:BO135" si="1989">BI121</f>
        <v>0</v>
      </c>
      <c r="BP121" s="433"/>
      <c r="BQ121" s="235"/>
      <c r="BR121" s="451">
        <f>IF(BR120=0,0,BR120*BR119)</f>
        <v>0</v>
      </c>
      <c r="BU121" s="445">
        <f t="shared" ref="BU121:BU135" si="1990">BO121</f>
        <v>0</v>
      </c>
      <c r="BV121" s="433"/>
      <c r="BW121" s="235"/>
      <c r="BX121" s="451">
        <f>IF(BX120=0,0,BX120*BX119)</f>
        <v>0</v>
      </c>
      <c r="BZ121" s="433"/>
      <c r="CA121" s="445">
        <f t="shared" ref="CA121:CA135" si="1991">BU121</f>
        <v>0</v>
      </c>
      <c r="CB121" s="433"/>
      <c r="CC121" s="235"/>
      <c r="CD121" s="451">
        <f>IF(CD120=0,0,CD120*CD119)</f>
        <v>0</v>
      </c>
      <c r="CG121" s="445">
        <f t="shared" ref="CG121:CG135" si="1992">CA121</f>
        <v>0</v>
      </c>
      <c r="CH121" s="433"/>
      <c r="CJ121" s="451">
        <f>IF(CJ120=0,0,CJ120*CJ119)</f>
        <v>0</v>
      </c>
      <c r="CL121" s="433"/>
    </row>
    <row r="122" ht="15">
      <c r="A122" s="410">
        <f>A99+A150</f>
        <v>0</v>
      </c>
      <c r="B122" s="433"/>
      <c r="D122" s="451">
        <f>(A121+D120)*D119</f>
        <v>0</v>
      </c>
      <c r="G122" s="445">
        <f t="shared" si="1979"/>
        <v>0</v>
      </c>
      <c r="H122" s="433"/>
      <c r="I122" s="235"/>
      <c r="J122" s="451">
        <f>(G121+J120)*J119</f>
        <v>0</v>
      </c>
      <c r="K122" s="235"/>
      <c r="L122" s="235"/>
      <c r="M122" s="445">
        <f t="shared" si="1980"/>
        <v>0</v>
      </c>
      <c r="N122" s="433"/>
      <c r="O122" s="235"/>
      <c r="P122" s="451">
        <f>(M121+P120)*P119</f>
        <v>0</v>
      </c>
      <c r="Q122" s="235"/>
      <c r="R122" s="235"/>
      <c r="S122" s="445">
        <f t="shared" si="1981"/>
        <v>0</v>
      </c>
      <c r="T122" s="433"/>
      <c r="U122" s="235"/>
      <c r="V122" s="451">
        <f>(S121+V120)*V119</f>
        <v>0</v>
      </c>
      <c r="Y122" s="445">
        <f t="shared" si="1982"/>
        <v>0</v>
      </c>
      <c r="Z122" s="433"/>
      <c r="AA122" s="235"/>
      <c r="AB122" s="451">
        <f>(Y121+AB120)*AB119</f>
        <v>0</v>
      </c>
      <c r="AC122" s="235"/>
      <c r="AD122" s="235"/>
      <c r="AE122" s="445">
        <f t="shared" si="1983"/>
        <v>0</v>
      </c>
      <c r="AF122" s="433"/>
      <c r="AG122" s="235"/>
      <c r="AH122" s="451">
        <f>(AE121+AH120)*AH119</f>
        <v>0</v>
      </c>
      <c r="AK122" s="445">
        <f t="shared" si="1984"/>
        <v>0</v>
      </c>
      <c r="AL122" s="433"/>
      <c r="AM122" s="235"/>
      <c r="AN122" s="451">
        <f>(AK121+AN120)*AN119</f>
        <v>0</v>
      </c>
      <c r="AQ122" s="445">
        <f t="shared" si="1985"/>
        <v>0</v>
      </c>
      <c r="AR122" s="433"/>
      <c r="AS122" s="235"/>
      <c r="AT122" s="451">
        <f>(AQ121+AT120)*AT119</f>
        <v>0</v>
      </c>
      <c r="AW122" s="445">
        <f t="shared" si="1986"/>
        <v>0</v>
      </c>
      <c r="AX122" s="433"/>
      <c r="AY122" s="235"/>
      <c r="AZ122" s="451">
        <f>(AW121+AZ120)*AZ119</f>
        <v>0</v>
      </c>
      <c r="BA122" s="235"/>
      <c r="BB122" s="235"/>
      <c r="BC122" s="445">
        <f t="shared" si="1987"/>
        <v>0</v>
      </c>
      <c r="BD122" s="433"/>
      <c r="BE122" s="235"/>
      <c r="BF122" s="451">
        <f>(BC121+BF120)*BF119</f>
        <v>0</v>
      </c>
      <c r="BI122" s="445">
        <f t="shared" si="1988"/>
        <v>0</v>
      </c>
      <c r="BJ122" s="433"/>
      <c r="BK122" s="235"/>
      <c r="BL122" s="451">
        <f>(BI121+BL120)*BL119</f>
        <v>0</v>
      </c>
      <c r="BO122" s="445">
        <f t="shared" si="1989"/>
        <v>0</v>
      </c>
      <c r="BP122" s="433"/>
      <c r="BQ122" s="235"/>
      <c r="BR122" s="451">
        <f>(BO121+BR120)*BR119</f>
        <v>0</v>
      </c>
      <c r="BU122" s="445">
        <f t="shared" si="1990"/>
        <v>0</v>
      </c>
      <c r="BV122" s="433"/>
      <c r="BW122" s="235"/>
      <c r="BX122" s="451">
        <f>(BU121+BX120)*BX119</f>
        <v>0</v>
      </c>
      <c r="BZ122" s="433"/>
      <c r="CA122" s="445">
        <f t="shared" si="1991"/>
        <v>0</v>
      </c>
      <c r="CB122" s="433"/>
      <c r="CC122" s="235"/>
      <c r="CD122" s="451">
        <f>(CA121+CD120)*CD119</f>
        <v>0</v>
      </c>
      <c r="CG122" s="445">
        <f t="shared" si="1992"/>
        <v>0</v>
      </c>
      <c r="CH122" s="433"/>
      <c r="CJ122" s="451">
        <f>(CG121+CJ120)*CJ119</f>
        <v>0</v>
      </c>
      <c r="CL122" s="433"/>
    </row>
    <row r="123" ht="15">
      <c r="A123" s="410">
        <f>A100+A149</f>
        <v>0</v>
      </c>
      <c r="B123" s="433"/>
      <c r="D123" s="451">
        <f>(A122+D120)*D119</f>
        <v>0</v>
      </c>
      <c r="G123" s="445">
        <f t="shared" si="1979"/>
        <v>0</v>
      </c>
      <c r="H123" s="433"/>
      <c r="I123" s="235"/>
      <c r="J123" s="451">
        <f>(G122+J120)*J119</f>
        <v>0</v>
      </c>
      <c r="K123" s="235"/>
      <c r="L123" s="235"/>
      <c r="M123" s="445">
        <f t="shared" si="1980"/>
        <v>0</v>
      </c>
      <c r="N123" s="433"/>
      <c r="O123" s="235"/>
      <c r="P123" s="451">
        <f>(M122+P120)*P119</f>
        <v>0</v>
      </c>
      <c r="Q123" s="235"/>
      <c r="R123" s="235"/>
      <c r="S123" s="445">
        <f t="shared" si="1981"/>
        <v>0</v>
      </c>
      <c r="T123" s="433"/>
      <c r="U123" s="235"/>
      <c r="V123" s="451">
        <f>(S122+V120)*V119</f>
        <v>0</v>
      </c>
      <c r="Y123" s="445">
        <f t="shared" si="1982"/>
        <v>0</v>
      </c>
      <c r="Z123" s="433"/>
      <c r="AA123" s="235"/>
      <c r="AB123" s="451">
        <f>(Y122+AB120)*AB119</f>
        <v>0</v>
      </c>
      <c r="AC123" s="235"/>
      <c r="AD123" s="235"/>
      <c r="AE123" s="445">
        <f t="shared" si="1983"/>
        <v>0</v>
      </c>
      <c r="AF123" s="433"/>
      <c r="AG123" s="235"/>
      <c r="AH123" s="451">
        <f>(AE122+AH120)*AH119</f>
        <v>0</v>
      </c>
      <c r="AK123" s="445">
        <f t="shared" si="1984"/>
        <v>0</v>
      </c>
      <c r="AL123" s="433"/>
      <c r="AM123" s="235"/>
      <c r="AN123" s="451">
        <f>(AK122+AN120)*AN119</f>
        <v>0</v>
      </c>
      <c r="AQ123" s="445">
        <f t="shared" si="1985"/>
        <v>0</v>
      </c>
      <c r="AR123" s="433"/>
      <c r="AS123" s="235"/>
      <c r="AT123" s="451">
        <f>(AQ122+AT120)*AT119</f>
        <v>0</v>
      </c>
      <c r="AW123" s="445">
        <f t="shared" si="1986"/>
        <v>0</v>
      </c>
      <c r="AX123" s="433"/>
      <c r="AY123" s="235"/>
      <c r="AZ123" s="451">
        <f>(AW122+AZ120)*AZ119</f>
        <v>0</v>
      </c>
      <c r="BA123" s="235"/>
      <c r="BB123" s="235"/>
      <c r="BC123" s="445">
        <f t="shared" si="1987"/>
        <v>0</v>
      </c>
      <c r="BD123" s="433"/>
      <c r="BE123" s="235"/>
      <c r="BF123" s="451">
        <f>(BC122+BF120)*BF119</f>
        <v>0</v>
      </c>
      <c r="BI123" s="445">
        <f t="shared" si="1988"/>
        <v>0</v>
      </c>
      <c r="BJ123" s="433"/>
      <c r="BK123" s="235"/>
      <c r="BL123" s="451">
        <f>(BI122+BL120)*BL119</f>
        <v>0</v>
      </c>
      <c r="BO123" s="445">
        <f t="shared" si="1989"/>
        <v>0</v>
      </c>
      <c r="BP123" s="433"/>
      <c r="BQ123" s="235"/>
      <c r="BR123" s="451">
        <f>(BO122+BR120)*BR119</f>
        <v>0</v>
      </c>
      <c r="BU123" s="445">
        <f t="shared" si="1990"/>
        <v>0</v>
      </c>
      <c r="BV123" s="433"/>
      <c r="BW123" s="235"/>
      <c r="BX123" s="451">
        <f>(BU122+BX120)*BX119</f>
        <v>0</v>
      </c>
      <c r="BZ123" s="433"/>
      <c r="CA123" s="445">
        <f t="shared" si="1991"/>
        <v>0</v>
      </c>
      <c r="CB123" s="433"/>
      <c r="CC123" s="235"/>
      <c r="CD123" s="451">
        <f>(CA122+CD120)*CD119</f>
        <v>0</v>
      </c>
      <c r="CG123" s="445">
        <f t="shared" si="1992"/>
        <v>0</v>
      </c>
      <c r="CH123" s="433"/>
      <c r="CJ123" s="451">
        <f>(CG122+CJ120)*CJ119</f>
        <v>0</v>
      </c>
      <c r="CL123" s="433"/>
    </row>
    <row r="124" ht="15">
      <c r="A124" s="410">
        <f>A101+A148</f>
        <v>0</v>
      </c>
      <c r="B124" s="433"/>
      <c r="D124" s="451">
        <f>(A123+D120)*D119</f>
        <v>0</v>
      </c>
      <c r="G124" s="445">
        <f t="shared" si="1979"/>
        <v>0</v>
      </c>
      <c r="I124" s="235"/>
      <c r="J124" s="451">
        <f>(G123+J120)*J119</f>
        <v>0</v>
      </c>
      <c r="K124" s="235"/>
      <c r="L124" s="235"/>
      <c r="M124" s="445">
        <f t="shared" si="1980"/>
        <v>0</v>
      </c>
      <c r="N124" s="433"/>
      <c r="O124" s="235"/>
      <c r="P124" s="451">
        <f>(M123+P120)*P119</f>
        <v>0</v>
      </c>
      <c r="Q124" s="235"/>
      <c r="R124" s="235"/>
      <c r="S124" s="445">
        <f t="shared" si="1981"/>
        <v>0</v>
      </c>
      <c r="T124" s="433"/>
      <c r="U124" s="235"/>
      <c r="V124" s="451">
        <f>(S123+V120)*V119</f>
        <v>0</v>
      </c>
      <c r="Y124" s="445">
        <f t="shared" si="1982"/>
        <v>0</v>
      </c>
      <c r="Z124" s="433"/>
      <c r="AA124" s="235"/>
      <c r="AB124" s="451">
        <f>(Y123+AB120)*AB119</f>
        <v>0</v>
      </c>
      <c r="AC124" s="235"/>
      <c r="AD124" s="235"/>
      <c r="AE124" s="445">
        <f t="shared" si="1983"/>
        <v>0</v>
      </c>
      <c r="AF124" s="433"/>
      <c r="AG124" s="235"/>
      <c r="AH124" s="451">
        <f>(AE123+AH120)*AH119</f>
        <v>0</v>
      </c>
      <c r="AK124" s="445">
        <f t="shared" si="1984"/>
        <v>0</v>
      </c>
      <c r="AL124" s="433"/>
      <c r="AM124" s="235"/>
      <c r="AN124" s="451">
        <f>(AK123+AN120)*AN119</f>
        <v>0</v>
      </c>
      <c r="AQ124" s="445">
        <f t="shared" si="1985"/>
        <v>0</v>
      </c>
      <c r="AR124" s="433"/>
      <c r="AS124" s="235"/>
      <c r="AT124" s="451">
        <f>(AQ123+AT120)*AT119</f>
        <v>0</v>
      </c>
      <c r="AW124" s="445">
        <f t="shared" si="1986"/>
        <v>0</v>
      </c>
      <c r="AX124" s="433"/>
      <c r="AY124" s="235"/>
      <c r="AZ124" s="451">
        <f>(AW123+AZ120)*AZ119</f>
        <v>0</v>
      </c>
      <c r="BA124" s="235"/>
      <c r="BB124" s="235"/>
      <c r="BC124" s="445">
        <f t="shared" si="1987"/>
        <v>0</v>
      </c>
      <c r="BD124" s="433"/>
      <c r="BE124" s="235"/>
      <c r="BF124" s="451">
        <f>(BC123+BF120)*BF119</f>
        <v>0</v>
      </c>
      <c r="BI124" s="445">
        <f t="shared" si="1988"/>
        <v>0</v>
      </c>
      <c r="BJ124" s="433"/>
      <c r="BK124" s="235"/>
      <c r="BL124" s="451">
        <f>(BI123+BL120)*BL119</f>
        <v>0</v>
      </c>
      <c r="BO124" s="445">
        <f t="shared" si="1989"/>
        <v>0</v>
      </c>
      <c r="BP124" s="433"/>
      <c r="BQ124" s="235"/>
      <c r="BR124" s="451">
        <f>(BO123+BR120)*BR119</f>
        <v>0</v>
      </c>
      <c r="BU124" s="445">
        <f t="shared" si="1990"/>
        <v>0</v>
      </c>
      <c r="BV124" s="433"/>
      <c r="BW124" s="235"/>
      <c r="BX124" s="451">
        <f>(BU123+BX120)*BX119</f>
        <v>0</v>
      </c>
      <c r="BZ124" s="433"/>
      <c r="CA124" s="445">
        <f t="shared" si="1991"/>
        <v>0</v>
      </c>
      <c r="CB124" s="433"/>
      <c r="CC124" s="235"/>
      <c r="CD124" s="451">
        <f>(CA123+CD120)*CD119</f>
        <v>0</v>
      </c>
      <c r="CG124" s="445">
        <f t="shared" si="1992"/>
        <v>0</v>
      </c>
      <c r="CH124" s="433"/>
      <c r="CJ124" s="451">
        <f>(CG123+CJ120)*CJ119</f>
        <v>0</v>
      </c>
      <c r="CL124" s="433"/>
    </row>
    <row r="125" ht="15">
      <c r="A125" s="410">
        <f>A102+A147</f>
        <v>0</v>
      </c>
      <c r="B125" s="433"/>
      <c r="D125" s="451">
        <f>(A124+D120)*D119</f>
        <v>0</v>
      </c>
      <c r="G125" s="445">
        <f t="shared" si="1979"/>
        <v>0</v>
      </c>
      <c r="I125" s="235"/>
      <c r="J125" s="451">
        <f>(G124+J120)*J119</f>
        <v>0</v>
      </c>
      <c r="K125" s="235"/>
      <c r="L125" s="235"/>
      <c r="M125" s="445">
        <f t="shared" si="1980"/>
        <v>0</v>
      </c>
      <c r="N125" s="433"/>
      <c r="O125" s="235"/>
      <c r="P125" s="451">
        <f>(M124+P120)*P119</f>
        <v>0</v>
      </c>
      <c r="Q125" s="235"/>
      <c r="R125" s="235"/>
      <c r="S125" s="445">
        <f t="shared" si="1981"/>
        <v>0</v>
      </c>
      <c r="T125" s="433"/>
      <c r="U125" s="235"/>
      <c r="V125" s="451">
        <f>(S124+V120)*V119</f>
        <v>0</v>
      </c>
      <c r="Y125" s="445">
        <f t="shared" si="1982"/>
        <v>0</v>
      </c>
      <c r="Z125" s="433"/>
      <c r="AA125" s="235"/>
      <c r="AB125" s="451">
        <f>(Y124+AB120)*AB119</f>
        <v>0</v>
      </c>
      <c r="AC125" s="235"/>
      <c r="AD125" s="235"/>
      <c r="AE125" s="445">
        <f t="shared" si="1983"/>
        <v>0</v>
      </c>
      <c r="AF125" s="433"/>
      <c r="AG125" s="235"/>
      <c r="AH125" s="451">
        <f>(AE124+AH120)*AH119</f>
        <v>0</v>
      </c>
      <c r="AK125" s="445">
        <f t="shared" si="1984"/>
        <v>0</v>
      </c>
      <c r="AL125" s="433"/>
      <c r="AM125" s="235"/>
      <c r="AN125" s="451">
        <f>(AK124+AN120)*AN119</f>
        <v>0</v>
      </c>
      <c r="AQ125" s="445">
        <f t="shared" si="1985"/>
        <v>0</v>
      </c>
      <c r="AR125" s="433"/>
      <c r="AS125" s="235"/>
      <c r="AT125" s="451">
        <f>(AQ124+AT120)*AT119</f>
        <v>0</v>
      </c>
      <c r="AW125" s="445">
        <f t="shared" si="1986"/>
        <v>0</v>
      </c>
      <c r="AX125" s="433"/>
      <c r="AY125" s="235"/>
      <c r="AZ125" s="451">
        <f>(AW124+AZ120)*AZ119</f>
        <v>0</v>
      </c>
      <c r="BA125" s="235"/>
      <c r="BB125" s="235"/>
      <c r="BC125" s="445">
        <f t="shared" si="1987"/>
        <v>0</v>
      </c>
      <c r="BD125" s="433"/>
      <c r="BE125" s="235"/>
      <c r="BF125" s="451">
        <f>(BC124+BF120)*BF119</f>
        <v>0</v>
      </c>
      <c r="BI125" s="445">
        <f t="shared" si="1988"/>
        <v>0</v>
      </c>
      <c r="BJ125" s="433"/>
      <c r="BK125" s="235"/>
      <c r="BL125" s="451">
        <f>(BI124+BL120)*BL119</f>
        <v>0</v>
      </c>
      <c r="BO125" s="445">
        <f t="shared" si="1989"/>
        <v>0</v>
      </c>
      <c r="BP125" s="433"/>
      <c r="BQ125" s="235"/>
      <c r="BR125" s="451">
        <f>(BO124+BR120)*BR119</f>
        <v>0</v>
      </c>
      <c r="BU125" s="445">
        <f t="shared" si="1990"/>
        <v>0</v>
      </c>
      <c r="BV125" s="433"/>
      <c r="BW125" s="235"/>
      <c r="BX125" s="451">
        <f>(BU124+BX120)*BX119</f>
        <v>0</v>
      </c>
      <c r="BZ125" s="433"/>
      <c r="CA125" s="445">
        <f t="shared" si="1991"/>
        <v>0</v>
      </c>
      <c r="CB125" s="433"/>
      <c r="CC125" s="235"/>
      <c r="CD125" s="451">
        <f>(CA124+CD120)*CD119</f>
        <v>0</v>
      </c>
      <c r="CG125" s="445">
        <f t="shared" si="1992"/>
        <v>0</v>
      </c>
      <c r="CH125" s="433"/>
      <c r="CJ125" s="451">
        <f>(CG124+CJ120)*CJ119</f>
        <v>0</v>
      </c>
      <c r="CL125" s="433"/>
    </row>
    <row r="126" ht="15">
      <c r="A126" s="410">
        <f>A103+A146</f>
        <v>0</v>
      </c>
      <c r="B126" s="433"/>
      <c r="D126" s="451">
        <f>(A125+D120)*D119</f>
        <v>0</v>
      </c>
      <c r="G126" s="445">
        <f t="shared" si="1979"/>
        <v>0</v>
      </c>
      <c r="I126" s="235"/>
      <c r="J126" s="451">
        <f>(G125+J120)*J119</f>
        <v>0</v>
      </c>
      <c r="K126" s="235"/>
      <c r="L126" s="235"/>
      <c r="M126" s="445">
        <f t="shared" si="1980"/>
        <v>0</v>
      </c>
      <c r="N126" s="433"/>
      <c r="O126" s="235"/>
      <c r="P126" s="451">
        <f>(M125+P120)*P119</f>
        <v>0</v>
      </c>
      <c r="Q126" s="235"/>
      <c r="R126" s="235"/>
      <c r="S126" s="445">
        <f t="shared" si="1981"/>
        <v>0</v>
      </c>
      <c r="T126" s="433"/>
      <c r="U126" s="235"/>
      <c r="V126" s="451">
        <f>(S125+V120)*V119</f>
        <v>0</v>
      </c>
      <c r="Y126" s="445">
        <f t="shared" si="1982"/>
        <v>0</v>
      </c>
      <c r="Z126" s="433"/>
      <c r="AA126" s="235"/>
      <c r="AB126" s="451">
        <f>(Y125+AB120)*AB119</f>
        <v>0</v>
      </c>
      <c r="AC126" s="235"/>
      <c r="AD126" s="235"/>
      <c r="AE126" s="445">
        <f t="shared" si="1983"/>
        <v>0</v>
      </c>
      <c r="AF126" s="433"/>
      <c r="AG126" s="235"/>
      <c r="AH126" s="451">
        <f>(AE125+AH120)*AH119</f>
        <v>0</v>
      </c>
      <c r="AK126" s="445">
        <f t="shared" si="1984"/>
        <v>0</v>
      </c>
      <c r="AL126" s="433"/>
      <c r="AM126" s="235"/>
      <c r="AN126" s="451">
        <f>(AK125+AN120)*AN119</f>
        <v>0</v>
      </c>
      <c r="AQ126" s="445">
        <f t="shared" si="1985"/>
        <v>0</v>
      </c>
      <c r="AR126" s="433"/>
      <c r="AS126" s="235"/>
      <c r="AT126" s="451">
        <f>(AQ125+AT120)*AT119</f>
        <v>0</v>
      </c>
      <c r="AW126" s="445">
        <f t="shared" si="1986"/>
        <v>0</v>
      </c>
      <c r="AX126" s="433"/>
      <c r="AY126" s="235"/>
      <c r="AZ126" s="451">
        <f>(AW125+AZ120)*AZ119</f>
        <v>0</v>
      </c>
      <c r="BA126" s="235"/>
      <c r="BB126" s="235"/>
      <c r="BC126" s="445">
        <f t="shared" si="1987"/>
        <v>0</v>
      </c>
      <c r="BD126" s="433"/>
      <c r="BE126" s="235"/>
      <c r="BF126" s="451">
        <f>(BC125+BF120)*BF119</f>
        <v>0</v>
      </c>
      <c r="BI126" s="445">
        <f t="shared" si="1988"/>
        <v>0</v>
      </c>
      <c r="BJ126" s="433"/>
      <c r="BK126" s="235"/>
      <c r="BL126" s="451">
        <f>(BI125+BL120)*BL119</f>
        <v>0</v>
      </c>
      <c r="BO126" s="445">
        <f t="shared" si="1989"/>
        <v>0</v>
      </c>
      <c r="BP126" s="433"/>
      <c r="BQ126" s="235"/>
      <c r="BR126" s="451">
        <f>(BO125+BR120)*BR119</f>
        <v>0</v>
      </c>
      <c r="BU126" s="445">
        <f t="shared" si="1990"/>
        <v>0</v>
      </c>
      <c r="BV126" s="433"/>
      <c r="BW126" s="235"/>
      <c r="BX126" s="451">
        <f>(BU125+BX120)*BX119</f>
        <v>0</v>
      </c>
      <c r="BZ126" s="433"/>
      <c r="CA126" s="445">
        <f t="shared" si="1991"/>
        <v>0</v>
      </c>
      <c r="CB126" s="433"/>
      <c r="CC126" s="235"/>
      <c r="CD126" s="451">
        <f>(CA125+CD120)*CD119</f>
        <v>0</v>
      </c>
      <c r="CG126" s="445">
        <f t="shared" si="1992"/>
        <v>0</v>
      </c>
      <c r="CH126" s="433"/>
      <c r="CJ126" s="451">
        <f>(CG125+CJ120)*CJ119</f>
        <v>0</v>
      </c>
      <c r="CL126" s="433"/>
    </row>
    <row r="127" ht="15">
      <c r="A127" s="410">
        <f>A104+A145</f>
        <v>0</v>
      </c>
      <c r="B127" s="433"/>
      <c r="D127" s="451">
        <f>(A126+D120)*D119</f>
        <v>0</v>
      </c>
      <c r="G127" s="445">
        <f t="shared" si="1979"/>
        <v>0</v>
      </c>
      <c r="I127" s="235"/>
      <c r="J127" s="451">
        <f>(G126+J120)*J119</f>
        <v>0</v>
      </c>
      <c r="K127" s="235"/>
      <c r="L127" s="235"/>
      <c r="M127" s="445">
        <f t="shared" si="1980"/>
        <v>0</v>
      </c>
      <c r="N127" s="433"/>
      <c r="O127" s="235"/>
      <c r="P127" s="451">
        <f>(M126+P120)*P119</f>
        <v>0</v>
      </c>
      <c r="Q127" s="235"/>
      <c r="R127" s="235"/>
      <c r="S127" s="445">
        <f t="shared" si="1981"/>
        <v>0</v>
      </c>
      <c r="T127" s="433"/>
      <c r="U127" s="235"/>
      <c r="V127" s="451">
        <f>(S126+V120)*V119</f>
        <v>0</v>
      </c>
      <c r="Y127" s="445">
        <f t="shared" si="1982"/>
        <v>0</v>
      </c>
      <c r="Z127" s="433"/>
      <c r="AA127" s="235"/>
      <c r="AB127" s="451">
        <f>(Y126+AB120)*AB119</f>
        <v>0</v>
      </c>
      <c r="AC127" s="235"/>
      <c r="AD127" s="235"/>
      <c r="AE127" s="445">
        <f t="shared" si="1983"/>
        <v>0</v>
      </c>
      <c r="AF127" s="433"/>
      <c r="AG127" s="235"/>
      <c r="AH127" s="451">
        <f>(AE126+AH120)*AH119</f>
        <v>0</v>
      </c>
      <c r="AK127" s="445">
        <f t="shared" si="1984"/>
        <v>0</v>
      </c>
      <c r="AL127" s="433"/>
      <c r="AM127" s="235"/>
      <c r="AN127" s="451">
        <f>(AK126+AN120)*AN119</f>
        <v>0</v>
      </c>
      <c r="AQ127" s="445">
        <f t="shared" si="1985"/>
        <v>0</v>
      </c>
      <c r="AR127" s="433"/>
      <c r="AS127" s="235"/>
      <c r="AT127" s="451">
        <f>(AQ126+AT120)*AT119</f>
        <v>0</v>
      </c>
      <c r="AW127" s="445">
        <f t="shared" si="1986"/>
        <v>0</v>
      </c>
      <c r="AX127" s="433"/>
      <c r="AY127" s="235"/>
      <c r="AZ127" s="451">
        <f>(AW126+AZ120)*AZ119</f>
        <v>0</v>
      </c>
      <c r="BA127" s="235"/>
      <c r="BB127" s="235"/>
      <c r="BC127" s="445">
        <f t="shared" si="1987"/>
        <v>0</v>
      </c>
      <c r="BD127" s="433"/>
      <c r="BE127" s="235"/>
      <c r="BF127" s="451">
        <f>(BC126+BF120)*BF119</f>
        <v>0</v>
      </c>
      <c r="BI127" s="445">
        <f t="shared" si="1988"/>
        <v>0</v>
      </c>
      <c r="BJ127" s="433"/>
      <c r="BK127" s="235"/>
      <c r="BL127" s="451">
        <f>(BI126+BL120)*BL119</f>
        <v>0</v>
      </c>
      <c r="BO127" s="445">
        <f t="shared" si="1989"/>
        <v>0</v>
      </c>
      <c r="BP127" s="433"/>
      <c r="BQ127" s="235"/>
      <c r="BR127" s="451">
        <f>(BO126+BR120)*BR119</f>
        <v>0</v>
      </c>
      <c r="BU127" s="445">
        <f t="shared" si="1990"/>
        <v>0</v>
      </c>
      <c r="BV127" s="433"/>
      <c r="BW127" s="235"/>
      <c r="BX127" s="451">
        <f>(BU126+BX120)*BX119</f>
        <v>0</v>
      </c>
      <c r="BZ127" s="433"/>
      <c r="CA127" s="445">
        <f t="shared" si="1991"/>
        <v>0</v>
      </c>
      <c r="CB127" s="433"/>
      <c r="CC127" s="235"/>
      <c r="CD127" s="451">
        <f>(CA126+CD120)*CD119</f>
        <v>0</v>
      </c>
      <c r="CG127" s="445">
        <f t="shared" si="1992"/>
        <v>0</v>
      </c>
      <c r="CH127" s="433"/>
      <c r="CJ127" s="451">
        <f>(CG126+CJ120)*CJ119</f>
        <v>0</v>
      </c>
      <c r="CL127" s="433"/>
    </row>
    <row r="128" ht="15">
      <c r="A128" s="410">
        <f>A105+A144</f>
        <v>0</v>
      </c>
      <c r="B128" s="433"/>
      <c r="D128" s="451">
        <f>(A127+D120)*D119</f>
        <v>0</v>
      </c>
      <c r="G128" s="445">
        <f t="shared" si="1979"/>
        <v>0</v>
      </c>
      <c r="I128" s="235"/>
      <c r="J128" s="451">
        <f>(G127+J120)*J119</f>
        <v>0</v>
      </c>
      <c r="K128" s="235"/>
      <c r="L128" s="235"/>
      <c r="M128" s="445">
        <f t="shared" si="1980"/>
        <v>0</v>
      </c>
      <c r="N128" s="433"/>
      <c r="O128" s="235"/>
      <c r="P128" s="451">
        <f>(M127+P120)*P119</f>
        <v>0</v>
      </c>
      <c r="Q128" s="235"/>
      <c r="R128" s="235"/>
      <c r="S128" s="445">
        <f t="shared" si="1981"/>
        <v>0</v>
      </c>
      <c r="T128" s="433"/>
      <c r="U128" s="235"/>
      <c r="V128" s="451">
        <f>(S127+V120)*V119</f>
        <v>0</v>
      </c>
      <c r="Y128" s="445">
        <f t="shared" si="1982"/>
        <v>0</v>
      </c>
      <c r="Z128" s="433"/>
      <c r="AA128" s="235"/>
      <c r="AB128" s="451">
        <f>(Y127+AB120)*AB119</f>
        <v>0</v>
      </c>
      <c r="AC128" s="235"/>
      <c r="AD128" s="235"/>
      <c r="AE128" s="445">
        <f t="shared" si="1983"/>
        <v>0</v>
      </c>
      <c r="AF128" s="433"/>
      <c r="AG128" s="235"/>
      <c r="AH128" s="451">
        <f>(AE127+AH120)*AH119</f>
        <v>0</v>
      </c>
      <c r="AK128" s="445">
        <f t="shared" si="1984"/>
        <v>0</v>
      </c>
      <c r="AL128" s="433"/>
      <c r="AM128" s="235"/>
      <c r="AN128" s="451">
        <f>(AK127+AN120)*AN119</f>
        <v>0</v>
      </c>
      <c r="AQ128" s="445">
        <f t="shared" si="1985"/>
        <v>0</v>
      </c>
      <c r="AR128" s="433"/>
      <c r="AS128" s="235"/>
      <c r="AT128" s="451">
        <f>(AQ127+AT120)*AT119</f>
        <v>0</v>
      </c>
      <c r="AW128" s="445">
        <f t="shared" si="1986"/>
        <v>0</v>
      </c>
      <c r="AX128" s="433"/>
      <c r="AY128" s="235"/>
      <c r="AZ128" s="451">
        <f>(AW127+AZ120)*AZ119</f>
        <v>0</v>
      </c>
      <c r="BA128" s="235"/>
      <c r="BB128" s="235"/>
      <c r="BC128" s="445">
        <f t="shared" si="1987"/>
        <v>0</v>
      </c>
      <c r="BD128" s="433"/>
      <c r="BE128" s="235"/>
      <c r="BF128" s="451">
        <f>(BC127+BF120)*BF119</f>
        <v>0</v>
      </c>
      <c r="BI128" s="445">
        <f t="shared" si="1988"/>
        <v>0</v>
      </c>
      <c r="BJ128" s="433"/>
      <c r="BK128" s="235"/>
      <c r="BL128" s="451">
        <f>(BI127+BL120)*BL119</f>
        <v>0</v>
      </c>
      <c r="BO128" s="445">
        <f t="shared" si="1989"/>
        <v>0</v>
      </c>
      <c r="BP128" s="433"/>
      <c r="BQ128" s="235"/>
      <c r="BR128" s="451">
        <f>(BO127+BR120)*BR119</f>
        <v>0</v>
      </c>
      <c r="BU128" s="445">
        <f t="shared" si="1990"/>
        <v>0</v>
      </c>
      <c r="BV128" s="433"/>
      <c r="BW128" s="235"/>
      <c r="BX128" s="451">
        <f>(BU127+BX120)*BX119</f>
        <v>0</v>
      </c>
      <c r="BZ128" s="433"/>
      <c r="CA128" s="445">
        <f t="shared" si="1991"/>
        <v>0</v>
      </c>
      <c r="CB128" s="433"/>
      <c r="CC128" s="235"/>
      <c r="CD128" s="451">
        <f>(CA127+CD120)*CD119</f>
        <v>0</v>
      </c>
      <c r="CG128" s="445">
        <f t="shared" si="1992"/>
        <v>0</v>
      </c>
      <c r="CH128" s="433"/>
      <c r="CJ128" s="451">
        <f>(CG127+CJ120)*CJ119</f>
        <v>0</v>
      </c>
      <c r="CL128" s="433"/>
    </row>
    <row r="129" ht="15">
      <c r="A129" s="410">
        <f>A106+A143</f>
        <v>0</v>
      </c>
      <c r="B129" s="433"/>
      <c r="D129" s="451">
        <f>(A128+D120)*D119</f>
        <v>0</v>
      </c>
      <c r="G129" s="445">
        <f t="shared" si="1979"/>
        <v>0</v>
      </c>
      <c r="I129" s="235"/>
      <c r="J129" s="451">
        <f>(G128+J120)*J119</f>
        <v>0</v>
      </c>
      <c r="K129" s="235"/>
      <c r="L129" s="235"/>
      <c r="M129" s="445">
        <f t="shared" si="1980"/>
        <v>0</v>
      </c>
      <c r="N129" s="417"/>
      <c r="O129" s="235"/>
      <c r="P129" s="451">
        <f>(M128+P120)*P119</f>
        <v>0</v>
      </c>
      <c r="Q129" s="235"/>
      <c r="R129" s="235"/>
      <c r="S129" s="445">
        <f t="shared" si="1981"/>
        <v>0</v>
      </c>
      <c r="T129" s="417"/>
      <c r="U129" s="235"/>
      <c r="V129" s="451">
        <f>(S128+V120)*V119</f>
        <v>0</v>
      </c>
      <c r="Y129" s="445">
        <f t="shared" si="1982"/>
        <v>0</v>
      </c>
      <c r="Z129" s="417"/>
      <c r="AA129" s="235"/>
      <c r="AB129" s="451">
        <f>(Y128+AB120)*AB119</f>
        <v>0</v>
      </c>
      <c r="AC129" s="235"/>
      <c r="AD129" s="235"/>
      <c r="AE129" s="445">
        <f t="shared" si="1983"/>
        <v>0</v>
      </c>
      <c r="AF129" s="417"/>
      <c r="AG129" s="235"/>
      <c r="AH129" s="451">
        <f>(AE128+AH120)*AH119</f>
        <v>0</v>
      </c>
      <c r="AK129" s="445">
        <f t="shared" si="1984"/>
        <v>0</v>
      </c>
      <c r="AL129" s="417"/>
      <c r="AM129" s="235"/>
      <c r="AN129" s="451">
        <f>(AK128+AN120)*AN119</f>
        <v>0</v>
      </c>
      <c r="AQ129" s="445">
        <f t="shared" si="1985"/>
        <v>0</v>
      </c>
      <c r="AR129" s="417"/>
      <c r="AS129" s="235"/>
      <c r="AT129" s="451">
        <f>(AQ128+AT120)*AT119</f>
        <v>0</v>
      </c>
      <c r="AW129" s="445">
        <f t="shared" si="1986"/>
        <v>0</v>
      </c>
      <c r="AX129" s="417"/>
      <c r="AY129" s="235"/>
      <c r="AZ129" s="451">
        <f>(AW128+AZ120)*AZ119</f>
        <v>0</v>
      </c>
      <c r="BA129" s="235"/>
      <c r="BB129" s="235"/>
      <c r="BC129" s="445">
        <f t="shared" si="1987"/>
        <v>0</v>
      </c>
      <c r="BD129" s="417"/>
      <c r="BE129" s="235"/>
      <c r="BF129" s="451">
        <f>(BC128+BF120)*BF119</f>
        <v>0</v>
      </c>
      <c r="BI129" s="445">
        <f t="shared" si="1988"/>
        <v>0</v>
      </c>
      <c r="BJ129" s="417"/>
      <c r="BK129" s="235"/>
      <c r="BL129" s="451">
        <f>(BI128+BL120)*BL119</f>
        <v>0</v>
      </c>
      <c r="BO129" s="445">
        <f t="shared" si="1989"/>
        <v>0</v>
      </c>
      <c r="BP129" s="417"/>
      <c r="BQ129" s="235"/>
      <c r="BR129" s="451">
        <f>(BO128+BR120)*BR119</f>
        <v>0</v>
      </c>
      <c r="BU129" s="445">
        <f t="shared" si="1990"/>
        <v>0</v>
      </c>
      <c r="BV129" s="417"/>
      <c r="BW129" s="235"/>
      <c r="BX129" s="451">
        <f>(BU128+BX120)*BX119</f>
        <v>0</v>
      </c>
      <c r="BZ129" s="433"/>
      <c r="CA129" s="445">
        <f t="shared" si="1991"/>
        <v>0</v>
      </c>
      <c r="CB129" s="417"/>
      <c r="CC129" s="235"/>
      <c r="CD129" s="451">
        <f>(CA128+CD120)*CD119</f>
        <v>0</v>
      </c>
      <c r="CG129" s="445">
        <f t="shared" si="1992"/>
        <v>0</v>
      </c>
      <c r="CH129" s="417"/>
      <c r="CJ129" s="451">
        <f>(CG128+CJ120)*CJ119</f>
        <v>0</v>
      </c>
      <c r="CL129" s="433"/>
    </row>
    <row r="130" ht="15">
      <c r="A130" s="410">
        <f>A107+A142</f>
        <v>0</v>
      </c>
      <c r="B130" s="433"/>
      <c r="D130" s="451">
        <f>(A129+D120)*D119</f>
        <v>0</v>
      </c>
      <c r="F130" s="417"/>
      <c r="G130" s="445">
        <f t="shared" si="1979"/>
        <v>0</v>
      </c>
      <c r="I130" s="235"/>
      <c r="J130" s="451">
        <f>(G129+J120)*J119</f>
        <v>0</v>
      </c>
      <c r="K130" s="235"/>
      <c r="L130" s="417"/>
      <c r="M130" s="445">
        <f t="shared" si="1980"/>
        <v>0</v>
      </c>
      <c r="N130" s="417"/>
      <c r="O130" s="235"/>
      <c r="P130" s="451">
        <f>(M129+P120)*P119</f>
        <v>0</v>
      </c>
      <c r="Q130" s="235"/>
      <c r="R130" s="417"/>
      <c r="S130" s="445">
        <f t="shared" si="1981"/>
        <v>0</v>
      </c>
      <c r="T130" s="417"/>
      <c r="U130" s="235"/>
      <c r="V130" s="451">
        <f>(S129+V120)*V119</f>
        <v>0</v>
      </c>
      <c r="X130" s="417"/>
      <c r="Y130" s="445">
        <f t="shared" si="1982"/>
        <v>0</v>
      </c>
      <c r="Z130" s="417"/>
      <c r="AA130" s="235"/>
      <c r="AB130" s="451">
        <f>(Y129+AB120)*AB119</f>
        <v>0</v>
      </c>
      <c r="AC130" s="235"/>
      <c r="AD130" s="417"/>
      <c r="AE130" s="445">
        <f t="shared" si="1983"/>
        <v>0</v>
      </c>
      <c r="AF130" s="417"/>
      <c r="AG130" s="235"/>
      <c r="AH130" s="451">
        <f>(AE129+AH120)*AH119</f>
        <v>0</v>
      </c>
      <c r="AJ130" s="417"/>
      <c r="AK130" s="445">
        <f t="shared" si="1984"/>
        <v>0</v>
      </c>
      <c r="AL130" s="417"/>
      <c r="AM130" s="235"/>
      <c r="AN130" s="451">
        <f>(AK129+AN120)*AN119</f>
        <v>0</v>
      </c>
      <c r="AP130" s="417"/>
      <c r="AQ130" s="445">
        <f t="shared" si="1985"/>
        <v>0</v>
      </c>
      <c r="AR130" s="417"/>
      <c r="AS130" s="235"/>
      <c r="AT130" s="451">
        <f>(AQ129+AT120)*AT119</f>
        <v>0</v>
      </c>
      <c r="AV130" s="417"/>
      <c r="AW130" s="445">
        <f t="shared" si="1986"/>
        <v>0</v>
      </c>
      <c r="AX130" s="417"/>
      <c r="AY130" s="235"/>
      <c r="AZ130" s="451">
        <f>(AW129+AZ120)*AZ119</f>
        <v>0</v>
      </c>
      <c r="BA130" s="235"/>
      <c r="BB130" s="417"/>
      <c r="BC130" s="445">
        <f t="shared" si="1987"/>
        <v>0</v>
      </c>
      <c r="BD130" s="417"/>
      <c r="BE130" s="235"/>
      <c r="BF130" s="451">
        <f>(BC129+BF120)*BF119</f>
        <v>0</v>
      </c>
      <c r="BH130" s="417"/>
      <c r="BI130" s="445">
        <f t="shared" si="1988"/>
        <v>0</v>
      </c>
      <c r="BJ130" s="417"/>
      <c r="BK130" s="235"/>
      <c r="BL130" s="451">
        <f>(BI129+BL120)*BL119</f>
        <v>0</v>
      </c>
      <c r="BN130" s="417"/>
      <c r="BO130" s="445">
        <f t="shared" si="1989"/>
        <v>0</v>
      </c>
      <c r="BP130" s="417"/>
      <c r="BQ130" s="235"/>
      <c r="BR130" s="451">
        <f>(BO129+BR120)*BR119</f>
        <v>0</v>
      </c>
      <c r="BT130" s="417"/>
      <c r="BU130" s="445">
        <f t="shared" si="1990"/>
        <v>0</v>
      </c>
      <c r="BV130" s="417"/>
      <c r="BW130" s="235"/>
      <c r="BX130" s="451">
        <f>(BU129+BX120)*BX119</f>
        <v>0</v>
      </c>
      <c r="BZ130" s="433"/>
      <c r="CA130" s="445">
        <f t="shared" si="1991"/>
        <v>0</v>
      </c>
      <c r="CB130" s="417"/>
      <c r="CC130" s="235"/>
      <c r="CD130" s="451">
        <f>(CA129+CD120)*CD119</f>
        <v>0</v>
      </c>
      <c r="CF130" s="417"/>
      <c r="CG130" s="445">
        <f t="shared" si="1992"/>
        <v>0</v>
      </c>
      <c r="CH130" s="417"/>
      <c r="CJ130" s="451">
        <f>(CG129+CJ120)*CJ119</f>
        <v>0</v>
      </c>
      <c r="CL130" s="433"/>
    </row>
    <row r="131" ht="15">
      <c r="A131" s="410">
        <f>A108+A141</f>
        <v>0</v>
      </c>
      <c r="B131" s="433"/>
      <c r="D131" s="451">
        <f>(A130+D120)*D119</f>
        <v>0</v>
      </c>
      <c r="F131" s="417"/>
      <c r="G131" s="445">
        <f t="shared" si="1979"/>
        <v>0</v>
      </c>
      <c r="I131" s="235"/>
      <c r="J131" s="451">
        <f>(G130+J120)*J119</f>
        <v>0</v>
      </c>
      <c r="K131" s="235"/>
      <c r="L131" s="417"/>
      <c r="M131" s="445">
        <f t="shared" si="1980"/>
        <v>0</v>
      </c>
      <c r="N131" s="417"/>
      <c r="O131" s="235"/>
      <c r="P131" s="451">
        <f>(M130+P120)*P119</f>
        <v>0</v>
      </c>
      <c r="Q131" s="235"/>
      <c r="R131" s="417"/>
      <c r="S131" s="445">
        <f t="shared" si="1981"/>
        <v>0</v>
      </c>
      <c r="T131" s="433"/>
      <c r="U131" s="235"/>
      <c r="V131" s="451">
        <f>(S130+V120)*V119</f>
        <v>0</v>
      </c>
      <c r="X131" s="417"/>
      <c r="Y131" s="445">
        <f t="shared" si="1982"/>
        <v>0</v>
      </c>
      <c r="Z131" s="433"/>
      <c r="AA131" s="235"/>
      <c r="AB131" s="451">
        <f>(Y130+AB120)*AB119</f>
        <v>0</v>
      </c>
      <c r="AC131" s="235"/>
      <c r="AD131" s="417"/>
      <c r="AE131" s="445">
        <f t="shared" si="1983"/>
        <v>0</v>
      </c>
      <c r="AF131" s="433"/>
      <c r="AG131" s="235"/>
      <c r="AH131" s="451">
        <f>(AE130+AH120)*AH119</f>
        <v>0</v>
      </c>
      <c r="AJ131" s="417"/>
      <c r="AK131" s="445">
        <f t="shared" si="1984"/>
        <v>0</v>
      </c>
      <c r="AL131" s="433"/>
      <c r="AM131" s="235"/>
      <c r="AN131" s="451">
        <f>(AK130+AN120)*AN119</f>
        <v>0</v>
      </c>
      <c r="AP131" s="417"/>
      <c r="AQ131" s="445">
        <f t="shared" si="1985"/>
        <v>0</v>
      </c>
      <c r="AR131" s="433"/>
      <c r="AS131" s="235"/>
      <c r="AT131" s="451">
        <f>(AQ130+AT120)*AT119</f>
        <v>0</v>
      </c>
      <c r="AV131" s="417"/>
      <c r="AW131" s="445">
        <f t="shared" si="1986"/>
        <v>0</v>
      </c>
      <c r="AX131" s="433"/>
      <c r="AY131" s="235"/>
      <c r="AZ131" s="451">
        <f>(AW130+AZ120)*AZ119</f>
        <v>0</v>
      </c>
      <c r="BA131" s="235"/>
      <c r="BB131" s="417"/>
      <c r="BC131" s="445">
        <f t="shared" si="1987"/>
        <v>0</v>
      </c>
      <c r="BD131" s="433"/>
      <c r="BE131" s="235"/>
      <c r="BF131" s="451">
        <f>(BC130+BF120)*BF119</f>
        <v>0</v>
      </c>
      <c r="BH131" s="417"/>
      <c r="BI131" s="445">
        <f t="shared" si="1988"/>
        <v>0</v>
      </c>
      <c r="BJ131" s="433"/>
      <c r="BK131" s="235"/>
      <c r="BL131" s="451">
        <f>(BI130+BL120)*BL119</f>
        <v>0</v>
      </c>
      <c r="BN131" s="417"/>
      <c r="BO131" s="445">
        <f t="shared" si="1989"/>
        <v>0</v>
      </c>
      <c r="BP131" s="433"/>
      <c r="BQ131" s="235"/>
      <c r="BR131" s="451">
        <f>(BO130+BR120)*BR119</f>
        <v>0</v>
      </c>
      <c r="BT131" s="417"/>
      <c r="BU131" s="445">
        <f t="shared" si="1990"/>
        <v>0</v>
      </c>
      <c r="BV131" s="433"/>
      <c r="BW131" s="235"/>
      <c r="BX131" s="451">
        <f>(BU130+BX120)*BX119</f>
        <v>0</v>
      </c>
      <c r="BZ131" s="433"/>
      <c r="CA131" s="445">
        <f t="shared" si="1991"/>
        <v>0</v>
      </c>
      <c r="CB131" s="433"/>
      <c r="CC131" s="235"/>
      <c r="CD131" s="451">
        <f>(CA130+CD120)*CD119</f>
        <v>0</v>
      </c>
      <c r="CF131" s="417"/>
      <c r="CG131" s="445">
        <f t="shared" si="1992"/>
        <v>0</v>
      </c>
      <c r="CH131" s="433"/>
      <c r="CJ131" s="451">
        <f>(CG130+CJ120)*CJ119</f>
        <v>0</v>
      </c>
      <c r="CL131" s="433"/>
    </row>
    <row r="132" ht="15">
      <c r="A132" s="410">
        <f>A109+A140</f>
        <v>0</v>
      </c>
      <c r="B132" s="433"/>
      <c r="D132" s="451">
        <f>(A131+D120)*D119</f>
        <v>0</v>
      </c>
      <c r="F132" s="417"/>
      <c r="G132" s="445">
        <f t="shared" si="1979"/>
        <v>0</v>
      </c>
      <c r="I132" s="235"/>
      <c r="J132" s="451">
        <f>(G131+J120)*J119</f>
        <v>0</v>
      </c>
      <c r="K132" s="235"/>
      <c r="L132" s="417"/>
      <c r="M132" s="445">
        <f t="shared" si="1980"/>
        <v>0</v>
      </c>
      <c r="N132" s="417"/>
      <c r="O132" s="235"/>
      <c r="P132" s="451">
        <f>(M131+P120)*P119</f>
        <v>0</v>
      </c>
      <c r="Q132" s="235"/>
      <c r="R132" s="417"/>
      <c r="S132" s="445">
        <f t="shared" si="1981"/>
        <v>0</v>
      </c>
      <c r="T132" s="433"/>
      <c r="U132" s="235"/>
      <c r="V132" s="451">
        <f>(S131+V120)*V119</f>
        <v>0</v>
      </c>
      <c r="X132" s="417"/>
      <c r="Y132" s="445">
        <f t="shared" si="1982"/>
        <v>0</v>
      </c>
      <c r="Z132" s="433"/>
      <c r="AA132" s="235"/>
      <c r="AB132" s="451">
        <f>(Y131+AB120)*AB119</f>
        <v>0</v>
      </c>
      <c r="AC132" s="235"/>
      <c r="AD132" s="417"/>
      <c r="AE132" s="445">
        <f t="shared" si="1983"/>
        <v>0</v>
      </c>
      <c r="AF132" s="433"/>
      <c r="AG132" s="235"/>
      <c r="AH132" s="451">
        <f>(AE131+AH120)*AH119</f>
        <v>0</v>
      </c>
      <c r="AJ132" s="417"/>
      <c r="AK132" s="445">
        <f t="shared" si="1984"/>
        <v>0</v>
      </c>
      <c r="AL132" s="433"/>
      <c r="AM132" s="235"/>
      <c r="AN132" s="451">
        <f>(AK131+AN120)*AN119</f>
        <v>0</v>
      </c>
      <c r="AP132" s="417"/>
      <c r="AQ132" s="445">
        <f t="shared" si="1985"/>
        <v>0</v>
      </c>
      <c r="AR132" s="433"/>
      <c r="AS132" s="235"/>
      <c r="AT132" s="451">
        <f>(AQ131+AT120)*AT119</f>
        <v>0</v>
      </c>
      <c r="AV132" s="417"/>
      <c r="AW132" s="445">
        <f t="shared" si="1986"/>
        <v>0</v>
      </c>
      <c r="AX132" s="433"/>
      <c r="AY132" s="235"/>
      <c r="AZ132" s="451">
        <f>(AW131+AZ120)*AZ119</f>
        <v>0</v>
      </c>
      <c r="BA132" s="235"/>
      <c r="BB132" s="417"/>
      <c r="BC132" s="445">
        <f t="shared" si="1987"/>
        <v>0</v>
      </c>
      <c r="BD132" s="433"/>
      <c r="BE132" s="235"/>
      <c r="BF132" s="451">
        <f>(BC131+BF120)*BF119</f>
        <v>0</v>
      </c>
      <c r="BH132" s="417"/>
      <c r="BI132" s="445">
        <f t="shared" si="1988"/>
        <v>0</v>
      </c>
      <c r="BJ132" s="433"/>
      <c r="BK132" s="235"/>
      <c r="BL132" s="451">
        <f>(BI131+BL120)*BL119</f>
        <v>0</v>
      </c>
      <c r="BN132" s="417"/>
      <c r="BO132" s="445">
        <f t="shared" si="1989"/>
        <v>0</v>
      </c>
      <c r="BP132" s="433"/>
      <c r="BQ132" s="235"/>
      <c r="BR132" s="451">
        <f>(BO131+BR120)*BR119</f>
        <v>0</v>
      </c>
      <c r="BT132" s="417"/>
      <c r="BU132" s="445">
        <f t="shared" si="1990"/>
        <v>0</v>
      </c>
      <c r="BV132" s="433"/>
      <c r="BW132" s="235"/>
      <c r="BX132" s="451">
        <f>(BU131+BX120)*BX119</f>
        <v>0</v>
      </c>
      <c r="BZ132" s="433"/>
      <c r="CA132" s="445">
        <f t="shared" si="1991"/>
        <v>0</v>
      </c>
      <c r="CB132" s="433"/>
      <c r="CC132" s="235"/>
      <c r="CD132" s="451">
        <f>(CA131+CD120)*CD119</f>
        <v>0</v>
      </c>
      <c r="CF132" s="417"/>
      <c r="CG132" s="445">
        <f t="shared" si="1992"/>
        <v>0</v>
      </c>
      <c r="CH132" s="433"/>
      <c r="CJ132" s="451">
        <f>(CG131+CJ120)*CJ119</f>
        <v>0</v>
      </c>
      <c r="CL132" s="433"/>
    </row>
    <row r="133" ht="15">
      <c r="A133" s="410">
        <f>A110+A139</f>
        <v>0</v>
      </c>
      <c r="B133" s="433"/>
      <c r="D133" s="451">
        <f>(A132+D120)*D119</f>
        <v>0</v>
      </c>
      <c r="F133" s="417"/>
      <c r="G133" s="445">
        <f t="shared" si="1979"/>
        <v>0</v>
      </c>
      <c r="H133" s="417"/>
      <c r="I133" s="235"/>
      <c r="J133" s="451">
        <f>(G132+J120)*J119</f>
        <v>0</v>
      </c>
      <c r="K133" s="235"/>
      <c r="L133" s="417"/>
      <c r="M133" s="445">
        <f t="shared" si="1980"/>
        <v>0</v>
      </c>
      <c r="N133" s="417"/>
      <c r="O133" s="235"/>
      <c r="P133" s="451">
        <f>(M132+P120)*P119</f>
        <v>0</v>
      </c>
      <c r="Q133" s="235"/>
      <c r="R133" s="417"/>
      <c r="S133" s="445">
        <f t="shared" si="1981"/>
        <v>0</v>
      </c>
      <c r="T133" s="433"/>
      <c r="U133" s="235"/>
      <c r="V133" s="451">
        <f>(S132+V120)*V119</f>
        <v>0</v>
      </c>
      <c r="X133" s="417"/>
      <c r="Y133" s="445">
        <f t="shared" si="1982"/>
        <v>0</v>
      </c>
      <c r="Z133" s="433"/>
      <c r="AA133" s="235"/>
      <c r="AB133" s="451">
        <f>(Y132+AB120)*AB119</f>
        <v>0</v>
      </c>
      <c r="AC133" s="235"/>
      <c r="AD133" s="417"/>
      <c r="AE133" s="445">
        <f t="shared" si="1983"/>
        <v>0</v>
      </c>
      <c r="AF133" s="433"/>
      <c r="AG133" s="235"/>
      <c r="AH133" s="451">
        <f>(AE132+AH120)*AH119</f>
        <v>0</v>
      </c>
      <c r="AJ133" s="417"/>
      <c r="AK133" s="445">
        <f t="shared" si="1984"/>
        <v>0</v>
      </c>
      <c r="AL133" s="433"/>
      <c r="AM133" s="235"/>
      <c r="AN133" s="451">
        <f>(AK132+AN120)*AN119</f>
        <v>0</v>
      </c>
      <c r="AP133" s="417"/>
      <c r="AQ133" s="445">
        <f t="shared" si="1985"/>
        <v>0</v>
      </c>
      <c r="AR133" s="433"/>
      <c r="AS133" s="235"/>
      <c r="AT133" s="451">
        <f>(AQ132+AT120)*AT119</f>
        <v>0</v>
      </c>
      <c r="AV133" s="417"/>
      <c r="AW133" s="445">
        <f t="shared" si="1986"/>
        <v>0</v>
      </c>
      <c r="AX133" s="433"/>
      <c r="AY133" s="235"/>
      <c r="AZ133" s="451">
        <f>(AW132+AZ120)*AZ119</f>
        <v>0</v>
      </c>
      <c r="BA133" s="235"/>
      <c r="BB133" s="417"/>
      <c r="BC133" s="445">
        <f t="shared" si="1987"/>
        <v>0</v>
      </c>
      <c r="BD133" s="433"/>
      <c r="BE133" s="235"/>
      <c r="BF133" s="451">
        <f>(BC132+BF120)*BF119</f>
        <v>0</v>
      </c>
      <c r="BH133" s="417"/>
      <c r="BI133" s="445">
        <f t="shared" si="1988"/>
        <v>0</v>
      </c>
      <c r="BJ133" s="433"/>
      <c r="BK133" s="235"/>
      <c r="BL133" s="451">
        <f>(BI132+BL120)*BL119</f>
        <v>0</v>
      </c>
      <c r="BN133" s="417"/>
      <c r="BO133" s="445">
        <f t="shared" si="1989"/>
        <v>0</v>
      </c>
      <c r="BP133" s="433"/>
      <c r="BQ133" s="235"/>
      <c r="BR133" s="451">
        <f>(BO132+BR120)*BR119</f>
        <v>0</v>
      </c>
      <c r="BT133" s="417"/>
      <c r="BU133" s="445">
        <f t="shared" si="1990"/>
        <v>0</v>
      </c>
      <c r="BV133" s="433"/>
      <c r="BW133" s="235"/>
      <c r="BX133" s="451">
        <f>(BU132+BX120)*BX119</f>
        <v>0</v>
      </c>
      <c r="BZ133" s="433"/>
      <c r="CA133" s="445">
        <f t="shared" si="1991"/>
        <v>0</v>
      </c>
      <c r="CB133" s="433"/>
      <c r="CC133" s="235"/>
      <c r="CD133" s="451">
        <f>(CA132+CD120)*CD119</f>
        <v>0</v>
      </c>
      <c r="CF133" s="417"/>
      <c r="CG133" s="445">
        <f t="shared" si="1992"/>
        <v>0</v>
      </c>
      <c r="CH133" s="433"/>
      <c r="CJ133" s="451">
        <f>(CG132+CJ120)*CJ119</f>
        <v>0</v>
      </c>
      <c r="CL133" s="433"/>
    </row>
    <row r="134" ht="15">
      <c r="A134" s="410">
        <f>A111+A138</f>
        <v>0</v>
      </c>
      <c r="B134" s="433"/>
      <c r="D134" s="451">
        <f>(A133+D120)*D119</f>
        <v>0</v>
      </c>
      <c r="F134" s="417"/>
      <c r="G134" s="445">
        <f t="shared" si="1979"/>
        <v>0</v>
      </c>
      <c r="H134" s="417"/>
      <c r="I134" s="235"/>
      <c r="J134" s="451">
        <f>(G133+J120)*J119</f>
        <v>0</v>
      </c>
      <c r="K134" s="235"/>
      <c r="L134" s="417"/>
      <c r="M134" s="445">
        <f t="shared" si="1980"/>
        <v>0</v>
      </c>
      <c r="N134" s="417"/>
      <c r="O134" s="235"/>
      <c r="P134" s="451">
        <f>(M133+P120)*P119</f>
        <v>0</v>
      </c>
      <c r="Q134" s="235"/>
      <c r="R134" s="417"/>
      <c r="S134" s="445">
        <f t="shared" si="1981"/>
        <v>0</v>
      </c>
      <c r="T134" s="433"/>
      <c r="U134" s="235"/>
      <c r="V134" s="451">
        <f>(S133+V120)*V119</f>
        <v>0</v>
      </c>
      <c r="X134" s="417"/>
      <c r="Y134" s="445">
        <f t="shared" si="1982"/>
        <v>0</v>
      </c>
      <c r="Z134" s="433"/>
      <c r="AA134" s="235"/>
      <c r="AB134" s="451">
        <f>(Y133+AB120)*AB119</f>
        <v>0</v>
      </c>
      <c r="AC134" s="235"/>
      <c r="AD134" s="417"/>
      <c r="AE134" s="445">
        <f t="shared" si="1983"/>
        <v>0</v>
      </c>
      <c r="AF134" s="433"/>
      <c r="AG134" s="235"/>
      <c r="AH134" s="451">
        <f>(AE133+AH120)*AH119</f>
        <v>0</v>
      </c>
      <c r="AJ134" s="417"/>
      <c r="AK134" s="445">
        <f t="shared" si="1984"/>
        <v>0</v>
      </c>
      <c r="AL134" s="433"/>
      <c r="AM134" s="235"/>
      <c r="AN134" s="451">
        <f>(AK133+AN120)*AN119</f>
        <v>0</v>
      </c>
      <c r="AP134" s="417"/>
      <c r="AQ134" s="445">
        <f t="shared" si="1985"/>
        <v>0</v>
      </c>
      <c r="AR134" s="433"/>
      <c r="AS134" s="235"/>
      <c r="AT134" s="451">
        <f>(AQ133+AT120)*AT119</f>
        <v>0</v>
      </c>
      <c r="AV134" s="417"/>
      <c r="AW134" s="445">
        <f t="shared" si="1986"/>
        <v>0</v>
      </c>
      <c r="AX134" s="433"/>
      <c r="AY134" s="235"/>
      <c r="AZ134" s="451">
        <f>(AW133+AZ120)*AZ119</f>
        <v>0</v>
      </c>
      <c r="BA134" s="235"/>
      <c r="BB134" s="417"/>
      <c r="BC134" s="445">
        <f t="shared" si="1987"/>
        <v>0</v>
      </c>
      <c r="BD134" s="433"/>
      <c r="BE134" s="235"/>
      <c r="BF134" s="451">
        <f>(BC133+BF120)*BF119</f>
        <v>0</v>
      </c>
      <c r="BH134" s="417"/>
      <c r="BI134" s="445">
        <f t="shared" si="1988"/>
        <v>0</v>
      </c>
      <c r="BJ134" s="433"/>
      <c r="BK134" s="235"/>
      <c r="BL134" s="451">
        <f>(BI133+BL120)*BL119</f>
        <v>0</v>
      </c>
      <c r="BN134" s="417"/>
      <c r="BO134" s="445">
        <f t="shared" si="1989"/>
        <v>0</v>
      </c>
      <c r="BP134" s="433"/>
      <c r="BQ134" s="235"/>
      <c r="BR134" s="451">
        <f>(BO133+BR120)*BR119</f>
        <v>0</v>
      </c>
      <c r="BT134" s="417"/>
      <c r="BU134" s="445">
        <f t="shared" si="1990"/>
        <v>0</v>
      </c>
      <c r="BV134" s="433"/>
      <c r="BW134" s="235"/>
      <c r="BX134" s="451">
        <f>(BU133+BX120)*BX119</f>
        <v>0</v>
      </c>
      <c r="BZ134" s="433"/>
      <c r="CA134" s="445">
        <f t="shared" si="1991"/>
        <v>0</v>
      </c>
      <c r="CB134" s="433"/>
      <c r="CC134" s="235"/>
      <c r="CD134" s="451">
        <f>(CA133+CD120)*CD119</f>
        <v>0</v>
      </c>
      <c r="CF134" s="417"/>
      <c r="CG134" s="445">
        <f t="shared" si="1992"/>
        <v>0</v>
      </c>
      <c r="CH134" s="433"/>
      <c r="CJ134" s="451">
        <f>(CG133+CJ120)*CJ119</f>
        <v>0</v>
      </c>
      <c r="CL134" s="433"/>
    </row>
    <row r="135" ht="15">
      <c r="A135" s="410">
        <f>A112+A137</f>
        <v>0</v>
      </c>
      <c r="B135" s="433"/>
      <c r="D135" s="451">
        <f>(A134+D120)*D119</f>
        <v>0</v>
      </c>
      <c r="F135" s="417"/>
      <c r="G135" s="445">
        <f t="shared" si="1979"/>
        <v>0</v>
      </c>
      <c r="H135" s="417"/>
      <c r="I135" s="235"/>
      <c r="J135" s="451">
        <f>(G134+J120)*J119</f>
        <v>0</v>
      </c>
      <c r="K135" s="235"/>
      <c r="L135" s="417"/>
      <c r="M135" s="445">
        <f t="shared" si="1980"/>
        <v>0</v>
      </c>
      <c r="N135" s="417"/>
      <c r="O135" s="235"/>
      <c r="P135" s="452">
        <f>(M134+P120)*P119</f>
        <v>0</v>
      </c>
      <c r="Q135" s="235"/>
      <c r="R135" s="417"/>
      <c r="S135" s="445">
        <f t="shared" si="1981"/>
        <v>0</v>
      </c>
      <c r="T135" s="433"/>
      <c r="U135" s="235"/>
      <c r="V135" s="452">
        <f>(S134+V120)*V119</f>
        <v>0</v>
      </c>
      <c r="X135" s="417"/>
      <c r="Y135" s="445">
        <f t="shared" si="1982"/>
        <v>0</v>
      </c>
      <c r="Z135" s="433"/>
      <c r="AA135" s="235"/>
      <c r="AB135" s="452">
        <f>(Y134+AB120)*AB119</f>
        <v>0</v>
      </c>
      <c r="AC135" s="235"/>
      <c r="AD135" s="417"/>
      <c r="AE135" s="445">
        <f t="shared" si="1983"/>
        <v>0</v>
      </c>
      <c r="AF135" s="433"/>
      <c r="AG135" s="235"/>
      <c r="AH135" s="452">
        <f>(AE134+AH120)*AH119</f>
        <v>0</v>
      </c>
      <c r="AJ135" s="417"/>
      <c r="AK135" s="445">
        <f t="shared" si="1984"/>
        <v>0</v>
      </c>
      <c r="AL135" s="433"/>
      <c r="AM135" s="235"/>
      <c r="AN135" s="452">
        <f>(AK134+AN120)*AN119</f>
        <v>0</v>
      </c>
      <c r="AP135" s="417"/>
      <c r="AQ135" s="445">
        <f t="shared" si="1985"/>
        <v>0</v>
      </c>
      <c r="AR135" s="433"/>
      <c r="AS135" s="235"/>
      <c r="AT135" s="452">
        <f>(AQ134+AT120)*AT119</f>
        <v>0</v>
      </c>
      <c r="AV135" s="417"/>
      <c r="AW135" s="445">
        <f t="shared" si="1986"/>
        <v>0</v>
      </c>
      <c r="AX135" s="433"/>
      <c r="AY135" s="235"/>
      <c r="AZ135" s="452">
        <f>(AW134+AZ120)*AZ119</f>
        <v>0</v>
      </c>
      <c r="BA135" s="235"/>
      <c r="BB135" s="417"/>
      <c r="BC135" s="445">
        <f t="shared" si="1987"/>
        <v>0</v>
      </c>
      <c r="BD135" s="433"/>
      <c r="BE135" s="235"/>
      <c r="BF135" s="452">
        <f>(BC134+BF120)*BF119</f>
        <v>0</v>
      </c>
      <c r="BH135" s="417"/>
      <c r="BI135" s="445">
        <f t="shared" si="1988"/>
        <v>0</v>
      </c>
      <c r="BJ135" s="433"/>
      <c r="BK135" s="235"/>
      <c r="BL135" s="452">
        <f>(BI134+BL120)*BL119</f>
        <v>0</v>
      </c>
      <c r="BN135" s="417"/>
      <c r="BO135" s="445">
        <f t="shared" si="1989"/>
        <v>0</v>
      </c>
      <c r="BP135" s="433"/>
      <c r="BQ135" s="235"/>
      <c r="BR135" s="452">
        <f>(BO134+BR120)*BR119</f>
        <v>0</v>
      </c>
      <c r="BT135" s="417"/>
      <c r="BU135" s="445">
        <f t="shared" si="1990"/>
        <v>0</v>
      </c>
      <c r="BV135" s="433"/>
      <c r="BW135" s="235"/>
      <c r="BX135" s="452">
        <f>(BU134+BX120)*BX119</f>
        <v>0</v>
      </c>
      <c r="BZ135" s="433"/>
      <c r="CA135" s="445">
        <f t="shared" si="1991"/>
        <v>0</v>
      </c>
      <c r="CB135" s="433"/>
      <c r="CC135" s="235"/>
      <c r="CD135" s="452">
        <f>(CA134+CD120)*CD119</f>
        <v>0</v>
      </c>
      <c r="CF135" s="417"/>
      <c r="CG135" s="445">
        <f t="shared" si="1992"/>
        <v>0</v>
      </c>
      <c r="CH135" s="433"/>
      <c r="CJ135" s="452">
        <f>(CG134+CJ120)*CJ119</f>
        <v>0</v>
      </c>
      <c r="CL135" s="433"/>
    </row>
    <row r="136" ht="15">
      <c r="A136" s="410"/>
      <c r="B136" s="433"/>
      <c r="C136" s="417"/>
      <c r="D136" s="481">
        <f>D152+(2*D137)+D135+D112</f>
        <v>0</v>
      </c>
      <c r="F136" s="417"/>
      <c r="G136" s="417"/>
      <c r="H136" s="433"/>
      <c r="I136" s="417"/>
      <c r="J136" s="481">
        <f>J152+(2*J137)+J135+J112</f>
        <v>0</v>
      </c>
      <c r="K136" s="235"/>
      <c r="L136" s="417"/>
      <c r="M136" s="417"/>
      <c r="N136" s="433"/>
      <c r="O136" s="417"/>
      <c r="P136" s="481">
        <f>P152+(2*P137)+P135+P112</f>
        <v>0</v>
      </c>
      <c r="Q136" s="235"/>
      <c r="R136" s="417"/>
      <c r="S136" s="417"/>
      <c r="T136" s="433"/>
      <c r="U136" s="417"/>
      <c r="V136" s="481">
        <f>V152+(2*V137)+V135+V112</f>
        <v>0</v>
      </c>
      <c r="W136" s="235"/>
      <c r="X136" s="417"/>
      <c r="Y136" s="417"/>
      <c r="Z136" s="433"/>
      <c r="AA136" s="417"/>
      <c r="AB136" s="481">
        <f>AB152+(2*AB137)+AB135+AB112</f>
        <v>0</v>
      </c>
      <c r="AC136" s="235"/>
      <c r="AD136" s="417"/>
      <c r="AE136" s="417"/>
      <c r="AF136" s="433"/>
      <c r="AG136" s="417"/>
      <c r="AH136" s="481">
        <f>AH152+(2*AH137)+AH135+AH112</f>
        <v>0</v>
      </c>
      <c r="AI136" s="235"/>
      <c r="AJ136" s="417"/>
      <c r="AK136" s="417"/>
      <c r="AL136" s="433"/>
      <c r="AM136" s="417"/>
      <c r="AN136" s="481">
        <f>AN152+(2*AN137)+AN135+AN112</f>
        <v>0</v>
      </c>
      <c r="AO136" s="235"/>
      <c r="AP136" s="417"/>
      <c r="AQ136" s="417"/>
      <c r="AR136" s="433"/>
      <c r="AS136" s="417"/>
      <c r="AT136" s="481">
        <f>AT152+(2*AT137)+AT135+AT112</f>
        <v>0</v>
      </c>
      <c r="AU136" s="235"/>
      <c r="AV136" s="417"/>
      <c r="AW136" s="417"/>
      <c r="AX136" s="433"/>
      <c r="AY136" s="417"/>
      <c r="AZ136" s="481">
        <f>AZ152+(2*AZ137)+AZ135+AZ112</f>
        <v>0</v>
      </c>
      <c r="BA136" s="235"/>
      <c r="BB136" s="417"/>
      <c r="BC136" s="417"/>
      <c r="BD136" s="433"/>
      <c r="BE136" s="417"/>
      <c r="BF136" s="481">
        <f>BF152+(2*BF137)+BF135+BF112</f>
        <v>0</v>
      </c>
      <c r="BG136" s="235"/>
      <c r="BH136" s="417"/>
      <c r="BI136" s="417"/>
      <c r="BJ136" s="433"/>
      <c r="BK136" s="417"/>
      <c r="BL136" s="481">
        <f>BL152+(2*BL137)+BL135+BL112</f>
        <v>0</v>
      </c>
      <c r="BM136" s="235"/>
      <c r="BN136" s="417"/>
      <c r="BO136" s="417"/>
      <c r="BP136" s="433"/>
      <c r="BQ136" s="417"/>
      <c r="BR136" s="481">
        <f>BR152+(2*BR137)+BR135+BR112</f>
        <v>0</v>
      </c>
      <c r="BS136" s="235"/>
      <c r="BT136" s="417"/>
      <c r="BU136" s="417"/>
      <c r="BV136" s="433"/>
      <c r="BW136" s="417"/>
      <c r="BX136" s="481">
        <f>BX152+(2*BX137)+BX135+BX112</f>
        <v>0</v>
      </c>
      <c r="BY136" s="235"/>
      <c r="BZ136" s="433"/>
      <c r="CA136" s="417"/>
      <c r="CB136" s="433"/>
      <c r="CC136" s="417"/>
      <c r="CD136" s="481">
        <f>CD152+(2*CD137)+CD135+CD112</f>
        <v>0</v>
      </c>
      <c r="CE136" s="235"/>
      <c r="CF136" s="417"/>
      <c r="CG136" s="417"/>
      <c r="CH136" s="433"/>
      <c r="CI136" s="417"/>
      <c r="CJ136" s="481">
        <f>CJ152+(2*CJ137)+CJ135+CJ112</f>
        <v>0</v>
      </c>
      <c r="CL136" s="433"/>
    </row>
    <row r="137" ht="15">
      <c r="A137" s="410">
        <f t="shared" ref="A137:A186" si="1993">SUM(D137:CY137)</f>
        <v>0</v>
      </c>
      <c r="B137" s="433"/>
      <c r="C137" s="417"/>
      <c r="D137" s="482">
        <f>(D154+D211+D209+D135+D111+I169)*D153</f>
        <v>0</v>
      </c>
      <c r="F137" s="417"/>
      <c r="G137" s="417"/>
      <c r="H137" s="433"/>
      <c r="I137" s="417"/>
      <c r="J137" s="482">
        <f>(J154+J211+E170+J209+J135+J111+O169)*J153</f>
        <v>0</v>
      </c>
      <c r="K137" s="235"/>
      <c r="L137" s="417"/>
      <c r="M137" s="417"/>
      <c r="N137" s="433"/>
      <c r="O137" s="417"/>
      <c r="P137" s="482">
        <f>(P154+P211+K170+P209+P135+P111+U169)*P153</f>
        <v>0</v>
      </c>
      <c r="Q137" s="235"/>
      <c r="R137" s="417"/>
      <c r="S137" s="417"/>
      <c r="T137" s="433"/>
      <c r="U137" s="417"/>
      <c r="V137" s="482">
        <f>(V154+V211+Q170+V209+V135+V111+AA169)*V153</f>
        <v>0</v>
      </c>
      <c r="W137" s="235"/>
      <c r="X137" s="417"/>
      <c r="Y137" s="417"/>
      <c r="Z137" s="433"/>
      <c r="AA137" s="417"/>
      <c r="AB137" s="482">
        <f>(AB154+AB211+W170+AB209+AB135+AB111+AG169)*AB153</f>
        <v>0</v>
      </c>
      <c r="AC137" s="235"/>
      <c r="AD137" s="417"/>
      <c r="AE137" s="417"/>
      <c r="AF137" s="433"/>
      <c r="AG137" s="417"/>
      <c r="AH137" s="482">
        <f>(AH154+AH211+AC170+AH209+AH135+AH111+AM169)*AH153</f>
        <v>0</v>
      </c>
      <c r="AI137" s="235"/>
      <c r="AJ137" s="417"/>
      <c r="AK137" s="417"/>
      <c r="AL137" s="433"/>
      <c r="AM137" s="417"/>
      <c r="AN137" s="482">
        <f>(AN154+AN211+AI170+AN209+AN135+AN111+AS169)*AN153</f>
        <v>0</v>
      </c>
      <c r="AO137" s="235"/>
      <c r="AP137" s="417"/>
      <c r="AQ137" s="417"/>
      <c r="AR137" s="433"/>
      <c r="AS137" s="417"/>
      <c r="AT137" s="482">
        <f>(AT154+AT211+AO170+AT209+AT135+AT111+AY169)*AT153</f>
        <v>0</v>
      </c>
      <c r="AU137" s="235"/>
      <c r="AV137" s="417"/>
      <c r="AW137" s="417"/>
      <c r="AX137" s="433"/>
      <c r="AY137" s="417"/>
      <c r="AZ137" s="482">
        <f>(AZ154+AZ211+AU170+AZ209+AZ135+AZ111+BE169)*AZ153</f>
        <v>0</v>
      </c>
      <c r="BA137" s="235"/>
      <c r="BB137" s="417"/>
      <c r="BC137" s="417"/>
      <c r="BD137" s="433"/>
      <c r="BE137" s="417"/>
      <c r="BF137" s="482">
        <f>(BF154+BF211+BA170+BF209+BF135+BF111+BK169)*BF153</f>
        <v>0</v>
      </c>
      <c r="BG137" s="235"/>
      <c r="BH137" s="417"/>
      <c r="BI137" s="417"/>
      <c r="BJ137" s="433"/>
      <c r="BK137" s="417"/>
      <c r="BL137" s="482">
        <f>(BL154+BL211+BG170+BL209+BL135+BL111+BQ169)*BL153</f>
        <v>0</v>
      </c>
      <c r="BM137" s="235"/>
      <c r="BN137" s="417"/>
      <c r="BO137" s="417"/>
      <c r="BP137" s="433"/>
      <c r="BQ137" s="417"/>
      <c r="BR137" s="482">
        <f>(BR154+BR211+BM170+BR209+BR135+BR111+BW169)*BR153</f>
        <v>0</v>
      </c>
      <c r="BS137" s="235"/>
      <c r="BT137" s="417"/>
      <c r="BU137" s="417"/>
      <c r="BV137" s="433"/>
      <c r="BW137" s="417"/>
      <c r="BX137" s="482">
        <f>(BX154+BX211+BS170+BX209+BX135+BX111+CC169)*BX153</f>
        <v>0</v>
      </c>
      <c r="BY137" s="235"/>
      <c r="BZ137" s="433"/>
      <c r="CA137" s="417"/>
      <c r="CB137" s="433"/>
      <c r="CC137" s="417"/>
      <c r="CD137" s="482">
        <f>(CD154+CD211+BY170+CD209+CD135+CD111+CI169)*CD153</f>
        <v>0</v>
      </c>
      <c r="CE137" s="235"/>
      <c r="CF137" s="417"/>
      <c r="CG137" s="417"/>
      <c r="CH137" s="433"/>
      <c r="CI137" s="417"/>
      <c r="CJ137" s="482">
        <f>(CJ154+CJ211+CE170+CJ209+CJ135+CJ111)*CJ153</f>
        <v>0</v>
      </c>
      <c r="CL137" s="433"/>
    </row>
    <row r="138" ht="15">
      <c r="A138" s="410">
        <f t="shared" si="1993"/>
        <v>0</v>
      </c>
      <c r="B138" s="433"/>
      <c r="C138" s="417"/>
      <c r="D138" s="483">
        <f>(D154+D212+D208+D134+D110+I168)*D153</f>
        <v>0</v>
      </c>
      <c r="F138" s="417"/>
      <c r="G138" s="417"/>
      <c r="H138" s="433"/>
      <c r="I138" s="417"/>
      <c r="J138" s="483">
        <f>(J154+J212+E169+J208+J134+J110+O168)*J153</f>
        <v>0</v>
      </c>
      <c r="K138" s="235"/>
      <c r="L138" s="417"/>
      <c r="M138" s="417"/>
      <c r="N138" s="433"/>
      <c r="O138" s="417"/>
      <c r="P138" s="483">
        <f>(P154+P212+K169+P208+P134+P110+U168)*P153</f>
        <v>0</v>
      </c>
      <c r="Q138" s="235"/>
      <c r="R138" s="417"/>
      <c r="S138" s="417"/>
      <c r="T138" s="433"/>
      <c r="U138" s="417"/>
      <c r="V138" s="483">
        <f>(V154+V212+Q169+V208+V134+V110+AA168)*V153</f>
        <v>0</v>
      </c>
      <c r="W138" s="235"/>
      <c r="X138" s="417"/>
      <c r="Y138" s="417"/>
      <c r="Z138" s="433"/>
      <c r="AA138" s="417"/>
      <c r="AB138" s="483">
        <f>(AB154+AB212+W169+AB208+AB134+AB110+AG168)*AB153</f>
        <v>0</v>
      </c>
      <c r="AC138" s="235"/>
      <c r="AD138" s="417"/>
      <c r="AE138" s="417"/>
      <c r="AF138" s="433"/>
      <c r="AG138" s="417"/>
      <c r="AH138" s="483">
        <f>(AH154+AH212+AC169+AH208+AH134+AH110+AM168)*AH153</f>
        <v>0</v>
      </c>
      <c r="AI138" s="235"/>
      <c r="AJ138" s="417"/>
      <c r="AK138" s="417"/>
      <c r="AL138" s="433"/>
      <c r="AM138" s="417"/>
      <c r="AN138" s="483">
        <f>(AN154+AN212+AI169+AN208+AN134+AN110+AS168)*AN153</f>
        <v>0</v>
      </c>
      <c r="AO138" s="235"/>
      <c r="AP138" s="417"/>
      <c r="AQ138" s="417"/>
      <c r="AR138" s="433"/>
      <c r="AS138" s="417"/>
      <c r="AT138" s="483">
        <f>(AT154+AT212+AO169+AT208+AT134+AT110+AY168)*AT153</f>
        <v>0</v>
      </c>
      <c r="AU138" s="235"/>
      <c r="AV138" s="417"/>
      <c r="AW138" s="417"/>
      <c r="AX138" s="433"/>
      <c r="AY138" s="417"/>
      <c r="AZ138" s="483">
        <f>(AZ154+AZ212+AU169+AZ208+AZ134+AZ110+BE168)*AZ153</f>
        <v>0</v>
      </c>
      <c r="BA138" s="235"/>
      <c r="BB138" s="417"/>
      <c r="BC138" s="417"/>
      <c r="BD138" s="433"/>
      <c r="BE138" s="417"/>
      <c r="BF138" s="483">
        <f>(BF154+BF212+BA169+BF208+BF134+BF110+BK168)*BF153</f>
        <v>0</v>
      </c>
      <c r="BG138" s="235"/>
      <c r="BH138" s="417"/>
      <c r="BI138" s="417"/>
      <c r="BJ138" s="433"/>
      <c r="BK138" s="417"/>
      <c r="BL138" s="483">
        <f>(BL154+BL212+BG169+BL208+BL134+BL110+BQ168)*BL153</f>
        <v>0</v>
      </c>
      <c r="BM138" s="235"/>
      <c r="BN138" s="417"/>
      <c r="BO138" s="417"/>
      <c r="BP138" s="433"/>
      <c r="BQ138" s="417"/>
      <c r="BR138" s="483">
        <f>(BR154+BR212+BM169+BR208+BR134+BR110+BW168)*BR153</f>
        <v>0</v>
      </c>
      <c r="BS138" s="235"/>
      <c r="BT138" s="417"/>
      <c r="BU138" s="417"/>
      <c r="BV138" s="433"/>
      <c r="BW138" s="417"/>
      <c r="BX138" s="483">
        <f>(BX154+BX212+BS169+BX208+BX134+BX110+CC168)*BX153</f>
        <v>0</v>
      </c>
      <c r="BY138" s="235"/>
      <c r="BZ138" s="433"/>
      <c r="CA138" s="417"/>
      <c r="CB138" s="433"/>
      <c r="CC138" s="417"/>
      <c r="CD138" s="483">
        <f>(CD154+CD212+BY169+CD208+CD134+CD110+CI168)*CD153</f>
        <v>0</v>
      </c>
      <c r="CE138" s="235"/>
      <c r="CF138" s="417"/>
      <c r="CG138" s="417"/>
      <c r="CH138" s="433"/>
      <c r="CI138" s="417"/>
      <c r="CJ138" s="483">
        <f>(CJ154+CJ212+CE169+CJ208+CJ134+CJ110)*CJ153</f>
        <v>0</v>
      </c>
      <c r="CL138" s="433"/>
    </row>
    <row r="139" ht="15">
      <c r="A139" s="410">
        <f t="shared" si="1993"/>
        <v>0</v>
      </c>
      <c r="B139" s="433"/>
      <c r="C139" s="417"/>
      <c r="D139" s="483">
        <f>(D154+D213+D207+D133+D109+I167)*D153</f>
        <v>0</v>
      </c>
      <c r="F139" s="417"/>
      <c r="G139" s="417"/>
      <c r="H139" s="433"/>
      <c r="I139" s="417"/>
      <c r="J139" s="483">
        <f>(J154+J213+E168+J207+J133+J109+O167)*J153</f>
        <v>0</v>
      </c>
      <c r="K139" s="235"/>
      <c r="L139" s="417"/>
      <c r="M139" s="417"/>
      <c r="N139" s="433"/>
      <c r="O139" s="417"/>
      <c r="P139" s="483">
        <f>(P154+P213+K168+P207+P133+P109+U167)*P153</f>
        <v>0</v>
      </c>
      <c r="Q139" s="235"/>
      <c r="R139" s="417"/>
      <c r="S139" s="417"/>
      <c r="T139" s="433"/>
      <c r="U139" s="417"/>
      <c r="V139" s="483">
        <f>(V154+V213+Q168+V207+V133+V109+AA167)*V153</f>
        <v>0</v>
      </c>
      <c r="W139" s="235"/>
      <c r="X139" s="417"/>
      <c r="Y139" s="417"/>
      <c r="Z139" s="433"/>
      <c r="AA139" s="417"/>
      <c r="AB139" s="483">
        <f>(AB154+AB213+W168+AB207+AB133+AB109+AG167)*AB153</f>
        <v>0</v>
      </c>
      <c r="AC139" s="235"/>
      <c r="AD139" s="417"/>
      <c r="AE139" s="417"/>
      <c r="AF139" s="433"/>
      <c r="AG139" s="417"/>
      <c r="AH139" s="483">
        <f>(AH154+AH213+AC168+AH207+AH133+AH109+AM167)*AH153</f>
        <v>0</v>
      </c>
      <c r="AI139" s="235"/>
      <c r="AJ139" s="417"/>
      <c r="AK139" s="417"/>
      <c r="AL139" s="433"/>
      <c r="AM139" s="417"/>
      <c r="AN139" s="483">
        <f>(AN154+AN213+AI168+AN207+AN133+AN109+AS167)*AN153</f>
        <v>0</v>
      </c>
      <c r="AO139" s="235"/>
      <c r="AP139" s="417"/>
      <c r="AQ139" s="417"/>
      <c r="AR139" s="433"/>
      <c r="AS139" s="417"/>
      <c r="AT139" s="483">
        <f>(AT154+AT213+AO168+AT207+AT133+AT109+AY167)*AT153</f>
        <v>0</v>
      </c>
      <c r="AU139" s="235"/>
      <c r="AV139" s="417"/>
      <c r="AW139" s="417"/>
      <c r="AX139" s="433"/>
      <c r="AY139" s="417"/>
      <c r="AZ139" s="483">
        <f>(AZ154+AZ213+AU168+AZ207+AZ133+AZ109+BE167)*AZ153</f>
        <v>0</v>
      </c>
      <c r="BA139" s="235"/>
      <c r="BB139" s="417"/>
      <c r="BC139" s="417"/>
      <c r="BD139" s="433"/>
      <c r="BE139" s="417"/>
      <c r="BF139" s="483">
        <f>(BF154+BF213+BA168+BF207+BF133+BF109+BK167)*BF153</f>
        <v>0</v>
      </c>
      <c r="BG139" s="235"/>
      <c r="BH139" s="417"/>
      <c r="BI139" s="417"/>
      <c r="BJ139" s="433"/>
      <c r="BK139" s="417"/>
      <c r="BL139" s="483">
        <f>(BL154+BL213+BG168+BL207+BL133+BL109+BQ167)*BL153</f>
        <v>0</v>
      </c>
      <c r="BM139" s="235"/>
      <c r="BN139" s="417"/>
      <c r="BO139" s="417"/>
      <c r="BP139" s="433"/>
      <c r="BQ139" s="417"/>
      <c r="BR139" s="483">
        <f>(BR154+BR213+BM168+BR207+BR133+BR109+BW167)*BR153</f>
        <v>0</v>
      </c>
      <c r="BS139" s="235"/>
      <c r="BT139" s="417"/>
      <c r="BU139" s="417"/>
      <c r="BV139" s="433"/>
      <c r="BW139" s="417"/>
      <c r="BX139" s="483">
        <f>(BX154+BX213+BS168+BX207+BX133+BX109+CC167)*BX153</f>
        <v>0</v>
      </c>
      <c r="BY139" s="235"/>
      <c r="BZ139" s="433"/>
      <c r="CA139" s="417"/>
      <c r="CB139" s="433"/>
      <c r="CC139" s="417"/>
      <c r="CD139" s="483">
        <f>(CD154+CD213+BY168+CD207+CD133+CD109+CI167)*CD153</f>
        <v>0</v>
      </c>
      <c r="CE139" s="235"/>
      <c r="CF139" s="417"/>
      <c r="CG139" s="417"/>
      <c r="CH139" s="433"/>
      <c r="CI139" s="417"/>
      <c r="CJ139" s="483">
        <f>(CJ154+CJ213+CE168+CJ207+CJ133+CJ109)*CJ153</f>
        <v>0</v>
      </c>
      <c r="CL139" s="433"/>
    </row>
    <row r="140" ht="15">
      <c r="A140" s="410">
        <f t="shared" si="1993"/>
        <v>0</v>
      </c>
      <c r="B140" s="433"/>
      <c r="C140" s="417"/>
      <c r="D140" s="483">
        <f>(D154+D214+D206+D132+D108+I166)*D153</f>
        <v>0</v>
      </c>
      <c r="F140" s="417"/>
      <c r="G140" s="417"/>
      <c r="H140" s="433"/>
      <c r="I140" s="417"/>
      <c r="J140" s="483">
        <f>(J154+J214+E167+J206+J132+J108+O166)*J153</f>
        <v>0</v>
      </c>
      <c r="K140" s="235"/>
      <c r="L140" s="417"/>
      <c r="M140" s="417"/>
      <c r="N140" s="433"/>
      <c r="O140" s="417"/>
      <c r="P140" s="483">
        <f>(P154+P214+K167+P206+P132+P108+U166)*P153</f>
        <v>0</v>
      </c>
      <c r="Q140" s="235"/>
      <c r="R140" s="417"/>
      <c r="S140" s="417"/>
      <c r="T140" s="433"/>
      <c r="U140" s="417"/>
      <c r="V140" s="483">
        <f>(V154+V214+Q167+V206+V132+V108+AA166)*V153</f>
        <v>0</v>
      </c>
      <c r="W140" s="235"/>
      <c r="X140" s="417"/>
      <c r="Y140" s="417"/>
      <c r="Z140" s="433"/>
      <c r="AA140" s="417"/>
      <c r="AB140" s="483">
        <f>(AB154+AB214+W167+AB206+AB132+AB108+AG166)*AB153</f>
        <v>0</v>
      </c>
      <c r="AC140" s="235"/>
      <c r="AD140" s="417"/>
      <c r="AE140" s="417"/>
      <c r="AF140" s="433"/>
      <c r="AG140" s="417"/>
      <c r="AH140" s="483">
        <f>(AH154+AH214+AC167+AH206+AH132+AH108+AM166)*AH153</f>
        <v>0</v>
      </c>
      <c r="AI140" s="235"/>
      <c r="AJ140" s="417"/>
      <c r="AK140" s="417"/>
      <c r="AL140" s="433"/>
      <c r="AM140" s="417"/>
      <c r="AN140" s="483">
        <f>(AN154+AN214+AI167+AN206+AN132+AN108+AS166)*AN153</f>
        <v>0</v>
      </c>
      <c r="AO140" s="235"/>
      <c r="AP140" s="417"/>
      <c r="AQ140" s="417"/>
      <c r="AR140" s="433"/>
      <c r="AS140" s="417"/>
      <c r="AT140" s="483">
        <f>(AT154+AT214+AO167+AT206+AT132+AT108+AY166)*AT153</f>
        <v>0</v>
      </c>
      <c r="AU140" s="235"/>
      <c r="AV140" s="417"/>
      <c r="AW140" s="417"/>
      <c r="AX140" s="433"/>
      <c r="AY140" s="417"/>
      <c r="AZ140" s="483">
        <f>(AZ154+AZ214+AU167+AZ206+AZ132+AZ108+BE166)*AZ153</f>
        <v>0</v>
      </c>
      <c r="BA140" s="235"/>
      <c r="BB140" s="417"/>
      <c r="BC140" s="417"/>
      <c r="BD140" s="433"/>
      <c r="BE140" s="417"/>
      <c r="BF140" s="483">
        <f>(BF154+BF214+BA167+BF206+BF132+BF108+BK166)*BF153</f>
        <v>0</v>
      </c>
      <c r="BG140" s="235"/>
      <c r="BH140" s="417"/>
      <c r="BI140" s="417"/>
      <c r="BJ140" s="433"/>
      <c r="BK140" s="417"/>
      <c r="BL140" s="483">
        <f>(BL154+BL214+BG167+BL206+BL132+BL108+BQ166)*BL153</f>
        <v>0</v>
      </c>
      <c r="BM140" s="235"/>
      <c r="BN140" s="417"/>
      <c r="BO140" s="417"/>
      <c r="BP140" s="433"/>
      <c r="BQ140" s="417"/>
      <c r="BR140" s="483">
        <f>(BR154+BR214+BM167+BR206+BR132+BR108+BW166)*BR153</f>
        <v>0</v>
      </c>
      <c r="BS140" s="235"/>
      <c r="BT140" s="417"/>
      <c r="BU140" s="417"/>
      <c r="BV140" s="433"/>
      <c r="BW140" s="417"/>
      <c r="BX140" s="483">
        <f>(BX154+BX214+BS167+BX206+BX132+BX108+CC166)*BX153</f>
        <v>0</v>
      </c>
      <c r="BY140" s="235"/>
      <c r="BZ140" s="433"/>
      <c r="CA140" s="417"/>
      <c r="CB140" s="433"/>
      <c r="CC140" s="417"/>
      <c r="CD140" s="483">
        <f>(CD154+CD214+BY167+CD206+CD132+CD108+CI166)*CD153</f>
        <v>0</v>
      </c>
      <c r="CE140" s="235"/>
      <c r="CF140" s="417"/>
      <c r="CG140" s="417"/>
      <c r="CH140" s="433"/>
      <c r="CI140" s="417"/>
      <c r="CJ140" s="483">
        <f>(CJ154+CJ214+CE167+CJ206+CJ132+CJ108)*CJ153</f>
        <v>0</v>
      </c>
      <c r="CL140" s="433"/>
    </row>
    <row r="141" ht="15">
      <c r="A141" s="410">
        <f t="shared" si="1993"/>
        <v>0</v>
      </c>
      <c r="B141" s="433"/>
      <c r="C141" s="417"/>
      <c r="D141" s="483">
        <f>(D154+D215+D205+D131+D107+I165)*D153</f>
        <v>0</v>
      </c>
      <c r="F141" s="417"/>
      <c r="G141" s="417"/>
      <c r="H141" s="433"/>
      <c r="I141" s="417"/>
      <c r="J141" s="483">
        <f>(J154+J215+E166+J205+J131+J107+O165)*J153</f>
        <v>0</v>
      </c>
      <c r="K141" s="235"/>
      <c r="L141" s="417"/>
      <c r="M141" s="417"/>
      <c r="N141" s="433"/>
      <c r="O141" s="417"/>
      <c r="P141" s="483">
        <f>(P154+P215+K166+P205+P131+P107+U165)*P153</f>
        <v>0</v>
      </c>
      <c r="Q141" s="235"/>
      <c r="R141" s="417"/>
      <c r="S141" s="417"/>
      <c r="T141" s="433"/>
      <c r="U141" s="417"/>
      <c r="V141" s="483">
        <f>(V154+V215+Q166+V205+V131+V107+AA165)*V153</f>
        <v>0</v>
      </c>
      <c r="W141" s="235"/>
      <c r="X141" s="417"/>
      <c r="Y141" s="417"/>
      <c r="Z141" s="433"/>
      <c r="AA141" s="417"/>
      <c r="AB141" s="483">
        <f>(AB154+AB215+W166+AB205+AB131+AB107+AG165)*AB153</f>
        <v>0</v>
      </c>
      <c r="AC141" s="235"/>
      <c r="AD141" s="417"/>
      <c r="AE141" s="417"/>
      <c r="AF141" s="433"/>
      <c r="AG141" s="417"/>
      <c r="AH141" s="483">
        <f>(AH154+AH215+AC166+AH205+AH131+AH107+AM165)*AH153</f>
        <v>0</v>
      </c>
      <c r="AI141" s="235"/>
      <c r="AJ141" s="417"/>
      <c r="AK141" s="417"/>
      <c r="AL141" s="433"/>
      <c r="AM141" s="417"/>
      <c r="AN141" s="483">
        <f>(AN154+AN215+AI166+AN205+AN131+AN107+AS165)*AN153</f>
        <v>0</v>
      </c>
      <c r="AO141" s="235"/>
      <c r="AP141" s="417"/>
      <c r="AQ141" s="417"/>
      <c r="AR141" s="433"/>
      <c r="AS141" s="417"/>
      <c r="AT141" s="483">
        <f>(AT154+AT215+AO166+AT205+AT131+AT107+AY165)*AT153</f>
        <v>0</v>
      </c>
      <c r="AU141" s="235"/>
      <c r="AV141" s="417"/>
      <c r="AW141" s="417"/>
      <c r="AX141" s="433"/>
      <c r="AY141" s="417"/>
      <c r="AZ141" s="483">
        <f>(AZ154+AZ215+AU166+AZ205+AZ131+AZ107+BE165)*AZ153</f>
        <v>0</v>
      </c>
      <c r="BA141" s="235"/>
      <c r="BB141" s="417"/>
      <c r="BC141" s="417"/>
      <c r="BD141" s="433"/>
      <c r="BE141" s="417"/>
      <c r="BF141" s="483">
        <f>(BF154+BF215+BA166+BF205+BF131+BF107+BK165)*BF153</f>
        <v>0</v>
      </c>
      <c r="BG141" s="235"/>
      <c r="BH141" s="417"/>
      <c r="BI141" s="417"/>
      <c r="BJ141" s="433"/>
      <c r="BK141" s="417"/>
      <c r="BL141" s="483">
        <f>(BL154+BL215+BG166+BL205+BL131+BL107+BQ165)*BL153</f>
        <v>0</v>
      </c>
      <c r="BM141" s="235"/>
      <c r="BN141" s="417"/>
      <c r="BO141" s="417"/>
      <c r="BP141" s="433"/>
      <c r="BQ141" s="417"/>
      <c r="BR141" s="483">
        <f>(BR154+BR215+BM166+BR205+BR131+BR107+BW165)*BR153</f>
        <v>0</v>
      </c>
      <c r="BS141" s="235"/>
      <c r="BT141" s="417"/>
      <c r="BU141" s="417"/>
      <c r="BV141" s="433"/>
      <c r="BW141" s="417"/>
      <c r="BX141" s="483">
        <f>(BX154+BX215+BS166+BX205+BX131+BX107+CC165)*BX153</f>
        <v>0</v>
      </c>
      <c r="BY141" s="235"/>
      <c r="BZ141" s="433"/>
      <c r="CA141" s="417"/>
      <c r="CB141" s="433"/>
      <c r="CC141" s="417"/>
      <c r="CD141" s="483">
        <f>(CD154+CD215+BY166+CD205+CD131+CD107+CI165)*CD153</f>
        <v>0</v>
      </c>
      <c r="CE141" s="235"/>
      <c r="CF141" s="417"/>
      <c r="CG141" s="417"/>
      <c r="CH141" s="433"/>
      <c r="CI141" s="417"/>
      <c r="CJ141" s="483">
        <f>(CJ154+CJ215+CE166+CJ205+CJ131+CJ107)*CJ153</f>
        <v>0</v>
      </c>
      <c r="CL141" s="433"/>
    </row>
    <row r="142" ht="15">
      <c r="A142" s="410">
        <f t="shared" si="1993"/>
        <v>0</v>
      </c>
      <c r="B142" s="433"/>
      <c r="C142" s="417"/>
      <c r="D142" s="483">
        <f>(D154+D216+D204+D130+D106+I164)*D153</f>
        <v>0</v>
      </c>
      <c r="F142" s="417"/>
      <c r="G142" s="417"/>
      <c r="H142" s="433"/>
      <c r="I142" s="417"/>
      <c r="J142" s="483">
        <f>(J154+J216+E165+J204+J130+J106+O164)*J153</f>
        <v>0</v>
      </c>
      <c r="K142" s="235"/>
      <c r="L142" s="417"/>
      <c r="M142" s="417"/>
      <c r="N142" s="433"/>
      <c r="O142" s="417"/>
      <c r="P142" s="483">
        <f>(P154+P216+K165+P204+P130+P106+U164)*P153</f>
        <v>0</v>
      </c>
      <c r="Q142" s="235"/>
      <c r="R142" s="417"/>
      <c r="S142" s="417"/>
      <c r="T142" s="433"/>
      <c r="U142" s="417"/>
      <c r="V142" s="483">
        <f>(V154+V216+Q165+V204+V130+V106+AA164)*V153</f>
        <v>0</v>
      </c>
      <c r="W142" s="235"/>
      <c r="X142" s="417"/>
      <c r="Y142" s="417"/>
      <c r="Z142" s="433"/>
      <c r="AA142" s="417"/>
      <c r="AB142" s="483">
        <f>(AB154+AB216+W165+AB204+AB130+AB106+AG164)*AB153</f>
        <v>0</v>
      </c>
      <c r="AC142" s="235"/>
      <c r="AD142" s="417"/>
      <c r="AE142" s="417"/>
      <c r="AF142" s="433"/>
      <c r="AG142" s="417"/>
      <c r="AH142" s="483">
        <f>(AH154+AH216+AC165+AH204+AH130+AH106+AM164)*AH153</f>
        <v>0</v>
      </c>
      <c r="AI142" s="235"/>
      <c r="AJ142" s="417"/>
      <c r="AK142" s="417"/>
      <c r="AL142" s="433"/>
      <c r="AM142" s="417"/>
      <c r="AN142" s="483">
        <f>(AN154+AN216+AI165+AN204+AN130+AN106+AS164)*AN153</f>
        <v>0</v>
      </c>
      <c r="AO142" s="235"/>
      <c r="AP142" s="417"/>
      <c r="AQ142" s="417"/>
      <c r="AR142" s="433"/>
      <c r="AS142" s="417"/>
      <c r="AT142" s="483">
        <f>(AT154+AT216+AO165+AT204+AT130+AT106+AY164)*AT153</f>
        <v>0</v>
      </c>
      <c r="AU142" s="235"/>
      <c r="AV142" s="417"/>
      <c r="AW142" s="417"/>
      <c r="AX142" s="433"/>
      <c r="AY142" s="417"/>
      <c r="AZ142" s="483">
        <f>(AZ154+AZ216+AU165+AZ204+AZ130+AZ106+BE164)*AZ153</f>
        <v>0</v>
      </c>
      <c r="BA142" s="235"/>
      <c r="BB142" s="417"/>
      <c r="BC142" s="417"/>
      <c r="BD142" s="433"/>
      <c r="BE142" s="417"/>
      <c r="BF142" s="483">
        <f>(BF154+BF216+BA165+BF204+BF130+BF106+BK164)*BF153</f>
        <v>0</v>
      </c>
      <c r="BG142" s="235"/>
      <c r="BH142" s="417"/>
      <c r="BI142" s="417"/>
      <c r="BJ142" s="433"/>
      <c r="BK142" s="417"/>
      <c r="BL142" s="483">
        <f>(BL154+BL216+BG165+BL204+BL130+BL106+BQ164)*BL153</f>
        <v>0</v>
      </c>
      <c r="BM142" s="235"/>
      <c r="BN142" s="417"/>
      <c r="BO142" s="417"/>
      <c r="BP142" s="433"/>
      <c r="BQ142" s="417"/>
      <c r="BR142" s="483">
        <f>(BR154+BR216+BM165+BR204+BR130+BR106+BW164)*BR153</f>
        <v>0</v>
      </c>
      <c r="BS142" s="235"/>
      <c r="BT142" s="417"/>
      <c r="BU142" s="417"/>
      <c r="BV142" s="433"/>
      <c r="BW142" s="417"/>
      <c r="BX142" s="483">
        <f>(BX154+BX216+BS165+BX204+BX130+BX106+CC164)*BX153</f>
        <v>0</v>
      </c>
      <c r="BY142" s="235"/>
      <c r="BZ142" s="433"/>
      <c r="CA142" s="417"/>
      <c r="CB142" s="433"/>
      <c r="CC142" s="417"/>
      <c r="CD142" s="483">
        <f>(CD154+CD216+BY165+CD204+CD130+CD106+CI164)*CD153</f>
        <v>0</v>
      </c>
      <c r="CE142" s="235"/>
      <c r="CF142" s="417"/>
      <c r="CG142" s="417"/>
      <c r="CH142" s="433"/>
      <c r="CI142" s="417"/>
      <c r="CJ142" s="483">
        <f>(CJ154+CJ216+CE165+CJ204+CJ130+CJ106)*CJ153</f>
        <v>0</v>
      </c>
      <c r="CL142" s="433"/>
    </row>
    <row r="143" ht="15">
      <c r="A143" s="410">
        <f t="shared" si="1993"/>
        <v>0</v>
      </c>
      <c r="B143" s="433"/>
      <c r="C143" s="417"/>
      <c r="D143" s="483">
        <f>(D154+D217+D203+D129+D105+I163)*D153</f>
        <v>0</v>
      </c>
      <c r="F143" s="417"/>
      <c r="G143" s="417"/>
      <c r="H143" s="433"/>
      <c r="I143" s="417"/>
      <c r="J143" s="483">
        <f>(J154+J217+E164+J203+J129+J105+O163)*J153</f>
        <v>0</v>
      </c>
      <c r="K143" s="235"/>
      <c r="L143" s="417"/>
      <c r="M143" s="417"/>
      <c r="N143" s="433"/>
      <c r="O143" s="417"/>
      <c r="P143" s="483">
        <f>(P154+P217+K164+P203+P129+P105+U163)*P153</f>
        <v>0</v>
      </c>
      <c r="Q143" s="235"/>
      <c r="R143" s="417"/>
      <c r="S143" s="417"/>
      <c r="T143" s="433"/>
      <c r="U143" s="417"/>
      <c r="V143" s="483">
        <f>(V154+V217+Q164+V203+V129+V105+AA163)*V153</f>
        <v>0</v>
      </c>
      <c r="W143" s="235"/>
      <c r="X143" s="417"/>
      <c r="Y143" s="417"/>
      <c r="Z143" s="433"/>
      <c r="AA143" s="417"/>
      <c r="AB143" s="483">
        <f>(AB154+AB217+W164+AB203+AB129+AB105+AG163)*AB153</f>
        <v>0</v>
      </c>
      <c r="AC143" s="235"/>
      <c r="AD143" s="417"/>
      <c r="AE143" s="417"/>
      <c r="AF143" s="433"/>
      <c r="AG143" s="417"/>
      <c r="AH143" s="483">
        <f>(AH154+AH217+AC164+AH203+AH129+AH105+AM163)*AH153</f>
        <v>0</v>
      </c>
      <c r="AI143" s="235"/>
      <c r="AJ143" s="417"/>
      <c r="AK143" s="417"/>
      <c r="AL143" s="433"/>
      <c r="AM143" s="417"/>
      <c r="AN143" s="483">
        <f>(AN154+AN217+AI164+AN203+AN129+AN105+AS163)*AN153</f>
        <v>0</v>
      </c>
      <c r="AO143" s="235"/>
      <c r="AP143" s="417"/>
      <c r="AQ143" s="417"/>
      <c r="AR143" s="433"/>
      <c r="AS143" s="417"/>
      <c r="AT143" s="483">
        <f>(AT154+AT217+AO164+AT203+AT129+AT105+AY163)*AT153</f>
        <v>0</v>
      </c>
      <c r="AU143" s="235"/>
      <c r="AV143" s="417"/>
      <c r="AW143" s="417"/>
      <c r="AX143" s="433"/>
      <c r="AY143" s="417"/>
      <c r="AZ143" s="483">
        <f>(AZ154+AZ217+AU164+AZ203+AZ129+AZ105+BE163)*AZ153</f>
        <v>0</v>
      </c>
      <c r="BA143" s="235"/>
      <c r="BB143" s="417"/>
      <c r="BC143" s="417"/>
      <c r="BD143" s="433"/>
      <c r="BE143" s="417"/>
      <c r="BF143" s="483">
        <f>(BF154+BF217+BA164+BF203+BF129+BF105+BK163)*BF153</f>
        <v>0</v>
      </c>
      <c r="BG143" s="235"/>
      <c r="BH143" s="417"/>
      <c r="BI143" s="417"/>
      <c r="BJ143" s="433"/>
      <c r="BK143" s="417"/>
      <c r="BL143" s="483">
        <f>(BL154+BL217+BG164+BL203+BL129+BL105+BQ163)*BL153</f>
        <v>0</v>
      </c>
      <c r="BM143" s="235"/>
      <c r="BN143" s="417"/>
      <c r="BO143" s="417"/>
      <c r="BP143" s="433"/>
      <c r="BQ143" s="417"/>
      <c r="BR143" s="483">
        <f>(BR154+BR217+BM164+BR203+BR129+BR105+BW163)*BR153</f>
        <v>0</v>
      </c>
      <c r="BS143" s="235"/>
      <c r="BT143" s="417"/>
      <c r="BU143" s="417"/>
      <c r="BV143" s="433"/>
      <c r="BW143" s="417"/>
      <c r="BX143" s="483">
        <f>(BX154+BX217+BS164+BX203+BX129+BX105+CC163)*BX153</f>
        <v>0</v>
      </c>
      <c r="BY143" s="235"/>
      <c r="BZ143" s="433"/>
      <c r="CA143" s="417"/>
      <c r="CB143" s="433"/>
      <c r="CC143" s="417"/>
      <c r="CD143" s="483">
        <f>(CD154+CD217+BY164+CD203+CD129+CD105+CI163)*CD153</f>
        <v>0</v>
      </c>
      <c r="CE143" s="235"/>
      <c r="CF143" s="417"/>
      <c r="CG143" s="417"/>
      <c r="CH143" s="433"/>
      <c r="CI143" s="417"/>
      <c r="CJ143" s="483">
        <f>(CJ154+CJ217+CE164+CJ203+CJ129+CJ105)*CJ153</f>
        <v>0</v>
      </c>
      <c r="CL143" s="433"/>
    </row>
    <row r="144" ht="15">
      <c r="A144" s="410">
        <f t="shared" si="1993"/>
        <v>0</v>
      </c>
      <c r="B144" s="433"/>
      <c r="C144" s="417"/>
      <c r="D144" s="483">
        <f>(D154+D218+D202+D128+D104+I162)*D153</f>
        <v>0</v>
      </c>
      <c r="F144" s="417"/>
      <c r="G144" s="417"/>
      <c r="H144" s="433"/>
      <c r="I144" s="417"/>
      <c r="J144" s="483">
        <f>(J154+J218+E163+J202+J128+J104+O162)*J153</f>
        <v>0</v>
      </c>
      <c r="K144" s="235"/>
      <c r="L144" s="417"/>
      <c r="M144" s="417"/>
      <c r="N144" s="433"/>
      <c r="O144" s="417"/>
      <c r="P144" s="483">
        <f>(P154+P218+K163+P202+P128+P104+U162)*P153</f>
        <v>0</v>
      </c>
      <c r="Q144" s="235"/>
      <c r="R144" s="417"/>
      <c r="S144" s="417"/>
      <c r="T144" s="433"/>
      <c r="U144" s="417"/>
      <c r="V144" s="483">
        <f>(V154+V218+Q163+V202+V128+V104+AA162)*V153</f>
        <v>0</v>
      </c>
      <c r="W144" s="235"/>
      <c r="X144" s="417"/>
      <c r="Y144" s="417"/>
      <c r="Z144" s="433"/>
      <c r="AA144" s="417"/>
      <c r="AB144" s="483">
        <f>(AB154+AB218+W163+AB202+AB128+AB104+AG162)*AB153</f>
        <v>0</v>
      </c>
      <c r="AC144" s="235"/>
      <c r="AD144" s="417"/>
      <c r="AE144" s="417"/>
      <c r="AF144" s="433"/>
      <c r="AG144" s="417"/>
      <c r="AH144" s="483">
        <f>(AH154+AH218+AC163+AH202+AH128+AH104+AM162)*AH153</f>
        <v>0</v>
      </c>
      <c r="AI144" s="235"/>
      <c r="AJ144" s="417"/>
      <c r="AK144" s="417"/>
      <c r="AL144" s="433"/>
      <c r="AM144" s="417"/>
      <c r="AN144" s="483">
        <f>(AN154+AN218+AI163+AN202+AN128+AN104+AS162)*AN153</f>
        <v>0</v>
      </c>
      <c r="AO144" s="235"/>
      <c r="AP144" s="417"/>
      <c r="AQ144" s="417"/>
      <c r="AR144" s="433"/>
      <c r="AS144" s="417"/>
      <c r="AT144" s="483">
        <f>(AT154+AT218+AO163+AT202+AT128+AT104+AY162)*AT153</f>
        <v>0</v>
      </c>
      <c r="AU144" s="235"/>
      <c r="AV144" s="417"/>
      <c r="AW144" s="417"/>
      <c r="AX144" s="433"/>
      <c r="AY144" s="417"/>
      <c r="AZ144" s="483">
        <f>(AZ154+AZ218+AU163+AZ202+AZ128+AZ104+BE162)*AZ153</f>
        <v>0</v>
      </c>
      <c r="BA144" s="235"/>
      <c r="BB144" s="417"/>
      <c r="BC144" s="417"/>
      <c r="BD144" s="433"/>
      <c r="BE144" s="417"/>
      <c r="BF144" s="483">
        <f>(BF154+BF218+BA163+BF202+BF128+BF104+BK162)*BF153</f>
        <v>0</v>
      </c>
      <c r="BG144" s="235"/>
      <c r="BH144" s="417"/>
      <c r="BI144" s="417"/>
      <c r="BJ144" s="433"/>
      <c r="BK144" s="417"/>
      <c r="BL144" s="483">
        <f>(BL154+BL218+BG163+BL202+BL128+BL104+BQ162)*BL153</f>
        <v>0</v>
      </c>
      <c r="BM144" s="235"/>
      <c r="BN144" s="417"/>
      <c r="BO144" s="417"/>
      <c r="BP144" s="433"/>
      <c r="BQ144" s="417"/>
      <c r="BR144" s="483">
        <f>(BR154+BR218+BM163+BR202+BR128+BR104+BW162)*BR153</f>
        <v>0</v>
      </c>
      <c r="BS144" s="235"/>
      <c r="BT144" s="417"/>
      <c r="BU144" s="417"/>
      <c r="BV144" s="433"/>
      <c r="BW144" s="417"/>
      <c r="BX144" s="483">
        <f>(BX154+BX218+BS163+BX202+BX128+BX104+CC162)*BX153</f>
        <v>0</v>
      </c>
      <c r="BY144" s="235"/>
      <c r="BZ144" s="433"/>
      <c r="CA144" s="417"/>
      <c r="CB144" s="433"/>
      <c r="CC144" s="417"/>
      <c r="CD144" s="483">
        <f>(CD154+CD218+BY163+CD202+CD128+CD104+CI162)*CD153</f>
        <v>0</v>
      </c>
      <c r="CE144" s="235"/>
      <c r="CF144" s="417"/>
      <c r="CG144" s="417"/>
      <c r="CH144" s="433"/>
      <c r="CI144" s="417"/>
      <c r="CJ144" s="483">
        <f>(CJ154+CJ218+CE163+CJ202+CJ128+CJ104)*CJ153</f>
        <v>0</v>
      </c>
      <c r="CL144" s="433"/>
    </row>
    <row r="145" ht="15">
      <c r="A145" s="410">
        <f t="shared" si="1993"/>
        <v>0</v>
      </c>
      <c r="B145" s="433"/>
      <c r="C145" s="417"/>
      <c r="D145" s="484">
        <f>(D154+D219+D201+D127+D103+I161)*D153</f>
        <v>0</v>
      </c>
      <c r="F145" s="417"/>
      <c r="G145" s="417"/>
      <c r="H145" s="433"/>
      <c r="I145" s="417"/>
      <c r="J145" s="484">
        <f>(J154+J219+E162+J201+J127+J103+O161)*J153</f>
        <v>0</v>
      </c>
      <c r="K145" s="235"/>
      <c r="L145" s="417"/>
      <c r="M145" s="417"/>
      <c r="N145" s="433"/>
      <c r="O145" s="417"/>
      <c r="P145" s="484">
        <f>(P154+P219+K162+P201+P127+P103+U161)*P153</f>
        <v>0</v>
      </c>
      <c r="Q145" s="235"/>
      <c r="R145" s="417"/>
      <c r="S145" s="417"/>
      <c r="T145" s="433"/>
      <c r="U145" s="417"/>
      <c r="V145" s="484">
        <f>(V154+V219+Q162+V201+V127+V103+AA161)*V153</f>
        <v>0</v>
      </c>
      <c r="W145" s="235"/>
      <c r="X145" s="417"/>
      <c r="Y145" s="417"/>
      <c r="Z145" s="433"/>
      <c r="AA145" s="417"/>
      <c r="AB145" s="484">
        <f>(AB154+AB219+W162+AB201+AB127+AB103+AG161)*AB153</f>
        <v>0</v>
      </c>
      <c r="AC145" s="235"/>
      <c r="AD145" s="417"/>
      <c r="AE145" s="417"/>
      <c r="AF145" s="433"/>
      <c r="AG145" s="417"/>
      <c r="AH145" s="484">
        <f>(AH154+AH219+AC162+AH201+AH127+AH103+AM161)*AH153</f>
        <v>0</v>
      </c>
      <c r="AI145" s="235"/>
      <c r="AJ145" s="417"/>
      <c r="AK145" s="417"/>
      <c r="AL145" s="433"/>
      <c r="AM145" s="417"/>
      <c r="AN145" s="484">
        <f>(AN154+AN219+AI162+AN201+AN127+AN103+AS161)*AN153</f>
        <v>0</v>
      </c>
      <c r="AO145" s="235"/>
      <c r="AP145" s="417"/>
      <c r="AQ145" s="417"/>
      <c r="AR145" s="433"/>
      <c r="AS145" s="417"/>
      <c r="AT145" s="484">
        <f>(AT154+AT219+AO162+AT201+AT127+AT103+AY161)*AT153</f>
        <v>0</v>
      </c>
      <c r="AU145" s="235"/>
      <c r="AV145" s="417"/>
      <c r="AW145" s="417"/>
      <c r="AX145" s="433"/>
      <c r="AY145" s="417"/>
      <c r="AZ145" s="484">
        <f>(AZ154+AZ219+AU162+AZ201+AZ127+AZ103+BE161)*AZ153</f>
        <v>0</v>
      </c>
      <c r="BA145" s="235"/>
      <c r="BB145" s="417"/>
      <c r="BC145" s="417"/>
      <c r="BD145" s="433"/>
      <c r="BE145" s="417"/>
      <c r="BF145" s="484">
        <f>(BF154+BF219+BA162+BF201+BF127+BF103+BK161)*BF153</f>
        <v>0</v>
      </c>
      <c r="BG145" s="235"/>
      <c r="BH145" s="417"/>
      <c r="BI145" s="417"/>
      <c r="BJ145" s="433"/>
      <c r="BK145" s="417"/>
      <c r="BL145" s="484">
        <f>(BL154+BL219+BG162+BL201+BL127+BL103+BQ161)*BL153</f>
        <v>0</v>
      </c>
      <c r="BM145" s="235"/>
      <c r="BN145" s="417"/>
      <c r="BO145" s="417"/>
      <c r="BP145" s="433"/>
      <c r="BQ145" s="417"/>
      <c r="BR145" s="484">
        <f>(BR154+BR219+BM162+BR201+BR127+BR103+BW161)*BR153</f>
        <v>0</v>
      </c>
      <c r="BS145" s="235"/>
      <c r="BT145" s="417"/>
      <c r="BU145" s="417"/>
      <c r="BV145" s="433"/>
      <c r="BW145" s="417"/>
      <c r="BX145" s="484">
        <f>(BX154+BX219+BS162+BX201+BX127+BX103+CC161)*BX153</f>
        <v>0</v>
      </c>
      <c r="BY145" s="235"/>
      <c r="BZ145" s="433"/>
      <c r="CA145" s="417"/>
      <c r="CB145" s="433"/>
      <c r="CC145" s="417"/>
      <c r="CD145" s="484">
        <f>(CD154+CD219+BY162+CD201+CD127+CD103+CI161)*CD153</f>
        <v>0</v>
      </c>
      <c r="CE145" s="235"/>
      <c r="CF145" s="417"/>
      <c r="CG145" s="417"/>
      <c r="CH145" s="433"/>
      <c r="CI145" s="417"/>
      <c r="CJ145" s="484">
        <f>(CJ154+CJ219+CE162+CJ201+CJ127+CJ103)*CJ153</f>
        <v>0</v>
      </c>
      <c r="CL145" s="433"/>
    </row>
    <row r="146" ht="15">
      <c r="A146" s="445">
        <f t="shared" si="1993"/>
        <v>0</v>
      </c>
      <c r="B146" s="433"/>
      <c r="C146" s="417"/>
      <c r="D146" s="438">
        <f>(D154+D220+D200+D126+D102+I160)*D153</f>
        <v>0</v>
      </c>
      <c r="F146" s="417"/>
      <c r="G146" s="417"/>
      <c r="H146" s="433"/>
      <c r="I146" s="417"/>
      <c r="J146" s="438">
        <f>(J154+J220+E161+J200+J126+J102+O160)*J153</f>
        <v>0</v>
      </c>
      <c r="K146" s="235"/>
      <c r="L146" s="417"/>
      <c r="M146" s="417"/>
      <c r="N146" s="433"/>
      <c r="O146" s="417"/>
      <c r="P146" s="438">
        <f>(P154+P220+K161+P200+P126+P102+U160)*P153</f>
        <v>0</v>
      </c>
      <c r="Q146" s="235"/>
      <c r="R146" s="417"/>
      <c r="S146" s="417"/>
      <c r="T146" s="433"/>
      <c r="U146" s="417"/>
      <c r="V146" s="438">
        <f>(V154+V220+Q161+V200+V126+V102+AA160)*V153</f>
        <v>0</v>
      </c>
      <c r="W146" s="235"/>
      <c r="X146" s="417"/>
      <c r="Y146" s="417"/>
      <c r="Z146" s="433"/>
      <c r="AA146" s="417"/>
      <c r="AB146" s="438">
        <f>(AB154+AB220+W161+AB200+AB126+AB102+AG160)*AB153</f>
        <v>0</v>
      </c>
      <c r="AC146" s="235"/>
      <c r="AD146" s="417"/>
      <c r="AE146" s="417"/>
      <c r="AF146" s="433"/>
      <c r="AG146" s="417"/>
      <c r="AH146" s="438">
        <f>(AH154+AH220+AC161+AH200+AH126+AH102+AM160)*AH153</f>
        <v>0</v>
      </c>
      <c r="AI146" s="235"/>
      <c r="AJ146" s="417"/>
      <c r="AK146" s="417"/>
      <c r="AL146" s="433"/>
      <c r="AM146" s="417"/>
      <c r="AN146" s="438">
        <f>(AN154+AN220+AI161+AN200+AN126+AN102+AS160)*AN153</f>
        <v>0</v>
      </c>
      <c r="AO146" s="235"/>
      <c r="AP146" s="417"/>
      <c r="AQ146" s="417"/>
      <c r="AR146" s="433"/>
      <c r="AS146" s="417"/>
      <c r="AT146" s="438">
        <f>(AT154+AT220+AO161+AT200+AT126+AT102+AY160)*AT153</f>
        <v>0</v>
      </c>
      <c r="AU146" s="235"/>
      <c r="AV146" s="417"/>
      <c r="AW146" s="417"/>
      <c r="AX146" s="433"/>
      <c r="AY146" s="417"/>
      <c r="AZ146" s="438">
        <f>(AZ154+AZ220+AU161+AZ200+AZ126+AZ102+BE160)*AZ153</f>
        <v>0</v>
      </c>
      <c r="BA146" s="235"/>
      <c r="BB146" s="417"/>
      <c r="BC146" s="417"/>
      <c r="BD146" s="433"/>
      <c r="BE146" s="417"/>
      <c r="BF146" s="438">
        <f>(BF154+BF220+BA161+BF200+BF126+BF102+BK160)*BF153</f>
        <v>0</v>
      </c>
      <c r="BG146" s="235"/>
      <c r="BH146" s="417"/>
      <c r="BI146" s="417"/>
      <c r="BJ146" s="433"/>
      <c r="BK146" s="417"/>
      <c r="BL146" s="438">
        <f>(BL154+BL220+BG161+BL200+BL126+BL102+BQ160)*BL153</f>
        <v>0</v>
      </c>
      <c r="BM146" s="235"/>
      <c r="BN146" s="417"/>
      <c r="BO146" s="417"/>
      <c r="BP146" s="433"/>
      <c r="BQ146" s="417"/>
      <c r="BR146" s="438">
        <f>(BR154+BR220+BM161+BR200+BR126+BR102+BW160)*BR153</f>
        <v>0</v>
      </c>
      <c r="BS146" s="235"/>
      <c r="BT146" s="417"/>
      <c r="BU146" s="417"/>
      <c r="BV146" s="433"/>
      <c r="BW146" s="417"/>
      <c r="BX146" s="438">
        <f>(BX154+BX220+BS161+BX200+BX126+BX102+CC160)*BX153</f>
        <v>0</v>
      </c>
      <c r="BY146" s="235"/>
      <c r="BZ146" s="433"/>
      <c r="CA146" s="417"/>
      <c r="CB146" s="433"/>
      <c r="CC146" s="417"/>
      <c r="CD146" s="438">
        <f>(CD154+CD220+BY161+CD200+CD126+CD102+CI160)*CD153</f>
        <v>0</v>
      </c>
      <c r="CE146" s="235"/>
      <c r="CF146" s="417"/>
      <c r="CG146" s="417"/>
      <c r="CH146" s="433"/>
      <c r="CI146" s="417"/>
      <c r="CJ146" s="438">
        <f>(CJ154+CJ220+CE161+CJ200+CJ126+CJ102)*CJ153</f>
        <v>0</v>
      </c>
      <c r="CL146" s="433"/>
    </row>
    <row r="147" ht="15">
      <c r="A147" s="445">
        <f t="shared" si="1993"/>
        <v>0</v>
      </c>
      <c r="B147" s="433"/>
      <c r="C147" s="417"/>
      <c r="D147" s="438">
        <f>(D154+D221+D199+D125+D101+I159)*D153</f>
        <v>0</v>
      </c>
      <c r="F147" s="417"/>
      <c r="G147" s="417"/>
      <c r="H147" s="433"/>
      <c r="I147" s="417"/>
      <c r="J147" s="438">
        <f>(J154+J221+E160+J199+J125+J101+O159)*J153</f>
        <v>0</v>
      </c>
      <c r="K147" s="235"/>
      <c r="L147" s="417"/>
      <c r="M147" s="417"/>
      <c r="N147" s="433"/>
      <c r="O147" s="417"/>
      <c r="P147" s="438">
        <f>(P154+P221+K160+P199+P125+P101+U159)*P153</f>
        <v>0</v>
      </c>
      <c r="Q147" s="235"/>
      <c r="R147" s="417"/>
      <c r="S147" s="417"/>
      <c r="T147" s="433"/>
      <c r="U147" s="417"/>
      <c r="V147" s="438">
        <f>(V154+V221+Q160+V199+V125+V101+AA159)*V153</f>
        <v>0</v>
      </c>
      <c r="W147" s="235"/>
      <c r="X147" s="417"/>
      <c r="Y147" s="417"/>
      <c r="Z147" s="433"/>
      <c r="AA147" s="417"/>
      <c r="AB147" s="438">
        <f>(AB154+AB221+W160+AB199+AB125+AB101+AG159)*AB153</f>
        <v>0</v>
      </c>
      <c r="AC147" s="235"/>
      <c r="AD147" s="417"/>
      <c r="AE147" s="417"/>
      <c r="AF147" s="433"/>
      <c r="AG147" s="417"/>
      <c r="AH147" s="438">
        <f>(AH154+AH221+AC160+AH199+AH125+AH101+AM159)*AH153</f>
        <v>0</v>
      </c>
      <c r="AI147" s="235"/>
      <c r="AJ147" s="417"/>
      <c r="AK147" s="417"/>
      <c r="AL147" s="433"/>
      <c r="AM147" s="417"/>
      <c r="AN147" s="438">
        <f>(AN154+AN221+AI160+AN199+AN125+AN101+AS159)*AN153</f>
        <v>0</v>
      </c>
      <c r="AO147" s="235"/>
      <c r="AP147" s="417"/>
      <c r="AQ147" s="417"/>
      <c r="AR147" s="433"/>
      <c r="AS147" s="417"/>
      <c r="AT147" s="438">
        <f>(AT154+AT221+AO160+AT199+AT125+AT101+AY159)*AT153</f>
        <v>0</v>
      </c>
      <c r="AU147" s="235"/>
      <c r="AV147" s="417"/>
      <c r="AW147" s="417"/>
      <c r="AX147" s="433"/>
      <c r="AY147" s="417"/>
      <c r="AZ147" s="438">
        <f>(AZ154+AZ221+AU160+AZ199+AZ125+AZ101+BE159)*AZ153</f>
        <v>0</v>
      </c>
      <c r="BA147" s="235"/>
      <c r="BB147" s="417"/>
      <c r="BC147" s="417"/>
      <c r="BD147" s="433"/>
      <c r="BE147" s="417"/>
      <c r="BF147" s="438">
        <f>(BF154+BF221+BA160+BF199+BF125+BF101+BK159)*BF153</f>
        <v>0</v>
      </c>
      <c r="BG147" s="235"/>
      <c r="BH147" s="417"/>
      <c r="BI147" s="417"/>
      <c r="BJ147" s="433"/>
      <c r="BK147" s="417"/>
      <c r="BL147" s="438">
        <f>(BL154+BL221+BG160+BL199+BL125+BL101+BQ159)*BL153</f>
        <v>0</v>
      </c>
      <c r="BM147" s="235"/>
      <c r="BN147" s="417"/>
      <c r="BO147" s="417"/>
      <c r="BP147" s="433"/>
      <c r="BQ147" s="417"/>
      <c r="BR147" s="438">
        <f>(BR154+BR221+BM160+BR199+BR125+BR101+BW159)*BR153</f>
        <v>0</v>
      </c>
      <c r="BS147" s="235"/>
      <c r="BT147" s="417"/>
      <c r="BU147" s="417"/>
      <c r="BV147" s="433"/>
      <c r="BW147" s="417"/>
      <c r="BX147" s="438">
        <f>(BX154+BX221+BS160+BX199+BX125+BX101+CC159)*BX153</f>
        <v>0</v>
      </c>
      <c r="BY147" s="235"/>
      <c r="BZ147" s="433"/>
      <c r="CA147" s="417"/>
      <c r="CB147" s="433"/>
      <c r="CC147" s="417"/>
      <c r="CD147" s="438">
        <f>(CD154+CD221+BY160+CD199+CD125+CD101+CI159)*CD153</f>
        <v>0</v>
      </c>
      <c r="CE147" s="235"/>
      <c r="CF147" s="417"/>
      <c r="CG147" s="417"/>
      <c r="CH147" s="433"/>
      <c r="CI147" s="417"/>
      <c r="CJ147" s="438">
        <f>(CJ154+CJ221+CE160+CJ199+CJ125+CJ101)*CJ153</f>
        <v>0</v>
      </c>
      <c r="CL147" s="433"/>
    </row>
    <row r="148" ht="15">
      <c r="A148" s="445">
        <f t="shared" si="1993"/>
        <v>0</v>
      </c>
      <c r="B148" s="433"/>
      <c r="C148" s="417"/>
      <c r="D148" s="438">
        <f>(D154+D222+D198+D124+D100+I158)*D153</f>
        <v>0</v>
      </c>
      <c r="F148" s="417"/>
      <c r="G148" s="417"/>
      <c r="H148" s="433"/>
      <c r="I148" s="417"/>
      <c r="J148" s="438">
        <f>(J154+J222+E159+J198+J124+J100+O158)*J153</f>
        <v>0</v>
      </c>
      <c r="K148" s="235"/>
      <c r="L148" s="417"/>
      <c r="M148" s="417"/>
      <c r="N148" s="433"/>
      <c r="O148" s="417"/>
      <c r="P148" s="438">
        <f>(P154+P222+K159+P198+P124+P100+U158)*P153</f>
        <v>0</v>
      </c>
      <c r="Q148" s="235"/>
      <c r="R148" s="417"/>
      <c r="S148" s="417"/>
      <c r="T148" s="433"/>
      <c r="U148" s="417"/>
      <c r="V148" s="438">
        <f>(V154+V222+Q159+V198+V124+V100+AA158)*V153</f>
        <v>0</v>
      </c>
      <c r="W148" s="235"/>
      <c r="X148" s="417"/>
      <c r="Y148" s="417"/>
      <c r="Z148" s="433"/>
      <c r="AA148" s="417"/>
      <c r="AB148" s="438">
        <f>(AB154+AB222+W159+AB198+AB124+AB100+AG158)*AB153</f>
        <v>0</v>
      </c>
      <c r="AC148" s="235"/>
      <c r="AD148" s="417"/>
      <c r="AE148" s="417"/>
      <c r="AF148" s="433"/>
      <c r="AG148" s="417"/>
      <c r="AH148" s="438">
        <f>(AH154+AH222+AC159+AH198+AH124+AH100+AM158)*AH153</f>
        <v>0</v>
      </c>
      <c r="AI148" s="235"/>
      <c r="AJ148" s="417"/>
      <c r="AK148" s="417"/>
      <c r="AL148" s="433"/>
      <c r="AM148" s="417"/>
      <c r="AN148" s="438">
        <f>(AN154+AN222+AI159+AN198+AN124+AN100+AS158)*AN153</f>
        <v>0</v>
      </c>
      <c r="AO148" s="235"/>
      <c r="AP148" s="417"/>
      <c r="AQ148" s="417"/>
      <c r="AR148" s="433"/>
      <c r="AS148" s="417"/>
      <c r="AT148" s="438">
        <f>(AT154+AT222+AO159+AT198+AT124+AT100+AY158)*AT153</f>
        <v>0</v>
      </c>
      <c r="AU148" s="235"/>
      <c r="AV148" s="417"/>
      <c r="AW148" s="417"/>
      <c r="AX148" s="433"/>
      <c r="AY148" s="417"/>
      <c r="AZ148" s="438">
        <f>(AZ154+AZ222+AU159+AZ198+AZ124+AZ100+BE158)*AZ153</f>
        <v>0</v>
      </c>
      <c r="BA148" s="235"/>
      <c r="BB148" s="417"/>
      <c r="BC148" s="417"/>
      <c r="BD148" s="433"/>
      <c r="BE148" s="417"/>
      <c r="BF148" s="438">
        <f>(BF154+BF222+BA159+BF198+BF124+BF100+BK158)*BF153</f>
        <v>0</v>
      </c>
      <c r="BG148" s="235"/>
      <c r="BH148" s="417"/>
      <c r="BI148" s="417"/>
      <c r="BJ148" s="433"/>
      <c r="BK148" s="417"/>
      <c r="BL148" s="438">
        <f>(BL154+BL222+BG159+BL198+BL124+BL100+BQ158)*BL153</f>
        <v>0</v>
      </c>
      <c r="BM148" s="235"/>
      <c r="BN148" s="417"/>
      <c r="BO148" s="417"/>
      <c r="BP148" s="433"/>
      <c r="BQ148" s="417"/>
      <c r="BR148" s="438">
        <f>(BR154+BR222+BM159+BR198+BR124+BR100+BW158)*BR153</f>
        <v>0</v>
      </c>
      <c r="BS148" s="235"/>
      <c r="BT148" s="417"/>
      <c r="BU148" s="417"/>
      <c r="BV148" s="433"/>
      <c r="BW148" s="417"/>
      <c r="BX148" s="438">
        <f>(BX154+BX222+BS159+BX198+BX124+BX100+CC158)*BX153</f>
        <v>0</v>
      </c>
      <c r="BY148" s="235"/>
      <c r="BZ148" s="433"/>
      <c r="CA148" s="417"/>
      <c r="CB148" s="433"/>
      <c r="CC148" s="417"/>
      <c r="CD148" s="438">
        <f>(CD154+CD222+BY159+CD198+CD124+CD100+CI158)*CD153</f>
        <v>0</v>
      </c>
      <c r="CE148" s="235"/>
      <c r="CF148" s="417"/>
      <c r="CG148" s="417"/>
      <c r="CH148" s="433"/>
      <c r="CI148" s="417"/>
      <c r="CJ148" s="438">
        <f>(CJ154+CJ222+CE159+CJ198+CJ124+CJ100)*CJ153</f>
        <v>0</v>
      </c>
      <c r="CL148" s="433"/>
    </row>
    <row r="149" ht="15">
      <c r="A149" s="445">
        <f t="shared" si="1993"/>
        <v>0</v>
      </c>
      <c r="B149" s="433"/>
      <c r="C149" s="417"/>
      <c r="D149" s="438">
        <f>(D154+D223+D197+D123+D99+I157)*D153</f>
        <v>0</v>
      </c>
      <c r="F149" s="417"/>
      <c r="G149" s="417"/>
      <c r="H149" s="433"/>
      <c r="I149" s="417"/>
      <c r="J149" s="438">
        <f>(J154+J223+E158+J197+J123+J99+O157)*J153</f>
        <v>0</v>
      </c>
      <c r="K149" s="235"/>
      <c r="L149" s="417"/>
      <c r="M149" s="417"/>
      <c r="N149" s="433"/>
      <c r="O149" s="417"/>
      <c r="P149" s="438">
        <f>(P154+P223+K158+P197+P123+P99+U157)*P153</f>
        <v>0</v>
      </c>
      <c r="Q149" s="235"/>
      <c r="R149" s="417"/>
      <c r="S149" s="417"/>
      <c r="T149" s="433"/>
      <c r="U149" s="417"/>
      <c r="V149" s="438">
        <f>(V154+V223+Q158+V197+V123+V99+AA157)*V153</f>
        <v>0</v>
      </c>
      <c r="W149" s="235"/>
      <c r="X149" s="417"/>
      <c r="Y149" s="417"/>
      <c r="Z149" s="433"/>
      <c r="AA149" s="417"/>
      <c r="AB149" s="438">
        <f>(AB154+AB223+W158+AB197+AB123+AB99+AG157)*AB153</f>
        <v>0</v>
      </c>
      <c r="AC149" s="235"/>
      <c r="AD149" s="417"/>
      <c r="AE149" s="417"/>
      <c r="AF149" s="433"/>
      <c r="AG149" s="417"/>
      <c r="AH149" s="438">
        <f>(AH154+AH223+AC158+AH197+AH123+AH99+AM157)*AH153</f>
        <v>0</v>
      </c>
      <c r="AI149" s="235"/>
      <c r="AJ149" s="417"/>
      <c r="AK149" s="417"/>
      <c r="AL149" s="433"/>
      <c r="AM149" s="417"/>
      <c r="AN149" s="438">
        <f>(AN154+AN223+AI158+AN197+AN123+AN99+AS157)*AN153</f>
        <v>0</v>
      </c>
      <c r="AO149" s="235"/>
      <c r="AP149" s="417"/>
      <c r="AQ149" s="417"/>
      <c r="AR149" s="433"/>
      <c r="AS149" s="417"/>
      <c r="AT149" s="438">
        <f>(AT154+AT223+AO158+AT197+AT123+AT99+AY157)*AT153</f>
        <v>0</v>
      </c>
      <c r="AU149" s="235"/>
      <c r="AV149" s="417"/>
      <c r="AW149" s="417"/>
      <c r="AX149" s="433"/>
      <c r="AY149" s="417"/>
      <c r="AZ149" s="438">
        <f>(AZ154+AZ223+AU158+AZ197+AZ123+AZ99+BE157)*AZ153</f>
        <v>0</v>
      </c>
      <c r="BA149" s="235"/>
      <c r="BB149" s="417"/>
      <c r="BC149" s="417"/>
      <c r="BD149" s="433"/>
      <c r="BE149" s="417"/>
      <c r="BF149" s="438">
        <f>(BF154+BF223+BA158+BF197+BF123+BF99+BK157)*BF153</f>
        <v>0</v>
      </c>
      <c r="BG149" s="235"/>
      <c r="BH149" s="417"/>
      <c r="BI149" s="417"/>
      <c r="BJ149" s="433"/>
      <c r="BK149" s="417"/>
      <c r="BL149" s="438">
        <f>(BL154+BL223+BG158+BL197+BL123+BL99+BQ157)*BL153</f>
        <v>0</v>
      </c>
      <c r="BM149" s="235"/>
      <c r="BN149" s="417"/>
      <c r="BO149" s="417"/>
      <c r="BP149" s="433"/>
      <c r="BQ149" s="417"/>
      <c r="BR149" s="438">
        <f>(BR154+BR223+BM158+BR197+BR123+BR99+BW157)*BR153</f>
        <v>0</v>
      </c>
      <c r="BS149" s="235"/>
      <c r="BT149" s="417"/>
      <c r="BU149" s="417"/>
      <c r="BV149" s="433"/>
      <c r="BW149" s="417"/>
      <c r="BX149" s="438">
        <f>(BX154+BX223+BS158+BX197+BX123+BX99+CC157)*BX153</f>
        <v>0</v>
      </c>
      <c r="BY149" s="235"/>
      <c r="BZ149" s="433"/>
      <c r="CA149" s="417"/>
      <c r="CB149" s="433"/>
      <c r="CC149" s="417"/>
      <c r="CD149" s="438">
        <f>(CD154+CD223+BY158+CD197+CD123+CD99+CI157)*CD153</f>
        <v>0</v>
      </c>
      <c r="CE149" s="235"/>
      <c r="CF149" s="417"/>
      <c r="CG149" s="417"/>
      <c r="CH149" s="433"/>
      <c r="CI149" s="417"/>
      <c r="CJ149" s="438">
        <f>(CJ154+CJ223+CE158+CJ197+CJ123+CJ99)*CJ153</f>
        <v>0</v>
      </c>
      <c r="CL149" s="433"/>
    </row>
    <row r="150" ht="15">
      <c r="A150" s="445">
        <f t="shared" si="1993"/>
        <v>0</v>
      </c>
      <c r="B150" s="433"/>
      <c r="C150" s="417"/>
      <c r="D150" s="438">
        <f>(D154+D224+D196+D122+D98+I156)*D153</f>
        <v>0</v>
      </c>
      <c r="F150" s="417"/>
      <c r="G150" s="417"/>
      <c r="H150" s="433"/>
      <c r="I150" s="417"/>
      <c r="J150" s="438">
        <f>(J154+J224+E157+J196+J122+J98+O156)*J153</f>
        <v>0</v>
      </c>
      <c r="K150" s="235"/>
      <c r="L150" s="417"/>
      <c r="M150" s="417"/>
      <c r="N150" s="433"/>
      <c r="O150" s="417"/>
      <c r="P150" s="438">
        <f>(P154+P224+K157+P196+P122+P98+U156)*P153</f>
        <v>0</v>
      </c>
      <c r="Q150" s="235"/>
      <c r="R150" s="417"/>
      <c r="S150" s="417"/>
      <c r="T150" s="433"/>
      <c r="U150" s="417"/>
      <c r="V150" s="438">
        <f>(V154+V224+Q157+V196+V122+V98+AA156)*V153</f>
        <v>0</v>
      </c>
      <c r="W150" s="235"/>
      <c r="X150" s="417"/>
      <c r="Y150" s="417"/>
      <c r="Z150" s="433"/>
      <c r="AA150" s="417"/>
      <c r="AB150" s="438">
        <f>(AB154+AB224+W157+AB196+AB122+AB98+AG156)*AB153</f>
        <v>0</v>
      </c>
      <c r="AC150" s="235"/>
      <c r="AD150" s="417"/>
      <c r="AE150" s="417"/>
      <c r="AF150" s="433"/>
      <c r="AG150" s="417"/>
      <c r="AH150" s="438">
        <f>(AH154+AH224+AC157+AH196+AH122+AH98+AM156)*AH153</f>
        <v>0</v>
      </c>
      <c r="AI150" s="235"/>
      <c r="AJ150" s="417"/>
      <c r="AK150" s="417"/>
      <c r="AL150" s="433"/>
      <c r="AM150" s="417"/>
      <c r="AN150" s="438">
        <f>(AN154+AN224+AI157+AN196+AN122+AN98+AS156)*AN153</f>
        <v>0</v>
      </c>
      <c r="AO150" s="235"/>
      <c r="AP150" s="417"/>
      <c r="AQ150" s="417"/>
      <c r="AR150" s="433"/>
      <c r="AS150" s="417"/>
      <c r="AT150" s="438">
        <f>(AT154+AT224+AO157+AT196+AT122+AT98+AY156)*AT153</f>
        <v>0</v>
      </c>
      <c r="AU150" s="235"/>
      <c r="AV150" s="417"/>
      <c r="AW150" s="417"/>
      <c r="AX150" s="433"/>
      <c r="AY150" s="417"/>
      <c r="AZ150" s="438">
        <f>(AZ154+AZ224+AU157+AZ196+AZ122+AZ98+BE156)*AZ153</f>
        <v>0</v>
      </c>
      <c r="BA150" s="235"/>
      <c r="BB150" s="417"/>
      <c r="BC150" s="417"/>
      <c r="BD150" s="433"/>
      <c r="BE150" s="417"/>
      <c r="BF150" s="438">
        <f>(BF154+BF224+BA157+BF196+BF122+BF98+BK156)*BF153</f>
        <v>0</v>
      </c>
      <c r="BG150" s="235"/>
      <c r="BH150" s="417"/>
      <c r="BI150" s="417"/>
      <c r="BJ150" s="433"/>
      <c r="BK150" s="417"/>
      <c r="BL150" s="438">
        <f>(BL154+BL224+BG157+BL196+BL122+BL98+BQ156)*BL153</f>
        <v>0</v>
      </c>
      <c r="BM150" s="235"/>
      <c r="BN150" s="417"/>
      <c r="BO150" s="417"/>
      <c r="BP150" s="433"/>
      <c r="BQ150" s="417"/>
      <c r="BR150" s="438">
        <f>(BR154+BR224+BM157+BR196+BR122+BR98+BW156)*BR153</f>
        <v>0</v>
      </c>
      <c r="BS150" s="235"/>
      <c r="BT150" s="417"/>
      <c r="BU150" s="417"/>
      <c r="BV150" s="433"/>
      <c r="BW150" s="417"/>
      <c r="BX150" s="438">
        <f>(BX154+BX224+BS157+BX196+BX122+BX98+CC156)*BX153</f>
        <v>0</v>
      </c>
      <c r="BY150" s="235"/>
      <c r="BZ150" s="433"/>
      <c r="CA150" s="417"/>
      <c r="CB150" s="433"/>
      <c r="CC150" s="417"/>
      <c r="CD150" s="438">
        <f>(CD154+CD224+BY157+CD196+CD122+CD98+CI156)*CD153</f>
        <v>0</v>
      </c>
      <c r="CE150" s="235"/>
      <c r="CF150" s="417"/>
      <c r="CG150" s="417"/>
      <c r="CH150" s="433"/>
      <c r="CI150" s="417"/>
      <c r="CJ150" s="438">
        <f>(CJ154+CJ224+CE157+CJ196+CJ122+CJ98)*CJ153</f>
        <v>0</v>
      </c>
      <c r="CL150" s="433"/>
    </row>
    <row r="151" ht="15">
      <c r="A151" s="445">
        <f t="shared" si="1993"/>
        <v>0</v>
      </c>
      <c r="B151" s="433"/>
      <c r="C151" s="417"/>
      <c r="D151" s="438">
        <f>(D154+D225+D195+D121)*D153</f>
        <v>0</v>
      </c>
      <c r="F151" s="417"/>
      <c r="G151" s="417"/>
      <c r="H151" s="433"/>
      <c r="I151" s="417"/>
      <c r="J151" s="438">
        <f>(J154+J225+J195+J121+E156)*J153</f>
        <v>0</v>
      </c>
      <c r="K151" s="235"/>
      <c r="L151" s="417"/>
      <c r="M151" s="417"/>
      <c r="N151" s="433"/>
      <c r="O151" s="417"/>
      <c r="P151" s="438">
        <f>(P154+P225+P195+P121+K156)*P153</f>
        <v>0</v>
      </c>
      <c r="Q151" s="235"/>
      <c r="R151" s="417"/>
      <c r="S151" s="417"/>
      <c r="T151" s="433"/>
      <c r="U151" s="417"/>
      <c r="V151" s="438">
        <f>(V154+V225+V195+V121+Q156)*V153</f>
        <v>0</v>
      </c>
      <c r="W151" s="235"/>
      <c r="X151" s="417"/>
      <c r="Y151" s="417"/>
      <c r="Z151" s="433"/>
      <c r="AA151" s="417"/>
      <c r="AB151" s="438">
        <f>(AB154+AB225+AB195+AB121+W156)*AB153</f>
        <v>0</v>
      </c>
      <c r="AC151" s="235"/>
      <c r="AD151" s="417"/>
      <c r="AE151" s="417"/>
      <c r="AF151" s="433"/>
      <c r="AG151" s="417"/>
      <c r="AH151" s="438">
        <f>(AH154+AH225+AH195+AH121+AC156)*AH153</f>
        <v>0</v>
      </c>
      <c r="AI151" s="235"/>
      <c r="AJ151" s="417"/>
      <c r="AK151" s="417"/>
      <c r="AL151" s="433"/>
      <c r="AM151" s="417"/>
      <c r="AN151" s="438">
        <f>(AN154+AN225+AN195+AN121+AI156)*AN153</f>
        <v>0</v>
      </c>
      <c r="AO151" s="235"/>
      <c r="AP151" s="417"/>
      <c r="AQ151" s="417"/>
      <c r="AR151" s="433"/>
      <c r="AS151" s="417"/>
      <c r="AT151" s="438">
        <f>(AT154+AT225+AT195+AT121+AO156)*AT153</f>
        <v>0</v>
      </c>
      <c r="AU151" s="235"/>
      <c r="AV151" s="417"/>
      <c r="AW151" s="417"/>
      <c r="AX151" s="433"/>
      <c r="AY151" s="417"/>
      <c r="AZ151" s="438">
        <f>(AZ154+AZ225+AZ195+AZ121+AU156)*AZ153</f>
        <v>0</v>
      </c>
      <c r="BA151" s="235"/>
      <c r="BB151" s="417"/>
      <c r="BC151" s="417"/>
      <c r="BD151" s="433"/>
      <c r="BE151" s="417"/>
      <c r="BF151" s="438">
        <f>(BF154+BF225+BF195+BF121+BA156)*BF153</f>
        <v>0</v>
      </c>
      <c r="BG151" s="235"/>
      <c r="BH151" s="417"/>
      <c r="BI151" s="417"/>
      <c r="BJ151" s="433"/>
      <c r="BK151" s="417"/>
      <c r="BL151" s="438">
        <f>(BL154+BL225+BL195+BL121+BG156)*BL153</f>
        <v>0</v>
      </c>
      <c r="BM151" s="235"/>
      <c r="BN151" s="417"/>
      <c r="BO151" s="417"/>
      <c r="BP151" s="433"/>
      <c r="BQ151" s="417"/>
      <c r="BR151" s="438">
        <f>(BR154+BR225+BR195+BR121+BM156)*BR153</f>
        <v>0</v>
      </c>
      <c r="BS151" s="235"/>
      <c r="BT151" s="417"/>
      <c r="BU151" s="417"/>
      <c r="BV151" s="433"/>
      <c r="BW151" s="417"/>
      <c r="BX151" s="438">
        <f>(BX154+BX225+BX195+BX121+BS156)*BX153</f>
        <v>0</v>
      </c>
      <c r="BY151" s="235"/>
      <c r="BZ151" s="433"/>
      <c r="CA151" s="417"/>
      <c r="CB151" s="433"/>
      <c r="CC151" s="417"/>
      <c r="CD151" s="438">
        <f>(CD154+CD225+CD195+CD121+BY156)*CD153</f>
        <v>0</v>
      </c>
      <c r="CE151" s="235"/>
      <c r="CF151" s="417"/>
      <c r="CG151" s="417"/>
      <c r="CH151" s="433"/>
      <c r="CI151" s="417"/>
      <c r="CJ151" s="438">
        <f>(CJ154+CJ225+CJ195+CJ121+CE156)*CJ153</f>
        <v>0</v>
      </c>
      <c r="CL151" s="433"/>
    </row>
    <row r="152" ht="15">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5">
      <c r="A153" s="445"/>
      <c r="B153" s="411"/>
      <c r="C153" s="412">
        <v>0</v>
      </c>
      <c r="D153" s="413">
        <f>IF(D118=0,0,IF(C153=3,0,IF(E81=3,0,IF(E81=2,-0.5,IF(E81=1,0,(D118/(D118+A155+G155+D192))*(-0.5))))))</f>
        <v>0</v>
      </c>
      <c r="E153" s="414">
        <f>D153+C154+D155+E154</f>
        <v>0</v>
      </c>
      <c r="F153" s="459"/>
      <c r="G153" s="415">
        <f>G352</f>
        <v>0</v>
      </c>
      <c r="H153" s="459"/>
      <c r="I153" s="412">
        <v>0</v>
      </c>
      <c r="J153" s="413">
        <f>IF(J118=0,0,IF(I153=3,0,IF(K81=3,0,IF(K81=2,-0.5,IF(K81=1,0,(J118/(J118+G155+M155+J192))*(-0.5))))))</f>
        <v>0</v>
      </c>
      <c r="K153" s="414">
        <f>J153+I154+J155+K154</f>
        <v>0</v>
      </c>
      <c r="L153" s="459">
        <f>L356</f>
        <v>0</v>
      </c>
      <c r="M153" s="415">
        <f>IF(L153=3,0,IF(N153=3,0,M352))</f>
        <v>0</v>
      </c>
      <c r="N153" s="459">
        <f>N356</f>
        <v>0</v>
      </c>
      <c r="O153" s="412">
        <v>0</v>
      </c>
      <c r="P153" s="413">
        <f>IF(P118=0,0,IF(O153=3,0,IF(Q81=3,0,IF(Q81=2,-0.5,IF(Q81=1,0,(P118/(P118+M155+S155+P192))*(-0.5))))))</f>
        <v>0</v>
      </c>
      <c r="Q153" s="414">
        <f>P153+O154+P155+Q154</f>
        <v>0</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ht="15">
      <c r="B154" s="417">
        <f>B354</f>
        <v>0</v>
      </c>
      <c r="C154" s="418"/>
      <c r="D154" s="417">
        <f>B154+D152+F154+D188+B155+F155</f>
        <v>0</v>
      </c>
      <c r="E154" s="419">
        <f>IF(G155=0,0,IF(F153=3,0,IF(H153=3,0,IF(H153=2,-0.5,IF(H153=1,0,(G155/(G155+D192+A155+D118))*(-0.5))))))</f>
        <v>0</v>
      </c>
      <c r="F154" s="420"/>
      <c r="G154" s="417">
        <f>40*10*10*10/12</f>
        <v>3333.3333333333335</v>
      </c>
      <c r="H154" s="421">
        <f>G352*H353</f>
        <v>0</v>
      </c>
      <c r="I154" s="418">
        <f>IF(G155=0,0,IF(H153=3,0,IF(F153=3,0,IF(F153=2,-0.5,IF(F153=1,0,(G155/(G155+J118+M155+J192))*(-0.5))))))</f>
        <v>0</v>
      </c>
      <c r="J154" s="417">
        <f>H154+J152+L154+J188+H155+L155</f>
        <v>0</v>
      </c>
      <c r="K154" s="419">
        <f>IF(M155=0,0,IF(L153=3,0,IF(N153=3,0,IF(N153=2,-0.5,IF(N153=1,0,(M155/(M155+J192+G155+J118))*(-0.5))))))</f>
        <v>0</v>
      </c>
      <c r="L154" s="420"/>
      <c r="M154" s="417">
        <f>M349</f>
        <v>1</v>
      </c>
      <c r="N154" s="421"/>
      <c r="O154" s="418">
        <f>IF(M155=0,0,IF(N153=3,0,IF(L153=3,0,IF(L153=2,-0.5,IF(L153=1,0,(M155/(M155+P118+S155+P192))*(-0.5))))))</f>
        <v>0</v>
      </c>
      <c r="P154" s="417">
        <f>N154+P152+R154+P188+N155+R155</f>
        <v>0</v>
      </c>
      <c r="Q154" s="419">
        <f>IF(S155=0,0,IF(R153=3,0,IF(T153=3,0,IF(T153=2,-0.5,IF(T153=1,0,(S155/(S155+P192+M155+P118))*(-0.5))))))</f>
        <v>0</v>
      </c>
      <c r="R154" s="420"/>
      <c r="S154" s="417">
        <f>S349</f>
        <v>1</v>
      </c>
      <c r="T154" s="421"/>
      <c r="U154" s="418">
        <f>IF(S155=0,0,IF(T153=3,0,IF(R153=3,0,IF(R153=2,-0.5,IF(R153=1,0,(S155/(S155+V118+Y155+V192))*(-0.5))))))</f>
        <v>0</v>
      </c>
      <c r="V154" s="417">
        <f>T154+V152+X154+V188+T155+X155</f>
        <v>0</v>
      </c>
      <c r="W154" s="419">
        <f>IF(Y155=0,0,IF(X153=3,0,IF(Z153=3,0,IF(Z153=2,-0.5,IF(Z153=1,0,(Y155/(Y155+V192+S155+V118))*(-0.5))))))</f>
        <v>0</v>
      </c>
      <c r="X154" s="420"/>
      <c r="Y154" s="417">
        <f>Y349</f>
        <v>1</v>
      </c>
      <c r="Z154" s="421"/>
      <c r="AA154" s="418">
        <f>IF(Y155=0,0,IF(Z153=3,0,IF(X153=3,0,IF(X153=2,-0.5,IF(X153=1,0,(Y155/(Y155+AB118+AE155+AB192))*(-0.5))))))</f>
        <v>0</v>
      </c>
      <c r="AB154" s="417">
        <f>Z154+AB152+AD154+AB188+Z155+AD155</f>
        <v>0</v>
      </c>
      <c r="AC154" s="419">
        <f>IF(AE155=0,0,IF(AD153=3,0,IF(AF153=3,0,IF(AF153=2,-0.5,IF(AF153=1,0,(AE155/(AE155+AB192+Y155+AB118))*(-0.5))))))</f>
        <v>0</v>
      </c>
      <c r="AD154" s="420"/>
      <c r="AE154" s="417">
        <f>AE349</f>
        <v>1</v>
      </c>
      <c r="AF154" s="421"/>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1</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1</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1</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1</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1</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1</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1</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1</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1</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5">
      <c r="A155" s="445"/>
      <c r="B155" s="423"/>
      <c r="C155" s="424" t="s">
        <v>812</v>
      </c>
      <c r="D155" s="485">
        <f>IF(D192=0,0,IF(E155=3,0,IF(C227=3,0,IF(C227=2,-0.5,IF(C227=1,0,(D192/(D192+G155+A155+D118))*(-0.5))))))</f>
        <v>0</v>
      </c>
      <c r="E155" s="428">
        <v>0</v>
      </c>
      <c r="F155" s="426">
        <f>-1*IF(H153=3,0,IF(F153=3,(G352*G352*G353/2)+(G354*F355),0))</f>
        <v>0</v>
      </c>
      <c r="G155" s="423">
        <f>IF(G153=0,0,IF(H153=2,3*G350*G154/(G153),4*G350*G154/(G153)))</f>
        <v>0</v>
      </c>
      <c r="H155" s="427">
        <f>IF(F153=3,0,IF(H153=3,(G352*G352*G353/2)+(G354*H355),0))</f>
        <v>0</v>
      </c>
      <c r="I155" s="424" t="s">
        <v>813</v>
      </c>
      <c r="J155" s="485">
        <f>IF(J192=0,0,IF(K155=3,0,IF(I227=3,0,IF(I227=2,-0.5,IF(I227=1,0,(J192/(J192+M155+G155+J118))*(-0.5))))))</f>
        <v>0</v>
      </c>
      <c r="K155" s="428">
        <v>0</v>
      </c>
      <c r="L155" s="426">
        <f>-1*IF(N153=3,0,IF(L153=3,(M352*M352*M353/2)+(M354*L355),0))</f>
        <v>0</v>
      </c>
      <c r="M155" s="423">
        <f>IF(M153=0,0,IF(N153=2,3*M350*M154/(M153),4*M350*M154/(M153)))</f>
        <v>0</v>
      </c>
      <c r="N155" s="427">
        <f>IF(L153=3,0,IF(N153=3,(M352*M352*M353/2)+(M354*N355),0))</f>
        <v>0</v>
      </c>
      <c r="O155" s="424" t="s">
        <v>814</v>
      </c>
      <c r="P155" s="485">
        <f>IF(P192=0,0,IF(Q155=3,0,IF(O227=3,0,IF(O227=2,-0.5,IF(O227=1,0,(P192/(P192+S155+M155+P118))*(-0.5))))))</f>
        <v>0</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5">
      <c r="A156" s="486"/>
      <c r="B156" s="417"/>
      <c r="C156" s="417"/>
      <c r="D156" s="437"/>
      <c r="E156" s="487">
        <f>(D154+D225+D195+D121)*E154</f>
        <v>0</v>
      </c>
      <c r="F156" s="417"/>
      <c r="G156" s="433"/>
      <c r="I156" s="488">
        <f>(J154+J225+J195+J121+E156)*I154</f>
        <v>0</v>
      </c>
      <c r="J156" s="437"/>
      <c r="K156" s="487">
        <f>(J154+J225+J195+J121+E156)*K154</f>
        <v>0</v>
      </c>
      <c r="L156" s="417"/>
      <c r="M156" s="433"/>
      <c r="N156" s="235"/>
      <c r="O156" s="488">
        <f>(P154+P225+P195+P121+K156)*O154</f>
        <v>0</v>
      </c>
      <c r="P156" s="437"/>
      <c r="Q156" s="487">
        <f>(P154+P225+P195+P121+K156)*Q154</f>
        <v>0</v>
      </c>
      <c r="R156" s="417"/>
      <c r="S156" s="433"/>
      <c r="T156" s="235"/>
      <c r="U156" s="488">
        <f>(V154+V225+V195+V121+Q156)*U154</f>
        <v>0</v>
      </c>
      <c r="V156" s="437"/>
      <c r="W156" s="487">
        <f>(V154+V225+V195+V121+Q156)*W154</f>
        <v>0</v>
      </c>
      <c r="X156" s="417"/>
      <c r="Y156" s="433"/>
      <c r="AA156" s="488">
        <f>(AB154+AB225+AB195+AB121+W156)*AA154</f>
        <v>0</v>
      </c>
      <c r="AB156" s="437"/>
      <c r="AC156" s="487">
        <f>(AB154+AB225+AB195+AB121+W156)*AC154</f>
        <v>0</v>
      </c>
      <c r="AD156" s="417"/>
      <c r="AE156" s="433"/>
      <c r="AF156" s="235"/>
      <c r="AG156" s="488">
        <f>(AH154+AH225+AH195+AH121+AC156)*AG154</f>
        <v>0</v>
      </c>
      <c r="AH156" s="437"/>
      <c r="AI156" s="487">
        <f>(AH154+AH225+AH195+AH121+AC156)*AI154</f>
        <v>0</v>
      </c>
      <c r="AJ156" s="417"/>
      <c r="AK156" s="433"/>
      <c r="AM156" s="488">
        <f>(AN154+AN225+AN195+AN121+AI156)*AM154</f>
        <v>0</v>
      </c>
      <c r="AN156" s="437"/>
      <c r="AO156" s="487">
        <f>(AN154+AN225+AN195+AN121+AI156)*AO154</f>
        <v>0</v>
      </c>
      <c r="AP156" s="417"/>
      <c r="AQ156" s="433"/>
      <c r="AS156" s="488">
        <f>(AT154+AT225+AT195+AT121+AO156)*AS154</f>
        <v>0</v>
      </c>
      <c r="AT156" s="437"/>
      <c r="AU156" s="487">
        <f>(AT154+AT225+AT195+AT121+AO156)*AU154</f>
        <v>0</v>
      </c>
      <c r="AV156" s="417"/>
      <c r="AW156" s="433"/>
      <c r="AY156" s="488">
        <f>(AZ154+AZ225+AZ195+AZ121+AU156)*AY154</f>
        <v>0</v>
      </c>
      <c r="AZ156" s="437"/>
      <c r="BA156" s="487">
        <f>(AZ154+AZ225+AZ195+AZ121+AU156)*BA154</f>
        <v>0</v>
      </c>
      <c r="BB156" s="417"/>
      <c r="BC156" s="433"/>
      <c r="BD156" s="235"/>
      <c r="BE156" s="488">
        <f>(BF154+BF225+BF195+BF121+BA156)*BE154</f>
        <v>0</v>
      </c>
      <c r="BF156" s="437"/>
      <c r="BG156" s="487">
        <f>(BF154+BF225+BF195+BF121+BA156)*BG154</f>
        <v>0</v>
      </c>
      <c r="BH156" s="417"/>
      <c r="BI156" s="433"/>
      <c r="BK156" s="488">
        <f>(BL154+BL225+BL195+BL121+BG156)*BK154</f>
        <v>0</v>
      </c>
      <c r="BL156" s="437"/>
      <c r="BM156" s="487">
        <f>(BL154+BL225+BL195+BL121+BG156)*BM154</f>
        <v>0</v>
      </c>
      <c r="BN156" s="417"/>
      <c r="BO156" s="433"/>
      <c r="BQ156" s="488">
        <f>(BR154+BR225+BR195+BR121+BM156)*BQ154</f>
        <v>0</v>
      </c>
      <c r="BR156" s="437"/>
      <c r="BS156" s="487">
        <f>(BR154+BR225+BR195+BR121+BM156)*BS154</f>
        <v>0</v>
      </c>
      <c r="BT156" s="417"/>
      <c r="BU156" s="433"/>
      <c r="BW156" s="488">
        <f>(BX154+BX225+BX195+BX121+BS156)*BW154</f>
        <v>0</v>
      </c>
      <c r="BX156" s="437"/>
      <c r="BY156" s="487">
        <f>(BX154+BX225+BX195+BX121+BS156)*BY154</f>
        <v>0</v>
      </c>
      <c r="BZ156" s="417"/>
      <c r="CA156" s="433"/>
      <c r="CC156" s="488">
        <f>(CD154+CD225+CD195+CD121+BY156)*CC154</f>
        <v>0</v>
      </c>
      <c r="CD156" s="437"/>
      <c r="CE156" s="487">
        <f>(CD154+CD225+CD195+CD121+BY156)*CE154</f>
        <v>0</v>
      </c>
      <c r="CF156" s="417"/>
      <c r="CG156" s="433"/>
      <c r="CI156" s="488">
        <f>(CJ154+CJ225+CJ195+CJ121+CE156)*CI154</f>
        <v>0</v>
      </c>
      <c r="CJ156" s="437"/>
      <c r="CK156" s="417"/>
      <c r="CL156" s="417"/>
    </row>
    <row r="157" ht="15">
      <c r="A157" s="489"/>
      <c r="B157" s="417"/>
      <c r="C157" s="417"/>
      <c r="D157" s="437"/>
      <c r="E157" s="487">
        <f>(D154+D224+D196+D122+D98+I156)*E154</f>
        <v>0</v>
      </c>
      <c r="F157" s="417"/>
      <c r="G157" s="433"/>
      <c r="I157" s="490">
        <f>(J154+J224+E157+O156+J196+J122+J98)*I154</f>
        <v>0</v>
      </c>
      <c r="J157" s="437"/>
      <c r="K157" s="487">
        <f>(J154+J224+E157+J196+J122+J98+O156)*K154</f>
        <v>0</v>
      </c>
      <c r="L157" s="417"/>
      <c r="M157" s="433"/>
      <c r="N157" s="235"/>
      <c r="O157" s="490">
        <f>(P154+P224+K157+U156+P196+P122+P98)*O154</f>
        <v>0</v>
      </c>
      <c r="P157" s="437"/>
      <c r="Q157" s="487">
        <f>(P154+P224+K157+P196+P122+P98+U156)*Q154</f>
        <v>0</v>
      </c>
      <c r="R157" s="417"/>
      <c r="S157" s="433"/>
      <c r="T157" s="235"/>
      <c r="U157" s="490">
        <f>(V154+V224+Q157+AA156+V196+V122+V98)*U154</f>
        <v>0</v>
      </c>
      <c r="V157" s="437"/>
      <c r="W157" s="487">
        <f>(V154+V224+Q157+V196+V122+V98+AA156)*W154</f>
        <v>0</v>
      </c>
      <c r="X157" s="417"/>
      <c r="Y157" s="433"/>
      <c r="AA157" s="490">
        <f>(AB154+AB224+W157+AG156+AB196+AB122+AB98)*AA154</f>
        <v>0</v>
      </c>
      <c r="AB157" s="437"/>
      <c r="AC157" s="487">
        <f>(AB154+AB224+W157+AB196+AB122+AB98+AG156)*AC154</f>
        <v>0</v>
      </c>
      <c r="AD157" s="417"/>
      <c r="AE157" s="433"/>
      <c r="AF157" s="235"/>
      <c r="AG157" s="490">
        <f>(AH154+AH224+AC157+AM156+AH196+AH122+AH98)*AG154</f>
        <v>0</v>
      </c>
      <c r="AH157" s="437"/>
      <c r="AI157" s="487">
        <f>(AH154+AH224+AC157+AH196+AH122+AH98+AM156)*AI154</f>
        <v>0</v>
      </c>
      <c r="AJ157" s="417"/>
      <c r="AK157" s="433"/>
      <c r="AM157" s="490">
        <f>(AN154+AN224+AI157+AS156+AN196+AN122+AN98)*AM154</f>
        <v>0</v>
      </c>
      <c r="AN157" s="437"/>
      <c r="AO157" s="487">
        <f>(AN154+AN224+AI157+AN196+AN122+AN98+AS156)*AO154</f>
        <v>0</v>
      </c>
      <c r="AP157" s="417"/>
      <c r="AQ157" s="433"/>
      <c r="AS157" s="490">
        <f>(AT154+AT224+AO157+AY156+AT196+AT122+AT98)*AS154</f>
        <v>0</v>
      </c>
      <c r="AT157" s="437"/>
      <c r="AU157" s="487">
        <f>(AT154+AT224+AO157+AT196+AT122+AT98+AY156)*AU154</f>
        <v>0</v>
      </c>
      <c r="AV157" s="417"/>
      <c r="AW157" s="433"/>
      <c r="AY157" s="490">
        <f>(AZ154+AZ224+AU157+BE156+AZ196+AZ122+AZ98)*AY154</f>
        <v>0</v>
      </c>
      <c r="AZ157" s="437"/>
      <c r="BA157" s="487">
        <f>(AZ154+AZ224+AU157+AZ196+AZ122+AZ98+BE156)*BA154</f>
        <v>0</v>
      </c>
      <c r="BB157" s="417"/>
      <c r="BC157" s="433"/>
      <c r="BD157" s="235"/>
      <c r="BE157" s="490">
        <f>(BF154+BF224+BA157+BK156+BF196+BF122+BF98)*BE154</f>
        <v>0</v>
      </c>
      <c r="BF157" s="437"/>
      <c r="BG157" s="487">
        <f>(BF154+BF224+BA157+BF196+BF122+BF98+BK156)*BG154</f>
        <v>0</v>
      </c>
      <c r="BH157" s="417"/>
      <c r="BI157" s="433"/>
      <c r="BK157" s="490">
        <f>(BL154+BL224+BG157+BQ156+BL196+BL122+BL98)*BK154</f>
        <v>0</v>
      </c>
      <c r="BL157" s="437"/>
      <c r="BM157" s="487">
        <f>(BL154+BL224+BG157+BL196+BL122+BL98+BQ156)*BM154</f>
        <v>0</v>
      </c>
      <c r="BN157" s="417"/>
      <c r="BO157" s="433"/>
      <c r="BQ157" s="490">
        <f>(BR154+BR224+BM157+BW156+BR196+BR122+BR98)*BQ154</f>
        <v>0</v>
      </c>
      <c r="BR157" s="437"/>
      <c r="BS157" s="487">
        <f>(BR154+BR224+BM157+BR196+BR122+BR98+BW156)*BS154</f>
        <v>0</v>
      </c>
      <c r="BT157" s="417"/>
      <c r="BU157" s="433"/>
      <c r="BW157" s="490">
        <f>(BX154+BX224+BS157+CC156+BX196+BX122+BX98)*BW154</f>
        <v>0</v>
      </c>
      <c r="BX157" s="437"/>
      <c r="BY157" s="487">
        <f>(BX154+BX224+BS157+BX196+BX122+BX98+CC156)*BY154</f>
        <v>0</v>
      </c>
      <c r="BZ157" s="417"/>
      <c r="CA157" s="433"/>
      <c r="CC157" s="490">
        <f>(CD154+CD224+BY157+CI156+CD196+CD122+CD98)*CC154</f>
        <v>0</v>
      </c>
      <c r="CD157" s="437"/>
      <c r="CE157" s="487">
        <f>(CD154+CD224+BY157+CD196+CD122+CD98+CI156)*CE154</f>
        <v>0</v>
      </c>
      <c r="CF157" s="417"/>
      <c r="CG157" s="433"/>
      <c r="CI157" s="490">
        <f>(CJ154+CJ224+CE157+CJ196+CJ122+CJ98)*CI154</f>
        <v>0</v>
      </c>
      <c r="CJ157" s="437"/>
      <c r="CK157" s="417"/>
      <c r="CL157" s="417"/>
    </row>
    <row r="158" ht="15">
      <c r="A158" s="489"/>
      <c r="B158" s="417"/>
      <c r="C158" s="417"/>
      <c r="D158" s="437"/>
      <c r="E158" s="487">
        <f>(D154+D223+D197+D123+D99+I157)*E154</f>
        <v>0</v>
      </c>
      <c r="F158" s="417"/>
      <c r="G158" s="433"/>
      <c r="I158" s="490">
        <f>(J154+J223+E158+O157+J197+J123+J99)*I154</f>
        <v>0</v>
      </c>
      <c r="J158" s="437"/>
      <c r="K158" s="487">
        <f>(J154+J223+E158+J197+J123+J99+O157)*K154</f>
        <v>0</v>
      </c>
      <c r="L158" s="417"/>
      <c r="M158" s="433"/>
      <c r="N158" s="235"/>
      <c r="O158" s="490">
        <f>(P154+P223+K158+U157+P197+P123+P99)*O154</f>
        <v>0</v>
      </c>
      <c r="P158" s="437"/>
      <c r="Q158" s="487">
        <f>(P154+P223+K158+P197+P123+P99+U157)*Q154</f>
        <v>0</v>
      </c>
      <c r="R158" s="417"/>
      <c r="S158" s="433"/>
      <c r="T158" s="235"/>
      <c r="U158" s="490">
        <f>(V154+V223+Q158+AA157+V197+V123+V99)*U154</f>
        <v>0</v>
      </c>
      <c r="V158" s="437"/>
      <c r="W158" s="487">
        <f>(V154+V223+Q158+V197+V123+V99+AA157)*W154</f>
        <v>0</v>
      </c>
      <c r="X158" s="417"/>
      <c r="Y158" s="433"/>
      <c r="AA158" s="490">
        <f>(AB154+AB223+W158+AG157+AB197+AB123+AB99)*AA154</f>
        <v>0</v>
      </c>
      <c r="AB158" s="437"/>
      <c r="AC158" s="487">
        <f>(AB154+AB223+W158+AB197+AB123+AB99+AG157)*AC154</f>
        <v>0</v>
      </c>
      <c r="AD158" s="417"/>
      <c r="AE158" s="433"/>
      <c r="AF158" s="235"/>
      <c r="AG158" s="490">
        <f>(AH154+AH223+AC158+AM157+AH197+AH123+AH99)*AG154</f>
        <v>0</v>
      </c>
      <c r="AH158" s="437"/>
      <c r="AI158" s="487">
        <f>(AH154+AH223+AC158+AH197+AH123+AH99+AM157)*AI154</f>
        <v>0</v>
      </c>
      <c r="AJ158" s="417"/>
      <c r="AK158" s="433"/>
      <c r="AM158" s="490">
        <f>(AN154+AN223+AI158+AS157+AN197+AN123+AN99)*AM154</f>
        <v>0</v>
      </c>
      <c r="AN158" s="437"/>
      <c r="AO158" s="487">
        <f>(AN154+AN223+AI158+AN197+AN123+AN99+AS157)*AO154</f>
        <v>0</v>
      </c>
      <c r="AP158" s="417"/>
      <c r="AQ158" s="433"/>
      <c r="AS158" s="490">
        <f>(AT154+AT223+AO158+AY157+AT197+AT123+AT99)*AS154</f>
        <v>0</v>
      </c>
      <c r="AT158" s="437"/>
      <c r="AU158" s="487">
        <f>(AT154+AT223+AO158+AT197+AT123+AT99+AY157)*AU154</f>
        <v>0</v>
      </c>
      <c r="AV158" s="417"/>
      <c r="AW158" s="433"/>
      <c r="AY158" s="490">
        <f>(AZ154+AZ223+AU158+BE157+AZ197+AZ123+AZ99)*AY154</f>
        <v>0</v>
      </c>
      <c r="AZ158" s="437"/>
      <c r="BA158" s="487">
        <f>(AZ154+AZ223+AU158+AZ197+AZ123+AZ99+BE157)*BA154</f>
        <v>0</v>
      </c>
      <c r="BB158" s="417"/>
      <c r="BC158" s="433"/>
      <c r="BD158" s="235"/>
      <c r="BE158" s="490">
        <f>(BF154+BF223+BA158+BK157+BF197+BF123+BF99)*BE154</f>
        <v>0</v>
      </c>
      <c r="BF158" s="437"/>
      <c r="BG158" s="487">
        <f>(BF154+BF223+BA158+BF197+BF123+BF99+BK157)*BG154</f>
        <v>0</v>
      </c>
      <c r="BH158" s="417"/>
      <c r="BI158" s="433"/>
      <c r="BK158" s="490">
        <f>(BL154+BL223+BG158+BQ157+BL197+BL123+BL99)*BK154</f>
        <v>0</v>
      </c>
      <c r="BL158" s="437"/>
      <c r="BM158" s="487">
        <f>(BL154+BL223+BG158+BL197+BL123+BL99+BQ157)*BM154</f>
        <v>0</v>
      </c>
      <c r="BN158" s="417"/>
      <c r="BO158" s="433"/>
      <c r="BQ158" s="490">
        <f>(BR154+BR223+BM158+BW157+BR197+BR123+BR99)*BQ154</f>
        <v>0</v>
      </c>
      <c r="BR158" s="437"/>
      <c r="BS158" s="487">
        <f>(BR154+BR223+BM158+BR197+BR123+BR99+BW157)*BS154</f>
        <v>0</v>
      </c>
      <c r="BT158" s="417"/>
      <c r="BU158" s="433"/>
      <c r="BW158" s="490">
        <f>(BX154+BX223+BS158+CC157+BX197+BX123+BX99)*BW154</f>
        <v>0</v>
      </c>
      <c r="BX158" s="437"/>
      <c r="BY158" s="487">
        <f>(BX154+BX223+BS158+BX197+BX123+BX99+CC157)*BY154</f>
        <v>0</v>
      </c>
      <c r="BZ158" s="417"/>
      <c r="CA158" s="433"/>
      <c r="CC158" s="490">
        <f>(CD154+CD223+BY158+CI157+CD197+CD123+CD99)*CC154</f>
        <v>0</v>
      </c>
      <c r="CD158" s="437"/>
      <c r="CE158" s="487">
        <f>(CD154+CD223+BY158+CD197+CD123+CD99+CI157)*CE154</f>
        <v>0</v>
      </c>
      <c r="CF158" s="417"/>
      <c r="CG158" s="433"/>
      <c r="CI158" s="490">
        <f>(CJ154+CJ223+CE158+CJ197+CJ123+CJ99)*CI154</f>
        <v>0</v>
      </c>
      <c r="CJ158" s="437"/>
      <c r="CK158" s="417"/>
      <c r="CL158" s="417"/>
    </row>
    <row r="159" ht="15">
      <c r="A159" s="489"/>
      <c r="B159" s="417"/>
      <c r="C159" s="417"/>
      <c r="D159" s="437"/>
      <c r="E159" s="487">
        <f>(D154+D222+D198+D124+D100+I158)*E154</f>
        <v>0</v>
      </c>
      <c r="F159" s="417"/>
      <c r="G159" s="433"/>
      <c r="I159" s="490">
        <f>(J154+J222+E159+O158+J198+J124+J100)*I154</f>
        <v>0</v>
      </c>
      <c r="J159" s="437"/>
      <c r="K159" s="487">
        <f>(J154+J222+E159+J198+J124+J100+O158)*K154</f>
        <v>0</v>
      </c>
      <c r="L159" s="417"/>
      <c r="M159" s="433"/>
      <c r="N159" s="235"/>
      <c r="O159" s="490">
        <f>(P154+P222+K159+U158+P198+P124+P100)*O154</f>
        <v>0</v>
      </c>
      <c r="P159" s="437"/>
      <c r="Q159" s="487">
        <f>(P154+P222+K159+P198+P124+P100+U158)*Q154</f>
        <v>0</v>
      </c>
      <c r="R159" s="417"/>
      <c r="S159" s="433"/>
      <c r="T159" s="235"/>
      <c r="U159" s="490">
        <f>(V154+V222+Q159+AA158+V198+V124+V100)*U154</f>
        <v>0</v>
      </c>
      <c r="V159" s="437"/>
      <c r="W159" s="487">
        <f>(V154+V222+Q159+V198+V124+V100+AA158)*W154</f>
        <v>0</v>
      </c>
      <c r="X159" s="417"/>
      <c r="Y159" s="433"/>
      <c r="AA159" s="490">
        <f>(AB154+AB222+W159+AG158+AB198+AB124+AB100)*AA154</f>
        <v>0</v>
      </c>
      <c r="AB159" s="437"/>
      <c r="AC159" s="487">
        <f>(AB154+AB222+W159+AB198+AB124+AB100+AG158)*AC154</f>
        <v>0</v>
      </c>
      <c r="AD159" s="417"/>
      <c r="AE159" s="433"/>
      <c r="AF159" s="235"/>
      <c r="AG159" s="490">
        <f>(AH154+AH222+AC159+AM158+AH198+AH124+AH100)*AG154</f>
        <v>0</v>
      </c>
      <c r="AH159" s="437"/>
      <c r="AI159" s="487">
        <f>(AH154+AH222+AC159+AH198+AH124+AH100+AM158)*AI154</f>
        <v>0</v>
      </c>
      <c r="AJ159" s="417"/>
      <c r="AK159" s="433"/>
      <c r="AM159" s="490">
        <f>(AN154+AN222+AI159+AS158+AN198+AN124+AN100)*AM154</f>
        <v>0</v>
      </c>
      <c r="AN159" s="437"/>
      <c r="AO159" s="487">
        <f>(AN154+AN222+AI159+AN198+AN124+AN100+AS158)*AO154</f>
        <v>0</v>
      </c>
      <c r="AP159" s="417"/>
      <c r="AQ159" s="433"/>
      <c r="AS159" s="490">
        <f>(AT154+AT222+AO159+AY158+AT198+AT124+AT100)*AS154</f>
        <v>0</v>
      </c>
      <c r="AT159" s="437"/>
      <c r="AU159" s="487">
        <f>(AT154+AT222+AO159+AT198+AT124+AT100+AY158)*AU154</f>
        <v>0</v>
      </c>
      <c r="AV159" s="417"/>
      <c r="AW159" s="433"/>
      <c r="AY159" s="490">
        <f>(AZ154+AZ222+AU159+BE158+AZ198+AZ124+AZ100)*AY154</f>
        <v>0</v>
      </c>
      <c r="AZ159" s="437"/>
      <c r="BA159" s="487">
        <f>(AZ154+AZ222+AU159+AZ198+AZ124+AZ100+BE158)*BA154</f>
        <v>0</v>
      </c>
      <c r="BB159" s="417"/>
      <c r="BC159" s="433"/>
      <c r="BD159" s="235"/>
      <c r="BE159" s="490">
        <f>(BF154+BF222+BA159+BK158+BF198+BF124+BF100)*BE154</f>
        <v>0</v>
      </c>
      <c r="BF159" s="437"/>
      <c r="BG159" s="487">
        <f>(BF154+BF222+BA159+BF198+BF124+BF100+BK158)*BG154</f>
        <v>0</v>
      </c>
      <c r="BH159" s="417"/>
      <c r="BI159" s="433"/>
      <c r="BK159" s="490">
        <f>(BL154+BL222+BG159+BQ158+BL198+BL124+BL100)*BK154</f>
        <v>0</v>
      </c>
      <c r="BL159" s="437"/>
      <c r="BM159" s="487">
        <f>(BL154+BL222+BG159+BL198+BL124+BL100+BQ158)*BM154</f>
        <v>0</v>
      </c>
      <c r="BN159" s="417"/>
      <c r="BO159" s="433"/>
      <c r="BQ159" s="490">
        <f>(BR154+BR222+BM159+BW158+BR198+BR124+BR100)*BQ154</f>
        <v>0</v>
      </c>
      <c r="BR159" s="437"/>
      <c r="BS159" s="487">
        <f>(BR154+BR222+BM159+BR198+BR124+BR100+BW158)*BS154</f>
        <v>0</v>
      </c>
      <c r="BT159" s="417"/>
      <c r="BU159" s="433"/>
      <c r="BW159" s="490">
        <f>(BX154+BX222+BS159+CC158+BX198+BX124+BX100)*BW154</f>
        <v>0</v>
      </c>
      <c r="BX159" s="437"/>
      <c r="BY159" s="487">
        <f>(BX154+BX222+BS159+BX198+BX124+BX100+CC158)*BY154</f>
        <v>0</v>
      </c>
      <c r="BZ159" s="417"/>
      <c r="CA159" s="433"/>
      <c r="CC159" s="490">
        <f>(CD154+CD222+BY159+CI158+CD198+CD124+CD100)*CC154</f>
        <v>0</v>
      </c>
      <c r="CD159" s="437"/>
      <c r="CE159" s="487">
        <f>(CD154+CD222+BY159+CD198+CD124+CD100+CI158)*CE154</f>
        <v>0</v>
      </c>
      <c r="CF159" s="417"/>
      <c r="CG159" s="433"/>
      <c r="CI159" s="490">
        <f>(CJ154+CJ222+CE159+CJ198+CJ124+CJ100)*CI154</f>
        <v>0</v>
      </c>
      <c r="CJ159" s="437"/>
      <c r="CK159" s="417"/>
      <c r="CL159" s="417"/>
    </row>
    <row r="160" ht="15">
      <c r="A160" s="489"/>
      <c r="B160" s="417"/>
      <c r="C160" s="417"/>
      <c r="D160" s="437"/>
      <c r="E160" s="487">
        <f>(D154+D221+D199+D125+D101+I159)*E154</f>
        <v>0</v>
      </c>
      <c r="F160" s="417"/>
      <c r="G160" s="433"/>
      <c r="I160" s="490">
        <f>(J154+J221+E160+O159+J199+J125+J101)*I154</f>
        <v>0</v>
      </c>
      <c r="J160" s="437"/>
      <c r="K160" s="487">
        <f>(J154+J221+E160+J199+J125+J101+O159)*K154</f>
        <v>0</v>
      </c>
      <c r="L160" s="417"/>
      <c r="M160" s="433"/>
      <c r="N160" s="235"/>
      <c r="O160" s="490">
        <f>(P154+P221+K160+U159+P199+P125+P101)*O154</f>
        <v>0</v>
      </c>
      <c r="P160" s="437"/>
      <c r="Q160" s="487">
        <f>(P154+P221+K160+P199+P125+P101+U159)*Q154</f>
        <v>0</v>
      </c>
      <c r="R160" s="417"/>
      <c r="S160" s="433"/>
      <c r="T160" s="235"/>
      <c r="U160" s="490">
        <f>(V154+V221+Q160+AA159+V199+V125+V101)*U154</f>
        <v>0</v>
      </c>
      <c r="V160" s="437"/>
      <c r="W160" s="487">
        <f>(V154+V221+Q160+V199+V125+V101+AA159)*W154</f>
        <v>0</v>
      </c>
      <c r="X160" s="417"/>
      <c r="Y160" s="433"/>
      <c r="AA160" s="490">
        <f>(AB154+AB221+W160+AG159+AB199+AB125+AB101)*AA154</f>
        <v>0</v>
      </c>
      <c r="AB160" s="437"/>
      <c r="AC160" s="487">
        <f>(AB154+AB221+W160+AB199+AB125+AB101+AG159)*AC154</f>
        <v>0</v>
      </c>
      <c r="AD160" s="417"/>
      <c r="AE160" s="433"/>
      <c r="AF160" s="235"/>
      <c r="AG160" s="490">
        <f>(AH154+AH221+AC160+AM159+AH199+AH125+AH101)*AG154</f>
        <v>0</v>
      </c>
      <c r="AH160" s="437"/>
      <c r="AI160" s="487">
        <f>(AH154+AH221+AC160+AH199+AH125+AH101+AM159)*AI154</f>
        <v>0</v>
      </c>
      <c r="AJ160" s="417"/>
      <c r="AK160" s="433"/>
      <c r="AM160" s="490">
        <f>(AN154+AN221+AI160+AS159+AN199+AN125+AN101)*AM154</f>
        <v>0</v>
      </c>
      <c r="AN160" s="437"/>
      <c r="AO160" s="487">
        <f>(AN154+AN221+AI160+AN199+AN125+AN101+AS159)*AO154</f>
        <v>0</v>
      </c>
      <c r="AP160" s="417"/>
      <c r="AQ160" s="433"/>
      <c r="AS160" s="490">
        <f>(AT154+AT221+AO160+AY159+AT199+AT125+AT101)*AS154</f>
        <v>0</v>
      </c>
      <c r="AT160" s="437"/>
      <c r="AU160" s="487">
        <f>(AT154+AT221+AO160+AT199+AT125+AT101+AY159)*AU154</f>
        <v>0</v>
      </c>
      <c r="AV160" s="417"/>
      <c r="AW160" s="433"/>
      <c r="AY160" s="490">
        <f>(AZ154+AZ221+AU160+BE159+AZ199+AZ125+AZ101)*AY154</f>
        <v>0</v>
      </c>
      <c r="AZ160" s="437"/>
      <c r="BA160" s="487">
        <f>(AZ154+AZ221+AU160+AZ199+AZ125+AZ101+BE159)*BA154</f>
        <v>0</v>
      </c>
      <c r="BB160" s="417"/>
      <c r="BC160" s="433"/>
      <c r="BD160" s="235"/>
      <c r="BE160" s="490">
        <f>(BF154+BF221+BA160+BK159+BF199+BF125+BF101)*BE154</f>
        <v>0</v>
      </c>
      <c r="BF160" s="437"/>
      <c r="BG160" s="487">
        <f>(BF154+BF221+BA160+BF199+BF125+BF101+BK159)*BG154</f>
        <v>0</v>
      </c>
      <c r="BH160" s="417"/>
      <c r="BI160" s="433"/>
      <c r="BK160" s="490">
        <f>(BL154+BL221+BG160+BQ159+BL199+BL125+BL101)*BK154</f>
        <v>0</v>
      </c>
      <c r="BL160" s="437"/>
      <c r="BM160" s="487">
        <f>(BL154+BL221+BG160+BL199+BL125+BL101+BQ159)*BM154</f>
        <v>0</v>
      </c>
      <c r="BN160" s="417"/>
      <c r="BO160" s="433"/>
      <c r="BQ160" s="490">
        <f>(BR154+BR221+BM160+BW159+BR199+BR125+BR101)*BQ154</f>
        <v>0</v>
      </c>
      <c r="BR160" s="437"/>
      <c r="BS160" s="487">
        <f>(BR154+BR221+BM160+BR199+BR125+BR101+BW159)*BS154</f>
        <v>0</v>
      </c>
      <c r="BT160" s="417"/>
      <c r="BU160" s="433"/>
      <c r="BW160" s="490">
        <f>(BX154+BX221+BS160+CC159+BX199+BX125+BX101)*BW154</f>
        <v>0</v>
      </c>
      <c r="BX160" s="437"/>
      <c r="BY160" s="487">
        <f>(BX154+BX221+BS160+BX199+BX125+BX101+CC159)*BY154</f>
        <v>0</v>
      </c>
      <c r="BZ160" s="417"/>
      <c r="CA160" s="433"/>
      <c r="CC160" s="490">
        <f>(CD154+CD221+BY160+CI159+CD199+CD125+CD101)*CC154</f>
        <v>0</v>
      </c>
      <c r="CD160" s="437"/>
      <c r="CE160" s="487">
        <f>(CD154+CD221+BY160+CD199+CD125+CD101+CI159)*CE154</f>
        <v>0</v>
      </c>
      <c r="CF160" s="417"/>
      <c r="CG160" s="433"/>
      <c r="CI160" s="490">
        <f>(CJ154+CJ221+CE160+CJ199+CJ125+CJ101)*CI154</f>
        <v>0</v>
      </c>
      <c r="CJ160" s="437"/>
      <c r="CK160" s="417"/>
      <c r="CL160" s="417"/>
    </row>
    <row r="161" ht="15">
      <c r="A161" s="489"/>
      <c r="B161" s="417"/>
      <c r="C161" s="417"/>
      <c r="D161" s="437"/>
      <c r="E161" s="487">
        <f>(D154+D220+D200+D126+D102+I160)*E154</f>
        <v>0</v>
      </c>
      <c r="F161" s="417"/>
      <c r="G161" s="433"/>
      <c r="I161" s="490">
        <f>(J154+J220+E161+O160+J200+J126+J102)*I154</f>
        <v>0</v>
      </c>
      <c r="J161" s="437"/>
      <c r="K161" s="487">
        <f>(J154+J220+E161+J200+J126+J102+O160)*K154</f>
        <v>0</v>
      </c>
      <c r="L161" s="417"/>
      <c r="M161" s="433"/>
      <c r="N161" s="235"/>
      <c r="O161" s="490">
        <f>(P154+P220+K161+U160+P200+P126+P102)*O154</f>
        <v>0</v>
      </c>
      <c r="P161" s="437"/>
      <c r="Q161" s="487">
        <f>(P154+P220+K161+P200+P126+P102+U160)*Q154</f>
        <v>0</v>
      </c>
      <c r="R161" s="417"/>
      <c r="S161" s="433"/>
      <c r="T161" s="235"/>
      <c r="U161" s="490">
        <f>(V154+V220+Q161+AA160+V200+V126+V102)*U154</f>
        <v>0</v>
      </c>
      <c r="V161" s="437"/>
      <c r="W161" s="487">
        <f>(V154+V220+Q161+V200+V126+V102+AA160)*W154</f>
        <v>0</v>
      </c>
      <c r="X161" s="417"/>
      <c r="Y161" s="433"/>
      <c r="AA161" s="490">
        <f>(AB154+AB220+W161+AG160+AB200+AB126+AB102)*AA154</f>
        <v>0</v>
      </c>
      <c r="AB161" s="437"/>
      <c r="AC161" s="487">
        <f>(AB154+AB220+W161+AB200+AB126+AB102+AG160)*AC154</f>
        <v>0</v>
      </c>
      <c r="AD161" s="417"/>
      <c r="AE161" s="433"/>
      <c r="AF161" s="235"/>
      <c r="AG161" s="490">
        <f>(AH154+AH220+AC161+AM160+AH200+AH126+AH102)*AG154</f>
        <v>0</v>
      </c>
      <c r="AH161" s="437"/>
      <c r="AI161" s="487">
        <f>(AH154+AH220+AC161+AH200+AH126+AH102+AM160)*AI154</f>
        <v>0</v>
      </c>
      <c r="AJ161" s="417"/>
      <c r="AK161" s="433"/>
      <c r="AM161" s="490">
        <f>(AN154+AN220+AI161+AS160+AN200+AN126+AN102)*AM154</f>
        <v>0</v>
      </c>
      <c r="AN161" s="437"/>
      <c r="AO161" s="487">
        <f>(AN154+AN220+AI161+AN200+AN126+AN102+AS160)*AO154</f>
        <v>0</v>
      </c>
      <c r="AP161" s="417"/>
      <c r="AQ161" s="433"/>
      <c r="AS161" s="490">
        <f>(AT154+AT220+AO161+AY160+AT200+AT126+AT102)*AS154</f>
        <v>0</v>
      </c>
      <c r="AT161" s="437"/>
      <c r="AU161" s="487">
        <f>(AT154+AT220+AO161+AT200+AT126+AT102+AY160)*AU154</f>
        <v>0</v>
      </c>
      <c r="AV161" s="417"/>
      <c r="AW161" s="433"/>
      <c r="AY161" s="490">
        <f>(AZ154+AZ220+AU161+BE160+AZ200+AZ126+AZ102)*AY154</f>
        <v>0</v>
      </c>
      <c r="AZ161" s="437"/>
      <c r="BA161" s="487">
        <f>(AZ154+AZ220+AU161+AZ200+AZ126+AZ102+BE160)*BA154</f>
        <v>0</v>
      </c>
      <c r="BB161" s="417"/>
      <c r="BC161" s="433"/>
      <c r="BD161" s="235"/>
      <c r="BE161" s="490">
        <f>(BF154+BF220+BA161+BK160+BF200+BF126+BF102)*BE154</f>
        <v>0</v>
      </c>
      <c r="BF161" s="437"/>
      <c r="BG161" s="487">
        <f>(BF154+BF220+BA161+BF200+BF126+BF102+BK160)*BG154</f>
        <v>0</v>
      </c>
      <c r="BH161" s="417"/>
      <c r="BI161" s="433"/>
      <c r="BK161" s="490">
        <f>(BL154+BL220+BG161+BQ160+BL200+BL126+BL102)*BK154</f>
        <v>0</v>
      </c>
      <c r="BL161" s="437"/>
      <c r="BM161" s="487">
        <f>(BL154+BL220+BG161+BL200+BL126+BL102+BQ160)*BM154</f>
        <v>0</v>
      </c>
      <c r="BN161" s="417"/>
      <c r="BO161" s="433"/>
      <c r="BQ161" s="490">
        <f>(BR154+BR220+BM161+BW160+BR200+BR126+BR102)*BQ154</f>
        <v>0</v>
      </c>
      <c r="BR161" s="437"/>
      <c r="BS161" s="487">
        <f>(BR154+BR220+BM161+BR200+BR126+BR102+BW160)*BS154</f>
        <v>0</v>
      </c>
      <c r="BT161" s="417"/>
      <c r="BU161" s="433"/>
      <c r="BW161" s="490">
        <f>(BX154+BX220+BS161+CC160+BX200+BX126+BX102)*BW154</f>
        <v>0</v>
      </c>
      <c r="BX161" s="437"/>
      <c r="BY161" s="487">
        <f>(BX154+BX220+BS161+BX200+BX126+BX102+CC160)*BY154</f>
        <v>0</v>
      </c>
      <c r="BZ161" s="417"/>
      <c r="CA161" s="433"/>
      <c r="CC161" s="490">
        <f>(CD154+CD220+BY161+CI160+CD200+CD126+CD102)*CC154</f>
        <v>0</v>
      </c>
      <c r="CD161" s="437"/>
      <c r="CE161" s="487">
        <f>(CD154+CD220+BY161+CD200+CD126+CD102+CI160)*CE154</f>
        <v>0</v>
      </c>
      <c r="CF161" s="417"/>
      <c r="CG161" s="433"/>
      <c r="CI161" s="490">
        <f>(CJ154+CJ220+CE161+CJ200+CJ126+CJ102)*CI154</f>
        <v>0</v>
      </c>
      <c r="CJ161" s="437"/>
      <c r="CK161" s="417"/>
      <c r="CL161" s="417"/>
    </row>
    <row r="162" ht="15">
      <c r="A162" s="489"/>
      <c r="B162" s="417"/>
      <c r="C162" s="417"/>
      <c r="D162" s="437"/>
      <c r="E162" s="487">
        <f>(D154+D219+D201+D127+D103+I161)*E154</f>
        <v>0</v>
      </c>
      <c r="F162" s="417"/>
      <c r="G162" s="433"/>
      <c r="I162" s="490">
        <f>(J154+J219+E162+O161+J201+J127+J103)*I154</f>
        <v>0</v>
      </c>
      <c r="J162" s="437"/>
      <c r="K162" s="487">
        <f>(J154+J219+E162+J201+J127+J103+O161)*K154</f>
        <v>0</v>
      </c>
      <c r="L162" s="417"/>
      <c r="M162" s="433"/>
      <c r="N162" s="235"/>
      <c r="O162" s="490">
        <f>(P154+P219+K162+U161+P201+P127+P103)*O154</f>
        <v>0</v>
      </c>
      <c r="P162" s="437"/>
      <c r="Q162" s="487">
        <f>(P154+P219+K162+P201+P127+P103+U161)*Q154</f>
        <v>0</v>
      </c>
      <c r="R162" s="417"/>
      <c r="S162" s="433"/>
      <c r="T162" s="235"/>
      <c r="U162" s="490">
        <f>(V154+V219+Q162+AA161+V201+V127+V103)*U154</f>
        <v>0</v>
      </c>
      <c r="V162" s="437"/>
      <c r="W162" s="487">
        <f>(V154+V219+Q162+V201+V127+V103+AA161)*W154</f>
        <v>0</v>
      </c>
      <c r="X162" s="417"/>
      <c r="Y162" s="433"/>
      <c r="AA162" s="490">
        <f>(AB154+AB219+W162+AG161+AB201+AB127+AB103)*AA154</f>
        <v>0</v>
      </c>
      <c r="AB162" s="437"/>
      <c r="AC162" s="487">
        <f>(AB154+AB219+W162+AB201+AB127+AB103+AG161)*AC154</f>
        <v>0</v>
      </c>
      <c r="AD162" s="417"/>
      <c r="AE162" s="433"/>
      <c r="AF162" s="235"/>
      <c r="AG162" s="490">
        <f>(AH154+AH219+AC162+AM161+AH201+AH127+AH103)*AG154</f>
        <v>0</v>
      </c>
      <c r="AH162" s="437"/>
      <c r="AI162" s="487">
        <f>(AH154+AH219+AC162+AH201+AH127+AH103+AM161)*AI154</f>
        <v>0</v>
      </c>
      <c r="AJ162" s="417"/>
      <c r="AK162" s="433"/>
      <c r="AM162" s="490">
        <f>(AN154+AN219+AI162+AS161+AN201+AN127+AN103)*AM154</f>
        <v>0</v>
      </c>
      <c r="AN162" s="437"/>
      <c r="AO162" s="487">
        <f>(AN154+AN219+AI162+AN201+AN127+AN103+AS161)*AO154</f>
        <v>0</v>
      </c>
      <c r="AP162" s="417"/>
      <c r="AQ162" s="433"/>
      <c r="AS162" s="490">
        <f>(AT154+AT219+AO162+AY161+AT201+AT127+AT103)*AS154</f>
        <v>0</v>
      </c>
      <c r="AT162" s="437"/>
      <c r="AU162" s="487">
        <f>(AT154+AT219+AO162+AT201+AT127+AT103+AY161)*AU154</f>
        <v>0</v>
      </c>
      <c r="AV162" s="417"/>
      <c r="AW162" s="433"/>
      <c r="AY162" s="490">
        <f>(AZ154+AZ219+AU162+BE161+AZ201+AZ127+AZ103)*AY154</f>
        <v>0</v>
      </c>
      <c r="AZ162" s="437"/>
      <c r="BA162" s="487">
        <f>(AZ154+AZ219+AU162+AZ201+AZ127+AZ103+BE161)*BA154</f>
        <v>0</v>
      </c>
      <c r="BB162" s="417"/>
      <c r="BC162" s="433"/>
      <c r="BD162" s="235"/>
      <c r="BE162" s="490">
        <f>(BF154+BF219+BA162+BK161+BF201+BF127+BF103)*BE154</f>
        <v>0</v>
      </c>
      <c r="BF162" s="437"/>
      <c r="BG162" s="487">
        <f>(BF154+BF219+BA162+BF201+BF127+BF103+BK161)*BG154</f>
        <v>0</v>
      </c>
      <c r="BH162" s="417"/>
      <c r="BI162" s="433"/>
      <c r="BK162" s="490">
        <f>(BL154+BL219+BG162+BQ161+BL201+BL127+BL103)*BK154</f>
        <v>0</v>
      </c>
      <c r="BL162" s="437"/>
      <c r="BM162" s="487">
        <f>(BL154+BL219+BG162+BL201+BL127+BL103+BQ161)*BM154</f>
        <v>0</v>
      </c>
      <c r="BN162" s="417"/>
      <c r="BO162" s="433"/>
      <c r="BQ162" s="490">
        <f>(BR154+BR219+BM162+BW161+BR201+BR127+BR103)*BQ154</f>
        <v>0</v>
      </c>
      <c r="BR162" s="437"/>
      <c r="BS162" s="487">
        <f>(BR154+BR219+BM162+BR201+BR127+BR103+BW161)*BS154</f>
        <v>0</v>
      </c>
      <c r="BT162" s="417"/>
      <c r="BU162" s="433"/>
      <c r="BW162" s="490">
        <f>(BX154+BX219+BS162+CC161+BX201+BX127+BX103)*BW154</f>
        <v>0</v>
      </c>
      <c r="BX162" s="437"/>
      <c r="BY162" s="487">
        <f>(BX154+BX219+BS162+BX201+BX127+BX103+CC161)*BY154</f>
        <v>0</v>
      </c>
      <c r="BZ162" s="417"/>
      <c r="CA162" s="433"/>
      <c r="CC162" s="490">
        <f>(CD154+CD219+BY162+CI161+CD201+CD127+CD103)*CC154</f>
        <v>0</v>
      </c>
      <c r="CD162" s="437"/>
      <c r="CE162" s="487">
        <f>(CD154+CD219+BY162+CD201+CD127+CD103+CI161)*CE154</f>
        <v>0</v>
      </c>
      <c r="CF162" s="417"/>
      <c r="CG162" s="433"/>
      <c r="CI162" s="490">
        <f>(CJ154+CJ219+CE162+CJ201+CJ127+CJ103)*CI154</f>
        <v>0</v>
      </c>
      <c r="CJ162" s="437"/>
      <c r="CK162" s="417"/>
      <c r="CL162" s="417"/>
    </row>
    <row r="163" ht="15">
      <c r="A163" s="489"/>
      <c r="B163" s="417"/>
      <c r="C163" s="417"/>
      <c r="D163" s="437"/>
      <c r="E163" s="487">
        <f>(D154+D218+D202+D128+D104+I162)*E154</f>
        <v>0</v>
      </c>
      <c r="F163" s="417"/>
      <c r="G163" s="433"/>
      <c r="I163" s="490">
        <f>(J154+J218+E163+O162+J202+J128+J104)*I154</f>
        <v>0</v>
      </c>
      <c r="J163" s="437"/>
      <c r="K163" s="487">
        <f>(J154+J218+E163+J202+J128+J104+O162)*K154</f>
        <v>0</v>
      </c>
      <c r="L163" s="417"/>
      <c r="M163" s="433"/>
      <c r="N163" s="235"/>
      <c r="O163" s="490">
        <f>(P154+P218+K163+U162+P202+P128+P104)*O154</f>
        <v>0</v>
      </c>
      <c r="P163" s="437"/>
      <c r="Q163" s="487">
        <f>(P154+P218+K163+P202+P128+P104+U162)*Q154</f>
        <v>0</v>
      </c>
      <c r="R163" s="417"/>
      <c r="S163" s="433"/>
      <c r="T163" s="235"/>
      <c r="U163" s="490">
        <f>(V154+V218+Q163+AA162+V202+V128+V104)*U154</f>
        <v>0</v>
      </c>
      <c r="V163" s="437"/>
      <c r="W163" s="487">
        <f>(V154+V218+Q163+V202+V128+V104+AA162)*W154</f>
        <v>0</v>
      </c>
      <c r="X163" s="417"/>
      <c r="Y163" s="433"/>
      <c r="AA163" s="490">
        <f>(AB154+AB218+W163+AG162+AB202+AB128+AB104)*AA154</f>
        <v>0</v>
      </c>
      <c r="AB163" s="437"/>
      <c r="AC163" s="487">
        <f>(AB154+AB218+W163+AB202+AB128+AB104+AG162)*AC154</f>
        <v>0</v>
      </c>
      <c r="AD163" s="417"/>
      <c r="AE163" s="433"/>
      <c r="AF163" s="235"/>
      <c r="AG163" s="490">
        <f>(AH154+AH218+AC163+AM162+AH202+AH128+AH104)*AG154</f>
        <v>0</v>
      </c>
      <c r="AH163" s="437"/>
      <c r="AI163" s="487">
        <f>(AH154+AH218+AC163+AH202+AH128+AH104+AM162)*AI154</f>
        <v>0</v>
      </c>
      <c r="AJ163" s="417"/>
      <c r="AK163" s="433"/>
      <c r="AM163" s="490">
        <f>(AN154+AN218+AI163+AS162+AN202+AN128+AN104)*AM154</f>
        <v>0</v>
      </c>
      <c r="AN163" s="437"/>
      <c r="AO163" s="487">
        <f>(AN154+AN218+AI163+AN202+AN128+AN104+AS162)*AO154</f>
        <v>0</v>
      </c>
      <c r="AP163" s="417"/>
      <c r="AQ163" s="433"/>
      <c r="AS163" s="490">
        <f>(AT154+AT218+AO163+AY162+AT202+AT128+AT104)*AS154</f>
        <v>0</v>
      </c>
      <c r="AT163" s="437"/>
      <c r="AU163" s="487">
        <f>(AT154+AT218+AO163+AT202+AT128+AT104+AY162)*AU154</f>
        <v>0</v>
      </c>
      <c r="AV163" s="417"/>
      <c r="AW163" s="433"/>
      <c r="AY163" s="490">
        <f>(AZ154+AZ218+AU163+BE162+AZ202+AZ128+AZ104)*AY154</f>
        <v>0</v>
      </c>
      <c r="AZ163" s="437"/>
      <c r="BA163" s="487">
        <f>(AZ154+AZ218+AU163+AZ202+AZ128+AZ104+BE162)*BA154</f>
        <v>0</v>
      </c>
      <c r="BB163" s="417"/>
      <c r="BC163" s="433"/>
      <c r="BD163" s="235"/>
      <c r="BE163" s="490">
        <f>(BF154+BF218+BA163+BK162+BF202+BF128+BF104)*BE154</f>
        <v>0</v>
      </c>
      <c r="BF163" s="437"/>
      <c r="BG163" s="487">
        <f>(BF154+BF218+BA163+BF202+BF128+BF104+BK162)*BG154</f>
        <v>0</v>
      </c>
      <c r="BH163" s="417"/>
      <c r="BI163" s="433"/>
      <c r="BK163" s="490">
        <f>(BL154+BL218+BG163+BQ162+BL202+BL128+BL104)*BK154</f>
        <v>0</v>
      </c>
      <c r="BL163" s="437"/>
      <c r="BM163" s="487">
        <f>(BL154+BL218+BG163+BL202+BL128+BL104+BQ162)*BM154</f>
        <v>0</v>
      </c>
      <c r="BN163" s="417"/>
      <c r="BO163" s="433"/>
      <c r="BQ163" s="490">
        <f>(BR154+BR218+BM163+BW162+BR202+BR128+BR104)*BQ154</f>
        <v>0</v>
      </c>
      <c r="BR163" s="437"/>
      <c r="BS163" s="487">
        <f>(BR154+BR218+BM163+BR202+BR128+BR104+BW162)*BS154</f>
        <v>0</v>
      </c>
      <c r="BT163" s="417"/>
      <c r="BU163" s="433"/>
      <c r="BW163" s="490">
        <f>(BX154+BX218+BS163+CC162+BX202+BX128+BX104)*BW154</f>
        <v>0</v>
      </c>
      <c r="BX163" s="437"/>
      <c r="BY163" s="487">
        <f>(BX154+BX218+BS163+BX202+BX128+BX104+CC162)*BY154</f>
        <v>0</v>
      </c>
      <c r="BZ163" s="417"/>
      <c r="CA163" s="433"/>
      <c r="CC163" s="490">
        <f>(CD154+CD218+BY163+CI162+CD202+CD128+CD104)*CC154</f>
        <v>0</v>
      </c>
      <c r="CD163" s="437"/>
      <c r="CE163" s="487">
        <f>(CD154+CD218+BY163+CD202+CD128+CD104+CI162)*CE154</f>
        <v>0</v>
      </c>
      <c r="CF163" s="417"/>
      <c r="CG163" s="433"/>
      <c r="CI163" s="490">
        <f>(CJ154+CJ218+CE163+CJ202+CJ128+CJ104)*CI154</f>
        <v>0</v>
      </c>
      <c r="CJ163" s="437"/>
      <c r="CK163" s="417"/>
      <c r="CL163" s="417"/>
    </row>
    <row r="164" ht="15">
      <c r="A164" s="489"/>
      <c r="B164" s="417"/>
      <c r="C164" s="417"/>
      <c r="D164" s="437"/>
      <c r="E164" s="487">
        <f>(D154+D217+D203+D129+D105+I163)*E154</f>
        <v>0</v>
      </c>
      <c r="F164" s="433"/>
      <c r="G164" s="433"/>
      <c r="I164" s="490">
        <f>(J154+J217+E164+O163+J203+J129+J105)*I154</f>
        <v>0</v>
      </c>
      <c r="J164" s="437"/>
      <c r="K164" s="487">
        <f>(J154+J217+E164+J203+J129+J105+O163)*K154</f>
        <v>0</v>
      </c>
      <c r="L164" s="433"/>
      <c r="M164" s="433"/>
      <c r="N164" s="235"/>
      <c r="O164" s="490">
        <f>(P154+P217+K164+U163+P203+P129+P105)*O154</f>
        <v>0</v>
      </c>
      <c r="P164" s="437"/>
      <c r="Q164" s="487">
        <f>(P154+P217+K164+P203+P129+P105+U163)*Q154</f>
        <v>0</v>
      </c>
      <c r="R164" s="433"/>
      <c r="S164" s="433"/>
      <c r="T164" s="235"/>
      <c r="U164" s="490">
        <f>(V154+V217+Q164+AA163+V203+V129+V105)*U154</f>
        <v>0</v>
      </c>
      <c r="V164" s="437"/>
      <c r="W164" s="487">
        <f>(V154+V217+Q164+V203+V129+V105+AA163)*W154</f>
        <v>0</v>
      </c>
      <c r="X164" s="433"/>
      <c r="Y164" s="433"/>
      <c r="AA164" s="490">
        <f>(AB154+AB217+W164+AG163+AB203+AB129+AB105)*AA154</f>
        <v>0</v>
      </c>
      <c r="AB164" s="437"/>
      <c r="AC164" s="487">
        <f>(AB154+AB217+W164+AB203+AB129+AB105+AG163)*AC154</f>
        <v>0</v>
      </c>
      <c r="AD164" s="433"/>
      <c r="AE164" s="433"/>
      <c r="AF164" s="235"/>
      <c r="AG164" s="490">
        <f>(AH154+AH217+AC164+AM163+AH203+AH129+AH105)*AG154</f>
        <v>0</v>
      </c>
      <c r="AH164" s="437"/>
      <c r="AI164" s="487">
        <f>(AH154+AH217+AC164+AH203+AH129+AH105+AM163)*AI154</f>
        <v>0</v>
      </c>
      <c r="AJ164" s="433"/>
      <c r="AK164" s="433"/>
      <c r="AM164" s="490">
        <f>(AN154+AN217+AI164+AS163+AN203+AN129+AN105)*AM154</f>
        <v>0</v>
      </c>
      <c r="AN164" s="437"/>
      <c r="AO164" s="487">
        <f>(AN154+AN217+AI164+AN203+AN129+AN105+AS163)*AO154</f>
        <v>0</v>
      </c>
      <c r="AP164" s="433"/>
      <c r="AQ164" s="433"/>
      <c r="AS164" s="490">
        <f>(AT154+AT217+AO164+AY163+AT203+AT129+AT105)*AS154</f>
        <v>0</v>
      </c>
      <c r="AT164" s="437"/>
      <c r="AU164" s="487">
        <f>(AT154+AT217+AO164+AT203+AT129+AT105+AY163)*AU154</f>
        <v>0</v>
      </c>
      <c r="AV164" s="433"/>
      <c r="AW164" s="433"/>
      <c r="AY164" s="490">
        <f>(AZ154+AZ217+AU164+BE163+AZ203+AZ129+AZ105)*AY154</f>
        <v>0</v>
      </c>
      <c r="AZ164" s="437"/>
      <c r="BA164" s="487">
        <f>(AZ154+AZ217+AU164+AZ203+AZ129+AZ105+BE163)*BA154</f>
        <v>0</v>
      </c>
      <c r="BB164" s="433"/>
      <c r="BC164" s="433"/>
      <c r="BD164" s="235"/>
      <c r="BE164" s="490">
        <f>(BF154+BF217+BA164+BK163+BF203+BF129+BF105)*BE154</f>
        <v>0</v>
      </c>
      <c r="BF164" s="437"/>
      <c r="BG164" s="487">
        <f>(BF154+BF217+BA164+BF203+BF129+BF105+BK163)*BG154</f>
        <v>0</v>
      </c>
      <c r="BH164" s="433"/>
      <c r="BI164" s="433"/>
      <c r="BK164" s="490">
        <f>(BL154+BL217+BG164+BQ163+BL203+BL129+BL105)*BK154</f>
        <v>0</v>
      </c>
      <c r="BL164" s="437"/>
      <c r="BM164" s="487">
        <f>(BL154+BL217+BG164+BL203+BL129+BL105+BQ163)*BM154</f>
        <v>0</v>
      </c>
      <c r="BN164" s="433"/>
      <c r="BO164" s="433"/>
      <c r="BQ164" s="490">
        <f>(BR154+BR217+BM164+BW163+BR203+BR129+BR105)*BQ154</f>
        <v>0</v>
      </c>
      <c r="BR164" s="437"/>
      <c r="BS164" s="487">
        <f>(BR154+BR217+BM164+BR203+BR129+BR105+BW163)*BS154</f>
        <v>0</v>
      </c>
      <c r="BT164" s="433"/>
      <c r="BU164" s="433"/>
      <c r="BW164" s="490">
        <f>(BX154+BX217+BS164+CC163+BX203+BX129+BX105)*BW154</f>
        <v>0</v>
      </c>
      <c r="BX164" s="437"/>
      <c r="BY164" s="487">
        <f>(BX154+BX217+BS164+BX203+BX129+BX105+CC163)*BY154</f>
        <v>0</v>
      </c>
      <c r="BZ164" s="417"/>
      <c r="CA164" s="433"/>
      <c r="CC164" s="490">
        <f>(CD154+CD217+BY164+CI163+CD203+CD129+CD105)*CC154</f>
        <v>0</v>
      </c>
      <c r="CD164" s="437"/>
      <c r="CE164" s="487">
        <f>(CD154+CD217+BY164+CD203+CD129+CD105+CI163)*CE154</f>
        <v>0</v>
      </c>
      <c r="CF164" s="433"/>
      <c r="CG164" s="433"/>
      <c r="CI164" s="490">
        <f>(CJ154+CJ217+CE164+CJ203+CJ129+CJ105)*CI154</f>
        <v>0</v>
      </c>
      <c r="CJ164" s="437"/>
      <c r="CK164" s="417"/>
      <c r="CL164" s="417"/>
    </row>
    <row r="165" ht="15">
      <c r="A165" s="489"/>
      <c r="B165" s="417"/>
      <c r="C165" s="417"/>
      <c r="D165" s="437"/>
      <c r="E165" s="487">
        <f>(D154+D216+D204+D130+D106+I164)*E154</f>
        <v>0</v>
      </c>
      <c r="F165" s="433"/>
      <c r="G165" s="433"/>
      <c r="I165" s="490">
        <f>(J154+J216+E165+O164+J204+J130+J106)*I154</f>
        <v>0</v>
      </c>
      <c r="J165" s="437"/>
      <c r="K165" s="487">
        <f>(J154+J216+E165+J204+J130+J106+O164)*K154</f>
        <v>0</v>
      </c>
      <c r="L165" s="433"/>
      <c r="M165" s="433"/>
      <c r="N165" s="235"/>
      <c r="O165" s="490">
        <f>(P154+P216+K165+U164+P204+P130+P106)*O154</f>
        <v>0</v>
      </c>
      <c r="P165" s="437"/>
      <c r="Q165" s="487">
        <f>(P154+P216+K165+P204+P130+P106+U164)*Q154</f>
        <v>0</v>
      </c>
      <c r="R165" s="433"/>
      <c r="S165" s="433"/>
      <c r="T165" s="235"/>
      <c r="U165" s="490">
        <f>(V154+V216+Q165+AA164+V204+V130+V106)*U154</f>
        <v>0</v>
      </c>
      <c r="V165" s="437"/>
      <c r="W165" s="487">
        <f>(V154+V216+Q165+V204+V130+V106+AA164)*W154</f>
        <v>0</v>
      </c>
      <c r="X165" s="433"/>
      <c r="Y165" s="433"/>
      <c r="AA165" s="490">
        <f>(AB154+AB216+W165+AG164+AB204+AB130+AB106)*AA154</f>
        <v>0</v>
      </c>
      <c r="AB165" s="437"/>
      <c r="AC165" s="487">
        <f>(AB154+AB216+W165+AB204+AB130+AB106+AG164)*AC154</f>
        <v>0</v>
      </c>
      <c r="AD165" s="433"/>
      <c r="AE165" s="433"/>
      <c r="AF165" s="235"/>
      <c r="AG165" s="490">
        <f>(AH154+AH216+AC165+AM164+AH204+AH130+AH106)*AG154</f>
        <v>0</v>
      </c>
      <c r="AH165" s="437"/>
      <c r="AI165" s="487">
        <f>(AH154+AH216+AC165+AH204+AH130+AH106+AM164)*AI154</f>
        <v>0</v>
      </c>
      <c r="AJ165" s="433"/>
      <c r="AK165" s="433"/>
      <c r="AM165" s="490">
        <f>(AN154+AN216+AI165+AS164+AN204+AN130+AN106)*AM154</f>
        <v>0</v>
      </c>
      <c r="AN165" s="437"/>
      <c r="AO165" s="487">
        <f>(AN154+AN216+AI165+AN204+AN130+AN106+AS164)*AO154</f>
        <v>0</v>
      </c>
      <c r="AP165" s="433"/>
      <c r="AQ165" s="433"/>
      <c r="AS165" s="490">
        <f>(AT154+AT216+AO165+AY164+AT204+AT130+AT106)*AS154</f>
        <v>0</v>
      </c>
      <c r="AT165" s="437"/>
      <c r="AU165" s="487">
        <f>(AT154+AT216+AO165+AT204+AT130+AT106+AY164)*AU154</f>
        <v>0</v>
      </c>
      <c r="AV165" s="433"/>
      <c r="AW165" s="433"/>
      <c r="AY165" s="490">
        <f>(AZ154+AZ216+AU165+BE164+AZ204+AZ130+AZ106)*AY154</f>
        <v>0</v>
      </c>
      <c r="AZ165" s="437"/>
      <c r="BA165" s="487">
        <f>(AZ154+AZ216+AU165+AZ204+AZ130+AZ106+BE164)*BA154</f>
        <v>0</v>
      </c>
      <c r="BB165" s="433"/>
      <c r="BC165" s="433"/>
      <c r="BD165" s="235"/>
      <c r="BE165" s="490">
        <f>(BF154+BF216+BA165+BK164+BF204+BF130+BF106)*BE154</f>
        <v>0</v>
      </c>
      <c r="BF165" s="437"/>
      <c r="BG165" s="487">
        <f>(BF154+BF216+BA165+BF204+BF130+BF106+BK164)*BG154</f>
        <v>0</v>
      </c>
      <c r="BH165" s="433"/>
      <c r="BI165" s="433"/>
      <c r="BK165" s="490">
        <f>(BL154+BL216+BG165+BQ164+BL204+BL130+BL106)*BK154</f>
        <v>0</v>
      </c>
      <c r="BL165" s="437"/>
      <c r="BM165" s="487">
        <f>(BL154+BL216+BG165+BL204+BL130+BL106+BQ164)*BM154</f>
        <v>0</v>
      </c>
      <c r="BN165" s="433"/>
      <c r="BO165" s="433"/>
      <c r="BQ165" s="490">
        <f>(BR154+BR216+BM165+BW164+BR204+BR130+BR106)*BQ154</f>
        <v>0</v>
      </c>
      <c r="BR165" s="437"/>
      <c r="BS165" s="487">
        <f>(BR154+BR216+BM165+BR204+BR130+BR106+BW164)*BS154</f>
        <v>0</v>
      </c>
      <c r="BT165" s="433"/>
      <c r="BU165" s="433"/>
      <c r="BW165" s="490">
        <f>(BX154+BX216+BS165+CC164+BX204+BX130+BX106)*BW154</f>
        <v>0</v>
      </c>
      <c r="BX165" s="437"/>
      <c r="BY165" s="487">
        <f>(BX154+BX216+BS165+BX204+BX130+BX106+CC164)*BY154</f>
        <v>0</v>
      </c>
      <c r="BZ165" s="417"/>
      <c r="CA165" s="433"/>
      <c r="CC165" s="490">
        <f>(CD154+CD216+BY165+CI164+CD204+CD130+CD106)*CC154</f>
        <v>0</v>
      </c>
      <c r="CD165" s="437"/>
      <c r="CE165" s="487">
        <f>(CD154+CD216+BY165+CD204+CD130+CD106+CI164)*CE154</f>
        <v>0</v>
      </c>
      <c r="CF165" s="433"/>
      <c r="CG165" s="433"/>
      <c r="CI165" s="490">
        <f>(CJ154+CJ216+CE165+CJ204+CJ130+CJ106)*CI154</f>
        <v>0</v>
      </c>
      <c r="CJ165" s="437"/>
      <c r="CK165" s="417"/>
      <c r="CL165" s="417"/>
    </row>
    <row r="166" ht="15">
      <c r="A166" s="489"/>
      <c r="B166" s="417"/>
      <c r="C166" s="417"/>
      <c r="D166" s="437"/>
      <c r="E166" s="487">
        <f>(D154+D215+D205+D131+D107+I165)*E154</f>
        <v>0</v>
      </c>
      <c r="F166" s="433"/>
      <c r="G166" s="433"/>
      <c r="I166" s="490">
        <f>(J154+J215+E166+O165+J205+J131+J107)*I154</f>
        <v>0</v>
      </c>
      <c r="J166" s="437"/>
      <c r="K166" s="487">
        <f>(J154+J215+E166+J205+J131+J107+O165)*K154</f>
        <v>0</v>
      </c>
      <c r="L166" s="433"/>
      <c r="M166" s="433"/>
      <c r="N166" s="235"/>
      <c r="O166" s="490">
        <f>(P154+P215+K166+U165+P205+P131+P107)*O154</f>
        <v>0</v>
      </c>
      <c r="P166" s="437"/>
      <c r="Q166" s="487">
        <f>(P154+P215+K166+P205+P131+P107+U165)*Q154</f>
        <v>0</v>
      </c>
      <c r="R166" s="433"/>
      <c r="S166" s="433"/>
      <c r="T166" s="235"/>
      <c r="U166" s="490">
        <f>(V154+V215+Q166+AA165+V205+V131+V107)*U154</f>
        <v>0</v>
      </c>
      <c r="V166" s="437"/>
      <c r="W166" s="487">
        <f>(V154+V215+Q166+V205+V131+V107+AA165)*W154</f>
        <v>0</v>
      </c>
      <c r="X166" s="433"/>
      <c r="Y166" s="433"/>
      <c r="AA166" s="490">
        <f>(AB154+AB215+W166+AG165+AB205+AB131+AB107)*AA154</f>
        <v>0</v>
      </c>
      <c r="AB166" s="437"/>
      <c r="AC166" s="487">
        <f>(AB154+AB215+W166+AB205+AB131+AB107+AG165)*AC154</f>
        <v>0</v>
      </c>
      <c r="AD166" s="433"/>
      <c r="AE166" s="433"/>
      <c r="AF166" s="235"/>
      <c r="AG166" s="490">
        <f>(AH154+AH215+AC166+AM165+AH205+AH131+AH107)*AG154</f>
        <v>0</v>
      </c>
      <c r="AH166" s="437"/>
      <c r="AI166" s="487">
        <f>(AH154+AH215+AC166+AH205+AH131+AH107+AM165)*AI154</f>
        <v>0</v>
      </c>
      <c r="AJ166" s="433"/>
      <c r="AK166" s="433"/>
      <c r="AM166" s="490">
        <f>(AN154+AN215+AI166+AS165+AN205+AN131+AN107)*AM154</f>
        <v>0</v>
      </c>
      <c r="AN166" s="437"/>
      <c r="AO166" s="487">
        <f>(AN154+AN215+AI166+AN205+AN131+AN107+AS165)*AO154</f>
        <v>0</v>
      </c>
      <c r="AP166" s="433"/>
      <c r="AQ166" s="433"/>
      <c r="AS166" s="490">
        <f>(AT154+AT215+AO166+AY165+AT205+AT131+AT107)*AS154</f>
        <v>0</v>
      </c>
      <c r="AT166" s="437"/>
      <c r="AU166" s="487">
        <f>(AT154+AT215+AO166+AT205+AT131+AT107+AY165)*AU154</f>
        <v>0</v>
      </c>
      <c r="AV166" s="433"/>
      <c r="AW166" s="433"/>
      <c r="AY166" s="490">
        <f>(AZ154+AZ215+AU166+BE165+AZ205+AZ131+AZ107)*AY154</f>
        <v>0</v>
      </c>
      <c r="AZ166" s="437"/>
      <c r="BA166" s="487">
        <f>(AZ154+AZ215+AU166+AZ205+AZ131+AZ107+BE165)*BA154</f>
        <v>0</v>
      </c>
      <c r="BB166" s="433"/>
      <c r="BC166" s="433"/>
      <c r="BD166" s="235"/>
      <c r="BE166" s="490">
        <f>(BF154+BF215+BA166+BK165+BF205+BF131+BF107)*BE154</f>
        <v>0</v>
      </c>
      <c r="BF166" s="437"/>
      <c r="BG166" s="487">
        <f>(BF154+BF215+BA166+BF205+BF131+BF107+BK165)*BG154</f>
        <v>0</v>
      </c>
      <c r="BH166" s="433"/>
      <c r="BI166" s="433"/>
      <c r="BK166" s="490">
        <f>(BL154+BL215+BG166+BQ165+BL205+BL131+BL107)*BK154</f>
        <v>0</v>
      </c>
      <c r="BL166" s="437"/>
      <c r="BM166" s="487">
        <f>(BL154+BL215+BG166+BL205+BL131+BL107+BQ165)*BM154</f>
        <v>0</v>
      </c>
      <c r="BN166" s="433"/>
      <c r="BO166" s="433"/>
      <c r="BQ166" s="490">
        <f>(BR154+BR215+BM166+BW165+BR205+BR131+BR107)*BQ154</f>
        <v>0</v>
      </c>
      <c r="BR166" s="437"/>
      <c r="BS166" s="487">
        <f>(BR154+BR215+BM166+BR205+BR131+BR107+BW165)*BS154</f>
        <v>0</v>
      </c>
      <c r="BT166" s="433"/>
      <c r="BU166" s="433"/>
      <c r="BW166" s="490">
        <f>(BX154+BX215+BS166+CC165+BX205+BX131+BX107)*BW154</f>
        <v>0</v>
      </c>
      <c r="BX166" s="437"/>
      <c r="BY166" s="487">
        <f>(BX154+BX215+BS166+BX205+BX131+BX107+CC165)*BY154</f>
        <v>0</v>
      </c>
      <c r="BZ166" s="417"/>
      <c r="CA166" s="433"/>
      <c r="CC166" s="490">
        <f>(CD154+CD215+BY166+CI165+CD205+CD131+CD107)*CC154</f>
        <v>0</v>
      </c>
      <c r="CD166" s="437"/>
      <c r="CE166" s="487">
        <f>(CD154+CD215+BY166+CD205+CD131+CD107+CI165)*CE154</f>
        <v>0</v>
      </c>
      <c r="CF166" s="433"/>
      <c r="CG166" s="433"/>
      <c r="CI166" s="490">
        <f>(CJ154+CJ215+CE166+CJ205+CJ131+CJ107)*CI154</f>
        <v>0</v>
      </c>
      <c r="CJ166" s="437"/>
      <c r="CK166" s="417"/>
      <c r="CL166" s="417"/>
    </row>
    <row r="167" ht="15">
      <c r="A167" s="489"/>
      <c r="B167" s="417"/>
      <c r="C167" s="417"/>
      <c r="D167" s="437"/>
      <c r="E167" s="487">
        <f>(D154+D214+D206+D132+D108+I166)*E154</f>
        <v>0</v>
      </c>
      <c r="F167" s="433"/>
      <c r="G167" s="433"/>
      <c r="I167" s="490">
        <f>(J154+J214+E167+O166+J206+J132+J108)*I154</f>
        <v>0</v>
      </c>
      <c r="J167" s="437"/>
      <c r="K167" s="487">
        <f>(J154+J214+E167+J206+J132+J108+O166)*K154</f>
        <v>0</v>
      </c>
      <c r="L167" s="433"/>
      <c r="M167" s="433"/>
      <c r="N167" s="235"/>
      <c r="O167" s="490">
        <f>(P154+P214+K167+U166+P206+P132+P108)*O154</f>
        <v>0</v>
      </c>
      <c r="P167" s="437"/>
      <c r="Q167" s="487">
        <f>(P154+P214+K167+P206+P132+P108+U166)*Q154</f>
        <v>0</v>
      </c>
      <c r="R167" s="433"/>
      <c r="S167" s="433"/>
      <c r="T167" s="235"/>
      <c r="U167" s="490">
        <f>(V154+V214+Q167+AA166+V206+V132+V108)*U154</f>
        <v>0</v>
      </c>
      <c r="V167" s="437"/>
      <c r="W167" s="487">
        <f>(V154+V214+Q167+V206+V132+V108+AA166)*W154</f>
        <v>0</v>
      </c>
      <c r="X167" s="433"/>
      <c r="Y167" s="433"/>
      <c r="AA167" s="490">
        <f>(AB154+AB214+W167+AG166+AB206+AB132+AB108)*AA154</f>
        <v>0</v>
      </c>
      <c r="AB167" s="437"/>
      <c r="AC167" s="487">
        <f>(AB154+AB214+W167+AB206+AB132+AB108+AG166)*AC154</f>
        <v>0</v>
      </c>
      <c r="AD167" s="433"/>
      <c r="AE167" s="433"/>
      <c r="AF167" s="235"/>
      <c r="AG167" s="490">
        <f>(AH154+AH214+AC167+AM166+AH206+AH132+AH108)*AG154</f>
        <v>0</v>
      </c>
      <c r="AH167" s="437"/>
      <c r="AI167" s="487">
        <f>(AH154+AH214+AC167+AH206+AH132+AH108+AM166)*AI154</f>
        <v>0</v>
      </c>
      <c r="AJ167" s="433"/>
      <c r="AK167" s="433"/>
      <c r="AM167" s="490">
        <f>(AN154+AN214+AI167+AS166+AN206+AN132+AN108)*AM154</f>
        <v>0</v>
      </c>
      <c r="AN167" s="437"/>
      <c r="AO167" s="487">
        <f>(AN154+AN214+AI167+AN206+AN132+AN108+AS166)*AO154</f>
        <v>0</v>
      </c>
      <c r="AP167" s="433"/>
      <c r="AQ167" s="433"/>
      <c r="AS167" s="490">
        <f>(AT154+AT214+AO167+AY166+AT206+AT132+AT108)*AS154</f>
        <v>0</v>
      </c>
      <c r="AT167" s="437"/>
      <c r="AU167" s="487">
        <f>(AT154+AT214+AO167+AT206+AT132+AT108+AY166)*AU154</f>
        <v>0</v>
      </c>
      <c r="AV167" s="433"/>
      <c r="AW167" s="433"/>
      <c r="AY167" s="490">
        <f>(AZ154+AZ214+AU167+BE166+AZ206+AZ132+AZ108)*AY154</f>
        <v>0</v>
      </c>
      <c r="AZ167" s="437"/>
      <c r="BA167" s="487">
        <f>(AZ154+AZ214+AU167+AZ206+AZ132+AZ108+BE166)*BA154</f>
        <v>0</v>
      </c>
      <c r="BB167" s="433"/>
      <c r="BC167" s="433"/>
      <c r="BD167" s="235"/>
      <c r="BE167" s="490">
        <f>(BF154+BF214+BA167+BK166+BF206+BF132+BF108)*BE154</f>
        <v>0</v>
      </c>
      <c r="BF167" s="437"/>
      <c r="BG167" s="487">
        <f>(BF154+BF214+BA167+BF206+BF132+BF108+BK166)*BG154</f>
        <v>0</v>
      </c>
      <c r="BH167" s="433"/>
      <c r="BI167" s="433"/>
      <c r="BK167" s="490">
        <f>(BL154+BL214+BG167+BQ166+BL206+BL132+BL108)*BK154</f>
        <v>0</v>
      </c>
      <c r="BL167" s="437"/>
      <c r="BM167" s="487">
        <f>(BL154+BL214+BG167+BL206+BL132+BL108+BQ166)*BM154</f>
        <v>0</v>
      </c>
      <c r="BN167" s="433"/>
      <c r="BO167" s="433"/>
      <c r="BQ167" s="490">
        <f>(BR154+BR214+BM167+BW166+BR206+BR132+BR108)*BQ154</f>
        <v>0</v>
      </c>
      <c r="BR167" s="437"/>
      <c r="BS167" s="487">
        <f>(BR154+BR214+BM167+BR206+BR132+BR108+BW166)*BS154</f>
        <v>0</v>
      </c>
      <c r="BT167" s="433"/>
      <c r="BU167" s="433"/>
      <c r="BW167" s="490">
        <f>(BX154+BX214+BS167+CC166+BX206+BX132+BX108)*BW154</f>
        <v>0</v>
      </c>
      <c r="BX167" s="437"/>
      <c r="BY167" s="487">
        <f>(BX154+BX214+BS167+BX206+BX132+BX108+CC166)*BY154</f>
        <v>0</v>
      </c>
      <c r="BZ167" s="417"/>
      <c r="CA167" s="433"/>
      <c r="CC167" s="490">
        <f>(CD154+CD214+BY167+CI166+CD206+CD132+CD108)*CC154</f>
        <v>0</v>
      </c>
      <c r="CD167" s="437"/>
      <c r="CE167" s="487">
        <f>(CD154+CD214+BY167+CD206+CD132+CD108+CI166)*CE154</f>
        <v>0</v>
      </c>
      <c r="CF167" s="433"/>
      <c r="CG167" s="433"/>
      <c r="CI167" s="490">
        <f>(CJ154+CJ214+CE167+CJ206+CJ132+CJ108)*CI154</f>
        <v>0</v>
      </c>
      <c r="CJ167" s="437"/>
      <c r="CK167" s="417"/>
      <c r="CL167" s="417"/>
    </row>
    <row r="168" ht="15">
      <c r="A168" s="489"/>
      <c r="B168" s="417"/>
      <c r="C168" s="417"/>
      <c r="D168" s="437"/>
      <c r="E168" s="487">
        <f>(D154+D213+D207+D133+D109+I167)*E154</f>
        <v>0</v>
      </c>
      <c r="F168" s="433"/>
      <c r="G168" s="433"/>
      <c r="I168" s="490">
        <f>(J154+J213+E168+O167+J207+J133+J109)*I154</f>
        <v>0</v>
      </c>
      <c r="J168" s="437"/>
      <c r="K168" s="487">
        <f>(J154+J213+E168+J207+J133+J109+O167)*K154</f>
        <v>0</v>
      </c>
      <c r="L168" s="433"/>
      <c r="M168" s="433"/>
      <c r="N168" s="235"/>
      <c r="O168" s="490">
        <f>(P154+P213+K168+U167+P207+P133+P109)*O154</f>
        <v>0</v>
      </c>
      <c r="P168" s="437"/>
      <c r="Q168" s="487">
        <f>(P154+P213+K168+P207+P133+P109+U167)*Q154</f>
        <v>0</v>
      </c>
      <c r="R168" s="433"/>
      <c r="S168" s="433"/>
      <c r="T168" s="235"/>
      <c r="U168" s="490">
        <f>(V154+V213+Q168+AA167+V207+V133+V109)*U154</f>
        <v>0</v>
      </c>
      <c r="V168" s="437"/>
      <c r="W168" s="487">
        <f>(V154+V213+Q168+V207+V133+V109+AA167)*W154</f>
        <v>0</v>
      </c>
      <c r="X168" s="433"/>
      <c r="Y168" s="433"/>
      <c r="AA168" s="490">
        <f>(AB154+AB213+W168+AG167+AB207+AB133+AB109)*AA154</f>
        <v>0</v>
      </c>
      <c r="AB168" s="437"/>
      <c r="AC168" s="487">
        <f>(AB154+AB213+W168+AB207+AB133+AB109+AG167)*AC154</f>
        <v>0</v>
      </c>
      <c r="AD168" s="433"/>
      <c r="AE168" s="433"/>
      <c r="AF168" s="235"/>
      <c r="AG168" s="490">
        <f>(AH154+AH213+AC168+AM167+AH207+AH133+AH109)*AG154</f>
        <v>0</v>
      </c>
      <c r="AH168" s="437"/>
      <c r="AI168" s="487">
        <f>(AH154+AH213+AC168+AH207+AH133+AH109+AM167)*AI154</f>
        <v>0</v>
      </c>
      <c r="AJ168" s="433"/>
      <c r="AK168" s="433"/>
      <c r="AM168" s="490">
        <f>(AN154+AN213+AI168+AS167+AN207+AN133+AN109)*AM154</f>
        <v>0</v>
      </c>
      <c r="AN168" s="437"/>
      <c r="AO168" s="487">
        <f>(AN154+AN213+AI168+AN207+AN133+AN109+AS167)*AO154</f>
        <v>0</v>
      </c>
      <c r="AP168" s="433"/>
      <c r="AQ168" s="433"/>
      <c r="AS168" s="490">
        <f>(AT154+AT213+AO168+AY167+AT207+AT133+AT109)*AS154</f>
        <v>0</v>
      </c>
      <c r="AT168" s="437"/>
      <c r="AU168" s="487">
        <f>(AT154+AT213+AO168+AT207+AT133+AT109+AY167)*AU154</f>
        <v>0</v>
      </c>
      <c r="AV168" s="433"/>
      <c r="AW168" s="433"/>
      <c r="AY168" s="490">
        <f>(AZ154+AZ213+AU168+BE167+AZ207+AZ133+AZ109)*AY154</f>
        <v>0</v>
      </c>
      <c r="AZ168" s="437"/>
      <c r="BA168" s="487">
        <f>(AZ154+AZ213+AU168+AZ207+AZ133+AZ109+BE167)*BA154</f>
        <v>0</v>
      </c>
      <c r="BB168" s="433"/>
      <c r="BC168" s="433"/>
      <c r="BD168" s="235"/>
      <c r="BE168" s="490">
        <f>(BF154+BF213+BA168+BK167+BF207+BF133+BF109)*BE154</f>
        <v>0</v>
      </c>
      <c r="BF168" s="437"/>
      <c r="BG168" s="487">
        <f>(BF154+BF213+BA168+BF207+BF133+BF109+BK167)*BG154</f>
        <v>0</v>
      </c>
      <c r="BH168" s="433"/>
      <c r="BI168" s="433"/>
      <c r="BK168" s="490">
        <f>(BL154+BL213+BG168+BQ167+BL207+BL133+BL109)*BK154</f>
        <v>0</v>
      </c>
      <c r="BL168" s="437"/>
      <c r="BM168" s="487">
        <f>(BL154+BL213+BG168+BL207+BL133+BL109+BQ167)*BM154</f>
        <v>0</v>
      </c>
      <c r="BN168" s="433"/>
      <c r="BO168" s="433"/>
      <c r="BQ168" s="490">
        <f>(BR154+BR213+BM168+BW167+BR207+BR133+BR109)*BQ154</f>
        <v>0</v>
      </c>
      <c r="BR168" s="437"/>
      <c r="BS168" s="487">
        <f>(BR154+BR213+BM168+BR207+BR133+BR109+BW167)*BS154</f>
        <v>0</v>
      </c>
      <c r="BT168" s="433"/>
      <c r="BU168" s="433"/>
      <c r="BW168" s="490">
        <f>(BX154+BX213+BS168+CC167+BX207+BX133+BX109)*BW154</f>
        <v>0</v>
      </c>
      <c r="BX168" s="437"/>
      <c r="BY168" s="487">
        <f>(BX154+BX213+BS168+BX207+BX133+BX109+CC167)*BY154</f>
        <v>0</v>
      </c>
      <c r="BZ168" s="417"/>
      <c r="CA168" s="433"/>
      <c r="CC168" s="490">
        <f>(CD154+CD213+BY168+CI167+CD207+CD133+CD109)*CC154</f>
        <v>0</v>
      </c>
      <c r="CD168" s="437"/>
      <c r="CE168" s="487">
        <f>(CD154+CD213+BY168+CD207+CD133+CD109+CI167)*CE154</f>
        <v>0</v>
      </c>
      <c r="CF168" s="433"/>
      <c r="CG168" s="433"/>
      <c r="CI168" s="490">
        <f>(CJ154+CJ213+CE168+CJ207+CJ133+CJ109)*CI154</f>
        <v>0</v>
      </c>
      <c r="CJ168" s="437"/>
      <c r="CK168" s="417"/>
      <c r="CL168" s="417"/>
    </row>
    <row r="169" ht="15">
      <c r="A169" s="489"/>
      <c r="B169" s="417"/>
      <c r="C169" s="417"/>
      <c r="D169" s="437"/>
      <c r="E169" s="487">
        <f>(D154+D212+D208+D134+D110+I168)*E154</f>
        <v>0</v>
      </c>
      <c r="F169" s="433"/>
      <c r="G169" s="433"/>
      <c r="I169" s="490">
        <f>(J154+J212+E169+O168+J208+J134+J110)*I154</f>
        <v>0</v>
      </c>
      <c r="J169" s="437"/>
      <c r="K169" s="487">
        <f>(J154+J212+E169+J208+J134+J110+O168)*K154</f>
        <v>0</v>
      </c>
      <c r="L169" s="433"/>
      <c r="M169" s="433"/>
      <c r="N169" s="235"/>
      <c r="O169" s="490">
        <f>(P154+P212+K169+U168+P208+P134+P110)*O154</f>
        <v>0</v>
      </c>
      <c r="P169" s="437"/>
      <c r="Q169" s="487">
        <f>(P154+P212+K169+P208+P134+P110+U168)*Q154</f>
        <v>0</v>
      </c>
      <c r="R169" s="433"/>
      <c r="S169" s="433"/>
      <c r="T169" s="235"/>
      <c r="U169" s="490">
        <f>(V154+V212+Q169+AA168+V208+V134+V110)*U154</f>
        <v>0</v>
      </c>
      <c r="V169" s="437"/>
      <c r="W169" s="487">
        <f>(V154+V212+Q169+V208+V134+V110+AA168)*W154</f>
        <v>0</v>
      </c>
      <c r="X169" s="433"/>
      <c r="Y169" s="433"/>
      <c r="AA169" s="490">
        <f>(AB154+AB212+W169+AG168+AB208+AB134+AB110)*AA154</f>
        <v>0</v>
      </c>
      <c r="AB169" s="437"/>
      <c r="AC169" s="487">
        <f>(AB154+AB212+W169+AB208+AB134+AB110+AG168)*AC154</f>
        <v>0</v>
      </c>
      <c r="AD169" s="433"/>
      <c r="AE169" s="433"/>
      <c r="AF169" s="235"/>
      <c r="AG169" s="490">
        <f>(AH154+AH212+AC169+AM168+AH208+AH134+AH110)*AG154</f>
        <v>0</v>
      </c>
      <c r="AH169" s="437"/>
      <c r="AI169" s="487">
        <f>(AH154+AH212+AC169+AH208+AH134+AH110+AM168)*AI154</f>
        <v>0</v>
      </c>
      <c r="AJ169" s="433"/>
      <c r="AK169" s="433"/>
      <c r="AM169" s="490">
        <f>(AN154+AN212+AI169+AS168+AN208+AN134+AN110)*AM154</f>
        <v>0</v>
      </c>
      <c r="AN169" s="437"/>
      <c r="AO169" s="487">
        <f>(AN154+AN212+AI169+AN208+AN134+AN110+AS168)*AO154</f>
        <v>0</v>
      </c>
      <c r="AP169" s="433"/>
      <c r="AQ169" s="433"/>
      <c r="AS169" s="490">
        <f>(AT154+AT212+AO169+AY168+AT208+AT134+AT110)*AS154</f>
        <v>0</v>
      </c>
      <c r="AT169" s="437"/>
      <c r="AU169" s="487">
        <f>(AT154+AT212+AO169+AT208+AT134+AT110+AY168)*AU154</f>
        <v>0</v>
      </c>
      <c r="AV169" s="433"/>
      <c r="AW169" s="433"/>
      <c r="AY169" s="490">
        <f>(AZ154+AZ212+AU169+BE168+AZ208+AZ134+AZ110)*AY154</f>
        <v>0</v>
      </c>
      <c r="AZ169" s="437"/>
      <c r="BA169" s="487">
        <f>(AZ154+AZ212+AU169+AZ208+AZ134+AZ110+BE168)*BA154</f>
        <v>0</v>
      </c>
      <c r="BB169" s="433"/>
      <c r="BC169" s="433"/>
      <c r="BD169" s="235"/>
      <c r="BE169" s="490">
        <f>(BF154+BF212+BA169+BK168+BF208+BF134+BF110)*BE154</f>
        <v>0</v>
      </c>
      <c r="BF169" s="437"/>
      <c r="BG169" s="487">
        <f>(BF154+BF212+BA169+BF208+BF134+BF110+BK168)*BG154</f>
        <v>0</v>
      </c>
      <c r="BH169" s="433"/>
      <c r="BI169" s="433"/>
      <c r="BK169" s="490">
        <f>(BL154+BL212+BG169+BQ168+BL208+BL134+BL110)*BK154</f>
        <v>0</v>
      </c>
      <c r="BL169" s="437"/>
      <c r="BM169" s="487">
        <f>(BL154+BL212+BG169+BL208+BL134+BL110+BQ168)*BM154</f>
        <v>0</v>
      </c>
      <c r="BN169" s="433"/>
      <c r="BO169" s="433"/>
      <c r="BQ169" s="490">
        <f>(BR154+BR212+BM169+BW168+BR208+BR134+BR110)*BQ154</f>
        <v>0</v>
      </c>
      <c r="BR169" s="437"/>
      <c r="BS169" s="487">
        <f>(BR154+BR212+BM169+BR208+BR134+BR110+BW168)*BS154</f>
        <v>0</v>
      </c>
      <c r="BT169" s="433"/>
      <c r="BU169" s="433"/>
      <c r="BW169" s="490">
        <f>(BX154+BX212+BS169+CC168+BX208+BX134+BX110)*BW154</f>
        <v>0</v>
      </c>
      <c r="BX169" s="437"/>
      <c r="BY169" s="487">
        <f>(BX154+BX212+BS169+BX208+BX134+BX110+CC168)*BY154</f>
        <v>0</v>
      </c>
      <c r="BZ169" s="417"/>
      <c r="CA169" s="433"/>
      <c r="CC169" s="490">
        <f>(CD154+CD212+BY169+CI168+CD208+CD134+CD110)*CC154</f>
        <v>0</v>
      </c>
      <c r="CD169" s="437"/>
      <c r="CE169" s="487">
        <f>(CD154+CD212+BY169+CD208+CD134+CD110+CI168)*CE154</f>
        <v>0</v>
      </c>
      <c r="CF169" s="433"/>
      <c r="CG169" s="433"/>
      <c r="CI169" s="490">
        <f>(CJ154+CJ212+CE169+CJ208+CJ134+CJ110)*CI154</f>
        <v>0</v>
      </c>
      <c r="CJ169" s="437"/>
      <c r="CK169" s="417"/>
      <c r="CL169" s="417"/>
    </row>
    <row r="170" ht="15">
      <c r="A170" s="489"/>
      <c r="B170" s="417"/>
      <c r="C170" s="417"/>
      <c r="D170" s="437"/>
      <c r="E170" s="491">
        <f>(D154+D211+D209+D135+D111+I169)*E154</f>
        <v>0</v>
      </c>
      <c r="F170" s="433"/>
      <c r="G170" s="433"/>
      <c r="I170" s="490">
        <f>(J154+J211+E170+O169+J209+J135+J111)*I154</f>
        <v>0</v>
      </c>
      <c r="J170" s="437"/>
      <c r="K170" s="491">
        <f>(J154+J211+E170+J209+J135+J111+O169)*K154</f>
        <v>0</v>
      </c>
      <c r="L170" s="433"/>
      <c r="M170" s="433"/>
      <c r="N170" s="235"/>
      <c r="O170" s="490">
        <f>(P154+P211+K170+U169+P209+P135+P111)*O154</f>
        <v>0</v>
      </c>
      <c r="P170" s="437"/>
      <c r="Q170" s="491">
        <f>(P154+P211+K170+P209+P135+P111+U169)*Q154</f>
        <v>0</v>
      </c>
      <c r="R170" s="433"/>
      <c r="S170" s="433"/>
      <c r="T170" s="235"/>
      <c r="U170" s="490">
        <f>(V154+V211+Q170+AA169+V209+V135+V111)*U154</f>
        <v>0</v>
      </c>
      <c r="V170" s="437"/>
      <c r="W170" s="491">
        <f>(V154+V211+Q170+V209+V135+V111+AA169)*W154</f>
        <v>0</v>
      </c>
      <c r="X170" s="433"/>
      <c r="Y170" s="433"/>
      <c r="AA170" s="490">
        <f>(AB154+AB211+W170+AG169+AB209+AB135+AB111)*AA154</f>
        <v>0</v>
      </c>
      <c r="AB170" s="437"/>
      <c r="AC170" s="491">
        <f>(AB154+AB211+W170+AB209+AB135+AB111+AG169)*AC154</f>
        <v>0</v>
      </c>
      <c r="AD170" s="433"/>
      <c r="AE170" s="433"/>
      <c r="AF170" s="235"/>
      <c r="AG170" s="490">
        <f>(AH154+AH211+AC170+AM169+AH209+AH135+AH111)*AG154</f>
        <v>0</v>
      </c>
      <c r="AH170" s="437"/>
      <c r="AI170" s="491">
        <f>(AH154+AH211+AC170+AH209+AH135+AH111+AM169)*AI154</f>
        <v>0</v>
      </c>
      <c r="AJ170" s="433"/>
      <c r="AK170" s="433"/>
      <c r="AM170" s="490">
        <f>(AN154+AN211+AI170+AS169+AN209+AN135+AN111)*AM154</f>
        <v>0</v>
      </c>
      <c r="AN170" s="437"/>
      <c r="AO170" s="491">
        <f>(AN154+AN211+AI170+AN209+AN135+AN111+AS169)*AO154</f>
        <v>0</v>
      </c>
      <c r="AP170" s="433"/>
      <c r="AQ170" s="433"/>
      <c r="AS170" s="490">
        <f>(AT154+AT211+AO170+AY169+AT209+AT135+AT111)*AS154</f>
        <v>0</v>
      </c>
      <c r="AT170" s="437"/>
      <c r="AU170" s="491">
        <f>(AT154+AT211+AO170+AT209+AT135+AT111+AY169)*AU154</f>
        <v>0</v>
      </c>
      <c r="AV170" s="433"/>
      <c r="AW170" s="433"/>
      <c r="AY170" s="490">
        <f>(AZ154+AZ211+AU170+BE169+AZ209+AZ135+AZ111)*AY154</f>
        <v>0</v>
      </c>
      <c r="AZ170" s="437"/>
      <c r="BA170" s="491">
        <f>(AZ154+AZ211+AU170+AZ209+AZ135+AZ111+BE169)*BA154</f>
        <v>0</v>
      </c>
      <c r="BB170" s="433"/>
      <c r="BC170" s="433"/>
      <c r="BD170" s="235"/>
      <c r="BE170" s="490">
        <f>(BF154+BF211+BA170+BK169+BF209+BF135+BF111)*BE154</f>
        <v>0</v>
      </c>
      <c r="BF170" s="437"/>
      <c r="BG170" s="491">
        <f>(BF154+BF211+BA170+BF209+BF135+BF111+BK169)*BG154</f>
        <v>0</v>
      </c>
      <c r="BH170" s="433"/>
      <c r="BI170" s="433"/>
      <c r="BK170" s="490">
        <f>(BL154+BL211+BG170+BQ169+BL209+BL135+BL111)*BK154</f>
        <v>0</v>
      </c>
      <c r="BL170" s="437"/>
      <c r="BM170" s="491">
        <f>(BL154+BL211+BG170+BL209+BL135+BL111+BQ169)*BM154</f>
        <v>0</v>
      </c>
      <c r="BN170" s="433"/>
      <c r="BO170" s="433"/>
      <c r="BQ170" s="490">
        <f>(BR154+BR211+BM170+BW169+BR209+BR135+BR111)*BQ154</f>
        <v>0</v>
      </c>
      <c r="BR170" s="437"/>
      <c r="BS170" s="491">
        <f>(BR154+BR211+BM170+BR209+BR135+BR111+BW169)*BS154</f>
        <v>0</v>
      </c>
      <c r="BT170" s="433"/>
      <c r="BU170" s="433"/>
      <c r="BW170" s="490">
        <f>(BX154+BX211+BS170+CC169+BX209+BX135+BX111)*BW154</f>
        <v>0</v>
      </c>
      <c r="BX170" s="437"/>
      <c r="BY170" s="491">
        <f>(BX154+BX211+BS170+BX209+BX135+BX111+CC169)*BY154</f>
        <v>0</v>
      </c>
      <c r="BZ170" s="417"/>
      <c r="CA170" s="433"/>
      <c r="CC170" s="490">
        <f>(CD154+CD211+BY170+CI169+CD209+CD135+CD111)*CC154</f>
        <v>0</v>
      </c>
      <c r="CD170" s="437"/>
      <c r="CE170" s="491">
        <f>(CD154+CD211+BY170+CD209+CD135+CD111+CI169)*CE154</f>
        <v>0</v>
      </c>
      <c r="CF170" s="433"/>
      <c r="CG170" s="433"/>
      <c r="CI170" s="490">
        <f>(CJ154+CJ211+CE170+CJ209+CJ135+CJ111)*CI154</f>
        <v>0</v>
      </c>
      <c r="CJ170" s="437"/>
      <c r="CK170" s="417"/>
      <c r="CL170" s="417"/>
    </row>
    <row r="171" ht="15">
      <c r="A171" s="489"/>
      <c r="B171" s="417"/>
      <c r="C171" s="417"/>
      <c r="D171" s="437"/>
      <c r="E171" s="492">
        <f>F154+(2*E170)+I170</f>
        <v>0</v>
      </c>
      <c r="F171" s="433"/>
      <c r="G171" s="417"/>
      <c r="I171" s="492">
        <f>H154+(2*I170)+E170</f>
        <v>0</v>
      </c>
      <c r="J171" s="437"/>
      <c r="K171" s="492">
        <f>L154+(2*K170)+O170</f>
        <v>0</v>
      </c>
      <c r="L171" s="433">
        <f>I171+J187+K171+J136</f>
        <v>0</v>
      </c>
      <c r="M171" s="417"/>
      <c r="N171" s="235"/>
      <c r="O171" s="492">
        <f>N154+(2*O170)+K170</f>
        <v>0</v>
      </c>
      <c r="P171" s="437"/>
      <c r="Q171" s="492">
        <f>R154+(2*Q170)+U170</f>
        <v>0</v>
      </c>
      <c r="R171" s="433">
        <f>O171+P187+Q171+P136</f>
        <v>0</v>
      </c>
      <c r="S171" s="417"/>
      <c r="T171" s="235"/>
      <c r="U171" s="492">
        <f>T154+(2*U170)+Q170</f>
        <v>0</v>
      </c>
      <c r="V171" s="437"/>
      <c r="W171" s="492">
        <f>X154+(2*W170)+AA170</f>
        <v>0</v>
      </c>
      <c r="X171" s="433">
        <f>U171+V187+W171+V136</f>
        <v>0</v>
      </c>
      <c r="Y171" s="417"/>
      <c r="AA171" s="492">
        <f>Z154+(2*AA170)+W170</f>
        <v>0</v>
      </c>
      <c r="AB171" s="437"/>
      <c r="AC171" s="492">
        <f>AD154+(2*AC170)+AG170</f>
        <v>0</v>
      </c>
      <c r="AD171" s="433">
        <f>AA171+AB187+AC171+AB136</f>
        <v>0</v>
      </c>
      <c r="AE171" s="417"/>
      <c r="AF171" s="235"/>
      <c r="AG171" s="492">
        <f>AF154+(2*AG170)+AC170</f>
        <v>0</v>
      </c>
      <c r="AH171" s="437"/>
      <c r="AI171" s="492">
        <f>AJ154+(2*AI170)+AM170</f>
        <v>0</v>
      </c>
      <c r="AJ171" s="433">
        <f>AG171+AH187+AI171+AH136</f>
        <v>0</v>
      </c>
      <c r="AK171" s="417"/>
      <c r="AM171" s="492">
        <f>AL154+(2*AM170)+AI170</f>
        <v>0</v>
      </c>
      <c r="AN171" s="437"/>
      <c r="AO171" s="492">
        <f>AP154+(2*AO170)+AS170</f>
        <v>0</v>
      </c>
      <c r="AP171" s="433">
        <f>AM171+AN187+AO171+AN136</f>
        <v>0</v>
      </c>
      <c r="AQ171" s="417"/>
      <c r="AS171" s="492">
        <f>AR154+(2*AS170)+AO170</f>
        <v>0</v>
      </c>
      <c r="AT171" s="437"/>
      <c r="AU171" s="492">
        <f>AV154+(2*AU170)+AY170</f>
        <v>0</v>
      </c>
      <c r="AV171" s="433">
        <f>AS171+AT187+AU171+AT136</f>
        <v>0</v>
      </c>
      <c r="AW171" s="417"/>
      <c r="AY171" s="492">
        <f>AX154+(2*AY170)+AU170</f>
        <v>0</v>
      </c>
      <c r="AZ171" s="437"/>
      <c r="BA171" s="492">
        <f>BB154+(2*BA170)+BE170</f>
        <v>0</v>
      </c>
      <c r="BB171" s="433">
        <f>AY171+AZ187+BA171+AZ136</f>
        <v>0</v>
      </c>
      <c r="BC171" s="417"/>
      <c r="BD171" s="235"/>
      <c r="BE171" s="492">
        <f>BD154+(2*BE170)+BA170</f>
        <v>0</v>
      </c>
      <c r="BF171" s="437"/>
      <c r="BG171" s="492">
        <f>BH154+(2*BG170)+BK170</f>
        <v>0</v>
      </c>
      <c r="BH171" s="433">
        <f>BE171+BF187+BG171+BF136</f>
        <v>0</v>
      </c>
      <c r="BI171" s="417"/>
      <c r="BK171" s="492">
        <f>BJ154+(2*BK170)+BG170</f>
        <v>0</v>
      </c>
      <c r="BL171" s="437"/>
      <c r="BM171" s="492">
        <f>BN154+(2*BM170)+BQ170</f>
        <v>0</v>
      </c>
      <c r="BN171" s="433">
        <f>BK171+BL187+BM171+BL136</f>
        <v>0</v>
      </c>
      <c r="BO171" s="417"/>
      <c r="BQ171" s="492">
        <f>BP154+(2*BQ170)+BM170</f>
        <v>0</v>
      </c>
      <c r="BR171" s="437"/>
      <c r="BS171" s="492">
        <f>BT154+(2*BS170)+BW170</f>
        <v>0</v>
      </c>
      <c r="BT171" s="433">
        <f>BQ171+BR187+BS171+BR136</f>
        <v>0</v>
      </c>
      <c r="BU171" s="417"/>
      <c r="BW171" s="492">
        <f>BV154+(2*BW170)+BS170</f>
        <v>0</v>
      </c>
      <c r="BX171" s="437"/>
      <c r="BY171" s="492">
        <f>BZ154+(2*BY170)+CC170</f>
        <v>0</v>
      </c>
      <c r="BZ171" s="417"/>
      <c r="CA171" s="417"/>
      <c r="CC171" s="492">
        <f>CB154+(2*CC170)+BY170</f>
        <v>0</v>
      </c>
      <c r="CD171" s="437"/>
      <c r="CE171" s="492">
        <f>CF154+(2*CE170)+CI170</f>
        <v>0</v>
      </c>
      <c r="CF171" s="433">
        <f>CC171+CD187+CE171+CD136</f>
        <v>0</v>
      </c>
      <c r="CG171" s="417"/>
      <c r="CI171" s="492">
        <f>CH154+(2*CI170)+CE170</f>
        <v>0</v>
      </c>
      <c r="CJ171" s="437"/>
      <c r="CK171" s="417"/>
      <c r="CL171" s="417"/>
    </row>
    <row r="172" ht="15">
      <c r="A172" s="445">
        <f t="shared" si="1993"/>
        <v>0</v>
      </c>
      <c r="B172" s="417"/>
      <c r="C172" s="417"/>
      <c r="D172" s="438">
        <f>(D154+D225+D195+D121)*D155</f>
        <v>0</v>
      </c>
      <c r="E172" s="417"/>
      <c r="F172" s="433"/>
      <c r="G172" s="417"/>
      <c r="H172" s="433"/>
      <c r="I172" s="417"/>
      <c r="J172" s="438">
        <f>(J154+J225+J195+J121+E156)*J155</f>
        <v>0</v>
      </c>
      <c r="K172" s="417"/>
      <c r="L172" s="433"/>
      <c r="M172" s="417"/>
      <c r="N172" s="433"/>
      <c r="O172" s="417"/>
      <c r="P172" s="438">
        <f>(P154+P225+P195+P121+K156)*P155</f>
        <v>0</v>
      </c>
      <c r="Q172" s="417"/>
      <c r="R172" s="433"/>
      <c r="S172" s="417"/>
      <c r="T172" s="433"/>
      <c r="U172" s="417"/>
      <c r="V172" s="438">
        <f>(V154+V225+V195+V121+Q156)*V155</f>
        <v>0</v>
      </c>
      <c r="W172" s="417"/>
      <c r="X172" s="433"/>
      <c r="Y172" s="417"/>
      <c r="Z172" s="433"/>
      <c r="AA172" s="417"/>
      <c r="AB172" s="438">
        <f>(AB154+AB225+AB195+AB121+W156)*AB155</f>
        <v>0</v>
      </c>
      <c r="AC172" s="417"/>
      <c r="AD172" s="433"/>
      <c r="AE172" s="417"/>
      <c r="AF172" s="433"/>
      <c r="AG172" s="417"/>
      <c r="AH172" s="438">
        <f>(AH154+AH225+AH195+AH121+AC156)*AH155</f>
        <v>0</v>
      </c>
      <c r="AI172" s="417"/>
      <c r="AJ172" s="433"/>
      <c r="AK172" s="417"/>
      <c r="AL172" s="433"/>
      <c r="AM172" s="417"/>
      <c r="AN172" s="438">
        <f>(AN154+AN225+AN195+AN121+AI156)*AN155</f>
        <v>0</v>
      </c>
      <c r="AO172" s="417"/>
      <c r="AP172" s="433"/>
      <c r="AQ172" s="417"/>
      <c r="AR172" s="433"/>
      <c r="AS172" s="417"/>
      <c r="AT172" s="438">
        <f>(AT154+AT225+AT195+AT121+AO156)*AT155</f>
        <v>0</v>
      </c>
      <c r="AU172" s="417"/>
      <c r="AV172" s="433"/>
      <c r="AW172" s="417"/>
      <c r="AX172" s="433"/>
      <c r="AY172" s="417"/>
      <c r="AZ172" s="438">
        <f>(AZ154+AZ225+AZ195+AZ121+AU156)*AZ155</f>
        <v>0</v>
      </c>
      <c r="BA172" s="417"/>
      <c r="BB172" s="433"/>
      <c r="BC172" s="417"/>
      <c r="BD172" s="433"/>
      <c r="BE172" s="417"/>
      <c r="BF172" s="438">
        <f>(BF154+BF225+BF195+BF121+BA156)*BF155</f>
        <v>0</v>
      </c>
      <c r="BG172" s="417"/>
      <c r="BH172" s="433"/>
      <c r="BI172" s="417"/>
      <c r="BJ172" s="433"/>
      <c r="BK172" s="417"/>
      <c r="BL172" s="438">
        <f>(BL154+BL225+BL195+BL121+BG156)*BL155</f>
        <v>0</v>
      </c>
      <c r="BM172" s="417"/>
      <c r="BN172" s="433"/>
      <c r="BO172" s="417"/>
      <c r="BP172" s="433"/>
      <c r="BQ172" s="417"/>
      <c r="BR172" s="438">
        <f>(BR154+BR225+BR195+BR121+BM156)*BR155</f>
        <v>0</v>
      </c>
      <c r="BS172" s="417"/>
      <c r="BT172" s="433"/>
      <c r="BU172" s="417"/>
      <c r="BV172" s="433"/>
      <c r="BW172" s="417"/>
      <c r="BX172" s="438">
        <f>(BX154+BX225+BX195+BX121+BS156)*BX155</f>
        <v>0</v>
      </c>
      <c r="BY172" s="417"/>
      <c r="BZ172" s="417"/>
      <c r="CA172" s="417"/>
      <c r="CB172" s="433"/>
      <c r="CC172" s="417"/>
      <c r="CD172" s="438">
        <f>(CD154+CD225+CD195+CD121+BY156)*CD155</f>
        <v>0</v>
      </c>
      <c r="CE172" s="417"/>
      <c r="CF172" s="433"/>
      <c r="CG172" s="417"/>
      <c r="CH172" s="433"/>
      <c r="CI172" s="417"/>
      <c r="CJ172" s="438">
        <f>(CJ154+CJ225+CJ195+CJ119+CE156)*CJ155</f>
        <v>0</v>
      </c>
      <c r="CK172" s="417"/>
      <c r="CL172" s="417"/>
    </row>
    <row r="173" ht="15">
      <c r="A173" s="445">
        <f t="shared" si="1993"/>
        <v>0</v>
      </c>
      <c r="B173" s="417"/>
      <c r="C173" s="417"/>
      <c r="D173" s="438">
        <f>(D154+D224+D196+D122+D98+I156)*D155</f>
        <v>0</v>
      </c>
      <c r="E173" s="417"/>
      <c r="F173" s="433"/>
      <c r="G173" s="417"/>
      <c r="H173" s="433"/>
      <c r="I173" s="417"/>
      <c r="J173" s="438">
        <f>(J154+J224+J196+J122+E157+J98+O156)*J155</f>
        <v>0</v>
      </c>
      <c r="K173" s="417"/>
      <c r="L173" s="433"/>
      <c r="M173" s="417"/>
      <c r="N173" s="433"/>
      <c r="O173" s="417"/>
      <c r="P173" s="438">
        <f>(P154+P224+P196+P122+K157+P98+U156)*P155</f>
        <v>0</v>
      </c>
      <c r="Q173" s="417"/>
      <c r="R173" s="433"/>
      <c r="S173" s="417"/>
      <c r="T173" s="433"/>
      <c r="U173" s="417"/>
      <c r="V173" s="438">
        <f>(V154+V224+V196+V122+Q157+V98+AA156)*V155</f>
        <v>0</v>
      </c>
      <c r="W173" s="417"/>
      <c r="X173" s="433"/>
      <c r="Y173" s="417"/>
      <c r="Z173" s="433"/>
      <c r="AA173" s="417"/>
      <c r="AB173" s="438">
        <f>(AB154+AB224+AB196+AB122+W157+AB98+AG156)*AB155</f>
        <v>0</v>
      </c>
      <c r="AC173" s="417"/>
      <c r="AD173" s="433"/>
      <c r="AE173" s="417"/>
      <c r="AF173" s="433"/>
      <c r="AG173" s="417"/>
      <c r="AH173" s="438">
        <f>(AH154+AH224+AH196+AH122+AC157+AH98+AM156)*AH155</f>
        <v>0</v>
      </c>
      <c r="AI173" s="417"/>
      <c r="AJ173" s="433"/>
      <c r="AK173" s="417"/>
      <c r="AL173" s="433"/>
      <c r="AM173" s="417"/>
      <c r="AN173" s="438">
        <f>(AN154+AN224+AN196+AN122+AI157+AN98+AS156)*AN155</f>
        <v>0</v>
      </c>
      <c r="AO173" s="417"/>
      <c r="AP173" s="433"/>
      <c r="AQ173" s="417"/>
      <c r="AR173" s="433"/>
      <c r="AS173" s="417"/>
      <c r="AT173" s="438">
        <f>(AT154+AT224+AT196+AT122+AO157+AT98+AY156)*AT155</f>
        <v>0</v>
      </c>
      <c r="AU173" s="417"/>
      <c r="AV173" s="433"/>
      <c r="AW173" s="417"/>
      <c r="AX173" s="433"/>
      <c r="AY173" s="417"/>
      <c r="AZ173" s="438">
        <f>(AZ154+AZ224+AZ196+AZ122+AU157+AZ98+BE156)*AZ155</f>
        <v>0</v>
      </c>
      <c r="BA173" s="417"/>
      <c r="BB173" s="433"/>
      <c r="BC173" s="417"/>
      <c r="BD173" s="433"/>
      <c r="BE173" s="417"/>
      <c r="BF173" s="438">
        <f>(BF154+BF224+BF196+BF122+BA157+BF98+BK156)*BF155</f>
        <v>0</v>
      </c>
      <c r="BG173" s="417"/>
      <c r="BH173" s="433"/>
      <c r="BI173" s="417"/>
      <c r="BJ173" s="433"/>
      <c r="BK173" s="417"/>
      <c r="BL173" s="438">
        <f>(BL154+BL224+BL196+BL122+BG157+BL98+BQ156)*BL155</f>
        <v>0</v>
      </c>
      <c r="BM173" s="417"/>
      <c r="BN173" s="433"/>
      <c r="BO173" s="417"/>
      <c r="BP173" s="433"/>
      <c r="BQ173" s="417"/>
      <c r="BR173" s="438">
        <f>(BR154+BR224+BR196+BR122+BM157+BR98+BW156)*BR155</f>
        <v>0</v>
      </c>
      <c r="BS173" s="417"/>
      <c r="BT173" s="433"/>
      <c r="BU173" s="417"/>
      <c r="BV173" s="433"/>
      <c r="BW173" s="417"/>
      <c r="BX173" s="438">
        <f>(BX154+BX224+BX196+BX122+BS157+BX98+CC156)*BX155</f>
        <v>0</v>
      </c>
      <c r="BY173" s="417"/>
      <c r="BZ173" s="417"/>
      <c r="CA173" s="417"/>
      <c r="CB173" s="433"/>
      <c r="CC173" s="417"/>
      <c r="CD173" s="438">
        <f>(CD154+CD224+CD196+CD122+BY157+CD98+CI156)*CD155</f>
        <v>0</v>
      </c>
      <c r="CE173" s="417"/>
      <c r="CF173" s="433"/>
      <c r="CG173" s="417"/>
      <c r="CH173" s="433"/>
      <c r="CI173" s="417"/>
      <c r="CJ173" s="438">
        <f>(CJ154+CJ224+CJ196+CJ122+CE157+CJ98)*CJ155</f>
        <v>0</v>
      </c>
      <c r="CK173" s="417"/>
      <c r="CL173" s="417"/>
    </row>
    <row r="174" ht="15">
      <c r="A174" s="445">
        <f t="shared" si="1993"/>
        <v>0</v>
      </c>
      <c r="B174" s="417"/>
      <c r="C174" s="417"/>
      <c r="D174" s="438">
        <f>(D154+D223+D197+D123+D99+I157)*D155</f>
        <v>0</v>
      </c>
      <c r="E174" s="417"/>
      <c r="F174" s="433"/>
      <c r="G174" s="417"/>
      <c r="H174" s="433"/>
      <c r="I174" s="417"/>
      <c r="J174" s="438">
        <f>(J154+J223+J197+J123+E158+J99+O157)*J155</f>
        <v>0</v>
      </c>
      <c r="K174" s="417"/>
      <c r="L174" s="433"/>
      <c r="M174" s="417"/>
      <c r="N174" s="433"/>
      <c r="O174" s="417"/>
      <c r="P174" s="438">
        <f>(P154+P223+P197+P123+K158+P99+U157)*P155</f>
        <v>0</v>
      </c>
      <c r="Q174" s="417"/>
      <c r="R174" s="433"/>
      <c r="S174" s="417"/>
      <c r="T174" s="433"/>
      <c r="U174" s="417"/>
      <c r="V174" s="438">
        <f>(V154+V223+V197+V123+Q158+V99+AA157)*V155</f>
        <v>0</v>
      </c>
      <c r="W174" s="417"/>
      <c r="X174" s="433"/>
      <c r="Y174" s="417"/>
      <c r="Z174" s="433"/>
      <c r="AA174" s="417"/>
      <c r="AB174" s="438">
        <f>(AB154+AB223+AB197+AB123+W158+AB99+AG157)*AB155</f>
        <v>0</v>
      </c>
      <c r="AC174" s="417"/>
      <c r="AD174" s="433"/>
      <c r="AE174" s="417"/>
      <c r="AF174" s="433"/>
      <c r="AG174" s="417"/>
      <c r="AH174" s="438">
        <f>(AH154+AH223+AH197+AH123+AC158+AH99+AM157)*AH155</f>
        <v>0</v>
      </c>
      <c r="AI174" s="417"/>
      <c r="AJ174" s="433"/>
      <c r="AK174" s="417"/>
      <c r="AL174" s="433"/>
      <c r="AM174" s="417"/>
      <c r="AN174" s="438">
        <f>(AN154+AN223+AN197+AN123+AI158+AN99+AS157)*AN155</f>
        <v>0</v>
      </c>
      <c r="AO174" s="417"/>
      <c r="AP174" s="433"/>
      <c r="AQ174" s="417"/>
      <c r="AR174" s="433"/>
      <c r="AS174" s="417"/>
      <c r="AT174" s="438">
        <f>(AT154+AT223+AT197+AT123+AO158+AT99+AY157)*AT155</f>
        <v>0</v>
      </c>
      <c r="AU174" s="417"/>
      <c r="AV174" s="433"/>
      <c r="AW174" s="417"/>
      <c r="AX174" s="433"/>
      <c r="AY174" s="417"/>
      <c r="AZ174" s="438">
        <f>(AZ154+AZ223+AZ197+AZ123+AU158+AZ99+BE157)*AZ155</f>
        <v>0</v>
      </c>
      <c r="BA174" s="417"/>
      <c r="BB174" s="433"/>
      <c r="BC174" s="417"/>
      <c r="BD174" s="433"/>
      <c r="BE174" s="417"/>
      <c r="BF174" s="438">
        <f>(BF154+BF223+BF197+BF123+BA158+BF99+BK157)*BF155</f>
        <v>0</v>
      </c>
      <c r="BG174" s="417"/>
      <c r="BH174" s="433"/>
      <c r="BI174" s="417"/>
      <c r="BJ174" s="433"/>
      <c r="BK174" s="417"/>
      <c r="BL174" s="438">
        <f>(BL154+BL223+BL197+BL123+BG158+BL99+BQ157)*BL155</f>
        <v>0</v>
      </c>
      <c r="BM174" s="417"/>
      <c r="BN174" s="433"/>
      <c r="BO174" s="417"/>
      <c r="BP174" s="433"/>
      <c r="BQ174" s="417"/>
      <c r="BR174" s="438">
        <f>(BR154+BR223+BR197+BR123+BM158+BR99+BW157)*BR155</f>
        <v>0</v>
      </c>
      <c r="BS174" s="417"/>
      <c r="BT174" s="433"/>
      <c r="BU174" s="417"/>
      <c r="BV174" s="433"/>
      <c r="BW174" s="417"/>
      <c r="BX174" s="438">
        <f>(BX154+BX223+BX197+BX123+BS158+BX99+CC157)*BX155</f>
        <v>0</v>
      </c>
      <c r="BY174" s="417"/>
      <c r="BZ174" s="417"/>
      <c r="CA174" s="417"/>
      <c r="CB174" s="433"/>
      <c r="CC174" s="417"/>
      <c r="CD174" s="438">
        <f>(CD154+CD223+CD197+CD123+BY158+CD99+CI157)*CD155</f>
        <v>0</v>
      </c>
      <c r="CE174" s="417"/>
      <c r="CF174" s="433"/>
      <c r="CG174" s="417"/>
      <c r="CH174" s="433"/>
      <c r="CI174" s="417"/>
      <c r="CJ174" s="438">
        <f>(CJ154+CJ223+CJ197+CJ123+CE158+CJ99)*CJ155</f>
        <v>0</v>
      </c>
      <c r="CK174" s="417"/>
      <c r="CL174" s="417"/>
    </row>
    <row r="175" ht="15">
      <c r="A175" s="445">
        <f t="shared" si="1993"/>
        <v>0</v>
      </c>
      <c r="B175" s="417"/>
      <c r="C175" s="417"/>
      <c r="D175" s="438">
        <f>(D154+D222+D198+D124+D100+I158)*D155</f>
        <v>0</v>
      </c>
      <c r="E175" s="417"/>
      <c r="F175" s="433"/>
      <c r="G175" s="417"/>
      <c r="H175" s="433"/>
      <c r="I175" s="417"/>
      <c r="J175" s="438">
        <f>(J154+J222+J198+J124+E159+J100+O158)*J155</f>
        <v>0</v>
      </c>
      <c r="K175" s="417"/>
      <c r="L175" s="433"/>
      <c r="M175" s="417"/>
      <c r="N175" s="433"/>
      <c r="O175" s="417"/>
      <c r="P175" s="438">
        <f>(P154+P222+P198+P124+K159+P100+U158)*P155</f>
        <v>0</v>
      </c>
      <c r="Q175" s="417"/>
      <c r="R175" s="433"/>
      <c r="S175" s="417"/>
      <c r="T175" s="433"/>
      <c r="U175" s="417"/>
      <c r="V175" s="438">
        <f>(V154+V222+V198+V124+Q159+V100+AA158)*V155</f>
        <v>0</v>
      </c>
      <c r="W175" s="417"/>
      <c r="X175" s="433"/>
      <c r="Y175" s="417"/>
      <c r="Z175" s="433"/>
      <c r="AA175" s="417"/>
      <c r="AB175" s="438">
        <f>(AB154+AB222+AB198+AB124+W159+AB100+AG158)*AB155</f>
        <v>0</v>
      </c>
      <c r="AC175" s="417"/>
      <c r="AD175" s="433"/>
      <c r="AE175" s="417"/>
      <c r="AF175" s="433"/>
      <c r="AG175" s="417"/>
      <c r="AH175" s="438">
        <f>(AH154+AH222+AH198+AH124+AC159+AH100+AM158)*AH155</f>
        <v>0</v>
      </c>
      <c r="AI175" s="417"/>
      <c r="AJ175" s="433"/>
      <c r="AK175" s="417"/>
      <c r="AL175" s="433"/>
      <c r="AM175" s="417"/>
      <c r="AN175" s="438">
        <f>(AN154+AN222+AN198+AN124+AI159+AN100+AS158)*AN155</f>
        <v>0</v>
      </c>
      <c r="AO175" s="417"/>
      <c r="AP175" s="433"/>
      <c r="AQ175" s="417"/>
      <c r="AR175" s="433"/>
      <c r="AS175" s="417"/>
      <c r="AT175" s="438">
        <f>(AT154+AT222+AT198+AT124+AO159+AT100+AY158)*AT155</f>
        <v>0</v>
      </c>
      <c r="AU175" s="417"/>
      <c r="AV175" s="433"/>
      <c r="AW175" s="417"/>
      <c r="AX175" s="433"/>
      <c r="AY175" s="417"/>
      <c r="AZ175" s="438">
        <f>(AZ154+AZ222+AZ198+AZ124+AU159+AZ100+BE158)*AZ155</f>
        <v>0</v>
      </c>
      <c r="BA175" s="417"/>
      <c r="BB175" s="433"/>
      <c r="BC175" s="417"/>
      <c r="BD175" s="433"/>
      <c r="BE175" s="417"/>
      <c r="BF175" s="438">
        <f>(BF154+BF222+BF198+BF124+BA159+BF100+BK158)*BF155</f>
        <v>0</v>
      </c>
      <c r="BG175" s="417"/>
      <c r="BH175" s="433"/>
      <c r="BI175" s="417"/>
      <c r="BJ175" s="433"/>
      <c r="BK175" s="417"/>
      <c r="BL175" s="438">
        <f>(BL154+BL222+BL198+BL124+BG159+BL100+BQ158)*BL155</f>
        <v>0</v>
      </c>
      <c r="BM175" s="417"/>
      <c r="BN175" s="433"/>
      <c r="BO175" s="417"/>
      <c r="BP175" s="433"/>
      <c r="BQ175" s="417"/>
      <c r="BR175" s="438">
        <f>(BR154+BR222+BR198+BR124+BM159+BR100+BW158)*BR155</f>
        <v>0</v>
      </c>
      <c r="BS175" s="417"/>
      <c r="BT175" s="433"/>
      <c r="BU175" s="417"/>
      <c r="BV175" s="433"/>
      <c r="BW175" s="417"/>
      <c r="BX175" s="438">
        <f>(BX154+BX222+BX198+BX124+BS159+BX100+CC158)*BX155</f>
        <v>0</v>
      </c>
      <c r="BY175" s="417"/>
      <c r="BZ175" s="417"/>
      <c r="CA175" s="417"/>
      <c r="CB175" s="433"/>
      <c r="CC175" s="417"/>
      <c r="CD175" s="438">
        <f>(CD154+CD222+CD198+CD124+BY159+CD100+CI158)*CD155</f>
        <v>0</v>
      </c>
      <c r="CE175" s="417"/>
      <c r="CF175" s="433"/>
      <c r="CG175" s="417"/>
      <c r="CH175" s="433"/>
      <c r="CI175" s="417"/>
      <c r="CJ175" s="438">
        <f>(CJ154+CJ222+CJ198+CJ124+CE159+CJ100)*CJ155</f>
        <v>0</v>
      </c>
      <c r="CK175" s="417"/>
      <c r="CL175" s="417"/>
    </row>
    <row r="176" ht="15">
      <c r="A176" s="445">
        <f t="shared" si="1993"/>
        <v>0</v>
      </c>
      <c r="B176" s="417"/>
      <c r="C176" s="417"/>
      <c r="D176" s="438">
        <f>(D154+D221+D199+D125+D101+I159)*D155</f>
        <v>0</v>
      </c>
      <c r="E176" s="417"/>
      <c r="F176" s="433"/>
      <c r="G176" s="417"/>
      <c r="H176" s="433"/>
      <c r="I176" s="417"/>
      <c r="J176" s="438">
        <f>(J154+J221+J199+J125+E160+J101+O159)*J155</f>
        <v>0</v>
      </c>
      <c r="K176" s="417"/>
      <c r="L176" s="433"/>
      <c r="M176" s="417"/>
      <c r="N176" s="433"/>
      <c r="O176" s="417"/>
      <c r="P176" s="438">
        <f>(P154+P221+P199+P125+K160+P101+U159)*P155</f>
        <v>0</v>
      </c>
      <c r="Q176" s="417"/>
      <c r="R176" s="433"/>
      <c r="S176" s="417"/>
      <c r="T176" s="433"/>
      <c r="U176" s="417"/>
      <c r="V176" s="438">
        <f>(V154+V221+V199+V125+Q160+V101+AA159)*V155</f>
        <v>0</v>
      </c>
      <c r="W176" s="417"/>
      <c r="X176" s="433"/>
      <c r="Y176" s="417"/>
      <c r="Z176" s="433"/>
      <c r="AA176" s="417"/>
      <c r="AB176" s="438">
        <f>(AB154+AB221+AB199+AB125+W160+AB101+AG159)*AB155</f>
        <v>0</v>
      </c>
      <c r="AC176" s="417"/>
      <c r="AD176" s="433"/>
      <c r="AE176" s="417"/>
      <c r="AF176" s="433"/>
      <c r="AG176" s="417"/>
      <c r="AH176" s="438">
        <f>(AH154+AH221+AH199+AH125+AC160+AH101+AM159)*AH155</f>
        <v>0</v>
      </c>
      <c r="AI176" s="417"/>
      <c r="AJ176" s="433"/>
      <c r="AK176" s="417"/>
      <c r="AL176" s="433"/>
      <c r="AM176" s="417"/>
      <c r="AN176" s="438">
        <f>(AN154+AN221+AN199+AN125+AI160+AN101+AS159)*AN155</f>
        <v>0</v>
      </c>
      <c r="AO176" s="417"/>
      <c r="AP176" s="433"/>
      <c r="AQ176" s="417"/>
      <c r="AR176" s="433"/>
      <c r="AS176" s="417"/>
      <c r="AT176" s="438">
        <f>(AT154+AT221+AT199+AT125+AO160+AT101+AY159)*AT155</f>
        <v>0</v>
      </c>
      <c r="AU176" s="417"/>
      <c r="AV176" s="433"/>
      <c r="AW176" s="417"/>
      <c r="AX176" s="433"/>
      <c r="AY176" s="417"/>
      <c r="AZ176" s="438">
        <f>(AZ154+AZ221+AZ199+AZ125+AU160+AZ101+BE159)*AZ155</f>
        <v>0</v>
      </c>
      <c r="BA176" s="417"/>
      <c r="BB176" s="433"/>
      <c r="BC176" s="417"/>
      <c r="BD176" s="433"/>
      <c r="BE176" s="417"/>
      <c r="BF176" s="438">
        <f>(BF154+BF221+BF199+BF125+BA160+BF101+BK159)*BF155</f>
        <v>0</v>
      </c>
      <c r="BG176" s="417"/>
      <c r="BH176" s="433"/>
      <c r="BI176" s="417"/>
      <c r="BJ176" s="433"/>
      <c r="BK176" s="417"/>
      <c r="BL176" s="438">
        <f>(BL154+BL221+BL199+BL125+BG160+BL101+BQ159)*BL155</f>
        <v>0</v>
      </c>
      <c r="BM176" s="417"/>
      <c r="BN176" s="433"/>
      <c r="BO176" s="417"/>
      <c r="BP176" s="433"/>
      <c r="BQ176" s="417"/>
      <c r="BR176" s="438">
        <f>(BR154+BR221+BR199+BR125+BM160+BR101+BW159)*BR155</f>
        <v>0</v>
      </c>
      <c r="BS176" s="417"/>
      <c r="BT176" s="433"/>
      <c r="BU176" s="417"/>
      <c r="BV176" s="433"/>
      <c r="BW176" s="417"/>
      <c r="BX176" s="438">
        <f>(BX154+BX221+BX199+BX125+BS160+BX101+CC159)*BX155</f>
        <v>0</v>
      </c>
      <c r="BY176" s="417"/>
      <c r="BZ176" s="417"/>
      <c r="CA176" s="417"/>
      <c r="CB176" s="433"/>
      <c r="CC176" s="417"/>
      <c r="CD176" s="438">
        <f>(CD154+CD221+CD199+CD125+BY160+CD101+CI159)*CD155</f>
        <v>0</v>
      </c>
      <c r="CE176" s="417"/>
      <c r="CF176" s="433"/>
      <c r="CG176" s="417"/>
      <c r="CH176" s="433"/>
      <c r="CI176" s="417"/>
      <c r="CJ176" s="438">
        <f>(CJ154+CJ221+CJ199+CJ125+CE160+CJ101)*CJ155</f>
        <v>0</v>
      </c>
      <c r="CK176" s="417"/>
      <c r="CL176" s="417"/>
    </row>
    <row r="177" ht="15">
      <c r="A177" s="445">
        <f t="shared" si="1993"/>
        <v>0</v>
      </c>
      <c r="B177" s="417"/>
      <c r="C177" s="417"/>
      <c r="D177" s="438">
        <f>(D154+D220+D200+D126+D102+I160)*D155</f>
        <v>0</v>
      </c>
      <c r="E177" s="417"/>
      <c r="F177" s="433"/>
      <c r="G177" s="417"/>
      <c r="H177" s="433"/>
      <c r="I177" s="417"/>
      <c r="J177" s="438">
        <f>(J154+J220+J200+J126+E161+J102+O160)*J155</f>
        <v>0</v>
      </c>
      <c r="K177" s="417"/>
      <c r="L177" s="433"/>
      <c r="M177" s="417"/>
      <c r="N177" s="433"/>
      <c r="O177" s="417"/>
      <c r="P177" s="438">
        <f>(P154+P220+P200+P126+K161+P102+U160)*P155</f>
        <v>0</v>
      </c>
      <c r="Q177" s="417"/>
      <c r="R177" s="433"/>
      <c r="S177" s="417"/>
      <c r="T177" s="433"/>
      <c r="U177" s="417"/>
      <c r="V177" s="438">
        <f>(V154+V220+V200+V126+Q161+V102+AA160)*V155</f>
        <v>0</v>
      </c>
      <c r="W177" s="417"/>
      <c r="X177" s="433"/>
      <c r="Y177" s="417"/>
      <c r="Z177" s="433"/>
      <c r="AA177" s="417"/>
      <c r="AB177" s="438">
        <f>(AB154+AB220+AB200+AB126+W161+AB102+AG160)*AB155</f>
        <v>0</v>
      </c>
      <c r="AC177" s="417"/>
      <c r="AD177" s="433"/>
      <c r="AE177" s="417"/>
      <c r="AF177" s="433"/>
      <c r="AG177" s="417"/>
      <c r="AH177" s="438">
        <f>(AH154+AH220+AH200+AH126+AC161+AH102+AM160)*AH155</f>
        <v>0</v>
      </c>
      <c r="AI177" s="417"/>
      <c r="AJ177" s="433"/>
      <c r="AK177" s="417"/>
      <c r="AL177" s="433"/>
      <c r="AM177" s="417"/>
      <c r="AN177" s="438">
        <f>(AN154+AN220+AN200+AN126+AI161+AN102+AS160)*AN155</f>
        <v>0</v>
      </c>
      <c r="AO177" s="417"/>
      <c r="AP177" s="433"/>
      <c r="AQ177" s="417"/>
      <c r="AR177" s="433"/>
      <c r="AS177" s="417"/>
      <c r="AT177" s="438">
        <f>(AT154+AT220+AT200+AT126+AO161+AT102+AY160)*AT155</f>
        <v>0</v>
      </c>
      <c r="AU177" s="417"/>
      <c r="AV177" s="433"/>
      <c r="AW177" s="417"/>
      <c r="AX177" s="433"/>
      <c r="AY177" s="417"/>
      <c r="AZ177" s="438">
        <f>(AZ154+AZ220+AZ200+AZ126+AU161+AZ102+BE160)*AZ155</f>
        <v>0</v>
      </c>
      <c r="BA177" s="417"/>
      <c r="BB177" s="433"/>
      <c r="BC177" s="417"/>
      <c r="BD177" s="433"/>
      <c r="BE177" s="417"/>
      <c r="BF177" s="438">
        <f>(BF154+BF220+BF200+BF126+BA161+BF102+BK160)*BF155</f>
        <v>0</v>
      </c>
      <c r="BG177" s="417"/>
      <c r="BH177" s="433"/>
      <c r="BI177" s="417"/>
      <c r="BJ177" s="433"/>
      <c r="BK177" s="417"/>
      <c r="BL177" s="438">
        <f>(BL154+BL220+BL200+BL126+BG161+BL102+BQ160)*BL155</f>
        <v>0</v>
      </c>
      <c r="BM177" s="417"/>
      <c r="BN177" s="433"/>
      <c r="BO177" s="417"/>
      <c r="BP177" s="433"/>
      <c r="BQ177" s="417"/>
      <c r="BR177" s="438">
        <f>(BR154+BR220+BR200+BR126+BM161+BR102+BW160)*BR155</f>
        <v>0</v>
      </c>
      <c r="BS177" s="417"/>
      <c r="BT177" s="433"/>
      <c r="BU177" s="417"/>
      <c r="BV177" s="433"/>
      <c r="BW177" s="417"/>
      <c r="BX177" s="438">
        <f>(BX154+BX220+BX200+BX126+BS161+BX102+CC160)*BX155</f>
        <v>0</v>
      </c>
      <c r="BY177" s="417"/>
      <c r="BZ177" s="417"/>
      <c r="CA177" s="417"/>
      <c r="CB177" s="433"/>
      <c r="CC177" s="417"/>
      <c r="CD177" s="438">
        <f>(CD154+CD220+CD200+CD126+BY161+CD102+CI160)*CD155</f>
        <v>0</v>
      </c>
      <c r="CE177" s="417"/>
      <c r="CF177" s="433"/>
      <c r="CG177" s="417"/>
      <c r="CH177" s="433"/>
      <c r="CI177" s="417"/>
      <c r="CJ177" s="438">
        <f>(CJ154+CJ220+CJ200+CJ126+CE161+CJ102)*CJ155</f>
        <v>0</v>
      </c>
      <c r="CK177" s="417"/>
      <c r="CL177" s="417"/>
    </row>
    <row r="178" ht="15">
      <c r="A178" s="445">
        <f t="shared" si="1993"/>
        <v>0</v>
      </c>
      <c r="B178" s="417"/>
      <c r="C178" s="417"/>
      <c r="D178" s="438">
        <f>(D154+D219+D201+D127+D103+I161)*D155</f>
        <v>0</v>
      </c>
      <c r="E178" s="417"/>
      <c r="F178" s="433"/>
      <c r="G178" s="417"/>
      <c r="H178" s="433"/>
      <c r="I178" s="417"/>
      <c r="J178" s="438">
        <f>(J154+J219+J201+J127+E162+J103+O161)*J155</f>
        <v>0</v>
      </c>
      <c r="K178" s="417"/>
      <c r="L178" s="433"/>
      <c r="M178" s="417"/>
      <c r="N178" s="433"/>
      <c r="O178" s="417"/>
      <c r="P178" s="438">
        <f>(P154+P219+P201+P127+K162+P103+U161)*P155</f>
        <v>0</v>
      </c>
      <c r="Q178" s="417"/>
      <c r="R178" s="433"/>
      <c r="S178" s="417"/>
      <c r="T178" s="433"/>
      <c r="U178" s="417"/>
      <c r="V178" s="438">
        <f>(V154+V219+V201+V127+Q162+V103+AA161)*V155</f>
        <v>0</v>
      </c>
      <c r="W178" s="417"/>
      <c r="X178" s="433"/>
      <c r="Y178" s="417"/>
      <c r="Z178" s="433"/>
      <c r="AA178" s="417"/>
      <c r="AB178" s="438">
        <f>(AB154+AB219+AB201+AB127+W162+AB103+AG161)*AB155</f>
        <v>0</v>
      </c>
      <c r="AC178" s="417"/>
      <c r="AD178" s="433"/>
      <c r="AE178" s="417"/>
      <c r="AF178" s="433"/>
      <c r="AG178" s="417"/>
      <c r="AH178" s="438">
        <f>(AH154+AH219+AH201+AH127+AC162+AH103+AM161)*AH155</f>
        <v>0</v>
      </c>
      <c r="AI178" s="417"/>
      <c r="AJ178" s="433"/>
      <c r="AK178" s="417"/>
      <c r="AL178" s="433"/>
      <c r="AM178" s="417"/>
      <c r="AN178" s="438">
        <f>(AN154+AN219+AN201+AN127+AI162+AN103+AS161)*AN155</f>
        <v>0</v>
      </c>
      <c r="AO178" s="417"/>
      <c r="AP178" s="433"/>
      <c r="AQ178" s="417"/>
      <c r="AR178" s="433"/>
      <c r="AS178" s="417"/>
      <c r="AT178" s="438">
        <f>(AT154+AT219+AT201+AT127+AO162+AT103+AY161)*AT155</f>
        <v>0</v>
      </c>
      <c r="AU178" s="417"/>
      <c r="AV178" s="433"/>
      <c r="AW178" s="417"/>
      <c r="AX178" s="433"/>
      <c r="AY178" s="417"/>
      <c r="AZ178" s="438">
        <f>(AZ154+AZ219+AZ201+AZ127+AU162+AZ103+BE161)*AZ155</f>
        <v>0</v>
      </c>
      <c r="BA178" s="417"/>
      <c r="BB178" s="433"/>
      <c r="BC178" s="417"/>
      <c r="BD178" s="433"/>
      <c r="BE178" s="417"/>
      <c r="BF178" s="438">
        <f>(BF154+BF219+BF201+BF127+BA162+BF103+BK161)*BF155</f>
        <v>0</v>
      </c>
      <c r="BG178" s="417"/>
      <c r="BH178" s="433"/>
      <c r="BI178" s="417"/>
      <c r="BJ178" s="433"/>
      <c r="BK178" s="417"/>
      <c r="BL178" s="438">
        <f>(BL154+BL219+BL201+BL127+BG162+BL103+BQ161)*BL155</f>
        <v>0</v>
      </c>
      <c r="BM178" s="417"/>
      <c r="BN178" s="433"/>
      <c r="BO178" s="417"/>
      <c r="BP178" s="433"/>
      <c r="BQ178" s="417"/>
      <c r="BR178" s="438">
        <f>(BR154+BR219+BR201+BR127+BM162+BR103+BW161)*BR155</f>
        <v>0</v>
      </c>
      <c r="BS178" s="417"/>
      <c r="BT178" s="433"/>
      <c r="BU178" s="417"/>
      <c r="BV178" s="433"/>
      <c r="BW178" s="417"/>
      <c r="BX178" s="438">
        <f>(BX154+BX219+BX201+BX127+BS162+BX103+CC161)*BX155</f>
        <v>0</v>
      </c>
      <c r="BY178" s="417"/>
      <c r="BZ178" s="417"/>
      <c r="CA178" s="417"/>
      <c r="CB178" s="433"/>
      <c r="CC178" s="417"/>
      <c r="CD178" s="438">
        <f>(CD154+CD219+CD201+CD127+BY162+CD103+CI161)*CD155</f>
        <v>0</v>
      </c>
      <c r="CE178" s="417"/>
      <c r="CF178" s="433"/>
      <c r="CG178" s="417"/>
      <c r="CH178" s="433"/>
      <c r="CI178" s="417"/>
      <c r="CJ178" s="438">
        <f>(CJ154+CJ219+CJ201+CJ127+CE162+CJ103)*CJ155</f>
        <v>0</v>
      </c>
      <c r="CK178" s="417"/>
      <c r="CL178" s="417"/>
    </row>
    <row r="179" ht="15">
      <c r="A179" s="445">
        <f t="shared" si="1993"/>
        <v>0</v>
      </c>
      <c r="B179" s="417"/>
      <c r="C179" s="417"/>
      <c r="D179" s="438">
        <f>(D154+D218+D202+D128+D104+I162)*D155</f>
        <v>0</v>
      </c>
      <c r="E179" s="417"/>
      <c r="F179" s="433"/>
      <c r="G179" s="417"/>
      <c r="H179" s="433"/>
      <c r="I179" s="417"/>
      <c r="J179" s="438">
        <f>(J154+J218+J202+J128+E163+J104+O162)*J155</f>
        <v>0</v>
      </c>
      <c r="K179" s="417"/>
      <c r="L179" s="433"/>
      <c r="M179" s="417"/>
      <c r="N179" s="433"/>
      <c r="O179" s="417"/>
      <c r="P179" s="438">
        <f>(P154+P218+P202+P128+K163+P104+U162)*P155</f>
        <v>0</v>
      </c>
      <c r="Q179" s="417"/>
      <c r="R179" s="433"/>
      <c r="S179" s="417"/>
      <c r="T179" s="433"/>
      <c r="U179" s="417"/>
      <c r="V179" s="438">
        <f>(V154+V218+V202+V128+Q163+V104+AA162)*V155</f>
        <v>0</v>
      </c>
      <c r="W179" s="417"/>
      <c r="X179" s="433"/>
      <c r="Y179" s="417"/>
      <c r="Z179" s="433"/>
      <c r="AA179" s="417"/>
      <c r="AB179" s="438">
        <f>(AB154+AB218+AB202+AB128+W163+AB104+AG162)*AB155</f>
        <v>0</v>
      </c>
      <c r="AC179" s="417"/>
      <c r="AD179" s="433"/>
      <c r="AE179" s="417"/>
      <c r="AF179" s="433"/>
      <c r="AG179" s="417"/>
      <c r="AH179" s="438">
        <f>(AH154+AH218+AH202+AH128+AC163+AH104+AM162)*AH155</f>
        <v>0</v>
      </c>
      <c r="AI179" s="417"/>
      <c r="AJ179" s="433"/>
      <c r="AK179" s="417"/>
      <c r="AL179" s="433"/>
      <c r="AM179" s="417"/>
      <c r="AN179" s="438">
        <f>(AN154+AN218+AN202+AN128+AI163+AN104+AS162)*AN155</f>
        <v>0</v>
      </c>
      <c r="AO179" s="417"/>
      <c r="AP179" s="433"/>
      <c r="AQ179" s="417"/>
      <c r="AR179" s="433"/>
      <c r="AS179" s="417"/>
      <c r="AT179" s="438">
        <f>(AT154+AT218+AT202+AT128+AO163+AT104+AY162)*AT155</f>
        <v>0</v>
      </c>
      <c r="AU179" s="417"/>
      <c r="AV179" s="433"/>
      <c r="AW179" s="417"/>
      <c r="AX179" s="433"/>
      <c r="AY179" s="417"/>
      <c r="AZ179" s="438">
        <f>(AZ154+AZ218+AZ202+AZ128+AU163+AZ104+BE162)*AZ155</f>
        <v>0</v>
      </c>
      <c r="BA179" s="417"/>
      <c r="BB179" s="433"/>
      <c r="BC179" s="417"/>
      <c r="BD179" s="433"/>
      <c r="BE179" s="417"/>
      <c r="BF179" s="438">
        <f>(BF154+BF218+BF202+BF128+BA163+BF104+BK162)*BF155</f>
        <v>0</v>
      </c>
      <c r="BG179" s="417"/>
      <c r="BH179" s="433"/>
      <c r="BI179" s="417"/>
      <c r="BJ179" s="433"/>
      <c r="BK179" s="417"/>
      <c r="BL179" s="438">
        <f>(BL154+BL218+BL202+BL128+BG163+BL104+BQ162)*BL155</f>
        <v>0</v>
      </c>
      <c r="BM179" s="417"/>
      <c r="BN179" s="433"/>
      <c r="BO179" s="417"/>
      <c r="BP179" s="433"/>
      <c r="BQ179" s="417"/>
      <c r="BR179" s="438">
        <f>(BR154+BR218+BR202+BR128+BM163+BR104+BW162)*BR155</f>
        <v>0</v>
      </c>
      <c r="BS179" s="417"/>
      <c r="BT179" s="433"/>
      <c r="BU179" s="417"/>
      <c r="BV179" s="433"/>
      <c r="BW179" s="417"/>
      <c r="BX179" s="438">
        <f>(BX154+BX218+BX202+BX128+BS163+BX104+CC162)*BX155</f>
        <v>0</v>
      </c>
      <c r="BY179" s="417"/>
      <c r="BZ179" s="417"/>
      <c r="CA179" s="417"/>
      <c r="CB179" s="433"/>
      <c r="CC179" s="417"/>
      <c r="CD179" s="438">
        <f>(CD154+CD218+CD202+CD128+BY163+CD104+CI162)*CD155</f>
        <v>0</v>
      </c>
      <c r="CE179" s="417"/>
      <c r="CF179" s="433"/>
      <c r="CG179" s="417"/>
      <c r="CH179" s="433"/>
      <c r="CI179" s="417"/>
      <c r="CJ179" s="438">
        <f>(CJ154+CJ218+CJ202+CJ128+CE163+CJ104)*CJ155</f>
        <v>0</v>
      </c>
      <c r="CK179" s="417"/>
      <c r="CL179" s="417"/>
    </row>
    <row r="180" ht="15">
      <c r="A180" s="445">
        <f t="shared" si="1993"/>
        <v>0</v>
      </c>
      <c r="B180" s="417"/>
      <c r="C180" s="417"/>
      <c r="D180" s="438">
        <f>(D154+D217+D203+D129+D105+I163)*D155</f>
        <v>0</v>
      </c>
      <c r="E180" s="417"/>
      <c r="F180" s="433"/>
      <c r="G180" s="417"/>
      <c r="H180" s="433"/>
      <c r="I180" s="417"/>
      <c r="J180" s="438">
        <f>(J154+J217+J203+J129+E164+J105+O163)*J155</f>
        <v>0</v>
      </c>
      <c r="K180" s="417"/>
      <c r="L180" s="433"/>
      <c r="M180" s="417"/>
      <c r="N180" s="433"/>
      <c r="O180" s="417"/>
      <c r="P180" s="438">
        <f>(P154+P217+P203+P129+K164+P105+U163)*P155</f>
        <v>0</v>
      </c>
      <c r="Q180" s="417"/>
      <c r="R180" s="433"/>
      <c r="S180" s="417"/>
      <c r="T180" s="433"/>
      <c r="U180" s="417"/>
      <c r="V180" s="438">
        <f>(V154+V217+V203+V129+Q164+V105+AA163)*V155</f>
        <v>0</v>
      </c>
      <c r="W180" s="417"/>
      <c r="X180" s="433"/>
      <c r="Y180" s="417"/>
      <c r="Z180" s="433"/>
      <c r="AA180" s="417"/>
      <c r="AB180" s="438">
        <f>(AB154+AB217+AB203+AB129+W164+AB105+AG163)*AB155</f>
        <v>0</v>
      </c>
      <c r="AC180" s="417"/>
      <c r="AD180" s="433"/>
      <c r="AE180" s="417"/>
      <c r="AF180" s="433"/>
      <c r="AG180" s="417"/>
      <c r="AH180" s="438">
        <f>(AH154+AH217+AH203+AH129+AC164+AH105+AM163)*AH155</f>
        <v>0</v>
      </c>
      <c r="AI180" s="417"/>
      <c r="AJ180" s="433"/>
      <c r="AK180" s="417"/>
      <c r="AL180" s="433"/>
      <c r="AM180" s="417"/>
      <c r="AN180" s="438">
        <f>(AN154+AN217+AN203+AN129+AI164+AN105+AS163)*AN155</f>
        <v>0</v>
      </c>
      <c r="AO180" s="417"/>
      <c r="AP180" s="433"/>
      <c r="AQ180" s="417"/>
      <c r="AR180" s="433"/>
      <c r="AS180" s="417"/>
      <c r="AT180" s="438">
        <f>(AT154+AT217+AT203+AT129+AO164+AT105+AY163)*AT155</f>
        <v>0</v>
      </c>
      <c r="AU180" s="417"/>
      <c r="AV180" s="433"/>
      <c r="AW180" s="417"/>
      <c r="AX180" s="433"/>
      <c r="AY180" s="417"/>
      <c r="AZ180" s="438">
        <f>(AZ154+AZ217+AZ203+AZ129+AU164+AZ105+BE163)*AZ155</f>
        <v>0</v>
      </c>
      <c r="BA180" s="417"/>
      <c r="BB180" s="433"/>
      <c r="BC180" s="417"/>
      <c r="BD180" s="433"/>
      <c r="BE180" s="417"/>
      <c r="BF180" s="438">
        <f>(BF154+BF217+BF203+BF129+BA164+BF105+BK163)*BF155</f>
        <v>0</v>
      </c>
      <c r="BG180" s="417"/>
      <c r="BH180" s="433"/>
      <c r="BI180" s="417"/>
      <c r="BJ180" s="433"/>
      <c r="BK180" s="417"/>
      <c r="BL180" s="438">
        <f>(BL154+BL217+BL203+BL129+BG164+BL105+BQ163)*BL155</f>
        <v>0</v>
      </c>
      <c r="BM180" s="417"/>
      <c r="BN180" s="433"/>
      <c r="BO180" s="417"/>
      <c r="BP180" s="433"/>
      <c r="BQ180" s="417"/>
      <c r="BR180" s="438">
        <f>(BR154+BR217+BR203+BR129+BM164+BR105+BW163)*BR155</f>
        <v>0</v>
      </c>
      <c r="BS180" s="417"/>
      <c r="BT180" s="433"/>
      <c r="BU180" s="417"/>
      <c r="BV180" s="433"/>
      <c r="BW180" s="417"/>
      <c r="BX180" s="438">
        <f>(BX154+BX217+BX203+BX129+BS164+BX105+CC163)*BX155</f>
        <v>0</v>
      </c>
      <c r="BY180" s="417"/>
      <c r="BZ180" s="417"/>
      <c r="CA180" s="417"/>
      <c r="CB180" s="433"/>
      <c r="CC180" s="417"/>
      <c r="CD180" s="438">
        <f>(CD154+CD217+CD203+CD129+BY164+CD105+CI163)*CD155</f>
        <v>0</v>
      </c>
      <c r="CE180" s="417"/>
      <c r="CF180" s="433"/>
      <c r="CG180" s="417"/>
      <c r="CH180" s="433"/>
      <c r="CI180" s="417"/>
      <c r="CJ180" s="438">
        <f>(CJ154+CJ217+CJ203+CJ129+CE164+CJ105)*CJ155</f>
        <v>0</v>
      </c>
      <c r="CK180" s="417"/>
      <c r="CL180" s="417"/>
    </row>
    <row r="181" ht="15">
      <c r="A181" s="445">
        <f t="shared" si="1993"/>
        <v>0</v>
      </c>
      <c r="B181" s="417"/>
      <c r="C181" s="417"/>
      <c r="D181" s="438">
        <f>(D154+D216+D204+D130+D106+I164)*D155</f>
        <v>0</v>
      </c>
      <c r="E181" s="417"/>
      <c r="F181" s="433"/>
      <c r="G181" s="417"/>
      <c r="H181" s="433"/>
      <c r="I181" s="417"/>
      <c r="J181" s="438">
        <f>(J154+J216+J204+J130+E165+J106+O164)*J155</f>
        <v>0</v>
      </c>
      <c r="K181" s="417"/>
      <c r="L181" s="433"/>
      <c r="M181" s="417"/>
      <c r="N181" s="433"/>
      <c r="O181" s="417"/>
      <c r="P181" s="438">
        <f>(P154+P216+P204+P130+K165+P106+U164)*P155</f>
        <v>0</v>
      </c>
      <c r="Q181" s="417"/>
      <c r="R181" s="433"/>
      <c r="S181" s="417"/>
      <c r="T181" s="433"/>
      <c r="U181" s="417"/>
      <c r="V181" s="438">
        <f>(V154+V216+V204+V130+Q165+V106+AA164)*V155</f>
        <v>0</v>
      </c>
      <c r="W181" s="417"/>
      <c r="X181" s="433"/>
      <c r="Y181" s="417"/>
      <c r="Z181" s="433"/>
      <c r="AA181" s="417"/>
      <c r="AB181" s="438">
        <f>(AB154+AB216+AB204+AB130+W165+AB106+AG164)*AB155</f>
        <v>0</v>
      </c>
      <c r="AC181" s="417"/>
      <c r="AD181" s="433"/>
      <c r="AE181" s="417"/>
      <c r="AF181" s="433"/>
      <c r="AG181" s="417"/>
      <c r="AH181" s="438">
        <f>(AH154+AH216+AH204+AH130+AC165+AH106+AM164)*AH155</f>
        <v>0</v>
      </c>
      <c r="AI181" s="417"/>
      <c r="AJ181" s="433"/>
      <c r="AK181" s="417"/>
      <c r="AL181" s="433"/>
      <c r="AM181" s="417"/>
      <c r="AN181" s="438">
        <f>(AN154+AN216+AN204+AN130+AI165+AN106+AS164)*AN155</f>
        <v>0</v>
      </c>
      <c r="AO181" s="417"/>
      <c r="AP181" s="433"/>
      <c r="AQ181" s="417"/>
      <c r="AR181" s="433"/>
      <c r="AS181" s="417"/>
      <c r="AT181" s="438">
        <f>(AT154+AT216+AT204+AT130+AO165+AT106+AY164)*AT155</f>
        <v>0</v>
      </c>
      <c r="AU181" s="417"/>
      <c r="AV181" s="433"/>
      <c r="AW181" s="417"/>
      <c r="AX181" s="433"/>
      <c r="AY181" s="417"/>
      <c r="AZ181" s="438">
        <f>(AZ154+AZ216+AZ204+AZ130+AU165+AZ106+BE164)*AZ155</f>
        <v>0</v>
      </c>
      <c r="BA181" s="417"/>
      <c r="BB181" s="433"/>
      <c r="BC181" s="417"/>
      <c r="BD181" s="433"/>
      <c r="BE181" s="417"/>
      <c r="BF181" s="438">
        <f>(BF154+BF216+BF204+BF130+BA165+BF106+BK164)*BF155</f>
        <v>0</v>
      </c>
      <c r="BG181" s="417"/>
      <c r="BH181" s="433"/>
      <c r="BI181" s="417"/>
      <c r="BJ181" s="433"/>
      <c r="BK181" s="417"/>
      <c r="BL181" s="438">
        <f>(BL154+BL216+BL204+BL130+BG165+BL106+BQ164)*BL155</f>
        <v>0</v>
      </c>
      <c r="BM181" s="417"/>
      <c r="BN181" s="433"/>
      <c r="BO181" s="417"/>
      <c r="BP181" s="433"/>
      <c r="BQ181" s="417"/>
      <c r="BR181" s="438">
        <f>(BR154+BR216+BR204+BR130+BM165+BR106+BW164)*BR155</f>
        <v>0</v>
      </c>
      <c r="BS181" s="417"/>
      <c r="BT181" s="433"/>
      <c r="BU181" s="417"/>
      <c r="BV181" s="433"/>
      <c r="BW181" s="417"/>
      <c r="BX181" s="438">
        <f>(BX154+BX216+BX204+BX130+BS165+BX106+CC164)*BX155</f>
        <v>0</v>
      </c>
      <c r="BY181" s="417"/>
      <c r="BZ181" s="417"/>
      <c r="CA181" s="417"/>
      <c r="CB181" s="433"/>
      <c r="CC181" s="417"/>
      <c r="CD181" s="438">
        <f>(CD154+CD216+CD204+CD130+BY165+CD106+CI164)*CD155</f>
        <v>0</v>
      </c>
      <c r="CE181" s="417"/>
      <c r="CF181" s="433"/>
      <c r="CG181" s="417"/>
      <c r="CH181" s="433"/>
      <c r="CI181" s="417"/>
      <c r="CJ181" s="438">
        <f>(CJ154+CJ216+CJ204+CJ130+CE165+CJ106)*CJ155</f>
        <v>0</v>
      </c>
      <c r="CK181" s="417"/>
      <c r="CL181" s="417"/>
    </row>
    <row r="182" ht="15">
      <c r="A182" s="445">
        <f t="shared" si="1993"/>
        <v>0</v>
      </c>
      <c r="B182" s="417"/>
      <c r="C182" s="417"/>
      <c r="D182" s="438">
        <f>(D154+D215+D205+D131+D107+I165)*D155</f>
        <v>0</v>
      </c>
      <c r="E182" s="417"/>
      <c r="F182" s="433"/>
      <c r="G182" s="417"/>
      <c r="H182" s="433"/>
      <c r="I182" s="417"/>
      <c r="J182" s="438">
        <f>(J154+J215+J205+J131+E166+J107+O165)*J155</f>
        <v>0</v>
      </c>
      <c r="K182" s="417"/>
      <c r="L182" s="433"/>
      <c r="M182" s="417"/>
      <c r="N182" s="433"/>
      <c r="O182" s="417"/>
      <c r="P182" s="438">
        <f>(P154+P215+P205+P131+K166+P107+U165)*P155</f>
        <v>0</v>
      </c>
      <c r="Q182" s="417"/>
      <c r="R182" s="433"/>
      <c r="S182" s="417"/>
      <c r="T182" s="433"/>
      <c r="U182" s="417"/>
      <c r="V182" s="438">
        <f>(V154+V215+V205+V131+Q166+V107+AA165)*V155</f>
        <v>0</v>
      </c>
      <c r="W182" s="417"/>
      <c r="X182" s="433"/>
      <c r="Y182" s="417"/>
      <c r="Z182" s="433"/>
      <c r="AA182" s="417"/>
      <c r="AB182" s="438">
        <f>(AB154+AB215+AB205+AB131+W166+AB107+AG165)*AB155</f>
        <v>0</v>
      </c>
      <c r="AC182" s="417"/>
      <c r="AD182" s="433"/>
      <c r="AE182" s="417"/>
      <c r="AF182" s="433"/>
      <c r="AG182" s="417"/>
      <c r="AH182" s="438">
        <f>(AH154+AH215+AH205+AH131+AC166+AH107+AM165)*AH155</f>
        <v>0</v>
      </c>
      <c r="AI182" s="417"/>
      <c r="AJ182" s="433"/>
      <c r="AK182" s="417"/>
      <c r="AL182" s="433"/>
      <c r="AM182" s="417"/>
      <c r="AN182" s="438">
        <f>(AN154+AN215+AN205+AN131+AI166+AN107+AS165)*AN155</f>
        <v>0</v>
      </c>
      <c r="AO182" s="417"/>
      <c r="AP182" s="433"/>
      <c r="AQ182" s="417"/>
      <c r="AR182" s="433"/>
      <c r="AS182" s="417"/>
      <c r="AT182" s="438">
        <f>(AT154+AT215+AT205+AT131+AO166+AT107+AY165)*AT155</f>
        <v>0</v>
      </c>
      <c r="AU182" s="417"/>
      <c r="AV182" s="433"/>
      <c r="AW182" s="417"/>
      <c r="AX182" s="433"/>
      <c r="AY182" s="417"/>
      <c r="AZ182" s="438">
        <f>(AZ154+AZ215+AZ205+AZ131+AU166+AZ107+BE165)*AZ155</f>
        <v>0</v>
      </c>
      <c r="BA182" s="417"/>
      <c r="BB182" s="433"/>
      <c r="BC182" s="417"/>
      <c r="BD182" s="433"/>
      <c r="BE182" s="417"/>
      <c r="BF182" s="438">
        <f>(BF154+BF215+BF205+BF131+BA166+BF107+BK165)*BF155</f>
        <v>0</v>
      </c>
      <c r="BG182" s="417"/>
      <c r="BH182" s="433"/>
      <c r="BI182" s="417"/>
      <c r="BJ182" s="433"/>
      <c r="BK182" s="417"/>
      <c r="BL182" s="438">
        <f>(BL154+BL215+BL205+BL131+BG166+BL107+BQ165)*BL155</f>
        <v>0</v>
      </c>
      <c r="BM182" s="417"/>
      <c r="BN182" s="433"/>
      <c r="BO182" s="417"/>
      <c r="BP182" s="433"/>
      <c r="BQ182" s="417"/>
      <c r="BR182" s="438">
        <f>(BR154+BR215+BR205+BR131+BM166+BR107+BW165)*BR155</f>
        <v>0</v>
      </c>
      <c r="BS182" s="417"/>
      <c r="BT182" s="433"/>
      <c r="BU182" s="417"/>
      <c r="BV182" s="433"/>
      <c r="BW182" s="417"/>
      <c r="BX182" s="438">
        <f>(BX154+BX215+BX205+BX131+BS166+BX107+CC165)*BX155</f>
        <v>0</v>
      </c>
      <c r="BY182" s="417"/>
      <c r="BZ182" s="417"/>
      <c r="CA182" s="417"/>
      <c r="CB182" s="433"/>
      <c r="CC182" s="417"/>
      <c r="CD182" s="438">
        <f>(CD154+CD215+CD205+CD131+BY166+CD107+CI165)*CD155</f>
        <v>0</v>
      </c>
      <c r="CE182" s="417"/>
      <c r="CF182" s="433"/>
      <c r="CG182" s="417"/>
      <c r="CH182" s="433"/>
      <c r="CI182" s="417"/>
      <c r="CJ182" s="438">
        <f>(CJ154+CJ215+CJ205+CJ131+CE166+CJ107)*CJ155</f>
        <v>0</v>
      </c>
      <c r="CK182" s="417"/>
      <c r="CL182" s="417"/>
    </row>
    <row r="183" ht="15">
      <c r="A183" s="445">
        <f t="shared" si="1993"/>
        <v>0</v>
      </c>
      <c r="B183" s="417"/>
      <c r="C183" s="417"/>
      <c r="D183" s="438">
        <f>(D154+D214+D206+D132+D108+I166)*D155</f>
        <v>0</v>
      </c>
      <c r="E183" s="417"/>
      <c r="F183" s="433"/>
      <c r="G183" s="417"/>
      <c r="H183" s="433"/>
      <c r="I183" s="417"/>
      <c r="J183" s="438">
        <f>(J154+J214+J206+J132+E167+J108+O166)*J155</f>
        <v>0</v>
      </c>
      <c r="K183" s="417"/>
      <c r="L183" s="433"/>
      <c r="M183" s="417"/>
      <c r="N183" s="433"/>
      <c r="O183" s="417"/>
      <c r="P183" s="438">
        <f>(P154+P214+P206+P132+K167+P108+U166)*P155</f>
        <v>0</v>
      </c>
      <c r="Q183" s="417"/>
      <c r="R183" s="433"/>
      <c r="S183" s="417"/>
      <c r="T183" s="433"/>
      <c r="U183" s="417"/>
      <c r="V183" s="438">
        <f>(V154+V214+V206+V132+Q167+V108+AA166)*V155</f>
        <v>0</v>
      </c>
      <c r="W183" s="417"/>
      <c r="X183" s="433"/>
      <c r="Y183" s="417"/>
      <c r="Z183" s="433"/>
      <c r="AA183" s="417"/>
      <c r="AB183" s="438">
        <f>(AB154+AB214+AB206+AB132+W167+AB108+AG166)*AB155</f>
        <v>0</v>
      </c>
      <c r="AC183" s="417"/>
      <c r="AD183" s="433"/>
      <c r="AE183" s="417"/>
      <c r="AF183" s="433"/>
      <c r="AG183" s="417"/>
      <c r="AH183" s="438">
        <f>(AH154+AH214+AH206+AH132+AC167+AH108+AM166)*AH155</f>
        <v>0</v>
      </c>
      <c r="AI183" s="417"/>
      <c r="AJ183" s="433"/>
      <c r="AK183" s="417"/>
      <c r="AL183" s="433"/>
      <c r="AM183" s="417"/>
      <c r="AN183" s="438">
        <f>(AN154+AN214+AN206+AN132+AI167+AN108+AS166)*AN155</f>
        <v>0</v>
      </c>
      <c r="AO183" s="417"/>
      <c r="AP183" s="433"/>
      <c r="AQ183" s="417"/>
      <c r="AR183" s="433"/>
      <c r="AS183" s="417"/>
      <c r="AT183" s="438">
        <f>(AT154+AT214+AT206+AT132+AO167+AT108+AY166)*AT155</f>
        <v>0</v>
      </c>
      <c r="AU183" s="417"/>
      <c r="AV183" s="433"/>
      <c r="AW183" s="417"/>
      <c r="AX183" s="433"/>
      <c r="AY183" s="417"/>
      <c r="AZ183" s="438">
        <f>(AZ154+AZ214+AZ206+AZ132+AU167+AZ108+BE166)*AZ155</f>
        <v>0</v>
      </c>
      <c r="BA183" s="417"/>
      <c r="BB183" s="433"/>
      <c r="BC183" s="417"/>
      <c r="BD183" s="433"/>
      <c r="BE183" s="417"/>
      <c r="BF183" s="438">
        <f>(BF154+BF214+BF206+BF132+BA167+BF108+BK166)*BF155</f>
        <v>0</v>
      </c>
      <c r="BG183" s="417"/>
      <c r="BH183" s="433"/>
      <c r="BI183" s="417"/>
      <c r="BJ183" s="433"/>
      <c r="BK183" s="417"/>
      <c r="BL183" s="438">
        <f>(BL154+BL214+BL206+BL132+BG167+BL108+BQ166)*BL155</f>
        <v>0</v>
      </c>
      <c r="BM183" s="417"/>
      <c r="BN183" s="433"/>
      <c r="BO183" s="417"/>
      <c r="BP183" s="433"/>
      <c r="BQ183" s="417"/>
      <c r="BR183" s="438">
        <f>(BR154+BR214+BR206+BR132+BM167+BR108+BW166)*BR155</f>
        <v>0</v>
      </c>
      <c r="BS183" s="417"/>
      <c r="BT183" s="433"/>
      <c r="BU183" s="417"/>
      <c r="BV183" s="433"/>
      <c r="BW183" s="417"/>
      <c r="BX183" s="438">
        <f>(BX154+BX214+BX206+BX132+BS167+BX108+CC166)*BX155</f>
        <v>0</v>
      </c>
      <c r="BY183" s="417"/>
      <c r="BZ183" s="417"/>
      <c r="CA183" s="417"/>
      <c r="CB183" s="433"/>
      <c r="CC183" s="417"/>
      <c r="CD183" s="438">
        <f>(CD154+CD214+CD206+CD132+BY167+CD108+CI166)*CD155</f>
        <v>0</v>
      </c>
      <c r="CE183" s="417"/>
      <c r="CF183" s="433"/>
      <c r="CG183" s="417"/>
      <c r="CH183" s="433"/>
      <c r="CI183" s="417"/>
      <c r="CJ183" s="438">
        <f>(CJ154+CJ214+CJ206+CJ132+CE167+CJ108)*CJ155</f>
        <v>0</v>
      </c>
      <c r="CK183" s="417"/>
      <c r="CL183" s="417"/>
    </row>
    <row r="184" ht="15">
      <c r="A184" s="445">
        <f t="shared" si="1993"/>
        <v>0</v>
      </c>
      <c r="B184" s="417"/>
      <c r="C184" s="417"/>
      <c r="D184" s="438">
        <f>(D154+D213+D207+D133+D109+I167)*D155</f>
        <v>0</v>
      </c>
      <c r="E184" s="417"/>
      <c r="F184" s="433"/>
      <c r="G184" s="417"/>
      <c r="H184" s="433"/>
      <c r="I184" s="417"/>
      <c r="J184" s="438">
        <f>(J154+J213+J207+J133+E168+J109+O167)*J155</f>
        <v>0</v>
      </c>
      <c r="K184" s="417"/>
      <c r="L184" s="433"/>
      <c r="M184" s="417"/>
      <c r="N184" s="433"/>
      <c r="O184" s="417"/>
      <c r="P184" s="438">
        <f>(P154+P213+P207+P133+K168+P109+U167)*P155</f>
        <v>0</v>
      </c>
      <c r="Q184" s="417"/>
      <c r="R184" s="433"/>
      <c r="S184" s="417"/>
      <c r="T184" s="433"/>
      <c r="U184" s="417"/>
      <c r="V184" s="438">
        <f>(V154+V213+V207+V133+Q168+V109+AA167)*V155</f>
        <v>0</v>
      </c>
      <c r="W184" s="417"/>
      <c r="X184" s="433"/>
      <c r="Y184" s="417"/>
      <c r="Z184" s="433"/>
      <c r="AA184" s="417"/>
      <c r="AB184" s="438">
        <f>(AB154+AB213+AB207+AB133+W168+AB109+AG167)*AB155</f>
        <v>0</v>
      </c>
      <c r="AC184" s="417"/>
      <c r="AD184" s="433"/>
      <c r="AE184" s="417"/>
      <c r="AF184" s="433"/>
      <c r="AG184" s="417"/>
      <c r="AH184" s="438">
        <f>(AH154+AH213+AH207+AH133+AC168+AH109+AM167)*AH155</f>
        <v>0</v>
      </c>
      <c r="AI184" s="417"/>
      <c r="AJ184" s="433"/>
      <c r="AK184" s="417"/>
      <c r="AL184" s="433"/>
      <c r="AM184" s="417"/>
      <c r="AN184" s="438">
        <f>(AN154+AN213+AN207+AN133+AI168+AN109+AS167)*AN155</f>
        <v>0</v>
      </c>
      <c r="AO184" s="417"/>
      <c r="AP184" s="433"/>
      <c r="AQ184" s="417"/>
      <c r="AR184" s="433"/>
      <c r="AS184" s="417"/>
      <c r="AT184" s="438">
        <f>(AT154+AT213+AT207+AT133+AO168+AT109+AY167)*AT155</f>
        <v>0</v>
      </c>
      <c r="AU184" s="417"/>
      <c r="AV184" s="433"/>
      <c r="AW184" s="417"/>
      <c r="AX184" s="433"/>
      <c r="AY184" s="417"/>
      <c r="AZ184" s="438">
        <f>(AZ154+AZ213+AZ207+AZ133+AU168+AZ109+BE167)*AZ155</f>
        <v>0</v>
      </c>
      <c r="BA184" s="417"/>
      <c r="BB184" s="433"/>
      <c r="BC184" s="417"/>
      <c r="BD184" s="433"/>
      <c r="BE184" s="417"/>
      <c r="BF184" s="438">
        <f>(BF154+BF213+BF207+BF133+BA168+BF109+BK167)*BF155</f>
        <v>0</v>
      </c>
      <c r="BG184" s="417"/>
      <c r="BH184" s="433"/>
      <c r="BI184" s="417"/>
      <c r="BJ184" s="433"/>
      <c r="BK184" s="417"/>
      <c r="BL184" s="438">
        <f>(BL154+BL213+BL207+BL133+BG168+BL109+BQ167)*BL155</f>
        <v>0</v>
      </c>
      <c r="BM184" s="417"/>
      <c r="BN184" s="433"/>
      <c r="BO184" s="417"/>
      <c r="BP184" s="433"/>
      <c r="BQ184" s="417"/>
      <c r="BR184" s="438">
        <f>(BR154+BR213+BR207+BR133+BM168+BR109+BW167)*BR155</f>
        <v>0</v>
      </c>
      <c r="BS184" s="417"/>
      <c r="BT184" s="433"/>
      <c r="BU184" s="417"/>
      <c r="BV184" s="433"/>
      <c r="BW184" s="417"/>
      <c r="BX184" s="438">
        <f>(BX154+BX213+BX207+BX133+BS168+BX109+CC167)*BX155</f>
        <v>0</v>
      </c>
      <c r="BY184" s="417"/>
      <c r="BZ184" s="417"/>
      <c r="CA184" s="417"/>
      <c r="CB184" s="433"/>
      <c r="CC184" s="417"/>
      <c r="CD184" s="438">
        <f>(CD154+CD213+CD207+CD133+BY168+CD109+CI167)*CD155</f>
        <v>0</v>
      </c>
      <c r="CE184" s="417"/>
      <c r="CF184" s="433"/>
      <c r="CG184" s="417"/>
      <c r="CH184" s="433"/>
      <c r="CI184" s="417"/>
      <c r="CJ184" s="438">
        <f>(CJ154+CJ213+CJ207+CJ133+CE168+CJ109)*CJ155</f>
        <v>0</v>
      </c>
      <c r="CK184" s="417"/>
      <c r="CL184" s="417"/>
    </row>
    <row r="185" ht="15">
      <c r="A185" s="445">
        <f t="shared" si="1993"/>
        <v>0</v>
      </c>
      <c r="B185" s="417"/>
      <c r="C185" s="417"/>
      <c r="D185" s="438">
        <f>(D154+D212+D208+D134+D110+I168)*D155</f>
        <v>0</v>
      </c>
      <c r="E185" s="417"/>
      <c r="F185" s="433"/>
      <c r="G185" s="417"/>
      <c r="H185" s="433"/>
      <c r="I185" s="417"/>
      <c r="J185" s="438">
        <f>(J154+J212+J208+J134+E169+J110+O168)*J155</f>
        <v>0</v>
      </c>
      <c r="K185" s="417"/>
      <c r="L185" s="433"/>
      <c r="M185" s="417"/>
      <c r="N185" s="433"/>
      <c r="O185" s="417"/>
      <c r="P185" s="438">
        <f>(P154+P212+P208+P134+K169+P110+U168)*P155</f>
        <v>0</v>
      </c>
      <c r="Q185" s="417"/>
      <c r="R185" s="433"/>
      <c r="S185" s="417"/>
      <c r="T185" s="433"/>
      <c r="U185" s="417"/>
      <c r="V185" s="438">
        <f>(V154+V212+V208+V134+Q169+V110+AA168)*V155</f>
        <v>0</v>
      </c>
      <c r="W185" s="417"/>
      <c r="X185" s="433"/>
      <c r="Y185" s="417"/>
      <c r="Z185" s="433"/>
      <c r="AA185" s="417"/>
      <c r="AB185" s="438">
        <f>(AB154+AB212+AB208+AB134+W169+AB110+AG168)*AB155</f>
        <v>0</v>
      </c>
      <c r="AC185" s="417"/>
      <c r="AD185" s="433"/>
      <c r="AE185" s="417"/>
      <c r="AF185" s="433"/>
      <c r="AG185" s="417"/>
      <c r="AH185" s="438">
        <f>(AH154+AH212+AH208+AH134+AC169+AH110+AM168)*AH155</f>
        <v>0</v>
      </c>
      <c r="AI185" s="417"/>
      <c r="AJ185" s="433"/>
      <c r="AK185" s="417"/>
      <c r="AL185" s="433"/>
      <c r="AM185" s="417"/>
      <c r="AN185" s="438">
        <f>(AN154+AN212+AN208+AN134+AI169+AN110+AS168)*AN155</f>
        <v>0</v>
      </c>
      <c r="AO185" s="417"/>
      <c r="AP185" s="433"/>
      <c r="AQ185" s="417"/>
      <c r="AR185" s="433"/>
      <c r="AS185" s="417"/>
      <c r="AT185" s="438">
        <f>(AT154+AT212+AT208+AT134+AO169+AT110+AY168)*AT155</f>
        <v>0</v>
      </c>
      <c r="AU185" s="417"/>
      <c r="AV185" s="433"/>
      <c r="AW185" s="417"/>
      <c r="AX185" s="433"/>
      <c r="AY185" s="417"/>
      <c r="AZ185" s="438">
        <f>(AZ154+AZ212+AZ208+AZ134+AU169+AZ110+BE168)*AZ155</f>
        <v>0</v>
      </c>
      <c r="BA185" s="417"/>
      <c r="BB185" s="433"/>
      <c r="BC185" s="417"/>
      <c r="BD185" s="433"/>
      <c r="BE185" s="417"/>
      <c r="BF185" s="438">
        <f>(BF154+BF212+BF208+BF134+BA169+BF110+BK168)*BF155</f>
        <v>0</v>
      </c>
      <c r="BG185" s="417"/>
      <c r="BH185" s="433"/>
      <c r="BI185" s="417"/>
      <c r="BJ185" s="433"/>
      <c r="BK185" s="417"/>
      <c r="BL185" s="438">
        <f>(BL154+BL212+BL208+BL134+BG169+BL110+BQ168)*BL155</f>
        <v>0</v>
      </c>
      <c r="BM185" s="417"/>
      <c r="BN185" s="433"/>
      <c r="BO185" s="417"/>
      <c r="BP185" s="433"/>
      <c r="BQ185" s="417"/>
      <c r="BR185" s="438">
        <f>(BR154+BR212+BR208+BR134+BM169+BR110+BW168)*BR155</f>
        <v>0</v>
      </c>
      <c r="BS185" s="417"/>
      <c r="BT185" s="433"/>
      <c r="BU185" s="417"/>
      <c r="BV185" s="433"/>
      <c r="BW185" s="417"/>
      <c r="BX185" s="438">
        <f>(BX154+BX212+BX208+BX134+BS169+BX110+CC168)*BX155</f>
        <v>0</v>
      </c>
      <c r="BY185" s="417"/>
      <c r="BZ185" s="417"/>
      <c r="CA185" s="417"/>
      <c r="CB185" s="433"/>
      <c r="CC185" s="417"/>
      <c r="CD185" s="438">
        <f>(CD154+CD212+CD208+CD134+BY169+CD110+CI168)*CD155</f>
        <v>0</v>
      </c>
      <c r="CE185" s="417"/>
      <c r="CF185" s="433"/>
      <c r="CG185" s="417"/>
      <c r="CH185" s="433"/>
      <c r="CI185" s="417"/>
      <c r="CJ185" s="438">
        <f>(CJ154+CJ212+CJ208+CJ134+CE169+CJ110)*CJ155</f>
        <v>0</v>
      </c>
      <c r="CK185" s="417"/>
      <c r="CL185" s="417"/>
    </row>
    <row r="186" ht="15">
      <c r="A186" s="445">
        <f t="shared" si="1993"/>
        <v>0</v>
      </c>
      <c r="B186" s="417"/>
      <c r="C186" s="417"/>
      <c r="D186" s="439">
        <f>(D154+D211+D209+D135+D111+I169)*D155</f>
        <v>0</v>
      </c>
      <c r="E186" s="417"/>
      <c r="F186" s="433"/>
      <c r="G186" s="417"/>
      <c r="H186" s="433"/>
      <c r="I186" s="417"/>
      <c r="J186" s="439">
        <f>(J154+J211+J209+J135+E170+J111+O169)*J155</f>
        <v>0</v>
      </c>
      <c r="K186" s="417"/>
      <c r="L186" s="433"/>
      <c r="M186" s="417"/>
      <c r="N186" s="433"/>
      <c r="O186" s="417"/>
      <c r="P186" s="439">
        <f>(P154+P211+P209+P135+K170+P111+U169)*P155</f>
        <v>0</v>
      </c>
      <c r="Q186" s="417"/>
      <c r="R186" s="433"/>
      <c r="S186" s="417"/>
      <c r="T186" s="433"/>
      <c r="U186" s="417"/>
      <c r="V186" s="439">
        <f>(V154+V211+V209+V135+Q170+V111+AA169)*V155</f>
        <v>0</v>
      </c>
      <c r="W186" s="417"/>
      <c r="X186" s="433"/>
      <c r="Y186" s="417"/>
      <c r="Z186" s="433"/>
      <c r="AA186" s="417"/>
      <c r="AB186" s="439">
        <f>(AB154+AB211+AB209+AB135+W170+AB111+AG169)*AB155</f>
        <v>0</v>
      </c>
      <c r="AC186" s="417"/>
      <c r="AD186" s="433"/>
      <c r="AE186" s="417"/>
      <c r="AF186" s="433"/>
      <c r="AG186" s="417"/>
      <c r="AH186" s="439">
        <f>(AH154+AH211+AH209+AH135+AC170+AH111+AM169)*AH155</f>
        <v>0</v>
      </c>
      <c r="AI186" s="417"/>
      <c r="AJ186" s="433"/>
      <c r="AK186" s="417"/>
      <c r="AL186" s="433"/>
      <c r="AM186" s="417"/>
      <c r="AN186" s="439">
        <f>(AN154+AN211+AN209+AN135+AI170+AN111+AS169)*AN155</f>
        <v>0</v>
      </c>
      <c r="AO186" s="417"/>
      <c r="AP186" s="433"/>
      <c r="AQ186" s="417"/>
      <c r="AR186" s="433"/>
      <c r="AS186" s="417"/>
      <c r="AT186" s="439">
        <f>(AT154+AT211+AT209+AT135+AO170+AT111+AY169)*AT155</f>
        <v>0</v>
      </c>
      <c r="AU186" s="417"/>
      <c r="AV186" s="433"/>
      <c r="AW186" s="417"/>
      <c r="AX186" s="433"/>
      <c r="AY186" s="417"/>
      <c r="AZ186" s="439">
        <f>(AZ154+AZ211+AZ209+AZ135+AU170+AZ111+BE169)*AZ155</f>
        <v>0</v>
      </c>
      <c r="BA186" s="417"/>
      <c r="BB186" s="433"/>
      <c r="BC186" s="417"/>
      <c r="BD186" s="433"/>
      <c r="BE186" s="417"/>
      <c r="BF186" s="439">
        <f>(BF154+BF211+BF209+BF135+BA170+BF111+BK169)*BF155</f>
        <v>0</v>
      </c>
      <c r="BG186" s="417"/>
      <c r="BH186" s="433"/>
      <c r="BI186" s="417"/>
      <c r="BJ186" s="433"/>
      <c r="BK186" s="417"/>
      <c r="BL186" s="439">
        <f>(BL154+BL211+BL209+BL135+BG170+BL111+BQ169)*BL155</f>
        <v>0</v>
      </c>
      <c r="BM186" s="417"/>
      <c r="BN186" s="433"/>
      <c r="BO186" s="417"/>
      <c r="BP186" s="433"/>
      <c r="BQ186" s="417"/>
      <c r="BR186" s="439">
        <f>(BR154+BR211+BR209+BR135+BM170+BR111+BW169)*BR155</f>
        <v>0</v>
      </c>
      <c r="BS186" s="417"/>
      <c r="BT186" s="433"/>
      <c r="BU186" s="417"/>
      <c r="BV186" s="433"/>
      <c r="BW186" s="417"/>
      <c r="BX186" s="439">
        <f>(BX154+BX211+BX209+BX135+BS170+BX111+CC169)*BX155</f>
        <v>0</v>
      </c>
      <c r="BY186" s="417"/>
      <c r="BZ186" s="417"/>
      <c r="CA186" s="417"/>
      <c r="CB186" s="433"/>
      <c r="CC186" s="417"/>
      <c r="CD186" s="439">
        <f>(CD154+CD211+CD209+CD135+BY170+CD111+CI169)*CD155</f>
        <v>0</v>
      </c>
      <c r="CE186" s="417"/>
      <c r="CF186" s="433"/>
      <c r="CG186" s="417"/>
      <c r="CH186" s="433"/>
      <c r="CI186" s="417"/>
      <c r="CJ186" s="439">
        <f>(CJ154+CJ211+CJ209+CJ135+CE170+CJ111)*CJ155</f>
        <v>0</v>
      </c>
      <c r="CK186" s="417"/>
      <c r="CL186" s="417"/>
    </row>
    <row r="187" ht="15">
      <c r="A187" s="445"/>
      <c r="B187" s="417"/>
      <c r="C187" s="417"/>
      <c r="D187" s="447">
        <f>D188+(2*D186)+D211+D209</f>
        <v>0</v>
      </c>
      <c r="E187" s="417"/>
      <c r="F187" s="433"/>
      <c r="G187" s="417"/>
      <c r="H187" s="433"/>
      <c r="I187" s="417"/>
      <c r="J187" s="447">
        <f>J188+(2*J186)+J211+J209</f>
        <v>0</v>
      </c>
      <c r="K187" s="417"/>
      <c r="L187" s="433"/>
      <c r="M187" s="417"/>
      <c r="N187" s="433"/>
      <c r="O187" s="417"/>
      <c r="P187" s="447">
        <f>P188+(2*P186)+P211+P209</f>
        <v>0</v>
      </c>
      <c r="Q187" s="417"/>
      <c r="R187" s="433"/>
      <c r="S187" s="417"/>
      <c r="T187" s="433"/>
      <c r="U187" s="417"/>
      <c r="V187" s="447">
        <f>V188+(2*V186)+V211+V209</f>
        <v>0</v>
      </c>
      <c r="W187" s="417"/>
      <c r="X187" s="433"/>
      <c r="Y187" s="417"/>
      <c r="Z187" s="433"/>
      <c r="AA187" s="417"/>
      <c r="AB187" s="447">
        <f>AB188+(2*AB186)+AB211+AB209</f>
        <v>0</v>
      </c>
      <c r="AC187" s="417"/>
      <c r="AD187" s="433"/>
      <c r="AE187" s="417"/>
      <c r="AF187" s="433"/>
      <c r="AG187" s="417"/>
      <c r="AH187" s="447">
        <f>AH188+(2*AH186)+AH211+AH209</f>
        <v>0</v>
      </c>
      <c r="AI187" s="417"/>
      <c r="AJ187" s="433"/>
      <c r="AK187" s="417"/>
      <c r="AL187" s="433"/>
      <c r="AM187" s="417"/>
      <c r="AN187" s="447">
        <f>AN188+(2*AN186)+AN211+AN209</f>
        <v>0</v>
      </c>
      <c r="AO187" s="417"/>
      <c r="AP187" s="433"/>
      <c r="AQ187" s="417"/>
      <c r="AR187" s="433"/>
      <c r="AS187" s="417"/>
      <c r="AT187" s="447">
        <f>AT188+(2*AT186)+AT211+AT209</f>
        <v>0</v>
      </c>
      <c r="AU187" s="417"/>
      <c r="AV187" s="433"/>
      <c r="AW187" s="417"/>
      <c r="AX187" s="433"/>
      <c r="AY187" s="417"/>
      <c r="AZ187" s="447">
        <f>AZ188+(2*AZ186)+AZ211+AZ209</f>
        <v>0</v>
      </c>
      <c r="BA187" s="417"/>
      <c r="BB187" s="433"/>
      <c r="BC187" s="417"/>
      <c r="BD187" s="433"/>
      <c r="BE187" s="417"/>
      <c r="BF187" s="447">
        <f>BF188+(2*BF186)+BF211+BF209</f>
        <v>0</v>
      </c>
      <c r="BG187" s="417"/>
      <c r="BH187" s="433"/>
      <c r="BI187" s="417"/>
      <c r="BJ187" s="433"/>
      <c r="BK187" s="417"/>
      <c r="BL187" s="447">
        <f>BL188+(2*BL186)+BL211+BL209</f>
        <v>0</v>
      </c>
      <c r="BM187" s="417"/>
      <c r="BN187" s="433"/>
      <c r="BO187" s="417"/>
      <c r="BP187" s="433"/>
      <c r="BQ187" s="417"/>
      <c r="BR187" s="447">
        <f>BR188+(2*BR186)+BR211+BR209</f>
        <v>0</v>
      </c>
      <c r="BS187" s="417"/>
      <c r="BT187" s="433"/>
      <c r="BU187" s="417"/>
      <c r="BV187" s="433"/>
      <c r="BW187" s="417"/>
      <c r="BX187" s="447">
        <f>BX188+(2*BX186)+BX211+BX209</f>
        <v>0</v>
      </c>
      <c r="BY187" s="417"/>
      <c r="BZ187" s="417"/>
      <c r="CA187" s="417"/>
      <c r="CB187" s="433"/>
      <c r="CC187" s="417"/>
      <c r="CD187" s="447">
        <f>CD188+(2*CD186)+CD211+CD209</f>
        <v>0</v>
      </c>
      <c r="CE187" s="417"/>
      <c r="CF187" s="433"/>
      <c r="CG187" s="417"/>
      <c r="CH187" s="433"/>
      <c r="CI187" s="417"/>
      <c r="CJ187" s="447">
        <f>CJ188+(2*CJ186)+CJ211+CJ209</f>
        <v>0</v>
      </c>
      <c r="CK187" s="417"/>
      <c r="CL187" s="417"/>
    </row>
    <row r="188" ht="15">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ht="15">
      <c r="A189" s="445">
        <f>G155+M155+S155+Y155+AE155+AK155</f>
        <v>0</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ht="15">
      <c r="A190" s="445" t="s">
        <v>800</v>
      </c>
      <c r="B190" s="433"/>
      <c r="C190" s="417"/>
      <c r="D190" s="451">
        <f t="shared" ref="D190:D191" si="1994">D360</f>
        <v>0</v>
      </c>
      <c r="E190" s="235" t="s">
        <v>415</v>
      </c>
      <c r="I190" s="235"/>
      <c r="J190" s="451">
        <f t="shared" ref="J190:J191" si="1995">J360</f>
        <v>0</v>
      </c>
      <c r="K190" s="235"/>
      <c r="L190" s="235"/>
      <c r="M190" s="235"/>
      <c r="N190" s="235"/>
      <c r="O190" s="235"/>
      <c r="P190" s="451">
        <f t="shared" ref="P190:P191" si="1996">P360</f>
        <v>0</v>
      </c>
      <c r="Q190" s="235"/>
      <c r="R190" s="235"/>
      <c r="S190" s="235"/>
      <c r="T190" s="235"/>
      <c r="U190" s="235"/>
      <c r="V190" s="451">
        <f t="shared" ref="V190:V191" si="1997">V360</f>
        <v>0</v>
      </c>
      <c r="AA190" s="235"/>
      <c r="AB190" s="451">
        <f t="shared" ref="AB190:AB191" si="1998">AB360</f>
        <v>0</v>
      </c>
      <c r="AC190" s="235"/>
      <c r="AD190" s="235"/>
      <c r="AE190" s="235"/>
      <c r="AF190" s="235"/>
      <c r="AG190" s="235"/>
      <c r="AH190" s="451">
        <f t="shared" ref="AH190:AH191" si="1999">AH360</f>
        <v>0</v>
      </c>
      <c r="AM190" s="235"/>
      <c r="AN190" s="451">
        <f t="shared" ref="AN190:AN191" si="2000">AN360</f>
        <v>0</v>
      </c>
      <c r="AS190" s="235"/>
      <c r="AT190" s="451">
        <f t="shared" ref="AT190:AT191" si="2001">AT360</f>
        <v>0</v>
      </c>
      <c r="AY190" s="235"/>
      <c r="AZ190" s="451">
        <f t="shared" ref="AZ190:AZ191" si="2002">AZ360</f>
        <v>0</v>
      </c>
      <c r="BA190" s="235"/>
      <c r="BB190" s="235"/>
      <c r="BC190" s="235"/>
      <c r="BD190" s="235"/>
      <c r="BE190" s="235"/>
      <c r="BF190" s="451">
        <f t="shared" ref="BF190:BF191" si="2003">BF360</f>
        <v>0</v>
      </c>
      <c r="BK190" s="235"/>
      <c r="BL190" s="451">
        <f t="shared" ref="BL190:BL191" si="2004">BL360</f>
        <v>0</v>
      </c>
      <c r="BQ190" s="235"/>
      <c r="BR190" s="451">
        <f t="shared" ref="BR190:BR191" si="2005">BR360</f>
        <v>0</v>
      </c>
      <c r="BW190" s="235"/>
      <c r="BX190" s="451">
        <f t="shared" ref="BX190:BX191" si="2006">BX360</f>
        <v>0</v>
      </c>
      <c r="BZ190" s="433"/>
      <c r="CC190" s="235"/>
      <c r="CD190" s="451">
        <f t="shared" ref="CD190:CD191" si="2007">CD360</f>
        <v>0</v>
      </c>
      <c r="CJ190" s="451">
        <f t="shared" ref="CJ190:CJ191" si="2008">CJ360</f>
        <v>0</v>
      </c>
      <c r="CL190" s="433"/>
    </row>
    <row r="191" ht="15">
      <c r="A191" s="445">
        <f>SUM(D192:CY192)</f>
        <v>0</v>
      </c>
      <c r="B191" s="433"/>
      <c r="C191" s="417"/>
      <c r="D191" s="451">
        <f t="shared" si="1994"/>
        <v>2</v>
      </c>
      <c r="E191" s="235" t="s">
        <v>801</v>
      </c>
      <c r="G191" s="445">
        <f>A191</f>
        <v>0</v>
      </c>
      <c r="I191" s="235"/>
      <c r="J191" s="451">
        <f t="shared" si="1995"/>
        <v>2</v>
      </c>
      <c r="K191" s="235"/>
      <c r="L191" s="235"/>
      <c r="M191" s="445">
        <f>G191</f>
        <v>0</v>
      </c>
      <c r="N191" s="235"/>
      <c r="O191" s="235"/>
      <c r="P191" s="451">
        <f t="shared" si="1996"/>
        <v>2</v>
      </c>
      <c r="Q191" s="235"/>
      <c r="R191" s="235"/>
      <c r="S191" s="445">
        <f>M191</f>
        <v>0</v>
      </c>
      <c r="T191" s="235"/>
      <c r="U191" s="235"/>
      <c r="V191" s="451">
        <f t="shared" si="1997"/>
        <v>2</v>
      </c>
      <c r="Y191" s="445">
        <f>S191</f>
        <v>0</v>
      </c>
      <c r="AA191" s="235"/>
      <c r="AB191" s="451">
        <f t="shared" si="1998"/>
        <v>2</v>
      </c>
      <c r="AC191" s="235"/>
      <c r="AD191" s="235"/>
      <c r="AE191" s="445">
        <f>Y191</f>
        <v>0</v>
      </c>
      <c r="AF191" s="235"/>
      <c r="AG191" s="235"/>
      <c r="AH191" s="451">
        <f t="shared" si="1999"/>
        <v>2</v>
      </c>
      <c r="AK191" s="445">
        <f>AE191</f>
        <v>0</v>
      </c>
      <c r="AM191" s="235"/>
      <c r="AN191" s="451">
        <f t="shared" si="2000"/>
        <v>2</v>
      </c>
      <c r="AQ191" s="445">
        <f>AK191</f>
        <v>0</v>
      </c>
      <c r="AS191" s="235"/>
      <c r="AT191" s="451">
        <f t="shared" si="2001"/>
        <v>2</v>
      </c>
      <c r="AW191" s="445">
        <f>AQ191</f>
        <v>0</v>
      </c>
      <c r="AY191" s="235"/>
      <c r="AZ191" s="451">
        <f t="shared" si="2002"/>
        <v>2</v>
      </c>
      <c r="BA191" s="235"/>
      <c r="BB191" s="235"/>
      <c r="BC191" s="445">
        <f>AW191</f>
        <v>0</v>
      </c>
      <c r="BD191" s="235"/>
      <c r="BE191" s="235"/>
      <c r="BF191" s="451">
        <f t="shared" si="2003"/>
        <v>2</v>
      </c>
      <c r="BI191" s="445">
        <f>BC191</f>
        <v>0</v>
      </c>
      <c r="BK191" s="235"/>
      <c r="BL191" s="451">
        <f t="shared" si="2004"/>
        <v>68</v>
      </c>
      <c r="BO191" s="445">
        <f>BI191</f>
        <v>0</v>
      </c>
      <c r="BQ191" s="235"/>
      <c r="BR191" s="451">
        <f t="shared" si="2005"/>
        <v>68</v>
      </c>
      <c r="BU191" s="445">
        <f>BO191</f>
        <v>0</v>
      </c>
      <c r="BW191" s="235"/>
      <c r="BX191" s="451">
        <f t="shared" si="2006"/>
        <v>68</v>
      </c>
      <c r="BZ191" s="433"/>
      <c r="CA191" s="445">
        <f>BU191</f>
        <v>0</v>
      </c>
      <c r="CC191" s="235"/>
      <c r="CD191" s="451">
        <f t="shared" si="2007"/>
        <v>68</v>
      </c>
      <c r="CG191" s="445">
        <f>CA191</f>
        <v>0</v>
      </c>
      <c r="CJ191" s="451">
        <f t="shared" si="2008"/>
        <v>68</v>
      </c>
      <c r="CL191" s="433"/>
    </row>
    <row r="192" ht="15">
      <c r="A192" s="235" t="s">
        <v>802</v>
      </c>
      <c r="B192" s="433"/>
      <c r="C192" s="417"/>
      <c r="D192" s="451">
        <f>IF(D190=0,0,4*D362*D191/(D190))</f>
        <v>0</v>
      </c>
      <c r="E192" s="235" t="s">
        <v>803</v>
      </c>
      <c r="I192" s="235"/>
      <c r="J192" s="451">
        <f>IF(J190=0,0,4*J362*J191/(J190))</f>
        <v>0</v>
      </c>
      <c r="K192" s="235"/>
      <c r="L192" s="235"/>
      <c r="M192" s="235"/>
      <c r="N192" s="235"/>
      <c r="O192" s="235"/>
      <c r="P192" s="451">
        <f>IF(P190=0,0,4*P362*P191/(P190))</f>
        <v>0</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ht="15">
      <c r="A193" s="493">
        <f>IF(A189=0,0,IF(A191=0,0,A389/(D190*100*((D190*100/(A191*12))+(((D190*100)+(D264*100))/((48*A263)+(4*A265)))+(((D190*100)+(D116))/(48*A189))))))</f>
        <v>0</v>
      </c>
      <c r="B193" s="433"/>
      <c r="C193" s="417"/>
      <c r="D193" s="451">
        <f>IF(D192=0,0,(D192/A191)*(-1.5))</f>
        <v>0</v>
      </c>
      <c r="E193" s="235" t="s">
        <v>804</v>
      </c>
      <c r="I193" s="235"/>
      <c r="J193" s="451">
        <f>IF(J192=0,0,(J192/G191)*(-1.5))</f>
        <v>0</v>
      </c>
      <c r="K193" s="235"/>
      <c r="L193" s="235"/>
      <c r="M193" s="235"/>
      <c r="N193" s="235"/>
      <c r="O193" s="235"/>
      <c r="P193" s="451">
        <f>IF(P192=0,0,(P192/M191)*(-1.5))</f>
        <v>0</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ht="15">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ht="15">
      <c r="A195" s="445">
        <f>A225+A172</f>
        <v>0</v>
      </c>
      <c r="B195" s="433"/>
      <c r="C195" s="417"/>
      <c r="D195" s="451">
        <f>IF(D194=0,0,D194*D193)</f>
        <v>0</v>
      </c>
      <c r="E195" s="235" t="s">
        <v>806</v>
      </c>
      <c r="G195" s="445">
        <f t="shared" ref="G195:G209" si="2009">A195</f>
        <v>0</v>
      </c>
      <c r="H195" s="433"/>
      <c r="I195" s="235"/>
      <c r="J195" s="451">
        <f>IF(J194=0,0,J194*J193)</f>
        <v>0</v>
      </c>
      <c r="K195" s="235"/>
      <c r="L195" s="235"/>
      <c r="M195" s="445">
        <f t="shared" ref="M195:M209" si="2010">G195</f>
        <v>0</v>
      </c>
      <c r="N195" s="433"/>
      <c r="O195" s="235"/>
      <c r="P195" s="451">
        <f>IF(P194=0,0,P194*P193)</f>
        <v>0</v>
      </c>
      <c r="Q195" s="235"/>
      <c r="R195" s="235"/>
      <c r="S195" s="445">
        <f t="shared" ref="S195:S209" si="2011">M195</f>
        <v>0</v>
      </c>
      <c r="T195" s="433"/>
      <c r="U195" s="235"/>
      <c r="V195" s="451">
        <f>IF(V194=0,0,V194*V193)</f>
        <v>0</v>
      </c>
      <c r="Y195" s="445">
        <f t="shared" ref="Y195:Y209" si="2012">S195</f>
        <v>0</v>
      </c>
      <c r="Z195" s="433"/>
      <c r="AA195" s="235"/>
      <c r="AB195" s="451">
        <f>IF(AB194=0,0,AB194*AB193)</f>
        <v>0</v>
      </c>
      <c r="AC195" s="235"/>
      <c r="AD195" s="235"/>
      <c r="AE195" s="445">
        <f t="shared" ref="AE195:AE209" si="2013">Y195</f>
        <v>0</v>
      </c>
      <c r="AF195" s="433"/>
      <c r="AG195" s="235"/>
      <c r="AH195" s="451">
        <f>IF(AH194=0,0,AH194*AH193)</f>
        <v>0</v>
      </c>
      <c r="AK195" s="445">
        <f t="shared" ref="AK195:AK209" si="2014">AE195</f>
        <v>0</v>
      </c>
      <c r="AL195" s="433"/>
      <c r="AM195" s="235"/>
      <c r="AN195" s="451">
        <f>IF(AN194=0,0,AN194*AN193)</f>
        <v>0</v>
      </c>
      <c r="AQ195" s="445">
        <f t="shared" ref="AQ195:AQ209" si="2015">AK195</f>
        <v>0</v>
      </c>
      <c r="AR195" s="433"/>
      <c r="AS195" s="235"/>
      <c r="AT195" s="451">
        <f>IF(AT194=0,0,AT194*AT193)</f>
        <v>0</v>
      </c>
      <c r="AW195" s="445">
        <f t="shared" ref="AW195:AW209" si="2016">AQ195</f>
        <v>0</v>
      </c>
      <c r="AX195" s="433"/>
      <c r="AY195" s="235"/>
      <c r="AZ195" s="451">
        <f>IF(AZ194=0,0,AZ194*AZ193)</f>
        <v>0</v>
      </c>
      <c r="BA195" s="235"/>
      <c r="BB195" s="235"/>
      <c r="BC195" s="445">
        <f t="shared" ref="BC195:BC209" si="2017">AW195</f>
        <v>0</v>
      </c>
      <c r="BD195" s="433"/>
      <c r="BE195" s="235"/>
      <c r="BF195" s="451">
        <f>IF(BF194=0,0,BF194*BF193)</f>
        <v>0</v>
      </c>
      <c r="BI195" s="445">
        <f t="shared" ref="BI195:BI209" si="2018">BC195</f>
        <v>0</v>
      </c>
      <c r="BJ195" s="433"/>
      <c r="BK195" s="235"/>
      <c r="BL195" s="451">
        <f>IF(BL194=0,0,BL194*BL193)</f>
        <v>0</v>
      </c>
      <c r="BO195" s="445">
        <f t="shared" ref="BO195:BO209" si="2019">BI195</f>
        <v>0</v>
      </c>
      <c r="BP195" s="433"/>
      <c r="BQ195" s="235"/>
      <c r="BR195" s="451">
        <f>IF(BR194=0,0,BR194*BR193)</f>
        <v>0</v>
      </c>
      <c r="BU195" s="445">
        <f t="shared" ref="BU195:BU209" si="2020">BO195</f>
        <v>0</v>
      </c>
      <c r="BV195" s="433"/>
      <c r="BW195" s="235"/>
      <c r="BX195" s="451">
        <f>IF(BX194=0,0,BX194*BX193)</f>
        <v>0</v>
      </c>
      <c r="BZ195" s="433"/>
      <c r="CA195" s="445">
        <f t="shared" ref="CA195:CA209" si="2021">BU195</f>
        <v>0</v>
      </c>
      <c r="CB195" s="433"/>
      <c r="CC195" s="235"/>
      <c r="CD195" s="451">
        <f>IF(CD194=0,0,CD194*CD193)</f>
        <v>0</v>
      </c>
      <c r="CG195" s="445">
        <f t="shared" ref="CG195:CG209" si="2022">CA195</f>
        <v>0</v>
      </c>
      <c r="CH195" s="433"/>
      <c r="CJ195" s="451">
        <f>IF(CJ194=0,0,CJ194*CJ193)</f>
        <v>0</v>
      </c>
      <c r="CL195" s="433"/>
    </row>
    <row r="196" ht="15">
      <c r="A196" s="445">
        <f>A173+A224</f>
        <v>0</v>
      </c>
      <c r="B196" s="433"/>
      <c r="D196" s="451">
        <f>(A195+D194)*D193</f>
        <v>0</v>
      </c>
      <c r="G196" s="445">
        <f t="shared" si="2009"/>
        <v>0</v>
      </c>
      <c r="H196" s="433"/>
      <c r="I196" s="235"/>
      <c r="J196" s="451">
        <f>(G195+J194)*J193</f>
        <v>0</v>
      </c>
      <c r="K196" s="235"/>
      <c r="L196" s="235"/>
      <c r="M196" s="445">
        <f t="shared" si="2010"/>
        <v>0</v>
      </c>
      <c r="N196" s="433"/>
      <c r="O196" s="235"/>
      <c r="P196" s="451">
        <f>(M195+P194)*P193</f>
        <v>0</v>
      </c>
      <c r="Q196" s="235"/>
      <c r="R196" s="235"/>
      <c r="S196" s="445">
        <f t="shared" si="2011"/>
        <v>0</v>
      </c>
      <c r="T196" s="433"/>
      <c r="U196" s="235"/>
      <c r="V196" s="451">
        <f>(S195+V194)*V193</f>
        <v>0</v>
      </c>
      <c r="Y196" s="445">
        <f t="shared" si="2012"/>
        <v>0</v>
      </c>
      <c r="Z196" s="433"/>
      <c r="AA196" s="235"/>
      <c r="AB196" s="451">
        <f>(Y195+AB194)*AB193</f>
        <v>0</v>
      </c>
      <c r="AC196" s="235"/>
      <c r="AD196" s="235"/>
      <c r="AE196" s="445">
        <f t="shared" si="2013"/>
        <v>0</v>
      </c>
      <c r="AF196" s="433"/>
      <c r="AG196" s="235"/>
      <c r="AH196" s="451">
        <f>(AE195+AH194)*AH193</f>
        <v>0</v>
      </c>
      <c r="AK196" s="445">
        <f t="shared" si="2014"/>
        <v>0</v>
      </c>
      <c r="AL196" s="433"/>
      <c r="AM196" s="235"/>
      <c r="AN196" s="451">
        <f>(AK195+AN194)*AN193</f>
        <v>0</v>
      </c>
      <c r="AQ196" s="445">
        <f t="shared" si="2015"/>
        <v>0</v>
      </c>
      <c r="AR196" s="433"/>
      <c r="AS196" s="235"/>
      <c r="AT196" s="451">
        <f>(AQ195+AT194)*AT193</f>
        <v>0</v>
      </c>
      <c r="AW196" s="445">
        <f t="shared" si="2016"/>
        <v>0</v>
      </c>
      <c r="AX196" s="433"/>
      <c r="AY196" s="235"/>
      <c r="AZ196" s="451">
        <f>(AW195+AZ194)*AZ193</f>
        <v>0</v>
      </c>
      <c r="BA196" s="235"/>
      <c r="BB196" s="235"/>
      <c r="BC196" s="445">
        <f t="shared" si="2017"/>
        <v>0</v>
      </c>
      <c r="BD196" s="433"/>
      <c r="BE196" s="235"/>
      <c r="BF196" s="451">
        <f>(BC195+BF194)*BF193</f>
        <v>0</v>
      </c>
      <c r="BI196" s="445">
        <f t="shared" si="2018"/>
        <v>0</v>
      </c>
      <c r="BJ196" s="433"/>
      <c r="BK196" s="235"/>
      <c r="BL196" s="451">
        <f>(BI195+BL194)*BL193</f>
        <v>0</v>
      </c>
      <c r="BO196" s="445">
        <f t="shared" si="2019"/>
        <v>0</v>
      </c>
      <c r="BP196" s="433"/>
      <c r="BQ196" s="235"/>
      <c r="BR196" s="451">
        <f>(BO195+BR194)*BR193</f>
        <v>0</v>
      </c>
      <c r="BU196" s="445">
        <f t="shared" si="2020"/>
        <v>0</v>
      </c>
      <c r="BV196" s="433"/>
      <c r="BW196" s="235"/>
      <c r="BX196" s="451">
        <f>(BU195+BX194)*BX193</f>
        <v>0</v>
      </c>
      <c r="BZ196" s="433"/>
      <c r="CA196" s="445">
        <f t="shared" si="2021"/>
        <v>0</v>
      </c>
      <c r="CB196" s="433"/>
      <c r="CC196" s="235"/>
      <c r="CD196" s="451">
        <f>(CA195+CD194)*CD193</f>
        <v>0</v>
      </c>
      <c r="CG196" s="445">
        <f t="shared" si="2022"/>
        <v>0</v>
      </c>
      <c r="CH196" s="433"/>
      <c r="CJ196" s="451">
        <f>(CG195+CJ194)*CJ193</f>
        <v>0</v>
      </c>
      <c r="CL196" s="433"/>
    </row>
    <row r="197" ht="15">
      <c r="A197" s="445">
        <f>A174+A223</f>
        <v>0</v>
      </c>
      <c r="B197" s="433"/>
      <c r="D197" s="451">
        <f>(A196+D194)*D193</f>
        <v>0</v>
      </c>
      <c r="G197" s="445">
        <f t="shared" si="2009"/>
        <v>0</v>
      </c>
      <c r="H197" s="433"/>
      <c r="I197" s="235"/>
      <c r="J197" s="451">
        <f>(G196+J194)*J193</f>
        <v>0</v>
      </c>
      <c r="K197" s="235"/>
      <c r="L197" s="235"/>
      <c r="M197" s="445">
        <f t="shared" si="2010"/>
        <v>0</v>
      </c>
      <c r="N197" s="433"/>
      <c r="O197" s="235"/>
      <c r="P197" s="451">
        <f>(M196+P194)*P193</f>
        <v>0</v>
      </c>
      <c r="Q197" s="235"/>
      <c r="R197" s="235"/>
      <c r="S197" s="445">
        <f t="shared" si="2011"/>
        <v>0</v>
      </c>
      <c r="T197" s="433"/>
      <c r="U197" s="235"/>
      <c r="V197" s="451">
        <f>(S196+V194)*V193</f>
        <v>0</v>
      </c>
      <c r="Y197" s="445">
        <f t="shared" si="2012"/>
        <v>0</v>
      </c>
      <c r="Z197" s="433"/>
      <c r="AA197" s="235"/>
      <c r="AB197" s="451">
        <f>(Y196+AB194)*AB193</f>
        <v>0</v>
      </c>
      <c r="AC197" s="235"/>
      <c r="AD197" s="235"/>
      <c r="AE197" s="445">
        <f t="shared" si="2013"/>
        <v>0</v>
      </c>
      <c r="AF197" s="433"/>
      <c r="AG197" s="235"/>
      <c r="AH197" s="451">
        <f>(AE196+AH194)*AH193</f>
        <v>0</v>
      </c>
      <c r="AK197" s="445">
        <f t="shared" si="2014"/>
        <v>0</v>
      </c>
      <c r="AL197" s="433"/>
      <c r="AM197" s="235"/>
      <c r="AN197" s="451">
        <f>(AK196+AN194)*AN193</f>
        <v>0</v>
      </c>
      <c r="AQ197" s="445">
        <f t="shared" si="2015"/>
        <v>0</v>
      </c>
      <c r="AR197" s="433"/>
      <c r="AS197" s="235"/>
      <c r="AT197" s="451">
        <f>(AQ196+AT194)*AT193</f>
        <v>0</v>
      </c>
      <c r="AW197" s="445">
        <f t="shared" si="2016"/>
        <v>0</v>
      </c>
      <c r="AX197" s="433"/>
      <c r="AY197" s="235"/>
      <c r="AZ197" s="451">
        <f>(AW196+AZ194)*AZ193</f>
        <v>0</v>
      </c>
      <c r="BA197" s="235"/>
      <c r="BB197" s="235"/>
      <c r="BC197" s="445">
        <f t="shared" si="2017"/>
        <v>0</v>
      </c>
      <c r="BD197" s="433"/>
      <c r="BE197" s="235"/>
      <c r="BF197" s="451">
        <f>(BC196+BF194)*BF193</f>
        <v>0</v>
      </c>
      <c r="BI197" s="445">
        <f t="shared" si="2018"/>
        <v>0</v>
      </c>
      <c r="BJ197" s="433"/>
      <c r="BK197" s="235"/>
      <c r="BL197" s="451">
        <f>(BI196+BL194)*BL193</f>
        <v>0</v>
      </c>
      <c r="BO197" s="445">
        <f t="shared" si="2019"/>
        <v>0</v>
      </c>
      <c r="BP197" s="433"/>
      <c r="BQ197" s="235"/>
      <c r="BR197" s="451">
        <f>(BO196+BR194)*BR193</f>
        <v>0</v>
      </c>
      <c r="BU197" s="445">
        <f t="shared" si="2020"/>
        <v>0</v>
      </c>
      <c r="BV197" s="433"/>
      <c r="BW197" s="235"/>
      <c r="BX197" s="451">
        <f>(BU196+BX194)*BX193</f>
        <v>0</v>
      </c>
      <c r="BZ197" s="433"/>
      <c r="CA197" s="445">
        <f t="shared" si="2021"/>
        <v>0</v>
      </c>
      <c r="CB197" s="433"/>
      <c r="CC197" s="235"/>
      <c r="CD197" s="451">
        <f>(CA196+CD194)*CD193</f>
        <v>0</v>
      </c>
      <c r="CG197" s="445">
        <f t="shared" si="2022"/>
        <v>0</v>
      </c>
      <c r="CH197" s="433"/>
      <c r="CJ197" s="451">
        <f>(CG196+CJ194)*CJ193</f>
        <v>0</v>
      </c>
      <c r="CL197" s="433"/>
    </row>
    <row r="198" ht="15">
      <c r="A198" s="445">
        <f>A175+A222</f>
        <v>0</v>
      </c>
      <c r="B198" s="433"/>
      <c r="D198" s="451">
        <f>(A197+D194)*D193</f>
        <v>0</v>
      </c>
      <c r="G198" s="445">
        <f t="shared" si="2009"/>
        <v>0</v>
      </c>
      <c r="I198" s="235"/>
      <c r="J198" s="451">
        <f>(G197+J194)*J193</f>
        <v>0</v>
      </c>
      <c r="K198" s="235"/>
      <c r="L198" s="235"/>
      <c r="M198" s="445">
        <f t="shared" si="2010"/>
        <v>0</v>
      </c>
      <c r="N198" s="433"/>
      <c r="O198" s="235"/>
      <c r="P198" s="451">
        <f>(M197+P194)*P193</f>
        <v>0</v>
      </c>
      <c r="Q198" s="235"/>
      <c r="R198" s="235"/>
      <c r="S198" s="445">
        <f t="shared" si="2011"/>
        <v>0</v>
      </c>
      <c r="T198" s="433"/>
      <c r="U198" s="235"/>
      <c r="V198" s="451">
        <f>(S197+V194)*V193</f>
        <v>0</v>
      </c>
      <c r="Y198" s="445">
        <f t="shared" si="2012"/>
        <v>0</v>
      </c>
      <c r="Z198" s="433"/>
      <c r="AA198" s="235"/>
      <c r="AB198" s="451">
        <f>(Y197+AB194)*AB193</f>
        <v>0</v>
      </c>
      <c r="AC198" s="235"/>
      <c r="AD198" s="235"/>
      <c r="AE198" s="445">
        <f t="shared" si="2013"/>
        <v>0</v>
      </c>
      <c r="AF198" s="433"/>
      <c r="AG198" s="235"/>
      <c r="AH198" s="451">
        <f>(AE197+AH194)*AH193</f>
        <v>0</v>
      </c>
      <c r="AK198" s="445">
        <f t="shared" si="2014"/>
        <v>0</v>
      </c>
      <c r="AL198" s="433"/>
      <c r="AM198" s="235"/>
      <c r="AN198" s="451">
        <f>(AK197+AN194)*AN193</f>
        <v>0</v>
      </c>
      <c r="AQ198" s="445">
        <f t="shared" si="2015"/>
        <v>0</v>
      </c>
      <c r="AR198" s="433"/>
      <c r="AS198" s="235"/>
      <c r="AT198" s="451">
        <f>(AQ197+AT194)*AT193</f>
        <v>0</v>
      </c>
      <c r="AW198" s="445">
        <f t="shared" si="2016"/>
        <v>0</v>
      </c>
      <c r="AX198" s="433"/>
      <c r="AY198" s="235"/>
      <c r="AZ198" s="451">
        <f>(AW197+AZ194)*AZ193</f>
        <v>0</v>
      </c>
      <c r="BA198" s="235"/>
      <c r="BB198" s="235"/>
      <c r="BC198" s="445">
        <f t="shared" si="2017"/>
        <v>0</v>
      </c>
      <c r="BD198" s="433"/>
      <c r="BE198" s="235"/>
      <c r="BF198" s="451">
        <f>(BC197+BF194)*BF193</f>
        <v>0</v>
      </c>
      <c r="BI198" s="445">
        <f t="shared" si="2018"/>
        <v>0</v>
      </c>
      <c r="BJ198" s="433"/>
      <c r="BK198" s="235"/>
      <c r="BL198" s="451">
        <f>(BI197+BL194)*BL193</f>
        <v>0</v>
      </c>
      <c r="BO198" s="445">
        <f t="shared" si="2019"/>
        <v>0</v>
      </c>
      <c r="BP198" s="433"/>
      <c r="BQ198" s="235"/>
      <c r="BR198" s="451">
        <f>(BO197+BR194)*BR193</f>
        <v>0</v>
      </c>
      <c r="BU198" s="445">
        <f t="shared" si="2020"/>
        <v>0</v>
      </c>
      <c r="BV198" s="433"/>
      <c r="BW198" s="235"/>
      <c r="BX198" s="451">
        <f>(BU197+BX194)*BX193</f>
        <v>0</v>
      </c>
      <c r="BZ198" s="433"/>
      <c r="CA198" s="445">
        <f t="shared" si="2021"/>
        <v>0</v>
      </c>
      <c r="CB198" s="433"/>
      <c r="CC198" s="235"/>
      <c r="CD198" s="451">
        <f>(CA197+CD194)*CD193</f>
        <v>0</v>
      </c>
      <c r="CG198" s="445">
        <f t="shared" si="2022"/>
        <v>0</v>
      </c>
      <c r="CH198" s="433"/>
      <c r="CJ198" s="451">
        <f>(CG197+CJ194)*CJ193</f>
        <v>0</v>
      </c>
      <c r="CL198" s="433"/>
    </row>
    <row r="199" ht="15">
      <c r="A199" s="445">
        <f>A176+A221</f>
        <v>0</v>
      </c>
      <c r="B199" s="433"/>
      <c r="D199" s="451">
        <f>(A198+D194)*D193</f>
        <v>0</v>
      </c>
      <c r="G199" s="445">
        <f t="shared" si="2009"/>
        <v>0</v>
      </c>
      <c r="I199" s="235"/>
      <c r="J199" s="451">
        <f>(G198+J194)*J193</f>
        <v>0</v>
      </c>
      <c r="K199" s="235"/>
      <c r="L199" s="235"/>
      <c r="M199" s="445">
        <f t="shared" si="2010"/>
        <v>0</v>
      </c>
      <c r="N199" s="433"/>
      <c r="O199" s="235"/>
      <c r="P199" s="451">
        <f>(M198+P194)*P193</f>
        <v>0</v>
      </c>
      <c r="Q199" s="235"/>
      <c r="R199" s="235"/>
      <c r="S199" s="445">
        <f t="shared" si="2011"/>
        <v>0</v>
      </c>
      <c r="T199" s="433"/>
      <c r="U199" s="235"/>
      <c r="V199" s="451">
        <f>(S198+V194)*V193</f>
        <v>0</v>
      </c>
      <c r="Y199" s="445">
        <f t="shared" si="2012"/>
        <v>0</v>
      </c>
      <c r="Z199" s="433"/>
      <c r="AA199" s="235"/>
      <c r="AB199" s="451">
        <f>(Y198+AB194)*AB193</f>
        <v>0</v>
      </c>
      <c r="AC199" s="235"/>
      <c r="AD199" s="235"/>
      <c r="AE199" s="445">
        <f t="shared" si="2013"/>
        <v>0</v>
      </c>
      <c r="AF199" s="433"/>
      <c r="AG199" s="235"/>
      <c r="AH199" s="451">
        <f>(AE198+AH194)*AH193</f>
        <v>0</v>
      </c>
      <c r="AK199" s="445">
        <f t="shared" si="2014"/>
        <v>0</v>
      </c>
      <c r="AL199" s="433"/>
      <c r="AM199" s="235"/>
      <c r="AN199" s="451">
        <f>(AK198+AN194)*AN193</f>
        <v>0</v>
      </c>
      <c r="AQ199" s="445">
        <f t="shared" si="2015"/>
        <v>0</v>
      </c>
      <c r="AR199" s="433"/>
      <c r="AS199" s="235"/>
      <c r="AT199" s="451">
        <f>(AQ198+AT194)*AT193</f>
        <v>0</v>
      </c>
      <c r="AW199" s="445">
        <f t="shared" si="2016"/>
        <v>0</v>
      </c>
      <c r="AX199" s="433"/>
      <c r="AY199" s="235"/>
      <c r="AZ199" s="451">
        <f>(AW198+AZ194)*AZ193</f>
        <v>0</v>
      </c>
      <c r="BA199" s="235"/>
      <c r="BB199" s="235"/>
      <c r="BC199" s="445">
        <f t="shared" si="2017"/>
        <v>0</v>
      </c>
      <c r="BD199" s="433"/>
      <c r="BE199" s="235"/>
      <c r="BF199" s="451">
        <f>(BC198+BF194)*BF193</f>
        <v>0</v>
      </c>
      <c r="BI199" s="445">
        <f t="shared" si="2018"/>
        <v>0</v>
      </c>
      <c r="BJ199" s="433"/>
      <c r="BK199" s="235"/>
      <c r="BL199" s="451">
        <f>(BI198+BL194)*BL193</f>
        <v>0</v>
      </c>
      <c r="BO199" s="445">
        <f t="shared" si="2019"/>
        <v>0</v>
      </c>
      <c r="BP199" s="433"/>
      <c r="BQ199" s="235"/>
      <c r="BR199" s="451">
        <f>(BO198+BR194)*BR193</f>
        <v>0</v>
      </c>
      <c r="BU199" s="445">
        <f t="shared" si="2020"/>
        <v>0</v>
      </c>
      <c r="BV199" s="433"/>
      <c r="BW199" s="235"/>
      <c r="BX199" s="451">
        <f>(BU198+BX194)*BX193</f>
        <v>0</v>
      </c>
      <c r="BZ199" s="433"/>
      <c r="CA199" s="445">
        <f t="shared" si="2021"/>
        <v>0</v>
      </c>
      <c r="CB199" s="433"/>
      <c r="CC199" s="235"/>
      <c r="CD199" s="451">
        <f>(CA198+CD194)*CD193</f>
        <v>0</v>
      </c>
      <c r="CG199" s="445">
        <f t="shared" si="2022"/>
        <v>0</v>
      </c>
      <c r="CH199" s="433"/>
      <c r="CJ199" s="451">
        <f>(CG198+CJ194)*CJ193</f>
        <v>0</v>
      </c>
      <c r="CL199" s="433"/>
    </row>
    <row r="200" ht="15">
      <c r="A200" s="445">
        <f>A177+A220</f>
        <v>0</v>
      </c>
      <c r="B200" s="433"/>
      <c r="D200" s="451">
        <f>(A199+D194)*D193</f>
        <v>0</v>
      </c>
      <c r="G200" s="445">
        <f t="shared" si="2009"/>
        <v>0</v>
      </c>
      <c r="I200" s="235"/>
      <c r="J200" s="451">
        <f>(G199+J194)*J193</f>
        <v>0</v>
      </c>
      <c r="K200" s="235"/>
      <c r="L200" s="235"/>
      <c r="M200" s="445">
        <f t="shared" si="2010"/>
        <v>0</v>
      </c>
      <c r="N200" s="433"/>
      <c r="O200" s="235"/>
      <c r="P200" s="451">
        <f>(M199+P194)*P193</f>
        <v>0</v>
      </c>
      <c r="Q200" s="235"/>
      <c r="R200" s="235"/>
      <c r="S200" s="445">
        <f t="shared" si="2011"/>
        <v>0</v>
      </c>
      <c r="T200" s="433"/>
      <c r="U200" s="235"/>
      <c r="V200" s="451">
        <f>(S199+V194)*V193</f>
        <v>0</v>
      </c>
      <c r="Y200" s="445">
        <f t="shared" si="2012"/>
        <v>0</v>
      </c>
      <c r="Z200" s="433"/>
      <c r="AA200" s="235"/>
      <c r="AB200" s="451">
        <f>(Y199+AB194)*AB193</f>
        <v>0</v>
      </c>
      <c r="AC200" s="235"/>
      <c r="AD200" s="235"/>
      <c r="AE200" s="445">
        <f t="shared" si="2013"/>
        <v>0</v>
      </c>
      <c r="AF200" s="433"/>
      <c r="AG200" s="235"/>
      <c r="AH200" s="451">
        <f>(AE199+AH194)*AH193</f>
        <v>0</v>
      </c>
      <c r="AK200" s="445">
        <f t="shared" si="2014"/>
        <v>0</v>
      </c>
      <c r="AL200" s="433"/>
      <c r="AM200" s="235"/>
      <c r="AN200" s="451">
        <f>(AK199+AN194)*AN193</f>
        <v>0</v>
      </c>
      <c r="AQ200" s="445">
        <f t="shared" si="2015"/>
        <v>0</v>
      </c>
      <c r="AR200" s="433"/>
      <c r="AS200" s="235"/>
      <c r="AT200" s="451">
        <f>(AQ199+AT194)*AT193</f>
        <v>0</v>
      </c>
      <c r="AW200" s="445">
        <f t="shared" si="2016"/>
        <v>0</v>
      </c>
      <c r="AX200" s="433"/>
      <c r="AY200" s="235"/>
      <c r="AZ200" s="451">
        <f>(AW199+AZ194)*AZ193</f>
        <v>0</v>
      </c>
      <c r="BA200" s="235"/>
      <c r="BB200" s="235"/>
      <c r="BC200" s="445">
        <f t="shared" si="2017"/>
        <v>0</v>
      </c>
      <c r="BD200" s="433"/>
      <c r="BE200" s="235"/>
      <c r="BF200" s="451">
        <f>(BC199+BF194)*BF193</f>
        <v>0</v>
      </c>
      <c r="BI200" s="445">
        <f t="shared" si="2018"/>
        <v>0</v>
      </c>
      <c r="BJ200" s="433"/>
      <c r="BK200" s="235"/>
      <c r="BL200" s="451">
        <f>(BI199+BL194)*BL193</f>
        <v>0</v>
      </c>
      <c r="BO200" s="445">
        <f t="shared" si="2019"/>
        <v>0</v>
      </c>
      <c r="BP200" s="433"/>
      <c r="BQ200" s="235"/>
      <c r="BR200" s="451">
        <f>(BO199+BR194)*BR193</f>
        <v>0</v>
      </c>
      <c r="BU200" s="445">
        <f t="shared" si="2020"/>
        <v>0</v>
      </c>
      <c r="BV200" s="433"/>
      <c r="BW200" s="235"/>
      <c r="BX200" s="451">
        <f>(BU199+BX194)*BX193</f>
        <v>0</v>
      </c>
      <c r="BZ200" s="433"/>
      <c r="CA200" s="445">
        <f t="shared" si="2021"/>
        <v>0</v>
      </c>
      <c r="CB200" s="433"/>
      <c r="CC200" s="235"/>
      <c r="CD200" s="451">
        <f>(CA199+CD194)*CD193</f>
        <v>0</v>
      </c>
      <c r="CG200" s="445">
        <f t="shared" si="2022"/>
        <v>0</v>
      </c>
      <c r="CH200" s="433"/>
      <c r="CJ200" s="451">
        <f>(CG199+CJ194)*CJ193</f>
        <v>0</v>
      </c>
      <c r="CL200" s="433"/>
    </row>
    <row r="201" ht="15">
      <c r="A201" s="445">
        <f>A178+A219</f>
        <v>0</v>
      </c>
      <c r="B201" s="433"/>
      <c r="D201" s="451">
        <f>(A200+D194)*D193</f>
        <v>0</v>
      </c>
      <c r="G201" s="445">
        <f t="shared" si="2009"/>
        <v>0</v>
      </c>
      <c r="I201" s="235"/>
      <c r="J201" s="451">
        <f>(G200+J194)*J193</f>
        <v>0</v>
      </c>
      <c r="K201" s="235"/>
      <c r="L201" s="235"/>
      <c r="M201" s="445">
        <f t="shared" si="2010"/>
        <v>0</v>
      </c>
      <c r="N201" s="433"/>
      <c r="O201" s="235"/>
      <c r="P201" s="451">
        <f>(M200+P194)*P193</f>
        <v>0</v>
      </c>
      <c r="Q201" s="235"/>
      <c r="R201" s="235"/>
      <c r="S201" s="445">
        <f t="shared" si="2011"/>
        <v>0</v>
      </c>
      <c r="T201" s="433"/>
      <c r="U201" s="235"/>
      <c r="V201" s="451">
        <f>(S200+V194)*V193</f>
        <v>0</v>
      </c>
      <c r="Y201" s="445">
        <f t="shared" si="2012"/>
        <v>0</v>
      </c>
      <c r="Z201" s="433"/>
      <c r="AA201" s="235"/>
      <c r="AB201" s="451">
        <f>(Y200+AB194)*AB193</f>
        <v>0</v>
      </c>
      <c r="AC201" s="235"/>
      <c r="AD201" s="235"/>
      <c r="AE201" s="445">
        <f t="shared" si="2013"/>
        <v>0</v>
      </c>
      <c r="AF201" s="433"/>
      <c r="AG201" s="235"/>
      <c r="AH201" s="451">
        <f>(AE200+AH194)*AH193</f>
        <v>0</v>
      </c>
      <c r="AK201" s="445">
        <f t="shared" si="2014"/>
        <v>0</v>
      </c>
      <c r="AL201" s="433"/>
      <c r="AM201" s="235"/>
      <c r="AN201" s="451">
        <f>(AK200+AN194)*AN193</f>
        <v>0</v>
      </c>
      <c r="AQ201" s="445">
        <f t="shared" si="2015"/>
        <v>0</v>
      </c>
      <c r="AR201" s="433"/>
      <c r="AS201" s="235"/>
      <c r="AT201" s="451">
        <f>(AQ200+AT194)*AT193</f>
        <v>0</v>
      </c>
      <c r="AW201" s="445">
        <f t="shared" si="2016"/>
        <v>0</v>
      </c>
      <c r="AX201" s="433"/>
      <c r="AY201" s="235"/>
      <c r="AZ201" s="451">
        <f>(AW200+AZ194)*AZ193</f>
        <v>0</v>
      </c>
      <c r="BA201" s="235"/>
      <c r="BB201" s="235"/>
      <c r="BC201" s="445">
        <f t="shared" si="2017"/>
        <v>0</v>
      </c>
      <c r="BD201" s="433"/>
      <c r="BE201" s="235"/>
      <c r="BF201" s="451">
        <f>(BC200+BF194)*BF193</f>
        <v>0</v>
      </c>
      <c r="BI201" s="445">
        <f t="shared" si="2018"/>
        <v>0</v>
      </c>
      <c r="BJ201" s="433"/>
      <c r="BK201" s="235"/>
      <c r="BL201" s="451">
        <f>(BI200+BL194)*BL193</f>
        <v>0</v>
      </c>
      <c r="BO201" s="445">
        <f t="shared" si="2019"/>
        <v>0</v>
      </c>
      <c r="BP201" s="433"/>
      <c r="BQ201" s="235"/>
      <c r="BR201" s="451">
        <f>(BO200+BR194)*BR193</f>
        <v>0</v>
      </c>
      <c r="BU201" s="445">
        <f t="shared" si="2020"/>
        <v>0</v>
      </c>
      <c r="BV201" s="433"/>
      <c r="BW201" s="235"/>
      <c r="BX201" s="451">
        <f>(BU200+BX194)*BX193</f>
        <v>0</v>
      </c>
      <c r="BZ201" s="433"/>
      <c r="CA201" s="445">
        <f t="shared" si="2021"/>
        <v>0</v>
      </c>
      <c r="CB201" s="433"/>
      <c r="CC201" s="235"/>
      <c r="CD201" s="451">
        <f>(CA200+CD194)*CD193</f>
        <v>0</v>
      </c>
      <c r="CG201" s="445">
        <f t="shared" si="2022"/>
        <v>0</v>
      </c>
      <c r="CH201" s="433"/>
      <c r="CJ201" s="451">
        <f>(CG200+CJ194)*CJ193</f>
        <v>0</v>
      </c>
      <c r="CL201" s="433"/>
    </row>
    <row r="202" ht="15">
      <c r="A202" s="445">
        <f>A179+A218</f>
        <v>0</v>
      </c>
      <c r="B202" s="433"/>
      <c r="D202" s="451">
        <f>(A201+D194)*D193</f>
        <v>0</v>
      </c>
      <c r="G202" s="445">
        <f t="shared" si="2009"/>
        <v>0</v>
      </c>
      <c r="I202" s="235"/>
      <c r="J202" s="451">
        <f>(G201+J194)*J193</f>
        <v>0</v>
      </c>
      <c r="K202" s="235"/>
      <c r="L202" s="235"/>
      <c r="M202" s="445">
        <f t="shared" si="2010"/>
        <v>0</v>
      </c>
      <c r="N202" s="433"/>
      <c r="O202" s="235"/>
      <c r="P202" s="451">
        <f>(M201+P194)*P193</f>
        <v>0</v>
      </c>
      <c r="Q202" s="235"/>
      <c r="R202" s="235"/>
      <c r="S202" s="445">
        <f t="shared" si="2011"/>
        <v>0</v>
      </c>
      <c r="T202" s="433"/>
      <c r="U202" s="235"/>
      <c r="V202" s="451">
        <f>(S201+V194)*V193</f>
        <v>0</v>
      </c>
      <c r="Y202" s="445">
        <f t="shared" si="2012"/>
        <v>0</v>
      </c>
      <c r="Z202" s="433"/>
      <c r="AA202" s="235"/>
      <c r="AB202" s="451">
        <f>(Y201+AB194)*AB193</f>
        <v>0</v>
      </c>
      <c r="AC202" s="235"/>
      <c r="AD202" s="235"/>
      <c r="AE202" s="445">
        <f t="shared" si="2013"/>
        <v>0</v>
      </c>
      <c r="AF202" s="433"/>
      <c r="AG202" s="235"/>
      <c r="AH202" s="451">
        <f>(AE201+AH194)*AH193</f>
        <v>0</v>
      </c>
      <c r="AK202" s="445">
        <f t="shared" si="2014"/>
        <v>0</v>
      </c>
      <c r="AL202" s="433"/>
      <c r="AM202" s="235"/>
      <c r="AN202" s="451">
        <f>(AK201+AN194)*AN193</f>
        <v>0</v>
      </c>
      <c r="AQ202" s="445">
        <f t="shared" si="2015"/>
        <v>0</v>
      </c>
      <c r="AR202" s="433"/>
      <c r="AS202" s="235"/>
      <c r="AT202" s="451">
        <f>(AQ201+AT194)*AT193</f>
        <v>0</v>
      </c>
      <c r="AW202" s="445">
        <f t="shared" si="2016"/>
        <v>0</v>
      </c>
      <c r="AX202" s="433"/>
      <c r="AY202" s="235"/>
      <c r="AZ202" s="451">
        <f>(AW201+AZ194)*AZ193</f>
        <v>0</v>
      </c>
      <c r="BA202" s="235"/>
      <c r="BB202" s="235"/>
      <c r="BC202" s="445">
        <f t="shared" si="2017"/>
        <v>0</v>
      </c>
      <c r="BD202" s="433"/>
      <c r="BE202" s="235"/>
      <c r="BF202" s="451">
        <f>(BC201+BF194)*BF193</f>
        <v>0</v>
      </c>
      <c r="BI202" s="445">
        <f t="shared" si="2018"/>
        <v>0</v>
      </c>
      <c r="BJ202" s="433"/>
      <c r="BK202" s="235"/>
      <c r="BL202" s="451">
        <f>(BI201+BL194)*BL193</f>
        <v>0</v>
      </c>
      <c r="BO202" s="445">
        <f t="shared" si="2019"/>
        <v>0</v>
      </c>
      <c r="BP202" s="433"/>
      <c r="BQ202" s="235"/>
      <c r="BR202" s="451">
        <f>(BO201+BR194)*BR193</f>
        <v>0</v>
      </c>
      <c r="BU202" s="445">
        <f t="shared" si="2020"/>
        <v>0</v>
      </c>
      <c r="BV202" s="433"/>
      <c r="BW202" s="235"/>
      <c r="BX202" s="451">
        <f>(BU201+BX194)*BX193</f>
        <v>0</v>
      </c>
      <c r="BZ202" s="433"/>
      <c r="CA202" s="445">
        <f t="shared" si="2021"/>
        <v>0</v>
      </c>
      <c r="CB202" s="433"/>
      <c r="CC202" s="235"/>
      <c r="CD202" s="451">
        <f>(CA201+CD194)*CD193</f>
        <v>0</v>
      </c>
      <c r="CG202" s="445">
        <f t="shared" si="2022"/>
        <v>0</v>
      </c>
      <c r="CH202" s="433"/>
      <c r="CJ202" s="451">
        <f>(CG201+CJ194)*CJ193</f>
        <v>0</v>
      </c>
      <c r="CL202" s="433"/>
    </row>
    <row r="203" ht="15">
      <c r="A203" s="445">
        <f>A180+A217</f>
        <v>0</v>
      </c>
      <c r="B203" s="433"/>
      <c r="D203" s="451">
        <f>(A202+D194)*D193</f>
        <v>0</v>
      </c>
      <c r="G203" s="445">
        <f t="shared" si="2009"/>
        <v>0</v>
      </c>
      <c r="I203" s="235"/>
      <c r="J203" s="451">
        <f>(G202+J194)*J193</f>
        <v>0</v>
      </c>
      <c r="K203" s="235"/>
      <c r="L203" s="235"/>
      <c r="M203" s="445">
        <f t="shared" si="2010"/>
        <v>0</v>
      </c>
      <c r="N203" s="417"/>
      <c r="O203" s="235"/>
      <c r="P203" s="451">
        <f>(M202+P194)*P193</f>
        <v>0</v>
      </c>
      <c r="Q203" s="235"/>
      <c r="R203" s="235"/>
      <c r="S203" s="445">
        <f t="shared" si="2011"/>
        <v>0</v>
      </c>
      <c r="T203" s="417"/>
      <c r="U203" s="235"/>
      <c r="V203" s="451">
        <f>(S202+V194)*V193</f>
        <v>0</v>
      </c>
      <c r="Y203" s="445">
        <f t="shared" si="2012"/>
        <v>0</v>
      </c>
      <c r="Z203" s="417"/>
      <c r="AA203" s="235"/>
      <c r="AB203" s="451">
        <f>(Y202+AB194)*AB193</f>
        <v>0</v>
      </c>
      <c r="AC203" s="235"/>
      <c r="AD203" s="235"/>
      <c r="AE203" s="445">
        <f t="shared" si="2013"/>
        <v>0</v>
      </c>
      <c r="AF203" s="417"/>
      <c r="AG203" s="235"/>
      <c r="AH203" s="451">
        <f>(AE202+AH194)*AH193</f>
        <v>0</v>
      </c>
      <c r="AK203" s="445">
        <f t="shared" si="2014"/>
        <v>0</v>
      </c>
      <c r="AL203" s="417"/>
      <c r="AM203" s="235"/>
      <c r="AN203" s="451">
        <f>(AK202+AN194)*AN193</f>
        <v>0</v>
      </c>
      <c r="AQ203" s="445">
        <f t="shared" si="2015"/>
        <v>0</v>
      </c>
      <c r="AR203" s="417"/>
      <c r="AS203" s="235"/>
      <c r="AT203" s="451">
        <f>(AQ202+AT194)*AT193</f>
        <v>0</v>
      </c>
      <c r="AW203" s="445">
        <f t="shared" si="2016"/>
        <v>0</v>
      </c>
      <c r="AX203" s="417"/>
      <c r="AY203" s="235"/>
      <c r="AZ203" s="451">
        <f>(AW202+AZ194)*AZ193</f>
        <v>0</v>
      </c>
      <c r="BA203" s="235"/>
      <c r="BB203" s="235"/>
      <c r="BC203" s="445">
        <f t="shared" si="2017"/>
        <v>0</v>
      </c>
      <c r="BD203" s="417"/>
      <c r="BE203" s="235"/>
      <c r="BF203" s="451">
        <f>(BC202+BF194)*BF193</f>
        <v>0</v>
      </c>
      <c r="BI203" s="445">
        <f t="shared" si="2018"/>
        <v>0</v>
      </c>
      <c r="BJ203" s="417"/>
      <c r="BK203" s="235"/>
      <c r="BL203" s="451">
        <f>(BI202+BL194)*BL193</f>
        <v>0</v>
      </c>
      <c r="BO203" s="445">
        <f t="shared" si="2019"/>
        <v>0</v>
      </c>
      <c r="BP203" s="417"/>
      <c r="BQ203" s="235"/>
      <c r="BR203" s="451">
        <f>(BO202+BR194)*BR193</f>
        <v>0</v>
      </c>
      <c r="BU203" s="445">
        <f t="shared" si="2020"/>
        <v>0</v>
      </c>
      <c r="BV203" s="417"/>
      <c r="BW203" s="235"/>
      <c r="BX203" s="451">
        <f>(BU202+BX194)*BX193</f>
        <v>0</v>
      </c>
      <c r="BZ203" s="433">
        <f>BW171+BX187+BX136</f>
        <v>0</v>
      </c>
      <c r="CA203" s="445">
        <f t="shared" si="2021"/>
        <v>0</v>
      </c>
      <c r="CB203" s="417"/>
      <c r="CC203" s="235"/>
      <c r="CD203" s="451">
        <f>(CA202+CD194)*CD193</f>
        <v>0</v>
      </c>
      <c r="CG203" s="445">
        <f t="shared" si="2022"/>
        <v>0</v>
      </c>
      <c r="CH203" s="417"/>
      <c r="CJ203" s="451">
        <f>(CG202+CJ194)*CJ193</f>
        <v>0</v>
      </c>
      <c r="CL203" s="433">
        <f>CI171+CJ187+CJ136</f>
        <v>0</v>
      </c>
    </row>
    <row r="204" ht="15">
      <c r="A204" s="445">
        <f>A181+A216</f>
        <v>0</v>
      </c>
      <c r="B204" s="433"/>
      <c r="D204" s="451">
        <f>(A203+D194)*D193</f>
        <v>0</v>
      </c>
      <c r="F204" s="417"/>
      <c r="G204" s="445">
        <f t="shared" si="2009"/>
        <v>0</v>
      </c>
      <c r="I204" s="235"/>
      <c r="J204" s="451">
        <f>(G203+J194)*J193</f>
        <v>0</v>
      </c>
      <c r="K204" s="235"/>
      <c r="L204" s="417"/>
      <c r="M204" s="445">
        <f t="shared" si="2010"/>
        <v>0</v>
      </c>
      <c r="N204" s="417"/>
      <c r="O204" s="235"/>
      <c r="P204" s="451">
        <f>(M203+P194)*P193</f>
        <v>0</v>
      </c>
      <c r="Q204" s="235"/>
      <c r="R204" s="417"/>
      <c r="S204" s="445">
        <f t="shared" si="2011"/>
        <v>0</v>
      </c>
      <c r="T204" s="417"/>
      <c r="U204" s="235"/>
      <c r="V204" s="451">
        <f>(S203+V194)*V193</f>
        <v>0</v>
      </c>
      <c r="X204" s="417"/>
      <c r="Y204" s="445">
        <f t="shared" si="2012"/>
        <v>0</v>
      </c>
      <c r="Z204" s="417"/>
      <c r="AA204" s="235"/>
      <c r="AB204" s="451">
        <f>(Y203+AB194)*AB193</f>
        <v>0</v>
      </c>
      <c r="AC204" s="235"/>
      <c r="AD204" s="417"/>
      <c r="AE204" s="445">
        <f t="shared" si="2013"/>
        <v>0</v>
      </c>
      <c r="AF204" s="417"/>
      <c r="AG204" s="235"/>
      <c r="AH204" s="451">
        <f>(AE203+AH194)*AH193</f>
        <v>0</v>
      </c>
      <c r="AJ204" s="417"/>
      <c r="AK204" s="445">
        <f t="shared" si="2014"/>
        <v>0</v>
      </c>
      <c r="AL204" s="417"/>
      <c r="AM204" s="235"/>
      <c r="AN204" s="451">
        <f>(AK203+AN194)*AN193</f>
        <v>0</v>
      </c>
      <c r="AP204" s="417"/>
      <c r="AQ204" s="445">
        <f t="shared" si="2015"/>
        <v>0</v>
      </c>
      <c r="AR204" s="417"/>
      <c r="AS204" s="235"/>
      <c r="AT204" s="451">
        <f>(AQ203+AT194)*AT193</f>
        <v>0</v>
      </c>
      <c r="AV204" s="417"/>
      <c r="AW204" s="445">
        <f t="shared" si="2016"/>
        <v>0</v>
      </c>
      <c r="AX204" s="417"/>
      <c r="AY204" s="235"/>
      <c r="AZ204" s="451">
        <f>(AW203+AZ194)*AZ193</f>
        <v>0</v>
      </c>
      <c r="BA204" s="235"/>
      <c r="BB204" s="417"/>
      <c r="BC204" s="445">
        <f t="shared" si="2017"/>
        <v>0</v>
      </c>
      <c r="BD204" s="417"/>
      <c r="BE204" s="235"/>
      <c r="BF204" s="451">
        <f>(BC203+BF194)*BF193</f>
        <v>0</v>
      </c>
      <c r="BH204" s="417"/>
      <c r="BI204" s="445">
        <f t="shared" si="2018"/>
        <v>0</v>
      </c>
      <c r="BJ204" s="417"/>
      <c r="BK204" s="235"/>
      <c r="BL204" s="451">
        <f>(BI203+BL194)*BL193</f>
        <v>0</v>
      </c>
      <c r="BN204" s="417"/>
      <c r="BO204" s="445">
        <f t="shared" si="2019"/>
        <v>0</v>
      </c>
      <c r="BP204" s="417"/>
      <c r="BQ204" s="235"/>
      <c r="BR204" s="451">
        <f>(BO203+BR194)*BR193</f>
        <v>0</v>
      </c>
      <c r="BT204" s="417"/>
      <c r="BU204" s="445">
        <f t="shared" si="2020"/>
        <v>0</v>
      </c>
      <c r="BV204" s="417"/>
      <c r="BW204" s="235"/>
      <c r="BX204" s="451">
        <f>(BU203+BX194)*BX193</f>
        <v>0</v>
      </c>
      <c r="BZ204" s="433"/>
      <c r="CA204" s="445">
        <f t="shared" si="2021"/>
        <v>0</v>
      </c>
      <c r="CB204" s="417"/>
      <c r="CC204" s="235"/>
      <c r="CD204" s="451">
        <f>(CA203+CD194)*CD193</f>
        <v>0</v>
      </c>
      <c r="CF204" s="417"/>
      <c r="CG204" s="445">
        <f t="shared" si="2022"/>
        <v>0</v>
      </c>
      <c r="CH204" s="417"/>
      <c r="CJ204" s="451">
        <f>(CG203+CJ194)*CJ193</f>
        <v>0</v>
      </c>
      <c r="CL204" s="433"/>
    </row>
    <row r="205" ht="15">
      <c r="A205" s="445">
        <f>A182+A215</f>
        <v>0</v>
      </c>
      <c r="B205" s="433"/>
      <c r="D205" s="451">
        <f>(A204+D194)*D193</f>
        <v>0</v>
      </c>
      <c r="F205" s="417"/>
      <c r="G205" s="445">
        <f t="shared" si="2009"/>
        <v>0</v>
      </c>
      <c r="I205" s="235"/>
      <c r="J205" s="451">
        <f>(G204+J194)*J193</f>
        <v>0</v>
      </c>
      <c r="K205" s="235"/>
      <c r="L205" s="417"/>
      <c r="M205" s="445">
        <f t="shared" si="2010"/>
        <v>0</v>
      </c>
      <c r="N205" s="417"/>
      <c r="O205" s="235"/>
      <c r="P205" s="451">
        <f>(M204+P194)*P193</f>
        <v>0</v>
      </c>
      <c r="Q205" s="235"/>
      <c r="R205" s="417"/>
      <c r="S205" s="445">
        <f t="shared" si="2011"/>
        <v>0</v>
      </c>
      <c r="T205" s="433"/>
      <c r="U205" s="235"/>
      <c r="V205" s="451">
        <f>(S204+V194)*V193</f>
        <v>0</v>
      </c>
      <c r="X205" s="417"/>
      <c r="Y205" s="445">
        <f t="shared" si="2012"/>
        <v>0</v>
      </c>
      <c r="Z205" s="433"/>
      <c r="AA205" s="235"/>
      <c r="AB205" s="451">
        <f>(Y204+AB194)*AB193</f>
        <v>0</v>
      </c>
      <c r="AC205" s="235"/>
      <c r="AD205" s="417"/>
      <c r="AE205" s="445">
        <f t="shared" si="2013"/>
        <v>0</v>
      </c>
      <c r="AF205" s="433"/>
      <c r="AG205" s="235"/>
      <c r="AH205" s="451">
        <f>(AE204+AH194)*AH193</f>
        <v>0</v>
      </c>
      <c r="AJ205" s="417"/>
      <c r="AK205" s="445">
        <f t="shared" si="2014"/>
        <v>0</v>
      </c>
      <c r="AL205" s="433"/>
      <c r="AM205" s="235"/>
      <c r="AN205" s="451">
        <f>(AK204+AN194)*AN193</f>
        <v>0</v>
      </c>
      <c r="AP205" s="417"/>
      <c r="AQ205" s="445">
        <f t="shared" si="2015"/>
        <v>0</v>
      </c>
      <c r="AR205" s="433"/>
      <c r="AS205" s="235"/>
      <c r="AT205" s="451">
        <f>(AQ204+AT194)*AT193</f>
        <v>0</v>
      </c>
      <c r="AV205" s="417"/>
      <c r="AW205" s="445">
        <f t="shared" si="2016"/>
        <v>0</v>
      </c>
      <c r="AX205" s="433"/>
      <c r="AY205" s="235"/>
      <c r="AZ205" s="451">
        <f>(AW204+AZ194)*AZ193</f>
        <v>0</v>
      </c>
      <c r="BA205" s="235"/>
      <c r="BB205" s="417"/>
      <c r="BC205" s="445">
        <f t="shared" si="2017"/>
        <v>0</v>
      </c>
      <c r="BD205" s="433"/>
      <c r="BE205" s="235"/>
      <c r="BF205" s="451">
        <f>(BC204+BF194)*BF193</f>
        <v>0</v>
      </c>
      <c r="BH205" s="417"/>
      <c r="BI205" s="445">
        <f t="shared" si="2018"/>
        <v>0</v>
      </c>
      <c r="BJ205" s="433"/>
      <c r="BK205" s="235"/>
      <c r="BL205" s="451">
        <f>(BI204+BL194)*BL193</f>
        <v>0</v>
      </c>
      <c r="BN205" s="417"/>
      <c r="BO205" s="445">
        <f t="shared" si="2019"/>
        <v>0</v>
      </c>
      <c r="BP205" s="433"/>
      <c r="BQ205" s="235"/>
      <c r="BR205" s="451">
        <f>(BO204+BR194)*BR193</f>
        <v>0</v>
      </c>
      <c r="BT205" s="417"/>
      <c r="BU205" s="445">
        <f t="shared" si="2020"/>
        <v>0</v>
      </c>
      <c r="BV205" s="433"/>
      <c r="BW205" s="235"/>
      <c r="BX205" s="451">
        <f>(BU204+BX194)*BX193</f>
        <v>0</v>
      </c>
      <c r="BZ205" s="433"/>
      <c r="CA205" s="445">
        <f t="shared" si="2021"/>
        <v>0</v>
      </c>
      <c r="CB205" s="433"/>
      <c r="CC205" s="235"/>
      <c r="CD205" s="451">
        <f>(CA204+CD194)*CD193</f>
        <v>0</v>
      </c>
      <c r="CF205" s="417"/>
      <c r="CG205" s="445">
        <f t="shared" si="2022"/>
        <v>0</v>
      </c>
      <c r="CH205" s="433"/>
      <c r="CJ205" s="451">
        <f>(CG204+CJ194)*CJ193</f>
        <v>0</v>
      </c>
      <c r="CL205" s="433"/>
    </row>
    <row r="206" ht="15">
      <c r="A206" s="445">
        <f>A183+A214</f>
        <v>0</v>
      </c>
      <c r="B206" s="433"/>
      <c r="D206" s="451">
        <f>(A205+D194)*D193</f>
        <v>0</v>
      </c>
      <c r="F206" s="417"/>
      <c r="G206" s="445">
        <f t="shared" si="2009"/>
        <v>0</v>
      </c>
      <c r="I206" s="235"/>
      <c r="J206" s="451">
        <f>(G205+J194)*J193</f>
        <v>0</v>
      </c>
      <c r="K206" s="235"/>
      <c r="L206" s="417"/>
      <c r="M206" s="445">
        <f t="shared" si="2010"/>
        <v>0</v>
      </c>
      <c r="N206" s="417"/>
      <c r="O206" s="235"/>
      <c r="P206" s="451">
        <f>(M205+P194)*P193</f>
        <v>0</v>
      </c>
      <c r="Q206" s="235"/>
      <c r="R206" s="417"/>
      <c r="S206" s="445">
        <f t="shared" si="2011"/>
        <v>0</v>
      </c>
      <c r="T206" s="433"/>
      <c r="U206" s="235"/>
      <c r="V206" s="451">
        <f>(S205+V194)*V193</f>
        <v>0</v>
      </c>
      <c r="X206" s="417"/>
      <c r="Y206" s="445">
        <f t="shared" si="2012"/>
        <v>0</v>
      </c>
      <c r="Z206" s="433"/>
      <c r="AA206" s="235"/>
      <c r="AB206" s="451">
        <f>(Y205+AB194)*AB193</f>
        <v>0</v>
      </c>
      <c r="AC206" s="235"/>
      <c r="AD206" s="417"/>
      <c r="AE206" s="445">
        <f t="shared" si="2013"/>
        <v>0</v>
      </c>
      <c r="AF206" s="433"/>
      <c r="AG206" s="235"/>
      <c r="AH206" s="451">
        <f>(AE205+AH194)*AH193</f>
        <v>0</v>
      </c>
      <c r="AJ206" s="417"/>
      <c r="AK206" s="445">
        <f t="shared" si="2014"/>
        <v>0</v>
      </c>
      <c r="AL206" s="433"/>
      <c r="AM206" s="235"/>
      <c r="AN206" s="451">
        <f>(AK205+AN194)*AN193</f>
        <v>0</v>
      </c>
      <c r="AP206" s="417"/>
      <c r="AQ206" s="445">
        <f t="shared" si="2015"/>
        <v>0</v>
      </c>
      <c r="AR206" s="433"/>
      <c r="AS206" s="235"/>
      <c r="AT206" s="451">
        <f>(AQ205+AT194)*AT193</f>
        <v>0</v>
      </c>
      <c r="AV206" s="417"/>
      <c r="AW206" s="445">
        <f t="shared" si="2016"/>
        <v>0</v>
      </c>
      <c r="AX206" s="433"/>
      <c r="AY206" s="235"/>
      <c r="AZ206" s="451">
        <f>(AW205+AZ194)*AZ193</f>
        <v>0</v>
      </c>
      <c r="BA206" s="235"/>
      <c r="BB206" s="417"/>
      <c r="BC206" s="445">
        <f t="shared" si="2017"/>
        <v>0</v>
      </c>
      <c r="BD206" s="433"/>
      <c r="BE206" s="235"/>
      <c r="BF206" s="451">
        <f>(BC205+BF194)*BF193</f>
        <v>0</v>
      </c>
      <c r="BH206" s="417"/>
      <c r="BI206" s="445">
        <f t="shared" si="2018"/>
        <v>0</v>
      </c>
      <c r="BJ206" s="433"/>
      <c r="BK206" s="235"/>
      <c r="BL206" s="451">
        <f>(BI205+BL194)*BL193</f>
        <v>0</v>
      </c>
      <c r="BN206" s="417"/>
      <c r="BO206" s="445">
        <f t="shared" si="2019"/>
        <v>0</v>
      </c>
      <c r="BP206" s="433"/>
      <c r="BQ206" s="235"/>
      <c r="BR206" s="451">
        <f>(BO205+BR194)*BR193</f>
        <v>0</v>
      </c>
      <c r="BT206" s="417"/>
      <c r="BU206" s="445">
        <f t="shared" si="2020"/>
        <v>0</v>
      </c>
      <c r="BV206" s="433"/>
      <c r="BW206" s="235"/>
      <c r="BX206" s="451">
        <f>(BU205+BX194)*BX193</f>
        <v>0</v>
      </c>
      <c r="BZ206" s="433"/>
      <c r="CA206" s="445">
        <f t="shared" si="2021"/>
        <v>0</v>
      </c>
      <c r="CB206" s="433"/>
      <c r="CC206" s="235"/>
      <c r="CD206" s="451">
        <f>(CA205+CD194)*CD193</f>
        <v>0</v>
      </c>
      <c r="CF206" s="417"/>
      <c r="CG206" s="445">
        <f t="shared" si="2022"/>
        <v>0</v>
      </c>
      <c r="CH206" s="433"/>
      <c r="CJ206" s="451">
        <f>(CG205+CJ194)*CJ193</f>
        <v>0</v>
      </c>
      <c r="CL206" s="433"/>
    </row>
    <row r="207" ht="15">
      <c r="A207" s="445">
        <f>A184+A213</f>
        <v>0</v>
      </c>
      <c r="B207" s="433"/>
      <c r="D207" s="451">
        <f>(A206+D194)*D193</f>
        <v>0</v>
      </c>
      <c r="F207" s="417"/>
      <c r="G207" s="445">
        <f t="shared" si="2009"/>
        <v>0</v>
      </c>
      <c r="H207" s="417"/>
      <c r="I207" s="235"/>
      <c r="J207" s="451">
        <f>(G206+J194)*J193</f>
        <v>0</v>
      </c>
      <c r="K207" s="235"/>
      <c r="L207" s="417"/>
      <c r="M207" s="445">
        <f t="shared" si="2010"/>
        <v>0</v>
      </c>
      <c r="N207" s="417"/>
      <c r="O207" s="235"/>
      <c r="P207" s="451">
        <f>(M206+P194)*P193</f>
        <v>0</v>
      </c>
      <c r="Q207" s="235"/>
      <c r="R207" s="417"/>
      <c r="S207" s="445">
        <f t="shared" si="2011"/>
        <v>0</v>
      </c>
      <c r="T207" s="433"/>
      <c r="U207" s="235"/>
      <c r="V207" s="451">
        <f>(S206+V194)*V193</f>
        <v>0</v>
      </c>
      <c r="X207" s="417"/>
      <c r="Y207" s="445">
        <f t="shared" si="2012"/>
        <v>0</v>
      </c>
      <c r="Z207" s="433"/>
      <c r="AA207" s="235"/>
      <c r="AB207" s="451">
        <f>(Y206+AB194)*AB193</f>
        <v>0</v>
      </c>
      <c r="AC207" s="235"/>
      <c r="AD207" s="417"/>
      <c r="AE207" s="445">
        <f t="shared" si="2013"/>
        <v>0</v>
      </c>
      <c r="AF207" s="433"/>
      <c r="AG207" s="235"/>
      <c r="AH207" s="451">
        <f>(AE206+AH194)*AH193</f>
        <v>0</v>
      </c>
      <c r="AJ207" s="417"/>
      <c r="AK207" s="445">
        <f t="shared" si="2014"/>
        <v>0</v>
      </c>
      <c r="AL207" s="433"/>
      <c r="AM207" s="235"/>
      <c r="AN207" s="451">
        <f>(AK206+AN194)*AN193</f>
        <v>0</v>
      </c>
      <c r="AP207" s="417"/>
      <c r="AQ207" s="445">
        <f t="shared" si="2015"/>
        <v>0</v>
      </c>
      <c r="AR207" s="433"/>
      <c r="AS207" s="235"/>
      <c r="AT207" s="451">
        <f>(AQ206+AT194)*AT193</f>
        <v>0</v>
      </c>
      <c r="AV207" s="417"/>
      <c r="AW207" s="445">
        <f t="shared" si="2016"/>
        <v>0</v>
      </c>
      <c r="AX207" s="433"/>
      <c r="AY207" s="235"/>
      <c r="AZ207" s="451">
        <f>(AW206+AZ194)*AZ193</f>
        <v>0</v>
      </c>
      <c r="BA207" s="235"/>
      <c r="BB207" s="417"/>
      <c r="BC207" s="445">
        <f t="shared" si="2017"/>
        <v>0</v>
      </c>
      <c r="BD207" s="433"/>
      <c r="BE207" s="235"/>
      <c r="BF207" s="451">
        <f>(BC206+BF194)*BF193</f>
        <v>0</v>
      </c>
      <c r="BH207" s="417"/>
      <c r="BI207" s="445">
        <f t="shared" si="2018"/>
        <v>0</v>
      </c>
      <c r="BJ207" s="433"/>
      <c r="BK207" s="235"/>
      <c r="BL207" s="451">
        <f>(BI206+BL194)*BL193</f>
        <v>0</v>
      </c>
      <c r="BN207" s="417"/>
      <c r="BO207" s="445">
        <f t="shared" si="2019"/>
        <v>0</v>
      </c>
      <c r="BP207" s="433"/>
      <c r="BQ207" s="235"/>
      <c r="BR207" s="451">
        <f>(BO206+BR194)*BR193</f>
        <v>0</v>
      </c>
      <c r="BT207" s="417"/>
      <c r="BU207" s="445">
        <f t="shared" si="2020"/>
        <v>0</v>
      </c>
      <c r="BV207" s="433"/>
      <c r="BW207" s="235"/>
      <c r="BX207" s="451">
        <f>(BU206+BX194)*BX193</f>
        <v>0</v>
      </c>
      <c r="BZ207" s="433"/>
      <c r="CA207" s="445">
        <f t="shared" si="2021"/>
        <v>0</v>
      </c>
      <c r="CB207" s="433"/>
      <c r="CC207" s="235"/>
      <c r="CD207" s="451">
        <f>(CA206+CD194)*CD193</f>
        <v>0</v>
      </c>
      <c r="CF207" s="417"/>
      <c r="CG207" s="445">
        <f t="shared" si="2022"/>
        <v>0</v>
      </c>
      <c r="CH207" s="433"/>
      <c r="CJ207" s="451">
        <f>(CG206+CJ194)*CJ193</f>
        <v>0</v>
      </c>
      <c r="CL207" s="433"/>
    </row>
    <row r="208" ht="15">
      <c r="A208" s="445">
        <f>A185+A212</f>
        <v>0</v>
      </c>
      <c r="B208" s="433"/>
      <c r="D208" s="451">
        <f>(A207+D194)*D193</f>
        <v>0</v>
      </c>
      <c r="F208" s="417"/>
      <c r="G208" s="445">
        <f t="shared" si="2009"/>
        <v>0</v>
      </c>
      <c r="H208" s="417"/>
      <c r="I208" s="235"/>
      <c r="J208" s="451">
        <f>(G207+J194)*J193</f>
        <v>0</v>
      </c>
      <c r="K208" s="235"/>
      <c r="L208" s="417"/>
      <c r="M208" s="445">
        <f t="shared" si="2010"/>
        <v>0</v>
      </c>
      <c r="N208" s="417"/>
      <c r="O208" s="235"/>
      <c r="P208" s="451">
        <f>(M207+P194)*P193</f>
        <v>0</v>
      </c>
      <c r="Q208" s="235"/>
      <c r="R208" s="417"/>
      <c r="S208" s="445">
        <f t="shared" si="2011"/>
        <v>0</v>
      </c>
      <c r="T208" s="433"/>
      <c r="U208" s="235"/>
      <c r="V208" s="451">
        <f>(S207+V194)*V193</f>
        <v>0</v>
      </c>
      <c r="X208" s="417"/>
      <c r="Y208" s="445">
        <f t="shared" si="2012"/>
        <v>0</v>
      </c>
      <c r="Z208" s="433"/>
      <c r="AA208" s="235"/>
      <c r="AB208" s="451">
        <f>(Y207+AB194)*AB193</f>
        <v>0</v>
      </c>
      <c r="AC208" s="235"/>
      <c r="AD208" s="417"/>
      <c r="AE208" s="445">
        <f t="shared" si="2013"/>
        <v>0</v>
      </c>
      <c r="AF208" s="433"/>
      <c r="AG208" s="235"/>
      <c r="AH208" s="451">
        <f>(AE207+AH194)*AH193</f>
        <v>0</v>
      </c>
      <c r="AJ208" s="417"/>
      <c r="AK208" s="445">
        <f t="shared" si="2014"/>
        <v>0</v>
      </c>
      <c r="AL208" s="433"/>
      <c r="AM208" s="235"/>
      <c r="AN208" s="451">
        <f>(AK207+AN194)*AN193</f>
        <v>0</v>
      </c>
      <c r="AP208" s="417"/>
      <c r="AQ208" s="445">
        <f t="shared" si="2015"/>
        <v>0</v>
      </c>
      <c r="AR208" s="433"/>
      <c r="AS208" s="235"/>
      <c r="AT208" s="451">
        <f>(AQ207+AT194)*AT193</f>
        <v>0</v>
      </c>
      <c r="AV208" s="417"/>
      <c r="AW208" s="445">
        <f t="shared" si="2016"/>
        <v>0</v>
      </c>
      <c r="AX208" s="433"/>
      <c r="AY208" s="235"/>
      <c r="AZ208" s="451">
        <f>(AW207+AZ194)*AZ193</f>
        <v>0</v>
      </c>
      <c r="BA208" s="235"/>
      <c r="BB208" s="417"/>
      <c r="BC208" s="445">
        <f t="shared" si="2017"/>
        <v>0</v>
      </c>
      <c r="BD208" s="433"/>
      <c r="BE208" s="235"/>
      <c r="BF208" s="451">
        <f>(BC207+BF194)*BF193</f>
        <v>0</v>
      </c>
      <c r="BH208" s="417"/>
      <c r="BI208" s="445">
        <f t="shared" si="2018"/>
        <v>0</v>
      </c>
      <c r="BJ208" s="433"/>
      <c r="BK208" s="235"/>
      <c r="BL208" s="451">
        <f>(BI207+BL194)*BL193</f>
        <v>0</v>
      </c>
      <c r="BN208" s="417"/>
      <c r="BO208" s="445">
        <f t="shared" si="2019"/>
        <v>0</v>
      </c>
      <c r="BP208" s="433"/>
      <c r="BQ208" s="235"/>
      <c r="BR208" s="451">
        <f>(BO207+BR194)*BR193</f>
        <v>0</v>
      </c>
      <c r="BT208" s="417"/>
      <c r="BU208" s="445">
        <f t="shared" si="2020"/>
        <v>0</v>
      </c>
      <c r="BV208" s="433"/>
      <c r="BW208" s="235"/>
      <c r="BX208" s="451">
        <f>(BU207+BX194)*BX193</f>
        <v>0</v>
      </c>
      <c r="BZ208" s="433"/>
      <c r="CA208" s="445">
        <f t="shared" si="2021"/>
        <v>0</v>
      </c>
      <c r="CB208" s="433"/>
      <c r="CC208" s="235"/>
      <c r="CD208" s="451">
        <f>(CA207+CD194)*CD193</f>
        <v>0</v>
      </c>
      <c r="CF208" s="417"/>
      <c r="CG208" s="445">
        <f t="shared" si="2022"/>
        <v>0</v>
      </c>
      <c r="CH208" s="433"/>
      <c r="CJ208" s="451">
        <f>(CG207+CJ194)*CJ193</f>
        <v>0</v>
      </c>
      <c r="CL208" s="433"/>
    </row>
    <row r="209" ht="15">
      <c r="A209" s="445">
        <f>A186+A211</f>
        <v>0</v>
      </c>
      <c r="B209" s="433"/>
      <c r="D209" s="452">
        <f>(A208+D194)*D193</f>
        <v>0</v>
      </c>
      <c r="F209" s="417"/>
      <c r="G209" s="445">
        <f t="shared" si="2009"/>
        <v>0</v>
      </c>
      <c r="H209" s="417"/>
      <c r="I209" s="235"/>
      <c r="J209" s="452">
        <f>(G208+J194)*J193</f>
        <v>0</v>
      </c>
      <c r="K209" s="235"/>
      <c r="L209" s="417"/>
      <c r="M209" s="445">
        <f t="shared" si="2010"/>
        <v>0</v>
      </c>
      <c r="N209" s="417"/>
      <c r="O209" s="235"/>
      <c r="P209" s="452">
        <f>(M208+P194)*P193</f>
        <v>0</v>
      </c>
      <c r="Q209" s="235"/>
      <c r="R209" s="417"/>
      <c r="S209" s="445">
        <f t="shared" si="2011"/>
        <v>0</v>
      </c>
      <c r="T209" s="433"/>
      <c r="U209" s="235"/>
      <c r="V209" s="452">
        <f>(S208+V194)*V193</f>
        <v>0</v>
      </c>
      <c r="X209" s="417"/>
      <c r="Y209" s="445">
        <f t="shared" si="2012"/>
        <v>0</v>
      </c>
      <c r="Z209" s="433"/>
      <c r="AA209" s="235"/>
      <c r="AB209" s="452">
        <f>(Y208+AB194)*AB193</f>
        <v>0</v>
      </c>
      <c r="AC209" s="235"/>
      <c r="AD209" s="417"/>
      <c r="AE209" s="445">
        <f t="shared" si="2013"/>
        <v>0</v>
      </c>
      <c r="AF209" s="433"/>
      <c r="AG209" s="235"/>
      <c r="AH209" s="452">
        <f>(AE208+AH194)*AH193</f>
        <v>0</v>
      </c>
      <c r="AJ209" s="417"/>
      <c r="AK209" s="445">
        <f t="shared" si="2014"/>
        <v>0</v>
      </c>
      <c r="AL209" s="433"/>
      <c r="AM209" s="235"/>
      <c r="AN209" s="452">
        <f>(AK208+AN194)*AN193</f>
        <v>0</v>
      </c>
      <c r="AP209" s="417"/>
      <c r="AQ209" s="445">
        <f t="shared" si="2015"/>
        <v>0</v>
      </c>
      <c r="AR209" s="433"/>
      <c r="AS209" s="235"/>
      <c r="AT209" s="452">
        <f>(AQ208+AT194)*AT193</f>
        <v>0</v>
      </c>
      <c r="AV209" s="417"/>
      <c r="AW209" s="445">
        <f t="shared" si="2016"/>
        <v>0</v>
      </c>
      <c r="AX209" s="433"/>
      <c r="AY209" s="235"/>
      <c r="AZ209" s="452">
        <f>(AW208+AZ194)*AZ193</f>
        <v>0</v>
      </c>
      <c r="BA209" s="235"/>
      <c r="BB209" s="417"/>
      <c r="BC209" s="445">
        <f t="shared" si="2017"/>
        <v>0</v>
      </c>
      <c r="BD209" s="433"/>
      <c r="BE209" s="235"/>
      <c r="BF209" s="452">
        <f>(BC208+BF194)*BF193</f>
        <v>0</v>
      </c>
      <c r="BH209" s="417"/>
      <c r="BI209" s="445">
        <f t="shared" si="2018"/>
        <v>0</v>
      </c>
      <c r="BJ209" s="433"/>
      <c r="BK209" s="235"/>
      <c r="BL209" s="452">
        <f>(BI208+BL194)*BL193</f>
        <v>0</v>
      </c>
      <c r="BN209" s="417"/>
      <c r="BO209" s="445">
        <f t="shared" si="2019"/>
        <v>0</v>
      </c>
      <c r="BP209" s="433"/>
      <c r="BQ209" s="235"/>
      <c r="BR209" s="452">
        <f>(BO208+BR194)*BR193</f>
        <v>0</v>
      </c>
      <c r="BT209" s="417"/>
      <c r="BU209" s="445">
        <f t="shared" si="2020"/>
        <v>0</v>
      </c>
      <c r="BV209" s="433"/>
      <c r="BW209" s="235"/>
      <c r="BX209" s="452">
        <f>(BU208+BX194)*BX193</f>
        <v>0</v>
      </c>
      <c r="BZ209" s="433"/>
      <c r="CA209" s="445">
        <f t="shared" si="2021"/>
        <v>0</v>
      </c>
      <c r="CB209" s="433"/>
      <c r="CC209" s="235"/>
      <c r="CD209" s="452">
        <f>(CA208+CD194)*CD193</f>
        <v>0</v>
      </c>
      <c r="CF209" s="417"/>
      <c r="CG209" s="445">
        <f t="shared" si="2022"/>
        <v>0</v>
      </c>
      <c r="CH209" s="433"/>
      <c r="CJ209" s="452">
        <f>(CG208+CJ194)*CJ193</f>
        <v>0</v>
      </c>
      <c r="CL209" s="433"/>
    </row>
    <row r="210" ht="15">
      <c r="A210" s="445"/>
      <c r="B210" s="433"/>
      <c r="C210" s="417"/>
      <c r="D210" s="453">
        <f>D226+(2*D211)+D209+D186</f>
        <v>0</v>
      </c>
      <c r="F210" s="417"/>
      <c r="G210" s="417"/>
      <c r="H210" s="417"/>
      <c r="I210" s="417"/>
      <c r="J210" s="494">
        <f>J226+(2*J211)+J209+J186</f>
        <v>0</v>
      </c>
      <c r="K210" s="235"/>
      <c r="L210" s="417"/>
      <c r="M210" s="417"/>
      <c r="N210" s="433"/>
      <c r="O210" s="417"/>
      <c r="P210" s="453">
        <f>P226+(2*P211)+P209+P186</f>
        <v>0</v>
      </c>
      <c r="R210" s="417"/>
      <c r="S210" s="417"/>
      <c r="T210" s="417"/>
      <c r="U210" s="417"/>
      <c r="V210" s="453">
        <f>V226+(2*V211)+V209+V186</f>
        <v>0</v>
      </c>
      <c r="X210" s="417"/>
      <c r="Y210" s="417"/>
      <c r="Z210" s="433"/>
      <c r="AA210" s="417"/>
      <c r="AB210" s="453">
        <f>AB226+(2*AB211)+AB209+AB186</f>
        <v>0</v>
      </c>
      <c r="AD210" s="417"/>
      <c r="AE210" s="417"/>
      <c r="AF210" s="417"/>
      <c r="AG210" s="417"/>
      <c r="AH210" s="453">
        <f>AH226+(2*AH211)+AH209+AH186</f>
        <v>0</v>
      </c>
      <c r="AJ210" s="417"/>
      <c r="AK210" s="417"/>
      <c r="AL210" s="433"/>
      <c r="AM210" s="417"/>
      <c r="AN210" s="453">
        <f>AN226+(2*AN211)+AN209+AN186</f>
        <v>0</v>
      </c>
      <c r="AP210" s="417"/>
      <c r="AQ210" s="417"/>
      <c r="AR210" s="433"/>
      <c r="AS210" s="417"/>
      <c r="AT210" s="453">
        <f>AT226+(2*AT211)+AT209+AT186</f>
        <v>0</v>
      </c>
      <c r="AV210" s="417"/>
      <c r="AW210" s="417"/>
      <c r="AX210" s="433"/>
      <c r="AY210" s="417"/>
      <c r="AZ210" s="453">
        <f>AZ226+(2*AZ211)+AZ209+AZ186</f>
        <v>0</v>
      </c>
      <c r="BB210" s="417"/>
      <c r="BC210" s="417"/>
      <c r="BD210" s="417"/>
      <c r="BE210" s="417"/>
      <c r="BF210" s="453">
        <f>BF226+(2*BF211)+BF209+BF186</f>
        <v>0</v>
      </c>
      <c r="BH210" s="417"/>
      <c r="BI210" s="417"/>
      <c r="BJ210" s="433"/>
      <c r="BK210" s="417"/>
      <c r="BL210" s="453">
        <f>BL226+(2*BL211)+BL209+BL186</f>
        <v>0</v>
      </c>
      <c r="BN210" s="417"/>
      <c r="BO210" s="417"/>
      <c r="BP210" s="433"/>
      <c r="BQ210" s="417"/>
      <c r="BR210" s="453">
        <f>BR226+(2*BR211)+BR209+BR186</f>
        <v>0</v>
      </c>
      <c r="BT210" s="417"/>
      <c r="BU210" s="417"/>
      <c r="BV210" s="433"/>
      <c r="BW210" s="417"/>
      <c r="BX210" s="453">
        <f>BX226+(2*BX211)+BX209+BX186</f>
        <v>0</v>
      </c>
      <c r="BZ210" s="433"/>
      <c r="CA210" s="417"/>
      <c r="CB210" s="433"/>
      <c r="CC210" s="417"/>
      <c r="CD210" s="453">
        <f>CD226+(2*CD211)+CD209+CD186</f>
        <v>0</v>
      </c>
      <c r="CF210" s="417"/>
      <c r="CG210" s="417"/>
      <c r="CH210" s="433"/>
      <c r="CI210" s="417"/>
      <c r="CJ210" s="453">
        <f>CJ226+(2*CJ211)+CJ209+CJ186</f>
        <v>0</v>
      </c>
      <c r="CL210" s="433"/>
    </row>
    <row r="211" ht="15">
      <c r="A211" s="445">
        <f t="shared" ref="A211:A260" si="2023">SUM(D211:CY211)</f>
        <v>0</v>
      </c>
      <c r="B211" s="433"/>
      <c r="C211" s="417"/>
      <c r="D211" s="454">
        <f>(D228+D286+I244+D185+D209+D283)*D227</f>
        <v>0</v>
      </c>
      <c r="F211" s="417"/>
      <c r="G211" s="417"/>
      <c r="H211" s="417"/>
      <c r="I211" s="417"/>
      <c r="J211" s="495">
        <f>(J228+E243+J286+O243+J283+J209+J185)*J227</f>
        <v>0</v>
      </c>
      <c r="K211" s="235"/>
      <c r="L211" s="417"/>
      <c r="M211" s="417"/>
      <c r="N211" s="433"/>
      <c r="O211" s="417"/>
      <c r="P211" s="454">
        <f>(P228+P286+K244+P283+P209+P185+U243)*P227</f>
        <v>0</v>
      </c>
      <c r="R211" s="417"/>
      <c r="S211" s="417"/>
      <c r="T211" s="417"/>
      <c r="U211" s="417"/>
      <c r="V211" s="454">
        <f>(V228+V286+Q244+V283+V209+V185+AA243)*V227</f>
        <v>0</v>
      </c>
      <c r="X211" s="417"/>
      <c r="Y211" s="417"/>
      <c r="Z211" s="433"/>
      <c r="AA211" s="417"/>
      <c r="AB211" s="454">
        <f>(AB228+AB286+W244+AB283+AB209+AB185+AG243)*AB227</f>
        <v>0</v>
      </c>
      <c r="AD211" s="417"/>
      <c r="AE211" s="417"/>
      <c r="AF211" s="417"/>
      <c r="AG211" s="417"/>
      <c r="AH211" s="454">
        <f>(AH228+AH286+AC244+AH283+AH209+AH185+AM243)*AH227</f>
        <v>0</v>
      </c>
      <c r="AJ211" s="417"/>
      <c r="AK211" s="417"/>
      <c r="AL211" s="433"/>
      <c r="AM211" s="417"/>
      <c r="AN211" s="454">
        <f>(AN228+AN286+AI244+AN283+AN209+AN185+AS243)*AN227</f>
        <v>0</v>
      </c>
      <c r="AP211" s="417"/>
      <c r="AQ211" s="417"/>
      <c r="AR211" s="433"/>
      <c r="AS211" s="417"/>
      <c r="AT211" s="454">
        <f>(AT228+AT286+AO244+AT283+AT209+AT185+AY243)*AT227</f>
        <v>0</v>
      </c>
      <c r="AV211" s="417"/>
      <c r="AW211" s="417"/>
      <c r="AX211" s="433"/>
      <c r="AY211" s="417"/>
      <c r="AZ211" s="454">
        <f>(AZ228+AZ286+AU244+AZ283+AZ209+AZ185+BE243)*AZ227</f>
        <v>0</v>
      </c>
      <c r="BB211" s="417"/>
      <c r="BC211" s="417"/>
      <c r="BD211" s="417"/>
      <c r="BE211" s="417"/>
      <c r="BF211" s="454">
        <f>(BF228+BF286+BA244+BF283+BF209+BF185+BK243)*BF227</f>
        <v>0</v>
      </c>
      <c r="BH211" s="417"/>
      <c r="BI211" s="417"/>
      <c r="BJ211" s="433"/>
      <c r="BK211" s="417"/>
      <c r="BL211" s="454">
        <f>(BL228+BL286+BG244+BL283+BL209+BL185+BQ243)*BL227</f>
        <v>0</v>
      </c>
      <c r="BN211" s="417"/>
      <c r="BO211" s="417"/>
      <c r="BP211" s="433"/>
      <c r="BQ211" s="417"/>
      <c r="BR211" s="454">
        <f>(BR228+BR286+BM244+BR283+BR209+BR185+BW243)*BR227</f>
        <v>0</v>
      </c>
      <c r="BT211" s="417"/>
      <c r="BU211" s="417"/>
      <c r="BV211" s="433"/>
      <c r="BW211" s="417"/>
      <c r="BX211" s="454">
        <f>(BX228+BX286+BS244+BX283+BX209+BX185+CC243)*BX227</f>
        <v>0</v>
      </c>
      <c r="BZ211" s="433"/>
      <c r="CA211" s="417"/>
      <c r="CB211" s="433"/>
      <c r="CC211" s="417"/>
      <c r="CD211" s="454">
        <f>(CD228+CD286+BY244+CD283+CD209+CD185+CI243)*CD227</f>
        <v>0</v>
      </c>
      <c r="CF211" s="417"/>
      <c r="CG211" s="417"/>
      <c r="CH211" s="433"/>
      <c r="CI211" s="417"/>
      <c r="CJ211" s="454">
        <f>(CJ228+CJ285+CE244+CJ283+CJ209+CJ185)*CJ227</f>
        <v>0</v>
      </c>
      <c r="CL211" s="433"/>
    </row>
    <row r="212" ht="15">
      <c r="A212" s="445">
        <f t="shared" si="2023"/>
        <v>0</v>
      </c>
      <c r="B212" s="433"/>
      <c r="C212" s="417"/>
      <c r="D212" s="454">
        <f>(D228+D287+I243+D184+D208+D282)*D227</f>
        <v>0</v>
      </c>
      <c r="F212" s="417"/>
      <c r="G212" s="417"/>
      <c r="H212" s="417"/>
      <c r="I212" s="417"/>
      <c r="J212" s="451">
        <f>(J228+E242+J287+O242+J282+J208+J184)*J227</f>
        <v>0</v>
      </c>
      <c r="K212" s="235"/>
      <c r="L212" s="417"/>
      <c r="M212" s="417"/>
      <c r="N212" s="433"/>
      <c r="O212" s="417"/>
      <c r="P212" s="454">
        <f>(P228+P287+K243+P282+P208+P184+U242)*P227</f>
        <v>0</v>
      </c>
      <c r="R212" s="417"/>
      <c r="S212" s="417"/>
      <c r="T212" s="417"/>
      <c r="U212" s="417"/>
      <c r="V212" s="454">
        <f>(V228+V287+Q243+V282+V208+V184+AA242)*V227</f>
        <v>0</v>
      </c>
      <c r="X212" s="417"/>
      <c r="Y212" s="417"/>
      <c r="Z212" s="433"/>
      <c r="AA212" s="417"/>
      <c r="AB212" s="454">
        <f>(AB228+AB287+W243+AB282+AB208+AB184+AG242)*AB227</f>
        <v>0</v>
      </c>
      <c r="AD212" s="417"/>
      <c r="AE212" s="417"/>
      <c r="AF212" s="417"/>
      <c r="AG212" s="417"/>
      <c r="AH212" s="454">
        <f>(AH228+AH287+AC243+AH282+AH208+AH184+AM242)*AH227</f>
        <v>0</v>
      </c>
      <c r="AJ212" s="417"/>
      <c r="AK212" s="417"/>
      <c r="AL212" s="433"/>
      <c r="AM212" s="417"/>
      <c r="AN212" s="454">
        <f>(AN228+AN287+AI243+AN282+AN208+AN184+AS242)*AN227</f>
        <v>0</v>
      </c>
      <c r="AP212" s="417"/>
      <c r="AQ212" s="417"/>
      <c r="AR212" s="433"/>
      <c r="AS212" s="417"/>
      <c r="AT212" s="454">
        <f>(AT228+AT287+AO243+AT282+AT208+AT184+AY242)*AT227</f>
        <v>0</v>
      </c>
      <c r="AV212" s="417"/>
      <c r="AW212" s="417"/>
      <c r="AX212" s="433"/>
      <c r="AY212" s="417"/>
      <c r="AZ212" s="454">
        <f>(AZ228+AZ287+AU243+AZ282+AZ208+AZ184+BE242)*AZ227</f>
        <v>0</v>
      </c>
      <c r="BB212" s="417"/>
      <c r="BC212" s="417"/>
      <c r="BD212" s="417"/>
      <c r="BE212" s="417"/>
      <c r="BF212" s="454">
        <f>(BF228+BF287+BA243+BF282+BF208+BF184+BK242)*BF227</f>
        <v>0</v>
      </c>
      <c r="BH212" s="417"/>
      <c r="BI212" s="417"/>
      <c r="BJ212" s="433"/>
      <c r="BK212" s="417"/>
      <c r="BL212" s="454">
        <f>(BL228+BL287+BG243+BL282+BL208+BL184+BQ242)*BL227</f>
        <v>0</v>
      </c>
      <c r="BN212" s="417"/>
      <c r="BO212" s="417"/>
      <c r="BP212" s="433"/>
      <c r="BQ212" s="417"/>
      <c r="BR212" s="454">
        <f>(BR228+BR287+BM243+BR282+BR208+BR184+BW242)*BR227</f>
        <v>0</v>
      </c>
      <c r="BT212" s="417"/>
      <c r="BU212" s="417"/>
      <c r="BV212" s="433"/>
      <c r="BW212" s="417"/>
      <c r="BX212" s="454">
        <f>(BX228+BX287+BS243+BX282+BX208+BX184+CC242)*BX227</f>
        <v>0</v>
      </c>
      <c r="BZ212" s="433"/>
      <c r="CA212" s="417"/>
      <c r="CB212" s="433"/>
      <c r="CC212" s="417"/>
      <c r="CD212" s="454">
        <f>(CD228+CD287+BY243+CD282+CD208+CD184+CI242)*CD227</f>
        <v>0</v>
      </c>
      <c r="CF212" s="417"/>
      <c r="CG212" s="417"/>
      <c r="CH212" s="433"/>
      <c r="CI212" s="417"/>
      <c r="CJ212" s="454">
        <f>(CJ228+CJ286+CE243+CJ282+CJ208+CJ184)*CJ227</f>
        <v>0</v>
      </c>
      <c r="CL212" s="433"/>
    </row>
    <row r="213" ht="15">
      <c r="A213" s="445">
        <f t="shared" si="2023"/>
        <v>0</v>
      </c>
      <c r="B213" s="433"/>
      <c r="C213" s="417"/>
      <c r="D213" s="454">
        <f>(D228+D288+I242+D183+D207+D281)*D227</f>
        <v>0</v>
      </c>
      <c r="F213" s="417"/>
      <c r="G213" s="417"/>
      <c r="H213" s="417"/>
      <c r="I213" s="417"/>
      <c r="J213" s="451">
        <f>(J228+E241+J288+O241+J281+J207+J183)*J227</f>
        <v>0</v>
      </c>
      <c r="K213" s="235"/>
      <c r="L213" s="417"/>
      <c r="M213" s="417"/>
      <c r="N213" s="433"/>
      <c r="O213" s="417"/>
      <c r="P213" s="454">
        <f>(P228+P288+K242+P281+P207+P183+U241)*P227</f>
        <v>0</v>
      </c>
      <c r="R213" s="417"/>
      <c r="S213" s="417"/>
      <c r="T213" s="417"/>
      <c r="U213" s="417"/>
      <c r="V213" s="454">
        <f>(V228+V288+Q242+V281+V207+V183+AA241)*V227</f>
        <v>0</v>
      </c>
      <c r="X213" s="417"/>
      <c r="Y213" s="417"/>
      <c r="Z213" s="433"/>
      <c r="AA213" s="417"/>
      <c r="AB213" s="454">
        <f>(AB228+AB288+W242+AB281+AB207+AB183+AG241)*AB227</f>
        <v>0</v>
      </c>
      <c r="AD213" s="417"/>
      <c r="AE213" s="417"/>
      <c r="AF213" s="417"/>
      <c r="AG213" s="417"/>
      <c r="AH213" s="454">
        <f>(AH228+AH288+AC242+AH281+AH207+AH183+AM241)*AH227</f>
        <v>0</v>
      </c>
      <c r="AJ213" s="417"/>
      <c r="AK213" s="417"/>
      <c r="AL213" s="433"/>
      <c r="AM213" s="417"/>
      <c r="AN213" s="454">
        <f>(AN228+AN288+AI242+AN281+AN207+AN183+AS241)*AN227</f>
        <v>0</v>
      </c>
      <c r="AP213" s="417"/>
      <c r="AQ213" s="417"/>
      <c r="AR213" s="433"/>
      <c r="AS213" s="417"/>
      <c r="AT213" s="454">
        <f>(AT228+AT288+AO242+AT281+AT207+AT183+AY241)*AT227</f>
        <v>0</v>
      </c>
      <c r="AV213" s="417"/>
      <c r="AW213" s="417"/>
      <c r="AX213" s="433"/>
      <c r="AY213" s="417"/>
      <c r="AZ213" s="454">
        <f>(AZ228+AZ288+AU242+AZ281+AZ207+AZ183+BE241)*AZ227</f>
        <v>0</v>
      </c>
      <c r="BB213" s="417"/>
      <c r="BC213" s="417"/>
      <c r="BD213" s="417"/>
      <c r="BE213" s="417"/>
      <c r="BF213" s="454">
        <f>(BF228+BF288+BA242+BF281+BF207+BF183+BK241)*BF227</f>
        <v>0</v>
      </c>
      <c r="BH213" s="417"/>
      <c r="BI213" s="417"/>
      <c r="BJ213" s="433"/>
      <c r="BK213" s="417"/>
      <c r="BL213" s="454">
        <f>(BL228+BL288+BG242+BL281+BL207+BL183+BQ241)*BL227</f>
        <v>0</v>
      </c>
      <c r="BN213" s="417"/>
      <c r="BO213" s="417"/>
      <c r="BP213" s="433"/>
      <c r="BQ213" s="417"/>
      <c r="BR213" s="454">
        <f>(BR228+BR288+BM242+BR281+BR207+BR183+BW241)*BR227</f>
        <v>0</v>
      </c>
      <c r="BT213" s="417"/>
      <c r="BU213" s="417"/>
      <c r="BV213" s="433"/>
      <c r="BW213" s="417"/>
      <c r="BX213" s="454">
        <f>(BX228+BX288+BS242+BX281+BX207+BX183+CC241)*BX227</f>
        <v>0</v>
      </c>
      <c r="BZ213" s="433"/>
      <c r="CA213" s="417"/>
      <c r="CB213" s="433"/>
      <c r="CC213" s="417"/>
      <c r="CD213" s="454">
        <f>(CD228+CD288+BY242+CD281+CD207+CD183+CI241)*CD227</f>
        <v>0</v>
      </c>
      <c r="CF213" s="417"/>
      <c r="CG213" s="417"/>
      <c r="CH213" s="433"/>
      <c r="CI213" s="417"/>
      <c r="CJ213" s="454">
        <f>(CJ228+CJ287+CE242+CJ281+CJ207+CJ183)*CJ227</f>
        <v>0</v>
      </c>
      <c r="CL213" s="433"/>
    </row>
    <row r="214" ht="15">
      <c r="A214" s="445">
        <f t="shared" si="2023"/>
        <v>0</v>
      </c>
      <c r="B214" s="433"/>
      <c r="C214" s="417"/>
      <c r="D214" s="454">
        <f>(D228+D289+I241+D182+D206+D280)*D227</f>
        <v>0</v>
      </c>
      <c r="F214" s="417"/>
      <c r="G214" s="417"/>
      <c r="H214" s="417"/>
      <c r="I214" s="417"/>
      <c r="J214" s="451">
        <f>(J228+E240+J289+O240+J280+J206+J182)*J227</f>
        <v>0</v>
      </c>
      <c r="K214" s="235"/>
      <c r="L214" s="417"/>
      <c r="M214" s="417"/>
      <c r="N214" s="433"/>
      <c r="O214" s="417"/>
      <c r="P214" s="454">
        <f>(P228+P289+K241+P280+P206+P182+U240)*P227</f>
        <v>0</v>
      </c>
      <c r="R214" s="417"/>
      <c r="S214" s="417"/>
      <c r="T214" s="417"/>
      <c r="U214" s="417"/>
      <c r="V214" s="454">
        <f>(V228+V289+Q241+V280+V206+V182+AA240)*V227</f>
        <v>0</v>
      </c>
      <c r="X214" s="417"/>
      <c r="Y214" s="417"/>
      <c r="Z214" s="433"/>
      <c r="AA214" s="417"/>
      <c r="AB214" s="454">
        <f>(AB228+AB289+W241+AB280+AB206+AB182+AG240)*AB227</f>
        <v>0</v>
      </c>
      <c r="AD214" s="417"/>
      <c r="AE214" s="417"/>
      <c r="AF214" s="417"/>
      <c r="AG214" s="417"/>
      <c r="AH214" s="454">
        <f>(AH228+AH289+AC241+AH280+AH206+AH182+AM240)*AH227</f>
        <v>0</v>
      </c>
      <c r="AJ214" s="417"/>
      <c r="AK214" s="417"/>
      <c r="AL214" s="433"/>
      <c r="AM214" s="417"/>
      <c r="AN214" s="454">
        <f>(AN228+AN289+AI241+AN280+AN206+AN182+AS240)*AN227</f>
        <v>0</v>
      </c>
      <c r="AP214" s="417"/>
      <c r="AQ214" s="417"/>
      <c r="AR214" s="433"/>
      <c r="AS214" s="417"/>
      <c r="AT214" s="454">
        <f>(AT228+AT289+AO241+AT280+AT206+AT182+AY240)*AT227</f>
        <v>0</v>
      </c>
      <c r="AV214" s="417"/>
      <c r="AW214" s="417"/>
      <c r="AX214" s="433"/>
      <c r="AY214" s="417"/>
      <c r="AZ214" s="454">
        <f>(AZ228+AZ289+AU241+AZ280+AZ206+AZ182+BE240)*AZ227</f>
        <v>0</v>
      </c>
      <c r="BB214" s="417"/>
      <c r="BC214" s="417"/>
      <c r="BD214" s="417"/>
      <c r="BE214" s="417"/>
      <c r="BF214" s="454">
        <f>(BF228+BF289+BA241+BF280+BF206+BF182+BK240)*BF227</f>
        <v>0</v>
      </c>
      <c r="BH214" s="417"/>
      <c r="BI214" s="417"/>
      <c r="BJ214" s="433"/>
      <c r="BK214" s="417"/>
      <c r="BL214" s="454">
        <f>(BL228+BL289+BG241+BL280+BL206+BL182+BQ240)*BL227</f>
        <v>0</v>
      </c>
      <c r="BN214" s="417"/>
      <c r="BO214" s="417"/>
      <c r="BP214" s="433"/>
      <c r="BQ214" s="417"/>
      <c r="BR214" s="454">
        <f>(BR228+BR289+BM241+BR280+BR206+BR182+BW240)*BR227</f>
        <v>0</v>
      </c>
      <c r="BT214" s="417"/>
      <c r="BU214" s="417"/>
      <c r="BV214" s="433"/>
      <c r="BW214" s="417"/>
      <c r="BX214" s="454">
        <f>(BX228+BX289+BS241+BX280+BX206+BX182+CC240)*BX227</f>
        <v>0</v>
      </c>
      <c r="BZ214" s="433"/>
      <c r="CA214" s="417"/>
      <c r="CB214" s="433"/>
      <c r="CC214" s="417"/>
      <c r="CD214" s="454">
        <f>(CD228+CD289+BY241+CD280+CD206+CD182+CI240)*CD227</f>
        <v>0</v>
      </c>
      <c r="CF214" s="417"/>
      <c r="CG214" s="417"/>
      <c r="CH214" s="433"/>
      <c r="CI214" s="417"/>
      <c r="CJ214" s="454">
        <f>(CJ228+CJ288+CE241+CJ280+CJ206+CJ182)*CJ227</f>
        <v>0</v>
      </c>
      <c r="CL214" s="433"/>
    </row>
    <row r="215" ht="15">
      <c r="A215" s="445">
        <f t="shared" si="2023"/>
        <v>0</v>
      </c>
      <c r="B215" s="433"/>
      <c r="C215" s="417"/>
      <c r="D215" s="454">
        <f>(D228+D290+I240+D181+D205+D279)*D227</f>
        <v>0</v>
      </c>
      <c r="F215" s="417"/>
      <c r="G215" s="417"/>
      <c r="H215" s="417"/>
      <c r="I215" s="417"/>
      <c r="J215" s="451">
        <f>(J228+E239+J290+O239+J279+J205+J181)*J227</f>
        <v>0</v>
      </c>
      <c r="K215" s="235"/>
      <c r="L215" s="417"/>
      <c r="M215" s="417"/>
      <c r="N215" s="433"/>
      <c r="O215" s="417"/>
      <c r="P215" s="454">
        <f>(P228+P290+K240+P279+P205+P181+U239)*P227</f>
        <v>0</v>
      </c>
      <c r="R215" s="417"/>
      <c r="S215" s="417"/>
      <c r="T215" s="417"/>
      <c r="U215" s="417"/>
      <c r="V215" s="454">
        <f>(V228+V290+Q240+V279+V205+V181+AA239)*V227</f>
        <v>0</v>
      </c>
      <c r="X215" s="417"/>
      <c r="Y215" s="417"/>
      <c r="Z215" s="433"/>
      <c r="AA215" s="417"/>
      <c r="AB215" s="454">
        <f>(AB228+AB290+W240+AB279+AB205+AB181+AG239)*AB227</f>
        <v>0</v>
      </c>
      <c r="AD215" s="417"/>
      <c r="AE215" s="417"/>
      <c r="AF215" s="417"/>
      <c r="AG215" s="417"/>
      <c r="AH215" s="454">
        <f>(AH228+AH290+AC240+AH279+AH205+AH181+AM239)*AH227</f>
        <v>0</v>
      </c>
      <c r="AJ215" s="417"/>
      <c r="AK215" s="417"/>
      <c r="AL215" s="433"/>
      <c r="AM215" s="417"/>
      <c r="AN215" s="454">
        <f>(AN228+AN290+AI240+AN279+AN205+AN181+AS239)*AN227</f>
        <v>0</v>
      </c>
      <c r="AP215" s="417"/>
      <c r="AQ215" s="417"/>
      <c r="AR215" s="433"/>
      <c r="AS215" s="417"/>
      <c r="AT215" s="454">
        <f>(AT228+AT290+AO240+AT279+AT205+AT181+AY239)*AT227</f>
        <v>0</v>
      </c>
      <c r="AV215" s="417"/>
      <c r="AW215" s="417"/>
      <c r="AX215" s="433"/>
      <c r="AY215" s="417"/>
      <c r="AZ215" s="454">
        <f>(AZ228+AZ290+AU240+AZ279+AZ205+AZ181+BE239)*AZ227</f>
        <v>0</v>
      </c>
      <c r="BB215" s="417"/>
      <c r="BC215" s="417"/>
      <c r="BD215" s="417"/>
      <c r="BE215" s="417"/>
      <c r="BF215" s="454">
        <f>(BF228+BF290+BA240+BF279+BF205+BF181+BK239)*BF227</f>
        <v>0</v>
      </c>
      <c r="BH215" s="417"/>
      <c r="BI215" s="417"/>
      <c r="BJ215" s="433"/>
      <c r="BK215" s="417"/>
      <c r="BL215" s="454">
        <f>(BL228+BL290+BG240+BL279+BL205+BL181+BQ239)*BL227</f>
        <v>0</v>
      </c>
      <c r="BN215" s="417"/>
      <c r="BO215" s="417"/>
      <c r="BP215" s="433"/>
      <c r="BQ215" s="417"/>
      <c r="BR215" s="454">
        <f>(BR228+BR290+BM240+BR279+BR205+BR181+BW239)*BR227</f>
        <v>0</v>
      </c>
      <c r="BT215" s="417"/>
      <c r="BU215" s="417"/>
      <c r="BV215" s="433"/>
      <c r="BW215" s="417"/>
      <c r="BX215" s="454">
        <f>(BX228+BX290+BS240+BX279+BX205+BX181+CC239)*BX227</f>
        <v>0</v>
      </c>
      <c r="BZ215" s="433"/>
      <c r="CA215" s="417"/>
      <c r="CB215" s="433"/>
      <c r="CC215" s="417"/>
      <c r="CD215" s="454">
        <f>(CD228+CD290+BY240+CD279+CD205+CD181+CI239)*CD227</f>
        <v>0</v>
      </c>
      <c r="CF215" s="417"/>
      <c r="CG215" s="417"/>
      <c r="CH215" s="433"/>
      <c r="CI215" s="417"/>
      <c r="CJ215" s="454">
        <f>(CJ228+CJ289+CE240+CJ279+CJ205+CJ181)*CJ227</f>
        <v>0</v>
      </c>
      <c r="CL215" s="433"/>
    </row>
    <row r="216" ht="15">
      <c r="A216" s="445">
        <f t="shared" si="2023"/>
        <v>0</v>
      </c>
      <c r="B216" s="433"/>
      <c r="C216" s="417"/>
      <c r="D216" s="454">
        <f>(D228+D291+I239+D180+D204+D278)*D227</f>
        <v>0</v>
      </c>
      <c r="F216" s="417"/>
      <c r="G216" s="417"/>
      <c r="H216" s="417"/>
      <c r="I216" s="417"/>
      <c r="J216" s="451">
        <f>(J228+E238+J291+O238+J278+J204+J180)*J227</f>
        <v>0</v>
      </c>
      <c r="K216" s="235"/>
      <c r="L216" s="417"/>
      <c r="M216" s="417"/>
      <c r="N216" s="433"/>
      <c r="O216" s="417"/>
      <c r="P216" s="454">
        <f>(P228+P291+K239+P278+P204+P180+U238)*P227</f>
        <v>0</v>
      </c>
      <c r="R216" s="417"/>
      <c r="S216" s="417"/>
      <c r="T216" s="417"/>
      <c r="U216" s="417"/>
      <c r="V216" s="454">
        <f>(V228+V291+Q239+V278+V204+V180+AA238)*V227</f>
        <v>0</v>
      </c>
      <c r="X216" s="417"/>
      <c r="Y216" s="417"/>
      <c r="Z216" s="433"/>
      <c r="AA216" s="417"/>
      <c r="AB216" s="454">
        <f>(AB228+AB291+W239+AB278+AB204+AB180+AG238)*AB227</f>
        <v>0</v>
      </c>
      <c r="AD216" s="417"/>
      <c r="AE216" s="417"/>
      <c r="AF216" s="417"/>
      <c r="AG216" s="417"/>
      <c r="AH216" s="454">
        <f>(AH228+AH291+AC239+AH278+AH204+AH180+AM238)*AH227</f>
        <v>0</v>
      </c>
      <c r="AJ216" s="417"/>
      <c r="AK216" s="417"/>
      <c r="AL216" s="433"/>
      <c r="AM216" s="417"/>
      <c r="AN216" s="454">
        <f>(AN228+AN291+AI239+AN278+AN204+AN180+AS238)*AN227</f>
        <v>0</v>
      </c>
      <c r="AP216" s="417"/>
      <c r="AQ216" s="417"/>
      <c r="AR216" s="433"/>
      <c r="AS216" s="417"/>
      <c r="AT216" s="454">
        <f>(AT228+AT291+AO239+AT278+AT204+AT180+AY238)*AT227</f>
        <v>0</v>
      </c>
      <c r="AV216" s="417"/>
      <c r="AW216" s="417"/>
      <c r="AX216" s="433"/>
      <c r="AY216" s="417"/>
      <c r="AZ216" s="454">
        <f>(AZ228+AZ291+AU239+AZ278+AZ204+AZ180+BE238)*AZ227</f>
        <v>0</v>
      </c>
      <c r="BB216" s="417"/>
      <c r="BC216" s="417"/>
      <c r="BD216" s="417"/>
      <c r="BE216" s="417"/>
      <c r="BF216" s="454">
        <f>(BF228+BF291+BA239+BF278+BF204+BF180+BK238)*BF227</f>
        <v>0</v>
      </c>
      <c r="BH216" s="417"/>
      <c r="BI216" s="417"/>
      <c r="BJ216" s="433"/>
      <c r="BK216" s="417"/>
      <c r="BL216" s="454">
        <f>(BL228+BL291+BG239+BL278+BL204+BL180+BQ238)*BL227</f>
        <v>0</v>
      </c>
      <c r="BN216" s="417"/>
      <c r="BO216" s="417"/>
      <c r="BP216" s="433"/>
      <c r="BQ216" s="417"/>
      <c r="BR216" s="454">
        <f>(BR228+BR291+BM239+BR278+BR204+BR180+BW238)*BR227</f>
        <v>0</v>
      </c>
      <c r="BT216" s="417"/>
      <c r="BU216" s="417"/>
      <c r="BV216" s="433"/>
      <c r="BW216" s="417"/>
      <c r="BX216" s="454">
        <f>(BX228+BX291+BS239+BX278+BX204+BX180+CC238)*BX227</f>
        <v>0</v>
      </c>
      <c r="BZ216" s="433"/>
      <c r="CA216" s="417"/>
      <c r="CB216" s="433"/>
      <c r="CC216" s="417"/>
      <c r="CD216" s="454">
        <f>(CD228+CD291+BY239+CD278+CD204+CD180+CI238)*CD227</f>
        <v>0</v>
      </c>
      <c r="CF216" s="417"/>
      <c r="CG216" s="417"/>
      <c r="CH216" s="433"/>
      <c r="CI216" s="417"/>
      <c r="CJ216" s="454">
        <f>(CJ228+CJ290+CE239+CJ278+CJ204+CJ180)*CJ227</f>
        <v>0</v>
      </c>
      <c r="CL216" s="433"/>
    </row>
    <row r="217" ht="15">
      <c r="A217" s="445">
        <f t="shared" si="2023"/>
        <v>0</v>
      </c>
      <c r="B217" s="433"/>
      <c r="C217" s="417"/>
      <c r="D217" s="454">
        <f>(D228+D292+I238+D179+D203+D277)*D227</f>
        <v>0</v>
      </c>
      <c r="F217" s="417"/>
      <c r="G217" s="417"/>
      <c r="H217" s="417"/>
      <c r="I217" s="417"/>
      <c r="J217" s="451">
        <f>(J228+E237+J292+O237+J277+J203+J179)*J227</f>
        <v>0</v>
      </c>
      <c r="K217" s="235"/>
      <c r="L217" s="417"/>
      <c r="M217" s="417"/>
      <c r="N217" s="433"/>
      <c r="O217" s="417"/>
      <c r="P217" s="454">
        <f>(P228+P292+K238+P277+P203+P179+U237)*P227</f>
        <v>0</v>
      </c>
      <c r="R217" s="417"/>
      <c r="S217" s="417"/>
      <c r="T217" s="417"/>
      <c r="U217" s="417"/>
      <c r="V217" s="454">
        <f>(V228+V292+Q238+V277+V203+V179+AA237)*V227</f>
        <v>0</v>
      </c>
      <c r="X217" s="417"/>
      <c r="Y217" s="417"/>
      <c r="Z217" s="433"/>
      <c r="AA217" s="417"/>
      <c r="AB217" s="454">
        <f>(AB228+AB292+W238+AB277+AB203+AB179+AG237)*AB227</f>
        <v>0</v>
      </c>
      <c r="AD217" s="417"/>
      <c r="AE217" s="417"/>
      <c r="AF217" s="417"/>
      <c r="AG217" s="417"/>
      <c r="AH217" s="454">
        <f>(AH228+AH292+AC238+AH277+AH203+AH179+AM237)*AH227</f>
        <v>0</v>
      </c>
      <c r="AJ217" s="417"/>
      <c r="AK217" s="417"/>
      <c r="AL217" s="433"/>
      <c r="AM217" s="417"/>
      <c r="AN217" s="454">
        <f>(AN228+AN292+AI238+AN277+AN203+AN179+AS237)*AN227</f>
        <v>0</v>
      </c>
      <c r="AP217" s="417"/>
      <c r="AQ217" s="417"/>
      <c r="AR217" s="433"/>
      <c r="AS217" s="417"/>
      <c r="AT217" s="454">
        <f>(AT228+AT292+AO238+AT277+AT203+AT179+AY237)*AT227</f>
        <v>0</v>
      </c>
      <c r="AV217" s="417"/>
      <c r="AW217" s="417"/>
      <c r="AX217" s="433"/>
      <c r="AY217" s="417"/>
      <c r="AZ217" s="454">
        <f>(AZ228+AZ292+AU238+AZ277+AZ203+AZ179+BE237)*AZ227</f>
        <v>0</v>
      </c>
      <c r="BB217" s="417"/>
      <c r="BC217" s="417"/>
      <c r="BD217" s="417"/>
      <c r="BE217" s="417"/>
      <c r="BF217" s="454">
        <f>(BF228+BF292+BA238+BF277+BF203+BF179+BK237)*BF227</f>
        <v>0</v>
      </c>
      <c r="BH217" s="417"/>
      <c r="BI217" s="417"/>
      <c r="BJ217" s="433"/>
      <c r="BK217" s="417"/>
      <c r="BL217" s="454">
        <f>(BL228+BL292+BG238+BL277+BL203+BL179+BQ237)*BL227</f>
        <v>0</v>
      </c>
      <c r="BN217" s="417"/>
      <c r="BO217" s="417"/>
      <c r="BP217" s="433"/>
      <c r="BQ217" s="417"/>
      <c r="BR217" s="454">
        <f>(BR228+BR292+BM238+BR277+BR203+BR179+BW237)*BR227</f>
        <v>0</v>
      </c>
      <c r="BT217" s="417"/>
      <c r="BU217" s="417"/>
      <c r="BV217" s="433"/>
      <c r="BW217" s="417"/>
      <c r="BX217" s="454">
        <f>(BX228+BX292+BS238+BX277+BX203+BX179+CC237)*BX227</f>
        <v>0</v>
      </c>
      <c r="BZ217" s="433"/>
      <c r="CA217" s="417"/>
      <c r="CB217" s="433"/>
      <c r="CC217" s="417"/>
      <c r="CD217" s="454">
        <f>(CD228+CD292+BY238+CD277+CD203+CD179+CI237)*CD227</f>
        <v>0</v>
      </c>
      <c r="CF217" s="417"/>
      <c r="CG217" s="417"/>
      <c r="CH217" s="433"/>
      <c r="CI217" s="417"/>
      <c r="CJ217" s="454">
        <f>(CJ228+CJ291+CE238+CJ277+CJ203+CJ179)*CJ227</f>
        <v>0</v>
      </c>
      <c r="CL217" s="433"/>
    </row>
    <row r="218" ht="15">
      <c r="A218" s="445">
        <f t="shared" si="2023"/>
        <v>0</v>
      </c>
      <c r="B218" s="433"/>
      <c r="C218" s="417"/>
      <c r="D218" s="454">
        <f>(D228+D293+I237+D178+D202+D276)*D227</f>
        <v>0</v>
      </c>
      <c r="F218" s="417"/>
      <c r="G218" s="417"/>
      <c r="H218" s="417"/>
      <c r="I218" s="417"/>
      <c r="J218" s="496">
        <f>(J228+E236+J293+O236+J276+J202+J178)*J227</f>
        <v>0</v>
      </c>
      <c r="K218" s="235"/>
      <c r="L218" s="417"/>
      <c r="M218" s="417"/>
      <c r="N218" s="433"/>
      <c r="O218" s="417"/>
      <c r="P218" s="454">
        <f>(P228+P293+K237+P276+P202+P178+U236)*P227</f>
        <v>0</v>
      </c>
      <c r="R218" s="417"/>
      <c r="S218" s="417"/>
      <c r="T218" s="417"/>
      <c r="U218" s="417"/>
      <c r="V218" s="454">
        <f>(V228+V293+Q237+V276+V202+V178+AA236)*V227</f>
        <v>0</v>
      </c>
      <c r="X218" s="417"/>
      <c r="Y218" s="417"/>
      <c r="Z218" s="433"/>
      <c r="AA218" s="417"/>
      <c r="AB218" s="454">
        <f>(AB228+AB293+W237+AB276+AB202+AB178+AG236)*AB227</f>
        <v>0</v>
      </c>
      <c r="AD218" s="417"/>
      <c r="AE218" s="417"/>
      <c r="AF218" s="417"/>
      <c r="AG218" s="417"/>
      <c r="AH218" s="454">
        <f>(AH228+AH293+AC237+AH276+AH202+AH178+AM236)*AH227</f>
        <v>0</v>
      </c>
      <c r="AJ218" s="417"/>
      <c r="AK218" s="417"/>
      <c r="AL218" s="433"/>
      <c r="AM218" s="417"/>
      <c r="AN218" s="454">
        <f>(AN228+AN293+AI237+AN276+AN202+AN178+AS236)*AN227</f>
        <v>0</v>
      </c>
      <c r="AP218" s="417"/>
      <c r="AQ218" s="417"/>
      <c r="AR218" s="433"/>
      <c r="AS218" s="417"/>
      <c r="AT218" s="454">
        <f>(AT228+AT293+AO237+AT276+AT202+AT178+AY236)*AT227</f>
        <v>0</v>
      </c>
      <c r="AV218" s="417"/>
      <c r="AW218" s="417"/>
      <c r="AX218" s="433"/>
      <c r="AY218" s="417"/>
      <c r="AZ218" s="454">
        <f>(AZ228+AZ293+AU237+AZ276+AZ202+AZ178+BE236)*AZ227</f>
        <v>0</v>
      </c>
      <c r="BB218" s="417"/>
      <c r="BC218" s="417"/>
      <c r="BD218" s="417"/>
      <c r="BE218" s="417"/>
      <c r="BF218" s="454">
        <f>(BF228+BF293+BA237+BF276+BF202+BF178+BK236)*BF227</f>
        <v>0</v>
      </c>
      <c r="BH218" s="417"/>
      <c r="BI218" s="417"/>
      <c r="BJ218" s="433"/>
      <c r="BK218" s="417"/>
      <c r="BL218" s="454">
        <f>(BL228+BL293+BG237+BL276+BL202+BL178+BQ236)*BL227</f>
        <v>0</v>
      </c>
      <c r="BN218" s="417"/>
      <c r="BO218" s="417"/>
      <c r="BP218" s="433"/>
      <c r="BQ218" s="417"/>
      <c r="BR218" s="454">
        <f>(BR228+BR293+BM237+BR276+BR202+BR178+BW236)*BR227</f>
        <v>0</v>
      </c>
      <c r="BT218" s="417"/>
      <c r="BU218" s="417"/>
      <c r="BV218" s="433"/>
      <c r="BW218" s="417"/>
      <c r="BX218" s="454">
        <f>(BX228+BX293+BS237+BX276+BX202+BX178+CC236)*BX227</f>
        <v>0</v>
      </c>
      <c r="BZ218" s="433"/>
      <c r="CA218" s="417"/>
      <c r="CB218" s="433"/>
      <c r="CC218" s="417"/>
      <c r="CD218" s="454">
        <f>(CD228+CD293+BY237+CD276+CD202+CD178+CI236)*CD227</f>
        <v>0</v>
      </c>
      <c r="CF218" s="417"/>
      <c r="CG218" s="417"/>
      <c r="CH218" s="433"/>
      <c r="CI218" s="417"/>
      <c r="CJ218" s="454">
        <f>(CJ228+CJ292+CE237+CJ276+CJ202+CJ178)*CJ227</f>
        <v>0</v>
      </c>
      <c r="CL218" s="433"/>
    </row>
    <row r="219" ht="15">
      <c r="A219" s="445">
        <f t="shared" si="2023"/>
        <v>0</v>
      </c>
      <c r="B219" s="433"/>
      <c r="C219" s="417"/>
      <c r="D219" s="454">
        <f>(D228+D294+I236+D177+D201+D275)*D227</f>
        <v>0</v>
      </c>
      <c r="F219" s="417"/>
      <c r="G219" s="417"/>
      <c r="H219" s="417"/>
      <c r="I219" s="417"/>
      <c r="J219" s="451">
        <f>(J228+E235+J294+O235+J275+J201+J177)*J227</f>
        <v>0</v>
      </c>
      <c r="K219" s="235"/>
      <c r="L219" s="417"/>
      <c r="M219" s="417"/>
      <c r="N219" s="433"/>
      <c r="O219" s="417"/>
      <c r="P219" s="454">
        <f>(P228+P294+K236+P275+P201+P177+U235)*P227</f>
        <v>0</v>
      </c>
      <c r="R219" s="417"/>
      <c r="S219" s="417"/>
      <c r="T219" s="417"/>
      <c r="U219" s="417"/>
      <c r="V219" s="454">
        <f>(V228+V294+Q236+V275+V201+V177+AA235)*V227</f>
        <v>0</v>
      </c>
      <c r="X219" s="417"/>
      <c r="Y219" s="417"/>
      <c r="Z219" s="433"/>
      <c r="AA219" s="417"/>
      <c r="AB219" s="454">
        <f>(AB228+AB294+W236+AB275+AB201+AB177+AG235)*AB227</f>
        <v>0</v>
      </c>
      <c r="AD219" s="417"/>
      <c r="AE219" s="417"/>
      <c r="AF219" s="417"/>
      <c r="AG219" s="417"/>
      <c r="AH219" s="454">
        <f>(AH228+AH294+AC236+AH275+AH201+AH177+AM235)*AH227</f>
        <v>0</v>
      </c>
      <c r="AJ219" s="417"/>
      <c r="AK219" s="417"/>
      <c r="AL219" s="433"/>
      <c r="AM219" s="417"/>
      <c r="AN219" s="454">
        <f>(AN228+AN294+AI236+AN275+AN201+AN177+AS235)*AN227</f>
        <v>0</v>
      </c>
      <c r="AP219" s="417"/>
      <c r="AQ219" s="417"/>
      <c r="AR219" s="433"/>
      <c r="AS219" s="417"/>
      <c r="AT219" s="454">
        <f>(AT228+AT294+AO236+AT275+AT201+AT177+AY235)*AT227</f>
        <v>0</v>
      </c>
      <c r="AV219" s="417"/>
      <c r="AW219" s="417"/>
      <c r="AX219" s="433"/>
      <c r="AY219" s="417"/>
      <c r="AZ219" s="454">
        <f>(AZ228+AZ294+AU236+AZ275+AZ201+AZ177+BE235)*AZ227</f>
        <v>0</v>
      </c>
      <c r="BB219" s="417"/>
      <c r="BC219" s="417"/>
      <c r="BD219" s="417"/>
      <c r="BE219" s="417"/>
      <c r="BF219" s="454">
        <f>(BF228+BF294+BA236+BF275+BF201+BF177+BK235)*BF227</f>
        <v>0</v>
      </c>
      <c r="BH219" s="417"/>
      <c r="BI219" s="417"/>
      <c r="BJ219" s="433"/>
      <c r="BK219" s="417"/>
      <c r="BL219" s="454">
        <f>(BL228+BL294+BG236+BL275+BL201+BL177+BQ235)*BL227</f>
        <v>0</v>
      </c>
      <c r="BN219" s="417"/>
      <c r="BO219" s="417"/>
      <c r="BP219" s="433"/>
      <c r="BQ219" s="417"/>
      <c r="BR219" s="454">
        <f>(BR228+BR294+BM236+BR275+BR201+BR177+BW235)*BR227</f>
        <v>0</v>
      </c>
      <c r="BT219" s="417"/>
      <c r="BU219" s="417"/>
      <c r="BV219" s="433"/>
      <c r="BW219" s="417"/>
      <c r="BX219" s="454">
        <f>(BX228+BX294+BS236+BX275+BX201+BX177+CC235)*BX227</f>
        <v>0</v>
      </c>
      <c r="BZ219" s="433"/>
      <c r="CA219" s="417"/>
      <c r="CB219" s="433"/>
      <c r="CC219" s="417"/>
      <c r="CD219" s="454">
        <f>(CD228+CD294+BY236+CD275+CD201+CD177+CI235)*CD227</f>
        <v>0</v>
      </c>
      <c r="CF219" s="417"/>
      <c r="CG219" s="417"/>
      <c r="CH219" s="433"/>
      <c r="CI219" s="417"/>
      <c r="CJ219" s="454">
        <f>(CJ228+CJ293+CE236+CJ275+CJ201+CJ177)*CJ227</f>
        <v>0</v>
      </c>
      <c r="CL219" s="433"/>
    </row>
    <row r="220" ht="15">
      <c r="A220" s="445">
        <f t="shared" si="2023"/>
        <v>0</v>
      </c>
      <c r="B220" s="433"/>
      <c r="C220" s="417"/>
      <c r="D220" s="454">
        <f>(D228+D295+I235+D176+D200+D274)*D227</f>
        <v>0</v>
      </c>
      <c r="F220" s="417"/>
      <c r="G220" s="417"/>
      <c r="H220" s="417"/>
      <c r="I220" s="417"/>
      <c r="J220" s="451">
        <f>(J228+E234+J295+O234+J274+J200+J176)*J227</f>
        <v>0</v>
      </c>
      <c r="K220" s="235"/>
      <c r="L220" s="417"/>
      <c r="M220" s="417"/>
      <c r="N220" s="433"/>
      <c r="O220" s="417"/>
      <c r="P220" s="454">
        <f>(P228+P295+K235+P274+P200+P176+U234)*P227</f>
        <v>0</v>
      </c>
      <c r="R220" s="417"/>
      <c r="S220" s="417"/>
      <c r="T220" s="417"/>
      <c r="U220" s="417"/>
      <c r="V220" s="454">
        <f>(V228+V295+Q235+V274+V200+V176+AA234)*V227</f>
        <v>0</v>
      </c>
      <c r="X220" s="417"/>
      <c r="Y220" s="417"/>
      <c r="Z220" s="433"/>
      <c r="AA220" s="417"/>
      <c r="AB220" s="454">
        <f>(AB228+AB295+W235+AB274+AB200+AB176+AG234)*AB227</f>
        <v>0</v>
      </c>
      <c r="AD220" s="417"/>
      <c r="AE220" s="417"/>
      <c r="AF220" s="417"/>
      <c r="AG220" s="417"/>
      <c r="AH220" s="454">
        <f>(AH228+AH295+AC235+AH274+AH200+AH176+AM234)*AH227</f>
        <v>0</v>
      </c>
      <c r="AJ220" s="417"/>
      <c r="AK220" s="417"/>
      <c r="AL220" s="433"/>
      <c r="AM220" s="417"/>
      <c r="AN220" s="454">
        <f>(AN228+AN295+AI235+AN274+AN200+AN176+AS234)*AN227</f>
        <v>0</v>
      </c>
      <c r="AP220" s="417"/>
      <c r="AQ220" s="417"/>
      <c r="AR220" s="433"/>
      <c r="AS220" s="417"/>
      <c r="AT220" s="454">
        <f>(AT228+AT295+AO235+AT274+AT200+AT176+AY234)*AT227</f>
        <v>0</v>
      </c>
      <c r="AV220" s="417"/>
      <c r="AW220" s="417"/>
      <c r="AX220" s="433"/>
      <c r="AY220" s="417"/>
      <c r="AZ220" s="454">
        <f>(AZ228+AZ295+AU235+AZ274+AZ200+AZ176+BE234)*AZ227</f>
        <v>0</v>
      </c>
      <c r="BB220" s="417"/>
      <c r="BC220" s="417"/>
      <c r="BD220" s="417"/>
      <c r="BE220" s="417"/>
      <c r="BF220" s="454">
        <f>(BF228+BF295+BA235+BF274+BF200+BF176+BK234)*BF227</f>
        <v>0</v>
      </c>
      <c r="BH220" s="417"/>
      <c r="BI220" s="417"/>
      <c r="BJ220" s="433"/>
      <c r="BK220" s="417"/>
      <c r="BL220" s="454">
        <f>(BL228+BL295+BG235+BL274+BL200+BL176+BQ234)*BL227</f>
        <v>0</v>
      </c>
      <c r="BN220" s="417"/>
      <c r="BO220" s="417"/>
      <c r="BP220" s="433"/>
      <c r="BQ220" s="417"/>
      <c r="BR220" s="454">
        <f>(BR228+BR295+BM235+BR274+BR200+BR176+BW234)*BR227</f>
        <v>0</v>
      </c>
      <c r="BT220" s="417"/>
      <c r="BU220" s="417"/>
      <c r="BV220" s="433"/>
      <c r="BW220" s="417"/>
      <c r="BX220" s="454">
        <f>(BX228+BX295+BS235+BX274+BX200+BX176+CC234)*BX227</f>
        <v>0</v>
      </c>
      <c r="BZ220" s="433"/>
      <c r="CA220" s="417"/>
      <c r="CB220" s="433"/>
      <c r="CC220" s="417"/>
      <c r="CD220" s="454">
        <f>(CD228+CD295+BY235+CD274+CD200+CD176+CI234)*CD227</f>
        <v>0</v>
      </c>
      <c r="CF220" s="417"/>
      <c r="CG220" s="417"/>
      <c r="CH220" s="433"/>
      <c r="CI220" s="417"/>
      <c r="CJ220" s="454">
        <f>(CJ228+CJ294+CE235+CJ274+CJ200+CJ176)*CJ227</f>
        <v>0</v>
      </c>
      <c r="CL220" s="433"/>
    </row>
    <row r="221" ht="15">
      <c r="A221" s="445">
        <f t="shared" si="2023"/>
        <v>0</v>
      </c>
      <c r="B221" s="433"/>
      <c r="C221" s="417"/>
      <c r="D221" s="454">
        <f>(D228+D296+I234+D175+D199+D273)*D227</f>
        <v>0</v>
      </c>
      <c r="F221" s="417"/>
      <c r="G221" s="417"/>
      <c r="H221" s="417"/>
      <c r="I221" s="417"/>
      <c r="J221" s="451">
        <f>(J228+E233+J296+O233+J273+J199+J175)*J227</f>
        <v>0</v>
      </c>
      <c r="K221" s="235"/>
      <c r="L221" s="417"/>
      <c r="M221" s="417"/>
      <c r="N221" s="433"/>
      <c r="O221" s="417"/>
      <c r="P221" s="454">
        <f>(P228+P296+K234+P273+P199+P175+U233)*P227</f>
        <v>0</v>
      </c>
      <c r="R221" s="417"/>
      <c r="S221" s="417"/>
      <c r="T221" s="417"/>
      <c r="U221" s="417"/>
      <c r="V221" s="454">
        <f>(V228+V296+Q234+V273+V199+V175+AA233)*V227</f>
        <v>0</v>
      </c>
      <c r="X221" s="417"/>
      <c r="Y221" s="417"/>
      <c r="Z221" s="433"/>
      <c r="AA221" s="417"/>
      <c r="AB221" s="454">
        <f>(AB228+AB296+W234+AB273+AB199+AB175+AG233)*AB227</f>
        <v>0</v>
      </c>
      <c r="AD221" s="417"/>
      <c r="AE221" s="417"/>
      <c r="AF221" s="417"/>
      <c r="AG221" s="417"/>
      <c r="AH221" s="454">
        <f>(AH228+AH296+AC234+AH273+AH199+AH175+AM233)*AH227</f>
        <v>0</v>
      </c>
      <c r="AJ221" s="417"/>
      <c r="AK221" s="417"/>
      <c r="AL221" s="433"/>
      <c r="AM221" s="417"/>
      <c r="AN221" s="454">
        <f>(AN228+AN296+AI234+AN273+AN199+AN175+AS233)*AN227</f>
        <v>0</v>
      </c>
      <c r="AP221" s="417"/>
      <c r="AQ221" s="417"/>
      <c r="AR221" s="433"/>
      <c r="AS221" s="417"/>
      <c r="AT221" s="454">
        <f>(AT228+AT296+AO234+AT273+AT199+AT175+AY233)*AT227</f>
        <v>0</v>
      </c>
      <c r="AV221" s="417"/>
      <c r="AW221" s="417"/>
      <c r="AX221" s="433"/>
      <c r="AY221" s="417"/>
      <c r="AZ221" s="454">
        <f>(AZ228+AZ296+AU234+AZ273+AZ199+AZ175+BE233)*AZ227</f>
        <v>0</v>
      </c>
      <c r="BB221" s="417"/>
      <c r="BC221" s="417"/>
      <c r="BD221" s="417"/>
      <c r="BE221" s="417"/>
      <c r="BF221" s="454">
        <f>(BF228+BF296+BA234+BF273+BF199+BF175+BK233)*BF227</f>
        <v>0</v>
      </c>
      <c r="BH221" s="417"/>
      <c r="BI221" s="417"/>
      <c r="BJ221" s="433"/>
      <c r="BK221" s="417"/>
      <c r="BL221" s="454">
        <f>(BL228+BL296+BG234+BL273+BL199+BL175+BQ233)*BL227</f>
        <v>0</v>
      </c>
      <c r="BN221" s="417"/>
      <c r="BO221" s="417"/>
      <c r="BP221" s="433"/>
      <c r="BQ221" s="417"/>
      <c r="BR221" s="454">
        <f>(BR228+BR296+BM234+BR273+BR199+BR175+BW233)*BR227</f>
        <v>0</v>
      </c>
      <c r="BT221" s="417"/>
      <c r="BU221" s="417"/>
      <c r="BV221" s="433"/>
      <c r="BW221" s="417"/>
      <c r="BX221" s="454">
        <f>(BX228+BX296+BS234+BX273+BX199+BX175+CC233)*BX227</f>
        <v>0</v>
      </c>
      <c r="BZ221" s="433"/>
      <c r="CA221" s="417"/>
      <c r="CB221" s="433"/>
      <c r="CC221" s="417"/>
      <c r="CD221" s="454">
        <f>(CD228+CD296+BY234+CD273+CD199+CD175+CI233)*CD227</f>
        <v>0</v>
      </c>
      <c r="CF221" s="417"/>
      <c r="CG221" s="417"/>
      <c r="CH221" s="433"/>
      <c r="CI221" s="417"/>
      <c r="CJ221" s="454">
        <f>(CJ228+CJ295+CE234+CJ273+CJ199+CJ175)*CJ227</f>
        <v>0</v>
      </c>
      <c r="CL221" s="433"/>
    </row>
    <row r="222" ht="15">
      <c r="A222" s="445">
        <f t="shared" si="2023"/>
        <v>0</v>
      </c>
      <c r="B222" s="433"/>
      <c r="C222" s="417"/>
      <c r="D222" s="454">
        <f>(D228+D297+I233+D174+D198+D272)*D227</f>
        <v>0</v>
      </c>
      <c r="F222" s="417"/>
      <c r="G222" s="417"/>
      <c r="H222" s="417"/>
      <c r="I222" s="417"/>
      <c r="J222" s="451">
        <f>(J228+E232+J297+O232+J272+J198+J174)*J227</f>
        <v>0</v>
      </c>
      <c r="K222" s="235"/>
      <c r="L222" s="417"/>
      <c r="M222" s="417"/>
      <c r="N222" s="433"/>
      <c r="O222" s="417"/>
      <c r="P222" s="454">
        <f>(P228+P297+K233+P272+P198+P174+U232)*P227</f>
        <v>0</v>
      </c>
      <c r="R222" s="417"/>
      <c r="S222" s="417"/>
      <c r="T222" s="417"/>
      <c r="U222" s="417"/>
      <c r="V222" s="454">
        <f>(V228+V297+Q233+V272+V198+V174+AA232)*V227</f>
        <v>0</v>
      </c>
      <c r="X222" s="417"/>
      <c r="Y222" s="417"/>
      <c r="Z222" s="433"/>
      <c r="AA222" s="417"/>
      <c r="AB222" s="454">
        <f>(AB228+AB297+W233+AB272+AB198+AB174+AG232)*AB227</f>
        <v>0</v>
      </c>
      <c r="AD222" s="417"/>
      <c r="AE222" s="417"/>
      <c r="AF222" s="417"/>
      <c r="AG222" s="417"/>
      <c r="AH222" s="454">
        <f>(AH228+AH297+AC233+AH272+AH198+AH174+AM232)*AH227</f>
        <v>0</v>
      </c>
      <c r="AJ222" s="417"/>
      <c r="AK222" s="417"/>
      <c r="AL222" s="433"/>
      <c r="AM222" s="417"/>
      <c r="AN222" s="454">
        <f>(AN228+AN297+AI233+AN272+AN198+AN174+AS232)*AN227</f>
        <v>0</v>
      </c>
      <c r="AP222" s="417"/>
      <c r="AQ222" s="417"/>
      <c r="AR222" s="433"/>
      <c r="AS222" s="417"/>
      <c r="AT222" s="454">
        <f>(AT228+AT297+AO233+AT272+AT198+AT174+AY232)*AT227</f>
        <v>0</v>
      </c>
      <c r="AV222" s="417"/>
      <c r="AW222" s="417"/>
      <c r="AX222" s="433"/>
      <c r="AY222" s="417"/>
      <c r="AZ222" s="454">
        <f>(AZ228+AZ297+AU233+AZ272+AZ198+AZ174+BE232)*AZ227</f>
        <v>0</v>
      </c>
      <c r="BB222" s="417"/>
      <c r="BC222" s="417"/>
      <c r="BD222" s="417"/>
      <c r="BE222" s="417"/>
      <c r="BF222" s="454">
        <f>(BF228+BF297+BA233+BF272+BF198+BF174+BK232)*BF227</f>
        <v>0</v>
      </c>
      <c r="BH222" s="417"/>
      <c r="BI222" s="417"/>
      <c r="BJ222" s="433"/>
      <c r="BK222" s="417"/>
      <c r="BL222" s="454">
        <f>(BL228+BL297+BG233+BL272+BL198+BL174+BQ232)*BL227</f>
        <v>0</v>
      </c>
      <c r="BN222" s="417"/>
      <c r="BO222" s="417"/>
      <c r="BP222" s="433"/>
      <c r="BQ222" s="417"/>
      <c r="BR222" s="454">
        <f>(BR228+BR297+BM233+BR272+BR198+BR174+BW232)*BR227</f>
        <v>0</v>
      </c>
      <c r="BT222" s="417"/>
      <c r="BU222" s="417"/>
      <c r="BV222" s="433"/>
      <c r="BW222" s="417"/>
      <c r="BX222" s="454">
        <f>(BX228+BX297+BS233+BX272+BX198+BX174+CC232)*BX227</f>
        <v>0</v>
      </c>
      <c r="BZ222" s="433"/>
      <c r="CA222" s="417"/>
      <c r="CB222" s="433"/>
      <c r="CC222" s="417"/>
      <c r="CD222" s="454">
        <f>(CD228+CD297+BY233+CD272+CD198+CD174+CI232)*CD227</f>
        <v>0</v>
      </c>
      <c r="CF222" s="417"/>
      <c r="CG222" s="417"/>
      <c r="CH222" s="433"/>
      <c r="CI222" s="417"/>
      <c r="CJ222" s="454">
        <f>(CJ228+CJ296+CE233+CJ272+CJ198+CJ174)*CJ227</f>
        <v>0</v>
      </c>
      <c r="CL222" s="433"/>
    </row>
    <row r="223" ht="15">
      <c r="A223" s="445">
        <f t="shared" si="2023"/>
        <v>0</v>
      </c>
      <c r="B223" s="433"/>
      <c r="C223" s="417"/>
      <c r="D223" s="454">
        <f>(D228+D298+I232+D173+D197+D271)*D227</f>
        <v>0</v>
      </c>
      <c r="F223" s="417"/>
      <c r="G223" s="417"/>
      <c r="H223" s="417"/>
      <c r="I223" s="417"/>
      <c r="J223" s="451">
        <f>(J228+E231+J298+O231+J271+J197+J173)*J227</f>
        <v>0</v>
      </c>
      <c r="K223" s="235"/>
      <c r="L223" s="417"/>
      <c r="M223" s="417"/>
      <c r="N223" s="433"/>
      <c r="O223" s="417"/>
      <c r="P223" s="454">
        <f>(P228+P298+K232+P271+P197+P173+U231)*P227</f>
        <v>0</v>
      </c>
      <c r="R223" s="417"/>
      <c r="S223" s="417"/>
      <c r="T223" s="417"/>
      <c r="U223" s="417"/>
      <c r="V223" s="454">
        <f>(V228+V298+Q232+V271+V197+V173+AA231)*V227</f>
        <v>0</v>
      </c>
      <c r="X223" s="417"/>
      <c r="Y223" s="417"/>
      <c r="Z223" s="433"/>
      <c r="AA223" s="417"/>
      <c r="AB223" s="454">
        <f>(AB228+AB298+W232+AB271+AB197+AB173+AG231)*AB227</f>
        <v>0</v>
      </c>
      <c r="AD223" s="417"/>
      <c r="AE223" s="417"/>
      <c r="AF223" s="417"/>
      <c r="AG223" s="417"/>
      <c r="AH223" s="454">
        <f>(AH228+AH298+AC232+AH271+AH197+AH173+AM231)*AH227</f>
        <v>0</v>
      </c>
      <c r="AJ223" s="417"/>
      <c r="AK223" s="417"/>
      <c r="AL223" s="433"/>
      <c r="AM223" s="417"/>
      <c r="AN223" s="454">
        <f>(AN228+AN298+AI232+AN271+AN197+AN173+AS231)*AN227</f>
        <v>0</v>
      </c>
      <c r="AP223" s="417"/>
      <c r="AQ223" s="417"/>
      <c r="AR223" s="433"/>
      <c r="AS223" s="417"/>
      <c r="AT223" s="454">
        <f>(AT228+AT298+AO232+AT271+AT197+AT173+AY231)*AT227</f>
        <v>0</v>
      </c>
      <c r="AV223" s="417"/>
      <c r="AW223" s="417"/>
      <c r="AX223" s="433"/>
      <c r="AY223" s="417"/>
      <c r="AZ223" s="454">
        <f>(AZ228+AZ298+AU232+AZ271+AZ197+AZ173+BE231)*AZ227</f>
        <v>0</v>
      </c>
      <c r="BB223" s="417"/>
      <c r="BC223" s="417"/>
      <c r="BD223" s="417"/>
      <c r="BE223" s="417"/>
      <c r="BF223" s="454">
        <f>(BF228+BF298+BA232+BF271+BF197+BF173+BK231)*BF227</f>
        <v>0</v>
      </c>
      <c r="BH223" s="417"/>
      <c r="BI223" s="417"/>
      <c r="BJ223" s="433"/>
      <c r="BK223" s="417"/>
      <c r="BL223" s="454">
        <f>(BL228+BL298+BG232+BL271+BL197+BL173+BQ231)*BL227</f>
        <v>0</v>
      </c>
      <c r="BN223" s="417"/>
      <c r="BO223" s="417"/>
      <c r="BP223" s="433"/>
      <c r="BQ223" s="417"/>
      <c r="BR223" s="454">
        <f>(BR228+BR298+BM232+BR271+BR197+BR173+BW231)*BR227</f>
        <v>0</v>
      </c>
      <c r="BT223" s="417"/>
      <c r="BU223" s="417"/>
      <c r="BV223" s="433"/>
      <c r="BW223" s="417"/>
      <c r="BX223" s="454">
        <f>(BX228+BX298+BS232+BX271+BX197+BX173+CC231)*BX227</f>
        <v>0</v>
      </c>
      <c r="BZ223" s="433"/>
      <c r="CA223" s="417"/>
      <c r="CB223" s="433"/>
      <c r="CC223" s="417"/>
      <c r="CD223" s="454">
        <f>(CD228+CD298+BY232+CD271+CD197+CD173+CI231)*CD227</f>
        <v>0</v>
      </c>
      <c r="CF223" s="417"/>
      <c r="CG223" s="417"/>
      <c r="CH223" s="433"/>
      <c r="CI223" s="417"/>
      <c r="CJ223" s="454">
        <f>(CJ228+CJ297+CE232+CJ271+CJ197+CJ173)*CJ227</f>
        <v>0</v>
      </c>
      <c r="CL223" s="433"/>
    </row>
    <row r="224" ht="15">
      <c r="A224" s="445">
        <f t="shared" si="2023"/>
        <v>0</v>
      </c>
      <c r="B224" s="433"/>
      <c r="C224" s="417"/>
      <c r="D224" s="454">
        <f>(D228+D299+I231+D172+D196+D270)*D227</f>
        <v>0</v>
      </c>
      <c r="F224" s="417"/>
      <c r="G224" s="417"/>
      <c r="H224" s="417"/>
      <c r="I224" s="417"/>
      <c r="J224" s="451">
        <f>(J228+E230+J299+O230+J270+J196+J172)*J227</f>
        <v>0</v>
      </c>
      <c r="K224" s="235"/>
      <c r="L224" s="417"/>
      <c r="M224" s="417"/>
      <c r="N224" s="433"/>
      <c r="O224" s="417"/>
      <c r="P224" s="454">
        <f>(P228+P299+K231+P270+P196+P172+U230)*P227</f>
        <v>0</v>
      </c>
      <c r="R224" s="417"/>
      <c r="S224" s="417"/>
      <c r="T224" s="417"/>
      <c r="U224" s="417"/>
      <c r="V224" s="454">
        <f>(V228+V299+Q231+V270+V196+V172+AA230)*V227</f>
        <v>0</v>
      </c>
      <c r="X224" s="417"/>
      <c r="Y224" s="417"/>
      <c r="Z224" s="433"/>
      <c r="AA224" s="417"/>
      <c r="AB224" s="454">
        <f>(AB228+AB299+W231+AB270+AB196+AB172+AG230)*AB227</f>
        <v>0</v>
      </c>
      <c r="AD224" s="417"/>
      <c r="AE224" s="417"/>
      <c r="AF224" s="417"/>
      <c r="AG224" s="417"/>
      <c r="AH224" s="454">
        <f>(AH228+AH299+AC231+AH270+AH196+AH172+AM230)*AH227</f>
        <v>0</v>
      </c>
      <c r="AJ224" s="417"/>
      <c r="AK224" s="417"/>
      <c r="AL224" s="433"/>
      <c r="AM224" s="417"/>
      <c r="AN224" s="454">
        <f>(AN228+AN299+AI231+AN270+AN196+AN172+AS230)*AN227</f>
        <v>0</v>
      </c>
      <c r="AP224" s="417"/>
      <c r="AQ224" s="417"/>
      <c r="AR224" s="433"/>
      <c r="AS224" s="417"/>
      <c r="AT224" s="454">
        <f>(AT228+AT299+AO231+AT270+AT196+AT172+AY230)*AT227</f>
        <v>0</v>
      </c>
      <c r="AV224" s="417"/>
      <c r="AW224" s="417"/>
      <c r="AX224" s="433"/>
      <c r="AY224" s="417"/>
      <c r="AZ224" s="454">
        <f>(AZ228+AZ299+AU231+AZ270+AZ196+AZ172+BE230)*AZ227</f>
        <v>0</v>
      </c>
      <c r="BB224" s="417"/>
      <c r="BC224" s="417"/>
      <c r="BD224" s="417"/>
      <c r="BE224" s="417"/>
      <c r="BF224" s="454">
        <f>(BF228+BF299+BA231+BF270+BF196+BF172+BK230)*BF227</f>
        <v>0</v>
      </c>
      <c r="BH224" s="417"/>
      <c r="BI224" s="417"/>
      <c r="BJ224" s="433"/>
      <c r="BK224" s="417"/>
      <c r="BL224" s="454">
        <f>(BL228+BL299+BG231+BL270+BL196+BL172+BQ230)*BL227</f>
        <v>0</v>
      </c>
      <c r="BN224" s="417"/>
      <c r="BO224" s="417"/>
      <c r="BP224" s="433"/>
      <c r="BQ224" s="417"/>
      <c r="BR224" s="454">
        <f>(BR228+BR299+BM231+BR270+BR196+BR172+BW230)*BR227</f>
        <v>0</v>
      </c>
      <c r="BT224" s="417"/>
      <c r="BU224" s="417"/>
      <c r="BV224" s="433"/>
      <c r="BW224" s="417"/>
      <c r="BX224" s="454">
        <f>(BX228+BX299+BS231+BX270+BX196+BX172+CC230)*BX227</f>
        <v>0</v>
      </c>
      <c r="BZ224" s="433"/>
      <c r="CA224" s="417"/>
      <c r="CB224" s="433"/>
      <c r="CC224" s="417"/>
      <c r="CD224" s="454">
        <f>(CD228+CD299+BY231+CD270+CD196+CD172+CI230)*CD227</f>
        <v>0</v>
      </c>
      <c r="CF224" s="417"/>
      <c r="CG224" s="417"/>
      <c r="CH224" s="433"/>
      <c r="CI224" s="417"/>
      <c r="CJ224" s="454">
        <f>(CJ228+CJ298+CE231+CJ270+CJ196+CJ172)*CJ227</f>
        <v>0</v>
      </c>
      <c r="CL224" s="433"/>
    </row>
    <row r="225" ht="15">
      <c r="A225" s="445">
        <f t="shared" si="2023"/>
        <v>0</v>
      </c>
      <c r="B225" s="433"/>
      <c r="C225" s="417"/>
      <c r="D225" s="455">
        <f>(D228+D195+D269+I230)*D227</f>
        <v>0</v>
      </c>
      <c r="F225" s="417"/>
      <c r="G225" s="417"/>
      <c r="H225" s="417"/>
      <c r="I225" s="417"/>
      <c r="J225" s="496">
        <f>(J228+J195+J269)*J227</f>
        <v>0</v>
      </c>
      <c r="K225" s="235"/>
      <c r="L225" s="417"/>
      <c r="M225" s="417"/>
      <c r="N225" s="433"/>
      <c r="O225" s="417"/>
      <c r="P225" s="455">
        <f>(P228+P301+P269+P195+K230)*P227</f>
        <v>0</v>
      </c>
      <c r="R225" s="417"/>
      <c r="S225" s="417"/>
      <c r="T225" s="417"/>
      <c r="U225" s="417"/>
      <c r="V225" s="455">
        <f>(V228+V269+V195+Q230)*V227</f>
        <v>0</v>
      </c>
      <c r="X225" s="417"/>
      <c r="Y225" s="417"/>
      <c r="Z225" s="433"/>
      <c r="AA225" s="417"/>
      <c r="AB225" s="455">
        <f>(AB228+AB301+AB269+AB195+W230)*AB227</f>
        <v>0</v>
      </c>
      <c r="AD225" s="417"/>
      <c r="AE225" s="417"/>
      <c r="AF225" s="417"/>
      <c r="AG225" s="417"/>
      <c r="AH225" s="455">
        <f>(AH228+AH269+AH195+AC230)*AH227</f>
        <v>0</v>
      </c>
      <c r="AJ225" s="417"/>
      <c r="AK225" s="417"/>
      <c r="AL225" s="433"/>
      <c r="AM225" s="417"/>
      <c r="AN225" s="455">
        <f>(AN228+AN269+AN195+AI230)*AN227</f>
        <v>0</v>
      </c>
      <c r="AP225" s="417"/>
      <c r="AQ225" s="417"/>
      <c r="AR225" s="433"/>
      <c r="AS225" s="417"/>
      <c r="AT225" s="455">
        <f>(AT228+AT269+AT195+AO230)*AT227</f>
        <v>0</v>
      </c>
      <c r="AV225" s="417"/>
      <c r="AW225" s="417"/>
      <c r="AX225" s="433"/>
      <c r="AY225" s="417"/>
      <c r="AZ225" s="455">
        <f>(AZ228+AZ301+AZ269+AZ195+AU230)*AZ227</f>
        <v>0</v>
      </c>
      <c r="BB225" s="417"/>
      <c r="BC225" s="417"/>
      <c r="BD225" s="417"/>
      <c r="BE225" s="417"/>
      <c r="BF225" s="455">
        <f>(BF228+BF269+BF195+BA230)*BF227</f>
        <v>0</v>
      </c>
      <c r="BH225" s="417"/>
      <c r="BI225" s="417"/>
      <c r="BJ225" s="433"/>
      <c r="BK225" s="417"/>
      <c r="BL225" s="455">
        <f>(BL228+BL269+BL195+BG230)*BL227</f>
        <v>0</v>
      </c>
      <c r="BN225" s="417"/>
      <c r="BO225" s="417"/>
      <c r="BP225" s="433"/>
      <c r="BQ225" s="417"/>
      <c r="BR225" s="455">
        <f>(BR228+BR269+BR195+BM230)*BR227</f>
        <v>0</v>
      </c>
      <c r="BT225" s="417"/>
      <c r="BU225" s="417"/>
      <c r="BV225" s="433"/>
      <c r="BW225" s="417"/>
      <c r="BX225" s="455">
        <f>(BX228+BX269+BX195+BS230)*BX227</f>
        <v>0</v>
      </c>
      <c r="BZ225" s="433"/>
      <c r="CA225" s="417"/>
      <c r="CB225" s="433"/>
      <c r="CC225" s="417"/>
      <c r="CD225" s="455">
        <f>(CD228+CD269+CD195+BY230)*CD227</f>
        <v>0</v>
      </c>
      <c r="CF225" s="417"/>
      <c r="CG225" s="417"/>
      <c r="CH225" s="433"/>
      <c r="CI225" s="417"/>
      <c r="CJ225" s="455">
        <f>(CJ228+CJ299+CJ269+CJ195+CE230)*CJ227</f>
        <v>0</v>
      </c>
      <c r="CL225" s="433"/>
    </row>
    <row r="226" ht="14.25">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5">
      <c r="A227" s="445"/>
      <c r="B227" s="411"/>
      <c r="C227" s="456">
        <v>0</v>
      </c>
      <c r="D227" s="457">
        <f>IF(D192=0,0,IF(C227=3,0,IF(E155=3,0,IF(E155=2,-0.5,IF(E155=1,0,(D192/(D192+A229+G229+D266))*(-0.5))))))</f>
        <v>0</v>
      </c>
      <c r="E227" s="458">
        <f>D227+C228+D229+E228</f>
        <v>-0.5</v>
      </c>
      <c r="F227" s="459"/>
      <c r="G227" s="415">
        <f>G375</f>
        <v>5.2000000000000002</v>
      </c>
      <c r="H227" s="459"/>
      <c r="I227" s="497">
        <v>0</v>
      </c>
      <c r="J227" s="498">
        <f>IF(J192=0,0,IF(I227=3,0,IF(K155=3,0,IF(K155=2,-0.5,IF(K155=1,0,(J192/(J192+G229+M229+J266))*(-0.5))))))</f>
        <v>0</v>
      </c>
      <c r="K227" s="499">
        <f>J227+I228+J229+K228</f>
        <v>-0.5</v>
      </c>
      <c r="L227" s="459">
        <f>L379</f>
        <v>0</v>
      </c>
      <c r="M227" s="415">
        <f>M375</f>
        <v>5.2000000000000002</v>
      </c>
      <c r="N227" s="459">
        <f>N379</f>
        <v>0</v>
      </c>
      <c r="O227" s="456">
        <v>0</v>
      </c>
      <c r="P227" s="457">
        <f>IF(P192=0,0,IF(O227=3,0,IF(Q155=3,0,IF(Q155=2,-0.5,IF(Q155=1,0,(P192/(P192+M229+S229+P266))*(-0.5))))))</f>
        <v>0</v>
      </c>
      <c r="Q227" s="458">
        <f>P227+O228+P229+Q228</f>
        <v>-0.5</v>
      </c>
      <c r="R227" s="459">
        <f>R379</f>
        <v>0</v>
      </c>
      <c r="S227" s="415">
        <f>IF(R227=3,0,IF(T227=3,0,S375))</f>
        <v>1</v>
      </c>
      <c r="T227" s="459">
        <f>T379</f>
        <v>0</v>
      </c>
      <c r="U227" s="456">
        <v>0</v>
      </c>
      <c r="V227" s="457">
        <f>IF(V192=0,0,IF(U227=3,0,IF(W155=3,0,IF(W155=2,-0.5,IF(W155=1,0,(V192/(V192+S229+Y229+V266))*(-0.5))))))</f>
        <v>0</v>
      </c>
      <c r="W227" s="458">
        <f>V227+U228+V229+W228</f>
        <v>-0.5</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ht="15">
      <c r="B228" s="421">
        <f>B377</f>
        <v>3935.0159999999992</v>
      </c>
      <c r="C228" s="461"/>
      <c r="D228" s="462">
        <f>B228+D226+F228+D262+B229+F229</f>
        <v>-8380.126666666667</v>
      </c>
      <c r="E228" s="463">
        <f>IF(G229=0,0,IF(F227=3,0,IF(H227=3,0,IF(H227=2,-0.5,IF(H227=1,0,(G229/(G229+D266+A229+D192))*(-0.5))))))</f>
        <v>-0.090677974708599868</v>
      </c>
      <c r="F228" s="420">
        <f>H228*-1</f>
        <v>-12315.142666666667</v>
      </c>
      <c r="G228" s="417">
        <f>G372</f>
        <v>80000</v>
      </c>
      <c r="H228" s="421">
        <f>G376*G375*G375/12</f>
        <v>12315.142666666667</v>
      </c>
      <c r="I228" s="501">
        <f>IF(G229=0,0,IF(H227=3,0,IF(F227=3,0,IF(F227=2,-0.5,IF(F227=1,0,(G229/(G229+J192+M229+J266))*(-0.5))))))</f>
        <v>-0.24979184013322234</v>
      </c>
      <c r="J228" s="502">
        <f>H228+J226+L228+J262+H229+L229</f>
        <v>0</v>
      </c>
      <c r="K228" s="503">
        <f>IF(M229=0,0,IF(L227=3,0,IF(N227=3,0,IF(N227=2,-0.5,IF(N227=1,0,(M229/(M229+J266+G229+J192))*(-0.5))))))</f>
        <v>-0.24979184013322234</v>
      </c>
      <c r="L228" s="420">
        <f>N228*-1</f>
        <v>-12315.142666666667</v>
      </c>
      <c r="M228" s="417">
        <f>M372</f>
        <v>80000</v>
      </c>
      <c r="N228" s="421">
        <f>M376*M375*M375/12</f>
        <v>12315.142666666667</v>
      </c>
      <c r="O228" s="461">
        <f>IF(M229=0,0,IF(N227=3,0,IF(L227=3,0,IF(L227=2,-0.5,IF(L227=1,0,(M229/(M229+P192+S229+P266))*(-0.5))))))</f>
        <v>-0.080623488309594191</v>
      </c>
      <c r="P228" s="462">
        <f>N228+P226+R228+P262+N229+R229</f>
        <v>11859.701000000001</v>
      </c>
      <c r="Q228" s="463">
        <f>IF(S229=0,0,IF(R227=3,0,IF(T227=3,0,IF(T227=2,-0.5,IF(T227=1,0,(S229/(S229+P266+M229+P192))*(-0.5))))))</f>
        <v>-0.41924213920988984</v>
      </c>
      <c r="R228" s="420">
        <f>-1*IF(T227=3,0,IF(R227=3,S227*S227*S376/2,IF(S227=0,0,((S376*S227*S227/12)+IF(R378=S227/2,S377*S227/8,S377*R378*T378*T378/(S227*S227))))))</f>
        <v>-455.44166666666661</v>
      </c>
      <c r="S228" s="417">
        <f>S372</f>
        <v>80000</v>
      </c>
      <c r="T228" s="421">
        <f>S376*S375*S375/12</f>
        <v>455.44166666666661</v>
      </c>
      <c r="U228" s="461">
        <f>IF(S229=0,0,IF(T227=3,0,IF(R227=3,0,IF(R227=2,-0.5,IF(R227=1,0,(S229/(S229+V192+Y229+V266))*(-0.5))))))</f>
        <v>-0.49983979493752001</v>
      </c>
      <c r="V228" s="462">
        <f>T228+V226+X228+V262+T229+X229</f>
        <v>455.44166666666661</v>
      </c>
      <c r="W228" s="463">
        <f>IF(Y229=0,0,IF(X227=3,0,IF(Z227=3,0,IF(Z227=2,-0.5,IF(Z227=1,0,(Y229/(Y229+V266+S229+V192))*(-0.5))))))</f>
        <v>0</v>
      </c>
      <c r="X228" s="420">
        <f>-1*IF(Z227=3,0,IF(X227=3,Y227*Y227*Y376/2,IF(Y227=0,0,((Y376*Y227*Y227/12)+IF(X378=Y227/2,Y377*Y227/8,Y377*X378*Z378*Z378/(Y227*Y227))))))</f>
        <v>0</v>
      </c>
      <c r="Y228" s="417">
        <f>Y372</f>
        <v>80000</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80000</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80000</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80000</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80000</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80000</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80000</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80000</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80000</v>
      </c>
      <c r="BV228" s="421">
        <f>IF(BT227=3,0,IF(BV227=3,BU227*BU227*BU376/2,IF(BU227=0,0,((BU376*BU227*BU227/12)+IF(BT378=BU227/2,BU377*BU227/8,BU377*BT378*BT378*BV378/(BU227*BU227))))))</f>
        <v>0</v>
      </c>
      <c r="BW228" s="461">
        <f>IF(BU229=0,0,IF(BV227=3,0,IF(BT227=3,0,IF(BT227=2,-0.5,IF(BT227=1,0,(BU229/(BU229+BX192+CA229+BX266))*(-0.5))))))</f>
        <v>0</v>
      </c>
      <c r="BX228" s="462">
        <f>BV228+BX226+BZ228+BX262+BV229+BZ229</f>
        <v>0</v>
      </c>
      <c r="BY228" s="463">
        <f>IF(CA229=0,0,IF(BZ227=3,0,IF(CB227=3,0,IF(CB227=2,-0.5,IF(CB227=1,0,(CA229/(CA229+BX266+BU229+BX192))*(-0.5))))))</f>
        <v>0</v>
      </c>
      <c r="BZ228" s="421">
        <f>BZ377</f>
        <v>0</v>
      </c>
      <c r="CA228" s="417">
        <f>CA372</f>
        <v>80000</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80000</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5">
      <c r="A229" s="445"/>
      <c r="B229" s="504"/>
      <c r="C229" s="464" t="s">
        <v>817</v>
      </c>
      <c r="D229" s="465">
        <f>IF(D266=0,0,IF(E229=3,0,IF(C301=3,0,IF(C301=2,-0.5,IF(C301=1,0,(D266/(D266+G229+A229+D192))*(-0.5))))))</f>
        <v>-0.40932202529140016</v>
      </c>
      <c r="E229" s="466">
        <v>1</v>
      </c>
      <c r="F229" s="426">
        <f>-1*IF(H227=3,0,IF(F227=3,(G375*G375*G376/2)+(G377*F378),0))</f>
        <v>0</v>
      </c>
      <c r="G229" s="423">
        <f>IF(G227=0,0,IF(H227=2,3*G373*G228/G227,4*G373*G228/(G227)))</f>
        <v>12183993768.137436</v>
      </c>
      <c r="H229" s="427">
        <f>IF(F227=3,0,IF(H227=3,(G375*G375*G376/2)+(G377*H378),0))</f>
        <v>0</v>
      </c>
      <c r="I229" s="505" t="s">
        <v>818</v>
      </c>
      <c r="J229" s="506">
        <f>IF(J266=0,0,IF(K229=3,0,IF(I301=3,0,IF(I301=2,-0.5,IF(I301=1,0,(J266/(J266+M229+G229+J192))*(-0.5))))))</f>
        <v>-0.00041631973355537054</v>
      </c>
      <c r="K229" s="507">
        <v>1</v>
      </c>
      <c r="L229" s="426">
        <f>-1*IF(N227=3,0,IF(L227=3,(M375*M375*M376/2)+(M377*L378),0))</f>
        <v>0</v>
      </c>
      <c r="M229" s="423">
        <f>IF(M227=0,0,IF(N227=2,3*M373*M228/M227,4*M373*M228/(M227)))</f>
        <v>12183993768.137436</v>
      </c>
      <c r="N229" s="427">
        <f>IF(L227=3,0,IF(N227=3,(M375*M375*M376/2)+(M377*N378),0))</f>
        <v>0</v>
      </c>
      <c r="O229" s="464" t="s">
        <v>819</v>
      </c>
      <c r="P229" s="465">
        <f>IF(P266=0,0,IF(Q229=3,0,IF(O301=3,0,IF(O301=2,-0.5,IF(O301=1,0,(P266/(P266+S229+M229+P192))*(-0.5))))))</f>
        <v>-0.00013437248051599031</v>
      </c>
      <c r="Q229" s="466">
        <v>1</v>
      </c>
      <c r="R229" s="426">
        <f>-1*IF(T227=3,0,IF(R227=3,(S375*S375*S376/2)+(S377*R378),0))</f>
        <v>0</v>
      </c>
      <c r="S229" s="423">
        <f>IF(S227=0,0,IF(T227=2,3*S373*S228/S227,4*S373*S228/(S227)))</f>
        <v>63356767594.314667</v>
      </c>
      <c r="T229" s="427">
        <f>IF(R227=3,0,IF(T227=3,(S375*S375*S376/2)+(S377*T378),0))</f>
        <v>0</v>
      </c>
      <c r="U229" s="464" t="s">
        <v>820</v>
      </c>
      <c r="V229" s="465">
        <f>IF(V266=0,0,IF(W229=3,0,IF(U301=3,0,IF(U301=2,-0.5,IF(U301=1,0,(V266/(V266+Y229+S229+V192))*(-0.5))))))</f>
        <v>-0.00016020506247997436</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5">
      <c r="A230" s="486"/>
      <c r="B230" s="417"/>
      <c r="C230" s="417"/>
      <c r="D230" s="468"/>
      <c r="E230" s="469">
        <f>(D228+D269+D195+I230)*E228</f>
        <v>759.89291393486337</v>
      </c>
      <c r="F230" s="417"/>
      <c r="G230" s="433"/>
      <c r="I230" s="509">
        <f>(J228+J195+J269)*I228</f>
        <v>0</v>
      </c>
      <c r="J230" s="451"/>
      <c r="K230" s="510">
        <f>(J228+J195+J269)*K228</f>
        <v>0</v>
      </c>
      <c r="L230" s="417"/>
      <c r="M230" s="433"/>
      <c r="N230" s="235"/>
      <c r="O230" s="470">
        <f>(P228+P269+P195+K230)*O228</f>
        <v>-956.17046492878262</v>
      </c>
      <c r="P230" s="468"/>
      <c r="Q230" s="469">
        <f>(P228+P269+P195+K230)*Q228</f>
        <v>-4972.08641762967</v>
      </c>
      <c r="R230" s="417"/>
      <c r="S230" s="433"/>
      <c r="T230" s="235"/>
      <c r="U230" s="470">
        <f>(V228+V269+V195+Q230)*U228</f>
        <v>2257.5987861269737</v>
      </c>
      <c r="V230" s="468"/>
      <c r="W230" s="469">
        <f>(V228+V269+V195+Q230)*W228</f>
        <v>0</v>
      </c>
      <c r="X230" s="417"/>
      <c r="Y230" s="433"/>
      <c r="AA230" s="470">
        <f>(AB228+AB269+AB195+W230)*AA228</f>
        <v>0</v>
      </c>
      <c r="AB230" s="468"/>
      <c r="AC230" s="469">
        <f>(AB228+AB269+AB195+W230)*AC228</f>
        <v>0</v>
      </c>
      <c r="AD230" s="417"/>
      <c r="AE230" s="433"/>
      <c r="AF230" s="235"/>
      <c r="AG230" s="470">
        <f>(AH228+AH269+AH195+AC230)*AG228</f>
        <v>0</v>
      </c>
      <c r="AH230" s="468"/>
      <c r="AI230" s="469">
        <f>(AH228+AH269+AH195+AC230)*AI228</f>
        <v>0</v>
      </c>
      <c r="AJ230" s="417"/>
      <c r="AK230" s="433"/>
      <c r="AM230" s="470">
        <f>(AN228+AN269+AN195+AI230)*AM228</f>
        <v>0</v>
      </c>
      <c r="AN230" s="468"/>
      <c r="AO230" s="469">
        <f>(AN228+AN269+AN195+AI230)*AO228</f>
        <v>0</v>
      </c>
      <c r="AP230" s="417"/>
      <c r="AQ230" s="433"/>
      <c r="AS230" s="470">
        <f>(AT228+AT269+AT195+AO230)*AS228</f>
        <v>0</v>
      </c>
      <c r="AT230" s="468"/>
      <c r="AU230" s="469">
        <f>(AT228+AT269+AT195+AO230)*AU228</f>
        <v>0</v>
      </c>
      <c r="AV230" s="417"/>
      <c r="AW230" s="433"/>
      <c r="AY230" s="470">
        <f>(AZ228+AZ269+AZ195+AU230)*AY228</f>
        <v>0</v>
      </c>
      <c r="AZ230" s="468"/>
      <c r="BA230" s="469">
        <f>(AZ228+AZ269+AZ195+AU230)*BA228</f>
        <v>0</v>
      </c>
      <c r="BB230" s="417"/>
      <c r="BC230" s="433"/>
      <c r="BD230" s="235"/>
      <c r="BE230" s="470">
        <f>(BF228+BF269+BF195+BA230)*BE228</f>
        <v>0</v>
      </c>
      <c r="BF230" s="468"/>
      <c r="BG230" s="469">
        <f>(BF228+BF269+BF195+BA230)*BG228</f>
        <v>0</v>
      </c>
      <c r="BH230" s="417"/>
      <c r="BI230" s="433"/>
      <c r="BK230" s="470">
        <f>(BL228+BL269+BL195+BG230)*BK228</f>
        <v>0</v>
      </c>
      <c r="BL230" s="468"/>
      <c r="BM230" s="469">
        <f>(BL228+BL269+BL195+BG230)*BM228</f>
        <v>0</v>
      </c>
      <c r="BN230" s="417"/>
      <c r="BO230" s="433"/>
      <c r="BQ230" s="470">
        <f>(BR228+BR269+BR195+BM230)*BQ228</f>
        <v>0</v>
      </c>
      <c r="BR230" s="468"/>
      <c r="BS230" s="469">
        <f>(BR228+BR269+BR195+BM230)*BS228</f>
        <v>0</v>
      </c>
      <c r="BT230" s="417"/>
      <c r="BU230" s="433"/>
      <c r="BW230" s="470">
        <f>(BX228+BX269+BX195+BS230)*BW228</f>
        <v>0</v>
      </c>
      <c r="BX230" s="468"/>
      <c r="BY230" s="469">
        <f>(BX228+BX269+BX195+BS230)*BY228</f>
        <v>0</v>
      </c>
      <c r="BZ230" s="417"/>
      <c r="CA230" s="433"/>
      <c r="CC230" s="470">
        <f>(CD228+CD269+CD195+BY230)*CC228</f>
        <v>0</v>
      </c>
      <c r="CD230" s="468"/>
      <c r="CE230" s="469">
        <f>(CD228+CD269+CD195+BY230)*CE228</f>
        <v>0</v>
      </c>
      <c r="CF230" s="417"/>
      <c r="CG230" s="433"/>
      <c r="CI230" s="470">
        <f>(CJ228+CJ269+CJ195+CE230)*CI228</f>
        <v>0</v>
      </c>
      <c r="CJ230" s="468"/>
      <c r="CK230" s="417"/>
      <c r="CL230" s="417"/>
    </row>
    <row r="231" ht="15">
      <c r="A231" s="489"/>
      <c r="B231" s="417"/>
      <c r="C231" s="417"/>
      <c r="D231" s="454"/>
      <c r="E231" s="472">
        <f>(D228+D299+I231+D172+D196+D270)*E228</f>
        <v>1221.3310668044016</v>
      </c>
      <c r="F231" s="433"/>
      <c r="G231" s="433"/>
      <c r="I231" s="509">
        <f>(J228+E230+J172+O230+J299+J196+J270)*I228</f>
        <v>49.502422989250761</v>
      </c>
      <c r="J231" s="451"/>
      <c r="K231" s="510">
        <f>(J228+E230+O230+J172+J299+J196+J270)*K228</f>
        <v>49.502422989250761</v>
      </c>
      <c r="L231" s="417"/>
      <c r="M231" s="433"/>
      <c r="N231" s="235"/>
      <c r="O231" s="473">
        <f>(P228+P299+K231+U230+P270+P196+P172)*O228</f>
        <v>-1142.0240575175901</v>
      </c>
      <c r="P231" s="454"/>
      <c r="Q231" s="472">
        <f>(P228+P299+K231+P270+P196+P172+U230)*Q228</f>
        <v>-5938.5250990914701</v>
      </c>
      <c r="R231" s="417"/>
      <c r="S231" s="433"/>
      <c r="T231" s="235"/>
      <c r="U231" s="473">
        <f>(V228+V299+Q231+AA230+V270+V196+V172)*U228</f>
        <v>2741.6115690755037</v>
      </c>
      <c r="V231" s="454"/>
      <c r="W231" s="472">
        <f>(V228+V299+Q231+V270+V196+V172+AA230)*W228</f>
        <v>0</v>
      </c>
      <c r="X231" s="417"/>
      <c r="Y231" s="433"/>
      <c r="AA231" s="473">
        <f>(AB228+AB299+W231+AG230+AB270+AB196+AB172)*AA228</f>
        <v>0</v>
      </c>
      <c r="AB231" s="454"/>
      <c r="AC231" s="472">
        <f>(AB228+AB299+W231+AB270+AB196+AB172+AG230)*AC228</f>
        <v>0</v>
      </c>
      <c r="AD231" s="417"/>
      <c r="AE231" s="433"/>
      <c r="AF231" s="235"/>
      <c r="AG231" s="473">
        <f>(AH228+AH299+AC231+AM230+AH270+AH196+AH172)*AG228</f>
        <v>0</v>
      </c>
      <c r="AH231" s="454"/>
      <c r="AI231" s="472">
        <f>(AH228+AH299+AC231+AH270+AH196+AH172+AM230)*AI228</f>
        <v>0</v>
      </c>
      <c r="AJ231" s="417"/>
      <c r="AK231" s="433"/>
      <c r="AM231" s="473">
        <f>(AN228+AN299+AI231+AS230+AN270+AN196+AN172)*AM228</f>
        <v>0</v>
      </c>
      <c r="AN231" s="454"/>
      <c r="AO231" s="472">
        <f>(AN228+AN299+AI231+AN270+AN196+AN172+AS230)*AO228</f>
        <v>0</v>
      </c>
      <c r="AP231" s="417"/>
      <c r="AQ231" s="433"/>
      <c r="AS231" s="473">
        <f>(AT228+AT299+AO231+AY230+AT270+AT196+AT172)*AS228</f>
        <v>0</v>
      </c>
      <c r="AT231" s="454"/>
      <c r="AU231" s="472">
        <f>(AT228+AT299+AO231+AT270+AT196+AT172+AY230)*AU228</f>
        <v>0</v>
      </c>
      <c r="AV231" s="417"/>
      <c r="AW231" s="433"/>
      <c r="AY231" s="473">
        <f>(AZ228+AZ299+AU231+BE230+AZ270+AZ196+AZ172)*AY228</f>
        <v>0</v>
      </c>
      <c r="AZ231" s="454"/>
      <c r="BA231" s="472">
        <f>(AZ228+AZ299+AU231+AZ270+AZ196+AZ172+BE230)*BA228</f>
        <v>0</v>
      </c>
      <c r="BB231" s="417"/>
      <c r="BC231" s="433"/>
      <c r="BD231" s="235"/>
      <c r="BE231" s="473">
        <f>(BF228+BF299+BA231+BK230+BF270+BF196+BF172)*BE228</f>
        <v>0</v>
      </c>
      <c r="BF231" s="454"/>
      <c r="BG231" s="472">
        <f>(BF228+BF299+BA231+BF270+BF196+BF172+BK230)*BG228</f>
        <v>0</v>
      </c>
      <c r="BH231" s="417"/>
      <c r="BI231" s="433"/>
      <c r="BK231" s="473">
        <f>(BL228+BL299+BG231+BQ230+BL270+BL196+BL172)*BK228</f>
        <v>0</v>
      </c>
      <c r="BL231" s="454"/>
      <c r="BM231" s="472">
        <f>(BL228+BL299+BG231+BL270+BL196+BL172+BQ230)*BM228</f>
        <v>0</v>
      </c>
      <c r="BN231" s="417"/>
      <c r="BO231" s="433"/>
      <c r="BQ231" s="473">
        <f>(BR228+BR299+BM231+BW230+BR270+BR196+BR172)*BQ228</f>
        <v>0</v>
      </c>
      <c r="BR231" s="454"/>
      <c r="BS231" s="472">
        <f>(BR228+BR299+BM231+BR270+BR196+BR172+BW230)*BS228</f>
        <v>0</v>
      </c>
      <c r="BT231" s="417"/>
      <c r="BU231" s="433"/>
      <c r="BW231" s="473">
        <f>(BX228+BX299+BS231+CC230+BX270+BX196+BX172)*BW228</f>
        <v>0</v>
      </c>
      <c r="BX231" s="454"/>
      <c r="BY231" s="472">
        <f>(BX228+BX299+BS231+BX270+BX196+BX172+CC230)*BY228</f>
        <v>0</v>
      </c>
      <c r="BZ231" s="417"/>
      <c r="CA231" s="433"/>
      <c r="CC231" s="473">
        <f>(CD228+CD299+BY231+CI230+CD270+CD196+CD172)*CC228</f>
        <v>0</v>
      </c>
      <c r="CD231" s="454"/>
      <c r="CE231" s="472">
        <f>(CD228+CD299+BY231+CD270+CD196+CD172+CI230)*CE228</f>
        <v>0</v>
      </c>
      <c r="CF231" s="417"/>
      <c r="CG231" s="433"/>
      <c r="CI231" s="473">
        <f>(CJ228+CJ299+CE231+CJ270+CJ196+CJ172)*CI228</f>
        <v>0</v>
      </c>
      <c r="CJ231" s="454"/>
      <c r="CK231" s="417"/>
      <c r="CL231" s="417"/>
    </row>
    <row r="232" ht="15">
      <c r="A232" s="489"/>
      <c r="B232" s="417"/>
      <c r="C232" s="417"/>
      <c r="D232" s="454"/>
      <c r="E232" s="472">
        <f>(D228+D298+I232+D173+D197+D271)*E228</f>
        <v>1510.5390580333521</v>
      </c>
      <c r="F232" s="433"/>
      <c r="G232" s="433"/>
      <c r="I232" s="509">
        <f>(J228+E231+J173+O231+J298+J197+J271)*I228</f>
        <v>-19.04852151734779</v>
      </c>
      <c r="J232" s="451"/>
      <c r="K232" s="510">
        <f>(J228+E231+O231+J173+J298+J197+J271)*K228</f>
        <v>-19.04852151734779</v>
      </c>
      <c r="L232" s="417"/>
      <c r="M232" s="433"/>
      <c r="N232" s="235"/>
      <c r="O232" s="473">
        <f>(P228+P298+K232+U231+P271+P197+P173)*O228</f>
        <v>-1175.4271394312652</v>
      </c>
      <c r="P232" s="454"/>
      <c r="Q232" s="472">
        <f>(P228+P298+K232+P271+P197+P173+U231)*Q228</f>
        <v>-6112.2211250425798</v>
      </c>
      <c r="R232" s="417"/>
      <c r="S232" s="433"/>
      <c r="T232" s="235"/>
      <c r="U232" s="473">
        <f>(V228+V298+Q232+AA231+V271+V197+V173)*U228</f>
        <v>2829.0077100204135</v>
      </c>
      <c r="V232" s="454"/>
      <c r="W232" s="472">
        <f>(V228+V298+Q232+V271+V197+V173+AA231)*W228</f>
        <v>0</v>
      </c>
      <c r="X232" s="417"/>
      <c r="Y232" s="433"/>
      <c r="AA232" s="473">
        <f>(AB228+AB298+W232+AG231+AB271+AB197+AB173)*AA228</f>
        <v>0</v>
      </c>
      <c r="AB232" s="454"/>
      <c r="AC232" s="472">
        <f>(AB228+AB298+W232+AB271+AB197+AB173+AG231)*AC228</f>
        <v>0</v>
      </c>
      <c r="AD232" s="417"/>
      <c r="AE232" s="433"/>
      <c r="AF232" s="235"/>
      <c r="AG232" s="473">
        <f>(AH228+AH298+AC232+AM231+AH271+AH197+AH173)*AG228</f>
        <v>0</v>
      </c>
      <c r="AH232" s="454"/>
      <c r="AI232" s="472">
        <f>(AH228+AH298+AC232+AH271+AH197+AH173+AM231)*AI228</f>
        <v>0</v>
      </c>
      <c r="AJ232" s="417"/>
      <c r="AK232" s="433"/>
      <c r="AM232" s="473">
        <f>(AN228+AN298+AI232+AS231+AN271+AN197+AN173)*AM228</f>
        <v>0</v>
      </c>
      <c r="AN232" s="454"/>
      <c r="AO232" s="472">
        <f>(AN228+AN298+AI232+AN271+AN197+AN173+AS231)*AO228</f>
        <v>0</v>
      </c>
      <c r="AP232" s="417"/>
      <c r="AQ232" s="433"/>
      <c r="AS232" s="473">
        <f>(AT228+AT298+AO232+AY231+AT271+AT197+AT173)*AS228</f>
        <v>0</v>
      </c>
      <c r="AT232" s="454"/>
      <c r="AU232" s="472">
        <f>(AT228+AT298+AO232+AT271+AT197+AT173+AY231)*AU228</f>
        <v>0</v>
      </c>
      <c r="AV232" s="417"/>
      <c r="AW232" s="433"/>
      <c r="AY232" s="473">
        <f>(AZ228+AZ298+AU232+BE231+AZ271+AZ197+AZ173)*AY228</f>
        <v>0</v>
      </c>
      <c r="AZ232" s="454"/>
      <c r="BA232" s="472">
        <f>(AZ228+AZ298+AU232+AZ271+AZ197+AZ173+BE231)*BA228</f>
        <v>0</v>
      </c>
      <c r="BB232" s="417"/>
      <c r="BC232" s="433"/>
      <c r="BD232" s="235"/>
      <c r="BE232" s="473">
        <f>(BF228+BF298+BA232+BK231+BF271+BF197+BF173)*BE228</f>
        <v>0</v>
      </c>
      <c r="BF232" s="454"/>
      <c r="BG232" s="472">
        <f>(BF228+BF298+BA232+BF271+BF197+BF173+BK231)*BG228</f>
        <v>0</v>
      </c>
      <c r="BH232" s="417"/>
      <c r="BI232" s="433"/>
      <c r="BK232" s="473">
        <f>(BL228+BL298+BG232+BQ231+BL271+BL197+BL173)*BK228</f>
        <v>0</v>
      </c>
      <c r="BL232" s="454"/>
      <c r="BM232" s="472">
        <f>(BL228+BL298+BG232+BL271+BL197+BL173+BQ231)*BM228</f>
        <v>0</v>
      </c>
      <c r="BN232" s="417"/>
      <c r="BO232" s="433"/>
      <c r="BQ232" s="473">
        <f>(BR228+BR298+BM232+BW231+BR271+BR197+BR173)*BQ228</f>
        <v>0</v>
      </c>
      <c r="BR232" s="454"/>
      <c r="BS232" s="472">
        <f>(BR228+BR298+BM232+BR271+BR197+BR173+BW231)*BS228</f>
        <v>0</v>
      </c>
      <c r="BT232" s="417"/>
      <c r="BU232" s="433"/>
      <c r="BW232" s="473">
        <f>(BX228+BX298+BS232+CC231+BX271+BX197+BX173)*BW228</f>
        <v>0</v>
      </c>
      <c r="BX232" s="454"/>
      <c r="BY232" s="472">
        <f>(BX228+BX298+BS232+BX271+BX197+BX173+CC231)*BY228</f>
        <v>0</v>
      </c>
      <c r="BZ232" s="417"/>
      <c r="CA232" s="433"/>
      <c r="CC232" s="473">
        <f>(CD228+CD298+BY232+CI231+CD271+CD197+CD173)*CC228</f>
        <v>0</v>
      </c>
      <c r="CD232" s="454"/>
      <c r="CE232" s="472">
        <f>(CD228+CD298+BY232+CD271+CD197+CD173+CI231)*CE228</f>
        <v>0</v>
      </c>
      <c r="CF232" s="417"/>
      <c r="CG232" s="433"/>
      <c r="CI232" s="473">
        <f>(CJ228+CJ298+CE232+CJ271+CJ197+CJ173)*CI228</f>
        <v>0</v>
      </c>
      <c r="CJ232" s="454"/>
      <c r="CK232" s="417"/>
      <c r="CL232" s="417"/>
    </row>
    <row r="233" ht="15">
      <c r="A233" s="489"/>
      <c r="B233" s="417"/>
      <c r="C233" s="417"/>
      <c r="D233" s="454"/>
      <c r="E233" s="472">
        <f>(D228+D297+I233+D174+D198+D272)*E228</f>
        <v>1693.6698920615693</v>
      </c>
      <c r="F233" s="433"/>
      <c r="G233" s="433"/>
      <c r="I233" s="509">
        <f>(J228+E232+J174+O232+J297+J198+J272)*I228</f>
        <v>-82.766115477362021</v>
      </c>
      <c r="J233" s="451"/>
      <c r="K233" s="510">
        <f>(J228+E232+O232+J174+J297+J198+J272)*K228</f>
        <v>-82.766115477362021</v>
      </c>
      <c r="L233" s="417"/>
      <c r="M233" s="433"/>
      <c r="N233" s="235"/>
      <c r="O233" s="473">
        <f>(P228+P297+K233+U232+P272+P198+P174)*O228</f>
        <v>-1177.2779649208819</v>
      </c>
      <c r="P233" s="454"/>
      <c r="Q233" s="472">
        <f>(P228+P297+K233+P272+P198+P174+U232)*Q228</f>
        <v>-6121.8454175885872</v>
      </c>
      <c r="R233" s="417"/>
      <c r="S233" s="433"/>
      <c r="T233" s="235"/>
      <c r="U233" s="473">
        <f>(V228+V297+Q233+AA232+V272+V198+V174)*U228</f>
        <v>2834.1792694899809</v>
      </c>
      <c r="V233" s="454"/>
      <c r="W233" s="472">
        <f>(V228+V297+Q233+V272+V198+V174+AA232)*W228</f>
        <v>0</v>
      </c>
      <c r="X233" s="417"/>
      <c r="Y233" s="433"/>
      <c r="AA233" s="473">
        <f>(AB228+AB297+W233+AG232+AB272+AB198+AB174)*AA228</f>
        <v>0</v>
      </c>
      <c r="AB233" s="454"/>
      <c r="AC233" s="472">
        <f>(AB228+AB297+W233+AB272+AB198+AB174+AG232)*AC228</f>
        <v>0</v>
      </c>
      <c r="AD233" s="417"/>
      <c r="AE233" s="433"/>
      <c r="AF233" s="235"/>
      <c r="AG233" s="473">
        <f>(AH228+AH297+AC233+AM232+AH272+AH198+AH174)*AG228</f>
        <v>0</v>
      </c>
      <c r="AH233" s="454"/>
      <c r="AI233" s="472">
        <f>(AH228+AH297+AC233+AH272+AH198+AH174+AM232)*AI228</f>
        <v>0</v>
      </c>
      <c r="AJ233" s="417"/>
      <c r="AK233" s="433"/>
      <c r="AM233" s="473">
        <f>(AN228+AN297+AI233+AS232+AN272+AN198+AN174)*AM228</f>
        <v>0</v>
      </c>
      <c r="AN233" s="454"/>
      <c r="AO233" s="472">
        <f>(AN228+AN297+AI233+AN272+AN198+AN174+AS232)*AO228</f>
        <v>0</v>
      </c>
      <c r="AP233" s="417"/>
      <c r="AQ233" s="433"/>
      <c r="AS233" s="473">
        <f>(AT228+AT297+AO233+AY232+AT272+AT198+AT174)*AS228</f>
        <v>0</v>
      </c>
      <c r="AT233" s="454"/>
      <c r="AU233" s="472">
        <f>(AT228+AT297+AO233+AT272+AT198+AT174+AY232)*AU228</f>
        <v>0</v>
      </c>
      <c r="AV233" s="417"/>
      <c r="AW233" s="433"/>
      <c r="AY233" s="473">
        <f>(AZ228+AZ297+AU233+BE232+AZ272+AZ198+AZ174)*AY228</f>
        <v>0</v>
      </c>
      <c r="AZ233" s="454"/>
      <c r="BA233" s="472">
        <f>(AZ228+AZ297+AU233+AZ272+AZ198+AZ174+BE232)*BA228</f>
        <v>0</v>
      </c>
      <c r="BB233" s="417"/>
      <c r="BC233" s="433"/>
      <c r="BD233" s="235"/>
      <c r="BE233" s="473">
        <f>(BF228+BF297+BA233+BK232+BF272+BF198+BF174)*BE228</f>
        <v>0</v>
      </c>
      <c r="BF233" s="454"/>
      <c r="BG233" s="472">
        <f>(BF228+BF297+BA233+BF272+BF198+BF174+BK232)*BG228</f>
        <v>0</v>
      </c>
      <c r="BH233" s="417"/>
      <c r="BI233" s="433"/>
      <c r="BK233" s="473">
        <f>(BL228+BL297+BG233+BQ232+BL272+BL198+BL174)*BK228</f>
        <v>0</v>
      </c>
      <c r="BL233" s="454"/>
      <c r="BM233" s="472">
        <f>(BL228+BL297+BG233+BL272+BL198+BL174+BQ232)*BM228</f>
        <v>0</v>
      </c>
      <c r="BN233" s="417"/>
      <c r="BO233" s="433"/>
      <c r="BQ233" s="473">
        <f>(BR228+BR297+BM233+BW232+BR272+BR198+BR174)*BQ228</f>
        <v>0</v>
      </c>
      <c r="BR233" s="454"/>
      <c r="BS233" s="472">
        <f>(BR228+BR297+BM233+BR272+BR198+BR174+BW232)*BS228</f>
        <v>0</v>
      </c>
      <c r="BT233" s="417"/>
      <c r="BU233" s="433"/>
      <c r="BW233" s="473">
        <f>(BX228+BX297+BS233+CC232+BX272+BX198+BX174)*BW228</f>
        <v>0</v>
      </c>
      <c r="BX233" s="454"/>
      <c r="BY233" s="472">
        <f>(BX228+BX297+BS233+BX272+BX198+BX174+CC232)*BY228</f>
        <v>0</v>
      </c>
      <c r="BZ233" s="417"/>
      <c r="CA233" s="433"/>
      <c r="CC233" s="473">
        <f>(CD228+CD297+BY233+CI232+CD272+CD198+CD174)*CC228</f>
        <v>0</v>
      </c>
      <c r="CD233" s="454"/>
      <c r="CE233" s="472">
        <f>(CD228+CD297+BY233+CD272+CD198+CD174+CI232)*CE228</f>
        <v>0</v>
      </c>
      <c r="CF233" s="417"/>
      <c r="CG233" s="433"/>
      <c r="CI233" s="473">
        <f>(CJ228+CJ297+CE233+CJ272+CJ198+CJ174)*CI228</f>
        <v>0</v>
      </c>
      <c r="CJ233" s="454"/>
      <c r="CK233" s="417"/>
      <c r="CL233" s="417"/>
    </row>
    <row r="234" ht="15">
      <c r="A234" s="489"/>
      <c r="B234" s="417"/>
      <c r="C234" s="417"/>
      <c r="D234" s="454"/>
      <c r="E234" s="472">
        <f>(D228+D296+I234+D175+D199+D273)*E228</f>
        <v>1810.0658358127648</v>
      </c>
      <c r="F234" s="433"/>
      <c r="G234" s="433"/>
      <c r="I234" s="509">
        <f>(J228+E233+J175+O233+J296+J199+J273)*I228</f>
        <v>-127.93416232543812</v>
      </c>
      <c r="J234" s="451"/>
      <c r="K234" s="510">
        <f>(J228+E233+O233+J175+J296+J199+J273)*K228</f>
        <v>-127.93416232543812</v>
      </c>
      <c r="L234" s="417"/>
      <c r="M234" s="433"/>
      <c r="N234" s="235"/>
      <c r="O234" s="473">
        <f>(P228+P296+K234+U233+P273+P199+P175)*O228</f>
        <v>-1174.016442612203</v>
      </c>
      <c r="P234" s="454"/>
      <c r="Q234" s="472">
        <f>(P228+P296+K234+P273+P199+P175+U233)*Q228</f>
        <v>-6104.885501583457</v>
      </c>
      <c r="R234" s="417"/>
      <c r="S234" s="433"/>
      <c r="T234" s="235"/>
      <c r="U234" s="473">
        <f>(V228+V296+Q234+AA233+V273+V199+V175)*U228</f>
        <v>2825.9305857913614</v>
      </c>
      <c r="V234" s="454"/>
      <c r="W234" s="472">
        <f>(V228+V296+Q234+V273+V199+V175+AA233)*W228</f>
        <v>0</v>
      </c>
      <c r="X234" s="417"/>
      <c r="Y234" s="433"/>
      <c r="AA234" s="473">
        <f>(AB228+AB296+W234+AG233+AB273+AB199+AB175)*AA228</f>
        <v>0</v>
      </c>
      <c r="AB234" s="454"/>
      <c r="AC234" s="472">
        <f>(AB228+AB296+W234+AB273+AB199+AB175+AG233)*AC228</f>
        <v>0</v>
      </c>
      <c r="AD234" s="417"/>
      <c r="AE234" s="433"/>
      <c r="AF234" s="235"/>
      <c r="AG234" s="473">
        <f>(AH228+AH296+AC234+AM233+AH273+AH199+AH175)*AG228</f>
        <v>0</v>
      </c>
      <c r="AH234" s="454"/>
      <c r="AI234" s="472">
        <f>(AH228+AH296+AC234+AH273+AH199+AH175+AM233)*AI228</f>
        <v>0</v>
      </c>
      <c r="AJ234" s="417"/>
      <c r="AK234" s="433"/>
      <c r="AM234" s="473">
        <f>(AN228+AN296+AI234+AS233+AN273+AN199+AN175)*AM228</f>
        <v>0</v>
      </c>
      <c r="AN234" s="454"/>
      <c r="AO234" s="472">
        <f>(AN228+AN296+AI234+AN273+AN199+AN175+AS233)*AO228</f>
        <v>0</v>
      </c>
      <c r="AP234" s="417"/>
      <c r="AQ234" s="433"/>
      <c r="AS234" s="473">
        <f>(AT228+AT296+AO234+AY233+AT273+AT199+AT175)*AS228</f>
        <v>0</v>
      </c>
      <c r="AT234" s="454"/>
      <c r="AU234" s="472">
        <f>(AT228+AT296+AO234+AT273+AT199+AT175+AY233)*AU228</f>
        <v>0</v>
      </c>
      <c r="AV234" s="417"/>
      <c r="AW234" s="433"/>
      <c r="AY234" s="473">
        <f>(AZ228+AZ296+AU234+BE233+AZ273+AZ199+AZ175)*AY228</f>
        <v>0</v>
      </c>
      <c r="AZ234" s="454"/>
      <c r="BA234" s="472">
        <f>(AZ228+AZ296+AU234+AZ273+AZ199+AZ175+BE233)*BA228</f>
        <v>0</v>
      </c>
      <c r="BB234" s="417"/>
      <c r="BC234" s="433"/>
      <c r="BD234" s="235"/>
      <c r="BE234" s="473">
        <f>(BF228+BF296+BA234+BK233+BF273+BF199+BF175)*BE228</f>
        <v>0</v>
      </c>
      <c r="BF234" s="454"/>
      <c r="BG234" s="472">
        <f>(BF228+BF296+BA234+BF273+BF199+BF175+BK233)*BG228</f>
        <v>0</v>
      </c>
      <c r="BH234" s="417"/>
      <c r="BI234" s="433"/>
      <c r="BK234" s="473">
        <f>(BL228+BL296+BG234+BQ233+BL273+BL199+BL175)*BK228</f>
        <v>0</v>
      </c>
      <c r="BL234" s="454"/>
      <c r="BM234" s="472">
        <f>(BL228+BL296+BG234+BL273+BL199+BL175+BQ233)*BM228</f>
        <v>0</v>
      </c>
      <c r="BN234" s="417"/>
      <c r="BO234" s="433"/>
      <c r="BQ234" s="473">
        <f>(BR228+BR296+BM234+BW233+BR273+BR199+BR175)*BQ228</f>
        <v>0</v>
      </c>
      <c r="BR234" s="454"/>
      <c r="BS234" s="472">
        <f>(BR228+BR296+BM234+BR273+BR199+BR175+BW233)*BS228</f>
        <v>0</v>
      </c>
      <c r="BT234" s="417"/>
      <c r="BU234" s="433"/>
      <c r="BW234" s="473">
        <f>(BX228+BX296+BS234+CC233+BX273+BX199+BX175)*BW228</f>
        <v>0</v>
      </c>
      <c r="BX234" s="454"/>
      <c r="BY234" s="472">
        <f>(BX228+BX296+BS234+BX273+BX199+BX175+CC233)*BY228</f>
        <v>0</v>
      </c>
      <c r="BZ234" s="417"/>
      <c r="CA234" s="433"/>
      <c r="CC234" s="473">
        <f>(CD228+CD296+BY234+CI233+CD273+CD199+CD175)*CC228</f>
        <v>0</v>
      </c>
      <c r="CD234" s="454"/>
      <c r="CE234" s="472">
        <f>(CD228+CD296+BY234+CD273+CD199+CD175+CI233)*CE228</f>
        <v>0</v>
      </c>
      <c r="CF234" s="417"/>
      <c r="CG234" s="433"/>
      <c r="CI234" s="473">
        <f>(CJ228+CJ296+CE234+CJ273+CJ199+CJ175)*CI228</f>
        <v>0</v>
      </c>
      <c r="CJ234" s="454"/>
      <c r="CK234" s="417"/>
      <c r="CL234" s="417"/>
    </row>
    <row r="235" ht="15">
      <c r="A235" s="489"/>
      <c r="B235" s="417"/>
      <c r="C235" s="417"/>
      <c r="D235" s="454"/>
      <c r="E235" s="472">
        <f>(D228+D295+I235+D176+D200+D274)*E228</f>
        <v>1884.1457834157063</v>
      </c>
      <c r="F235" s="433"/>
      <c r="G235" s="433"/>
      <c r="I235" s="509">
        <f>(J228+E234+J176+O234+J295+J200+J274)*I228</f>
        <v>-157.75102450616509</v>
      </c>
      <c r="J235" s="451"/>
      <c r="K235" s="510">
        <f>(J228+E234+O234+J176+J295+J200+J274)*K228</f>
        <v>-157.75102450616509</v>
      </c>
      <c r="L235" s="417"/>
      <c r="M235" s="433"/>
      <c r="N235" s="235"/>
      <c r="O235" s="473">
        <f>(P228+P295+K235+U234+P274+P200+P176)*O228</f>
        <v>-1170.9240340922588</v>
      </c>
      <c r="P235" s="454"/>
      <c r="Q235" s="472">
        <f>(P228+P295+K235+P274+P200+P176+U234)*Q228</f>
        <v>-6088.8049772797458</v>
      </c>
      <c r="R235" s="417"/>
      <c r="S235" s="433"/>
      <c r="T235" s="235"/>
      <c r="U235" s="473">
        <f>(V228+V295+Q235+AA234+V274+V200+V176)*U228</f>
        <v>2818.0381671590444</v>
      </c>
      <c r="V235" s="454"/>
      <c r="W235" s="472">
        <f>(V228+V295+Q235+V274+V200+V176+AA234)*W228</f>
        <v>0</v>
      </c>
      <c r="X235" s="417"/>
      <c r="Y235" s="433"/>
      <c r="AA235" s="473">
        <f>(AB228+AB295+W235+AG234+AB274+AB200+AB176)*AA228</f>
        <v>0</v>
      </c>
      <c r="AB235" s="454"/>
      <c r="AC235" s="472">
        <f>(AB228+AB295+W235+AB274+AB200+AB176+AG234)*AC228</f>
        <v>0</v>
      </c>
      <c r="AD235" s="417"/>
      <c r="AE235" s="433"/>
      <c r="AF235" s="235"/>
      <c r="AG235" s="473">
        <f>(AH228+AH295+AC235+AM234+AH274+AH200+AH176)*AG228</f>
        <v>0</v>
      </c>
      <c r="AH235" s="454"/>
      <c r="AI235" s="472">
        <f>(AH228+AH295+AC235+AH274+AH200+AH176+AM234)*AI228</f>
        <v>0</v>
      </c>
      <c r="AJ235" s="417"/>
      <c r="AK235" s="433"/>
      <c r="AM235" s="473">
        <f>(AN228+AN295+AI235+AS234+AN274+AN200+AN176)*AM228</f>
        <v>0</v>
      </c>
      <c r="AN235" s="454"/>
      <c r="AO235" s="472">
        <f>(AN228+AN295+AI235+AN274+AN200+AN176+AS234)*AO228</f>
        <v>0</v>
      </c>
      <c r="AP235" s="417"/>
      <c r="AQ235" s="433"/>
      <c r="AS235" s="473">
        <f>(AT228+AT295+AO235+AY234+AT274+AT200+AT176)*AS228</f>
        <v>0</v>
      </c>
      <c r="AT235" s="454"/>
      <c r="AU235" s="472">
        <f>(AT228+AT295+AO235+AT274+AT200+AT176+AY234)*AU228</f>
        <v>0</v>
      </c>
      <c r="AV235" s="417"/>
      <c r="AW235" s="433"/>
      <c r="AY235" s="473">
        <f>(AZ228+AZ295+AU235+BE234+AZ274+AZ200+AZ176)*AY228</f>
        <v>0</v>
      </c>
      <c r="AZ235" s="454"/>
      <c r="BA235" s="472">
        <f>(AZ228+AZ295+AU235+AZ274+AZ200+AZ176+BE234)*BA228</f>
        <v>0</v>
      </c>
      <c r="BB235" s="417"/>
      <c r="BC235" s="433"/>
      <c r="BD235" s="235"/>
      <c r="BE235" s="473">
        <f>(BF228+BF295+BA235+BK234+BF274+BF200+BF176)*BE228</f>
        <v>0</v>
      </c>
      <c r="BF235" s="454"/>
      <c r="BG235" s="472">
        <f>(BF228+BF295+BA235+BF274+BF200+BF176+BK234)*BG228</f>
        <v>0</v>
      </c>
      <c r="BH235" s="417"/>
      <c r="BI235" s="433"/>
      <c r="BK235" s="473">
        <f>(BL228+BL295+BG235+BQ234+BL274+BL200+BL176)*BK228</f>
        <v>0</v>
      </c>
      <c r="BL235" s="454"/>
      <c r="BM235" s="472">
        <f>(BL228+BL295+BG235+BL274+BL200+BL176+BQ234)*BM228</f>
        <v>0</v>
      </c>
      <c r="BN235" s="417"/>
      <c r="BO235" s="433"/>
      <c r="BQ235" s="473">
        <f>(BR228+BR295+BM235+BW234+BR274+BR200+BR176)*BQ228</f>
        <v>0</v>
      </c>
      <c r="BR235" s="454"/>
      <c r="BS235" s="472">
        <f>(BR228+BR295+BM235+BR274+BR200+BR176+BW234)*BS228</f>
        <v>0</v>
      </c>
      <c r="BT235" s="417"/>
      <c r="BU235" s="433"/>
      <c r="BW235" s="473">
        <f>(BX228+BX295+BS235+CC234+BX274+BX200+BX176)*BW228</f>
        <v>0</v>
      </c>
      <c r="BX235" s="454"/>
      <c r="BY235" s="472">
        <f>(BX228+BX295+BS235+BX274+BX200+BX176+CC234)*BY228</f>
        <v>0</v>
      </c>
      <c r="BZ235" s="417"/>
      <c r="CA235" s="433"/>
      <c r="CC235" s="473">
        <f>(CD228+CD295+BY235+CI234+CD274+CD200+CD176)*CC228</f>
        <v>0</v>
      </c>
      <c r="CD235" s="454"/>
      <c r="CE235" s="472">
        <f>(CD228+CD295+BY235+CD274+CD200+CD176+CI234)*CE228</f>
        <v>0</v>
      </c>
      <c r="CF235" s="417"/>
      <c r="CG235" s="433"/>
      <c r="CI235" s="473">
        <f>(CJ228+CJ295+CE235+CJ274+CJ200+CJ176)*CI228</f>
        <v>0</v>
      </c>
      <c r="CJ235" s="454"/>
      <c r="CK235" s="417"/>
      <c r="CL235" s="417"/>
    </row>
    <row r="236" ht="15">
      <c r="A236" s="489"/>
      <c r="B236" s="417"/>
      <c r="C236" s="417"/>
      <c r="D236" s="454"/>
      <c r="E236" s="472">
        <f>(D228+D294+I236+D177+D201+D275)*E228</f>
        <v>1931.3167064159284</v>
      </c>
      <c r="F236" s="433"/>
      <c r="G236" s="433"/>
      <c r="I236" s="509">
        <f>(J228+E235+J177+O235+J294+J201+J275)*I228</f>
        <v>-176.98184562331534</v>
      </c>
      <c r="J236" s="451"/>
      <c r="K236" s="510">
        <f>(J228+E235+O235+J177+J294+J201+J275)*K228</f>
        <v>-176.98184562331534</v>
      </c>
      <c r="L236" s="417"/>
      <c r="M236" s="433"/>
      <c r="N236" s="235"/>
      <c r="O236" s="473">
        <f>(P228+P294+K236+U235+P275+P201+P177)*O228</f>
        <v>-1168.7223510500635</v>
      </c>
      <c r="P236" s="454"/>
      <c r="Q236" s="472">
        <f>(P228+P294+K236+P275+P201+P177+U235)*Q228</f>
        <v>-6077.3562254603303</v>
      </c>
      <c r="R236" s="417"/>
      <c r="S236" s="433"/>
      <c r="T236" s="235"/>
      <c r="U236" s="473">
        <f>(V228+V294+Q236+AA235+V275+V201+V177)*U228</f>
        <v>2812.4080802229942</v>
      </c>
      <c r="V236" s="454"/>
      <c r="W236" s="472">
        <f>(V228+V294+Q236+V275+V201+V177+AA235)*W228</f>
        <v>0</v>
      </c>
      <c r="X236" s="417"/>
      <c r="Y236" s="433"/>
      <c r="AA236" s="473">
        <f>(AB228+AB294+W236+AG235+AB275+AB201+AB177)*AA228</f>
        <v>0</v>
      </c>
      <c r="AB236" s="454"/>
      <c r="AC236" s="472">
        <f>(AB228+AB294+W236+AB275+AB201+AB177+AG235)*AC228</f>
        <v>0</v>
      </c>
      <c r="AD236" s="417"/>
      <c r="AE236" s="433"/>
      <c r="AF236" s="235"/>
      <c r="AG236" s="473">
        <f>(AH228+AH294+AC236+AM235+AH275+AH201+AH177)*AG228</f>
        <v>0</v>
      </c>
      <c r="AH236" s="454"/>
      <c r="AI236" s="472">
        <f>(AH228+AH294+AC236+AH275+AH201+AH177+AM235)*AI228</f>
        <v>0</v>
      </c>
      <c r="AJ236" s="417"/>
      <c r="AK236" s="433"/>
      <c r="AM236" s="473">
        <f>(AN228+AN294+AI236+AS235+AN275+AN201+AN177)*AM228</f>
        <v>0</v>
      </c>
      <c r="AN236" s="454"/>
      <c r="AO236" s="472">
        <f>(AN228+AN294+AI236+AN275+AN201+AN177+AS235)*AO228</f>
        <v>0</v>
      </c>
      <c r="AP236" s="417"/>
      <c r="AQ236" s="433"/>
      <c r="AS236" s="473">
        <f>(AT228+AT294+AO236+AY235+AT275+AT201+AT177)*AS228</f>
        <v>0</v>
      </c>
      <c r="AT236" s="454"/>
      <c r="AU236" s="472">
        <f>(AT228+AT294+AO236+AT275+AT201+AT177+AY235)*AU228</f>
        <v>0</v>
      </c>
      <c r="AV236" s="417"/>
      <c r="AW236" s="433"/>
      <c r="AY236" s="473">
        <f>(AZ228+AZ294+AU236+BE235+AZ275+AZ201+AZ177)*AY228</f>
        <v>0</v>
      </c>
      <c r="AZ236" s="454"/>
      <c r="BA236" s="472">
        <f>(AZ228+AZ294+AU236+AZ275+AZ201+AZ177+BE235)*BA228</f>
        <v>0</v>
      </c>
      <c r="BB236" s="417"/>
      <c r="BC236" s="433"/>
      <c r="BD236" s="235"/>
      <c r="BE236" s="473">
        <f>(BF228+BF294+BA236+BK235+BF275+BF201+BF177)*BE228</f>
        <v>0</v>
      </c>
      <c r="BF236" s="454"/>
      <c r="BG236" s="472">
        <f>(BF228+BF294+BA236+BF275+BF201+BF177+BK235)*BG228</f>
        <v>0</v>
      </c>
      <c r="BH236" s="417"/>
      <c r="BI236" s="433"/>
      <c r="BK236" s="473">
        <f>(BL228+BL294+BG236+BQ235+BL275+BL201+BL177)*BK228</f>
        <v>0</v>
      </c>
      <c r="BL236" s="454"/>
      <c r="BM236" s="472">
        <f>(BL228+BL294+BG236+BL275+BL201+BL177+BQ235)*BM228</f>
        <v>0</v>
      </c>
      <c r="BN236" s="417"/>
      <c r="BO236" s="433"/>
      <c r="BQ236" s="473">
        <f>(BR228+BR294+BM236+BW235+BR275+BR201+BR177)*BQ228</f>
        <v>0</v>
      </c>
      <c r="BR236" s="454"/>
      <c r="BS236" s="472">
        <f>(BR228+BR294+BM236+BR275+BR201+BR177+BW235)*BS228</f>
        <v>0</v>
      </c>
      <c r="BT236" s="417"/>
      <c r="BU236" s="433"/>
      <c r="BW236" s="473">
        <f>(BX228+BX294+BS236+CC235+BX275+BX201+BX177)*BW228</f>
        <v>0</v>
      </c>
      <c r="BX236" s="454"/>
      <c r="BY236" s="472">
        <f>(BX228+BX294+BS236+BX275+BX201+BX177+CC235)*BY228</f>
        <v>0</v>
      </c>
      <c r="BZ236" s="417"/>
      <c r="CA236" s="433"/>
      <c r="CC236" s="473">
        <f>(CD228+CD294+BY236+CI235+CD275+CD201+CD177)*CC228</f>
        <v>0</v>
      </c>
      <c r="CD236" s="454"/>
      <c r="CE236" s="472">
        <f>(CD228+CD294+BY236+CD275+CD201+CD177+CI235)*CE228</f>
        <v>0</v>
      </c>
      <c r="CF236" s="417"/>
      <c r="CG236" s="433"/>
      <c r="CI236" s="473">
        <f>(CJ228+CJ294+CE236+CJ275+CJ201+CJ177)*CI228</f>
        <v>0</v>
      </c>
      <c r="CJ236" s="454"/>
      <c r="CK236" s="417"/>
      <c r="CL236" s="417"/>
    </row>
    <row r="237" ht="15">
      <c r="A237" s="489"/>
      <c r="B237" s="417"/>
      <c r="C237" s="417"/>
      <c r="D237" s="454"/>
      <c r="E237" s="472">
        <f>(D228+D293+I237+D178+D202+D276)*E228</f>
        <v>1961.35835922161</v>
      </c>
      <c r="F237" s="433"/>
      <c r="G237" s="433"/>
      <c r="I237" s="509">
        <f>(J228+E236+J178+O236+J293+J202+J276)*I228</f>
        <v>-189.28529922368315</v>
      </c>
      <c r="J237" s="451"/>
      <c r="K237" s="510">
        <f>(J228+E236+O236+J178+J293+J202+J276)*K228</f>
        <v>-189.28529922368315</v>
      </c>
      <c r="L237" s="417"/>
      <c r="M237" s="433"/>
      <c r="N237" s="235"/>
      <c r="O237" s="473">
        <f>(P228+P293+K237+U236+P276+P202+P178)*O228</f>
        <v>-1167.2669906094268</v>
      </c>
      <c r="P237" s="454"/>
      <c r="Q237" s="472">
        <f>(P228+P293+K237+P276+P202+P178+U236)*Q228</f>
        <v>-6069.7883511690197</v>
      </c>
      <c r="R237" s="417"/>
      <c r="S237" s="433"/>
      <c r="T237" s="235"/>
      <c r="U237" s="473">
        <f>(V228+V293+Q237+AA236+V276+V202+V178)*U228</f>
        <v>2808.6842266846115</v>
      </c>
      <c r="V237" s="454"/>
      <c r="W237" s="472">
        <f>(V228+V293+Q237+V276+V202+V178+AA236)*W228</f>
        <v>0</v>
      </c>
      <c r="X237" s="417"/>
      <c r="Y237" s="433"/>
      <c r="AA237" s="473">
        <f>(AB228+AB293+W237+AG236+AB276+AB202+AB178)*AA228</f>
        <v>0</v>
      </c>
      <c r="AB237" s="454"/>
      <c r="AC237" s="472">
        <f>(AB228+AB293+W237+AB276+AB202+AB178+AG236)*AC228</f>
        <v>0</v>
      </c>
      <c r="AD237" s="417"/>
      <c r="AE237" s="433"/>
      <c r="AF237" s="235"/>
      <c r="AG237" s="473">
        <f>(AH228+AH293+AC237+AM236+AH276+AH202+AH178)*AG228</f>
        <v>0</v>
      </c>
      <c r="AH237" s="454"/>
      <c r="AI237" s="472">
        <f>(AH228+AH293+AC237+AH276+AH202+AH178+AM236)*AI228</f>
        <v>0</v>
      </c>
      <c r="AJ237" s="417"/>
      <c r="AK237" s="433"/>
      <c r="AM237" s="473">
        <f>(AN228+AN293+AI237+AS236+AN276+AN202+AN178)*AM228</f>
        <v>0</v>
      </c>
      <c r="AN237" s="454"/>
      <c r="AO237" s="472">
        <f>(AN228+AN293+AI237+AN276+AN202+AN178+AS236)*AO228</f>
        <v>0</v>
      </c>
      <c r="AP237" s="417"/>
      <c r="AQ237" s="433"/>
      <c r="AS237" s="473">
        <f>(AT228+AT293+AO237+AY236+AT276+AT202+AT178)*AS228</f>
        <v>0</v>
      </c>
      <c r="AT237" s="454"/>
      <c r="AU237" s="472">
        <f>(AT228+AT293+AO237+AT276+AT202+AT178+AY236)*AU228</f>
        <v>0</v>
      </c>
      <c r="AV237" s="417"/>
      <c r="AW237" s="433"/>
      <c r="AY237" s="473">
        <f>(AZ228+AZ293+AU237+BE236+AZ276+AZ202+AZ178)*AY228</f>
        <v>0</v>
      </c>
      <c r="AZ237" s="454"/>
      <c r="BA237" s="472">
        <f>(AZ228+AZ293+AU237+AZ276+AZ202+AZ178+BE236)*BA228</f>
        <v>0</v>
      </c>
      <c r="BB237" s="417"/>
      <c r="BC237" s="433"/>
      <c r="BD237" s="235"/>
      <c r="BE237" s="473">
        <f>(BF228+BF293+BA237+BK236+BF276+BF202+BF178)*BE228</f>
        <v>0</v>
      </c>
      <c r="BF237" s="454"/>
      <c r="BG237" s="472">
        <f>(BF228+BF293+BA237+BF276+BF202+BF178+BK236)*BG228</f>
        <v>0</v>
      </c>
      <c r="BH237" s="417"/>
      <c r="BI237" s="433"/>
      <c r="BK237" s="473">
        <f>(BL228+BL293+BG237+BQ236+BL276+BL202+BL178)*BK228</f>
        <v>0</v>
      </c>
      <c r="BL237" s="454"/>
      <c r="BM237" s="472">
        <f>(BL228+BL293+BG237+BL276+BL202+BL178+BQ236)*BM228</f>
        <v>0</v>
      </c>
      <c r="BN237" s="417"/>
      <c r="BO237" s="433"/>
      <c r="BQ237" s="473">
        <f>(BR228+BR293+BM237+BW236+BR276+BR202+BR178)*BQ228</f>
        <v>0</v>
      </c>
      <c r="BR237" s="454"/>
      <c r="BS237" s="472">
        <f>(BR228+BR293+BM237+BR276+BR202+BR178+BW236)*BS228</f>
        <v>0</v>
      </c>
      <c r="BT237" s="417"/>
      <c r="BU237" s="433"/>
      <c r="BW237" s="473">
        <f>(BX228+BX293+BS237+CC236+BX276+BX202+BX178)*BW228</f>
        <v>0</v>
      </c>
      <c r="BX237" s="454"/>
      <c r="BY237" s="472">
        <f>(BX228+BX293+BS237+BX276+BX202+BX178+CC236)*BY228</f>
        <v>0</v>
      </c>
      <c r="BZ237" s="417"/>
      <c r="CA237" s="433"/>
      <c r="CC237" s="473">
        <f>(CD228+CD293+BY237+CI236+CD276+CD202+CD178)*CC228</f>
        <v>0</v>
      </c>
      <c r="CD237" s="454"/>
      <c r="CE237" s="472">
        <f>(CD228+CD293+BY237+CD276+CD202+CD178+CI236)*CE228</f>
        <v>0</v>
      </c>
      <c r="CF237" s="417"/>
      <c r="CG237" s="433"/>
      <c r="CI237" s="473">
        <f>(CJ228+CJ293+CE237+CJ276+CJ202+CJ178)*CI228</f>
        <v>0</v>
      </c>
      <c r="CJ237" s="454"/>
      <c r="CK237" s="417"/>
      <c r="CL237" s="417"/>
    </row>
    <row r="238" ht="15">
      <c r="A238" s="489"/>
      <c r="B238" s="417"/>
      <c r="C238" s="417"/>
      <c r="D238" s="454"/>
      <c r="E238" s="472">
        <f>(D228+D292+I238+D179+D203+D277)*E228</f>
        <v>1980.4921253492926</v>
      </c>
      <c r="F238" s="433"/>
      <c r="G238" s="433"/>
      <c r="I238" s="509">
        <f>(J228+E237+J179+O237+J292+J203+J277)*I228</f>
        <v>-197.13425914242438</v>
      </c>
      <c r="J238" s="451"/>
      <c r="K238" s="510">
        <f>(J228+E237+O237+J179+J292+J203+J277)*K228</f>
        <v>-197.13425914242438</v>
      </c>
      <c r="L238" s="433"/>
      <c r="M238" s="433"/>
      <c r="N238" s="235"/>
      <c r="O238" s="473">
        <f>(P228+P292+K238+U237+P277+P203+P179)*O228</f>
        <v>-1166.3279024211377</v>
      </c>
      <c r="P238" s="454"/>
      <c r="Q238" s="472">
        <f>(P228+P292+K238+P277+P203+P179+U237)*Q228</f>
        <v>-6064.9050925899164</v>
      </c>
      <c r="R238" s="433"/>
      <c r="S238" s="433"/>
      <c r="T238" s="235"/>
      <c r="U238" s="473">
        <f>(V228+V292+Q238+AA237+V277+V203+V179)*U228</f>
        <v>2806.2808728865766</v>
      </c>
      <c r="V238" s="454"/>
      <c r="W238" s="472">
        <f>(V228+V292+Q238+V277+V203+V179+AA237)*W228</f>
        <v>0</v>
      </c>
      <c r="X238" s="433"/>
      <c r="Y238" s="433"/>
      <c r="AA238" s="473">
        <f>(AB228+AB292+W238+AG237+AB277+AB203+AB179)*AA228</f>
        <v>0</v>
      </c>
      <c r="AB238" s="454"/>
      <c r="AC238" s="472">
        <f>(AB228+AB292+W238+AB277+AB203+AB179+AG237)*AC228</f>
        <v>0</v>
      </c>
      <c r="AD238" s="433"/>
      <c r="AE238" s="433"/>
      <c r="AF238" s="235"/>
      <c r="AG238" s="473">
        <f>(AH228+AH292+AC238+AM237+AH277+AH203+AH179)*AG228</f>
        <v>0</v>
      </c>
      <c r="AH238" s="454"/>
      <c r="AI238" s="472">
        <f>(AH228+AH292+AC238+AH277+AH203+AH179+AM237)*AI228</f>
        <v>0</v>
      </c>
      <c r="AJ238" s="433"/>
      <c r="AK238" s="433"/>
      <c r="AM238" s="473">
        <f>(AN228+AN292+AI238+AS237+AN277+AN203+AN179)*AM228</f>
        <v>0</v>
      </c>
      <c r="AN238" s="454"/>
      <c r="AO238" s="472">
        <f>(AN228+AN292+AI238+AN277+AN203+AN179+AS237)*AO228</f>
        <v>0</v>
      </c>
      <c r="AP238" s="433"/>
      <c r="AQ238" s="433"/>
      <c r="AS238" s="473">
        <f>(AT228+AT292+AO238+AY237+AT277+AT203+AT179)*AS228</f>
        <v>0</v>
      </c>
      <c r="AT238" s="454"/>
      <c r="AU238" s="472">
        <f>(AT228+AT292+AO238+AT277+AT203+AT179+AY237)*AU228</f>
        <v>0</v>
      </c>
      <c r="AV238" s="433"/>
      <c r="AW238" s="433"/>
      <c r="AY238" s="473">
        <f>(AZ228+AZ292+AU238+BE237+AZ277+AZ203+AZ179)*AY228</f>
        <v>0</v>
      </c>
      <c r="AZ238" s="454"/>
      <c r="BA238" s="472">
        <f>(AZ228+AZ292+AU238+AZ277+AZ203+AZ179+BE237)*BA228</f>
        <v>0</v>
      </c>
      <c r="BB238" s="433"/>
      <c r="BC238" s="433"/>
      <c r="BD238" s="235"/>
      <c r="BE238" s="473">
        <f>(BF228+BF292+BA238+BK237+BF277+BF203+BF179)*BE228</f>
        <v>0</v>
      </c>
      <c r="BF238" s="454"/>
      <c r="BG238" s="472">
        <f>(BF228+BF292+BA238+BF277+BF203+BF179+BK237)*BG228</f>
        <v>0</v>
      </c>
      <c r="BH238" s="433"/>
      <c r="BI238" s="433"/>
      <c r="BK238" s="473">
        <f>(BL228+BL292+BG238+BQ237+BL277+BL203+BL179)*BK228</f>
        <v>0</v>
      </c>
      <c r="BL238" s="454"/>
      <c r="BM238" s="472">
        <f>(BL228+BL292+BG238+BL277+BL203+BL179+BQ237)*BM228</f>
        <v>0</v>
      </c>
      <c r="BN238" s="433"/>
      <c r="BO238" s="433"/>
      <c r="BQ238" s="473">
        <f>(BR228+BR292+BM238+BW237+BR277+BR203+BR179)*BQ228</f>
        <v>0</v>
      </c>
      <c r="BR238" s="454"/>
      <c r="BS238" s="472">
        <f>(BR228+BR292+BM238+BR277+BR203+BR179+BW237)*BS228</f>
        <v>0</v>
      </c>
      <c r="BT238" s="433"/>
      <c r="BU238" s="433"/>
      <c r="BW238" s="473">
        <f>(BX228+BX292+BS238+CC237+BX277+BX203+BX179)*BW228</f>
        <v>0</v>
      </c>
      <c r="BX238" s="454"/>
      <c r="BY238" s="472">
        <f>(BX228+BX292+BS238+BX277+BX203+BX179+CC237)*BY228</f>
        <v>0</v>
      </c>
      <c r="BZ238" s="417"/>
      <c r="CA238" s="433"/>
      <c r="CC238" s="473">
        <f>(CD228+CD292+BY238+CI237+CD277+CD203+CD179)*CC228</f>
        <v>0</v>
      </c>
      <c r="CD238" s="454"/>
      <c r="CE238" s="472">
        <f>(CD228+CD292+BY238+CD277+CD203+CD179+CI237)*CE228</f>
        <v>0</v>
      </c>
      <c r="CF238" s="433"/>
      <c r="CG238" s="433"/>
      <c r="CI238" s="473">
        <f>(CJ228+CJ292+CE238+CJ277+CJ203+CJ179)*CI228</f>
        <v>0</v>
      </c>
      <c r="CJ238" s="454"/>
      <c r="CK238" s="417"/>
      <c r="CL238" s="417"/>
    </row>
    <row r="239" ht="15">
      <c r="A239" s="489"/>
      <c r="B239" s="417"/>
      <c r="C239" s="417"/>
      <c r="D239" s="454"/>
      <c r="E239" s="472">
        <f>(D228+D291+I239+D180+D204+D278)*E228</f>
        <v>1992.6788460911391</v>
      </c>
      <c r="F239" s="433"/>
      <c r="G239" s="433"/>
      <c r="I239" s="509">
        <f>(J228+E238+J180+O238+J291+J204+J278)*I228</f>
        <v>-202.13636063041156</v>
      </c>
      <c r="J239" s="451"/>
      <c r="K239" s="510">
        <f>(J228+E238+O238+J180+J291+J204+J278)*K228</f>
        <v>-202.13636063041156</v>
      </c>
      <c r="L239" s="433"/>
      <c r="M239" s="433"/>
      <c r="N239" s="235"/>
      <c r="O239" s="473">
        <f>(P228+P291+K239+U238+P278+P204+P180)*O228</f>
        <v>-1165.7269970211039</v>
      </c>
      <c r="P239" s="454"/>
      <c r="Q239" s="472">
        <f>(P228+P291+K239+P278+P204+P180+U238)*Q228</f>
        <v>-6061.7803845097405</v>
      </c>
      <c r="R239" s="433"/>
      <c r="S239" s="433"/>
      <c r="T239" s="235"/>
      <c r="U239" s="473">
        <f>(V228+V291+Q239+AA238+V278+V204+V180)*U228</f>
        <v>2804.742899132993</v>
      </c>
      <c r="V239" s="454"/>
      <c r="W239" s="472">
        <f>(V228+V291+Q239+V278+V204+V180+AA238)*W228</f>
        <v>0</v>
      </c>
      <c r="X239" s="433"/>
      <c r="Y239" s="433"/>
      <c r="AA239" s="473">
        <f>(AB228+AB291+W239+AG238+AB278+AB204+AB180)*AA228</f>
        <v>0</v>
      </c>
      <c r="AB239" s="454"/>
      <c r="AC239" s="472">
        <f>(AB228+AB291+W239+AB278+AB204+AB180+AG238)*AC228</f>
        <v>0</v>
      </c>
      <c r="AD239" s="433"/>
      <c r="AE239" s="433"/>
      <c r="AF239" s="235"/>
      <c r="AG239" s="473">
        <f>(AH228+AH291+AC239+AM238+AH278+AH204+AH180)*AG228</f>
        <v>0</v>
      </c>
      <c r="AH239" s="454"/>
      <c r="AI239" s="472">
        <f>(AH228+AH291+AC239+AH278+AH204+AH180+AM238)*AI228</f>
        <v>0</v>
      </c>
      <c r="AJ239" s="433"/>
      <c r="AK239" s="433"/>
      <c r="AM239" s="473">
        <f>(AN228+AN291+AI239+AS238+AN278+AN204+AN180)*AM228</f>
        <v>0</v>
      </c>
      <c r="AN239" s="454"/>
      <c r="AO239" s="472">
        <f>(AN228+AN291+AI239+AN278+AN204+AN180+AS238)*AO228</f>
        <v>0</v>
      </c>
      <c r="AP239" s="433"/>
      <c r="AQ239" s="433"/>
      <c r="AS239" s="473">
        <f>(AT228+AT291+AO239+AY238+AT278+AT204+AT180)*AS228</f>
        <v>0</v>
      </c>
      <c r="AT239" s="454"/>
      <c r="AU239" s="472">
        <f>(AT228+AT291+AO239+AT278+AT204+AT180+AY238)*AU228</f>
        <v>0</v>
      </c>
      <c r="AV239" s="433"/>
      <c r="AW239" s="433"/>
      <c r="AY239" s="473">
        <f>(AZ228+AZ291+AU239+BE238+AZ278+AZ204+AZ180)*AY228</f>
        <v>0</v>
      </c>
      <c r="AZ239" s="454"/>
      <c r="BA239" s="472">
        <f>(AZ228+AZ291+AU239+AZ278+AZ204+AZ180+BE238)*BA228</f>
        <v>0</v>
      </c>
      <c r="BB239" s="433"/>
      <c r="BC239" s="433"/>
      <c r="BD239" s="235"/>
      <c r="BE239" s="473">
        <f>(BF228+BF291+BA239+BK238+BF278+BF204+BF180)*BE228</f>
        <v>0</v>
      </c>
      <c r="BF239" s="454"/>
      <c r="BG239" s="472">
        <f>(BF228+BF291+BA239+BF278+BF204+BF180+BK238)*BG228</f>
        <v>0</v>
      </c>
      <c r="BH239" s="433"/>
      <c r="BI239" s="433"/>
      <c r="BK239" s="473">
        <f>(BL228+BL291+BG239+BQ238+BL278+BL204+BL180)*BK228</f>
        <v>0</v>
      </c>
      <c r="BL239" s="454"/>
      <c r="BM239" s="472">
        <f>(BL228+BL291+BG239+BL278+BL204+BL180+BQ238)*BM228</f>
        <v>0</v>
      </c>
      <c r="BN239" s="433"/>
      <c r="BO239" s="433"/>
      <c r="BQ239" s="473">
        <f>(BR228+BR291+BM239+BW238+BR278+BR204+BR180)*BQ228</f>
        <v>0</v>
      </c>
      <c r="BR239" s="454"/>
      <c r="BS239" s="472">
        <f>(BR228+BR291+BM239+BR278+BR204+BR180+BW238)*BS228</f>
        <v>0</v>
      </c>
      <c r="BT239" s="433"/>
      <c r="BU239" s="433"/>
      <c r="BW239" s="473">
        <f>(BX228+BX291+BS239+CC238+BX278+BX204+BX180)*BW228</f>
        <v>0</v>
      </c>
      <c r="BX239" s="454"/>
      <c r="BY239" s="472">
        <f>(BX228+BX291+BS239+BX278+BX204+BX180+CC238)*BY228</f>
        <v>0</v>
      </c>
      <c r="BZ239" s="417"/>
      <c r="CA239" s="433"/>
      <c r="CC239" s="473">
        <f>(CD228+CD291+BY239+CI238+CD278+CD204+CD180)*CC228</f>
        <v>0</v>
      </c>
      <c r="CD239" s="454"/>
      <c r="CE239" s="472">
        <f>(CD228+CD291+BY239+CD278+CD204+CD180+CI238)*CE228</f>
        <v>0</v>
      </c>
      <c r="CF239" s="433"/>
      <c r="CG239" s="433"/>
      <c r="CI239" s="473">
        <f>(CJ228+CJ291+CE239+CJ278+CJ204+CJ180)*CI228</f>
        <v>0</v>
      </c>
      <c r="CJ239" s="454"/>
      <c r="CK239" s="417"/>
      <c r="CL239" s="417"/>
    </row>
    <row r="240" ht="15">
      <c r="A240" s="489"/>
      <c r="B240" s="417"/>
      <c r="C240" s="417"/>
      <c r="D240" s="454"/>
      <c r="E240" s="472">
        <f>(D228+D290+I240+D181+D205+D279)*E228</f>
        <v>2000.4409018888562</v>
      </c>
      <c r="F240" s="433"/>
      <c r="G240" s="433"/>
      <c r="I240" s="509">
        <f>(J228+E239+J181+O239+J290+J205+J279)*I228</f>
        <v>-205.32300443897864</v>
      </c>
      <c r="J240" s="451"/>
      <c r="K240" s="510">
        <f>(J228+E239+O239+J181+J290+J205+J279)*K228</f>
        <v>-205.32300443897864</v>
      </c>
      <c r="L240" s="433"/>
      <c r="M240" s="433"/>
      <c r="N240" s="235"/>
      <c r="O240" s="473">
        <f>(P228+P290+K240+U239+P279+P205+P181)*O228</f>
        <v>-1165.3436285994105</v>
      </c>
      <c r="P240" s="454"/>
      <c r="Q240" s="472">
        <f>(P228+P290+K240+P279+P205+P181+U239)*Q228</f>
        <v>-6059.7868687169357</v>
      </c>
      <c r="R240" s="433"/>
      <c r="S240" s="433"/>
      <c r="T240" s="235"/>
      <c r="U240" s="473">
        <f>(V228+V290+Q240+AA239+V279+V205+V181)*U228</f>
        <v>2803.7616701138627</v>
      </c>
      <c r="V240" s="454"/>
      <c r="W240" s="472">
        <f>(V228+V290+Q240+V279+V205+V181+AA239)*W228</f>
        <v>0</v>
      </c>
      <c r="X240" s="433"/>
      <c r="Y240" s="433"/>
      <c r="AA240" s="473">
        <f>(AB228+AB290+W240+AG239+AB279+AB205+AB181)*AA228</f>
        <v>0</v>
      </c>
      <c r="AB240" s="454"/>
      <c r="AC240" s="472">
        <f>(AB228+AB290+W240+AB279+AB205+AB181+AG239)*AC228</f>
        <v>0</v>
      </c>
      <c r="AD240" s="433"/>
      <c r="AE240" s="433"/>
      <c r="AF240" s="235"/>
      <c r="AG240" s="473">
        <f>(AH228+AH290+AC240+AM239+AH279+AH205+AH181)*AG228</f>
        <v>0</v>
      </c>
      <c r="AH240" s="454"/>
      <c r="AI240" s="472">
        <f>(AH228+AH290+AC240+AH279+AH205+AH181+AM239)*AI228</f>
        <v>0</v>
      </c>
      <c r="AJ240" s="433"/>
      <c r="AK240" s="433"/>
      <c r="AM240" s="473">
        <f>(AN228+AN290+AI240+AS239+AN279+AN205+AN181)*AM228</f>
        <v>0</v>
      </c>
      <c r="AN240" s="454"/>
      <c r="AO240" s="472">
        <f>(AN228+AN290+AI240+AN279+AN205+AN181+AS239)*AO228</f>
        <v>0</v>
      </c>
      <c r="AP240" s="433"/>
      <c r="AQ240" s="433"/>
      <c r="AS240" s="473">
        <f>(AT228+AT290+AO240+AY239+AT279+AT205+AT181)*AS228</f>
        <v>0</v>
      </c>
      <c r="AT240" s="454"/>
      <c r="AU240" s="472">
        <f>(AT228+AT290+AO240+AT279+AT205+AT181+AY239)*AU228</f>
        <v>0</v>
      </c>
      <c r="AV240" s="433"/>
      <c r="AW240" s="433"/>
      <c r="AY240" s="473">
        <f>(AZ228+AZ290+AU240+BE239+AZ279+AZ205+AZ181)*AY228</f>
        <v>0</v>
      </c>
      <c r="AZ240" s="454"/>
      <c r="BA240" s="472">
        <f>(AZ228+AZ290+AU240+AZ279+AZ205+AZ181+BE239)*BA228</f>
        <v>0</v>
      </c>
      <c r="BB240" s="433"/>
      <c r="BC240" s="433"/>
      <c r="BD240" s="235"/>
      <c r="BE240" s="473">
        <f>(BF228+BF290+BA240+BK239+BF279+BF205+BF181)*BE228</f>
        <v>0</v>
      </c>
      <c r="BF240" s="454"/>
      <c r="BG240" s="472">
        <f>(BF228+BF290+BA240+BF279+BF205+BF181+BK239)*BG228</f>
        <v>0</v>
      </c>
      <c r="BH240" s="433"/>
      <c r="BI240" s="433"/>
      <c r="BK240" s="473">
        <f>(BL228+BL290+BG240+BQ239+BL279+BL205+BL181)*BK228</f>
        <v>0</v>
      </c>
      <c r="BL240" s="454"/>
      <c r="BM240" s="472">
        <f>(BL228+BL290+BG240+BL279+BL205+BL181+BQ239)*BM228</f>
        <v>0</v>
      </c>
      <c r="BN240" s="433"/>
      <c r="BO240" s="433"/>
      <c r="BQ240" s="473">
        <f>(BR228+BR290+BM240+BW239+BR279+BR205+BR181)*BQ228</f>
        <v>0</v>
      </c>
      <c r="BR240" s="454"/>
      <c r="BS240" s="472">
        <f>(BR228+BR290+BM240+BR279+BR205+BR181+BW239)*BS228</f>
        <v>0</v>
      </c>
      <c r="BT240" s="433"/>
      <c r="BU240" s="433"/>
      <c r="BW240" s="473">
        <f>(BX228+BX290+BS240+CC239+BX279+BX205+BX181)*BW228</f>
        <v>0</v>
      </c>
      <c r="BX240" s="454"/>
      <c r="BY240" s="472">
        <f>(BX228+BX290+BS240+BX279+BX205+BX181+CC239)*BY228</f>
        <v>0</v>
      </c>
      <c r="BZ240" s="417"/>
      <c r="CA240" s="433"/>
      <c r="CC240" s="473">
        <f>(CD228+CD290+BY240+CI239+CD279+CD205+CD181)*CC228</f>
        <v>0</v>
      </c>
      <c r="CD240" s="454"/>
      <c r="CE240" s="472">
        <f>(CD228+CD290+BY240+CD279+CD205+CD181+CI239)*CE228</f>
        <v>0</v>
      </c>
      <c r="CF240" s="433"/>
      <c r="CG240" s="433"/>
      <c r="CI240" s="473">
        <f>(CJ228+CJ290+CE240+CJ279+CJ205+CJ181)*CI228</f>
        <v>0</v>
      </c>
      <c r="CJ240" s="454"/>
      <c r="CK240" s="417"/>
      <c r="CL240" s="417"/>
    </row>
    <row r="241" ht="15">
      <c r="A241" s="489"/>
      <c r="B241" s="417"/>
      <c r="C241" s="417"/>
      <c r="D241" s="454"/>
      <c r="E241" s="472">
        <f>(D228+D289+I241+D182+D206+D280)*E228</f>
        <v>2005.3847818620695</v>
      </c>
      <c r="F241" s="433"/>
      <c r="G241" s="433"/>
      <c r="I241" s="509">
        <f>(J228+E240+J182+O240+J289+J206+J280)*I228</f>
        <v>-207.35282375016823</v>
      </c>
      <c r="J241" s="451"/>
      <c r="K241" s="510">
        <f>(J228+E240+O240+J182+J289+J206+J280)*K228</f>
        <v>-207.35282375016823</v>
      </c>
      <c r="L241" s="433"/>
      <c r="M241" s="433"/>
      <c r="N241" s="235"/>
      <c r="O241" s="473">
        <f>(P228+P289+K241+U240+P280+P206+P182)*O228</f>
        <v>-1165.0993048229579</v>
      </c>
      <c r="P241" s="454"/>
      <c r="Q241" s="472">
        <f>(P228+P289+K241+P280+P206+P182+U240)*Q228</f>
        <v>-6058.5163850793824</v>
      </c>
      <c r="R241" s="433"/>
      <c r="S241" s="433"/>
      <c r="T241" s="235"/>
      <c r="U241" s="473">
        <f>(V228+V289+Q241+AA240+V280+V206+V182)*U228</f>
        <v>2803.1363191832174</v>
      </c>
      <c r="V241" s="454"/>
      <c r="W241" s="472">
        <f>(V228+V289+Q241+V280+V206+V182+AA240)*W228</f>
        <v>0</v>
      </c>
      <c r="X241" s="433"/>
      <c r="Y241" s="433"/>
      <c r="AA241" s="473">
        <f>(AB228+AB289+W241+AG240+AB280+AB206+AB182)*AA228</f>
        <v>0</v>
      </c>
      <c r="AB241" s="454"/>
      <c r="AC241" s="472">
        <f>(AB228+AB289+W241+AB280+AB206+AB182+AG240)*AC228</f>
        <v>0</v>
      </c>
      <c r="AD241" s="433"/>
      <c r="AE241" s="433"/>
      <c r="AF241" s="235"/>
      <c r="AG241" s="473">
        <f>(AH228+AH289+AC241+AM240+AH280+AH206+AH182)*AG228</f>
        <v>0</v>
      </c>
      <c r="AH241" s="454"/>
      <c r="AI241" s="472">
        <f>(AH228+AH289+AC241+AH280+AH206+AH182+AM240)*AI228</f>
        <v>0</v>
      </c>
      <c r="AJ241" s="433"/>
      <c r="AK241" s="433"/>
      <c r="AM241" s="473">
        <f>(AN228+AN289+AI241+AS240+AN280+AN206+AN182)*AM228</f>
        <v>0</v>
      </c>
      <c r="AN241" s="454"/>
      <c r="AO241" s="472">
        <f>(AN228+AN289+AI241+AN280+AN206+AN182+AS240)*AO228</f>
        <v>0</v>
      </c>
      <c r="AP241" s="433"/>
      <c r="AQ241" s="433"/>
      <c r="AS241" s="473">
        <f>(AT228+AT289+AO241+AY240+AT280+AT206+AT182)*AS228</f>
        <v>0</v>
      </c>
      <c r="AT241" s="454"/>
      <c r="AU241" s="472">
        <f>(AT228+AT289+AO241+AT280+AT206+AT182+AY240)*AU228</f>
        <v>0</v>
      </c>
      <c r="AV241" s="433"/>
      <c r="AW241" s="433"/>
      <c r="AY241" s="473">
        <f>(AZ228+AZ289+AU241+BE240+AZ280+AZ206+AZ182)*AY228</f>
        <v>0</v>
      </c>
      <c r="AZ241" s="454"/>
      <c r="BA241" s="472">
        <f>(AZ228+AZ289+AU241+AZ280+AZ206+AZ182+BE240)*BA228</f>
        <v>0</v>
      </c>
      <c r="BB241" s="433"/>
      <c r="BC241" s="433"/>
      <c r="BD241" s="235"/>
      <c r="BE241" s="473">
        <f>(BF228+BF289+BA241+BK240+BF280+BF206+BF182)*BE228</f>
        <v>0</v>
      </c>
      <c r="BF241" s="454"/>
      <c r="BG241" s="472">
        <f>(BF228+BF289+BA241+BF280+BF206+BF182+BK240)*BG228</f>
        <v>0</v>
      </c>
      <c r="BH241" s="433"/>
      <c r="BI241" s="433"/>
      <c r="BK241" s="473">
        <f>(BL228+BL289+BG241+BQ240+BL280+BL206+BL182)*BK228</f>
        <v>0</v>
      </c>
      <c r="BL241" s="454"/>
      <c r="BM241" s="472">
        <f>(BL228+BL289+BG241+BL280+BL206+BL182+BQ240)*BM228</f>
        <v>0</v>
      </c>
      <c r="BN241" s="433"/>
      <c r="BO241" s="433"/>
      <c r="BQ241" s="473">
        <f>(BR228+BR289+BM241+BW240+BR280+BR206+BR182)*BQ228</f>
        <v>0</v>
      </c>
      <c r="BR241" s="454"/>
      <c r="BS241" s="472">
        <f>(BR228+BR289+BM241+BR280+BR206+BR182+BW240)*BS228</f>
        <v>0</v>
      </c>
      <c r="BT241" s="433"/>
      <c r="BU241" s="433"/>
      <c r="BW241" s="473">
        <f>(BX228+BX289+BS241+CC240+BX280+BX206+BX182)*BW228</f>
        <v>0</v>
      </c>
      <c r="BX241" s="454"/>
      <c r="BY241" s="472">
        <f>(BX228+BX289+BS241+BX280+BX206+BX182+CC240)*BY228</f>
        <v>0</v>
      </c>
      <c r="BZ241" s="417"/>
      <c r="CA241" s="433"/>
      <c r="CC241" s="473">
        <f>(CD228+CD289+BY241+CI240+CD280+CD206+CD182)*CC228</f>
        <v>0</v>
      </c>
      <c r="CD241" s="454"/>
      <c r="CE241" s="472">
        <f>(CD228+CD289+BY241+CD280+CD206+CD182+CI240)*CE228</f>
        <v>0</v>
      </c>
      <c r="CF241" s="433"/>
      <c r="CG241" s="433"/>
      <c r="CI241" s="473">
        <f>(CJ228+CJ289+CE241+CJ280+CJ206+CJ182)*CI228</f>
        <v>0</v>
      </c>
      <c r="CJ241" s="454"/>
      <c r="CK241" s="417"/>
      <c r="CL241" s="417"/>
    </row>
    <row r="242" ht="15">
      <c r="A242" s="489"/>
      <c r="B242" s="417"/>
      <c r="C242" s="417"/>
      <c r="D242" s="454"/>
      <c r="E242" s="472">
        <f>(D228+D288+I242+D183+D207+D281)*E228</f>
        <v>2008.5336866393786</v>
      </c>
      <c r="F242" s="433"/>
      <c r="G242" s="433"/>
      <c r="I242" s="509">
        <f>(J228+E241+J183+O241+J288+J207+J281)*I228</f>
        <v>-208.64571121447293</v>
      </c>
      <c r="J242" s="451"/>
      <c r="K242" s="510">
        <f>(J228+E241+O241+J183+J288+J207+J281)*K228</f>
        <v>-208.64571121447293</v>
      </c>
      <c r="L242" s="433"/>
      <c r="M242" s="433"/>
      <c r="N242" s="235"/>
      <c r="O242" s="473">
        <f>(P228+P288+K242+U241+P281+P207+P183)*O228</f>
        <v>-1164.943654514236</v>
      </c>
      <c r="P242" s="454"/>
      <c r="Q242" s="472">
        <f>(P228+P288+K242+P281+P207+P183+U241)*Q228</f>
        <v>-6057.7070034740273</v>
      </c>
      <c r="R242" s="433"/>
      <c r="S242" s="433"/>
      <c r="T242" s="235"/>
      <c r="U242" s="473">
        <f>(V228+V288+Q242+AA241+V281+V207+V183)*U228</f>
        <v>2802.7379282037391</v>
      </c>
      <c r="V242" s="454"/>
      <c r="W242" s="472">
        <f>(V228+V288+Q242+V281+V207+V183+AA241)*W228</f>
        <v>0</v>
      </c>
      <c r="X242" s="433"/>
      <c r="Y242" s="433"/>
      <c r="AA242" s="473">
        <f>(AB228+AB288+W242+AG241+AB281+AB207+AB183)*AA228</f>
        <v>0</v>
      </c>
      <c r="AB242" s="454"/>
      <c r="AC242" s="472">
        <f>(AB228+AB288+W242+AB281+AB207+AB183+AG241)*AC228</f>
        <v>0</v>
      </c>
      <c r="AD242" s="433"/>
      <c r="AE242" s="433"/>
      <c r="AF242" s="235"/>
      <c r="AG242" s="473">
        <f>(AH228+AH288+AC242+AM241+AH281+AH207+AH183)*AG228</f>
        <v>0</v>
      </c>
      <c r="AH242" s="454"/>
      <c r="AI242" s="472">
        <f>(AH228+AH288+AC242+AH281+AH207+AH183+AM241)*AI228</f>
        <v>0</v>
      </c>
      <c r="AJ242" s="433"/>
      <c r="AK242" s="433"/>
      <c r="AM242" s="473">
        <f>(AN228+AN288+AI242+AS241+AN281+AN207+AN183)*AM228</f>
        <v>0</v>
      </c>
      <c r="AN242" s="454"/>
      <c r="AO242" s="472">
        <f>(AN228+AN288+AI242+AN281+AN207+AN183+AS241)*AO228</f>
        <v>0</v>
      </c>
      <c r="AP242" s="433"/>
      <c r="AQ242" s="433"/>
      <c r="AS242" s="473">
        <f>(AT228+AT288+AO242+AY241+AT281+AT207+AT183)*AS228</f>
        <v>0</v>
      </c>
      <c r="AT242" s="454"/>
      <c r="AU242" s="472">
        <f>(AT228+AT288+AO242+AT281+AT207+AT183+AY241)*AU228</f>
        <v>0</v>
      </c>
      <c r="AV242" s="433"/>
      <c r="AW242" s="433"/>
      <c r="AY242" s="473">
        <f>(AZ228+AZ288+AU242+BE241+AZ281+AZ207+AZ183)*AY228</f>
        <v>0</v>
      </c>
      <c r="AZ242" s="454"/>
      <c r="BA242" s="472">
        <f>(AZ228+AZ288+AU242+AZ281+AZ207+AZ183+BE241)*BA228</f>
        <v>0</v>
      </c>
      <c r="BB242" s="433"/>
      <c r="BC242" s="433"/>
      <c r="BD242" s="235"/>
      <c r="BE242" s="473">
        <f>(BF228+BF288+BA242+BK241+BF281+BF207+BF183)*BE228</f>
        <v>0</v>
      </c>
      <c r="BF242" s="454"/>
      <c r="BG242" s="472">
        <f>(BF228+BF288+BA242+BF281+BF207+BF183+BK241)*BG228</f>
        <v>0</v>
      </c>
      <c r="BH242" s="433"/>
      <c r="BI242" s="433"/>
      <c r="BK242" s="473">
        <f>(BL228+BL288+BG242+BQ241+BL281+BL207+BL183)*BK228</f>
        <v>0</v>
      </c>
      <c r="BL242" s="454"/>
      <c r="BM242" s="472">
        <f>(BL228+BL288+BG242+BL281+BL207+BL183+BQ241)*BM228</f>
        <v>0</v>
      </c>
      <c r="BN242" s="433"/>
      <c r="BO242" s="433"/>
      <c r="BQ242" s="473">
        <f>(BR228+BR288+BM242+BW241+BR281+BR207+BR183)*BQ228</f>
        <v>0</v>
      </c>
      <c r="BR242" s="454"/>
      <c r="BS242" s="472">
        <f>(BR228+BR288+BM242+BR281+BR207+BR183+BW241)*BS228</f>
        <v>0</v>
      </c>
      <c r="BT242" s="433"/>
      <c r="BU242" s="433"/>
      <c r="BW242" s="473">
        <f>(BX228+BX288+BS242+CC241+BX281+BX207+BX183)*BW228</f>
        <v>0</v>
      </c>
      <c r="BX242" s="454"/>
      <c r="BY242" s="472">
        <f>(BX228+BX288+BS242+BX281+BX207+BX183+CC241)*BY228</f>
        <v>0</v>
      </c>
      <c r="BZ242" s="417"/>
      <c r="CA242" s="433"/>
      <c r="CC242" s="473">
        <f>(CD228+CD288+BY242+CI241+CD281+CD207+CD183)*CC228</f>
        <v>0</v>
      </c>
      <c r="CD242" s="454"/>
      <c r="CE242" s="472">
        <f>(CD228+CD288+BY242+CD281+CD207+CD183+CI241)*CE228</f>
        <v>0</v>
      </c>
      <c r="CF242" s="433"/>
      <c r="CG242" s="433"/>
      <c r="CI242" s="473">
        <f>(CJ228+CJ288+CE242+CJ281+CJ207+CJ183)*CI228</f>
        <v>0</v>
      </c>
      <c r="CJ242" s="454"/>
      <c r="CK242" s="417"/>
      <c r="CL242" s="417"/>
    </row>
    <row r="243" ht="15">
      <c r="A243" s="489"/>
      <c r="B243" s="417"/>
      <c r="C243" s="417"/>
      <c r="D243" s="454"/>
      <c r="E243" s="472">
        <f>(D228+D287+I243+D184+D208+D282)*E228</f>
        <v>2010.5393188649937</v>
      </c>
      <c r="F243" s="433"/>
      <c r="G243" s="433"/>
      <c r="I243" s="509">
        <f>(J228+E242+J184+O242+J287+J208+J282)*I228</f>
        <v>-209.46919813872941</v>
      </c>
      <c r="J243" s="451"/>
      <c r="K243" s="510">
        <f>(J228+E242+O242+J184+J287+J208+J282)*K228</f>
        <v>-209.46919813872941</v>
      </c>
      <c r="L243" s="433"/>
      <c r="M243" s="433"/>
      <c r="N243" s="235"/>
      <c r="O243" s="473">
        <f>(P228+P287+K243+U242+P282+P208+P184)*O228</f>
        <v>-1164.8445085586063</v>
      </c>
      <c r="P243" s="454"/>
      <c r="Q243" s="472">
        <f>(P228+P287+K243+P282+P208+P184+U242)*Q228</f>
        <v>-6057.1914445047541</v>
      </c>
      <c r="R243" s="433"/>
      <c r="S243" s="433"/>
      <c r="T243" s="235"/>
      <c r="U243" s="473">
        <f>(V228+V287+Q243+AA242+V282+V208+V184)*U228</f>
        <v>2802.4841612709533</v>
      </c>
      <c r="V243" s="454"/>
      <c r="W243" s="472">
        <f>(V228+V287+Q243+V282+V208+V184+AA242)*W228</f>
        <v>0</v>
      </c>
      <c r="X243" s="433"/>
      <c r="Y243" s="433"/>
      <c r="AA243" s="473">
        <f>(AB228+AB287+W243+AG242+AB282+AB208+AB184)*AA228</f>
        <v>0</v>
      </c>
      <c r="AB243" s="454"/>
      <c r="AC243" s="472">
        <f>(AB228+AB287+W243+AB282+AB208+AB184+AG242)*AC228</f>
        <v>0</v>
      </c>
      <c r="AD243" s="433"/>
      <c r="AE243" s="433"/>
      <c r="AF243" s="235"/>
      <c r="AG243" s="473">
        <f>(AH228+AH287+AC243+AM242+AH282+AH208+AH184)*AG228</f>
        <v>0</v>
      </c>
      <c r="AH243" s="454"/>
      <c r="AI243" s="472">
        <f>(AH228+AH287+AC243+AH282+AH208+AH184+AM242)*AI228</f>
        <v>0</v>
      </c>
      <c r="AJ243" s="433"/>
      <c r="AK243" s="433"/>
      <c r="AM243" s="473">
        <f>(AN228+AN287+AI243+AS242+AN282+AN208+AN184)*AM228</f>
        <v>0</v>
      </c>
      <c r="AN243" s="454"/>
      <c r="AO243" s="472">
        <f>(AN228+AN287+AI243+AN282+AN208+AN184+AS242)*AO228</f>
        <v>0</v>
      </c>
      <c r="AP243" s="433"/>
      <c r="AQ243" s="433"/>
      <c r="AS243" s="473">
        <f>(AT228+AT287+AO243+AY242+AT282+AT208+AT184)*AS228</f>
        <v>0</v>
      </c>
      <c r="AT243" s="454"/>
      <c r="AU243" s="472">
        <f>(AT228+AT287+AO243+AT282+AT208+AT184+AY242)*AU228</f>
        <v>0</v>
      </c>
      <c r="AV243" s="433"/>
      <c r="AW243" s="433"/>
      <c r="AY243" s="473">
        <f>(AZ228+AZ287+AU243+BE242+AZ282+AZ208+AZ184)*AY228</f>
        <v>0</v>
      </c>
      <c r="AZ243" s="454"/>
      <c r="BA243" s="472">
        <f>(AZ228+AZ287+AU243+AZ282+AZ208+AZ184+BE242)*BA228</f>
        <v>0</v>
      </c>
      <c r="BB243" s="433"/>
      <c r="BC243" s="433"/>
      <c r="BD243" s="235"/>
      <c r="BE243" s="473">
        <f>(BF228+BF287+BA243+BK242+BF282+BF208+BF184)*BE228</f>
        <v>0</v>
      </c>
      <c r="BF243" s="454"/>
      <c r="BG243" s="472">
        <f>(BF228+BF287+BA243+BF282+BF208+BF184+BK242)*BG228</f>
        <v>0</v>
      </c>
      <c r="BH243" s="433"/>
      <c r="BI243" s="433"/>
      <c r="BK243" s="473">
        <f>(BL228+BL287+BG243+BQ242+BL282+BL208+BL184)*BK228</f>
        <v>0</v>
      </c>
      <c r="BL243" s="454"/>
      <c r="BM243" s="472">
        <f>(BL228+BL287+BG243+BL282+BL208+BL184+BQ242)*BM228</f>
        <v>0</v>
      </c>
      <c r="BN243" s="433"/>
      <c r="BO243" s="433"/>
      <c r="BQ243" s="473">
        <f>(BR228+BR287+BM243+BW242+BR282+BR208+BR184)*BQ228</f>
        <v>0</v>
      </c>
      <c r="BR243" s="454"/>
      <c r="BS243" s="472">
        <f>(BR228+BR287+BM243+BR282+BR208+BR184+BW242)*BS228</f>
        <v>0</v>
      </c>
      <c r="BT243" s="433"/>
      <c r="BU243" s="433"/>
      <c r="BW243" s="473">
        <f>(BX228+BX287+BS243+CC242+BX282+BX208+BX184)*BW228</f>
        <v>0</v>
      </c>
      <c r="BX243" s="454"/>
      <c r="BY243" s="472">
        <f>(BX228+BX287+BS243+BX282+BX208+BX184+CC242)*BY228</f>
        <v>0</v>
      </c>
      <c r="BZ243" s="417"/>
      <c r="CA243" s="433"/>
      <c r="CC243" s="473">
        <f>(CD228+CD287+BY243+CI242+CD282+CD208+CD184)*CC228</f>
        <v>0</v>
      </c>
      <c r="CD243" s="454"/>
      <c r="CE243" s="472">
        <f>(CD228+CD287+BY243+CD282+CD208+CD184+CI242)*CE228</f>
        <v>0</v>
      </c>
      <c r="CF243" s="433"/>
      <c r="CG243" s="433"/>
      <c r="CI243" s="473">
        <f>(CJ228+CJ287+CE243+CJ282+CJ208+CJ184)*CI228</f>
        <v>0</v>
      </c>
      <c r="CJ243" s="454"/>
      <c r="CK243" s="417"/>
      <c r="CL243" s="417"/>
    </row>
    <row r="244" ht="15">
      <c r="A244" s="489"/>
      <c r="B244" s="417"/>
      <c r="C244" s="417"/>
      <c r="D244" s="454"/>
      <c r="E244" s="474">
        <f>(D228+D286+I244+D185+D209+D283)*E228</f>
        <v>779.04842416471104</v>
      </c>
      <c r="F244" s="433"/>
      <c r="G244" s="433"/>
      <c r="I244" s="509">
        <f>(J228+E243+J185+O243+J286+J209+J283)*I228</f>
        <v>-211.2476628575489</v>
      </c>
      <c r="J244" s="451"/>
      <c r="K244" s="511">
        <f>(J228+E243+O243+J185+J286+J209+J283)*K228</f>
        <v>-211.2476628575489</v>
      </c>
      <c r="L244" s="433"/>
      <c r="M244" s="433"/>
      <c r="N244" s="235"/>
      <c r="O244" s="475">
        <f>(P228+P286+K244+U243+P283+P209+P185)*O228</f>
        <v>-1165.0849904660095</v>
      </c>
      <c r="P244" s="454"/>
      <c r="Q244" s="474">
        <f>(P228+P286+K244+P283+P209+P185+U243)*Q228</f>
        <v>-6058.4419504232501</v>
      </c>
      <c r="R244" s="433"/>
      <c r="S244" s="433"/>
      <c r="T244" s="235"/>
      <c r="U244" s="475">
        <f>(V228+V286+Q244+AA243+V283+V209+V185)*U228</f>
        <v>2800.602512867757</v>
      </c>
      <c r="V244" s="454"/>
      <c r="W244" s="474">
        <f>(V228+V286+Q244+V283+V209+V185+AA243)*W228</f>
        <v>0</v>
      </c>
      <c r="X244" s="433"/>
      <c r="Y244" s="433"/>
      <c r="AA244" s="475">
        <f>(AB228+AB286+W244+AG243+AB283+AB209+AB185)*AA228</f>
        <v>0</v>
      </c>
      <c r="AB244" s="454"/>
      <c r="AC244" s="474">
        <f>(AB228+AB286+W244+AB283+AB209+AB185+AG243)*AC228</f>
        <v>0</v>
      </c>
      <c r="AD244" s="433"/>
      <c r="AE244" s="433"/>
      <c r="AF244" s="235"/>
      <c r="AG244" s="475">
        <f>(AH228+AH286+AC244+AM243+AH283+AH209+AH185)*AG228</f>
        <v>0</v>
      </c>
      <c r="AH244" s="454"/>
      <c r="AI244" s="474">
        <f>(AH228+AH286+AC244+AH283+AH209+AH185+AM243)*AI228</f>
        <v>0</v>
      </c>
      <c r="AJ244" s="433"/>
      <c r="AK244" s="433"/>
      <c r="AM244" s="475">
        <f>(AN228+AN286+AI244+AS243+AN283+AN209+AN185)*AM228</f>
        <v>0</v>
      </c>
      <c r="AN244" s="454"/>
      <c r="AO244" s="474">
        <f>(AN228+AN286+AI244+AN283+AN209+AN185+AS243)*AO228</f>
        <v>0</v>
      </c>
      <c r="AP244" s="433"/>
      <c r="AQ244" s="433"/>
      <c r="AS244" s="475">
        <f>(AT228+AT286+AO244+AY243+AT283+AT209+AT185)*AS228</f>
        <v>0</v>
      </c>
      <c r="AT244" s="454"/>
      <c r="AU244" s="474">
        <f>(AT228+AT286+AO244+AT283+AT209+AT185+AY243)*AU228</f>
        <v>0</v>
      </c>
      <c r="AV244" s="433"/>
      <c r="AW244" s="433"/>
      <c r="AY244" s="475">
        <f>(AZ228+AZ286+AU244+BE243+AZ283+AZ209+AZ185)*AY228</f>
        <v>0</v>
      </c>
      <c r="AZ244" s="454"/>
      <c r="BA244" s="474">
        <f>(AZ228+AZ286+AU244+AZ283+AZ209+AZ185+BE243)*BA228</f>
        <v>0</v>
      </c>
      <c r="BB244" s="433"/>
      <c r="BC244" s="433"/>
      <c r="BD244" s="235"/>
      <c r="BE244" s="475">
        <f>(BF228+BF286+BA244+BK243+BF283+BF209+BF185)*BE228</f>
        <v>0</v>
      </c>
      <c r="BF244" s="454"/>
      <c r="BG244" s="474">
        <f>(BF228+BF286+BA244+BF283+BF209+BF185+BK243)*BG228</f>
        <v>0</v>
      </c>
      <c r="BH244" s="433"/>
      <c r="BI244" s="433"/>
      <c r="BK244" s="475">
        <f>(BL228+BL286+BG244+BQ243+BL283+BL209+BL185)*BK228</f>
        <v>0</v>
      </c>
      <c r="BL244" s="454"/>
      <c r="BM244" s="474">
        <f>(BL228+BL286+BG244+BL283+BL209+BL185+BQ243)*BM228</f>
        <v>0</v>
      </c>
      <c r="BN244" s="433"/>
      <c r="BO244" s="433"/>
      <c r="BQ244" s="475">
        <f>(BR228+BR286+BM244+BW243+BR283+BR209+BR185)*BQ228</f>
        <v>0</v>
      </c>
      <c r="BR244" s="454"/>
      <c r="BS244" s="474">
        <f>(BR228+BR286+BM244+BR283+BR209+BR185+BW243)*BS228</f>
        <v>0</v>
      </c>
      <c r="BT244" s="433"/>
      <c r="BU244" s="433"/>
      <c r="BW244" s="475">
        <f>(BX228+BX286+BS244+CC243+BX283+BX209+BX185)*BW228</f>
        <v>0</v>
      </c>
      <c r="BX244" s="454"/>
      <c r="BY244" s="474">
        <f>(BX228+BX286+BS244+BX283+BX209+BX185+CC243)*BY228</f>
        <v>0</v>
      </c>
      <c r="BZ244" s="417"/>
      <c r="CA244" s="433"/>
      <c r="CC244" s="475">
        <f>(CD228+CD286+BY244+CI243+CD283+CD209+CD185)*CC228</f>
        <v>0</v>
      </c>
      <c r="CD244" s="454"/>
      <c r="CE244" s="474">
        <f>(CD228+CD286+BY244+CD283+CD209+CD185+CI243)*CE228</f>
        <v>0</v>
      </c>
      <c r="CF244" s="433"/>
      <c r="CG244" s="433"/>
      <c r="CI244" s="475">
        <f>(CJ228+CJ286+CE244+CJ283+CJ209+CJ185)*CI228</f>
        <v>0</v>
      </c>
      <c r="CJ244" s="454"/>
      <c r="CK244" s="417"/>
      <c r="CL244" s="417"/>
    </row>
    <row r="245" ht="15">
      <c r="A245" s="489"/>
      <c r="B245" s="417"/>
      <c r="C245" s="417"/>
      <c r="D245" s="454"/>
      <c r="E245" s="476">
        <f>F228+(2*E244)+I244</f>
        <v>-10968.293481194794</v>
      </c>
      <c r="F245" s="433"/>
      <c r="G245" s="417"/>
      <c r="I245" s="512">
        <f>H228+(2*I244)+E244</f>
        <v>12671.695765116281</v>
      </c>
      <c r="J245" s="451"/>
      <c r="K245" s="513">
        <f>L228+(2*K244)+O244</f>
        <v>-13902.722982847774</v>
      </c>
      <c r="L245" s="433">
        <f>I245+J261+K245+J210</f>
        <v>-1231.7313766076841</v>
      </c>
      <c r="M245" s="417"/>
      <c r="N245" s="235"/>
      <c r="O245" s="477">
        <f>N228+(2*O244)+K244</f>
        <v>9773.7250228770972</v>
      </c>
      <c r="P245" s="454"/>
      <c r="Q245" s="476">
        <f>R228+(2*Q244)+U244</f>
        <v>-9771.7230546454084</v>
      </c>
      <c r="R245" s="433">
        <f>O245+P261+Q245+P210</f>
        <v>-1.881648403197687</v>
      </c>
      <c r="S245" s="417"/>
      <c r="T245" s="235"/>
      <c r="U245" s="477">
        <f>T228+(2*U244)+Q244</f>
        <v>-1.7952580210694578</v>
      </c>
      <c r="V245" s="454"/>
      <c r="W245" s="476">
        <f>X228+(2*W244)+AA244</f>
        <v>0</v>
      </c>
      <c r="X245" s="433">
        <f>U245+V261+W245+V210</f>
        <v>-3.8258285428582894e-13</v>
      </c>
      <c r="Y245" s="417"/>
      <c r="AA245" s="477">
        <f>Z228+(2*AA244)+W244</f>
        <v>0</v>
      </c>
      <c r="AB245" s="454"/>
      <c r="AC245" s="476">
        <f>AD228+(2*AC244)+AG244</f>
        <v>0</v>
      </c>
      <c r="AD245" s="433">
        <f>AA245+AB261+AC245+AB210</f>
        <v>0</v>
      </c>
      <c r="AE245" s="417"/>
      <c r="AF245" s="235"/>
      <c r="AG245" s="477">
        <f>AF228+(2*AG244)+AC244</f>
        <v>0</v>
      </c>
      <c r="AH245" s="454"/>
      <c r="AI245" s="476">
        <f>AJ228+(2*AI244)+AM244</f>
        <v>0</v>
      </c>
      <c r="AJ245" s="433">
        <f>AG245+AH261+AI245+AH210</f>
        <v>0</v>
      </c>
      <c r="AK245" s="417"/>
      <c r="AM245" s="477">
        <f>AL228+(2*AM244)+AI244</f>
        <v>0</v>
      </c>
      <c r="AN245" s="454"/>
      <c r="AO245" s="476">
        <f>AP228+(2*AO244)+AS244</f>
        <v>0</v>
      </c>
      <c r="AP245" s="433">
        <f>AM245+AN261+AO245+AN210</f>
        <v>0</v>
      </c>
      <c r="AQ245" s="417"/>
      <c r="AS245" s="477">
        <f>AR228+(2*AS244)+AO244</f>
        <v>0</v>
      </c>
      <c r="AT245" s="454"/>
      <c r="AU245" s="476">
        <f>AV228+(2*AU244)+AY244</f>
        <v>0</v>
      </c>
      <c r="AV245" s="433">
        <f>AS245+AT261+AU245+AT210</f>
        <v>0</v>
      </c>
      <c r="AW245" s="417"/>
      <c r="AY245" s="477">
        <f>AX228+(2*AY244)+AU244</f>
        <v>0</v>
      </c>
      <c r="AZ245" s="454"/>
      <c r="BA245" s="476">
        <f>BB228+(2*BA244)+BE244</f>
        <v>0</v>
      </c>
      <c r="BB245" s="433">
        <f>AY245+AZ261+BA245+AZ210</f>
        <v>0</v>
      </c>
      <c r="BC245" s="417"/>
      <c r="BD245" s="235"/>
      <c r="BE245" s="477">
        <f>BD228+(2*BE244)+BA244</f>
        <v>0</v>
      </c>
      <c r="BF245" s="454"/>
      <c r="BG245" s="476">
        <f>BH228+(2*BG244)+BK244</f>
        <v>0</v>
      </c>
      <c r="BH245" s="433">
        <f>BE245+BF261+BG245+BF210</f>
        <v>0</v>
      </c>
      <c r="BI245" s="417"/>
      <c r="BK245" s="477">
        <f>BJ228+(2*BK244)+BG244</f>
        <v>0</v>
      </c>
      <c r="BL245" s="454"/>
      <c r="BM245" s="476">
        <f>BN228+(2*BM244)+BQ244</f>
        <v>0</v>
      </c>
      <c r="BN245" s="433">
        <f>BK245+BL261+BM245+BL210</f>
        <v>0</v>
      </c>
      <c r="BO245" s="417"/>
      <c r="BQ245" s="477">
        <f>BP228+(2*BQ244)+BM244</f>
        <v>0</v>
      </c>
      <c r="BR245" s="454"/>
      <c r="BS245" s="476">
        <f>BT228+(2*BS244)+BW244</f>
        <v>0</v>
      </c>
      <c r="BT245" s="433">
        <f>BQ245+BR261+BS245+BR210</f>
        <v>0</v>
      </c>
      <c r="BU245" s="417"/>
      <c r="BW245" s="477">
        <f>BV228+(2*BW244)+BS244</f>
        <v>0</v>
      </c>
      <c r="BX245" s="454"/>
      <c r="BY245" s="476">
        <f>BZ228+(2*BY244)+CC244</f>
        <v>0</v>
      </c>
      <c r="BZ245" s="417"/>
      <c r="CA245" s="417"/>
      <c r="CC245" s="477">
        <f>CB228+(2*CC244)+BY244</f>
        <v>0</v>
      </c>
      <c r="CD245" s="454"/>
      <c r="CE245" s="476">
        <f>CF228+(2*CE244)+CI244</f>
        <v>0</v>
      </c>
      <c r="CF245" s="433">
        <f>CC245+CD261+CE245+CD210</f>
        <v>0</v>
      </c>
      <c r="CG245" s="417"/>
      <c r="CI245" s="477">
        <f>CH228+(2*CI244)+CE244</f>
        <v>0</v>
      </c>
      <c r="CJ245" s="454"/>
      <c r="CK245" s="417"/>
      <c r="CL245" s="417"/>
    </row>
    <row r="246" ht="15">
      <c r="A246" s="445">
        <f t="shared" si="2023"/>
        <v>3429.3003913114508</v>
      </c>
      <c r="B246" s="417"/>
      <c r="C246" s="417"/>
      <c r="D246" s="454">
        <f>(D228+D195+D269+I230)*D229</f>
        <v>3430.1704193984706</v>
      </c>
      <c r="E246" s="417"/>
      <c r="F246" s="433"/>
      <c r="G246" s="417"/>
      <c r="H246" s="433"/>
      <c r="I246" s="417"/>
      <c r="J246" s="451">
        <f>(J228+J195+J269)*J229</f>
        <v>0</v>
      </c>
      <c r="K246" s="417"/>
      <c r="L246" s="433"/>
      <c r="M246" s="417"/>
      <c r="N246" s="433"/>
      <c r="O246" s="417"/>
      <c r="P246" s="454">
        <f>(P228+P269+P195+K230)*P229</f>
        <v>-1.5936174415479709</v>
      </c>
      <c r="Q246" s="417"/>
      <c r="R246" s="433"/>
      <c r="S246" s="417"/>
      <c r="T246" s="433"/>
      <c r="U246" s="417"/>
      <c r="V246" s="454">
        <f>(V228+V269+V195+Q230)*V229</f>
        <v>0.72358935452787621</v>
      </c>
      <c r="W246" s="417"/>
      <c r="X246" s="433"/>
      <c r="Y246" s="417"/>
      <c r="Z246" s="433"/>
      <c r="AA246" s="417"/>
      <c r="AB246" s="454">
        <f>(AB228+AB269+AB195+W230)*AB229</f>
        <v>0</v>
      </c>
      <c r="AC246" s="417"/>
      <c r="AD246" s="433"/>
      <c r="AE246" s="417"/>
      <c r="AF246" s="433"/>
      <c r="AG246" s="417"/>
      <c r="AH246" s="454">
        <f>(AH228+AH269+AH195+AC230)*AH229</f>
        <v>0</v>
      </c>
      <c r="AI246" s="417"/>
      <c r="AJ246" s="433"/>
      <c r="AK246" s="417"/>
      <c r="AL246" s="433"/>
      <c r="AM246" s="417"/>
      <c r="AN246" s="454">
        <f>(AN228+AN269+AN195+AI230)*AN229</f>
        <v>0</v>
      </c>
      <c r="AO246" s="417"/>
      <c r="AP246" s="433"/>
      <c r="AQ246" s="417"/>
      <c r="AR246" s="433"/>
      <c r="AS246" s="417"/>
      <c r="AT246" s="454">
        <f>(AT228+AT269+AT195+AO230)*AT229</f>
        <v>0</v>
      </c>
      <c r="AU246" s="417"/>
      <c r="AV246" s="433"/>
      <c r="AW246" s="417"/>
      <c r="AX246" s="433"/>
      <c r="AY246" s="417"/>
      <c r="AZ246" s="454">
        <f>(AZ228+AZ269+AZ195+AU230)*AZ229</f>
        <v>0</v>
      </c>
      <c r="BA246" s="417"/>
      <c r="BB246" s="433"/>
      <c r="BC246" s="417"/>
      <c r="BD246" s="433"/>
      <c r="BE246" s="417"/>
      <c r="BF246" s="454">
        <f>(BF228+BF269+BF195+BA230)*BF229</f>
        <v>0</v>
      </c>
      <c r="BG246" s="417"/>
      <c r="BH246" s="433"/>
      <c r="BI246" s="417"/>
      <c r="BJ246" s="433"/>
      <c r="BK246" s="417"/>
      <c r="BL246" s="454">
        <f>(BL228+BL269+BL195+BG230)*BL229</f>
        <v>0</v>
      </c>
      <c r="BM246" s="417"/>
      <c r="BN246" s="433"/>
      <c r="BO246" s="417"/>
      <c r="BP246" s="433"/>
      <c r="BQ246" s="417"/>
      <c r="BR246" s="454">
        <f>(BR228+BR269+BR195+BM230)*BR229</f>
        <v>0</v>
      </c>
      <c r="BS246" s="417"/>
      <c r="BT246" s="433"/>
      <c r="BU246" s="417"/>
      <c r="BV246" s="433"/>
      <c r="BW246" s="417"/>
      <c r="BX246" s="454">
        <f>(BX228+BX269+BX195+BS230)*BX229</f>
        <v>0</v>
      </c>
      <c r="BY246" s="417"/>
      <c r="BZ246" s="417"/>
      <c r="CA246" s="417"/>
      <c r="CB246" s="433"/>
      <c r="CC246" s="417"/>
      <c r="CD246" s="454">
        <f>(CD228+CD269+CD195+BY230)*CD229</f>
        <v>0</v>
      </c>
      <c r="CE246" s="417"/>
      <c r="CF246" s="433"/>
      <c r="CG246" s="417"/>
      <c r="CH246" s="433"/>
      <c r="CI246" s="417"/>
      <c r="CJ246" s="454">
        <f>(CJ228+CJ269+CJ193+CE230)*CJ229</f>
        <v>0</v>
      </c>
      <c r="CK246" s="417"/>
      <c r="CL246" s="417"/>
    </row>
    <row r="247" ht="15">
      <c r="A247" s="445">
        <f t="shared" si="2023"/>
        <v>5512.168477224197</v>
      </c>
      <c r="B247" s="417"/>
      <c r="C247" s="417"/>
      <c r="D247" s="454">
        <f>(D228+D299+I231+D270+D196+D172)*D229</f>
        <v>5513.1106249583227</v>
      </c>
      <c r="E247" s="417"/>
      <c r="F247" s="433"/>
      <c r="G247" s="417"/>
      <c r="H247" s="433"/>
      <c r="I247" s="417"/>
      <c r="J247" s="451">
        <f>(J228+J299+E230+O230+J172+J196+J270)*J229</f>
        <v>0.08250403831541793</v>
      </c>
      <c r="K247" s="417"/>
      <c r="L247" s="433"/>
      <c r="M247" s="417"/>
      <c r="N247" s="433"/>
      <c r="O247" s="417"/>
      <c r="P247" s="454">
        <f>(P228+P299+P270+P196+K231+P172+U230)*P229</f>
        <v>-1.9033734291959836</v>
      </c>
      <c r="Q247" s="417"/>
      <c r="R247" s="433"/>
      <c r="S247" s="417"/>
      <c r="T247" s="433"/>
      <c r="U247" s="417"/>
      <c r="V247" s="454">
        <f>(V228+V299+V270+V196+Q231+V172+AA230)*V229</f>
        <v>0.87872165675496916</v>
      </c>
      <c r="W247" s="417"/>
      <c r="X247" s="433"/>
      <c r="Y247" s="417"/>
      <c r="Z247" s="433"/>
      <c r="AA247" s="417"/>
      <c r="AB247" s="454">
        <f>(AB228+AB299+AB270+AB196+W231+AB172+AG230)*AB229</f>
        <v>0</v>
      </c>
      <c r="AC247" s="417"/>
      <c r="AD247" s="433"/>
      <c r="AE247" s="417"/>
      <c r="AF247" s="433"/>
      <c r="AG247" s="417"/>
      <c r="AH247" s="454">
        <f>(AH228+AH299+AH270+AH196+AC231+AH172+AM230)*AH229</f>
        <v>0</v>
      </c>
      <c r="AI247" s="417"/>
      <c r="AJ247" s="433"/>
      <c r="AK247" s="417"/>
      <c r="AL247" s="433"/>
      <c r="AM247" s="417"/>
      <c r="AN247" s="454">
        <f>(AN228+AN299+AN270+AN196+AI231+AN172+AS230)*AN229</f>
        <v>0</v>
      </c>
      <c r="AO247" s="417"/>
      <c r="AP247" s="433"/>
      <c r="AQ247" s="417"/>
      <c r="AR247" s="433"/>
      <c r="AS247" s="417"/>
      <c r="AT247" s="454">
        <f>(AT228+AT299+AT270+AT196+AO231+AT172+AY230)*AT229</f>
        <v>0</v>
      </c>
      <c r="AU247" s="417"/>
      <c r="AV247" s="433"/>
      <c r="AW247" s="417"/>
      <c r="AX247" s="433"/>
      <c r="AY247" s="417"/>
      <c r="AZ247" s="454">
        <f>(AZ228+AZ299+AZ270+AZ196+AU231+AZ172+BE230)*AZ229</f>
        <v>0</v>
      </c>
      <c r="BA247" s="417"/>
      <c r="BB247" s="433"/>
      <c r="BC247" s="417"/>
      <c r="BD247" s="433"/>
      <c r="BE247" s="417"/>
      <c r="BF247" s="454">
        <f>(BF228+BF299+BF270+BF196+BA231+BF172+BK230)*BF229</f>
        <v>0</v>
      </c>
      <c r="BG247" s="417"/>
      <c r="BH247" s="433"/>
      <c r="BI247" s="417"/>
      <c r="BJ247" s="433"/>
      <c r="BK247" s="417"/>
      <c r="BL247" s="454">
        <f>(BL228+BL299+BL270+BL196+BG231+BL172+BQ230)*BL229</f>
        <v>0</v>
      </c>
      <c r="BM247" s="417"/>
      <c r="BN247" s="433"/>
      <c r="BO247" s="417"/>
      <c r="BP247" s="433"/>
      <c r="BQ247" s="417"/>
      <c r="BR247" s="454">
        <f>(BR228+BR299+BR270+BR196+BM231+BR172+BW230)*BR229</f>
        <v>0</v>
      </c>
      <c r="BS247" s="417"/>
      <c r="BT247" s="433"/>
      <c r="BU247" s="417"/>
      <c r="BV247" s="433"/>
      <c r="BW247" s="417"/>
      <c r="BX247" s="454">
        <f>(BX228+BX299+BX270+BX196+BS231+BX172+CC230)*BX229</f>
        <v>0</v>
      </c>
      <c r="BY247" s="417"/>
      <c r="BZ247" s="417"/>
      <c r="CA247" s="417"/>
      <c r="CB247" s="433"/>
      <c r="CC247" s="417"/>
      <c r="CD247" s="454">
        <f>(CD228+CD299+CD270+CD196+BY231+CD172+CI230)*CD229</f>
        <v>0</v>
      </c>
      <c r="CE247" s="417"/>
      <c r="CF247" s="433"/>
      <c r="CG247" s="417"/>
      <c r="CH247" s="433"/>
      <c r="CI247" s="417"/>
      <c r="CJ247" s="454">
        <f>(CJ228+CJ299+CJ270+CJ196+CE231+CJ172)*CJ229</f>
        <v>0</v>
      </c>
      <c r="CK247" s="417"/>
      <c r="CL247" s="417"/>
    </row>
    <row r="248" ht="15">
      <c r="A248" s="445">
        <f t="shared" si="2023"/>
        <v>6817.5166922304034</v>
      </c>
      <c r="B248" s="417"/>
      <c r="C248" s="417"/>
      <c r="D248" s="454">
        <f>(D228+D298+I232+D271+D197+D173)*D229</f>
        <v>6818.6007517582602</v>
      </c>
      <c r="E248" s="417"/>
      <c r="F248" s="433"/>
      <c r="G248" s="417"/>
      <c r="H248" s="433"/>
      <c r="I248" s="417"/>
      <c r="J248" s="451">
        <f>(J228+J298+E231+O231+J173+J197+J271)*J229</f>
        <v>-0.031747535862246316</v>
      </c>
      <c r="K248" s="417"/>
      <c r="L248" s="433"/>
      <c r="M248" s="417"/>
      <c r="N248" s="433"/>
      <c r="O248" s="417"/>
      <c r="P248" s="454">
        <f>(P228+P298+P271+P197+K232+P173+U231)*P229</f>
        <v>-1.9590452323854419</v>
      </c>
      <c r="Q248" s="417"/>
      <c r="R248" s="433"/>
      <c r="S248" s="417"/>
      <c r="T248" s="433"/>
      <c r="U248" s="417"/>
      <c r="V248" s="454">
        <f>(V228+V298+V271+V197+Q232+V173+AA231)*V229</f>
        <v>0.9067332403911581</v>
      </c>
      <c r="W248" s="417"/>
      <c r="X248" s="433"/>
      <c r="Y248" s="417"/>
      <c r="Z248" s="433"/>
      <c r="AA248" s="417"/>
      <c r="AB248" s="454">
        <f>(AB228+AB298+AB271+AB197+W232+AB173+AG231)*AB229</f>
        <v>0</v>
      </c>
      <c r="AC248" s="417"/>
      <c r="AD248" s="433"/>
      <c r="AE248" s="417"/>
      <c r="AF248" s="433"/>
      <c r="AG248" s="417"/>
      <c r="AH248" s="454">
        <f>(AH228+AH298+AH271+AH197+AC232+AH173+AM231)*AH229</f>
        <v>0</v>
      </c>
      <c r="AI248" s="417"/>
      <c r="AJ248" s="433"/>
      <c r="AK248" s="417"/>
      <c r="AL248" s="433"/>
      <c r="AM248" s="417"/>
      <c r="AN248" s="454">
        <f>(AN228+AN298+AN271+AN197+AI232+AN173+AS231)*AN229</f>
        <v>0</v>
      </c>
      <c r="AO248" s="417"/>
      <c r="AP248" s="433"/>
      <c r="AQ248" s="417"/>
      <c r="AR248" s="433"/>
      <c r="AS248" s="417"/>
      <c r="AT248" s="454">
        <f>(AT228+AT298+AT271+AT197+AO232+AT173+AY231)*AT229</f>
        <v>0</v>
      </c>
      <c r="AU248" s="417"/>
      <c r="AV248" s="433"/>
      <c r="AW248" s="417"/>
      <c r="AX248" s="433"/>
      <c r="AY248" s="417"/>
      <c r="AZ248" s="454">
        <f>(AZ228+AZ298+AZ271+AZ197+AU232+AZ173+BE231)*AZ229</f>
        <v>0</v>
      </c>
      <c r="BA248" s="417"/>
      <c r="BB248" s="433"/>
      <c r="BC248" s="417"/>
      <c r="BD248" s="433"/>
      <c r="BE248" s="417"/>
      <c r="BF248" s="454">
        <f>(BF228+BF298+BF271+BF197+BA232+BF173+BK231)*BF229</f>
        <v>0</v>
      </c>
      <c r="BG248" s="417"/>
      <c r="BH248" s="433"/>
      <c r="BI248" s="417"/>
      <c r="BJ248" s="433"/>
      <c r="BK248" s="417"/>
      <c r="BL248" s="454">
        <f>(BL228+BL298+BL271+BL197+BG232+BL173+BQ231)*BL229</f>
        <v>0</v>
      </c>
      <c r="BM248" s="417"/>
      <c r="BN248" s="433"/>
      <c r="BO248" s="417"/>
      <c r="BP248" s="433"/>
      <c r="BQ248" s="417"/>
      <c r="BR248" s="454">
        <f>(BR228+BR298+BR271+BR197+BM232+BR173+BW231)*BR229</f>
        <v>0</v>
      </c>
      <c r="BS248" s="417"/>
      <c r="BT248" s="433"/>
      <c r="BU248" s="417"/>
      <c r="BV248" s="433"/>
      <c r="BW248" s="417"/>
      <c r="BX248" s="454">
        <f>(BX228+BX298+BX271+BX197+BS232+BX173+CC231)*BX229</f>
        <v>0</v>
      </c>
      <c r="BY248" s="417"/>
      <c r="BZ248" s="417"/>
      <c r="CA248" s="417"/>
      <c r="CB248" s="433"/>
      <c r="CC248" s="417"/>
      <c r="CD248" s="454">
        <f>(CD228+CD298+CD271+CD197+BY232+CD173+CI231)*CD229</f>
        <v>0</v>
      </c>
      <c r="CE248" s="417"/>
      <c r="CF248" s="433"/>
      <c r="CG248" s="417"/>
      <c r="CH248" s="433"/>
      <c r="CI248" s="417"/>
      <c r="CJ248" s="454">
        <f>(CJ228+CJ298+CJ271+CJ197+CE232+CJ173)*CJ229</f>
        <v>0</v>
      </c>
      <c r="CK248" s="417"/>
      <c r="CL248" s="417"/>
    </row>
    <row r="249" ht="15">
      <c r="A249" s="445">
        <f t="shared" si="2023"/>
        <v>7644.0649810458472</v>
      </c>
      <c r="B249" s="417"/>
      <c r="C249" s="417"/>
      <c r="D249" s="454">
        <f>(D228+D297+I233+D272+D198+D174)*D229</f>
        <v>7645.2566637216751</v>
      </c>
      <c r="E249" s="417"/>
      <c r="F249" s="433"/>
      <c r="G249" s="417"/>
      <c r="H249" s="433"/>
      <c r="I249" s="417"/>
      <c r="J249" s="451">
        <f>(J228+J297+E232+O232+J174+J198+J272)*J229</f>
        <v>-0.13794352579560334</v>
      </c>
      <c r="K249" s="417"/>
      <c r="L249" s="433"/>
      <c r="M249" s="417"/>
      <c r="N249" s="433"/>
      <c r="O249" s="417"/>
      <c r="P249" s="454">
        <f>(P228+P297+P272+P198+K233+P174+U232)*P229</f>
        <v>-1.9621299415348032</v>
      </c>
      <c r="Q249" s="417"/>
      <c r="R249" s="433"/>
      <c r="S249" s="417"/>
      <c r="T249" s="433"/>
      <c r="U249" s="417"/>
      <c r="V249" s="454">
        <f>(V228+V297+V272+V198+Q233+V174+AA232)*V229</f>
        <v>0.90839079150319901</v>
      </c>
      <c r="W249" s="417"/>
      <c r="X249" s="433"/>
      <c r="Y249" s="417"/>
      <c r="Z249" s="433"/>
      <c r="AA249" s="417"/>
      <c r="AB249" s="454">
        <f>(AB228+AB297+AB272+AB198+W233+AB174+AG232)*AB229</f>
        <v>0</v>
      </c>
      <c r="AC249" s="417"/>
      <c r="AD249" s="433"/>
      <c r="AE249" s="417"/>
      <c r="AF249" s="433"/>
      <c r="AG249" s="417"/>
      <c r="AH249" s="454">
        <f>(AH228+AH297+AH272+AH198+AC233+AH174+AM232)*AH229</f>
        <v>0</v>
      </c>
      <c r="AI249" s="417"/>
      <c r="AJ249" s="433"/>
      <c r="AK249" s="417"/>
      <c r="AL249" s="433"/>
      <c r="AM249" s="417"/>
      <c r="AN249" s="454">
        <f>(AN228+AN297+AN272+AN198+AI233+AN174+AS232)*AN229</f>
        <v>0</v>
      </c>
      <c r="AO249" s="417"/>
      <c r="AP249" s="433"/>
      <c r="AQ249" s="417"/>
      <c r="AR249" s="433"/>
      <c r="AS249" s="417"/>
      <c r="AT249" s="454">
        <f>(AT228+AT297+AT272+AT198+AO233+AT174+AY232)*AT229</f>
        <v>0</v>
      </c>
      <c r="AU249" s="417"/>
      <c r="AV249" s="433"/>
      <c r="AW249" s="417"/>
      <c r="AX249" s="433"/>
      <c r="AY249" s="417"/>
      <c r="AZ249" s="454">
        <f>(AZ228+AZ297+AZ272+AZ198+AU233+AZ174+BE232)*AZ229</f>
        <v>0</v>
      </c>
      <c r="BA249" s="417"/>
      <c r="BB249" s="433"/>
      <c r="BC249" s="417"/>
      <c r="BD249" s="433"/>
      <c r="BE249" s="417"/>
      <c r="BF249" s="454">
        <f>(BF228+BF297+BF272+BF198+BA233+BF174+BK232)*BF229</f>
        <v>0</v>
      </c>
      <c r="BG249" s="417"/>
      <c r="BH249" s="433"/>
      <c r="BI249" s="417"/>
      <c r="BJ249" s="433"/>
      <c r="BK249" s="417"/>
      <c r="BL249" s="454">
        <f>(BL228+BL297+BL272+BL198+BG233+BL174+BQ232)*BL229</f>
        <v>0</v>
      </c>
      <c r="BM249" s="417"/>
      <c r="BN249" s="433"/>
      <c r="BO249" s="417"/>
      <c r="BP249" s="433"/>
      <c r="BQ249" s="417"/>
      <c r="BR249" s="454">
        <f>(BR228+BR297+BR272+BR198+BM233+BR174+BW232)*BR229</f>
        <v>0</v>
      </c>
      <c r="BS249" s="417"/>
      <c r="BT249" s="433"/>
      <c r="BU249" s="417"/>
      <c r="BV249" s="433"/>
      <c r="BW249" s="417"/>
      <c r="BX249" s="454">
        <f>(BX228+BX297+BX272+BX198+BS233+BX174+CC232)*BX229</f>
        <v>0</v>
      </c>
      <c r="BY249" s="417"/>
      <c r="BZ249" s="417"/>
      <c r="CA249" s="417"/>
      <c r="CB249" s="433"/>
      <c r="CC249" s="417"/>
      <c r="CD249" s="454">
        <f>(CD228+CD297+CD272+CD198+BY233+CD174+CI232)*CD229</f>
        <v>0</v>
      </c>
      <c r="CE249" s="417"/>
      <c r="CF249" s="433"/>
      <c r="CG249" s="417"/>
      <c r="CH249" s="433"/>
      <c r="CI249" s="417"/>
      <c r="CJ249" s="454">
        <f>(CJ228+CJ297+CJ272+CJ198+CE233+CJ174)*CJ229</f>
        <v>0</v>
      </c>
      <c r="CK249" s="417"/>
      <c r="CL249" s="417"/>
    </row>
    <row r="250" ht="15">
      <c r="A250" s="445">
        <f t="shared" si="2023"/>
        <v>8169.4058978286275</v>
      </c>
      <c r="B250" s="417"/>
      <c r="C250" s="417"/>
      <c r="D250" s="454">
        <f>(D228+D296+I234+D273+D199+D175)*D229</f>
        <v>8170.670068520898</v>
      </c>
      <c r="E250" s="417"/>
      <c r="F250" s="433"/>
      <c r="G250" s="417"/>
      <c r="H250" s="433"/>
      <c r="I250" s="417"/>
      <c r="J250" s="451">
        <f>(J228+J296+E233+O233+J175+J199+J273)*J229</f>
        <v>-0.21322360387573019</v>
      </c>
      <c r="K250" s="417"/>
      <c r="L250" s="433"/>
      <c r="M250" s="417"/>
      <c r="N250" s="433"/>
      <c r="O250" s="417"/>
      <c r="P250" s="454">
        <f>(P228+P296+P273+P199+K234+P175+U233)*P229</f>
        <v>-1.9566940710203384</v>
      </c>
      <c r="Q250" s="417"/>
      <c r="R250" s="433"/>
      <c r="S250" s="417"/>
      <c r="T250" s="433"/>
      <c r="U250" s="417"/>
      <c r="V250" s="454">
        <f>(V228+V296+V273+V199+Q234+V175+AA233)*V229</f>
        <v>0.9057469826254364</v>
      </c>
      <c r="W250" s="417"/>
      <c r="X250" s="433"/>
      <c r="Y250" s="417"/>
      <c r="Z250" s="433"/>
      <c r="AA250" s="417"/>
      <c r="AB250" s="454">
        <f>(AB228+AB296+AB273+AB199+W234+AB175+AG233)*AB229</f>
        <v>0</v>
      </c>
      <c r="AC250" s="417"/>
      <c r="AD250" s="433"/>
      <c r="AE250" s="417"/>
      <c r="AF250" s="433"/>
      <c r="AG250" s="417"/>
      <c r="AH250" s="454">
        <f>(AH228+AH296+AH273+AH199+AC234+AH175+AM233)*AH229</f>
        <v>0</v>
      </c>
      <c r="AI250" s="417"/>
      <c r="AJ250" s="433"/>
      <c r="AK250" s="417"/>
      <c r="AL250" s="433"/>
      <c r="AM250" s="417"/>
      <c r="AN250" s="454">
        <f>(AN228+AN296+AN273+AN199+AI234+AN175+AS233)*AN229</f>
        <v>0</v>
      </c>
      <c r="AO250" s="417"/>
      <c r="AP250" s="433"/>
      <c r="AQ250" s="417"/>
      <c r="AR250" s="433"/>
      <c r="AS250" s="417"/>
      <c r="AT250" s="454">
        <f>(AT228+AT296+AT273+AT199+AO234+AT175+AY233)*AT229</f>
        <v>0</v>
      </c>
      <c r="AU250" s="417"/>
      <c r="AV250" s="433"/>
      <c r="AW250" s="417"/>
      <c r="AX250" s="433"/>
      <c r="AY250" s="417"/>
      <c r="AZ250" s="454">
        <f>(AZ228+AZ296+AZ273+AZ199+AU234+AZ175+BE233)*AZ229</f>
        <v>0</v>
      </c>
      <c r="BA250" s="417"/>
      <c r="BB250" s="433"/>
      <c r="BC250" s="417"/>
      <c r="BD250" s="433"/>
      <c r="BE250" s="417"/>
      <c r="BF250" s="454">
        <f>(BF228+BF296+BF273+BF199+BA234+BF175+BK233)*BF229</f>
        <v>0</v>
      </c>
      <c r="BG250" s="417"/>
      <c r="BH250" s="433"/>
      <c r="BI250" s="417"/>
      <c r="BJ250" s="433"/>
      <c r="BK250" s="417"/>
      <c r="BL250" s="454">
        <f>(BL228+BL296+BL273+BL199+BG234+BL175+BQ233)*BL229</f>
        <v>0</v>
      </c>
      <c r="BM250" s="417"/>
      <c r="BN250" s="433"/>
      <c r="BO250" s="417"/>
      <c r="BP250" s="433"/>
      <c r="BQ250" s="417"/>
      <c r="BR250" s="454">
        <f>(BR228+BR296+BR273+BR199+BM234+BR175+BW233)*BR229</f>
        <v>0</v>
      </c>
      <c r="BS250" s="417"/>
      <c r="BT250" s="433"/>
      <c r="BU250" s="417"/>
      <c r="BV250" s="433"/>
      <c r="BW250" s="417"/>
      <c r="BX250" s="454">
        <f>(BX228+BX296+BX273+BX199+BS234+BX175+CC233)*BX229</f>
        <v>0</v>
      </c>
      <c r="BY250" s="417"/>
      <c r="BZ250" s="417"/>
      <c r="CA250" s="417"/>
      <c r="CB250" s="433"/>
      <c r="CC250" s="417"/>
      <c r="CD250" s="454">
        <f>(CD228+CD296+CD273+CD199+BY234+CD175+CI233)*CD229</f>
        <v>0</v>
      </c>
      <c r="CE250" s="417"/>
      <c r="CF250" s="433"/>
      <c r="CG250" s="417"/>
      <c r="CH250" s="433"/>
      <c r="CI250" s="417"/>
      <c r="CJ250" s="454">
        <f>(CJ228+CJ296+CJ273+CJ199+CE234+CJ175)*CJ229</f>
        <v>0</v>
      </c>
      <c r="CK250" s="417"/>
      <c r="CL250" s="417"/>
    </row>
    <row r="251" ht="15">
      <c r="A251" s="445">
        <f t="shared" si="2023"/>
        <v>8503.7570568311312</v>
      </c>
      <c r="B251" s="417"/>
      <c r="C251" s="417"/>
      <c r="D251" s="454">
        <f>(D228+D295+I235+D274+D200+D176)*D229</f>
        <v>8505.0682979008598</v>
      </c>
      <c r="E251" s="417"/>
      <c r="F251" s="433"/>
      <c r="G251" s="417"/>
      <c r="H251" s="433"/>
      <c r="I251" s="417"/>
      <c r="J251" s="451">
        <f>(J228+J295+E234+O234+J176+J200+J274)*J229</f>
        <v>-0.2629183741769418</v>
      </c>
      <c r="K251" s="417"/>
      <c r="L251" s="433"/>
      <c r="M251" s="417"/>
      <c r="N251" s="433"/>
      <c r="O251" s="417"/>
      <c r="P251" s="454">
        <f>(P228+P295+P274+P200+K235+P176+U234)*P229</f>
        <v>-1.9515400568204311</v>
      </c>
      <c r="Q251" s="417"/>
      <c r="R251" s="433"/>
      <c r="S251" s="417"/>
      <c r="T251" s="433"/>
      <c r="U251" s="417"/>
      <c r="V251" s="454">
        <f>(V228+V295+V274+V200+Q235+V176+AA234)*V229</f>
        <v>0.90321736126892449</v>
      </c>
      <c r="W251" s="417"/>
      <c r="X251" s="433"/>
      <c r="Y251" s="417"/>
      <c r="Z251" s="433"/>
      <c r="AA251" s="417"/>
      <c r="AB251" s="454">
        <f>(AB228+AB295+AB274+AB200+W235+AB176+AG234)*AB229</f>
        <v>0</v>
      </c>
      <c r="AC251" s="417"/>
      <c r="AD251" s="433"/>
      <c r="AE251" s="417"/>
      <c r="AF251" s="433"/>
      <c r="AG251" s="417"/>
      <c r="AH251" s="454">
        <f>(AH228+AH295+AH274+AH200+AC235+AH176+AM234)*AH229</f>
        <v>0</v>
      </c>
      <c r="AI251" s="417"/>
      <c r="AJ251" s="433"/>
      <c r="AK251" s="417"/>
      <c r="AL251" s="433"/>
      <c r="AM251" s="417"/>
      <c r="AN251" s="454">
        <f>(AN228+AN295+AN274+AN200+AI235+AN176+AS234)*AN229</f>
        <v>0</v>
      </c>
      <c r="AO251" s="417"/>
      <c r="AP251" s="433"/>
      <c r="AQ251" s="417"/>
      <c r="AR251" s="433"/>
      <c r="AS251" s="417"/>
      <c r="AT251" s="454">
        <f>(AT228+AT295+AT274+AT200+AO235+AT176+AY234)*AT229</f>
        <v>0</v>
      </c>
      <c r="AU251" s="417"/>
      <c r="AV251" s="433"/>
      <c r="AW251" s="417"/>
      <c r="AX251" s="433"/>
      <c r="AY251" s="417"/>
      <c r="AZ251" s="454">
        <f>(AZ228+AZ295+AZ274+AZ200+AU235+AZ176+BE234)*AZ229</f>
        <v>0</v>
      </c>
      <c r="BA251" s="417"/>
      <c r="BB251" s="433"/>
      <c r="BC251" s="417"/>
      <c r="BD251" s="433"/>
      <c r="BE251" s="417"/>
      <c r="BF251" s="454">
        <f>(BF228+BF295+BF274+BF200+BA235+BF176+BK234)*BF229</f>
        <v>0</v>
      </c>
      <c r="BG251" s="417"/>
      <c r="BH251" s="433"/>
      <c r="BI251" s="417"/>
      <c r="BJ251" s="433"/>
      <c r="BK251" s="417"/>
      <c r="BL251" s="454">
        <f>(BL228+BL295+BL274+BL200+BG235+BL176+BQ234)*BL229</f>
        <v>0</v>
      </c>
      <c r="BM251" s="417"/>
      <c r="BN251" s="433"/>
      <c r="BO251" s="417"/>
      <c r="BP251" s="433"/>
      <c r="BQ251" s="417"/>
      <c r="BR251" s="454">
        <f>(BR228+BR295+BR274+BR200+BM235+BR176+BW234)*BR229</f>
        <v>0</v>
      </c>
      <c r="BS251" s="417"/>
      <c r="BT251" s="433"/>
      <c r="BU251" s="417"/>
      <c r="BV251" s="433"/>
      <c r="BW251" s="417"/>
      <c r="BX251" s="454">
        <f>(BX228+BX295+BX274+BX200+BS235+BX176+CC234)*BX229</f>
        <v>0</v>
      </c>
      <c r="BY251" s="417"/>
      <c r="BZ251" s="417"/>
      <c r="CA251" s="417"/>
      <c r="CB251" s="433"/>
      <c r="CC251" s="417"/>
      <c r="CD251" s="454">
        <f>(CD228+CD295+CD274+CD200+BY235+CD176+CI234)*CD229</f>
        <v>0</v>
      </c>
      <c r="CE251" s="417"/>
      <c r="CF251" s="433"/>
      <c r="CG251" s="417"/>
      <c r="CH251" s="433"/>
      <c r="CI251" s="417"/>
      <c r="CJ251" s="454">
        <f>(CJ228+CJ295+CJ274+CJ200+CE235+CJ176)*CJ229</f>
        <v>0</v>
      </c>
      <c r="CK251" s="417"/>
      <c r="CL251" s="417"/>
    </row>
    <row r="252" ht="15">
      <c r="A252" s="445">
        <f t="shared" si="2023"/>
        <v>8716.657273853687</v>
      </c>
      <c r="B252" s="417"/>
      <c r="C252" s="417"/>
      <c r="D252" s="454">
        <f>(D228+D294+I236+D275+D201+D177)*D229</f>
        <v>8717.9987013352493</v>
      </c>
      <c r="E252" s="417"/>
      <c r="F252" s="433"/>
      <c r="G252" s="417"/>
      <c r="H252" s="433"/>
      <c r="I252" s="417"/>
      <c r="J252" s="451">
        <f>(J228+J294+E235+O235+J177+J201+J275)*J229</f>
        <v>-0.29496974270552556</v>
      </c>
      <c r="K252" s="417"/>
      <c r="L252" s="433"/>
      <c r="M252" s="417"/>
      <c r="N252" s="433"/>
      <c r="O252" s="417"/>
      <c r="P252" s="454">
        <f>(P228+P294+P275+P201+K236+P177+U235)*P229</f>
        <v>-1.947870585083439</v>
      </c>
      <c r="Q252" s="417"/>
      <c r="R252" s="433"/>
      <c r="S252" s="417"/>
      <c r="T252" s="433"/>
      <c r="U252" s="417"/>
      <c r="V252" s="454">
        <f>(V228+V294+V275+V201+Q236+V177+AA235)*V229</f>
        <v>0.90141284622531859</v>
      </c>
      <c r="W252" s="417"/>
      <c r="X252" s="433"/>
      <c r="Y252" s="417"/>
      <c r="Z252" s="433"/>
      <c r="AA252" s="417"/>
      <c r="AB252" s="454">
        <f>(AB228+AB294+AB275+AB201+W236+AB177+AG235)*AB229</f>
        <v>0</v>
      </c>
      <c r="AC252" s="417"/>
      <c r="AD252" s="433"/>
      <c r="AE252" s="417"/>
      <c r="AF252" s="433"/>
      <c r="AG252" s="417"/>
      <c r="AH252" s="454">
        <f>(AH228+AH294+AH275+AH201+AC236+AH177+AM235)*AH229</f>
        <v>0</v>
      </c>
      <c r="AI252" s="417"/>
      <c r="AJ252" s="433"/>
      <c r="AK252" s="417"/>
      <c r="AL252" s="433"/>
      <c r="AM252" s="417"/>
      <c r="AN252" s="454">
        <f>(AN228+AN294+AN275+AN201+AI236+AN177+AS235)*AN229</f>
        <v>0</v>
      </c>
      <c r="AO252" s="417"/>
      <c r="AP252" s="433"/>
      <c r="AQ252" s="417"/>
      <c r="AR252" s="433"/>
      <c r="AS252" s="417"/>
      <c r="AT252" s="454">
        <f>(AT228+AT294+AT275+AT201+AO236+AT177+AY235)*AT229</f>
        <v>0</v>
      </c>
      <c r="AU252" s="417"/>
      <c r="AV252" s="433"/>
      <c r="AW252" s="417"/>
      <c r="AX252" s="433"/>
      <c r="AY252" s="417"/>
      <c r="AZ252" s="454">
        <f>(AZ228+AZ294+AZ275+AZ201+AU236+AZ177+BE235)*AZ229</f>
        <v>0</v>
      </c>
      <c r="BA252" s="417"/>
      <c r="BB252" s="433"/>
      <c r="BC252" s="417"/>
      <c r="BD252" s="433"/>
      <c r="BE252" s="417"/>
      <c r="BF252" s="454">
        <f>(BF228+BF294+BF275+BF201+BA236+BF177+BK235)*BF229</f>
        <v>0</v>
      </c>
      <c r="BG252" s="417"/>
      <c r="BH252" s="433"/>
      <c r="BI252" s="417"/>
      <c r="BJ252" s="433"/>
      <c r="BK252" s="417"/>
      <c r="BL252" s="454">
        <f>(BL228+BL294+BL275+BL201+BG236+BL177+BQ235)*BL229</f>
        <v>0</v>
      </c>
      <c r="BM252" s="417"/>
      <c r="BN252" s="433"/>
      <c r="BO252" s="417"/>
      <c r="BP252" s="433"/>
      <c r="BQ252" s="417"/>
      <c r="BR252" s="454">
        <f>(BR228+BR294+BR275+BR201+BM236+BR177+BW235)*BR229</f>
        <v>0</v>
      </c>
      <c r="BS252" s="417"/>
      <c r="BT252" s="433"/>
      <c r="BU252" s="417"/>
      <c r="BV252" s="433"/>
      <c r="BW252" s="417"/>
      <c r="BX252" s="454">
        <f>(BX228+BX294+BX275+BX201+BS236+BX177+CC235)*BX229</f>
        <v>0</v>
      </c>
      <c r="BY252" s="417"/>
      <c r="BZ252" s="417"/>
      <c r="CA252" s="417"/>
      <c r="CB252" s="433"/>
      <c r="CC252" s="417"/>
      <c r="CD252" s="454">
        <f>(CD228+CD294+CD275+CD201+BY236+CD177+CI235)*CD229</f>
        <v>0</v>
      </c>
      <c r="CE252" s="417"/>
      <c r="CF252" s="433"/>
      <c r="CG252" s="417"/>
      <c r="CH252" s="433"/>
      <c r="CI252" s="417"/>
      <c r="CJ252" s="454">
        <f>(CJ228+CJ294+CJ275+CJ201+CE236+CJ177)*CJ229</f>
        <v>0</v>
      </c>
      <c r="CK252" s="417"/>
      <c r="CL252" s="417"/>
    </row>
    <row r="253" ht="15">
      <c r="A253" s="445">
        <f t="shared" si="2023"/>
        <v>8852.2465667236211</v>
      </c>
      <c r="B253" s="417"/>
      <c r="C253" s="417"/>
      <c r="D253" s="454">
        <f>(D228+D293+I237+D276+D202+D178)*D229</f>
        <v>8853.6072679032513</v>
      </c>
      <c r="E253" s="417"/>
      <c r="F253" s="433"/>
      <c r="G253" s="417"/>
      <c r="H253" s="433"/>
      <c r="I253" s="417"/>
      <c r="J253" s="451">
        <f>(J228+J293+E236+O236+J178+J202+J276)*J229</f>
        <v>-0.31547549870613856</v>
      </c>
      <c r="K253" s="417"/>
      <c r="L253" s="433"/>
      <c r="M253" s="417"/>
      <c r="N253" s="433"/>
      <c r="O253" s="417"/>
      <c r="P253" s="454">
        <f>(P228+P293+P276+P202+K237+P178+U236)*P229</f>
        <v>-1.9454449843490447</v>
      </c>
      <c r="Q253" s="417"/>
      <c r="R253" s="433"/>
      <c r="S253" s="417"/>
      <c r="T253" s="433"/>
      <c r="U253" s="417"/>
      <c r="V253" s="454">
        <f>(V228+V293+V276+V202+Q237+V178+AA236)*V229</f>
        <v>0.90021930342455503</v>
      </c>
      <c r="W253" s="417"/>
      <c r="X253" s="433"/>
      <c r="Y253" s="417"/>
      <c r="Z253" s="433"/>
      <c r="AA253" s="417"/>
      <c r="AB253" s="454">
        <f>(AB228+AB293+AB276+AB202+W237+AB178+AG236)*AB229</f>
        <v>0</v>
      </c>
      <c r="AC253" s="417"/>
      <c r="AD253" s="433"/>
      <c r="AE253" s="417"/>
      <c r="AF253" s="433"/>
      <c r="AG253" s="417"/>
      <c r="AH253" s="454">
        <f>(AH228+AH293+AH276+AH202+AC237+AH178+AM236)*AH229</f>
        <v>0</v>
      </c>
      <c r="AI253" s="417"/>
      <c r="AJ253" s="433"/>
      <c r="AK253" s="417"/>
      <c r="AL253" s="433"/>
      <c r="AM253" s="417"/>
      <c r="AN253" s="454">
        <f>(AN228+AN293+AN276+AN202+AI237+AN178+AS236)*AN229</f>
        <v>0</v>
      </c>
      <c r="AO253" s="417"/>
      <c r="AP253" s="433"/>
      <c r="AQ253" s="417"/>
      <c r="AR253" s="433"/>
      <c r="AS253" s="417"/>
      <c r="AT253" s="454">
        <f>(AT228+AT293+AT276+AT202+AO237+AT178+AY236)*AT229</f>
        <v>0</v>
      </c>
      <c r="AU253" s="417"/>
      <c r="AV253" s="433"/>
      <c r="AW253" s="417"/>
      <c r="AX253" s="433"/>
      <c r="AY253" s="417"/>
      <c r="AZ253" s="454">
        <f>(AZ228+AZ293+AZ276+AZ202+AU237+AZ178+BE236)*AZ229</f>
        <v>0</v>
      </c>
      <c r="BA253" s="417"/>
      <c r="BB253" s="433"/>
      <c r="BC253" s="417"/>
      <c r="BD253" s="433"/>
      <c r="BE253" s="417"/>
      <c r="BF253" s="454">
        <f>(BF228+BF293+BF276+BF202+BA237+BF178+BK236)*BF229</f>
        <v>0</v>
      </c>
      <c r="BG253" s="417"/>
      <c r="BH253" s="433"/>
      <c r="BI253" s="417"/>
      <c r="BJ253" s="433"/>
      <c r="BK253" s="417"/>
      <c r="BL253" s="454">
        <f>(BL228+BL293+BL276+BL202+BG237+BL178+BQ236)*BL229</f>
        <v>0</v>
      </c>
      <c r="BM253" s="417"/>
      <c r="BN253" s="433"/>
      <c r="BO253" s="417"/>
      <c r="BP253" s="433"/>
      <c r="BQ253" s="417"/>
      <c r="BR253" s="454">
        <f>(BR228+BR293+BR276+BR202+BM237+BR178+BW236)*BR229</f>
        <v>0</v>
      </c>
      <c r="BS253" s="417"/>
      <c r="BT253" s="433"/>
      <c r="BU253" s="417"/>
      <c r="BV253" s="433"/>
      <c r="BW253" s="417"/>
      <c r="BX253" s="454">
        <f>(BX228+BX293+BX276+BX202+BS237+BX178+CC236)*BX229</f>
        <v>0</v>
      </c>
      <c r="BY253" s="417"/>
      <c r="BZ253" s="417"/>
      <c r="CA253" s="417"/>
      <c r="CB253" s="433"/>
      <c r="CC253" s="417"/>
      <c r="CD253" s="454">
        <f>(CD228+CD293+CD276+CD202+BY237+CD178+CI236)*CD229</f>
        <v>0</v>
      </c>
      <c r="CE253" s="417"/>
      <c r="CF253" s="433"/>
      <c r="CG253" s="417"/>
      <c r="CH253" s="433"/>
      <c r="CI253" s="417"/>
      <c r="CJ253" s="454">
        <f>(CJ228+CJ293+CJ276+CJ202+CE237+CJ178)*CJ229</f>
        <v>0</v>
      </c>
      <c r="CK253" s="417"/>
      <c r="CL253" s="417"/>
    </row>
    <row r="254" ht="15">
      <c r="A254" s="445">
        <f t="shared" si="2023"/>
        <v>8938.6044478917338</v>
      </c>
      <c r="B254" s="417"/>
      <c r="C254" s="417"/>
      <c r="D254" s="454">
        <f>(D228+D292+I238+D277+D203+D179)*D229</f>
        <v>8939.9774358299528</v>
      </c>
      <c r="E254" s="417"/>
      <c r="F254" s="433"/>
      <c r="G254" s="417"/>
      <c r="H254" s="433"/>
      <c r="I254" s="417"/>
      <c r="J254" s="451">
        <f>(J228+J292+E237+O237+J179+J203+J277)*J229</f>
        <v>-0.32855709857070731</v>
      </c>
      <c r="K254" s="417"/>
      <c r="L254" s="433"/>
      <c r="M254" s="417"/>
      <c r="N254" s="433"/>
      <c r="O254" s="417"/>
      <c r="P254" s="454">
        <f>(P228+P292+P277+P203+K238+P179+U237)*P229</f>
        <v>-1.9438798373685628</v>
      </c>
      <c r="Q254" s="417"/>
      <c r="R254" s="433"/>
      <c r="S254" s="417"/>
      <c r="T254" s="433"/>
      <c r="U254" s="417"/>
      <c r="V254" s="454">
        <f>(V228+V292+V277+V203+Q238+V179+AA237)*V229</f>
        <v>0.89944899772005671</v>
      </c>
      <c r="W254" s="417"/>
      <c r="X254" s="433"/>
      <c r="Y254" s="417"/>
      <c r="Z254" s="433"/>
      <c r="AA254" s="417"/>
      <c r="AB254" s="454">
        <f>(AB228+AB292+AB277+AB203+W238+AB179+AG237)*AB229</f>
        <v>0</v>
      </c>
      <c r="AC254" s="417"/>
      <c r="AD254" s="433"/>
      <c r="AE254" s="417"/>
      <c r="AF254" s="433"/>
      <c r="AG254" s="417"/>
      <c r="AH254" s="454">
        <f>(AH228+AH292+AH277+AH203+AC238+AH179+AM237)*AH229</f>
        <v>0</v>
      </c>
      <c r="AI254" s="417"/>
      <c r="AJ254" s="433"/>
      <c r="AK254" s="417"/>
      <c r="AL254" s="433"/>
      <c r="AM254" s="417"/>
      <c r="AN254" s="454">
        <f>(AN228+AN292+AN277+AN203+AI238+AN179+AS237)*AN229</f>
        <v>0</v>
      </c>
      <c r="AO254" s="417"/>
      <c r="AP254" s="433"/>
      <c r="AQ254" s="417"/>
      <c r="AR254" s="433"/>
      <c r="AS254" s="417"/>
      <c r="AT254" s="454">
        <f>(AT228+AT292+AT277+AT203+AO238+AT179+AY237)*AT229</f>
        <v>0</v>
      </c>
      <c r="AU254" s="417"/>
      <c r="AV254" s="433"/>
      <c r="AW254" s="417"/>
      <c r="AX254" s="433"/>
      <c r="AY254" s="417"/>
      <c r="AZ254" s="454">
        <f>(AZ228+AZ292+AZ277+AZ203+AU238+AZ179+BE237)*AZ229</f>
        <v>0</v>
      </c>
      <c r="BA254" s="417"/>
      <c r="BB254" s="433"/>
      <c r="BC254" s="417"/>
      <c r="BD254" s="433"/>
      <c r="BE254" s="417"/>
      <c r="BF254" s="454">
        <f>(BF228+BF292+BF277+BF203+BA238+BF179+BK237)*BF229</f>
        <v>0</v>
      </c>
      <c r="BG254" s="417"/>
      <c r="BH254" s="433"/>
      <c r="BI254" s="417"/>
      <c r="BJ254" s="433"/>
      <c r="BK254" s="417"/>
      <c r="BL254" s="454">
        <f>(BL228+BL292+BL277+BL203+BG238+BL179+BQ237)*BL229</f>
        <v>0</v>
      </c>
      <c r="BM254" s="417"/>
      <c r="BN254" s="433"/>
      <c r="BO254" s="417"/>
      <c r="BP254" s="433"/>
      <c r="BQ254" s="417"/>
      <c r="BR254" s="454">
        <f>(BR228+BR292+BR277+BR203+BM238+BR179+BW237)*BR229</f>
        <v>0</v>
      </c>
      <c r="BS254" s="417"/>
      <c r="BT254" s="433"/>
      <c r="BU254" s="417"/>
      <c r="BV254" s="433"/>
      <c r="BW254" s="417"/>
      <c r="BX254" s="454">
        <f>(BX228+BX292+BX277+BX203+BS238+BX179+CC237)*BX229</f>
        <v>0</v>
      </c>
      <c r="BY254" s="417"/>
      <c r="BZ254" s="417"/>
      <c r="CA254" s="417"/>
      <c r="CB254" s="433"/>
      <c r="CC254" s="417"/>
      <c r="CD254" s="454">
        <f>(CD228+CD292+CD277+CD203+BY238+CD179+CI237)*CD229</f>
        <v>0</v>
      </c>
      <c r="CE254" s="417"/>
      <c r="CF254" s="433"/>
      <c r="CG254" s="417"/>
      <c r="CH254" s="433"/>
      <c r="CI254" s="417"/>
      <c r="CJ254" s="454">
        <f>(CJ228+CJ292+CJ277+CJ203+CE238+CJ179)*CJ229</f>
        <v>0</v>
      </c>
      <c r="CK254" s="417"/>
      <c r="CL254" s="417"/>
    </row>
    <row r="255" ht="15">
      <c r="A255" s="445">
        <f t="shared" si="2023"/>
        <v>8993.6076984642496</v>
      </c>
      <c r="B255" s="417"/>
      <c r="C255" s="417"/>
      <c r="D255" s="454">
        <f>(D228+D291+I239+D278+D204+D180)*D229</f>
        <v>8994.9885146695888</v>
      </c>
      <c r="E255" s="417"/>
      <c r="F255" s="433"/>
      <c r="G255" s="417"/>
      <c r="H255" s="433"/>
      <c r="I255" s="417"/>
      <c r="J255" s="451">
        <f>(J228+J291+E238+O238+J180+J204+J278)*J229</f>
        <v>-0.33689393438401921</v>
      </c>
      <c r="K255" s="417"/>
      <c r="L255" s="433"/>
      <c r="M255" s="417"/>
      <c r="N255" s="433"/>
      <c r="O255" s="417"/>
      <c r="P255" s="454">
        <f>(P228+P291+P278+P204+K239+P180+U238)*P229</f>
        <v>-1.9428783283685063</v>
      </c>
      <c r="Q255" s="417"/>
      <c r="R255" s="433"/>
      <c r="S255" s="417"/>
      <c r="T255" s="433"/>
      <c r="U255" s="417"/>
      <c r="V255" s="454">
        <f>(V228+V291+V278+V204+Q239+V180+AA238)*V229</f>
        <v>0.89895605741442075</v>
      </c>
      <c r="W255" s="417"/>
      <c r="X255" s="433"/>
      <c r="Y255" s="417"/>
      <c r="Z255" s="433"/>
      <c r="AA255" s="417"/>
      <c r="AB255" s="454">
        <f>(AB228+AB291+AB278+AB204+W239+AB180+AG238)*AB229</f>
        <v>0</v>
      </c>
      <c r="AC255" s="417"/>
      <c r="AD255" s="433"/>
      <c r="AE255" s="417"/>
      <c r="AF255" s="433"/>
      <c r="AG255" s="417"/>
      <c r="AH255" s="454">
        <f>(AH228+AH291+AH278+AH204+AC239+AH180+AM238)*AH229</f>
        <v>0</v>
      </c>
      <c r="AI255" s="417"/>
      <c r="AJ255" s="433"/>
      <c r="AK255" s="417"/>
      <c r="AL255" s="433"/>
      <c r="AM255" s="417"/>
      <c r="AN255" s="454">
        <f>(AN228+AN291+AN278+AN204+AI239+AN180+AS238)*AN229</f>
        <v>0</v>
      </c>
      <c r="AO255" s="417"/>
      <c r="AP255" s="433"/>
      <c r="AQ255" s="417"/>
      <c r="AR255" s="433"/>
      <c r="AS255" s="417"/>
      <c r="AT255" s="454">
        <f>(AT228+AT291+AT278+AT204+AO239+AT180+AY238)*AT229</f>
        <v>0</v>
      </c>
      <c r="AU255" s="417"/>
      <c r="AV255" s="433"/>
      <c r="AW255" s="417"/>
      <c r="AX255" s="433"/>
      <c r="AY255" s="417"/>
      <c r="AZ255" s="454">
        <f>(AZ228+AZ291+AZ278+AZ204+AU239+AZ180+BE238)*AZ229</f>
        <v>0</v>
      </c>
      <c r="BA255" s="417"/>
      <c r="BB255" s="433"/>
      <c r="BC255" s="417"/>
      <c r="BD255" s="433"/>
      <c r="BE255" s="417"/>
      <c r="BF255" s="454">
        <f>(BF228+BF291+BF278+BF204+BA239+BF180+BK238)*BF229</f>
        <v>0</v>
      </c>
      <c r="BG255" s="417"/>
      <c r="BH255" s="433"/>
      <c r="BI255" s="417"/>
      <c r="BJ255" s="433"/>
      <c r="BK255" s="417"/>
      <c r="BL255" s="454">
        <f>(BL228+BL291+BL278+BL204+BG239+BL180+BQ238)*BL229</f>
        <v>0</v>
      </c>
      <c r="BM255" s="417"/>
      <c r="BN255" s="433"/>
      <c r="BO255" s="417"/>
      <c r="BP255" s="433"/>
      <c r="BQ255" s="417"/>
      <c r="BR255" s="454">
        <f>(BR228+BR291+BR278+BR204+BM239+BR180+BW238)*BR229</f>
        <v>0</v>
      </c>
      <c r="BS255" s="417"/>
      <c r="BT255" s="433"/>
      <c r="BU255" s="417"/>
      <c r="BV255" s="433"/>
      <c r="BW255" s="417"/>
      <c r="BX255" s="454">
        <f>(BX228+BX291+BX278+BX204+BS239+BX180+CC238)*BX229</f>
        <v>0</v>
      </c>
      <c r="BY255" s="417"/>
      <c r="BZ255" s="417"/>
      <c r="CA255" s="417"/>
      <c r="CB255" s="433"/>
      <c r="CC255" s="417"/>
      <c r="CD255" s="454">
        <f>(CD228+CD291+CD278+CD204+BY239+CD180+CI238)*CD229</f>
        <v>0</v>
      </c>
      <c r="CE255" s="417"/>
      <c r="CF255" s="433"/>
      <c r="CG255" s="417"/>
      <c r="CH255" s="433"/>
      <c r="CI255" s="417"/>
      <c r="CJ255" s="454">
        <f>(CJ228+CJ291+CJ278+CJ204+CE239+CJ180)*CJ229</f>
        <v>0</v>
      </c>
      <c r="CK255" s="417"/>
      <c r="CL255" s="417"/>
    </row>
    <row r="256" ht="15">
      <c r="A256" s="445">
        <f t="shared" si="2023"/>
        <v>9028.6407727357055</v>
      </c>
      <c r="B256" s="417"/>
      <c r="C256" s="417"/>
      <c r="D256" s="454">
        <f>(D228+D290+I240+D279+D205+D181)*D229</f>
        <v>9030.0265755631681</v>
      </c>
      <c r="E256" s="417"/>
      <c r="F256" s="433"/>
      <c r="G256" s="417"/>
      <c r="H256" s="433"/>
      <c r="I256" s="417"/>
      <c r="J256" s="451">
        <f>(J228+J290+E239+O239+J181+J205+J279)*J229</f>
        <v>-0.34220500739829773</v>
      </c>
      <c r="K256" s="417"/>
      <c r="L256" s="433"/>
      <c r="M256" s="417"/>
      <c r="N256" s="433"/>
      <c r="O256" s="417"/>
      <c r="P256" s="454">
        <f>(P228+P290+P279+P205+K240+P181+U239)*P229</f>
        <v>-1.9422393809990175</v>
      </c>
      <c r="Q256" s="417"/>
      <c r="R256" s="433"/>
      <c r="S256" s="417"/>
      <c r="T256" s="433"/>
      <c r="U256" s="417"/>
      <c r="V256" s="454">
        <f>(V228+V290+V279+V205+Q240+V181+AA239)*V229</f>
        <v>0.89864156093393033</v>
      </c>
      <c r="W256" s="417"/>
      <c r="X256" s="433"/>
      <c r="Y256" s="417"/>
      <c r="Z256" s="433"/>
      <c r="AA256" s="417"/>
      <c r="AB256" s="454">
        <f>(AB228+AB290+AB279+AB205+W240+AB181+AG239)*AB229</f>
        <v>0</v>
      </c>
      <c r="AC256" s="417"/>
      <c r="AD256" s="433"/>
      <c r="AE256" s="417"/>
      <c r="AF256" s="433"/>
      <c r="AG256" s="417"/>
      <c r="AH256" s="454">
        <f>(AH228+AH290+AH279+AH205+AC240+AH181+AM239)*AH229</f>
        <v>0</v>
      </c>
      <c r="AI256" s="417"/>
      <c r="AJ256" s="433"/>
      <c r="AK256" s="417"/>
      <c r="AL256" s="433"/>
      <c r="AM256" s="417"/>
      <c r="AN256" s="454">
        <f>(AN228+AN290+AN279+AN205+AI240+AN181+AS239)*AN229</f>
        <v>0</v>
      </c>
      <c r="AO256" s="417"/>
      <c r="AP256" s="433"/>
      <c r="AQ256" s="417"/>
      <c r="AR256" s="433"/>
      <c r="AS256" s="417"/>
      <c r="AT256" s="454">
        <f>(AT228+AT290+AT279+AT205+AO240+AT181+AY239)*AT229</f>
        <v>0</v>
      </c>
      <c r="AU256" s="417"/>
      <c r="AV256" s="433"/>
      <c r="AW256" s="417"/>
      <c r="AX256" s="433"/>
      <c r="AY256" s="417"/>
      <c r="AZ256" s="454">
        <f>(AZ228+AZ290+AZ279+AZ205+AU240+AZ181+BE239)*AZ229</f>
        <v>0</v>
      </c>
      <c r="BA256" s="417"/>
      <c r="BB256" s="433"/>
      <c r="BC256" s="417"/>
      <c r="BD256" s="433"/>
      <c r="BE256" s="417"/>
      <c r="BF256" s="454">
        <f>(BF228+BF290+BF279+BF205+BA240+BF181+BK239)*BF229</f>
        <v>0</v>
      </c>
      <c r="BG256" s="417"/>
      <c r="BH256" s="433"/>
      <c r="BI256" s="417"/>
      <c r="BJ256" s="433"/>
      <c r="BK256" s="417"/>
      <c r="BL256" s="454">
        <f>(BL228+BL290+BL279+BL205+BG240+BL181+BQ239)*BL229</f>
        <v>0</v>
      </c>
      <c r="BM256" s="417"/>
      <c r="BN256" s="433"/>
      <c r="BO256" s="417"/>
      <c r="BP256" s="433"/>
      <c r="BQ256" s="417"/>
      <c r="BR256" s="454">
        <f>(BR228+BR290+BR279+BR205+BM240+BR181+BW239)*BR229</f>
        <v>0</v>
      </c>
      <c r="BS256" s="417"/>
      <c r="BT256" s="433"/>
      <c r="BU256" s="417"/>
      <c r="BV256" s="433"/>
      <c r="BW256" s="417"/>
      <c r="BX256" s="454">
        <f>(BX228+BX290+BX279+BX205+BS240+BX181+CC239)*BX229</f>
        <v>0</v>
      </c>
      <c r="BY256" s="417"/>
      <c r="BZ256" s="417"/>
      <c r="CA256" s="417"/>
      <c r="CB256" s="433"/>
      <c r="CC256" s="417"/>
      <c r="CD256" s="454">
        <f>(CD228+CD290+CD279+CD205+BY240+CD181+CI239)*CD229</f>
        <v>0</v>
      </c>
      <c r="CE256" s="417"/>
      <c r="CF256" s="433"/>
      <c r="CG256" s="417"/>
      <c r="CH256" s="433"/>
      <c r="CI256" s="417"/>
      <c r="CJ256" s="454">
        <f>(CJ228+CJ290+CJ279+CJ205+CE240+CJ181)*CJ229</f>
        <v>0</v>
      </c>
      <c r="CK256" s="417"/>
      <c r="CL256" s="417"/>
    </row>
    <row r="257" ht="14.25">
      <c r="A257" s="445">
        <f t="shared" si="2023"/>
        <v>9050.9543604973751</v>
      </c>
      <c r="B257" s="417"/>
      <c r="C257" s="417"/>
      <c r="D257" s="454">
        <f>(D228+D289+I241+D280+D206+D182)*D229</f>
        <v>9052.3433395837201</v>
      </c>
      <c r="E257" s="417"/>
      <c r="F257" s="433"/>
      <c r="G257" s="417"/>
      <c r="H257" s="433"/>
      <c r="I257" s="417"/>
      <c r="J257" s="451">
        <f>(J228+J289+E240+O240+J182+J206+J280)*J229</f>
        <v>-0.34558803958361367</v>
      </c>
      <c r="K257" s="417"/>
      <c r="L257" s="433"/>
      <c r="M257" s="417"/>
      <c r="N257" s="433"/>
      <c r="O257" s="417"/>
      <c r="P257" s="454">
        <f>(P228+P289+P280+P206+K241+P182+U240)*P229</f>
        <v>-1.9418321747049301</v>
      </c>
      <c r="Q257" s="417"/>
      <c r="R257" s="433"/>
      <c r="S257" s="417"/>
      <c r="T257" s="433"/>
      <c r="U257" s="417"/>
      <c r="V257" s="454">
        <f>(V228+V289+V280+V206+Q241+V182+AA240)*V229</f>
        <v>0.89844112794333897</v>
      </c>
      <c r="W257" s="417"/>
      <c r="X257" s="433"/>
      <c r="Y257" s="417"/>
      <c r="Z257" s="433"/>
      <c r="AA257" s="417"/>
      <c r="AB257" s="454">
        <f>(AB228+AB289+AB280+AB206+W241+AB182+AG240)*AB229</f>
        <v>0</v>
      </c>
      <c r="AC257" s="417"/>
      <c r="AD257" s="433"/>
      <c r="AE257" s="417"/>
      <c r="AF257" s="433"/>
      <c r="AG257" s="417"/>
      <c r="AH257" s="454">
        <f>(AH228+AH289+AH280+AH206+AC241+AH182+AM240)*AH229</f>
        <v>0</v>
      </c>
      <c r="AI257" s="417"/>
      <c r="AJ257" s="433"/>
      <c r="AK257" s="417"/>
      <c r="AL257" s="433"/>
      <c r="AM257" s="417"/>
      <c r="AN257" s="454">
        <f>(AN228+AN289+AN280+AN206+AI241+AN182+AS240)*AN229</f>
        <v>0</v>
      </c>
      <c r="AO257" s="417"/>
      <c r="AP257" s="433"/>
      <c r="AQ257" s="417"/>
      <c r="AR257" s="433"/>
      <c r="AS257" s="417"/>
      <c r="AT257" s="454">
        <f>(AT228+AT289+AT280+AT206+AO241+AT182+AY240)*AT229</f>
        <v>0</v>
      </c>
      <c r="AU257" s="417"/>
      <c r="AV257" s="433"/>
      <c r="AW257" s="417"/>
      <c r="AX257" s="433"/>
      <c r="AY257" s="417"/>
      <c r="AZ257" s="454">
        <f>(AZ228+AZ289+AZ280+AZ206+AU241+AZ182+BE240)*AZ229</f>
        <v>0</v>
      </c>
      <c r="BA257" s="417"/>
      <c r="BB257" s="433"/>
      <c r="BC257" s="417"/>
      <c r="BD257" s="433"/>
      <c r="BE257" s="417"/>
      <c r="BF257" s="454">
        <f>(BF228+BF289+BF280+BF206+BA241+BF182+BK240)*BF229</f>
        <v>0</v>
      </c>
      <c r="BG257" s="417"/>
      <c r="BH257" s="433"/>
      <c r="BI257" s="417"/>
      <c r="BJ257" s="433"/>
      <c r="BK257" s="417"/>
      <c r="BL257" s="454">
        <f>(BL228+BL289+BL280+BL206+BG241+BL182+BQ240)*BL229</f>
        <v>0</v>
      </c>
      <c r="BM257" s="417"/>
      <c r="BN257" s="433"/>
      <c r="BO257" s="417"/>
      <c r="BP257" s="433"/>
      <c r="BQ257" s="417"/>
      <c r="BR257" s="454">
        <f>(BR228+BR289+BR280+BR206+BM241+BR182+BW240)*BR229</f>
        <v>0</v>
      </c>
      <c r="BS257" s="417"/>
      <c r="BT257" s="433"/>
      <c r="BU257" s="417"/>
      <c r="BV257" s="433"/>
      <c r="BW257" s="417"/>
      <c r="BX257" s="454">
        <f>(BX228+BX289+BX280+BX206+BS241+BX182+CC240)*BX229</f>
        <v>0</v>
      </c>
      <c r="BY257" s="417"/>
      <c r="BZ257" s="417"/>
      <c r="CA257" s="417"/>
      <c r="CB257" s="433"/>
      <c r="CC257" s="417"/>
      <c r="CD257" s="454">
        <f>(CD228+CD289+CD280+CD206+BY241+CD182+CI240)*CD229</f>
        <v>0</v>
      </c>
      <c r="CE257" s="417"/>
      <c r="CF257" s="433"/>
      <c r="CG257" s="417"/>
      <c r="CH257" s="433"/>
      <c r="CI257" s="417"/>
      <c r="CJ257" s="454">
        <f>(CJ228+CJ289+CJ280+CJ206+CE241+CJ182)*CJ229</f>
        <v>0</v>
      </c>
      <c r="CK257" s="417"/>
      <c r="CL257" s="417"/>
    </row>
    <row r="258" ht="14.25">
      <c r="A258" s="445">
        <f t="shared" si="2023"/>
        <v>9065.1665507874477</v>
      </c>
      <c r="B258" s="417"/>
      <c r="C258" s="417"/>
      <c r="D258" s="454">
        <f>(D228+D288+I242+D281+D207+D183)*D229</f>
        <v>9066.5575529584676</v>
      </c>
      <c r="E258" s="417"/>
      <c r="F258" s="433"/>
      <c r="G258" s="417"/>
      <c r="H258" s="433"/>
      <c r="I258" s="417"/>
      <c r="J258" s="451">
        <f>(J228+J288+E241+O241+J183+J207+J281)*J229</f>
        <v>-0.34774285202412153</v>
      </c>
      <c r="K258" s="417"/>
      <c r="L258" s="433"/>
      <c r="M258" s="417"/>
      <c r="N258" s="433"/>
      <c r="O258" s="417"/>
      <c r="P258" s="454">
        <f>(P228+P288+P281+P207+K242+P183+U241)*P229</f>
        <v>-1.9415727575237265</v>
      </c>
      <c r="Q258" s="417"/>
      <c r="R258" s="433"/>
      <c r="S258" s="417"/>
      <c r="T258" s="433"/>
      <c r="U258" s="417"/>
      <c r="V258" s="454">
        <f>(V228+V288+V281+V207+Q242+V183+AA241)*V229</f>
        <v>0.89831343852683954</v>
      </c>
      <c r="W258" s="417"/>
      <c r="X258" s="433"/>
      <c r="Y258" s="417"/>
      <c r="Z258" s="433"/>
      <c r="AA258" s="417"/>
      <c r="AB258" s="454">
        <f>(AB228+AB288+AB281+AB207+W242+AB183+AG241)*AB229</f>
        <v>0</v>
      </c>
      <c r="AC258" s="417"/>
      <c r="AD258" s="433"/>
      <c r="AE258" s="417"/>
      <c r="AF258" s="433"/>
      <c r="AG258" s="417"/>
      <c r="AH258" s="454">
        <f>(AH228+AH288+AH281+AH207+AC242+AH183+AM241)*AH229</f>
        <v>0</v>
      </c>
      <c r="AI258" s="417"/>
      <c r="AJ258" s="433"/>
      <c r="AK258" s="417"/>
      <c r="AL258" s="433"/>
      <c r="AM258" s="417"/>
      <c r="AN258" s="454">
        <f>(AN228+AN288+AN281+AN207+AI242+AN183+AS241)*AN229</f>
        <v>0</v>
      </c>
      <c r="AO258" s="417"/>
      <c r="AP258" s="433"/>
      <c r="AQ258" s="417"/>
      <c r="AR258" s="433"/>
      <c r="AS258" s="417"/>
      <c r="AT258" s="454">
        <f>(AT228+AT288+AT281+AT207+AO242+AT183+AY241)*AT229</f>
        <v>0</v>
      </c>
      <c r="AU258" s="417"/>
      <c r="AV258" s="433"/>
      <c r="AW258" s="417"/>
      <c r="AX258" s="433"/>
      <c r="AY258" s="417"/>
      <c r="AZ258" s="454">
        <f>(AZ228+AZ288+AZ281+AZ207+AU242+AZ183+BE241)*AZ229</f>
        <v>0</v>
      </c>
      <c r="BA258" s="417"/>
      <c r="BB258" s="433"/>
      <c r="BC258" s="417"/>
      <c r="BD258" s="433"/>
      <c r="BE258" s="417"/>
      <c r="BF258" s="454">
        <f>(BF228+BF288+BF281+BF207+BA242+BF183+BK241)*BF229</f>
        <v>0</v>
      </c>
      <c r="BG258" s="417"/>
      <c r="BH258" s="433"/>
      <c r="BI258" s="417"/>
      <c r="BJ258" s="433"/>
      <c r="BK258" s="417"/>
      <c r="BL258" s="454">
        <f>(BL228+BL288+BL281+BL207+BG242+BL183+BQ241)*BL229</f>
        <v>0</v>
      </c>
      <c r="BM258" s="417"/>
      <c r="BN258" s="433"/>
      <c r="BO258" s="417"/>
      <c r="BP258" s="433"/>
      <c r="BQ258" s="417"/>
      <c r="BR258" s="454">
        <f>(BR228+BR288+BR281+BR207+BM242+BR183+BW241)*BR229</f>
        <v>0</v>
      </c>
      <c r="BS258" s="417"/>
      <c r="BT258" s="433"/>
      <c r="BU258" s="417"/>
      <c r="BV258" s="433"/>
      <c r="BW258" s="417"/>
      <c r="BX258" s="454">
        <f>(BX228+BX288+BX281+BX207+BS242+BX183+CC241)*BX229</f>
        <v>0</v>
      </c>
      <c r="BY258" s="417"/>
      <c r="BZ258" s="417"/>
      <c r="CA258" s="417"/>
      <c r="CB258" s="433"/>
      <c r="CC258" s="417"/>
      <c r="CD258" s="454">
        <f>(CD228+CD288+CD281+CD207+BY242+CD183+CI241)*CD229</f>
        <v>0</v>
      </c>
      <c r="CE258" s="417"/>
      <c r="CF258" s="433"/>
      <c r="CG258" s="417"/>
      <c r="CH258" s="433"/>
      <c r="CI258" s="417"/>
      <c r="CJ258" s="454">
        <f>(CJ228+CJ288+CJ281+CJ207+CE242+CJ183)*CJ229</f>
        <v>0</v>
      </c>
      <c r="CK258" s="417"/>
      <c r="CL258" s="417"/>
    </row>
    <row r="259" ht="14.25">
      <c r="A259" s="445">
        <f t="shared" si="2023"/>
        <v>9074.2187225221223</v>
      </c>
      <c r="B259" s="417"/>
      <c r="C259" s="417"/>
      <c r="D259" s="454">
        <f>(D228+D287+I243+D282+D208+D184)*D229</f>
        <v>9075.6110132636477</v>
      </c>
      <c r="E259" s="417"/>
      <c r="F259" s="433"/>
      <c r="G259" s="417"/>
      <c r="H259" s="433"/>
      <c r="I259" s="417"/>
      <c r="J259" s="451">
        <f>(J228+J287+E242+O242+J184+J208+J282)*J229</f>
        <v>-0.34911533023121566</v>
      </c>
      <c r="K259" s="417"/>
      <c r="L259" s="433"/>
      <c r="M259" s="417"/>
      <c r="N259" s="433"/>
      <c r="O259" s="417"/>
      <c r="P259" s="454">
        <f>(P228+P287+P282+P208+K243+P184+U242)*P229</f>
        <v>-1.9414075142643439</v>
      </c>
      <c r="Q259" s="417"/>
      <c r="R259" s="433"/>
      <c r="S259" s="417"/>
      <c r="T259" s="433"/>
      <c r="U259" s="417"/>
      <c r="V259" s="454">
        <f>(V228+V287+V282+V208+Q243+V184+AA242)*V229</f>
        <v>0.89823210297145939</v>
      </c>
      <c r="W259" s="417"/>
      <c r="X259" s="433"/>
      <c r="Y259" s="417"/>
      <c r="Z259" s="433"/>
      <c r="AA259" s="417"/>
      <c r="AB259" s="454">
        <f>(AB228+AB287+AB282+AB208+W243+AB184+AG242)*AB229</f>
        <v>0</v>
      </c>
      <c r="AC259" s="417"/>
      <c r="AD259" s="433"/>
      <c r="AE259" s="417"/>
      <c r="AF259" s="433"/>
      <c r="AG259" s="417"/>
      <c r="AH259" s="454">
        <f>(AH228+AH287+AH282+AH208+AC243+AH184+AM242)*AH229</f>
        <v>0</v>
      </c>
      <c r="AI259" s="417"/>
      <c r="AJ259" s="433"/>
      <c r="AK259" s="417"/>
      <c r="AL259" s="433"/>
      <c r="AM259" s="417"/>
      <c r="AN259" s="454">
        <f>(AN228+AN287+AN282+AN208+AI243+AN184+AS242)*AN229</f>
        <v>0</v>
      </c>
      <c r="AO259" s="417"/>
      <c r="AP259" s="433"/>
      <c r="AQ259" s="417"/>
      <c r="AR259" s="433"/>
      <c r="AS259" s="417"/>
      <c r="AT259" s="454">
        <f>(AT228+AT287+AT282+AT208+AO243+AT184+AY242)*AT229</f>
        <v>0</v>
      </c>
      <c r="AU259" s="417"/>
      <c r="AV259" s="433"/>
      <c r="AW259" s="417"/>
      <c r="AX259" s="433"/>
      <c r="AY259" s="417"/>
      <c r="AZ259" s="454">
        <f>(AZ228+AZ287+AZ282+AZ208+AU243+AZ184+BE242)*AZ229</f>
        <v>0</v>
      </c>
      <c r="BA259" s="417"/>
      <c r="BB259" s="433"/>
      <c r="BC259" s="417"/>
      <c r="BD259" s="433"/>
      <c r="BE259" s="417"/>
      <c r="BF259" s="454">
        <f>(BF228+BF287+BF282+BF208+BA243+BF184+BK242)*BF229</f>
        <v>0</v>
      </c>
      <c r="BG259" s="417"/>
      <c r="BH259" s="433"/>
      <c r="BI259" s="417"/>
      <c r="BJ259" s="433"/>
      <c r="BK259" s="417"/>
      <c r="BL259" s="454">
        <f>(BL228+BL287+BL282+BL208+BG243+BL184+BQ242)*BL229</f>
        <v>0</v>
      </c>
      <c r="BM259" s="417"/>
      <c r="BN259" s="433"/>
      <c r="BO259" s="417"/>
      <c r="BP259" s="433"/>
      <c r="BQ259" s="417"/>
      <c r="BR259" s="454">
        <f>(BR228+BR287+BR282+BR208+BM243+BR184+BW242)*BR229</f>
        <v>0</v>
      </c>
      <c r="BS259" s="417"/>
      <c r="BT259" s="433"/>
      <c r="BU259" s="417"/>
      <c r="BV259" s="433"/>
      <c r="BW259" s="417"/>
      <c r="BX259" s="454">
        <f>(BX228+BX287+BX282+BX208+BS243+BX184+CC242)*BX229</f>
        <v>0</v>
      </c>
      <c r="BY259" s="417"/>
      <c r="BZ259" s="417"/>
      <c r="CA259" s="417"/>
      <c r="CB259" s="433"/>
      <c r="CC259" s="417"/>
      <c r="CD259" s="454">
        <f>(CD228+CD287+CD282+CD208+BY243+CD184+CI242)*CD229</f>
        <v>0</v>
      </c>
      <c r="CE259" s="417"/>
      <c r="CF259" s="433"/>
      <c r="CG259" s="417"/>
      <c r="CH259" s="433"/>
      <c r="CI259" s="417"/>
      <c r="CJ259" s="454">
        <f>(CJ228+CJ287+CJ282+CJ208+CE243+CJ184)*CJ229</f>
        <v>0</v>
      </c>
      <c r="CK259" s="417"/>
      <c r="CL259" s="417"/>
    </row>
    <row r="260" ht="14.25">
      <c r="A260" s="445">
        <f t="shared" si="2023"/>
        <v>3515.2424818523928</v>
      </c>
      <c r="B260" s="417"/>
      <c r="C260" s="417"/>
      <c r="D260" s="478">
        <f>(D228+D286+I244+D283+D209+D185)*D229</f>
        <v>3516.6387405973974</v>
      </c>
      <c r="E260" s="417"/>
      <c r="F260" s="433"/>
      <c r="G260" s="417"/>
      <c r="H260" s="433"/>
      <c r="I260" s="417"/>
      <c r="J260" s="514">
        <f>(J228+J286+E243+O243+J185+J209+J283)*J229</f>
        <v>-0.3520794380959148</v>
      </c>
      <c r="K260" s="417"/>
      <c r="L260" s="433"/>
      <c r="M260" s="417"/>
      <c r="N260" s="433"/>
      <c r="O260" s="417"/>
      <c r="P260" s="478">
        <f>(P228+P286+P283+P209+K244+P185+U243)*P229</f>
        <v>-1.9418083174433489</v>
      </c>
      <c r="Q260" s="417"/>
      <c r="R260" s="433"/>
      <c r="S260" s="417"/>
      <c r="T260" s="433"/>
      <c r="U260" s="417"/>
      <c r="V260" s="478">
        <f>(V228+V286+V283+V209+Q244+V185+AA243)*V229</f>
        <v>0.89762901053453759</v>
      </c>
      <c r="W260" s="417"/>
      <c r="X260" s="433"/>
      <c r="Y260" s="417"/>
      <c r="Z260" s="433"/>
      <c r="AA260" s="417"/>
      <c r="AB260" s="478">
        <f>(AB228+AB286+AB283+AB209+W244+AB185+AG243)*AB229</f>
        <v>0</v>
      </c>
      <c r="AC260" s="417"/>
      <c r="AD260" s="433"/>
      <c r="AE260" s="417"/>
      <c r="AF260" s="433"/>
      <c r="AG260" s="417"/>
      <c r="AH260" s="478">
        <f>(AH228+AH286+AH283+AH209+AC244+AH185+AM243)*AH229</f>
        <v>0</v>
      </c>
      <c r="AI260" s="417"/>
      <c r="AJ260" s="433"/>
      <c r="AK260" s="417"/>
      <c r="AL260" s="433"/>
      <c r="AM260" s="417"/>
      <c r="AN260" s="478">
        <f>(AN228+AN286+AN283+AN209+AI244+AN185+AS243)*AN229</f>
        <v>0</v>
      </c>
      <c r="AO260" s="417"/>
      <c r="AP260" s="433"/>
      <c r="AQ260" s="417"/>
      <c r="AR260" s="433"/>
      <c r="AS260" s="417"/>
      <c r="AT260" s="478">
        <f>(AT228+AT286+AT283+AT209+AO244+AT185+AY243)*AT229</f>
        <v>0</v>
      </c>
      <c r="AU260" s="417"/>
      <c r="AV260" s="433"/>
      <c r="AW260" s="417"/>
      <c r="AX260" s="433"/>
      <c r="AY260" s="417"/>
      <c r="AZ260" s="478">
        <f>(AZ228+AZ286+AZ283+AZ209+AU244+AZ185+BE243)*AZ229</f>
        <v>0</v>
      </c>
      <c r="BA260" s="417"/>
      <c r="BB260" s="433"/>
      <c r="BC260" s="417"/>
      <c r="BD260" s="433"/>
      <c r="BE260" s="417"/>
      <c r="BF260" s="478">
        <f>(BF228+BF286+BF283+BF209+BA244+BF185+BK243)*BF229</f>
        <v>0</v>
      </c>
      <c r="BG260" s="417"/>
      <c r="BH260" s="433"/>
      <c r="BI260" s="417"/>
      <c r="BJ260" s="433"/>
      <c r="BK260" s="417"/>
      <c r="BL260" s="478">
        <f>(BL228+BL286+BL283+BL209+BG244+BL185+BQ243)*BL229</f>
        <v>0</v>
      </c>
      <c r="BM260" s="417"/>
      <c r="BN260" s="433"/>
      <c r="BO260" s="417"/>
      <c r="BP260" s="433"/>
      <c r="BQ260" s="417"/>
      <c r="BR260" s="478">
        <f>(BR228+BR286+BR283+BR209+BM244+BR185+BW243)*BR229</f>
        <v>0</v>
      </c>
      <c r="BS260" s="417"/>
      <c r="BT260" s="433"/>
      <c r="BU260" s="417"/>
      <c r="BV260" s="433"/>
      <c r="BW260" s="417"/>
      <c r="BX260" s="478">
        <f>(BX228+BX286+BX283+BX209+BS244+BX185+CC243)*BX229</f>
        <v>0</v>
      </c>
      <c r="BY260" s="417"/>
      <c r="BZ260" s="417"/>
      <c r="CA260" s="417"/>
      <c r="CB260" s="433"/>
      <c r="CC260" s="417"/>
      <c r="CD260" s="478">
        <f>(CD228+CD286+CD283+CD209+BY244+CD185+CI243)*CD229</f>
        <v>0</v>
      </c>
      <c r="CE260" s="417"/>
      <c r="CF260" s="433"/>
      <c r="CG260" s="417"/>
      <c r="CH260" s="433"/>
      <c r="CI260" s="417"/>
      <c r="CJ260" s="478">
        <f>(CJ228+CJ286+CJ283+CJ209+CE244+CJ185)*CJ229</f>
        <v>0</v>
      </c>
      <c r="CK260" s="417"/>
      <c r="CL260" s="417"/>
    </row>
    <row r="261" ht="14.25">
      <c r="A261" s="445"/>
      <c r="B261" s="417"/>
      <c r="C261" s="417"/>
      <c r="D261" s="479">
        <f>D262+(2*D260)+D285+D283</f>
        <v>7033.2774811947947</v>
      </c>
      <c r="E261" s="417"/>
      <c r="F261" s="433"/>
      <c r="G261" s="417"/>
      <c r="H261" s="433"/>
      <c r="I261" s="417"/>
      <c r="J261" s="515">
        <f>J262+(2*J260)+J285+J283</f>
        <v>-0.7041588761918296</v>
      </c>
      <c r="K261" s="417"/>
      <c r="L261" s="433"/>
      <c r="M261" s="417"/>
      <c r="N261" s="433"/>
      <c r="O261" s="417"/>
      <c r="P261" s="479">
        <f>P262+(2*P260)+P285+P283</f>
        <v>-3.8836166348866978</v>
      </c>
      <c r="Q261" s="417"/>
      <c r="R261" s="433"/>
      <c r="S261" s="417"/>
      <c r="T261" s="433"/>
      <c r="U261" s="417"/>
      <c r="V261" s="479">
        <f>V262+(2*V260)+V285+V283</f>
        <v>1.7952580210690752</v>
      </c>
      <c r="W261" s="417"/>
      <c r="X261" s="433"/>
      <c r="Y261" s="417"/>
      <c r="Z261" s="433"/>
      <c r="AA261" s="417"/>
      <c r="AB261" s="479">
        <f>AB262+(2*AB260)+AB285+AB283</f>
        <v>0</v>
      </c>
      <c r="AC261" s="417"/>
      <c r="AD261" s="433"/>
      <c r="AE261" s="417"/>
      <c r="AF261" s="433"/>
      <c r="AG261" s="417"/>
      <c r="AH261" s="479">
        <f>AH262+(2*AH260)+AH285+AH283</f>
        <v>0</v>
      </c>
      <c r="AI261" s="417"/>
      <c r="AJ261" s="433"/>
      <c r="AK261" s="417"/>
      <c r="AL261" s="433"/>
      <c r="AM261" s="417"/>
      <c r="AN261" s="479">
        <f>AN262+(2*AN260)+AN285+AN283</f>
        <v>0</v>
      </c>
      <c r="AO261" s="417"/>
      <c r="AP261" s="433"/>
      <c r="AQ261" s="417"/>
      <c r="AR261" s="433"/>
      <c r="AS261" s="417"/>
      <c r="AT261" s="479">
        <f>AT262+(2*AT260)+AT285+AT283</f>
        <v>0</v>
      </c>
      <c r="AU261" s="417"/>
      <c r="AV261" s="433"/>
      <c r="AW261" s="417"/>
      <c r="AX261" s="433"/>
      <c r="AY261" s="417"/>
      <c r="AZ261" s="479">
        <f>AZ262+(2*AZ260)+AZ285+AZ283</f>
        <v>0</v>
      </c>
      <c r="BA261" s="417"/>
      <c r="BB261" s="433"/>
      <c r="BC261" s="417"/>
      <c r="BD261" s="433"/>
      <c r="BE261" s="417"/>
      <c r="BF261" s="479">
        <f>BF262+(2*BF260)+BF285+BF283</f>
        <v>0</v>
      </c>
      <c r="BG261" s="417"/>
      <c r="BH261" s="433"/>
      <c r="BI261" s="417"/>
      <c r="BJ261" s="433"/>
      <c r="BK261" s="417"/>
      <c r="BL261" s="479">
        <f>BL262+(2*BL260)+BL285+BL283</f>
        <v>0</v>
      </c>
      <c r="BM261" s="417"/>
      <c r="BN261" s="433"/>
      <c r="BO261" s="417"/>
      <c r="BP261" s="433"/>
      <c r="BQ261" s="417"/>
      <c r="BR261" s="479">
        <f>BR262+(2*BR260)+BR285+BR283</f>
        <v>0</v>
      </c>
      <c r="BS261" s="417"/>
      <c r="BT261" s="433"/>
      <c r="BU261" s="417"/>
      <c r="BV261" s="433"/>
      <c r="BW261" s="417"/>
      <c r="BX261" s="479">
        <f>BX262+(2*BX260)+BX285+BX283</f>
        <v>0</v>
      </c>
      <c r="BY261" s="417"/>
      <c r="BZ261" s="417"/>
      <c r="CA261" s="417"/>
      <c r="CB261" s="433"/>
      <c r="CC261" s="417"/>
      <c r="CD261" s="479">
        <f>CD262+(2*CD260)+CD285+CD283</f>
        <v>0</v>
      </c>
      <c r="CE261" s="417"/>
      <c r="CF261" s="433"/>
      <c r="CG261" s="417"/>
      <c r="CH261" s="433"/>
      <c r="CI261" s="417"/>
      <c r="CJ261" s="479">
        <f>CJ262+(2*CJ260)+CJ285+CJ283</f>
        <v>0</v>
      </c>
      <c r="CK261" s="417"/>
      <c r="CL261" s="417"/>
    </row>
    <row r="262" ht="14.25">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ht="14.25">
      <c r="A263" s="445">
        <f>G229+M229+S229+Y229+AE229+AK229</f>
        <v>87724755130.589539</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ht="14.25">
      <c r="A264" s="445" t="s">
        <v>800</v>
      </c>
      <c r="B264" s="433"/>
      <c r="C264" s="417"/>
      <c r="D264" s="451">
        <f t="shared" ref="D264:D265" si="2024">D383</f>
        <v>260</v>
      </c>
      <c r="E264" s="235" t="s">
        <v>415</v>
      </c>
      <c r="I264" s="235"/>
      <c r="J264" s="451">
        <f t="shared" ref="J264:J265" si="2025">J383</f>
        <v>260</v>
      </c>
      <c r="K264" s="235"/>
      <c r="L264" s="235"/>
      <c r="M264" s="235"/>
      <c r="N264" s="235"/>
      <c r="O264" s="235"/>
      <c r="P264" s="451">
        <f t="shared" ref="P264:P265" si="2026">P383</f>
        <v>260</v>
      </c>
      <c r="Q264" s="235"/>
      <c r="R264" s="235"/>
      <c r="S264" s="235"/>
      <c r="T264" s="235"/>
      <c r="U264" s="235"/>
      <c r="V264" s="451">
        <f t="shared" ref="V264:V265" si="2027">V383</f>
        <v>260</v>
      </c>
      <c r="AA264" s="235"/>
      <c r="AB264" s="451">
        <f t="shared" ref="AB264:AB265" si="2028">AB383</f>
        <v>0</v>
      </c>
      <c r="AC264" s="235"/>
      <c r="AD264" s="235"/>
      <c r="AE264" s="235"/>
      <c r="AF264" s="235"/>
      <c r="AG264" s="235"/>
      <c r="AH264" s="451">
        <f t="shared" ref="AH264:AH265" si="2029">AH383</f>
        <v>0</v>
      </c>
      <c r="AM264" s="235"/>
      <c r="AN264" s="451">
        <f t="shared" ref="AN264:AN265" si="2030">AN383</f>
        <v>0</v>
      </c>
      <c r="AS264" s="235"/>
      <c r="AT264" s="451">
        <f t="shared" ref="AT264:AT265" si="2031">AT383</f>
        <v>0</v>
      </c>
      <c r="AY264" s="235"/>
      <c r="AZ264" s="451">
        <f t="shared" ref="AZ264:AZ265" si="2032">AZ383</f>
        <v>0</v>
      </c>
      <c r="BA264" s="235"/>
      <c r="BB264" s="235"/>
      <c r="BC264" s="235"/>
      <c r="BD264" s="235"/>
      <c r="BE264" s="235"/>
      <c r="BF264" s="451">
        <f t="shared" ref="BF264:BF265" si="2033">BF383</f>
        <v>0</v>
      </c>
      <c r="BK264" s="235"/>
      <c r="BL264" s="451">
        <f t="shared" ref="BL264:BL265" si="2034">BL383</f>
        <v>0</v>
      </c>
      <c r="BQ264" s="235"/>
      <c r="BR264" s="451">
        <f t="shared" ref="BR264:BR265" si="2035">BR383</f>
        <v>0</v>
      </c>
      <c r="BW264" s="235"/>
      <c r="BX264" s="451">
        <f t="shared" ref="BX264:BX265" si="2036">BX383</f>
        <v>0</v>
      </c>
      <c r="BZ264" s="433"/>
      <c r="CC264" s="235"/>
      <c r="CD264" s="451">
        <f t="shared" ref="CD264:CD265" si="2037">CD383</f>
        <v>0</v>
      </c>
      <c r="CJ264" s="451">
        <f t="shared" ref="CJ264:CJ265" si="2038">CJ383</f>
        <v>0</v>
      </c>
      <c r="CL264" s="433"/>
    </row>
    <row r="265" ht="14.25">
      <c r="A265" s="445">
        <f>SUM(D266:CY266)</f>
        <v>55059689199.609917</v>
      </c>
      <c r="B265" s="433"/>
      <c r="C265" s="417"/>
      <c r="D265" s="451">
        <f t="shared" si="2024"/>
        <v>397213333.33333331</v>
      </c>
      <c r="E265" s="235" t="s">
        <v>801</v>
      </c>
      <c r="G265" s="445">
        <f>A265</f>
        <v>55059689199.609917</v>
      </c>
      <c r="I265" s="235"/>
      <c r="J265" s="451">
        <f t="shared" si="2025"/>
        <v>26666.666666666668</v>
      </c>
      <c r="K265" s="235"/>
      <c r="L265" s="235"/>
      <c r="M265" s="445">
        <f>G265</f>
        <v>55059689199.609917</v>
      </c>
      <c r="N265" s="235"/>
      <c r="O265" s="235"/>
      <c r="P265" s="451">
        <f t="shared" si="2026"/>
        <v>26666.666666666668</v>
      </c>
      <c r="Q265" s="235"/>
      <c r="R265" s="235"/>
      <c r="S265" s="445">
        <f>M265</f>
        <v>55059689199.609917</v>
      </c>
      <c r="T265" s="235"/>
      <c r="U265" s="235"/>
      <c r="V265" s="451">
        <f t="shared" si="2027"/>
        <v>26666.666666666668</v>
      </c>
      <c r="Y265" s="445">
        <f>S265</f>
        <v>55059689199.609917</v>
      </c>
      <c r="AA265" s="235"/>
      <c r="AB265" s="451">
        <f t="shared" si="2028"/>
        <v>118</v>
      </c>
      <c r="AC265" s="235"/>
      <c r="AD265" s="235"/>
      <c r="AE265" s="445">
        <f>Y265</f>
        <v>55059689199.609917</v>
      </c>
      <c r="AF265" s="235"/>
      <c r="AG265" s="235"/>
      <c r="AH265" s="451">
        <f t="shared" si="2029"/>
        <v>118</v>
      </c>
      <c r="AK265" s="445">
        <f>AE265</f>
        <v>55059689199.609917</v>
      </c>
      <c r="AM265" s="235"/>
      <c r="AN265" s="451">
        <f t="shared" si="2030"/>
        <v>118</v>
      </c>
      <c r="AQ265" s="445">
        <f>AK265</f>
        <v>55059689199.609917</v>
      </c>
      <c r="AS265" s="235"/>
      <c r="AT265" s="451">
        <f t="shared" si="2031"/>
        <v>118</v>
      </c>
      <c r="AW265" s="445">
        <f>AQ265</f>
        <v>55059689199.609917</v>
      </c>
      <c r="AY265" s="235"/>
      <c r="AZ265" s="451">
        <f t="shared" si="2032"/>
        <v>118</v>
      </c>
      <c r="BA265" s="235"/>
      <c r="BB265" s="235"/>
      <c r="BC265" s="445">
        <f>AW265</f>
        <v>55059689199.609917</v>
      </c>
      <c r="BD265" s="235"/>
      <c r="BE265" s="235"/>
      <c r="BF265" s="451">
        <f t="shared" si="2033"/>
        <v>118</v>
      </c>
      <c r="BI265" s="445">
        <f>BC265</f>
        <v>55059689199.609917</v>
      </c>
      <c r="BK265" s="235"/>
      <c r="BL265" s="451">
        <f t="shared" si="2034"/>
        <v>118</v>
      </c>
      <c r="BO265" s="445">
        <f>BI265</f>
        <v>55059689199.609917</v>
      </c>
      <c r="BQ265" s="235"/>
      <c r="BR265" s="451">
        <f t="shared" si="2035"/>
        <v>118</v>
      </c>
      <c r="BU265" s="445">
        <f>BO265</f>
        <v>55059689199.609917</v>
      </c>
      <c r="BW265" s="235"/>
      <c r="BX265" s="451">
        <f t="shared" si="2036"/>
        <v>118</v>
      </c>
      <c r="BZ265" s="433"/>
      <c r="CA265" s="445">
        <f>BU265</f>
        <v>55059689199.609917</v>
      </c>
      <c r="CC265" s="235"/>
      <c r="CD265" s="451">
        <f t="shared" si="2037"/>
        <v>118</v>
      </c>
      <c r="CG265" s="445">
        <f>CA265</f>
        <v>55059689199.609917</v>
      </c>
      <c r="CJ265" s="451">
        <f t="shared" si="2038"/>
        <v>118</v>
      </c>
      <c r="CL265" s="433"/>
    </row>
    <row r="266" ht="14.25">
      <c r="A266" s="235" t="s">
        <v>802</v>
      </c>
      <c r="B266" s="433"/>
      <c r="C266" s="417"/>
      <c r="D266" s="516">
        <f>D265*D385/D264</f>
        <v>54998769230.769234</v>
      </c>
      <c r="E266" s="235" t="s">
        <v>803</v>
      </c>
      <c r="I266" s="235"/>
      <c r="J266" s="516">
        <f>J265*J385/J264</f>
        <v>20306656.280229058</v>
      </c>
      <c r="K266" s="235"/>
      <c r="L266" s="235"/>
      <c r="M266" s="235"/>
      <c r="N266" s="235"/>
      <c r="O266" s="235"/>
      <c r="P266" s="451">
        <f>P265*P385/P264</f>
        <v>20306656.280229058</v>
      </c>
      <c r="Q266" s="235"/>
      <c r="R266" s="235"/>
      <c r="S266" s="235"/>
      <c r="T266" s="235"/>
      <c r="U266" s="235"/>
      <c r="V266" s="451">
        <f>V265*V385/V264</f>
        <v>20306656.280229058</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ht="14.25">
      <c r="A267" s="445">
        <f>IF(A263=0,0,IF(A265=0,0,A389*48/(D264*100*((D264*100/(12*A265))+(((D190*100)+(D264*100))/((48*A263)+(4*A265)))))))</f>
        <v>0</v>
      </c>
      <c r="B267" s="433"/>
      <c r="C267" s="417"/>
      <c r="D267" s="451">
        <f>IF(D266=0,0,(D266/A265)*(-1.5))</f>
        <v>-1.4983403474558357</v>
      </c>
      <c r="E267" s="235" t="s">
        <v>804</v>
      </c>
      <c r="I267" s="235"/>
      <c r="J267" s="517">
        <f>IF(J266=0,0,(J266/G265)*(-1.5))</f>
        <v>-0.00055321751472144868</v>
      </c>
      <c r="K267" s="235"/>
      <c r="L267" s="235"/>
      <c r="M267" s="235"/>
      <c r="N267" s="235"/>
      <c r="O267" s="235"/>
      <c r="P267" s="451">
        <f>IF(P266=0,0,(P266/M265)*(-1.5))</f>
        <v>-0.00055321751472144868</v>
      </c>
      <c r="Q267" s="235"/>
      <c r="R267" s="235"/>
      <c r="S267" s="235"/>
      <c r="T267" s="235"/>
      <c r="U267" s="235"/>
      <c r="V267" s="451">
        <f>IF(V266=0,0,(V266/S265)*(-1.5))</f>
        <v>-0.00055321751472144868</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ht="14.25">
      <c r="A268" s="445"/>
      <c r="B268" s="417"/>
      <c r="C268" s="417"/>
      <c r="D268" s="451">
        <f>(A8+A82+A156+A230)*D264/3</f>
        <v>0</v>
      </c>
      <c r="E268" s="235" t="s">
        <v>805</v>
      </c>
      <c r="G268" s="417"/>
      <c r="H268" s="433"/>
      <c r="I268" s="235"/>
      <c r="J268" s="451">
        <f>D268</f>
        <v>0</v>
      </c>
      <c r="K268" s="235"/>
      <c r="L268" s="235"/>
      <c r="M268" s="417"/>
      <c r="N268" s="433"/>
      <c r="O268" s="235"/>
      <c r="P268" s="451">
        <f>J268</f>
        <v>0</v>
      </c>
      <c r="Q268" s="235"/>
      <c r="R268" s="235"/>
      <c r="S268" s="417"/>
      <c r="T268" s="433"/>
      <c r="U268" s="235"/>
      <c r="V268" s="451">
        <f>P268</f>
        <v>0</v>
      </c>
      <c r="Y268" s="417"/>
      <c r="Z268" s="433"/>
      <c r="AA268" s="235"/>
      <c r="AB268" s="451">
        <f>V268</f>
        <v>0</v>
      </c>
      <c r="AC268" s="235"/>
      <c r="AD268" s="235"/>
      <c r="AE268" s="417"/>
      <c r="AF268" s="433"/>
      <c r="AG268" s="235"/>
      <c r="AH268" s="451">
        <f>AB268</f>
        <v>0</v>
      </c>
      <c r="AK268" s="417"/>
      <c r="AL268" s="433"/>
      <c r="AM268" s="235"/>
      <c r="AN268" s="451">
        <f>AH268</f>
        <v>0</v>
      </c>
      <c r="AQ268" s="417"/>
      <c r="AR268" s="433"/>
      <c r="AS268" s="235"/>
      <c r="AT268" s="451">
        <f>AN268</f>
        <v>0</v>
      </c>
      <c r="AW268" s="417"/>
      <c r="AX268" s="433"/>
      <c r="AY268" s="235"/>
      <c r="AZ268" s="451">
        <f>AT268</f>
        <v>0</v>
      </c>
      <c r="BA268" s="235"/>
      <c r="BB268" s="235"/>
      <c r="BC268" s="417"/>
      <c r="BD268" s="433"/>
      <c r="BE268" s="235"/>
      <c r="BF268" s="451">
        <f>AZ268</f>
        <v>0</v>
      </c>
      <c r="BI268" s="417"/>
      <c r="BJ268" s="433"/>
      <c r="BK268" s="235"/>
      <c r="BL268" s="451">
        <f>BF268</f>
        <v>0</v>
      </c>
      <c r="BO268" s="417"/>
      <c r="BP268" s="433"/>
      <c r="BQ268" s="235"/>
      <c r="BR268" s="451">
        <f>BL268</f>
        <v>0</v>
      </c>
      <c r="BU268" s="417"/>
      <c r="BV268" s="433"/>
      <c r="BW268" s="235"/>
      <c r="BX268" s="451">
        <f>BR268</f>
        <v>0</v>
      </c>
      <c r="BZ268" s="433"/>
      <c r="CA268" s="417"/>
      <c r="CB268" s="433"/>
      <c r="CC268" s="235"/>
      <c r="CD268" s="451">
        <f>BX268</f>
        <v>0</v>
      </c>
      <c r="CG268" s="417"/>
      <c r="CH268" s="433"/>
      <c r="CJ268" s="451">
        <f>CD268</f>
        <v>0</v>
      </c>
      <c r="CL268" s="433"/>
    </row>
    <row r="269" ht="14.25">
      <c r="A269" s="445">
        <f>A299+A246</f>
        <v>3429.3003913114508</v>
      </c>
      <c r="B269" s="433"/>
      <c r="C269" s="417"/>
      <c r="D269" s="451">
        <f>IF(D268=0,0,D268*D267)</f>
        <v>0</v>
      </c>
      <c r="E269" s="235" t="s">
        <v>806</v>
      </c>
      <c r="G269" s="445">
        <f t="shared" ref="G269:G283" si="2039">A269</f>
        <v>3429.3003913114508</v>
      </c>
      <c r="H269" s="433"/>
      <c r="I269" s="235"/>
      <c r="J269" s="451">
        <f>IF(J268=0,0,J268*J267)</f>
        <v>0</v>
      </c>
      <c r="K269" s="235"/>
      <c r="L269" s="235"/>
      <c r="M269" s="445">
        <f t="shared" ref="M269:M332" si="2040">G269</f>
        <v>3429.3003913114508</v>
      </c>
      <c r="N269" s="433"/>
      <c r="O269" s="235"/>
      <c r="P269" s="451">
        <f>IF(P268=0,0,P268*P267)</f>
        <v>0</v>
      </c>
      <c r="Q269" s="235"/>
      <c r="R269" s="235"/>
      <c r="S269" s="445">
        <f t="shared" ref="S269:S327" si="2041">M269</f>
        <v>3429.3003913114508</v>
      </c>
      <c r="T269" s="433"/>
      <c r="U269" s="235"/>
      <c r="V269" s="451">
        <f>IF(V268=0,0,V268*V267)</f>
        <v>0</v>
      </c>
      <c r="Y269" s="445">
        <f t="shared" ref="Y269:Y327" si="2042">S269</f>
        <v>3429.3003913114508</v>
      </c>
      <c r="Z269" s="433"/>
      <c r="AA269" s="235"/>
      <c r="AB269" s="451">
        <f>IF(AB268=0,0,AB268*AB267)</f>
        <v>0</v>
      </c>
      <c r="AC269" s="235"/>
      <c r="AD269" s="235"/>
      <c r="AE269" s="445">
        <f t="shared" ref="AE269:AE332" si="2043">Y269</f>
        <v>3429.3003913114508</v>
      </c>
      <c r="AF269" s="433"/>
      <c r="AG269" s="235"/>
      <c r="AH269" s="451">
        <f>IF(AH268=0,0,AH268*AH267)</f>
        <v>0</v>
      </c>
      <c r="AK269" s="445">
        <f t="shared" ref="AK269:AK332" si="2044">AE269</f>
        <v>3429.3003913114508</v>
      </c>
      <c r="AL269" s="433"/>
      <c r="AM269" s="235"/>
      <c r="AN269" s="451">
        <f>IF(AN268=0,0,AN268*AN267)</f>
        <v>0</v>
      </c>
      <c r="AQ269" s="445">
        <f t="shared" ref="AQ269:AQ332" si="2045">AK269</f>
        <v>3429.3003913114508</v>
      </c>
      <c r="AR269" s="433"/>
      <c r="AS269" s="235"/>
      <c r="AT269" s="451">
        <f>IF(AT268=0,0,AT268*AT267)</f>
        <v>0</v>
      </c>
      <c r="AW269" s="445">
        <f t="shared" ref="AW269:AW327" si="2046">AQ269</f>
        <v>3429.3003913114508</v>
      </c>
      <c r="AX269" s="433"/>
      <c r="AY269" s="235"/>
      <c r="AZ269" s="451">
        <f>IF(AZ268=0,0,AZ268*AZ267)</f>
        <v>0</v>
      </c>
      <c r="BA269" s="235"/>
      <c r="BB269" s="235"/>
      <c r="BC269" s="445">
        <f t="shared" ref="BC269:BC332" si="2047">AW269</f>
        <v>3429.3003913114508</v>
      </c>
      <c r="BD269" s="433"/>
      <c r="BE269" s="235"/>
      <c r="BF269" s="451">
        <f>IF(BF268=0,0,BF268*BF267)</f>
        <v>0</v>
      </c>
      <c r="BI269" s="445">
        <f t="shared" ref="BI269:BI332" si="2048">BC269</f>
        <v>3429.3003913114508</v>
      </c>
      <c r="BJ269" s="433"/>
      <c r="BK269" s="235"/>
      <c r="BL269" s="451">
        <f>IF(BL268=0,0,BL268*BL267)</f>
        <v>0</v>
      </c>
      <c r="BO269" s="445">
        <f t="shared" ref="BO269:BO332" si="2049">BI269</f>
        <v>3429.3003913114508</v>
      </c>
      <c r="BP269" s="433"/>
      <c r="BQ269" s="235"/>
      <c r="BR269" s="451">
        <f>IF(BR268=0,0,BR268*BR267)</f>
        <v>0</v>
      </c>
      <c r="BU269" s="445">
        <f t="shared" ref="BU269:BU332" si="2050">BO269</f>
        <v>3429.3003913114508</v>
      </c>
      <c r="BV269" s="433"/>
      <c r="BW269" s="235"/>
      <c r="BX269" s="451">
        <f>IF(BX268=0,0,BX268*BX267)</f>
        <v>0</v>
      </c>
      <c r="BZ269" s="433"/>
      <c r="CA269" s="445">
        <f t="shared" ref="CA269:CA332" si="2051">BU269</f>
        <v>3429.3003913114508</v>
      </c>
      <c r="CB269" s="433"/>
      <c r="CC269" s="235"/>
      <c r="CD269" s="451">
        <f>IF(CD268=0,0,CD268*CD267)</f>
        <v>0</v>
      </c>
      <c r="CG269" s="445">
        <f t="shared" ref="CG269:CG332" si="2052">CA269</f>
        <v>3429.3003913114508</v>
      </c>
      <c r="CH269" s="433"/>
      <c r="CJ269" s="451">
        <f>IF(CJ268=0,0,CJ268*CJ267)</f>
        <v>0</v>
      </c>
      <c r="CL269" s="433"/>
    </row>
    <row r="270" ht="14.25">
      <c r="A270" s="445">
        <f>A247+A298</f>
        <v>5512.168477224197</v>
      </c>
      <c r="B270" s="433"/>
      <c r="D270" s="451">
        <f>(A269+D268)*D267</f>
        <v>-5138.2591398480326</v>
      </c>
      <c r="G270" s="445">
        <f t="shared" si="2039"/>
        <v>5512.168477224197</v>
      </c>
      <c r="H270" s="433"/>
      <c r="I270" s="235"/>
      <c r="J270" s="451">
        <f>(G269+J268)*J267</f>
        <v>-1.8971490397146122</v>
      </c>
      <c r="K270" s="235"/>
      <c r="L270" s="235"/>
      <c r="M270" s="445">
        <f t="shared" si="2040"/>
        <v>5512.168477224197</v>
      </c>
      <c r="N270" s="433"/>
      <c r="O270" s="235"/>
      <c r="P270" s="451">
        <f>(M269+P268)*P267</f>
        <v>-1.8971490397146122</v>
      </c>
      <c r="Q270" s="235"/>
      <c r="R270" s="235"/>
      <c r="S270" s="445">
        <f t="shared" si="2041"/>
        <v>5512.168477224197</v>
      </c>
      <c r="T270" s="433"/>
      <c r="U270" s="235"/>
      <c r="V270" s="451">
        <f>(S269+V268)*V267</f>
        <v>-1.8971490397146122</v>
      </c>
      <c r="Y270" s="445">
        <f t="shared" si="2042"/>
        <v>5512.168477224197</v>
      </c>
      <c r="Z270" s="433"/>
      <c r="AA270" s="235"/>
      <c r="AB270" s="451">
        <f>(Y269+AB268)*AB267</f>
        <v>0</v>
      </c>
      <c r="AC270" s="235"/>
      <c r="AD270" s="235"/>
      <c r="AE270" s="445">
        <f t="shared" si="2043"/>
        <v>5512.168477224197</v>
      </c>
      <c r="AF270" s="433"/>
      <c r="AG270" s="235"/>
      <c r="AH270" s="451">
        <f>(AE269+AH268)*AH267</f>
        <v>0</v>
      </c>
      <c r="AK270" s="445">
        <f t="shared" si="2044"/>
        <v>5512.168477224197</v>
      </c>
      <c r="AL270" s="433"/>
      <c r="AM270" s="235"/>
      <c r="AN270" s="451">
        <f>(AK269+AN268)*AN267</f>
        <v>0</v>
      </c>
      <c r="AQ270" s="445">
        <f t="shared" si="2045"/>
        <v>5512.168477224197</v>
      </c>
      <c r="AR270" s="433"/>
      <c r="AS270" s="235"/>
      <c r="AT270" s="451">
        <f>(AQ269+AT268)*AT267</f>
        <v>0</v>
      </c>
      <c r="AW270" s="445">
        <f t="shared" si="2046"/>
        <v>5512.168477224197</v>
      </c>
      <c r="AX270" s="433"/>
      <c r="AY270" s="235"/>
      <c r="AZ270" s="451">
        <f>(AW269+AZ268)*AZ267</f>
        <v>0</v>
      </c>
      <c r="BA270" s="235"/>
      <c r="BB270" s="235"/>
      <c r="BC270" s="445">
        <f t="shared" si="2047"/>
        <v>5512.168477224197</v>
      </c>
      <c r="BD270" s="433"/>
      <c r="BE270" s="235"/>
      <c r="BF270" s="451">
        <f>(BC269+BF268)*BF267</f>
        <v>0</v>
      </c>
      <c r="BI270" s="445">
        <f t="shared" si="2048"/>
        <v>5512.168477224197</v>
      </c>
      <c r="BJ270" s="433"/>
      <c r="BK270" s="235"/>
      <c r="BL270" s="451">
        <f>(BI269+BL268)*BL267</f>
        <v>0</v>
      </c>
      <c r="BO270" s="445">
        <f t="shared" si="2049"/>
        <v>5512.168477224197</v>
      </c>
      <c r="BP270" s="433"/>
      <c r="BQ270" s="235"/>
      <c r="BR270" s="451">
        <f>(BO269+BR268)*BR267</f>
        <v>0</v>
      </c>
      <c r="BU270" s="445">
        <f t="shared" si="2050"/>
        <v>5512.168477224197</v>
      </c>
      <c r="BV270" s="433"/>
      <c r="BW270" s="235"/>
      <c r="BX270" s="451">
        <f>(BU269+BX268)*BX267</f>
        <v>0</v>
      </c>
      <c r="BZ270" s="433"/>
      <c r="CA270" s="445">
        <f t="shared" si="2051"/>
        <v>5512.168477224197</v>
      </c>
      <c r="CB270" s="433"/>
      <c r="CC270" s="235"/>
      <c r="CD270" s="451">
        <f>(CA269+CD268)*CD267</f>
        <v>0</v>
      </c>
      <c r="CG270" s="445">
        <f t="shared" si="2052"/>
        <v>5512.168477224197</v>
      </c>
      <c r="CH270" s="433"/>
      <c r="CJ270" s="451">
        <f>(CG269+CJ268)*CJ267</f>
        <v>0</v>
      </c>
      <c r="CL270" s="433"/>
    </row>
    <row r="271" ht="14.25">
      <c r="A271" s="445">
        <f>A248+A297</f>
        <v>6817.5166922304034</v>
      </c>
      <c r="B271" s="433"/>
      <c r="D271" s="451">
        <f>(A270+D268)*D267</f>
        <v>-8259.1044313992079</v>
      </c>
      <c r="G271" s="445">
        <f t="shared" si="2039"/>
        <v>6817.5166922304034</v>
      </c>
      <c r="H271" s="433"/>
      <c r="I271" s="235"/>
      <c r="J271" s="451">
        <f>(G270+J268)*J267</f>
        <v>-3.0494281456958827</v>
      </c>
      <c r="K271" s="235"/>
      <c r="L271" s="235"/>
      <c r="M271" s="445">
        <f t="shared" si="2040"/>
        <v>6817.5166922304034</v>
      </c>
      <c r="N271" s="433"/>
      <c r="O271" s="235"/>
      <c r="P271" s="451">
        <f>(M270+P268)*P267</f>
        <v>-3.0494281456958827</v>
      </c>
      <c r="Q271" s="235"/>
      <c r="R271" s="235"/>
      <c r="S271" s="445">
        <f t="shared" si="2041"/>
        <v>6817.5166922304034</v>
      </c>
      <c r="T271" s="433"/>
      <c r="U271" s="235"/>
      <c r="V271" s="451">
        <f>(S270+V268)*V267</f>
        <v>-3.0494281456958827</v>
      </c>
      <c r="Y271" s="445">
        <f t="shared" si="2042"/>
        <v>6817.5166922304034</v>
      </c>
      <c r="Z271" s="433"/>
      <c r="AA271" s="235"/>
      <c r="AB271" s="451">
        <f>(Y270+AB268)*AB267</f>
        <v>0</v>
      </c>
      <c r="AC271" s="235"/>
      <c r="AD271" s="235"/>
      <c r="AE271" s="445">
        <f t="shared" si="2043"/>
        <v>6817.5166922304034</v>
      </c>
      <c r="AF271" s="433"/>
      <c r="AG271" s="235"/>
      <c r="AH271" s="451">
        <f>(AE270+AH268)*AH267</f>
        <v>0</v>
      </c>
      <c r="AK271" s="445">
        <f t="shared" si="2044"/>
        <v>6817.5166922304034</v>
      </c>
      <c r="AL271" s="433"/>
      <c r="AM271" s="235"/>
      <c r="AN271" s="451">
        <f>(AK270+AN268)*AN267</f>
        <v>0</v>
      </c>
      <c r="AQ271" s="445">
        <f t="shared" si="2045"/>
        <v>6817.5166922304034</v>
      </c>
      <c r="AR271" s="433"/>
      <c r="AS271" s="235"/>
      <c r="AT271" s="451">
        <f>(AQ270+AT268)*AT267</f>
        <v>0</v>
      </c>
      <c r="AW271" s="445">
        <f t="shared" si="2046"/>
        <v>6817.5166922304034</v>
      </c>
      <c r="AX271" s="433"/>
      <c r="AY271" s="235"/>
      <c r="AZ271" s="451">
        <f>(AW270+AZ268)*AZ267</f>
        <v>0</v>
      </c>
      <c r="BA271" s="235"/>
      <c r="BB271" s="235"/>
      <c r="BC271" s="445">
        <f t="shared" si="2047"/>
        <v>6817.5166922304034</v>
      </c>
      <c r="BD271" s="433"/>
      <c r="BE271" s="235"/>
      <c r="BF271" s="451">
        <f>(BC270+BF268)*BF267</f>
        <v>0</v>
      </c>
      <c r="BI271" s="445">
        <f t="shared" si="2048"/>
        <v>6817.5166922304034</v>
      </c>
      <c r="BJ271" s="433"/>
      <c r="BK271" s="235"/>
      <c r="BL271" s="451">
        <f>(BI270+BL268)*BL267</f>
        <v>0</v>
      </c>
      <c r="BO271" s="445">
        <f t="shared" si="2049"/>
        <v>6817.5166922304034</v>
      </c>
      <c r="BP271" s="433"/>
      <c r="BQ271" s="235"/>
      <c r="BR271" s="451">
        <f>(BO270+BR268)*BR267</f>
        <v>0</v>
      </c>
      <c r="BU271" s="445">
        <f t="shared" si="2050"/>
        <v>6817.5166922304034</v>
      </c>
      <c r="BV271" s="433"/>
      <c r="BW271" s="235"/>
      <c r="BX271" s="451">
        <f>(BU270+BX268)*BX267</f>
        <v>0</v>
      </c>
      <c r="BZ271" s="433"/>
      <c r="CA271" s="445">
        <f t="shared" si="2051"/>
        <v>6817.5166922304034</v>
      </c>
      <c r="CB271" s="433"/>
      <c r="CC271" s="235"/>
      <c r="CD271" s="451">
        <f>(CA270+CD268)*CD267</f>
        <v>0</v>
      </c>
      <c r="CG271" s="445">
        <f t="shared" si="2052"/>
        <v>6817.5166922304034</v>
      </c>
      <c r="CH271" s="433"/>
      <c r="CJ271" s="451">
        <f>(CG270+CJ268)*CJ267</f>
        <v>0</v>
      </c>
      <c r="CL271" s="433"/>
    </row>
    <row r="272" ht="14.25">
      <c r="A272" s="445">
        <f>A249+A296</f>
        <v>7644.0649810458472</v>
      </c>
      <c r="B272" s="433"/>
      <c r="D272" s="451">
        <f>(A271+D268)*D267</f>
        <v>-10214.960329422462</v>
      </c>
      <c r="G272" s="445">
        <f t="shared" si="2039"/>
        <v>7644.0649810458472</v>
      </c>
      <c r="I272" s="235"/>
      <c r="J272" s="451">
        <f>(G271+J268)*J267</f>
        <v>-3.7715696410476953</v>
      </c>
      <c r="K272" s="235"/>
      <c r="L272" s="235"/>
      <c r="M272" s="445">
        <f t="shared" si="2040"/>
        <v>7644.0649810458472</v>
      </c>
      <c r="N272" s="433"/>
      <c r="O272" s="235"/>
      <c r="P272" s="451">
        <f>(M271+P268)*P267</f>
        <v>-3.7715696410476953</v>
      </c>
      <c r="Q272" s="235"/>
      <c r="R272" s="235"/>
      <c r="S272" s="445">
        <f t="shared" si="2041"/>
        <v>7644.0649810458472</v>
      </c>
      <c r="T272" s="433"/>
      <c r="U272" s="235"/>
      <c r="V272" s="451">
        <f>(S271+V268)*V267</f>
        <v>-3.7715696410476953</v>
      </c>
      <c r="Y272" s="445">
        <f t="shared" si="2042"/>
        <v>7644.0649810458472</v>
      </c>
      <c r="Z272" s="433"/>
      <c r="AA272" s="235"/>
      <c r="AB272" s="451">
        <f>(Y271+AB268)*AB267</f>
        <v>0</v>
      </c>
      <c r="AC272" s="235"/>
      <c r="AD272" s="235"/>
      <c r="AE272" s="445">
        <f t="shared" si="2043"/>
        <v>7644.0649810458472</v>
      </c>
      <c r="AF272" s="433"/>
      <c r="AG272" s="235"/>
      <c r="AH272" s="451">
        <f>(AE271+AH268)*AH267</f>
        <v>0</v>
      </c>
      <c r="AK272" s="445">
        <f t="shared" si="2044"/>
        <v>7644.0649810458472</v>
      </c>
      <c r="AL272" s="433"/>
      <c r="AM272" s="235"/>
      <c r="AN272" s="451">
        <f>(AK271+AN268)*AN267</f>
        <v>0</v>
      </c>
      <c r="AQ272" s="445">
        <f t="shared" si="2045"/>
        <v>7644.0649810458472</v>
      </c>
      <c r="AR272" s="433"/>
      <c r="AS272" s="235"/>
      <c r="AT272" s="451">
        <f>(AQ271+AT268)*AT267</f>
        <v>0</v>
      </c>
      <c r="AW272" s="445">
        <f t="shared" si="2046"/>
        <v>7644.0649810458472</v>
      </c>
      <c r="AX272" s="433"/>
      <c r="AY272" s="235"/>
      <c r="AZ272" s="451">
        <f>(AW271+AZ268)*AZ267</f>
        <v>0</v>
      </c>
      <c r="BA272" s="235"/>
      <c r="BB272" s="235"/>
      <c r="BC272" s="445">
        <f t="shared" si="2047"/>
        <v>7644.0649810458472</v>
      </c>
      <c r="BD272" s="433"/>
      <c r="BE272" s="235"/>
      <c r="BF272" s="451">
        <f>(BC271+BF268)*BF267</f>
        <v>0</v>
      </c>
      <c r="BI272" s="445">
        <f t="shared" si="2048"/>
        <v>7644.0649810458472</v>
      </c>
      <c r="BJ272" s="433"/>
      <c r="BK272" s="235"/>
      <c r="BL272" s="451">
        <f>(BI271+BL268)*BL267</f>
        <v>0</v>
      </c>
      <c r="BO272" s="445">
        <f t="shared" si="2049"/>
        <v>7644.0649810458472</v>
      </c>
      <c r="BP272" s="433"/>
      <c r="BQ272" s="235"/>
      <c r="BR272" s="451">
        <f>(BO271+BR268)*BR267</f>
        <v>0</v>
      </c>
      <c r="BU272" s="445">
        <f t="shared" si="2050"/>
        <v>7644.0649810458472</v>
      </c>
      <c r="BV272" s="433"/>
      <c r="BW272" s="235"/>
      <c r="BX272" s="451">
        <f>(BU271+BX268)*BX267</f>
        <v>0</v>
      </c>
      <c r="BZ272" s="433"/>
      <c r="CA272" s="445">
        <f t="shared" si="2051"/>
        <v>7644.0649810458472</v>
      </c>
      <c r="CB272" s="433"/>
      <c r="CC272" s="235"/>
      <c r="CD272" s="451">
        <f>(CA271+CD268)*CD267</f>
        <v>0</v>
      </c>
      <c r="CG272" s="445">
        <f t="shared" si="2052"/>
        <v>7644.0649810458472</v>
      </c>
      <c r="CH272" s="433"/>
      <c r="CJ272" s="451">
        <f>(CG271+CJ268)*CJ267</f>
        <v>0</v>
      </c>
      <c r="CL272" s="433"/>
    </row>
    <row r="273" ht="14.25">
      <c r="A273" s="445">
        <f>A250+A295</f>
        <v>8169.4058978286275</v>
      </c>
      <c r="B273" s="433"/>
      <c r="D273" s="451">
        <f>(A272+D268)*D267</f>
        <v>-11453.41097967522</v>
      </c>
      <c r="G273" s="445">
        <f t="shared" si="2039"/>
        <v>8169.4058978286275</v>
      </c>
      <c r="I273" s="235"/>
      <c r="J273" s="451">
        <f>(G272+J268)*J267</f>
        <v>-4.2288306311834409</v>
      </c>
      <c r="K273" s="235"/>
      <c r="L273" s="235"/>
      <c r="M273" s="445">
        <f t="shared" si="2040"/>
        <v>8169.4058978286275</v>
      </c>
      <c r="N273" s="433"/>
      <c r="O273" s="235"/>
      <c r="P273" s="451">
        <f>(M272+P268)*P267</f>
        <v>-4.2288306311834409</v>
      </c>
      <c r="Q273" s="235"/>
      <c r="R273" s="235"/>
      <c r="S273" s="445">
        <f t="shared" si="2041"/>
        <v>8169.4058978286275</v>
      </c>
      <c r="T273" s="433"/>
      <c r="U273" s="235"/>
      <c r="V273" s="451">
        <f>(S272+V268)*V267</f>
        <v>-4.2288306311834409</v>
      </c>
      <c r="Y273" s="445">
        <f t="shared" si="2042"/>
        <v>8169.4058978286275</v>
      </c>
      <c r="Z273" s="433"/>
      <c r="AA273" s="235"/>
      <c r="AB273" s="451">
        <f>(Y272+AB268)*AB267</f>
        <v>0</v>
      </c>
      <c r="AC273" s="235"/>
      <c r="AD273" s="235"/>
      <c r="AE273" s="445">
        <f t="shared" si="2043"/>
        <v>8169.4058978286275</v>
      </c>
      <c r="AF273" s="433"/>
      <c r="AG273" s="235"/>
      <c r="AH273" s="451">
        <f>(AE272+AH268)*AH267</f>
        <v>0</v>
      </c>
      <c r="AK273" s="445">
        <f t="shared" si="2044"/>
        <v>8169.4058978286275</v>
      </c>
      <c r="AL273" s="433"/>
      <c r="AM273" s="235"/>
      <c r="AN273" s="451">
        <f>(AK272+AN268)*AN267</f>
        <v>0</v>
      </c>
      <c r="AQ273" s="445">
        <f t="shared" si="2045"/>
        <v>8169.4058978286275</v>
      </c>
      <c r="AR273" s="433"/>
      <c r="AS273" s="235"/>
      <c r="AT273" s="451">
        <f>(AQ272+AT268)*AT267</f>
        <v>0</v>
      </c>
      <c r="AW273" s="445">
        <f t="shared" si="2046"/>
        <v>8169.4058978286275</v>
      </c>
      <c r="AX273" s="433"/>
      <c r="AY273" s="235"/>
      <c r="AZ273" s="451">
        <f>(AW272+AZ268)*AZ267</f>
        <v>0</v>
      </c>
      <c r="BA273" s="235"/>
      <c r="BB273" s="235"/>
      <c r="BC273" s="445">
        <f t="shared" si="2047"/>
        <v>8169.4058978286275</v>
      </c>
      <c r="BD273" s="433"/>
      <c r="BE273" s="235"/>
      <c r="BF273" s="451">
        <f>(BC272+BF268)*BF267</f>
        <v>0</v>
      </c>
      <c r="BI273" s="445">
        <f t="shared" si="2048"/>
        <v>8169.4058978286275</v>
      </c>
      <c r="BJ273" s="433"/>
      <c r="BK273" s="235"/>
      <c r="BL273" s="451">
        <f>(BI272+BL268)*BL267</f>
        <v>0</v>
      </c>
      <c r="BO273" s="445">
        <f t="shared" si="2049"/>
        <v>8169.4058978286275</v>
      </c>
      <c r="BP273" s="433"/>
      <c r="BQ273" s="235"/>
      <c r="BR273" s="451">
        <f>(BO272+BR268)*BR267</f>
        <v>0</v>
      </c>
      <c r="BU273" s="445">
        <f t="shared" si="2050"/>
        <v>8169.4058978286275</v>
      </c>
      <c r="BV273" s="433"/>
      <c r="BW273" s="235"/>
      <c r="BX273" s="451">
        <f>(BU272+BX268)*BX267</f>
        <v>0</v>
      </c>
      <c r="BZ273" s="433"/>
      <c r="CA273" s="445">
        <f t="shared" si="2051"/>
        <v>8169.4058978286275</v>
      </c>
      <c r="CB273" s="433"/>
      <c r="CC273" s="235"/>
      <c r="CD273" s="451">
        <f>(CA272+CD268)*CD267</f>
        <v>0</v>
      </c>
      <c r="CG273" s="445">
        <f t="shared" si="2052"/>
        <v>8169.4058978286275</v>
      </c>
      <c r="CH273" s="433"/>
      <c r="CJ273" s="451">
        <f>(CG272+CJ268)*CJ267</f>
        <v>0</v>
      </c>
      <c r="CL273" s="433"/>
    </row>
    <row r="274" ht="14.25">
      <c r="A274" s="445">
        <f>A251+A294</f>
        <v>8503.7570568311312</v>
      </c>
      <c r="B274" s="433"/>
      <c r="D274" s="451">
        <f>(A273+D268)*D267</f>
        <v>-12240.550471460299</v>
      </c>
      <c r="G274" s="445">
        <f t="shared" si="2039"/>
        <v>8503.7570568311312</v>
      </c>
      <c r="I274" s="235"/>
      <c r="J274" s="451">
        <f>(G273+J268)*J267</f>
        <v>-4.519458427547498</v>
      </c>
      <c r="K274" s="235"/>
      <c r="L274" s="235"/>
      <c r="M274" s="445">
        <f t="shared" si="2040"/>
        <v>8503.7570568311312</v>
      </c>
      <c r="N274" s="433"/>
      <c r="O274" s="235"/>
      <c r="P274" s="451">
        <f>(M273+P268)*P267</f>
        <v>-4.519458427547498</v>
      </c>
      <c r="Q274" s="235"/>
      <c r="R274" s="235"/>
      <c r="S274" s="445">
        <f t="shared" si="2041"/>
        <v>8503.7570568311312</v>
      </c>
      <c r="T274" s="433"/>
      <c r="U274" s="235"/>
      <c r="V274" s="451">
        <f>(S273+V268)*V267</f>
        <v>-4.519458427547498</v>
      </c>
      <c r="Y274" s="445">
        <f t="shared" si="2042"/>
        <v>8503.7570568311312</v>
      </c>
      <c r="Z274" s="433"/>
      <c r="AA274" s="235"/>
      <c r="AB274" s="451">
        <f>(Y273+AB268)*AB267</f>
        <v>0</v>
      </c>
      <c r="AC274" s="235"/>
      <c r="AD274" s="235"/>
      <c r="AE274" s="445">
        <f t="shared" si="2043"/>
        <v>8503.7570568311312</v>
      </c>
      <c r="AF274" s="433"/>
      <c r="AG274" s="235"/>
      <c r="AH274" s="451">
        <f>(AE273+AH268)*AH267</f>
        <v>0</v>
      </c>
      <c r="AK274" s="445">
        <f t="shared" si="2044"/>
        <v>8503.7570568311312</v>
      </c>
      <c r="AL274" s="433"/>
      <c r="AM274" s="235"/>
      <c r="AN274" s="451">
        <f>(AK273+AN268)*AN267</f>
        <v>0</v>
      </c>
      <c r="AQ274" s="445">
        <f t="shared" si="2045"/>
        <v>8503.7570568311312</v>
      </c>
      <c r="AR274" s="433"/>
      <c r="AS274" s="235"/>
      <c r="AT274" s="451">
        <f>(AQ273+AT268)*AT267</f>
        <v>0</v>
      </c>
      <c r="AW274" s="445">
        <f t="shared" si="2046"/>
        <v>8503.7570568311312</v>
      </c>
      <c r="AX274" s="433"/>
      <c r="AY274" s="235"/>
      <c r="AZ274" s="451">
        <f>(AW273+AZ268)*AZ267</f>
        <v>0</v>
      </c>
      <c r="BA274" s="235"/>
      <c r="BB274" s="235"/>
      <c r="BC274" s="445">
        <f t="shared" si="2047"/>
        <v>8503.7570568311312</v>
      </c>
      <c r="BD274" s="433"/>
      <c r="BE274" s="235"/>
      <c r="BF274" s="451">
        <f>(BC273+BF268)*BF267</f>
        <v>0</v>
      </c>
      <c r="BI274" s="445">
        <f t="shared" si="2048"/>
        <v>8503.7570568311312</v>
      </c>
      <c r="BJ274" s="433"/>
      <c r="BK274" s="235"/>
      <c r="BL274" s="451">
        <f>(BI273+BL268)*BL267</f>
        <v>0</v>
      </c>
      <c r="BO274" s="445">
        <f t="shared" si="2049"/>
        <v>8503.7570568311312</v>
      </c>
      <c r="BP274" s="433"/>
      <c r="BQ274" s="235"/>
      <c r="BR274" s="451">
        <f>(BO273+BR268)*BR267</f>
        <v>0</v>
      </c>
      <c r="BU274" s="445">
        <f t="shared" si="2050"/>
        <v>8503.7570568311312</v>
      </c>
      <c r="BV274" s="433"/>
      <c r="BW274" s="235"/>
      <c r="BX274" s="451">
        <f>(BU273+BX268)*BX267</f>
        <v>0</v>
      </c>
      <c r="BZ274" s="433"/>
      <c r="CA274" s="445">
        <f t="shared" si="2051"/>
        <v>8503.7570568311312</v>
      </c>
      <c r="CB274" s="433"/>
      <c r="CC274" s="235"/>
      <c r="CD274" s="451">
        <f>(CA273+CD268)*CD267</f>
        <v>0</v>
      </c>
      <c r="CG274" s="445">
        <f t="shared" si="2052"/>
        <v>8503.7570568311312</v>
      </c>
      <c r="CH274" s="433"/>
      <c r="CJ274" s="451">
        <f>(CG273+CJ268)*CJ267</f>
        <v>0</v>
      </c>
      <c r="CL274" s="433"/>
    </row>
    <row r="275" ht="14.25">
      <c r="A275" s="445">
        <f>A252+A293</f>
        <v>8716.657273853687</v>
      </c>
      <c r="B275" s="433"/>
      <c r="D275" s="451">
        <f>(A274+D268)*D267</f>
        <v>-12741.522303212372</v>
      </c>
      <c r="G275" s="445">
        <f t="shared" si="2039"/>
        <v>8716.657273853687</v>
      </c>
      <c r="I275" s="235"/>
      <c r="J275" s="451">
        <f>(G274+J268)*J267</f>
        <v>-4.7044273447750991</v>
      </c>
      <c r="K275" s="235"/>
      <c r="L275" s="235"/>
      <c r="M275" s="445">
        <f t="shared" si="2040"/>
        <v>8716.657273853687</v>
      </c>
      <c r="N275" s="433"/>
      <c r="O275" s="235"/>
      <c r="P275" s="451">
        <f>(M274+P268)*P267</f>
        <v>-4.7044273447750991</v>
      </c>
      <c r="Q275" s="235"/>
      <c r="R275" s="235"/>
      <c r="S275" s="445">
        <f t="shared" si="2041"/>
        <v>8716.657273853687</v>
      </c>
      <c r="T275" s="433"/>
      <c r="U275" s="235"/>
      <c r="V275" s="451">
        <f>(S274+V268)*V267</f>
        <v>-4.7044273447750991</v>
      </c>
      <c r="Y275" s="445">
        <f t="shared" si="2042"/>
        <v>8716.657273853687</v>
      </c>
      <c r="Z275" s="433"/>
      <c r="AA275" s="235"/>
      <c r="AB275" s="451">
        <f>(Y274+AB268)*AB267</f>
        <v>0</v>
      </c>
      <c r="AC275" s="235"/>
      <c r="AD275" s="235"/>
      <c r="AE275" s="445">
        <f t="shared" si="2043"/>
        <v>8716.657273853687</v>
      </c>
      <c r="AF275" s="433"/>
      <c r="AG275" s="235"/>
      <c r="AH275" s="451">
        <f>(AE274+AH268)*AH267</f>
        <v>0</v>
      </c>
      <c r="AK275" s="445">
        <f t="shared" si="2044"/>
        <v>8716.657273853687</v>
      </c>
      <c r="AL275" s="433"/>
      <c r="AM275" s="235"/>
      <c r="AN275" s="451">
        <f>(AK274+AN268)*AN267</f>
        <v>0</v>
      </c>
      <c r="AQ275" s="445">
        <f t="shared" si="2045"/>
        <v>8716.657273853687</v>
      </c>
      <c r="AR275" s="433"/>
      <c r="AS275" s="235"/>
      <c r="AT275" s="451">
        <f>(AQ274+AT268)*AT267</f>
        <v>0</v>
      </c>
      <c r="AW275" s="445">
        <f t="shared" si="2046"/>
        <v>8716.657273853687</v>
      </c>
      <c r="AX275" s="433"/>
      <c r="AY275" s="235"/>
      <c r="AZ275" s="451">
        <f>(AW274+AZ268)*AZ267</f>
        <v>0</v>
      </c>
      <c r="BA275" s="235"/>
      <c r="BB275" s="235"/>
      <c r="BC275" s="445">
        <f t="shared" si="2047"/>
        <v>8716.657273853687</v>
      </c>
      <c r="BD275" s="433"/>
      <c r="BE275" s="235"/>
      <c r="BF275" s="451">
        <f>(BC274+BF268)*BF267</f>
        <v>0</v>
      </c>
      <c r="BI275" s="445">
        <f t="shared" si="2048"/>
        <v>8716.657273853687</v>
      </c>
      <c r="BJ275" s="433"/>
      <c r="BK275" s="235"/>
      <c r="BL275" s="451">
        <f>(BI274+BL268)*BL267</f>
        <v>0</v>
      </c>
      <c r="BO275" s="445">
        <f t="shared" si="2049"/>
        <v>8716.657273853687</v>
      </c>
      <c r="BP275" s="433"/>
      <c r="BQ275" s="235"/>
      <c r="BR275" s="451">
        <f>(BO274+BR268)*BR267</f>
        <v>0</v>
      </c>
      <c r="BU275" s="445">
        <f t="shared" si="2050"/>
        <v>8716.657273853687</v>
      </c>
      <c r="BV275" s="433"/>
      <c r="BW275" s="235"/>
      <c r="BX275" s="451">
        <f>(BU274+BX268)*BX267</f>
        <v>0</v>
      </c>
      <c r="BZ275" s="433"/>
      <c r="CA275" s="445">
        <f t="shared" si="2051"/>
        <v>8716.657273853687</v>
      </c>
      <c r="CB275" s="433"/>
      <c r="CC275" s="235"/>
      <c r="CD275" s="451">
        <f>(CA274+CD268)*CD267</f>
        <v>0</v>
      </c>
      <c r="CG275" s="445">
        <f t="shared" si="2052"/>
        <v>8716.657273853687</v>
      </c>
      <c r="CH275" s="433"/>
      <c r="CJ275" s="451">
        <f>(CG274+CJ268)*CJ267</f>
        <v>0</v>
      </c>
      <c r="CL275" s="433"/>
    </row>
    <row r="276" ht="14.25">
      <c r="A276" s="445">
        <f>A253+A292</f>
        <v>8852.2465667236211</v>
      </c>
      <c r="B276" s="433"/>
      <c r="D276" s="451">
        <f>(A275+D268)*D267</f>
        <v>-13060.51928835937</v>
      </c>
      <c r="G276" s="445">
        <f t="shared" si="2039"/>
        <v>8852.2465667236211</v>
      </c>
      <c r="I276" s="235"/>
      <c r="J276" s="451">
        <f>(G275+J268)*J267</f>
        <v>-4.8222074737199749</v>
      </c>
      <c r="K276" s="235"/>
      <c r="L276" s="235"/>
      <c r="M276" s="445">
        <f t="shared" si="2040"/>
        <v>8852.2465667236211</v>
      </c>
      <c r="N276" s="433"/>
      <c r="O276" s="235"/>
      <c r="P276" s="451">
        <f>(M275+P268)*P267</f>
        <v>-4.8222074737199749</v>
      </c>
      <c r="Q276" s="235"/>
      <c r="R276" s="235"/>
      <c r="S276" s="445">
        <f t="shared" si="2041"/>
        <v>8852.2465667236211</v>
      </c>
      <c r="T276" s="433"/>
      <c r="U276" s="235"/>
      <c r="V276" s="451">
        <f>(S275+V268)*V267</f>
        <v>-4.8222074737199749</v>
      </c>
      <c r="Y276" s="445">
        <f t="shared" si="2042"/>
        <v>8852.2465667236211</v>
      </c>
      <c r="Z276" s="433"/>
      <c r="AA276" s="235"/>
      <c r="AB276" s="451">
        <f>(Y275+AB268)*AB267</f>
        <v>0</v>
      </c>
      <c r="AC276" s="235"/>
      <c r="AD276" s="235"/>
      <c r="AE276" s="445">
        <f t="shared" si="2043"/>
        <v>8852.2465667236211</v>
      </c>
      <c r="AF276" s="433"/>
      <c r="AG276" s="235"/>
      <c r="AH276" s="451">
        <f>(AE275+AH268)*AH267</f>
        <v>0</v>
      </c>
      <c r="AK276" s="445">
        <f t="shared" si="2044"/>
        <v>8852.2465667236211</v>
      </c>
      <c r="AL276" s="433"/>
      <c r="AM276" s="235"/>
      <c r="AN276" s="451">
        <f>(AK275+AN268)*AN267</f>
        <v>0</v>
      </c>
      <c r="AQ276" s="445">
        <f t="shared" si="2045"/>
        <v>8852.2465667236211</v>
      </c>
      <c r="AR276" s="433"/>
      <c r="AS276" s="235"/>
      <c r="AT276" s="451">
        <f>(AQ275+AT268)*AT267</f>
        <v>0</v>
      </c>
      <c r="AW276" s="445">
        <f t="shared" si="2046"/>
        <v>8852.2465667236211</v>
      </c>
      <c r="AX276" s="433"/>
      <c r="AY276" s="235"/>
      <c r="AZ276" s="451">
        <f>(AW275+AZ268)*AZ267</f>
        <v>0</v>
      </c>
      <c r="BA276" s="235"/>
      <c r="BB276" s="235"/>
      <c r="BC276" s="445">
        <f t="shared" si="2047"/>
        <v>8852.2465667236211</v>
      </c>
      <c r="BD276" s="433"/>
      <c r="BE276" s="235"/>
      <c r="BF276" s="451">
        <f>(BC275+BF268)*BF267</f>
        <v>0</v>
      </c>
      <c r="BI276" s="445">
        <f t="shared" si="2048"/>
        <v>8852.2465667236211</v>
      </c>
      <c r="BJ276" s="433"/>
      <c r="BK276" s="235"/>
      <c r="BL276" s="451">
        <f>(BI275+BL268)*BL267</f>
        <v>0</v>
      </c>
      <c r="BO276" s="445">
        <f t="shared" si="2049"/>
        <v>8852.2465667236211</v>
      </c>
      <c r="BP276" s="433"/>
      <c r="BQ276" s="235"/>
      <c r="BR276" s="451">
        <f>(BO275+BR268)*BR267</f>
        <v>0</v>
      </c>
      <c r="BU276" s="445">
        <f t="shared" si="2050"/>
        <v>8852.2465667236211</v>
      </c>
      <c r="BV276" s="433"/>
      <c r="BW276" s="235"/>
      <c r="BX276" s="451">
        <f>(BU275+BX268)*BX267</f>
        <v>0</v>
      </c>
      <c r="BZ276" s="433"/>
      <c r="CA276" s="445">
        <f t="shared" si="2051"/>
        <v>8852.2465667236211</v>
      </c>
      <c r="CB276" s="433"/>
      <c r="CC276" s="235"/>
      <c r="CD276" s="451">
        <f>(CA275+CD268)*CD267</f>
        <v>0</v>
      </c>
      <c r="CG276" s="445">
        <f t="shared" si="2052"/>
        <v>8852.2465667236211</v>
      </c>
      <c r="CH276" s="433"/>
      <c r="CJ276" s="451">
        <f>(CG275+CJ268)*CJ267</f>
        <v>0</v>
      </c>
      <c r="CL276" s="433"/>
    </row>
    <row r="277" ht="14.25">
      <c r="A277" s="445">
        <f>A254+A291</f>
        <v>8938.6044478917338</v>
      </c>
      <c r="B277" s="433"/>
      <c r="D277" s="451">
        <f>(A276+D268)*D267</f>
        <v>-13263.678196549399</v>
      </c>
      <c r="G277" s="445">
        <f t="shared" si="2039"/>
        <v>8938.6044478917338</v>
      </c>
      <c r="I277" s="235"/>
      <c r="J277" s="451">
        <f>(G276+J268)*J267</f>
        <v>-4.8972178453443185</v>
      </c>
      <c r="K277" s="235"/>
      <c r="L277" s="235"/>
      <c r="M277" s="445">
        <f t="shared" si="2040"/>
        <v>8938.6044478917338</v>
      </c>
      <c r="N277" s="417"/>
      <c r="O277" s="235"/>
      <c r="P277" s="451">
        <f>(M276+P268)*P267</f>
        <v>-4.8972178453443185</v>
      </c>
      <c r="Q277" s="235"/>
      <c r="R277" s="235"/>
      <c r="S277" s="445">
        <f t="shared" si="2041"/>
        <v>8938.6044478917338</v>
      </c>
      <c r="T277" s="417"/>
      <c r="U277" s="235"/>
      <c r="V277" s="451">
        <f>(S276+V268)*V267</f>
        <v>-4.8972178453443185</v>
      </c>
      <c r="Y277" s="445">
        <f t="shared" si="2042"/>
        <v>8938.6044478917338</v>
      </c>
      <c r="Z277" s="417"/>
      <c r="AA277" s="235"/>
      <c r="AB277" s="451">
        <f>(Y276+AB268)*AB267</f>
        <v>0</v>
      </c>
      <c r="AC277" s="235"/>
      <c r="AD277" s="235"/>
      <c r="AE277" s="445">
        <f t="shared" si="2043"/>
        <v>8938.6044478917338</v>
      </c>
      <c r="AF277" s="417"/>
      <c r="AG277" s="235"/>
      <c r="AH277" s="451">
        <f>(AE276+AH268)*AH267</f>
        <v>0</v>
      </c>
      <c r="AK277" s="445">
        <f t="shared" si="2044"/>
        <v>8938.6044478917338</v>
      </c>
      <c r="AL277" s="417"/>
      <c r="AM277" s="235"/>
      <c r="AN277" s="451">
        <f>(AK276+AN268)*AN267</f>
        <v>0</v>
      </c>
      <c r="AQ277" s="445">
        <f t="shared" si="2045"/>
        <v>8938.6044478917338</v>
      </c>
      <c r="AR277" s="417"/>
      <c r="AS277" s="235"/>
      <c r="AT277" s="451">
        <f>(AQ276+AT268)*AT267</f>
        <v>0</v>
      </c>
      <c r="AW277" s="445">
        <f t="shared" si="2046"/>
        <v>8938.6044478917338</v>
      </c>
      <c r="AX277" s="417"/>
      <c r="AY277" s="235"/>
      <c r="AZ277" s="451">
        <f>(AW276+AZ268)*AZ267</f>
        <v>0</v>
      </c>
      <c r="BA277" s="235"/>
      <c r="BB277" s="235"/>
      <c r="BC277" s="445">
        <f t="shared" si="2047"/>
        <v>8938.6044478917338</v>
      </c>
      <c r="BD277" s="417"/>
      <c r="BE277" s="235"/>
      <c r="BF277" s="451">
        <f>(BC276+BF268)*BF267</f>
        <v>0</v>
      </c>
      <c r="BI277" s="445">
        <f t="shared" si="2048"/>
        <v>8938.6044478917338</v>
      </c>
      <c r="BJ277" s="417"/>
      <c r="BK277" s="235"/>
      <c r="BL277" s="451">
        <f>(BI276+BL268)*BL267</f>
        <v>0</v>
      </c>
      <c r="BO277" s="445">
        <f t="shared" si="2049"/>
        <v>8938.6044478917338</v>
      </c>
      <c r="BP277" s="417"/>
      <c r="BQ277" s="235"/>
      <c r="BR277" s="451">
        <f>(BO276+BR268)*BR267</f>
        <v>0</v>
      </c>
      <c r="BU277" s="445">
        <f t="shared" si="2050"/>
        <v>8938.6044478917338</v>
      </c>
      <c r="BV277" s="417"/>
      <c r="BW277" s="235"/>
      <c r="BX277" s="451">
        <f>(BU276+BX268)*BX267</f>
        <v>0</v>
      </c>
      <c r="BZ277" s="433">
        <f>BW245+BX261+BX210</f>
        <v>0</v>
      </c>
      <c r="CA277" s="445">
        <f t="shared" si="2051"/>
        <v>8938.6044478917338</v>
      </c>
      <c r="CB277" s="417"/>
      <c r="CC277" s="235"/>
      <c r="CD277" s="451">
        <f>(CA276+CD268)*CD267</f>
        <v>0</v>
      </c>
      <c r="CG277" s="445">
        <f t="shared" si="2052"/>
        <v>8938.6044478917338</v>
      </c>
      <c r="CH277" s="417"/>
      <c r="CJ277" s="451">
        <f>(CG276+CJ268)*CJ267</f>
        <v>0</v>
      </c>
      <c r="CL277" s="433">
        <f>CI245+CJ261+CJ210</f>
        <v>0</v>
      </c>
    </row>
    <row r="278" ht="14.25">
      <c r="A278" s="445">
        <f>A255+A290</f>
        <v>8993.6076984642496</v>
      </c>
      <c r="B278" s="433"/>
      <c r="D278" s="451">
        <f>(A277+D268)*D267</f>
        <v>-13393.071694224378</v>
      </c>
      <c r="F278" s="417"/>
      <c r="G278" s="445">
        <f t="shared" si="2039"/>
        <v>8993.6076984642496</v>
      </c>
      <c r="I278" s="235"/>
      <c r="J278" s="451">
        <f>(G277+J268)*J267</f>
        <v>-4.9449925377407515</v>
      </c>
      <c r="K278" s="235"/>
      <c r="L278" s="417"/>
      <c r="M278" s="445">
        <f t="shared" si="2040"/>
        <v>8993.6076984642496</v>
      </c>
      <c r="N278" s="417"/>
      <c r="O278" s="235"/>
      <c r="P278" s="451">
        <f>(M277+P268)*P267</f>
        <v>-4.9449925377407515</v>
      </c>
      <c r="Q278" s="235"/>
      <c r="R278" s="417"/>
      <c r="S278" s="445">
        <f t="shared" si="2041"/>
        <v>8993.6076984642496</v>
      </c>
      <c r="T278" s="417"/>
      <c r="U278" s="235"/>
      <c r="V278" s="451">
        <f>(S277+V268)*V267</f>
        <v>-4.9449925377407515</v>
      </c>
      <c r="X278" s="417"/>
      <c r="Y278" s="445">
        <f t="shared" si="2042"/>
        <v>8993.6076984642496</v>
      </c>
      <c r="Z278" s="417"/>
      <c r="AA278" s="235"/>
      <c r="AB278" s="451">
        <f>(Y277+AB268)*AB267</f>
        <v>0</v>
      </c>
      <c r="AC278" s="235"/>
      <c r="AD278" s="417"/>
      <c r="AE278" s="445">
        <f t="shared" si="2043"/>
        <v>8993.6076984642496</v>
      </c>
      <c r="AF278" s="417"/>
      <c r="AG278" s="235"/>
      <c r="AH278" s="451">
        <f>(AE277+AH268)*AH267</f>
        <v>0</v>
      </c>
      <c r="AJ278" s="417"/>
      <c r="AK278" s="445">
        <f t="shared" si="2044"/>
        <v>8993.6076984642496</v>
      </c>
      <c r="AL278" s="417"/>
      <c r="AM278" s="235"/>
      <c r="AN278" s="451">
        <f>(AK277+AN268)*AN267</f>
        <v>0</v>
      </c>
      <c r="AP278" s="417"/>
      <c r="AQ278" s="445">
        <f t="shared" si="2045"/>
        <v>8993.6076984642496</v>
      </c>
      <c r="AR278" s="417"/>
      <c r="AS278" s="235"/>
      <c r="AT278" s="451">
        <f>(AQ277+AT268)*AT267</f>
        <v>0</v>
      </c>
      <c r="AV278" s="417"/>
      <c r="AW278" s="445">
        <f t="shared" si="2046"/>
        <v>8993.6076984642496</v>
      </c>
      <c r="AX278" s="417"/>
      <c r="AY278" s="235"/>
      <c r="AZ278" s="451">
        <f>(AW277+AZ268)*AZ267</f>
        <v>0</v>
      </c>
      <c r="BA278" s="235"/>
      <c r="BB278" s="417"/>
      <c r="BC278" s="445">
        <f t="shared" si="2047"/>
        <v>8993.6076984642496</v>
      </c>
      <c r="BD278" s="417"/>
      <c r="BE278" s="235"/>
      <c r="BF278" s="451">
        <f>(BC277+BF268)*BF267</f>
        <v>0</v>
      </c>
      <c r="BH278" s="417"/>
      <c r="BI278" s="445">
        <f t="shared" si="2048"/>
        <v>8993.6076984642496</v>
      </c>
      <c r="BJ278" s="417"/>
      <c r="BK278" s="235"/>
      <c r="BL278" s="451">
        <f>(BI277+BL268)*BL267</f>
        <v>0</v>
      </c>
      <c r="BN278" s="417"/>
      <c r="BO278" s="445">
        <f t="shared" si="2049"/>
        <v>8993.6076984642496</v>
      </c>
      <c r="BP278" s="417"/>
      <c r="BQ278" s="235"/>
      <c r="BR278" s="451">
        <f>(BO277+BR268)*BR267</f>
        <v>0</v>
      </c>
      <c r="BT278" s="417"/>
      <c r="BU278" s="445">
        <f t="shared" si="2050"/>
        <v>8993.6076984642496</v>
      </c>
      <c r="BV278" s="417"/>
      <c r="BW278" s="235"/>
      <c r="BX278" s="451">
        <f>(BU277+BX268)*BX267</f>
        <v>0</v>
      </c>
      <c r="BZ278" s="433"/>
      <c r="CA278" s="445">
        <f t="shared" si="2051"/>
        <v>8993.6076984642496</v>
      </c>
      <c r="CB278" s="417"/>
      <c r="CC278" s="235"/>
      <c r="CD278" s="451">
        <f>(CA277+CD268)*CD267</f>
        <v>0</v>
      </c>
      <c r="CF278" s="417"/>
      <c r="CG278" s="445">
        <f t="shared" si="2052"/>
        <v>8993.6076984642496</v>
      </c>
      <c r="CH278" s="417"/>
      <c r="CJ278" s="451">
        <f>(CG277+CJ268)*CJ267</f>
        <v>0</v>
      </c>
      <c r="CL278" s="433"/>
    </row>
    <row r="279" ht="14.25">
      <c r="A279" s="445">
        <f>A256+A289</f>
        <v>9028.6407727357055</v>
      </c>
      <c r="B279" s="433"/>
      <c r="D279" s="451">
        <f>(A278+D268)*D267</f>
        <v>-13475.485283798402</v>
      </c>
      <c r="F279" s="417"/>
      <c r="G279" s="445">
        <f t="shared" si="2039"/>
        <v>9028.6407727357055</v>
      </c>
      <c r="I279" s="235"/>
      <c r="J279" s="451">
        <f>(G278+J268)*J267</f>
        <v>-4.9754212993240801</v>
      </c>
      <c r="K279" s="235"/>
      <c r="L279" s="417"/>
      <c r="M279" s="445">
        <f t="shared" si="2040"/>
        <v>9028.6407727357055</v>
      </c>
      <c r="N279" s="417"/>
      <c r="O279" s="235"/>
      <c r="P279" s="451">
        <f>(M278+P268)*P267</f>
        <v>-4.9754212993240801</v>
      </c>
      <c r="Q279" s="235"/>
      <c r="R279" s="417"/>
      <c r="S279" s="445">
        <f t="shared" si="2041"/>
        <v>9028.6407727357055</v>
      </c>
      <c r="T279" s="433"/>
      <c r="U279" s="235"/>
      <c r="V279" s="451">
        <f>(S278+V268)*V267</f>
        <v>-4.9754212993240801</v>
      </c>
      <c r="X279" s="417"/>
      <c r="Y279" s="445">
        <f t="shared" si="2042"/>
        <v>9028.6407727357055</v>
      </c>
      <c r="Z279" s="433"/>
      <c r="AA279" s="235"/>
      <c r="AB279" s="451">
        <f>(Y278+AB268)*AB267</f>
        <v>0</v>
      </c>
      <c r="AC279" s="235"/>
      <c r="AD279" s="417"/>
      <c r="AE279" s="445">
        <f t="shared" si="2043"/>
        <v>9028.6407727357055</v>
      </c>
      <c r="AF279" s="433"/>
      <c r="AG279" s="235"/>
      <c r="AH279" s="451">
        <f>(AE278+AH268)*AH267</f>
        <v>0</v>
      </c>
      <c r="AJ279" s="417"/>
      <c r="AK279" s="445">
        <f t="shared" si="2044"/>
        <v>9028.6407727357055</v>
      </c>
      <c r="AL279" s="433"/>
      <c r="AM279" s="235"/>
      <c r="AN279" s="451">
        <f>(AK278+AN268)*AN267</f>
        <v>0</v>
      </c>
      <c r="AP279" s="417"/>
      <c r="AQ279" s="445">
        <f t="shared" si="2045"/>
        <v>9028.6407727357055</v>
      </c>
      <c r="AR279" s="433"/>
      <c r="AS279" s="235"/>
      <c r="AT279" s="451">
        <f>(AQ278+AT268)*AT267</f>
        <v>0</v>
      </c>
      <c r="AV279" s="417"/>
      <c r="AW279" s="445">
        <f t="shared" si="2046"/>
        <v>9028.6407727357055</v>
      </c>
      <c r="AX279" s="433"/>
      <c r="AY279" s="235"/>
      <c r="AZ279" s="451">
        <f>(AW278+AZ268)*AZ267</f>
        <v>0</v>
      </c>
      <c r="BA279" s="235"/>
      <c r="BB279" s="417"/>
      <c r="BC279" s="445">
        <f t="shared" si="2047"/>
        <v>9028.6407727357055</v>
      </c>
      <c r="BD279" s="433"/>
      <c r="BE279" s="235"/>
      <c r="BF279" s="451">
        <f>(BC278+BF268)*BF267</f>
        <v>0</v>
      </c>
      <c r="BH279" s="417"/>
      <c r="BI279" s="445">
        <f t="shared" si="2048"/>
        <v>9028.6407727357055</v>
      </c>
      <c r="BJ279" s="433"/>
      <c r="BK279" s="235"/>
      <c r="BL279" s="451">
        <f>(BI278+BL268)*BL267</f>
        <v>0</v>
      </c>
      <c r="BN279" s="417"/>
      <c r="BO279" s="445">
        <f t="shared" si="2049"/>
        <v>9028.6407727357055</v>
      </c>
      <c r="BP279" s="433"/>
      <c r="BQ279" s="235"/>
      <c r="BR279" s="451">
        <f>(BO278+BR268)*BR267</f>
        <v>0</v>
      </c>
      <c r="BT279" s="417"/>
      <c r="BU279" s="445">
        <f t="shared" si="2050"/>
        <v>9028.6407727357055</v>
      </c>
      <c r="BV279" s="433"/>
      <c r="BW279" s="235"/>
      <c r="BX279" s="451">
        <f>(BU278+BX268)*BX267</f>
        <v>0</v>
      </c>
      <c r="BZ279" s="433"/>
      <c r="CA279" s="445">
        <f t="shared" si="2051"/>
        <v>9028.6407727357055</v>
      </c>
      <c r="CB279" s="433"/>
      <c r="CC279" s="235"/>
      <c r="CD279" s="451">
        <f>(CA278+CD268)*CD267</f>
        <v>0</v>
      </c>
      <c r="CF279" s="417"/>
      <c r="CG279" s="445">
        <f t="shared" si="2052"/>
        <v>9028.6407727357055</v>
      </c>
      <c r="CH279" s="433"/>
      <c r="CJ279" s="451">
        <f>(CG278+CJ268)*CJ267</f>
        <v>0</v>
      </c>
      <c r="CL279" s="433"/>
    </row>
    <row r="280" ht="14.25">
      <c r="A280" s="445">
        <f>A257+A288</f>
        <v>9050.9543604973751</v>
      </c>
      <c r="B280" s="433"/>
      <c r="D280" s="451">
        <f>(A279+D268)*D267</f>
        <v>-13527.976752474742</v>
      </c>
      <c r="F280" s="417"/>
      <c r="G280" s="445">
        <f t="shared" si="2039"/>
        <v>9050.9543604973751</v>
      </c>
      <c r="I280" s="235"/>
      <c r="J280" s="451">
        <f>(G279+J268)*J267</f>
        <v>-4.9948022096055871</v>
      </c>
      <c r="K280" s="235"/>
      <c r="L280" s="417"/>
      <c r="M280" s="445">
        <f t="shared" si="2040"/>
        <v>9050.9543604973751</v>
      </c>
      <c r="N280" s="417"/>
      <c r="O280" s="235"/>
      <c r="P280" s="451">
        <f>(M279+P268)*P267</f>
        <v>-4.9948022096055871</v>
      </c>
      <c r="Q280" s="235"/>
      <c r="R280" s="417"/>
      <c r="S280" s="445">
        <f t="shared" si="2041"/>
        <v>9050.9543604973751</v>
      </c>
      <c r="T280" s="433"/>
      <c r="U280" s="235"/>
      <c r="V280" s="451">
        <f>(S279+V268)*V267</f>
        <v>-4.9948022096055871</v>
      </c>
      <c r="X280" s="417"/>
      <c r="Y280" s="445">
        <f t="shared" si="2042"/>
        <v>9050.9543604973751</v>
      </c>
      <c r="Z280" s="433"/>
      <c r="AA280" s="235"/>
      <c r="AB280" s="451">
        <f>(Y279+AB268)*AB267</f>
        <v>0</v>
      </c>
      <c r="AC280" s="235"/>
      <c r="AD280" s="417"/>
      <c r="AE280" s="445">
        <f t="shared" si="2043"/>
        <v>9050.9543604973751</v>
      </c>
      <c r="AF280" s="433"/>
      <c r="AG280" s="235"/>
      <c r="AH280" s="451">
        <f>(AE279+AH268)*AH267</f>
        <v>0</v>
      </c>
      <c r="AJ280" s="417"/>
      <c r="AK280" s="445">
        <f t="shared" si="2044"/>
        <v>9050.9543604973751</v>
      </c>
      <c r="AL280" s="433"/>
      <c r="AM280" s="235"/>
      <c r="AN280" s="451">
        <f>(AK279+AN268)*AN267</f>
        <v>0</v>
      </c>
      <c r="AP280" s="417"/>
      <c r="AQ280" s="445">
        <f t="shared" si="2045"/>
        <v>9050.9543604973751</v>
      </c>
      <c r="AR280" s="433"/>
      <c r="AS280" s="235"/>
      <c r="AT280" s="451">
        <f>(AQ279+AT268)*AT267</f>
        <v>0</v>
      </c>
      <c r="AV280" s="417"/>
      <c r="AW280" s="445">
        <f t="shared" si="2046"/>
        <v>9050.9543604973751</v>
      </c>
      <c r="AX280" s="433"/>
      <c r="AY280" s="235"/>
      <c r="AZ280" s="451">
        <f>(AW279+AZ268)*AZ267</f>
        <v>0</v>
      </c>
      <c r="BA280" s="235"/>
      <c r="BB280" s="417"/>
      <c r="BC280" s="445">
        <f t="shared" si="2047"/>
        <v>9050.9543604973751</v>
      </c>
      <c r="BD280" s="433"/>
      <c r="BE280" s="235"/>
      <c r="BF280" s="451">
        <f>(BC279+BF268)*BF267</f>
        <v>0</v>
      </c>
      <c r="BH280" s="417"/>
      <c r="BI280" s="445">
        <f t="shared" si="2048"/>
        <v>9050.9543604973751</v>
      </c>
      <c r="BJ280" s="433"/>
      <c r="BK280" s="235"/>
      <c r="BL280" s="451">
        <f>(BI279+BL268)*BL267</f>
        <v>0</v>
      </c>
      <c r="BN280" s="417"/>
      <c r="BO280" s="445">
        <f t="shared" si="2049"/>
        <v>9050.9543604973751</v>
      </c>
      <c r="BP280" s="433"/>
      <c r="BQ280" s="235"/>
      <c r="BR280" s="451">
        <f>(BO279+BR268)*BR267</f>
        <v>0</v>
      </c>
      <c r="BT280" s="417"/>
      <c r="BU280" s="445">
        <f t="shared" si="2050"/>
        <v>9050.9543604973751</v>
      </c>
      <c r="BV280" s="433"/>
      <c r="BW280" s="235"/>
      <c r="BX280" s="451">
        <f>(BU279+BX268)*BX267</f>
        <v>0</v>
      </c>
      <c r="BZ280" s="433"/>
      <c r="CA280" s="445">
        <f t="shared" si="2051"/>
        <v>9050.9543604973751</v>
      </c>
      <c r="CB280" s="433"/>
      <c r="CC280" s="235"/>
      <c r="CD280" s="451">
        <f>(CA279+CD268)*CD267</f>
        <v>0</v>
      </c>
      <c r="CF280" s="417"/>
      <c r="CG280" s="445">
        <f t="shared" si="2052"/>
        <v>9050.9543604973751</v>
      </c>
      <c r="CH280" s="433"/>
      <c r="CJ280" s="451">
        <f>(CG279+CJ268)*CJ267</f>
        <v>0</v>
      </c>
      <c r="CL280" s="433"/>
    </row>
    <row r="281" ht="14.25">
      <c r="A281" s="445">
        <f>A258+A287</f>
        <v>9065.1665507874477</v>
      </c>
      <c r="B281" s="433"/>
      <c r="D281" s="451">
        <f>(A280+D268)*D267</f>
        <v>-13561.410101314548</v>
      </c>
      <c r="F281" s="417"/>
      <c r="G281" s="445">
        <f t="shared" si="2039"/>
        <v>9065.1665507874477</v>
      </c>
      <c r="H281" s="417"/>
      <c r="I281" s="235"/>
      <c r="J281" s="451">
        <f>(G280+J268)*J267</f>
        <v>-5.0071464771716165</v>
      </c>
      <c r="K281" s="235"/>
      <c r="L281" s="417"/>
      <c r="M281" s="445">
        <f t="shared" si="2040"/>
        <v>9065.1665507874477</v>
      </c>
      <c r="N281" s="417"/>
      <c r="O281" s="235"/>
      <c r="P281" s="451">
        <f>(M280+P268)*P267</f>
        <v>-5.0071464771716165</v>
      </c>
      <c r="Q281" s="235"/>
      <c r="R281" s="417"/>
      <c r="S281" s="445">
        <f t="shared" si="2041"/>
        <v>9065.1665507874477</v>
      </c>
      <c r="T281" s="433"/>
      <c r="U281" s="235"/>
      <c r="V281" s="451">
        <f>(S280+V268)*V267</f>
        <v>-5.0071464771716165</v>
      </c>
      <c r="X281" s="417"/>
      <c r="Y281" s="445">
        <f t="shared" si="2042"/>
        <v>9065.1665507874477</v>
      </c>
      <c r="Z281" s="433"/>
      <c r="AA281" s="235"/>
      <c r="AB281" s="451">
        <f>(Y280+AB268)*AB267</f>
        <v>0</v>
      </c>
      <c r="AC281" s="235"/>
      <c r="AD281" s="417"/>
      <c r="AE281" s="445">
        <f t="shared" si="2043"/>
        <v>9065.1665507874477</v>
      </c>
      <c r="AF281" s="433"/>
      <c r="AG281" s="235"/>
      <c r="AH281" s="451">
        <f>(AE280+AH268)*AH267</f>
        <v>0</v>
      </c>
      <c r="AJ281" s="417"/>
      <c r="AK281" s="445">
        <f t="shared" si="2044"/>
        <v>9065.1665507874477</v>
      </c>
      <c r="AL281" s="433"/>
      <c r="AM281" s="235"/>
      <c r="AN281" s="451">
        <f>(AK280+AN268)*AN267</f>
        <v>0</v>
      </c>
      <c r="AP281" s="417"/>
      <c r="AQ281" s="445">
        <f t="shared" si="2045"/>
        <v>9065.1665507874477</v>
      </c>
      <c r="AR281" s="433"/>
      <c r="AS281" s="235"/>
      <c r="AT281" s="451">
        <f>(AQ280+AT268)*AT267</f>
        <v>0</v>
      </c>
      <c r="AV281" s="417"/>
      <c r="AW281" s="445">
        <f t="shared" si="2046"/>
        <v>9065.1665507874477</v>
      </c>
      <c r="AX281" s="433"/>
      <c r="AY281" s="235"/>
      <c r="AZ281" s="451">
        <f>(AW280+AZ268)*AZ267</f>
        <v>0</v>
      </c>
      <c r="BA281" s="235"/>
      <c r="BB281" s="417"/>
      <c r="BC281" s="445">
        <f t="shared" si="2047"/>
        <v>9065.1665507874477</v>
      </c>
      <c r="BD281" s="433"/>
      <c r="BE281" s="235"/>
      <c r="BF281" s="451">
        <f>(BC280+BF268)*BF267</f>
        <v>0</v>
      </c>
      <c r="BH281" s="417"/>
      <c r="BI281" s="445">
        <f t="shared" si="2048"/>
        <v>9065.1665507874477</v>
      </c>
      <c r="BJ281" s="433"/>
      <c r="BK281" s="235"/>
      <c r="BL281" s="451">
        <f>(BI280+BL268)*BL267</f>
        <v>0</v>
      </c>
      <c r="BN281" s="417"/>
      <c r="BO281" s="445">
        <f t="shared" si="2049"/>
        <v>9065.1665507874477</v>
      </c>
      <c r="BP281" s="433"/>
      <c r="BQ281" s="235"/>
      <c r="BR281" s="451">
        <f>(BO280+BR268)*BR267</f>
        <v>0</v>
      </c>
      <c r="BT281" s="417"/>
      <c r="BU281" s="445">
        <f t="shared" si="2050"/>
        <v>9065.1665507874477</v>
      </c>
      <c r="BV281" s="433"/>
      <c r="BW281" s="235"/>
      <c r="BX281" s="451">
        <f>(BU280+BX268)*BX267</f>
        <v>0</v>
      </c>
      <c r="BZ281" s="433"/>
      <c r="CA281" s="445">
        <f t="shared" si="2051"/>
        <v>9065.1665507874477</v>
      </c>
      <c r="CB281" s="433"/>
      <c r="CC281" s="235"/>
      <c r="CD281" s="451">
        <f>(CA280+CD268)*CD267</f>
        <v>0</v>
      </c>
      <c r="CF281" s="417"/>
      <c r="CG281" s="445">
        <f t="shared" si="2052"/>
        <v>9065.1665507874477</v>
      </c>
      <c r="CH281" s="433"/>
      <c r="CJ281" s="451">
        <f>(CG280+CJ268)*CJ267</f>
        <v>0</v>
      </c>
      <c r="CL281" s="433"/>
    </row>
    <row r="282" ht="14.25">
      <c r="A282" s="445">
        <f>-AB360</f>
        <v>0</v>
      </c>
      <c r="B282" s="433"/>
      <c r="D282" s="451">
        <f>(A281+D268)*D267</f>
        <v>-13582.704799451883</v>
      </c>
      <c r="F282" s="417"/>
      <c r="G282" s="445">
        <f t="shared" si="2039"/>
        <v>0</v>
      </c>
      <c r="H282" s="417"/>
      <c r="I282" s="235"/>
      <c r="J282" s="451">
        <f>(G281+J268)*J267</f>
        <v>-5.0150089097626394</v>
      </c>
      <c r="K282" s="235"/>
      <c r="L282" s="417"/>
      <c r="M282" s="445">
        <f t="shared" si="2040"/>
        <v>0</v>
      </c>
      <c r="N282" s="417"/>
      <c r="O282" s="235"/>
      <c r="P282" s="451">
        <f>(M281+P268)*P267</f>
        <v>-5.0150089097626394</v>
      </c>
      <c r="Q282" s="235"/>
      <c r="R282" s="417"/>
      <c r="S282" s="445">
        <f t="shared" si="2041"/>
        <v>0</v>
      </c>
      <c r="T282" s="433"/>
      <c r="U282" s="235"/>
      <c r="V282" s="451">
        <f>(S281+V268)*V267</f>
        <v>-5.0150089097626394</v>
      </c>
      <c r="X282" s="417"/>
      <c r="Y282" s="445">
        <f t="shared" si="2042"/>
        <v>0</v>
      </c>
      <c r="Z282" s="433"/>
      <c r="AA282" s="235"/>
      <c r="AB282" s="451">
        <f>(Y281+AB268)*AB267</f>
        <v>0</v>
      </c>
      <c r="AC282" s="235"/>
      <c r="AD282" s="417"/>
      <c r="AE282" s="445">
        <f t="shared" si="2043"/>
        <v>0</v>
      </c>
      <c r="AF282" s="433"/>
      <c r="AG282" s="235"/>
      <c r="AH282" s="451">
        <f>(AE281+AH268)*AH267</f>
        <v>0</v>
      </c>
      <c r="AJ282" s="417"/>
      <c r="AK282" s="445">
        <f t="shared" si="2044"/>
        <v>0</v>
      </c>
      <c r="AL282" s="433"/>
      <c r="AM282" s="235"/>
      <c r="AN282" s="451">
        <f>(AK281+AN268)*AN267</f>
        <v>0</v>
      </c>
      <c r="AP282" s="417"/>
      <c r="AQ282" s="445">
        <f t="shared" si="2045"/>
        <v>0</v>
      </c>
      <c r="AR282" s="433"/>
      <c r="AS282" s="235"/>
      <c r="AT282" s="451">
        <f>(AQ281+AT268)*AT267</f>
        <v>0</v>
      </c>
      <c r="AV282" s="417"/>
      <c r="AW282" s="445">
        <f t="shared" si="2046"/>
        <v>0</v>
      </c>
      <c r="AX282" s="433"/>
      <c r="AY282" s="235"/>
      <c r="AZ282" s="451">
        <f>(AW281+AZ268)*AZ267</f>
        <v>0</v>
      </c>
      <c r="BA282" s="235"/>
      <c r="BB282" s="417"/>
      <c r="BC282" s="445">
        <f t="shared" si="2047"/>
        <v>0</v>
      </c>
      <c r="BD282" s="433"/>
      <c r="BE282" s="235"/>
      <c r="BF282" s="451">
        <f>(BC281+BF268)*BF267</f>
        <v>0</v>
      </c>
      <c r="BH282" s="417"/>
      <c r="BI282" s="445">
        <f t="shared" si="2048"/>
        <v>0</v>
      </c>
      <c r="BJ282" s="433"/>
      <c r="BK282" s="235"/>
      <c r="BL282" s="451">
        <f>(BI281+BL268)*BL267</f>
        <v>0</v>
      </c>
      <c r="BN282" s="417"/>
      <c r="BO282" s="445">
        <f t="shared" si="2049"/>
        <v>0</v>
      </c>
      <c r="BP282" s="433"/>
      <c r="BQ282" s="235"/>
      <c r="BR282" s="451">
        <f>(BO281+BR268)*BR267</f>
        <v>0</v>
      </c>
      <c r="BT282" s="417"/>
      <c r="BU282" s="445">
        <f t="shared" si="2050"/>
        <v>0</v>
      </c>
      <c r="BV282" s="433"/>
      <c r="BW282" s="235"/>
      <c r="BX282" s="451">
        <f>(BU281+BX268)*BX267</f>
        <v>0</v>
      </c>
      <c r="BZ282" s="433"/>
      <c r="CA282" s="445">
        <f t="shared" si="2051"/>
        <v>0</v>
      </c>
      <c r="CB282" s="433"/>
      <c r="CC282" s="235"/>
      <c r="CD282" s="451">
        <f>(CA281+CD268)*CD267</f>
        <v>0</v>
      </c>
      <c r="CF282" s="417"/>
      <c r="CG282" s="445">
        <f t="shared" si="2052"/>
        <v>0</v>
      </c>
      <c r="CH282" s="433"/>
      <c r="CJ282" s="451">
        <f>(CG281+CJ268)*CJ267</f>
        <v>0</v>
      </c>
      <c r="CL282" s="433"/>
    </row>
    <row r="283" ht="14.25">
      <c r="A283" s="445">
        <f>A260+A285</f>
        <v>3515.2424818523928</v>
      </c>
      <c r="B283" s="433"/>
      <c r="D283" s="452">
        <f>(A282+D268)*D267</f>
        <v>0</v>
      </c>
      <c r="F283" s="417"/>
      <c r="G283" s="445">
        <f t="shared" si="2039"/>
        <v>3515.2424818523928</v>
      </c>
      <c r="H283" s="417"/>
      <c r="I283" s="235"/>
      <c r="J283" s="452">
        <f>(G282+J268)*J267</f>
        <v>0</v>
      </c>
      <c r="K283" s="235"/>
      <c r="L283" s="417"/>
      <c r="M283" s="445">
        <f t="shared" si="2040"/>
        <v>3515.2424818523928</v>
      </c>
      <c r="N283" s="417"/>
      <c r="O283" s="235"/>
      <c r="P283" s="452">
        <f>(M282+P268)*P267</f>
        <v>0</v>
      </c>
      <c r="Q283" s="235"/>
      <c r="R283" s="417"/>
      <c r="S283" s="445">
        <f t="shared" si="2041"/>
        <v>3515.2424818523928</v>
      </c>
      <c r="T283" s="433"/>
      <c r="U283" s="235"/>
      <c r="V283" s="452">
        <f>(S282+V268)*V267</f>
        <v>0</v>
      </c>
      <c r="X283" s="417"/>
      <c r="Y283" s="445">
        <f t="shared" si="2042"/>
        <v>3515.2424818523928</v>
      </c>
      <c r="Z283" s="433"/>
      <c r="AA283" s="235"/>
      <c r="AB283" s="452">
        <f>(Y282+AB268)*AB267</f>
        <v>0</v>
      </c>
      <c r="AC283" s="235"/>
      <c r="AD283" s="417"/>
      <c r="AE283" s="445">
        <f t="shared" si="2043"/>
        <v>3515.2424818523928</v>
      </c>
      <c r="AF283" s="433"/>
      <c r="AG283" s="235"/>
      <c r="AH283" s="452">
        <f>(AE282+AH268)*AH267</f>
        <v>0</v>
      </c>
      <c r="AJ283" s="417"/>
      <c r="AK283" s="445">
        <f t="shared" si="2044"/>
        <v>3515.2424818523928</v>
      </c>
      <c r="AL283" s="433"/>
      <c r="AM283" s="235"/>
      <c r="AN283" s="452">
        <f>(AK282+AN268)*AN267</f>
        <v>0</v>
      </c>
      <c r="AP283" s="417"/>
      <c r="AQ283" s="445">
        <f t="shared" si="2045"/>
        <v>3515.2424818523928</v>
      </c>
      <c r="AR283" s="433"/>
      <c r="AS283" s="235"/>
      <c r="AT283" s="452">
        <f>(AQ282+AT268)*AT267</f>
        <v>0</v>
      </c>
      <c r="AV283" s="417"/>
      <c r="AW283" s="445">
        <f t="shared" si="2046"/>
        <v>3515.2424818523928</v>
      </c>
      <c r="AX283" s="433"/>
      <c r="AY283" s="235"/>
      <c r="AZ283" s="452">
        <f>(AW282+AZ268)*AZ267</f>
        <v>0</v>
      </c>
      <c r="BA283" s="235"/>
      <c r="BB283" s="417"/>
      <c r="BC283" s="445">
        <f t="shared" si="2047"/>
        <v>3515.2424818523928</v>
      </c>
      <c r="BD283" s="433"/>
      <c r="BE283" s="235"/>
      <c r="BF283" s="452">
        <f>(BC282+BF268)*BF267</f>
        <v>0</v>
      </c>
      <c r="BH283" s="417"/>
      <c r="BI283" s="445">
        <f t="shared" si="2048"/>
        <v>3515.2424818523928</v>
      </c>
      <c r="BJ283" s="433"/>
      <c r="BK283" s="235"/>
      <c r="BL283" s="452">
        <f>(BI282+BL268)*BL267</f>
        <v>0</v>
      </c>
      <c r="BN283" s="417"/>
      <c r="BO283" s="445">
        <f t="shared" si="2049"/>
        <v>3515.2424818523928</v>
      </c>
      <c r="BP283" s="433"/>
      <c r="BQ283" s="235"/>
      <c r="BR283" s="452">
        <f>(BO282+BR268)*BR267</f>
        <v>0</v>
      </c>
      <c r="BT283" s="417"/>
      <c r="BU283" s="445">
        <f t="shared" si="2050"/>
        <v>3515.2424818523928</v>
      </c>
      <c r="BV283" s="433"/>
      <c r="BW283" s="235"/>
      <c r="BX283" s="452">
        <f>(BU282+BX268)*BX267</f>
        <v>0</v>
      </c>
      <c r="BZ283" s="433"/>
      <c r="CA283" s="445">
        <f t="shared" si="2051"/>
        <v>3515.2424818523928</v>
      </c>
      <c r="CB283" s="433"/>
      <c r="CC283" s="235"/>
      <c r="CD283" s="452">
        <f>(CA282+CD268)*CD267</f>
        <v>0</v>
      </c>
      <c r="CF283" s="417"/>
      <c r="CG283" s="445">
        <f t="shared" si="2052"/>
        <v>3515.2424818523928</v>
      </c>
      <c r="CH283" s="433"/>
      <c r="CJ283" s="452">
        <f>(CG282+CJ268)*CJ267</f>
        <v>0</v>
      </c>
      <c r="CL283" s="433"/>
    </row>
    <row r="284" ht="14.25">
      <c r="A284" s="445"/>
      <c r="B284" s="433"/>
      <c r="C284" s="417"/>
      <c r="D284" s="486">
        <f>D300+(2*D285)+D283+D260</f>
        <v>3516.6387405973974</v>
      </c>
      <c r="E284" s="417"/>
      <c r="F284" s="417"/>
      <c r="G284" s="417"/>
      <c r="H284" s="433"/>
      <c r="I284" s="417"/>
      <c r="J284" s="486">
        <f>J300+(2*J285)+J283+J260</f>
        <v>-0.3520794380959148</v>
      </c>
      <c r="K284" s="235"/>
      <c r="L284" s="417"/>
      <c r="M284" s="417"/>
      <c r="N284" s="417"/>
      <c r="O284" s="417"/>
      <c r="P284" s="486">
        <f>P300+(2*P285)+P283+P260</f>
        <v>-1.9418083174433489</v>
      </c>
      <c r="Q284" s="235"/>
      <c r="R284" s="433"/>
      <c r="S284" s="235"/>
      <c r="T284" s="235"/>
      <c r="U284" s="417"/>
      <c r="V284" s="486">
        <f>V300+(2*V285)+V283+V260</f>
        <v>0.89762901053453759</v>
      </c>
      <c r="X284" s="417"/>
      <c r="Y284" s="417"/>
      <c r="Z284" s="433"/>
      <c r="AA284" s="417"/>
      <c r="AB284" s="486">
        <f>AB300+(2*AB285)+AB283+AB260</f>
        <v>0</v>
      </c>
      <c r="AC284" s="235"/>
      <c r="AD284" s="433"/>
      <c r="AE284" s="235"/>
      <c r="AF284" s="235"/>
      <c r="AG284" s="417"/>
      <c r="AH284" s="486">
        <f>AH300+(2*AH285)+AH283+AH260</f>
        <v>0</v>
      </c>
      <c r="AJ284" s="417"/>
      <c r="AK284" s="417"/>
      <c r="AL284" s="433"/>
      <c r="AM284" s="417"/>
      <c r="AN284" s="486">
        <f>AN300+(2*AN285)+AN283+AN260</f>
        <v>0</v>
      </c>
      <c r="AP284" s="417"/>
      <c r="AQ284" s="417"/>
      <c r="AR284" s="433"/>
      <c r="AS284" s="417"/>
      <c r="AT284" s="486">
        <f>AT300+(2*AT285)+AT283+AT260</f>
        <v>0</v>
      </c>
      <c r="AV284" s="417"/>
      <c r="AW284" s="417"/>
      <c r="AX284" s="433"/>
      <c r="AY284" s="417"/>
      <c r="AZ284" s="486">
        <f>AZ300+(2*AZ285)+AZ283+AZ260</f>
        <v>0</v>
      </c>
      <c r="BA284" s="235"/>
      <c r="BB284" s="433"/>
      <c r="BC284" s="235"/>
      <c r="BD284" s="235"/>
      <c r="BE284" s="417"/>
      <c r="BF284" s="486">
        <f>BF300+(2*BF285)+BF283+BF260</f>
        <v>0</v>
      </c>
      <c r="BH284" s="417"/>
      <c r="BI284" s="417"/>
      <c r="BJ284" s="433"/>
      <c r="BK284" s="417"/>
      <c r="BL284" s="486">
        <f>BL300+(2*BL285)+BL283+BL260</f>
        <v>0</v>
      </c>
      <c r="BN284" s="417"/>
      <c r="BO284" s="417"/>
      <c r="BP284" s="433"/>
      <c r="BQ284" s="417"/>
      <c r="BR284" s="486">
        <f>BR300+(2*BR285)+BR283+BR260</f>
        <v>0</v>
      </c>
      <c r="BT284" s="417"/>
      <c r="BU284" s="417"/>
      <c r="BV284" s="433"/>
      <c r="BW284" s="417"/>
      <c r="BX284" s="486">
        <f>BX300+(2*BX285)+BX283+BX260</f>
        <v>0</v>
      </c>
      <c r="BZ284" s="433"/>
      <c r="CA284" s="417"/>
      <c r="CB284" s="433"/>
      <c r="CC284" s="417"/>
      <c r="CD284" s="486">
        <f>CD300+(2*CD285)+CD283+CD260</f>
        <v>0</v>
      </c>
      <c r="CF284" s="417"/>
      <c r="CG284" s="417"/>
      <c r="CH284" s="433"/>
      <c r="CI284" s="417"/>
      <c r="CJ284" s="486">
        <f>CJ300+(2*CJ285)+CJ283+CJ260</f>
        <v>0</v>
      </c>
      <c r="CL284" s="433"/>
    </row>
    <row r="285" ht="14.25">
      <c r="A285" s="445">
        <f t="shared" ref="A285:A299" si="2053">SUM(D285:CY285)</f>
        <v>0</v>
      </c>
      <c r="B285" s="433"/>
      <c r="C285" s="417"/>
      <c r="D285" s="518">
        <f>(D302+D283+D260)*D301</f>
        <v>0</v>
      </c>
      <c r="E285" s="417"/>
      <c r="F285" s="417"/>
      <c r="G285" s="417"/>
      <c r="H285" s="433"/>
      <c r="I285" s="417"/>
      <c r="J285" s="519">
        <f>(J302+J283+J260)*J301</f>
        <v>0</v>
      </c>
      <c r="K285" s="235"/>
      <c r="L285" s="417"/>
      <c r="M285" s="417"/>
      <c r="N285" s="417"/>
      <c r="O285" s="417"/>
      <c r="P285" s="520">
        <f>(P302+P283+P260)*P301</f>
        <v>0</v>
      </c>
      <c r="Q285" s="235"/>
      <c r="R285" s="433"/>
      <c r="S285" s="235"/>
      <c r="U285" s="417"/>
      <c r="V285" s="521">
        <f>(V302+V283+V260)*V301</f>
        <v>0</v>
      </c>
      <c r="X285" s="417"/>
      <c r="Y285" s="417"/>
      <c r="Z285" s="433"/>
      <c r="AA285" s="417"/>
      <c r="AB285" s="520">
        <f>(AB302+AB283+AB260)*AB301</f>
        <v>0</v>
      </c>
      <c r="AC285" s="235"/>
      <c r="AD285" s="433"/>
      <c r="AE285" s="235"/>
      <c r="AG285" s="417"/>
      <c r="AH285" s="521">
        <f>(AH302+AH283+AH260)*AH301</f>
        <v>0</v>
      </c>
      <c r="AJ285" s="417"/>
      <c r="AK285" s="417"/>
      <c r="AL285" s="433"/>
      <c r="AM285" s="417"/>
      <c r="AN285" s="521">
        <f>(AN302+AN283+AN260)*AN301</f>
        <v>0</v>
      </c>
      <c r="AP285" s="417"/>
      <c r="AQ285" s="417"/>
      <c r="AR285" s="433"/>
      <c r="AS285" s="417"/>
      <c r="AT285" s="521">
        <f>(AT302+AT283+AT260)*AT301</f>
        <v>0</v>
      </c>
      <c r="AV285" s="417"/>
      <c r="AW285" s="417"/>
      <c r="AX285" s="433"/>
      <c r="AY285" s="417"/>
      <c r="AZ285" s="520">
        <f>(AZ302+AZ283+AZ260)*AZ301</f>
        <v>0</v>
      </c>
      <c r="BA285" s="235"/>
      <c r="BB285" s="433"/>
      <c r="BC285" s="235"/>
      <c r="BE285" s="417"/>
      <c r="BF285" s="521">
        <f>(BF302+BF283+BF260)*BF301</f>
        <v>0</v>
      </c>
      <c r="BH285" s="417"/>
      <c r="BI285" s="417"/>
      <c r="BJ285" s="433"/>
      <c r="BK285" s="417"/>
      <c r="BL285" s="521">
        <f>(BL302+BL283+BL260)*BL301</f>
        <v>0</v>
      </c>
      <c r="BN285" s="417"/>
      <c r="BO285" s="417"/>
      <c r="BP285" s="433"/>
      <c r="BQ285" s="417"/>
      <c r="BR285" s="521">
        <f>(BR302+BR283+BR260)*BR301</f>
        <v>0</v>
      </c>
      <c r="BT285" s="417"/>
      <c r="BU285" s="417"/>
      <c r="BV285" s="433"/>
      <c r="BW285" s="417"/>
      <c r="BX285" s="521">
        <f>(BX302+BX283+BX260)*BX301</f>
        <v>0</v>
      </c>
      <c r="BZ285" s="433"/>
      <c r="CA285" s="417"/>
      <c r="CB285" s="433"/>
      <c r="CC285" s="417"/>
      <c r="CD285" s="521">
        <f>(CD302+CD283+CD260)*CD301</f>
        <v>0</v>
      </c>
      <c r="CF285" s="417"/>
      <c r="CG285" s="417"/>
      <c r="CH285" s="433"/>
      <c r="CI285" s="417"/>
      <c r="CJ285" s="521">
        <f>(CJ302+CJ283+CJ260)*CJ301</f>
        <v>0</v>
      </c>
      <c r="CL285" s="433"/>
    </row>
    <row r="286" ht="14.25">
      <c r="A286" s="445">
        <f t="shared" si="2053"/>
        <v>0</v>
      </c>
      <c r="B286" s="433"/>
      <c r="C286" s="417"/>
      <c r="D286" s="522">
        <f>(D302+D282+D259)*D301</f>
        <v>0</v>
      </c>
      <c r="E286" s="417"/>
      <c r="F286" s="417"/>
      <c r="G286" s="417"/>
      <c r="H286" s="433"/>
      <c r="I286" s="417"/>
      <c r="J286" s="523">
        <f>(J302+J282+J259)*J301</f>
        <v>0</v>
      </c>
      <c r="K286" s="235"/>
      <c r="L286" s="417"/>
      <c r="M286" s="417"/>
      <c r="N286" s="417"/>
      <c r="O286" s="417"/>
      <c r="P286" s="451">
        <f>(P302+P282+P259)*P301</f>
        <v>0</v>
      </c>
      <c r="Q286" s="235"/>
      <c r="R286" s="433"/>
      <c r="S286" s="235"/>
      <c r="U286" s="417"/>
      <c r="V286" s="524">
        <f>(V302+V282+V259)*V301</f>
        <v>0</v>
      </c>
      <c r="X286" s="417"/>
      <c r="Y286" s="417"/>
      <c r="Z286" s="433"/>
      <c r="AA286" s="417"/>
      <c r="AB286" s="451">
        <f>(AB302+AB282+AB259)*AB301</f>
        <v>0</v>
      </c>
      <c r="AC286" s="235"/>
      <c r="AD286" s="433"/>
      <c r="AE286" s="235"/>
      <c r="AG286" s="417"/>
      <c r="AH286" s="524">
        <f>(AH302+AH282+AH259)*AH301</f>
        <v>0</v>
      </c>
      <c r="AJ286" s="417"/>
      <c r="AK286" s="417"/>
      <c r="AL286" s="433"/>
      <c r="AM286" s="417"/>
      <c r="AN286" s="524">
        <f>(AN302+AN282+AN259)*AN301</f>
        <v>0</v>
      </c>
      <c r="AP286" s="417"/>
      <c r="AQ286" s="417"/>
      <c r="AR286" s="433"/>
      <c r="AS286" s="417"/>
      <c r="AT286" s="524">
        <f>(AT302+AT282+AT259)*AT301</f>
        <v>0</v>
      </c>
      <c r="AV286" s="417"/>
      <c r="AW286" s="417"/>
      <c r="AX286" s="433"/>
      <c r="AY286" s="417"/>
      <c r="AZ286" s="451">
        <f>(AZ302+AZ282+AZ259)*AZ301</f>
        <v>0</v>
      </c>
      <c r="BA286" s="235"/>
      <c r="BB286" s="433"/>
      <c r="BC286" s="235"/>
      <c r="BE286" s="417"/>
      <c r="BF286" s="524">
        <f>(BF302+BF282+BF259)*BF301</f>
        <v>0</v>
      </c>
      <c r="BH286" s="417"/>
      <c r="BI286" s="417"/>
      <c r="BJ286" s="433"/>
      <c r="BK286" s="417"/>
      <c r="BL286" s="524">
        <f>(BL302+BL282+BL259)*BL301</f>
        <v>0</v>
      </c>
      <c r="BN286" s="417"/>
      <c r="BO286" s="417"/>
      <c r="BP286" s="433"/>
      <c r="BQ286" s="417"/>
      <c r="BR286" s="524">
        <f>(BR302+BR282+BR259)*BR301</f>
        <v>0</v>
      </c>
      <c r="BT286" s="417"/>
      <c r="BU286" s="417"/>
      <c r="BV286" s="433"/>
      <c r="BW286" s="417"/>
      <c r="BX286" s="524">
        <f>(BX302+BX282+BX259)*BX301</f>
        <v>0</v>
      </c>
      <c r="BZ286" s="433"/>
      <c r="CA286" s="417"/>
      <c r="CB286" s="433"/>
      <c r="CC286" s="417"/>
      <c r="CD286" s="524">
        <f>(CD302+CD282+CD259)*CD301</f>
        <v>0</v>
      </c>
      <c r="CF286" s="417"/>
      <c r="CG286" s="417"/>
      <c r="CH286" s="433"/>
      <c r="CI286" s="417"/>
      <c r="CJ286" s="524">
        <f>(CJ302+CJ282+CJ259)*CJ301</f>
        <v>0</v>
      </c>
      <c r="CL286" s="433"/>
    </row>
    <row r="287" ht="14.25">
      <c r="A287" s="445">
        <f t="shared" si="2053"/>
        <v>0</v>
      </c>
      <c r="B287" s="433"/>
      <c r="C287" s="417"/>
      <c r="D287" s="522">
        <f>(D302+D281+D258)*D301</f>
        <v>0</v>
      </c>
      <c r="E287" s="417"/>
      <c r="F287" s="417"/>
      <c r="G287" s="417"/>
      <c r="H287" s="433"/>
      <c r="I287" s="417"/>
      <c r="J287" s="523">
        <f>(J302+J281+J258)*J301</f>
        <v>0</v>
      </c>
      <c r="K287" s="235"/>
      <c r="L287" s="417"/>
      <c r="M287" s="417"/>
      <c r="N287" s="417"/>
      <c r="O287" s="417"/>
      <c r="P287" s="451">
        <f>(P302+P281+P258)*P301</f>
        <v>0</v>
      </c>
      <c r="Q287" s="235"/>
      <c r="R287" s="433"/>
      <c r="S287" s="235"/>
      <c r="U287" s="417"/>
      <c r="V287" s="524">
        <f>(V302+V281+V258)*V301</f>
        <v>0</v>
      </c>
      <c r="X287" s="417"/>
      <c r="Y287" s="417"/>
      <c r="Z287" s="433"/>
      <c r="AA287" s="417"/>
      <c r="AB287" s="451">
        <f>(AB302+AB281+AB258)*AB301</f>
        <v>0</v>
      </c>
      <c r="AC287" s="235"/>
      <c r="AD287" s="433"/>
      <c r="AE287" s="235"/>
      <c r="AG287" s="417"/>
      <c r="AH287" s="524">
        <f>(AH302+AH281+AH258)*AH301</f>
        <v>0</v>
      </c>
      <c r="AJ287" s="417"/>
      <c r="AK287" s="417"/>
      <c r="AL287" s="433"/>
      <c r="AM287" s="417"/>
      <c r="AN287" s="524">
        <f>(AN302+AN281+AN258)*AN301</f>
        <v>0</v>
      </c>
      <c r="AP287" s="417"/>
      <c r="AQ287" s="417"/>
      <c r="AR287" s="433"/>
      <c r="AS287" s="417"/>
      <c r="AT287" s="524">
        <f>(AT302+AT281+AT258)*AT301</f>
        <v>0</v>
      </c>
      <c r="AV287" s="417"/>
      <c r="AW287" s="417"/>
      <c r="AX287" s="433"/>
      <c r="AY287" s="417"/>
      <c r="AZ287" s="451">
        <f>(AZ302+AZ281+AZ258)*AZ301</f>
        <v>0</v>
      </c>
      <c r="BA287" s="235"/>
      <c r="BB287" s="433"/>
      <c r="BC287" s="235"/>
      <c r="BE287" s="417"/>
      <c r="BF287" s="524">
        <f>(BF302+BF281+BF258)*BF301</f>
        <v>0</v>
      </c>
      <c r="BH287" s="417"/>
      <c r="BI287" s="417"/>
      <c r="BJ287" s="433"/>
      <c r="BK287" s="417"/>
      <c r="BL287" s="524">
        <f>(BL302+BL281+BL258)*BL301</f>
        <v>0</v>
      </c>
      <c r="BN287" s="417"/>
      <c r="BO287" s="417"/>
      <c r="BP287" s="433"/>
      <c r="BQ287" s="417"/>
      <c r="BR287" s="524">
        <f>(BR302+BR281+BR258)*BR301</f>
        <v>0</v>
      </c>
      <c r="BT287" s="417"/>
      <c r="BU287" s="417"/>
      <c r="BV287" s="433"/>
      <c r="BW287" s="417"/>
      <c r="BX287" s="524">
        <f>(BX302+BX281+BX258)*BX301</f>
        <v>0</v>
      </c>
      <c r="BZ287" s="433"/>
      <c r="CA287" s="417"/>
      <c r="CB287" s="433"/>
      <c r="CC287" s="417"/>
      <c r="CD287" s="524">
        <f>(CD302+CD281+CD258)*CD301</f>
        <v>0</v>
      </c>
      <c r="CF287" s="417"/>
      <c r="CG287" s="417"/>
      <c r="CH287" s="433"/>
      <c r="CI287" s="417"/>
      <c r="CJ287" s="524">
        <f>(CJ302+CJ281+CJ258)*CJ301</f>
        <v>0</v>
      </c>
      <c r="CL287" s="433"/>
    </row>
    <row r="288" ht="14.25">
      <c r="A288" s="445">
        <f t="shared" si="2053"/>
        <v>0</v>
      </c>
      <c r="B288" s="433"/>
      <c r="C288" s="417"/>
      <c r="D288" s="522">
        <f>(D302+D280+D257)*D301</f>
        <v>0</v>
      </c>
      <c r="E288" s="417"/>
      <c r="F288" s="417"/>
      <c r="G288" s="417"/>
      <c r="H288" s="433"/>
      <c r="I288" s="417"/>
      <c r="J288" s="523">
        <f>(J302+J280+J257)*J301</f>
        <v>0</v>
      </c>
      <c r="K288" s="235"/>
      <c r="L288" s="417"/>
      <c r="M288" s="417"/>
      <c r="N288" s="417"/>
      <c r="O288" s="417"/>
      <c r="P288" s="451">
        <f>(P302+P280+P257)*P301</f>
        <v>0</v>
      </c>
      <c r="Q288" s="235"/>
      <c r="R288" s="433"/>
      <c r="S288" s="235"/>
      <c r="U288" s="417"/>
      <c r="V288" s="524">
        <f>(V302+V280+V257)*V301</f>
        <v>0</v>
      </c>
      <c r="X288" s="417"/>
      <c r="Y288" s="417"/>
      <c r="Z288" s="433"/>
      <c r="AA288" s="417"/>
      <c r="AB288" s="451">
        <f>(AB302+AB280+AB257)*AB301</f>
        <v>0</v>
      </c>
      <c r="AC288" s="235"/>
      <c r="AD288" s="433"/>
      <c r="AE288" s="235"/>
      <c r="AG288" s="417"/>
      <c r="AH288" s="524">
        <f>(AH302+AH280+AH257)*AH301</f>
        <v>0</v>
      </c>
      <c r="AJ288" s="417"/>
      <c r="AK288" s="417"/>
      <c r="AL288" s="433"/>
      <c r="AM288" s="417"/>
      <c r="AN288" s="524">
        <f>(AN302+AN280+AN257)*AN301</f>
        <v>0</v>
      </c>
      <c r="AP288" s="417"/>
      <c r="AQ288" s="417"/>
      <c r="AR288" s="433"/>
      <c r="AS288" s="417"/>
      <c r="AT288" s="524">
        <f>(AT302+AT280+AT257)*AT301</f>
        <v>0</v>
      </c>
      <c r="AV288" s="417"/>
      <c r="AW288" s="417"/>
      <c r="AX288" s="433"/>
      <c r="AY288" s="417"/>
      <c r="AZ288" s="451">
        <f>(AZ302+AZ280+AZ257)*AZ301</f>
        <v>0</v>
      </c>
      <c r="BA288" s="235"/>
      <c r="BB288" s="433"/>
      <c r="BC288" s="235"/>
      <c r="BE288" s="417"/>
      <c r="BF288" s="524">
        <f>(BF302+BF280+BF257)*BF301</f>
        <v>0</v>
      </c>
      <c r="BH288" s="417"/>
      <c r="BI288" s="417"/>
      <c r="BJ288" s="433"/>
      <c r="BK288" s="417"/>
      <c r="BL288" s="524">
        <f>(BL302+BL280+BL257)*BL301</f>
        <v>0</v>
      </c>
      <c r="BN288" s="417"/>
      <c r="BO288" s="417"/>
      <c r="BP288" s="433"/>
      <c r="BQ288" s="417"/>
      <c r="BR288" s="524">
        <f>(BR302+BR280+BR257)*BR301</f>
        <v>0</v>
      </c>
      <c r="BT288" s="417"/>
      <c r="BU288" s="417"/>
      <c r="BV288" s="433"/>
      <c r="BW288" s="417"/>
      <c r="BX288" s="524">
        <f>(BX302+BX280+BX257)*BX301</f>
        <v>0</v>
      </c>
      <c r="BZ288" s="433"/>
      <c r="CA288" s="417"/>
      <c r="CB288" s="433"/>
      <c r="CC288" s="417"/>
      <c r="CD288" s="524">
        <f>(CD302+CD280+CD257)*CD301</f>
        <v>0</v>
      </c>
      <c r="CF288" s="417"/>
      <c r="CG288" s="417"/>
      <c r="CH288" s="433"/>
      <c r="CI288" s="417"/>
      <c r="CJ288" s="524">
        <f>(CJ302+CJ280+CJ257)*CJ301</f>
        <v>0</v>
      </c>
      <c r="CL288" s="433"/>
    </row>
    <row r="289" ht="14.25">
      <c r="A289" s="445">
        <f t="shared" si="2053"/>
        <v>0</v>
      </c>
      <c r="B289" s="433"/>
      <c r="C289" s="417"/>
      <c r="D289" s="522">
        <f>(D302+D279+D256)*D301</f>
        <v>0</v>
      </c>
      <c r="E289" s="417"/>
      <c r="F289" s="417"/>
      <c r="G289" s="417"/>
      <c r="H289" s="433"/>
      <c r="I289" s="417"/>
      <c r="J289" s="523">
        <f>(J302+J279+J256)*J301</f>
        <v>0</v>
      </c>
      <c r="K289" s="235"/>
      <c r="L289" s="417"/>
      <c r="M289" s="417"/>
      <c r="N289" s="417"/>
      <c r="O289" s="417"/>
      <c r="P289" s="451">
        <f>(P302+P279+P256)*P301</f>
        <v>0</v>
      </c>
      <c r="Q289" s="235"/>
      <c r="R289" s="433"/>
      <c r="S289" s="235"/>
      <c r="U289" s="417"/>
      <c r="V289" s="524">
        <f>(V302+V279+V256)*V301</f>
        <v>0</v>
      </c>
      <c r="X289" s="417"/>
      <c r="Y289" s="417"/>
      <c r="Z289" s="433"/>
      <c r="AA289" s="417"/>
      <c r="AB289" s="451">
        <f>(AB302+AB279+AB256)*AB301</f>
        <v>0</v>
      </c>
      <c r="AC289" s="235"/>
      <c r="AD289" s="433"/>
      <c r="AE289" s="235"/>
      <c r="AG289" s="417"/>
      <c r="AH289" s="524">
        <f>(AH302+AH279+AH256)*AH301</f>
        <v>0</v>
      </c>
      <c r="AJ289" s="417"/>
      <c r="AK289" s="417"/>
      <c r="AL289" s="433"/>
      <c r="AM289" s="417"/>
      <c r="AN289" s="524">
        <f>(AN302+AN279+AN256)*AN301</f>
        <v>0</v>
      </c>
      <c r="AP289" s="417"/>
      <c r="AQ289" s="417"/>
      <c r="AR289" s="433"/>
      <c r="AS289" s="417"/>
      <c r="AT289" s="524">
        <f>(AT302+AT279+AT256)*AT301</f>
        <v>0</v>
      </c>
      <c r="AV289" s="417"/>
      <c r="AW289" s="417"/>
      <c r="AX289" s="433"/>
      <c r="AY289" s="417"/>
      <c r="AZ289" s="451">
        <f>(AZ302+AZ279+AZ256)*AZ301</f>
        <v>0</v>
      </c>
      <c r="BA289" s="235"/>
      <c r="BB289" s="433"/>
      <c r="BC289" s="235"/>
      <c r="BE289" s="417"/>
      <c r="BF289" s="524">
        <f>(BF302+BF279+BF256)*BF301</f>
        <v>0</v>
      </c>
      <c r="BH289" s="417"/>
      <c r="BI289" s="417"/>
      <c r="BJ289" s="433"/>
      <c r="BK289" s="417"/>
      <c r="BL289" s="524">
        <f>(BL302+BL279+BL256)*BL301</f>
        <v>0</v>
      </c>
      <c r="BN289" s="417"/>
      <c r="BO289" s="417"/>
      <c r="BP289" s="433"/>
      <c r="BQ289" s="417"/>
      <c r="BR289" s="524">
        <f>(BR302+BR279+BR256)*BR301</f>
        <v>0</v>
      </c>
      <c r="BT289" s="417"/>
      <c r="BU289" s="417"/>
      <c r="BV289" s="433"/>
      <c r="BW289" s="417"/>
      <c r="BX289" s="524">
        <f>(BX302+BX279+BX256)*BX301</f>
        <v>0</v>
      </c>
      <c r="BZ289" s="433"/>
      <c r="CA289" s="417"/>
      <c r="CB289" s="433"/>
      <c r="CC289" s="417"/>
      <c r="CD289" s="524">
        <f>(CD302+CD279+CD256)*CD301</f>
        <v>0</v>
      </c>
      <c r="CF289" s="417"/>
      <c r="CG289" s="417"/>
      <c r="CH289" s="433"/>
      <c r="CI289" s="417"/>
      <c r="CJ289" s="524">
        <f>(CJ302+CJ279+CJ256)*CJ301</f>
        <v>0</v>
      </c>
      <c r="CL289" s="433"/>
    </row>
    <row r="290" ht="14.25">
      <c r="A290" s="445">
        <f t="shared" si="2053"/>
        <v>0</v>
      </c>
      <c r="B290" s="433"/>
      <c r="C290" s="417"/>
      <c r="D290" s="522">
        <f>(D302+D278+D255)*D301</f>
        <v>0</v>
      </c>
      <c r="E290" s="417"/>
      <c r="F290" s="417"/>
      <c r="G290" s="417"/>
      <c r="H290" s="433"/>
      <c r="I290" s="417"/>
      <c r="J290" s="523">
        <f>(J302+J278+J255)*J301</f>
        <v>0</v>
      </c>
      <c r="K290" s="235"/>
      <c r="L290" s="417"/>
      <c r="M290" s="417"/>
      <c r="N290" s="417"/>
      <c r="O290" s="417"/>
      <c r="P290" s="451">
        <f>(P302+P278+P255)*P301</f>
        <v>0</v>
      </c>
      <c r="Q290" s="235"/>
      <c r="R290" s="433"/>
      <c r="S290" s="235"/>
      <c r="U290" s="417"/>
      <c r="V290" s="524">
        <f>(V302+V278+V255)*V301</f>
        <v>0</v>
      </c>
      <c r="X290" s="417"/>
      <c r="Y290" s="417"/>
      <c r="Z290" s="433"/>
      <c r="AA290" s="417"/>
      <c r="AB290" s="451">
        <f>(AB302+AB278+AB255)*AB301</f>
        <v>0</v>
      </c>
      <c r="AC290" s="235"/>
      <c r="AD290" s="433"/>
      <c r="AE290" s="235"/>
      <c r="AG290" s="417"/>
      <c r="AH290" s="524">
        <f>(AH302+AH278+AH255)*AH301</f>
        <v>0</v>
      </c>
      <c r="AJ290" s="417"/>
      <c r="AK290" s="417"/>
      <c r="AL290" s="433"/>
      <c r="AM290" s="417"/>
      <c r="AN290" s="524">
        <f>(AN302+AN278+AN255)*AN301</f>
        <v>0</v>
      </c>
      <c r="AP290" s="417"/>
      <c r="AQ290" s="417"/>
      <c r="AR290" s="433"/>
      <c r="AS290" s="417"/>
      <c r="AT290" s="524">
        <f>(AT302+AT278+AT255)*AT301</f>
        <v>0</v>
      </c>
      <c r="AV290" s="417"/>
      <c r="AW290" s="417"/>
      <c r="AX290" s="433"/>
      <c r="AY290" s="417"/>
      <c r="AZ290" s="451">
        <f>(AZ302+AZ278+AZ255)*AZ301</f>
        <v>0</v>
      </c>
      <c r="BA290" s="235"/>
      <c r="BB290" s="433"/>
      <c r="BC290" s="235"/>
      <c r="BE290" s="417"/>
      <c r="BF290" s="524">
        <f>(BF302+BF278+BF255)*BF301</f>
        <v>0</v>
      </c>
      <c r="BH290" s="417"/>
      <c r="BI290" s="417"/>
      <c r="BJ290" s="433"/>
      <c r="BK290" s="417"/>
      <c r="BL290" s="524">
        <f>(BL302+BL278+BL255)*BL301</f>
        <v>0</v>
      </c>
      <c r="BN290" s="417"/>
      <c r="BO290" s="417"/>
      <c r="BP290" s="433"/>
      <c r="BQ290" s="417"/>
      <c r="BR290" s="524">
        <f>(BR302+BR278+BR255)*BR301</f>
        <v>0</v>
      </c>
      <c r="BT290" s="417"/>
      <c r="BU290" s="417"/>
      <c r="BV290" s="433"/>
      <c r="BW290" s="417"/>
      <c r="BX290" s="524">
        <f>(BX302+BX278+BX255)*BX301</f>
        <v>0</v>
      </c>
      <c r="BZ290" s="433"/>
      <c r="CA290" s="417"/>
      <c r="CB290" s="433"/>
      <c r="CC290" s="417"/>
      <c r="CD290" s="524">
        <f>(CD302+CD278+CD255)*CD301</f>
        <v>0</v>
      </c>
      <c r="CF290" s="417"/>
      <c r="CG290" s="417"/>
      <c r="CH290" s="433"/>
      <c r="CI290" s="417"/>
      <c r="CJ290" s="524">
        <f>(CJ302+CJ278+CJ255)*CJ301</f>
        <v>0</v>
      </c>
      <c r="CL290" s="433"/>
    </row>
    <row r="291" ht="14.25">
      <c r="A291" s="445">
        <f t="shared" si="2053"/>
        <v>0</v>
      </c>
      <c r="B291" s="433"/>
      <c r="C291" s="417"/>
      <c r="D291" s="522">
        <f>(D302+D277+D254)*D301</f>
        <v>0</v>
      </c>
      <c r="E291" s="417"/>
      <c r="F291" s="417"/>
      <c r="G291" s="417"/>
      <c r="H291" s="433"/>
      <c r="I291" s="417"/>
      <c r="J291" s="523">
        <f>(J302+J277+J254)*J301</f>
        <v>0</v>
      </c>
      <c r="K291" s="235"/>
      <c r="L291" s="417"/>
      <c r="M291" s="417"/>
      <c r="N291" s="417"/>
      <c r="O291" s="417"/>
      <c r="P291" s="451">
        <f>(P302+P277+P254)*P301</f>
        <v>0</v>
      </c>
      <c r="Q291" s="235"/>
      <c r="R291" s="433"/>
      <c r="S291" s="235"/>
      <c r="U291" s="417"/>
      <c r="V291" s="524">
        <f>(V302+V277+V254)*V301</f>
        <v>0</v>
      </c>
      <c r="X291" s="417"/>
      <c r="Y291" s="417"/>
      <c r="Z291" s="433"/>
      <c r="AA291" s="417"/>
      <c r="AB291" s="451">
        <f>(AB302+AB277+AB254)*AB301</f>
        <v>0</v>
      </c>
      <c r="AC291" s="235"/>
      <c r="AD291" s="433"/>
      <c r="AE291" s="235"/>
      <c r="AG291" s="417"/>
      <c r="AH291" s="524">
        <f>(AH302+AH277+AH254)*AH301</f>
        <v>0</v>
      </c>
      <c r="AJ291" s="417"/>
      <c r="AK291" s="417"/>
      <c r="AL291" s="433"/>
      <c r="AM291" s="417"/>
      <c r="AN291" s="524">
        <f>(AN302+AN277+AN254)*AN301</f>
        <v>0</v>
      </c>
      <c r="AP291" s="417"/>
      <c r="AQ291" s="417"/>
      <c r="AR291" s="433"/>
      <c r="AS291" s="417"/>
      <c r="AT291" s="524">
        <f>(AT302+AT277+AT254)*AT301</f>
        <v>0</v>
      </c>
      <c r="AV291" s="417"/>
      <c r="AW291" s="417"/>
      <c r="AX291" s="433"/>
      <c r="AY291" s="417"/>
      <c r="AZ291" s="451">
        <f>(AZ302+AZ277+AZ254)*AZ301</f>
        <v>0</v>
      </c>
      <c r="BA291" s="235"/>
      <c r="BB291" s="433"/>
      <c r="BC291" s="235"/>
      <c r="BE291" s="417"/>
      <c r="BF291" s="524">
        <f>(BF302+BF277+BF254)*BF301</f>
        <v>0</v>
      </c>
      <c r="BH291" s="417"/>
      <c r="BI291" s="417"/>
      <c r="BJ291" s="433"/>
      <c r="BK291" s="417"/>
      <c r="BL291" s="524">
        <f>(BL302+BL277+BL254)*BL301</f>
        <v>0</v>
      </c>
      <c r="BN291" s="417"/>
      <c r="BO291" s="417"/>
      <c r="BP291" s="433"/>
      <c r="BQ291" s="417"/>
      <c r="BR291" s="524">
        <f>(BR302+BR277+BR254)*BR301</f>
        <v>0</v>
      </c>
      <c r="BT291" s="417"/>
      <c r="BU291" s="417"/>
      <c r="BV291" s="433"/>
      <c r="BW291" s="417"/>
      <c r="BX291" s="524">
        <f>(BX302+BX277+BX254)*BX301</f>
        <v>0</v>
      </c>
      <c r="BZ291" s="433"/>
      <c r="CA291" s="417"/>
      <c r="CB291" s="433"/>
      <c r="CC291" s="417"/>
      <c r="CD291" s="524">
        <f>(CD302+CD277+CD254)*CD301</f>
        <v>0</v>
      </c>
      <c r="CF291" s="417"/>
      <c r="CG291" s="417"/>
      <c r="CH291" s="433"/>
      <c r="CI291" s="417"/>
      <c r="CJ291" s="524">
        <f>(CJ302+CJ277+CJ254)*CJ301</f>
        <v>0</v>
      </c>
      <c r="CL291" s="433"/>
    </row>
    <row r="292" ht="14.25">
      <c r="A292" s="445">
        <f t="shared" si="2053"/>
        <v>0</v>
      </c>
      <c r="B292" s="433"/>
      <c r="C292" s="417"/>
      <c r="D292" s="525">
        <f>(D302+D276+D253)*D301</f>
        <v>0</v>
      </c>
      <c r="E292" s="417"/>
      <c r="F292" s="417"/>
      <c r="G292" s="417"/>
      <c r="H292" s="433"/>
      <c r="I292" s="417"/>
      <c r="J292" s="526">
        <f>(J302+J276+J253)*J301</f>
        <v>0</v>
      </c>
      <c r="K292" s="235"/>
      <c r="L292" s="417"/>
      <c r="M292" s="417"/>
      <c r="N292" s="417"/>
      <c r="O292" s="417"/>
      <c r="P292" s="527">
        <f>(P302+P276+P253)*P301</f>
        <v>0</v>
      </c>
      <c r="Q292" s="235"/>
      <c r="R292" s="433"/>
      <c r="S292" s="235"/>
      <c r="U292" s="417"/>
      <c r="V292" s="528">
        <f>(V302+V276+V253)*V301</f>
        <v>0</v>
      </c>
      <c r="X292" s="417"/>
      <c r="Y292" s="417"/>
      <c r="Z292" s="433"/>
      <c r="AA292" s="417"/>
      <c r="AB292" s="527">
        <f>(AB302+AB276+AB253)*AB301</f>
        <v>0</v>
      </c>
      <c r="AC292" s="235"/>
      <c r="AD292" s="433"/>
      <c r="AE292" s="235"/>
      <c r="AG292" s="417"/>
      <c r="AH292" s="528">
        <f>(AH302+AH276+AH253)*AH301</f>
        <v>0</v>
      </c>
      <c r="AJ292" s="417"/>
      <c r="AK292" s="417"/>
      <c r="AL292" s="433"/>
      <c r="AM292" s="417"/>
      <c r="AN292" s="528">
        <f>(AN302+AN276+AN253)*AN301</f>
        <v>0</v>
      </c>
      <c r="AP292" s="417"/>
      <c r="AQ292" s="417"/>
      <c r="AR292" s="433"/>
      <c r="AS292" s="417"/>
      <c r="AT292" s="528">
        <f>(AT302+AT276+AT253)*AT301</f>
        <v>0</v>
      </c>
      <c r="AV292" s="417"/>
      <c r="AW292" s="417"/>
      <c r="AX292" s="433"/>
      <c r="AY292" s="417"/>
      <c r="AZ292" s="527">
        <f>(AZ302+AZ276+AZ253)*AZ301</f>
        <v>0</v>
      </c>
      <c r="BA292" s="235"/>
      <c r="BB292" s="433"/>
      <c r="BC292" s="235"/>
      <c r="BE292" s="417"/>
      <c r="BF292" s="528">
        <f>(BF302+BF276+BF253)*BF301</f>
        <v>0</v>
      </c>
      <c r="BH292" s="417"/>
      <c r="BI292" s="417"/>
      <c r="BJ292" s="433"/>
      <c r="BK292" s="417"/>
      <c r="BL292" s="528">
        <f>(BL302+BL276+BL253)*BL301</f>
        <v>0</v>
      </c>
      <c r="BN292" s="417"/>
      <c r="BO292" s="417"/>
      <c r="BP292" s="433"/>
      <c r="BQ292" s="417"/>
      <c r="BR292" s="528">
        <f>(BR302+BR276+BR253)*BR301</f>
        <v>0</v>
      </c>
      <c r="BT292" s="417"/>
      <c r="BU292" s="417"/>
      <c r="BV292" s="433"/>
      <c r="BW292" s="417"/>
      <c r="BX292" s="528">
        <f>(BX302+BX276+BX253)*BX301</f>
        <v>0</v>
      </c>
      <c r="BZ292" s="433"/>
      <c r="CA292" s="417"/>
      <c r="CB292" s="433"/>
      <c r="CC292" s="417"/>
      <c r="CD292" s="528">
        <f>(CD302+CD276+CD253)*CD301</f>
        <v>0</v>
      </c>
      <c r="CF292" s="417"/>
      <c r="CG292" s="417"/>
      <c r="CH292" s="433"/>
      <c r="CI292" s="417"/>
      <c r="CJ292" s="528">
        <f>(CJ302+CJ276+CJ253)*CJ301</f>
        <v>0</v>
      </c>
      <c r="CL292" s="433"/>
    </row>
    <row r="293" ht="14.25">
      <c r="A293" s="445">
        <f t="shared" si="2053"/>
        <v>0</v>
      </c>
      <c r="B293" s="433"/>
      <c r="C293" s="417"/>
      <c r="D293" s="529">
        <f>(D302+D275+D252)*D301</f>
        <v>0</v>
      </c>
      <c r="E293" s="417"/>
      <c r="F293" s="417"/>
      <c r="G293" s="417"/>
      <c r="H293" s="433"/>
      <c r="I293" s="417"/>
      <c r="J293" s="530">
        <f>(J302+J275+J252)*J301</f>
        <v>0</v>
      </c>
      <c r="K293" s="235"/>
      <c r="L293" s="417"/>
      <c r="M293" s="417"/>
      <c r="N293" s="417"/>
      <c r="O293" s="417"/>
      <c r="P293" s="451">
        <f>(P302+P275+P252)*P301</f>
        <v>0</v>
      </c>
      <c r="Q293" s="235"/>
      <c r="R293" s="433"/>
      <c r="S293" s="235"/>
      <c r="U293" s="417"/>
      <c r="V293" s="531">
        <f>(V302+V275+V252)*V301</f>
        <v>0</v>
      </c>
      <c r="X293" s="417"/>
      <c r="Y293" s="417"/>
      <c r="Z293" s="433"/>
      <c r="AA293" s="417"/>
      <c r="AB293" s="451">
        <f>(AB302+AB275+AB252)*AB301</f>
        <v>0</v>
      </c>
      <c r="AC293" s="235"/>
      <c r="AD293" s="433"/>
      <c r="AE293" s="235"/>
      <c r="AG293" s="417"/>
      <c r="AH293" s="531">
        <f>(AH302+AH275+AH252)*AH301</f>
        <v>0</v>
      </c>
      <c r="AJ293" s="417"/>
      <c r="AK293" s="417"/>
      <c r="AL293" s="433"/>
      <c r="AM293" s="417"/>
      <c r="AN293" s="531">
        <f>(AN302+AN275+AN252)*AN301</f>
        <v>0</v>
      </c>
      <c r="AP293" s="417"/>
      <c r="AQ293" s="417"/>
      <c r="AR293" s="433"/>
      <c r="AS293" s="417"/>
      <c r="AT293" s="531">
        <f>(AT302+AT275+AT252)*AT301</f>
        <v>0</v>
      </c>
      <c r="AV293" s="417"/>
      <c r="AW293" s="417"/>
      <c r="AX293" s="433"/>
      <c r="AY293" s="417"/>
      <c r="AZ293" s="451">
        <f>(AZ302+AZ275+AZ252)*AZ301</f>
        <v>0</v>
      </c>
      <c r="BA293" s="235"/>
      <c r="BB293" s="433"/>
      <c r="BC293" s="235"/>
      <c r="BE293" s="417"/>
      <c r="BF293" s="531">
        <f>(BF302+BF275+BF252)*BF301</f>
        <v>0</v>
      </c>
      <c r="BH293" s="417"/>
      <c r="BI293" s="417"/>
      <c r="BJ293" s="433"/>
      <c r="BK293" s="417"/>
      <c r="BL293" s="531">
        <f>(BL302+BL275+BL252)*BL301</f>
        <v>0</v>
      </c>
      <c r="BN293" s="417"/>
      <c r="BO293" s="417"/>
      <c r="BP293" s="433"/>
      <c r="BQ293" s="417"/>
      <c r="BR293" s="531">
        <f>(BR302+BR275+BR252)*BR301</f>
        <v>0</v>
      </c>
      <c r="BT293" s="417"/>
      <c r="BU293" s="417"/>
      <c r="BV293" s="433"/>
      <c r="BW293" s="417"/>
      <c r="BX293" s="531">
        <f>(BX302+BX275+BX252)*BX301</f>
        <v>0</v>
      </c>
      <c r="BZ293" s="433"/>
      <c r="CA293" s="417"/>
      <c r="CB293" s="433"/>
      <c r="CC293" s="417"/>
      <c r="CD293" s="531">
        <f>(CD302+CD275+CD252)*CD301</f>
        <v>0</v>
      </c>
      <c r="CF293" s="417"/>
      <c r="CG293" s="417"/>
      <c r="CH293" s="433"/>
      <c r="CI293" s="417"/>
      <c r="CJ293" s="531">
        <f>(CJ302+CJ275+CJ252)*CJ301</f>
        <v>0</v>
      </c>
      <c r="CL293" s="433"/>
    </row>
    <row r="294" ht="14.25">
      <c r="A294" s="445">
        <f t="shared" si="2053"/>
        <v>0</v>
      </c>
      <c r="B294" s="433"/>
      <c r="C294" s="417"/>
      <c r="D294" s="529">
        <f>(D302+D274+D251)*D301</f>
        <v>0</v>
      </c>
      <c r="E294" s="417"/>
      <c r="F294" s="417"/>
      <c r="G294" s="417"/>
      <c r="H294" s="433"/>
      <c r="I294" s="417"/>
      <c r="J294" s="530">
        <f>(J302+J274+J251)*J301</f>
        <v>0</v>
      </c>
      <c r="K294" s="235"/>
      <c r="L294" s="417"/>
      <c r="M294" s="417"/>
      <c r="N294" s="417"/>
      <c r="O294" s="417"/>
      <c r="P294" s="451">
        <f>(P302+P274+P251)*P301</f>
        <v>0</v>
      </c>
      <c r="Q294" s="235"/>
      <c r="R294" s="433"/>
      <c r="S294" s="235"/>
      <c r="U294" s="417"/>
      <c r="V294" s="531">
        <f>(V302+V274+V251)*V301</f>
        <v>0</v>
      </c>
      <c r="X294" s="417"/>
      <c r="Y294" s="417"/>
      <c r="Z294" s="433"/>
      <c r="AA294" s="417"/>
      <c r="AB294" s="451">
        <f>(AB302+AB274+AB251)*AB301</f>
        <v>0</v>
      </c>
      <c r="AC294" s="235"/>
      <c r="AD294" s="433"/>
      <c r="AE294" s="235"/>
      <c r="AG294" s="417"/>
      <c r="AH294" s="531">
        <f>(AH302+AH274+AH251)*AH301</f>
        <v>0</v>
      </c>
      <c r="AJ294" s="417"/>
      <c r="AK294" s="417"/>
      <c r="AL294" s="433"/>
      <c r="AM294" s="417"/>
      <c r="AN294" s="531">
        <f>(AN302+AN274+AN251)*AN301</f>
        <v>0</v>
      </c>
      <c r="AP294" s="417"/>
      <c r="AQ294" s="417"/>
      <c r="AR294" s="433"/>
      <c r="AS294" s="417"/>
      <c r="AT294" s="531">
        <f>(AT302+AT274+AT251)*AT301</f>
        <v>0</v>
      </c>
      <c r="AV294" s="417"/>
      <c r="AW294" s="417"/>
      <c r="AX294" s="433"/>
      <c r="AY294" s="417"/>
      <c r="AZ294" s="451">
        <f>(AZ302+AZ274+AZ251)*AZ301</f>
        <v>0</v>
      </c>
      <c r="BA294" s="235"/>
      <c r="BB294" s="433"/>
      <c r="BC294" s="235"/>
      <c r="BE294" s="417"/>
      <c r="BF294" s="531">
        <f>(BF302+BF274+BF251)*BF301</f>
        <v>0</v>
      </c>
      <c r="BH294" s="417"/>
      <c r="BI294" s="417"/>
      <c r="BJ294" s="433"/>
      <c r="BK294" s="417"/>
      <c r="BL294" s="531">
        <f>(BL302+BL274+BL251)*BL301</f>
        <v>0</v>
      </c>
      <c r="BN294" s="417"/>
      <c r="BO294" s="417"/>
      <c r="BP294" s="433"/>
      <c r="BQ294" s="417"/>
      <c r="BR294" s="531">
        <f>(BR302+BR274+BR251)*BR301</f>
        <v>0</v>
      </c>
      <c r="BT294" s="417"/>
      <c r="BU294" s="417"/>
      <c r="BV294" s="433"/>
      <c r="BW294" s="417"/>
      <c r="BX294" s="531">
        <f>(BX302+BX274+BX251)*BX301</f>
        <v>0</v>
      </c>
      <c r="BZ294" s="433"/>
      <c r="CA294" s="417"/>
      <c r="CB294" s="433"/>
      <c r="CC294" s="417"/>
      <c r="CD294" s="531">
        <f>(CD302+CD274+CD251)*CD301</f>
        <v>0</v>
      </c>
      <c r="CF294" s="417"/>
      <c r="CG294" s="417"/>
      <c r="CH294" s="433"/>
      <c r="CI294" s="417"/>
      <c r="CJ294" s="531">
        <f>(CJ302+CJ274+CJ251)*CJ301</f>
        <v>0</v>
      </c>
      <c r="CL294" s="433"/>
    </row>
    <row r="295" ht="14.25">
      <c r="A295" s="445">
        <f t="shared" si="2053"/>
        <v>0</v>
      </c>
      <c r="B295" s="433"/>
      <c r="C295" s="417"/>
      <c r="D295" s="529">
        <f>(D302+D273+D250)*D301</f>
        <v>0</v>
      </c>
      <c r="E295" s="417"/>
      <c r="F295" s="417"/>
      <c r="G295" s="417"/>
      <c r="H295" s="433"/>
      <c r="I295" s="417"/>
      <c r="J295" s="530">
        <f>(J302+J273+J250)*J301</f>
        <v>0</v>
      </c>
      <c r="K295" s="235"/>
      <c r="L295" s="417"/>
      <c r="M295" s="417"/>
      <c r="N295" s="417"/>
      <c r="O295" s="417"/>
      <c r="P295" s="451">
        <f>(P302+P273+P250)*P301</f>
        <v>0</v>
      </c>
      <c r="Q295" s="235"/>
      <c r="R295" s="433"/>
      <c r="S295" s="235"/>
      <c r="U295" s="417"/>
      <c r="V295" s="531">
        <f>(V302+V273+V250)*V301</f>
        <v>0</v>
      </c>
      <c r="X295" s="417"/>
      <c r="Y295" s="417"/>
      <c r="Z295" s="433"/>
      <c r="AA295" s="417"/>
      <c r="AB295" s="451">
        <f>(AB302+AB273+AB250)*AB301</f>
        <v>0</v>
      </c>
      <c r="AC295" s="235"/>
      <c r="AD295" s="433"/>
      <c r="AE295" s="235"/>
      <c r="AG295" s="417"/>
      <c r="AH295" s="531">
        <f>(AH302+AH273+AH250)*AH301</f>
        <v>0</v>
      </c>
      <c r="AJ295" s="417"/>
      <c r="AK295" s="417"/>
      <c r="AL295" s="433"/>
      <c r="AM295" s="417"/>
      <c r="AN295" s="531">
        <f>(AN302+AN273+AN250)*AN301</f>
        <v>0</v>
      </c>
      <c r="AP295" s="417"/>
      <c r="AQ295" s="417"/>
      <c r="AR295" s="433"/>
      <c r="AS295" s="417"/>
      <c r="AT295" s="531">
        <f>(AT302+AT273+AT250)*AT301</f>
        <v>0</v>
      </c>
      <c r="AV295" s="417"/>
      <c r="AW295" s="417"/>
      <c r="AX295" s="433"/>
      <c r="AY295" s="417"/>
      <c r="AZ295" s="451">
        <f>(AZ302+AZ273+AZ250)*AZ301</f>
        <v>0</v>
      </c>
      <c r="BA295" s="235"/>
      <c r="BB295" s="433"/>
      <c r="BC295" s="235"/>
      <c r="BE295" s="417"/>
      <c r="BF295" s="531">
        <f>(BF302+BF273+BF250)*BF301</f>
        <v>0</v>
      </c>
      <c r="BH295" s="417"/>
      <c r="BI295" s="417"/>
      <c r="BJ295" s="433"/>
      <c r="BK295" s="417"/>
      <c r="BL295" s="531">
        <f>(BL302+BL273+BL250)*BL301</f>
        <v>0</v>
      </c>
      <c r="BN295" s="417"/>
      <c r="BO295" s="417"/>
      <c r="BP295" s="433"/>
      <c r="BQ295" s="417"/>
      <c r="BR295" s="531">
        <f>(BR302+BR273+BR250)*BR301</f>
        <v>0</v>
      </c>
      <c r="BT295" s="417"/>
      <c r="BU295" s="417"/>
      <c r="BV295" s="433"/>
      <c r="BW295" s="417"/>
      <c r="BX295" s="531">
        <f>(BX302+BX273+BX250)*BX301</f>
        <v>0</v>
      </c>
      <c r="BZ295" s="433"/>
      <c r="CA295" s="417"/>
      <c r="CB295" s="433"/>
      <c r="CC295" s="417"/>
      <c r="CD295" s="531">
        <f>(CD302+CD273+CD250)*CD301</f>
        <v>0</v>
      </c>
      <c r="CF295" s="417"/>
      <c r="CG295" s="417"/>
      <c r="CH295" s="433"/>
      <c r="CI295" s="417"/>
      <c r="CJ295" s="531">
        <f>(CJ302+CJ273+CJ250)*CJ301</f>
        <v>0</v>
      </c>
      <c r="CL295" s="433"/>
    </row>
    <row r="296" ht="14.25">
      <c r="A296" s="445">
        <f t="shared" si="2053"/>
        <v>0</v>
      </c>
      <c r="B296" s="433"/>
      <c r="C296" s="417"/>
      <c r="D296" s="529">
        <f>(D302+D272+D249)*D301</f>
        <v>0</v>
      </c>
      <c r="E296" s="417"/>
      <c r="F296" s="417"/>
      <c r="G296" s="417"/>
      <c r="H296" s="433"/>
      <c r="I296" s="417"/>
      <c r="J296" s="530">
        <f>(J302+J272+J249)*J301</f>
        <v>0</v>
      </c>
      <c r="K296" s="235"/>
      <c r="L296" s="417"/>
      <c r="M296" s="417"/>
      <c r="N296" s="417"/>
      <c r="O296" s="417"/>
      <c r="P296" s="451">
        <f>(P302+P272+P249)*P301</f>
        <v>0</v>
      </c>
      <c r="Q296" s="235"/>
      <c r="R296" s="433"/>
      <c r="S296" s="235"/>
      <c r="U296" s="417"/>
      <c r="V296" s="531">
        <f>(V302+V272+V249)*V301</f>
        <v>0</v>
      </c>
      <c r="X296" s="417"/>
      <c r="Y296" s="417"/>
      <c r="Z296" s="433"/>
      <c r="AA296" s="417"/>
      <c r="AB296" s="451">
        <f>(AB302+AB272+AB249)*AB301</f>
        <v>0</v>
      </c>
      <c r="AC296" s="235"/>
      <c r="AD296" s="433"/>
      <c r="AE296" s="235"/>
      <c r="AG296" s="417"/>
      <c r="AH296" s="531">
        <f>(AH302+AH272+AH249)*AH301</f>
        <v>0</v>
      </c>
      <c r="AJ296" s="417"/>
      <c r="AK296" s="417"/>
      <c r="AL296" s="433"/>
      <c r="AM296" s="417"/>
      <c r="AN296" s="531">
        <f>(AN302+AN272+AN249)*AN301</f>
        <v>0</v>
      </c>
      <c r="AP296" s="417"/>
      <c r="AQ296" s="417"/>
      <c r="AR296" s="433"/>
      <c r="AS296" s="417"/>
      <c r="AT296" s="531">
        <f>(AT302+AT272+AT249)*AT301</f>
        <v>0</v>
      </c>
      <c r="AV296" s="417"/>
      <c r="AW296" s="417"/>
      <c r="AX296" s="433"/>
      <c r="AY296" s="417"/>
      <c r="AZ296" s="451">
        <f>(AZ302+AZ272+AZ249)*AZ301</f>
        <v>0</v>
      </c>
      <c r="BA296" s="235"/>
      <c r="BB296" s="433"/>
      <c r="BC296" s="235"/>
      <c r="BE296" s="417"/>
      <c r="BF296" s="531">
        <f>(BF302+BF272+BF249)*BF301</f>
        <v>0</v>
      </c>
      <c r="BH296" s="417"/>
      <c r="BI296" s="417"/>
      <c r="BJ296" s="433"/>
      <c r="BK296" s="417"/>
      <c r="BL296" s="531">
        <f>(BL302+BL272+BL249)*BL301</f>
        <v>0</v>
      </c>
      <c r="BN296" s="417"/>
      <c r="BO296" s="417"/>
      <c r="BP296" s="433"/>
      <c r="BQ296" s="417"/>
      <c r="BR296" s="531">
        <f>(BR302+BR272+BR249)*BR301</f>
        <v>0</v>
      </c>
      <c r="BT296" s="417"/>
      <c r="BU296" s="417"/>
      <c r="BV296" s="433"/>
      <c r="BW296" s="417"/>
      <c r="BX296" s="531">
        <f>(BX302+BX272+BX249)*BX301</f>
        <v>0</v>
      </c>
      <c r="BZ296" s="433"/>
      <c r="CA296" s="417"/>
      <c r="CB296" s="433"/>
      <c r="CC296" s="417"/>
      <c r="CD296" s="531">
        <f>(CD302+CD272+CD249)*CD301</f>
        <v>0</v>
      </c>
      <c r="CF296" s="417"/>
      <c r="CG296" s="417"/>
      <c r="CH296" s="433"/>
      <c r="CI296" s="417"/>
      <c r="CJ296" s="531">
        <f>(CJ302+CJ272+CJ249)*CJ301</f>
        <v>0</v>
      </c>
      <c r="CL296" s="433"/>
    </row>
    <row r="297" ht="14.25">
      <c r="A297" s="445">
        <f t="shared" si="2053"/>
        <v>0</v>
      </c>
      <c r="B297" s="433"/>
      <c r="C297" s="417"/>
      <c r="D297" s="529">
        <f>(D302+D271+D248)*D301</f>
        <v>0</v>
      </c>
      <c r="E297" s="417"/>
      <c r="F297" s="417"/>
      <c r="G297" s="417"/>
      <c r="H297" s="433"/>
      <c r="I297" s="417"/>
      <c r="J297" s="530">
        <f>(J302+J271+J248)*J301</f>
        <v>0</v>
      </c>
      <c r="K297" s="235"/>
      <c r="L297" s="417"/>
      <c r="M297" s="417"/>
      <c r="N297" s="417"/>
      <c r="O297" s="417"/>
      <c r="P297" s="451">
        <f>(P302+P271+P248)*P301</f>
        <v>0</v>
      </c>
      <c r="Q297" s="235"/>
      <c r="R297" s="433"/>
      <c r="S297" s="235"/>
      <c r="U297" s="417"/>
      <c r="V297" s="531">
        <f>(V302+V271+V248)*V301</f>
        <v>0</v>
      </c>
      <c r="X297" s="417"/>
      <c r="Y297" s="417"/>
      <c r="Z297" s="433"/>
      <c r="AA297" s="417"/>
      <c r="AB297" s="451">
        <f>(AB302+AB271+AB248)*AB301</f>
        <v>0</v>
      </c>
      <c r="AC297" s="235"/>
      <c r="AD297" s="433"/>
      <c r="AE297" s="235"/>
      <c r="AG297" s="417"/>
      <c r="AH297" s="531">
        <f>(AH302+AH271+AH248)*AH301</f>
        <v>0</v>
      </c>
      <c r="AJ297" s="417"/>
      <c r="AK297" s="417"/>
      <c r="AL297" s="433"/>
      <c r="AM297" s="417"/>
      <c r="AN297" s="531">
        <f>(AN302+AN271+AN248)*AN301</f>
        <v>0</v>
      </c>
      <c r="AP297" s="417"/>
      <c r="AQ297" s="417"/>
      <c r="AR297" s="433"/>
      <c r="AS297" s="417"/>
      <c r="AT297" s="531">
        <f>(AT302+AT271+AT248)*AT301</f>
        <v>0</v>
      </c>
      <c r="AV297" s="417"/>
      <c r="AW297" s="417"/>
      <c r="AX297" s="433"/>
      <c r="AY297" s="417"/>
      <c r="AZ297" s="451">
        <f>(AZ302+AZ271+AZ248)*AZ301</f>
        <v>0</v>
      </c>
      <c r="BA297" s="235"/>
      <c r="BB297" s="433"/>
      <c r="BC297" s="235"/>
      <c r="BE297" s="417"/>
      <c r="BF297" s="531">
        <f>(BF302+BF271+BF248)*BF301</f>
        <v>0</v>
      </c>
      <c r="BH297" s="417"/>
      <c r="BI297" s="417"/>
      <c r="BJ297" s="433"/>
      <c r="BK297" s="417"/>
      <c r="BL297" s="531">
        <f>(BL302+BL271+BL248)*BL301</f>
        <v>0</v>
      </c>
      <c r="BN297" s="417"/>
      <c r="BO297" s="417"/>
      <c r="BP297" s="433"/>
      <c r="BQ297" s="417"/>
      <c r="BR297" s="531">
        <f>(BR302+BR271+BR248)*BR301</f>
        <v>0</v>
      </c>
      <c r="BT297" s="417"/>
      <c r="BU297" s="417"/>
      <c r="BV297" s="433"/>
      <c r="BW297" s="417"/>
      <c r="BX297" s="531">
        <f>(BX302+BX271+BX248)*BX301</f>
        <v>0</v>
      </c>
      <c r="BZ297" s="433"/>
      <c r="CA297" s="417"/>
      <c r="CB297" s="433"/>
      <c r="CC297" s="417"/>
      <c r="CD297" s="531">
        <f>(CD302+CD271+CD248)*CD301</f>
        <v>0</v>
      </c>
      <c r="CF297" s="417"/>
      <c r="CG297" s="417"/>
      <c r="CH297" s="433"/>
      <c r="CI297" s="417"/>
      <c r="CJ297" s="531">
        <f>(CJ302+CJ271+CJ248)*CJ301</f>
        <v>0</v>
      </c>
      <c r="CL297" s="433"/>
    </row>
    <row r="298" ht="14.25">
      <c r="A298" s="445">
        <f t="shared" si="2053"/>
        <v>0</v>
      </c>
      <c r="B298" s="433"/>
      <c r="C298" s="417"/>
      <c r="D298" s="529">
        <f>(D302+D270+D247)*D301</f>
        <v>0</v>
      </c>
      <c r="E298" s="417"/>
      <c r="F298" s="417"/>
      <c r="G298" s="417"/>
      <c r="H298" s="433"/>
      <c r="I298" s="417"/>
      <c r="J298" s="530">
        <f>(J302+J270+J247)*J301</f>
        <v>0</v>
      </c>
      <c r="K298" s="235"/>
      <c r="L298" s="417"/>
      <c r="M298" s="417"/>
      <c r="N298" s="417"/>
      <c r="O298" s="417"/>
      <c r="P298" s="451">
        <f>(P302+P270+P247)*P301</f>
        <v>0</v>
      </c>
      <c r="Q298" s="235"/>
      <c r="R298" s="433"/>
      <c r="S298" s="235"/>
      <c r="U298" s="417"/>
      <c r="V298" s="531">
        <f>(V302+V270+V247)*V301</f>
        <v>0</v>
      </c>
      <c r="X298" s="417"/>
      <c r="Y298" s="417"/>
      <c r="Z298" s="433"/>
      <c r="AA298" s="417"/>
      <c r="AB298" s="451">
        <f>(AB302+AB270+AB247)*AB301</f>
        <v>0</v>
      </c>
      <c r="AC298" s="235"/>
      <c r="AD298" s="433"/>
      <c r="AE298" s="235"/>
      <c r="AG298" s="417"/>
      <c r="AH298" s="531">
        <f>(AH302+AH270+AH247)*AH301</f>
        <v>0</v>
      </c>
      <c r="AJ298" s="417"/>
      <c r="AK298" s="417"/>
      <c r="AL298" s="433"/>
      <c r="AM298" s="417"/>
      <c r="AN298" s="531">
        <f>(AN302+AN270+AN247)*AN301</f>
        <v>0</v>
      </c>
      <c r="AP298" s="417"/>
      <c r="AQ298" s="417"/>
      <c r="AR298" s="433"/>
      <c r="AS298" s="417"/>
      <c r="AT298" s="531">
        <f>(AT302+AT270+AT247)*AT301</f>
        <v>0</v>
      </c>
      <c r="AV298" s="417"/>
      <c r="AW298" s="417"/>
      <c r="AX298" s="433"/>
      <c r="AY298" s="417"/>
      <c r="AZ298" s="451">
        <f>(AZ302+AZ270+AZ247)*AZ301</f>
        <v>0</v>
      </c>
      <c r="BA298" s="235"/>
      <c r="BB298" s="433"/>
      <c r="BC298" s="235"/>
      <c r="BE298" s="417"/>
      <c r="BF298" s="531">
        <f>(BF302+BF270+BF247)*BF301</f>
        <v>0</v>
      </c>
      <c r="BH298" s="417"/>
      <c r="BI298" s="417"/>
      <c r="BJ298" s="433"/>
      <c r="BK298" s="417"/>
      <c r="BL298" s="531">
        <f>(BL302+BL270+BL247)*BL301</f>
        <v>0</v>
      </c>
      <c r="BN298" s="417"/>
      <c r="BO298" s="417"/>
      <c r="BP298" s="433"/>
      <c r="BQ298" s="417"/>
      <c r="BR298" s="531">
        <f>(BR302+BR270+BR247)*BR301</f>
        <v>0</v>
      </c>
      <c r="BT298" s="417"/>
      <c r="BU298" s="417"/>
      <c r="BV298" s="433"/>
      <c r="BW298" s="417"/>
      <c r="BX298" s="531">
        <f>(BX302+BX270+BX247)*BX301</f>
        <v>0</v>
      </c>
      <c r="BZ298" s="433"/>
      <c r="CA298" s="417"/>
      <c r="CB298" s="433"/>
      <c r="CC298" s="417"/>
      <c r="CD298" s="531">
        <f>(CD302+CD270+CD247)*CD301</f>
        <v>0</v>
      </c>
      <c r="CF298" s="417"/>
      <c r="CG298" s="417"/>
      <c r="CH298" s="433"/>
      <c r="CI298" s="417"/>
      <c r="CJ298" s="531">
        <f>(CJ302+CJ270+CJ247)*CJ301</f>
        <v>0</v>
      </c>
      <c r="CL298" s="433"/>
    </row>
    <row r="299" ht="14.25">
      <c r="A299" s="445">
        <f t="shared" si="2053"/>
        <v>0</v>
      </c>
      <c r="B299" s="433"/>
      <c r="C299" s="417"/>
      <c r="D299" s="532">
        <f>(D302+D269+D246)*D301</f>
        <v>0</v>
      </c>
      <c r="E299" s="417"/>
      <c r="F299" s="417"/>
      <c r="G299" s="417"/>
      <c r="H299" s="433"/>
      <c r="I299" s="417"/>
      <c r="J299" s="533">
        <f>(J302+J269+J246)*J301</f>
        <v>0</v>
      </c>
      <c r="K299" s="235"/>
      <c r="L299" s="417"/>
      <c r="M299" s="417"/>
      <c r="N299" s="417"/>
      <c r="O299" s="417"/>
      <c r="P299" s="527">
        <f>(P302+P269+P246)*P301</f>
        <v>0</v>
      </c>
      <c r="Q299" s="235"/>
      <c r="R299" s="433"/>
      <c r="S299" s="235"/>
      <c r="U299" s="417"/>
      <c r="V299" s="534">
        <f>(V302+V269+V246)*V301</f>
        <v>0</v>
      </c>
      <c r="X299" s="417"/>
      <c r="Y299" s="417"/>
      <c r="Z299" s="433"/>
      <c r="AA299" s="417"/>
      <c r="AB299" s="527">
        <f>(AB302+AB269+AB246)*AB301</f>
        <v>0</v>
      </c>
      <c r="AC299" s="235"/>
      <c r="AD299" s="433"/>
      <c r="AE299" s="235"/>
      <c r="AG299" s="417"/>
      <c r="AH299" s="534">
        <f>(AH302+AH269+AH246)*AH301</f>
        <v>0</v>
      </c>
      <c r="AJ299" s="417"/>
      <c r="AK299" s="417"/>
      <c r="AL299" s="433"/>
      <c r="AM299" s="417"/>
      <c r="AN299" s="534">
        <f>(AN302+AN269+AN246)*AN301</f>
        <v>0</v>
      </c>
      <c r="AP299" s="417"/>
      <c r="AQ299" s="417"/>
      <c r="AR299" s="433"/>
      <c r="AS299" s="417"/>
      <c r="AT299" s="534">
        <f>(AT302+AT269+AT246)*AT301</f>
        <v>0</v>
      </c>
      <c r="AV299" s="417"/>
      <c r="AW299" s="417"/>
      <c r="AX299" s="433"/>
      <c r="AY299" s="417"/>
      <c r="AZ299" s="527">
        <f>(AZ302+AZ269+AZ246)*AZ301</f>
        <v>0</v>
      </c>
      <c r="BA299" s="235"/>
      <c r="BB299" s="433"/>
      <c r="BC299" s="235"/>
      <c r="BE299" s="417"/>
      <c r="BF299" s="534">
        <f>(BF302+BF269+BF246)*BF301</f>
        <v>0</v>
      </c>
      <c r="BH299" s="417"/>
      <c r="BI299" s="417"/>
      <c r="BJ299" s="433"/>
      <c r="BK299" s="417"/>
      <c r="BL299" s="534">
        <f>(BL302+BL269+BL246)*BL301</f>
        <v>0</v>
      </c>
      <c r="BN299" s="417"/>
      <c r="BO299" s="417"/>
      <c r="BP299" s="433"/>
      <c r="BQ299" s="417"/>
      <c r="BR299" s="534">
        <f>(BR302+BR269+BR246)*BR301</f>
        <v>0</v>
      </c>
      <c r="BT299" s="417"/>
      <c r="BU299" s="417"/>
      <c r="BV299" s="433"/>
      <c r="BW299" s="417"/>
      <c r="BX299" s="534">
        <f>(BX302+BX269+BX246)*BX301</f>
        <v>0</v>
      </c>
      <c r="BZ299" s="433"/>
      <c r="CA299" s="417"/>
      <c r="CB299" s="433"/>
      <c r="CC299" s="417"/>
      <c r="CD299" s="534">
        <f>(CD302+CD269+CD246)*CD301</f>
        <v>0</v>
      </c>
      <c r="CF299" s="417"/>
      <c r="CG299" s="417"/>
      <c r="CH299" s="433"/>
      <c r="CI299" s="417"/>
      <c r="CJ299" s="534">
        <f>(CJ302+CJ269+CJ246)*CJ301</f>
        <v>0</v>
      </c>
      <c r="CL299" s="433"/>
    </row>
    <row r="300" ht="14.25">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4.25">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4.25">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4.25" hidden="1">
      <c r="A303" s="489"/>
      <c r="B303" s="433"/>
      <c r="C303" s="540"/>
      <c r="D303" s="541"/>
      <c r="E303" s="542"/>
      <c r="F303" s="543" t="s">
        <v>823</v>
      </c>
      <c r="G303" s="417">
        <f>A315</f>
        <v>17815</v>
      </c>
      <c r="H303" s="417"/>
      <c r="I303" s="540"/>
      <c r="J303" s="541"/>
      <c r="K303" s="542"/>
      <c r="L303" s="543" t="s">
        <v>823</v>
      </c>
      <c r="M303" s="417">
        <f t="shared" si="2040"/>
        <v>17815</v>
      </c>
      <c r="N303" s="433"/>
      <c r="O303" s="540"/>
      <c r="P303" s="541"/>
      <c r="Q303" s="542"/>
      <c r="R303" s="543" t="s">
        <v>823</v>
      </c>
      <c r="S303" s="417">
        <f t="shared" si="2041"/>
        <v>17815</v>
      </c>
      <c r="U303" s="540"/>
      <c r="V303" s="541"/>
      <c r="W303" s="542"/>
      <c r="X303" s="543" t="s">
        <v>823</v>
      </c>
      <c r="Y303" s="417">
        <f t="shared" si="2042"/>
        <v>17815</v>
      </c>
      <c r="Z303" s="417"/>
      <c r="AA303" s="540"/>
      <c r="AB303" s="541"/>
      <c r="AC303" s="542"/>
      <c r="AD303" s="543" t="s">
        <v>823</v>
      </c>
      <c r="AE303" s="417">
        <f t="shared" si="2043"/>
        <v>17815</v>
      </c>
      <c r="AG303" s="540"/>
      <c r="AH303" s="541"/>
      <c r="AI303" s="542"/>
      <c r="AJ303" s="543" t="s">
        <v>823</v>
      </c>
      <c r="AK303" s="417">
        <f t="shared" si="2044"/>
        <v>17815</v>
      </c>
      <c r="AL303" s="417"/>
      <c r="AM303" s="540"/>
      <c r="AN303" s="541"/>
      <c r="AO303" s="542"/>
      <c r="AP303" s="543" t="s">
        <v>823</v>
      </c>
      <c r="AQ303" s="417">
        <f t="shared" si="2045"/>
        <v>17815</v>
      </c>
      <c r="AR303" s="417"/>
      <c r="AS303" s="540"/>
      <c r="AT303" s="541"/>
      <c r="AU303" s="542"/>
      <c r="AV303" s="543" t="s">
        <v>823</v>
      </c>
      <c r="AW303" s="417">
        <f t="shared" si="2046"/>
        <v>17815</v>
      </c>
      <c r="AX303" s="417"/>
      <c r="AY303" s="540"/>
      <c r="AZ303" s="541"/>
      <c r="BA303" s="542"/>
      <c r="BB303" s="543" t="s">
        <v>823</v>
      </c>
      <c r="BC303" s="417">
        <f t="shared" si="2047"/>
        <v>17815</v>
      </c>
      <c r="BE303" s="540"/>
      <c r="BF303" s="541"/>
      <c r="BG303" s="542"/>
      <c r="BH303" s="543" t="s">
        <v>823</v>
      </c>
      <c r="BI303" s="417">
        <f t="shared" si="2048"/>
        <v>17815</v>
      </c>
      <c r="BJ303" s="417"/>
      <c r="BK303" s="540"/>
      <c r="BL303" s="541"/>
      <c r="BM303" s="542"/>
      <c r="BN303" s="543" t="s">
        <v>823</v>
      </c>
      <c r="BO303" s="417">
        <f t="shared" si="2049"/>
        <v>17815</v>
      </c>
      <c r="BP303" s="417"/>
      <c r="BQ303" s="540"/>
      <c r="BR303" s="541"/>
      <c r="BS303" s="542"/>
      <c r="BT303" s="543" t="s">
        <v>823</v>
      </c>
      <c r="BU303" s="417">
        <f t="shared" si="2050"/>
        <v>17815</v>
      </c>
      <c r="BV303" s="417"/>
      <c r="BW303" s="540"/>
      <c r="BX303" s="541"/>
      <c r="BY303" s="542"/>
      <c r="BZ303" s="433"/>
      <c r="CA303" s="417">
        <f t="shared" si="2051"/>
        <v>17815</v>
      </c>
      <c r="CB303" s="417"/>
      <c r="CC303" s="540"/>
      <c r="CD303" s="541"/>
      <c r="CE303" s="542"/>
      <c r="CF303" s="543" t="s">
        <v>823</v>
      </c>
      <c r="CG303" s="417">
        <f t="shared" si="2052"/>
        <v>17815</v>
      </c>
      <c r="CH303" s="417"/>
      <c r="CI303" s="540"/>
      <c r="CJ303" s="541"/>
      <c r="CK303" s="542"/>
      <c r="CL303" s="433"/>
    </row>
    <row r="304" ht="14.25" hidden="1">
      <c r="A304" s="235"/>
      <c r="B304" s="235"/>
      <c r="C304" s="544" t="s">
        <v>824</v>
      </c>
      <c r="D304" s="544"/>
      <c r="E304" s="545"/>
      <c r="F304" s="546" t="s">
        <v>825</v>
      </c>
      <c r="G304" s="547">
        <f>D316</f>
        <v>36000</v>
      </c>
      <c r="H304" s="433"/>
      <c r="I304" s="548" t="s">
        <v>824</v>
      </c>
      <c r="J304" s="544"/>
      <c r="K304" s="545"/>
      <c r="L304" s="546" t="s">
        <v>825</v>
      </c>
      <c r="M304" s="547">
        <f t="shared" si="2040"/>
        <v>36000</v>
      </c>
      <c r="N304" s="433"/>
      <c r="O304" s="548" t="s">
        <v>824</v>
      </c>
      <c r="P304" s="544"/>
      <c r="Q304" s="545"/>
      <c r="R304" s="546" t="s">
        <v>825</v>
      </c>
      <c r="S304" s="547">
        <f t="shared" si="2041"/>
        <v>36000</v>
      </c>
      <c r="T304" s="433"/>
      <c r="U304" s="548" t="s">
        <v>824</v>
      </c>
      <c r="V304" s="544"/>
      <c r="W304" s="545"/>
      <c r="X304" s="546" t="s">
        <v>825</v>
      </c>
      <c r="Y304" s="547">
        <f t="shared" si="2042"/>
        <v>36000</v>
      </c>
      <c r="Z304" s="433"/>
      <c r="AA304" s="548" t="s">
        <v>824</v>
      </c>
      <c r="AB304" s="544"/>
      <c r="AC304" s="545"/>
      <c r="AD304" s="546" t="s">
        <v>825</v>
      </c>
      <c r="AE304" s="547">
        <f t="shared" si="2043"/>
        <v>36000</v>
      </c>
      <c r="AF304" s="433"/>
      <c r="AG304" s="548" t="s">
        <v>824</v>
      </c>
      <c r="AH304" s="544"/>
      <c r="AI304" s="545"/>
      <c r="AJ304" s="546" t="s">
        <v>825</v>
      </c>
      <c r="AK304" s="547">
        <f t="shared" si="2044"/>
        <v>36000</v>
      </c>
      <c r="AL304" s="433"/>
      <c r="AM304" s="548" t="s">
        <v>824</v>
      </c>
      <c r="AN304" s="544"/>
      <c r="AO304" s="545"/>
      <c r="AP304" s="546" t="s">
        <v>825</v>
      </c>
      <c r="AQ304" s="547">
        <f t="shared" si="2045"/>
        <v>36000</v>
      </c>
      <c r="AR304" s="433"/>
      <c r="AS304" s="548" t="s">
        <v>824</v>
      </c>
      <c r="AT304" s="544"/>
      <c r="AU304" s="545"/>
      <c r="AV304" s="546" t="s">
        <v>825</v>
      </c>
      <c r="AW304" s="547">
        <f t="shared" si="2046"/>
        <v>36000</v>
      </c>
      <c r="AX304" s="433"/>
      <c r="AY304" s="548" t="s">
        <v>824</v>
      </c>
      <c r="AZ304" s="544"/>
      <c r="BA304" s="545"/>
      <c r="BB304" s="546" t="s">
        <v>825</v>
      </c>
      <c r="BC304" s="547">
        <f t="shared" si="2047"/>
        <v>36000</v>
      </c>
      <c r="BD304" s="433"/>
      <c r="BE304" s="548" t="s">
        <v>824</v>
      </c>
      <c r="BF304" s="544"/>
      <c r="BG304" s="545"/>
      <c r="BH304" s="546" t="s">
        <v>825</v>
      </c>
      <c r="BI304" s="547">
        <f t="shared" si="2048"/>
        <v>36000</v>
      </c>
      <c r="BJ304" s="433"/>
      <c r="BK304" s="548" t="s">
        <v>824</v>
      </c>
      <c r="BL304" s="544"/>
      <c r="BM304" s="545"/>
      <c r="BN304" s="546" t="s">
        <v>825</v>
      </c>
      <c r="BO304" s="547">
        <f t="shared" si="2049"/>
        <v>36000</v>
      </c>
      <c r="BP304" s="433"/>
      <c r="BQ304" s="548" t="s">
        <v>824</v>
      </c>
      <c r="BR304" s="544"/>
      <c r="BS304" s="545"/>
      <c r="BT304" s="546" t="s">
        <v>825</v>
      </c>
      <c r="BU304" s="547">
        <f t="shared" si="2050"/>
        <v>36000</v>
      </c>
      <c r="BV304" s="433"/>
      <c r="BW304" s="548" t="s">
        <v>824</v>
      </c>
      <c r="BX304" s="544"/>
      <c r="BY304" s="545"/>
      <c r="BZ304" s="235"/>
      <c r="CA304" s="547">
        <f t="shared" si="2051"/>
        <v>36000</v>
      </c>
      <c r="CB304" s="433"/>
      <c r="CC304" s="548" t="s">
        <v>824</v>
      </c>
      <c r="CD304" s="544"/>
      <c r="CE304" s="545"/>
      <c r="CF304" s="546" t="s">
        <v>825</v>
      </c>
      <c r="CG304" s="547">
        <f t="shared" si="2052"/>
        <v>36000</v>
      </c>
      <c r="CH304" s="433"/>
      <c r="CI304" s="548" t="s">
        <v>824</v>
      </c>
      <c r="CJ304" s="544"/>
      <c r="CK304" s="545"/>
      <c r="CL304" s="235"/>
    </row>
    <row r="305" ht="14.25"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4.25"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4.25" hidden="1">
      <c r="A307" s="546" t="s">
        <v>191</v>
      </c>
      <c r="C307" s="418"/>
      <c r="D307" s="417"/>
      <c r="E307" s="419">
        <f>E23</f>
        <v>0</v>
      </c>
      <c r="F307" s="420">
        <f>IF(G306=0,0,IF(F309=G306/2,G308/2,G308*H309/G306))</f>
        <v>0</v>
      </c>
      <c r="G307" s="415"/>
      <c r="H307" s="421">
        <f>IF(G306=0,0,IF(F309=G306/2,G308/2,G308*F309/G306))</f>
        <v>0</v>
      </c>
      <c r="I307" s="418">
        <f>I23</f>
        <v>0</v>
      </c>
      <c r="J307" s="417"/>
      <c r="K307" s="419">
        <f>K23</f>
        <v>0</v>
      </c>
      <c r="L307" s="420">
        <f>IF(M306=0,0,IF(L309=M306/2,M308/2,M308*N309/M306))</f>
        <v>0</v>
      </c>
      <c r="M307" s="415"/>
      <c r="N307" s="421">
        <f>IF(M306=0,0,IF(L309=M306/2,M308/2,M308*L309/M306))</f>
        <v>0</v>
      </c>
      <c r="O307" s="418">
        <f>O23</f>
        <v>0</v>
      </c>
      <c r="P307" s="417"/>
      <c r="Q307" s="419">
        <f>Q23</f>
        <v>0</v>
      </c>
      <c r="R307" s="420">
        <f>IF(S306=0,0,IF(R309=S306/2,S308/2,S308*T309/S306))</f>
        <v>0</v>
      </c>
      <c r="S307" s="417"/>
      <c r="T307" s="421">
        <f>IF(S306=0,0,IF(R309=S306/2,S308/2,S308*R309/S306))</f>
        <v>0</v>
      </c>
      <c r="U307" s="418">
        <f>U23</f>
        <v>0</v>
      </c>
      <c r="V307" s="417"/>
      <c r="W307" s="419">
        <f>W23</f>
        <v>0</v>
      </c>
      <c r="X307" s="420">
        <f>IF(Y306=0,0,IF(X309=Y306/2,Y308/2,Y308*Z309/Y306))</f>
        <v>0</v>
      </c>
      <c r="Y307" s="417"/>
      <c r="Z307" s="421">
        <f>IF(Y306=0,0,IF(X309=Y306/2,Y308/2,Y308*X309/Y306))</f>
        <v>0</v>
      </c>
      <c r="AA307" s="418">
        <f>AA23</f>
        <v>0</v>
      </c>
      <c r="AB307" s="417"/>
      <c r="AC307" s="419">
        <f>AC23</f>
        <v>0</v>
      </c>
      <c r="AD307" s="420">
        <f>IF(AE306=0,0,IF(AD309=AE306/2,AE308/2,AE308*AF309/AE306))</f>
        <v>0</v>
      </c>
      <c r="AE307" s="417"/>
      <c r="AF307" s="421">
        <f>IF(AE306=0,0,IF(AD309=AE306/2,AE308/2,AE308*AD309/AE306))</f>
        <v>0</v>
      </c>
      <c r="AG307" s="418">
        <f>AG23</f>
        <v>0</v>
      </c>
      <c r="AH307" s="417"/>
      <c r="AI307" s="419">
        <f>AI23</f>
        <v>0</v>
      </c>
      <c r="AJ307" s="420">
        <f>IF(AK306=0,0,IF(AJ309=AK306/2,AK308/2,AK308*AL309/AK306))</f>
        <v>0</v>
      </c>
      <c r="AK307" s="417"/>
      <c r="AL307" s="421">
        <f>IF(AK306=0,0,IF(AJ309=AK306/2,AK308/2,AK308*AJ309/AK306))</f>
        <v>0</v>
      </c>
      <c r="AM307" s="418">
        <f>AM23</f>
        <v>0</v>
      </c>
      <c r="AN307" s="417"/>
      <c r="AO307" s="419">
        <f>AO23</f>
        <v>0</v>
      </c>
      <c r="AP307" s="420">
        <f>IF(AQ306=0,0,IF(AP309=AQ306/2,AQ308/2,AQ308*AR309/AQ306))</f>
        <v>0</v>
      </c>
      <c r="AQ307" s="417"/>
      <c r="AR307" s="421">
        <f>IF(AQ306=0,0,IF(AP309=AQ306/2,AQ308/2,AQ308*AP309/AQ306))</f>
        <v>0</v>
      </c>
      <c r="AS307" s="418">
        <f>AS23</f>
        <v>0</v>
      </c>
      <c r="AT307" s="417"/>
      <c r="AU307" s="419">
        <f>AU23</f>
        <v>0</v>
      </c>
      <c r="AV307" s="420">
        <f>IF(AW306=0,0,IF(AV309=AW306/2,AW308/2,AW308*AX309/AW306))</f>
        <v>0</v>
      </c>
      <c r="AW307" s="417"/>
      <c r="AX307" s="421">
        <f>IF(AW306=0,0,IF(AV309=AW306/2,AW308/2,AW308*AV309/AW306))</f>
        <v>0</v>
      </c>
      <c r="AY307" s="418">
        <f>AY23</f>
        <v>0</v>
      </c>
      <c r="AZ307" s="417"/>
      <c r="BA307" s="419">
        <f>BA23</f>
        <v>0</v>
      </c>
      <c r="BB307" s="420">
        <f>IF(BC306=0,0,IF(BB309=BC306/2,BC308/2,BC308*BD309/BC306))</f>
        <v>0</v>
      </c>
      <c r="BC307" s="417"/>
      <c r="BD307" s="421">
        <f>IF(BC306=0,0,IF(BB309=BC306/2,BC308/2,BC308*BB309/BC306))</f>
        <v>0</v>
      </c>
      <c r="BE307" s="418">
        <f>BE23</f>
        <v>0</v>
      </c>
      <c r="BF307" s="417"/>
      <c r="BG307" s="419">
        <f>BG23</f>
        <v>0</v>
      </c>
      <c r="BH307" s="420">
        <f>IF(BI306=0,0,IF(BH309=BI306/2,BI308/2,BI308*BJ309/BI306))</f>
        <v>0</v>
      </c>
      <c r="BI307" s="417"/>
      <c r="BJ307" s="421">
        <f>IF(BI306=0,0,IF(BH309=BI306/2,BI308/2,BI308*BH309/BI306))</f>
        <v>0</v>
      </c>
      <c r="BK307" s="418">
        <f>BK23</f>
        <v>0</v>
      </c>
      <c r="BL307" s="417"/>
      <c r="BM307" s="419">
        <f>BM23</f>
        <v>0</v>
      </c>
      <c r="BN307" s="420">
        <f>IF(BO306=0,0,IF(BN309=BO306/2,BO308/2,BO308*BP309/BO306))</f>
        <v>0</v>
      </c>
      <c r="BO307" s="417"/>
      <c r="BP307" s="421">
        <f>IF(BO306=0,0,IF(BN309=BO306/2,BO308/2,BO308*BN309/BO306))</f>
        <v>0</v>
      </c>
      <c r="BQ307" s="418">
        <f>BQ23</f>
        <v>0</v>
      </c>
      <c r="BR307" s="417"/>
      <c r="BS307" s="419">
        <f>BS23</f>
        <v>0</v>
      </c>
      <c r="BT307" s="420">
        <f>IF(BU306=0,0,IF(BT309=BU306/2,BU308/2,BU308*BV309/BU306))</f>
        <v>0</v>
      </c>
      <c r="BU307" s="417"/>
      <c r="BV307" s="421">
        <f>IF(BU306=0,0,IF(BT309=BU306/2,BU308/2,BU308*BT309/BU306))</f>
        <v>0</v>
      </c>
      <c r="BW307" s="418">
        <f>BW23</f>
        <v>0</v>
      </c>
      <c r="BX307" s="417"/>
      <c r="BY307" s="419">
        <f>BY23</f>
        <v>0</v>
      </c>
      <c r="CA307" s="417"/>
      <c r="CB307" s="421">
        <f>IF(CA306=0,0,IF(BZ309=CA306/2,CA308/2,CA308*BZ309/CA306))</f>
        <v>0</v>
      </c>
      <c r="CC307" s="418">
        <f>CC23</f>
        <v>0</v>
      </c>
      <c r="CD307" s="417"/>
      <c r="CE307" s="419">
        <f>CE23</f>
        <v>0</v>
      </c>
      <c r="CF307" s="420">
        <f>IF(CG306=0,0,IF(CF309=CG306/2,CG308/2,CG308*CH309/CG306))</f>
        <v>0</v>
      </c>
      <c r="CG307" s="417"/>
      <c r="CH307" s="421">
        <f>IF(CG306=0,0,IF(CF309=CG306/2,CG308/2,CG308*CF309/CG306))</f>
        <v>0</v>
      </c>
      <c r="CI307" s="418">
        <f>CI23</f>
        <v>0</v>
      </c>
      <c r="CJ307" s="417"/>
      <c r="CK307" s="419">
        <f>CK23</f>
        <v>0</v>
      </c>
    </row>
    <row r="308" ht="14.25" hidden="1">
      <c r="A308" s="546" t="s">
        <v>826</v>
      </c>
      <c r="B308" s="235">
        <f>B307*B306*B306/2</f>
        <v>0</v>
      </c>
      <c r="C308" s="424"/>
      <c r="D308" s="485">
        <f>D39</f>
        <v>0</v>
      </c>
      <c r="E308" s="428"/>
      <c r="F308" s="426">
        <f>IF(H5=3,0,IF(F5=3,0,IF(G306=0,0,-1*(E307+I307)/G306)))</f>
        <v>0</v>
      </c>
      <c r="G308" s="423"/>
      <c r="H308" s="427">
        <f>IF(F5=3,0,IF(H5=3,0,IF(G306=0,0,(E307+I307)/G306)))</f>
        <v>0</v>
      </c>
      <c r="I308" s="424"/>
      <c r="J308" s="485">
        <f>J39</f>
        <v>0</v>
      </c>
      <c r="K308" s="428"/>
      <c r="L308" s="426">
        <f>IF(N5=3,0,IF(L5=3,0,IF(M306=0,0,-1*(K307+O307)/M306)))</f>
        <v>0</v>
      </c>
      <c r="M308" s="423"/>
      <c r="N308" s="427">
        <f>IF(L5=3,0,IF(N5=3,0,IF(M306=0,0,(K307+O307)/M306)))</f>
        <v>0</v>
      </c>
      <c r="O308" s="424"/>
      <c r="P308" s="485">
        <f>P39</f>
        <v>0</v>
      </c>
      <c r="Q308" s="428"/>
      <c r="R308" s="426">
        <f>IF(T5=3,0,IF(R5=3,0,IF(S306=0,0,-1*(Q307+U307)/S306)))</f>
        <v>0</v>
      </c>
      <c r="S308" s="423"/>
      <c r="T308" s="427">
        <f>IF(R5=3,0,IF(T5=3,0,IF(S306=0,0,(Q307+U307)/S306)))</f>
        <v>0</v>
      </c>
      <c r="U308" s="424"/>
      <c r="V308" s="485">
        <f>V39</f>
        <v>0</v>
      </c>
      <c r="W308" s="428"/>
      <c r="X308" s="426">
        <f>IF(Z5=3,0,IF(X5=3,0,IF(Y306=0,0,-1*(W307+AA307)/Y306)))</f>
        <v>0</v>
      </c>
      <c r="Y308" s="423"/>
      <c r="Z308" s="427">
        <f>IF(X5=3,0,IF(Z5=3,0,IF(Y306=0,0,(W307+AA307)/Y306)))</f>
        <v>0</v>
      </c>
      <c r="AA308" s="424"/>
      <c r="AB308" s="485">
        <f>AB39</f>
        <v>0</v>
      </c>
      <c r="AC308" s="428"/>
      <c r="AD308" s="426">
        <f>IF(AF5=3,0,IF(AD5=3,0,IF(AE306=0,0,-1*(AC307+AG307)/AE306)))</f>
        <v>0</v>
      </c>
      <c r="AE308" s="423"/>
      <c r="AF308" s="427">
        <f>IF(AD5=3,0,IF(AF5=3,0,IF(AE306=0,0,(AC307+AG307)/AE306)))</f>
        <v>0</v>
      </c>
      <c r="AG308" s="424"/>
      <c r="AH308" s="485">
        <f>AH39</f>
        <v>0</v>
      </c>
      <c r="AI308" s="428"/>
      <c r="AJ308" s="426">
        <f>IF(AL5=3,0,IF(AJ5=3,0,IF(AK306=0,0,-1*(AI307+AM307)/AK306)))</f>
        <v>0</v>
      </c>
      <c r="AK308" s="423"/>
      <c r="AL308" s="427">
        <f>IF(AJ5=3,0,IF(AL5=3,0,IF(AK306=0,0,(AI307+AM307)/AK306)))</f>
        <v>0</v>
      </c>
      <c r="AM308" s="424"/>
      <c r="AN308" s="485">
        <f>AN39</f>
        <v>0</v>
      </c>
      <c r="AO308" s="428"/>
      <c r="AP308" s="426">
        <f>IF(AR5=3,0,IF(AP5=3,0,IF(AQ306=0,0,-1*(AO307+AS307)/AQ306)))</f>
        <v>0</v>
      </c>
      <c r="AQ308" s="423"/>
      <c r="AR308" s="427">
        <f>IF(AP5=3,0,IF(AR5=3,0,IF(AQ306=0,0,(AO307+AS307)/AQ306)))</f>
        <v>0</v>
      </c>
      <c r="AS308" s="424"/>
      <c r="AT308" s="485">
        <f>AT39</f>
        <v>0</v>
      </c>
      <c r="AU308" s="428"/>
      <c r="AV308" s="426">
        <f>IF(AX5=3,0,IF(AV5=3,0,IF(AW306=0,0,-1*(AU307+AY307)/AW306)))</f>
        <v>0</v>
      </c>
      <c r="AW308" s="423"/>
      <c r="AX308" s="427">
        <f>IF(AV5=3,0,IF(AX5=3,0,IF(AW306=0,0,(AU307+AY307)/AW306)))</f>
        <v>0</v>
      </c>
      <c r="AY308" s="424"/>
      <c r="AZ308" s="485">
        <f>AZ39</f>
        <v>0</v>
      </c>
      <c r="BA308" s="428"/>
      <c r="BB308" s="426">
        <f>IF(BD5=3,0,IF(BB5=3,0,IF(BC306=0,0,-1*(BA307+BE307)/BC306)))</f>
        <v>0</v>
      </c>
      <c r="BC308" s="423"/>
      <c r="BD308" s="427">
        <f>IF(BB5=3,0,IF(BD5=3,0,IF(BC306=0,0,(BA307+BE307)/BC306)))</f>
        <v>0</v>
      </c>
      <c r="BE308" s="424"/>
      <c r="BF308" s="485">
        <f>BF39</f>
        <v>0</v>
      </c>
      <c r="BG308" s="428"/>
      <c r="BH308" s="426">
        <f>IF(BJ5=3,0,IF(BH5=3,0,IF(BI306=0,0,-1*(BG307+BK307)/BI306)))</f>
        <v>0</v>
      </c>
      <c r="BI308" s="423"/>
      <c r="BJ308" s="427">
        <f>IF(BH5=3,0,IF(BJ5=3,0,IF(BI306=0,0,(BG307+BK307)/BI306)))</f>
        <v>0</v>
      </c>
      <c r="BK308" s="424"/>
      <c r="BL308" s="485">
        <f>BL39</f>
        <v>0</v>
      </c>
      <c r="BM308" s="428"/>
      <c r="BN308" s="426">
        <f>IF(BP5=3,0,IF(BN5=3,0,IF(BO306=0,0,-1*(BM307+BQ307)/BO306)))</f>
        <v>0</v>
      </c>
      <c r="BO308" s="423"/>
      <c r="BP308" s="427">
        <f>IF(BN5=3,0,IF(BP5=3,0,IF(BO306=0,0,(BM307+BQ307)/BO306)))</f>
        <v>0</v>
      </c>
      <c r="BQ308" s="424"/>
      <c r="BR308" s="485">
        <f>BR39</f>
        <v>0</v>
      </c>
      <c r="BS308" s="428"/>
      <c r="BT308" s="426">
        <f>IF(BV5=3,0,IF(BT5=3,0,IF(BU306=0,0,-1*(BS307+BW307)/BU306)))</f>
        <v>0</v>
      </c>
      <c r="BU308" s="423"/>
      <c r="BV308" s="427">
        <f>IF(BT5=3,0,IF(BV5=3,0,IF(BU306=0,0,(BS307+BW307)/BU306)))</f>
        <v>0</v>
      </c>
      <c r="BW308" s="424"/>
      <c r="BX308" s="485">
        <f>BX39</f>
        <v>0</v>
      </c>
      <c r="BY308" s="428"/>
      <c r="BZ308" s="235">
        <f>CB307*CB306*CB306/2</f>
        <v>0</v>
      </c>
      <c r="CA308" s="423"/>
      <c r="CB308" s="427">
        <f>IF(BZ5=3,0,IF(CB5=3,0,IF(CA306=0,0,(BY307+CC307)/CA306)))</f>
        <v>0</v>
      </c>
      <c r="CC308" s="424"/>
      <c r="CD308" s="485">
        <f>CD39</f>
        <v>0</v>
      </c>
      <c r="CE308" s="428"/>
      <c r="CF308" s="426">
        <f>IF(CH5=3,0,IF(CF5=3,0,IF(CG306=0,0,-1*(CE307+CI307)/CG306)))</f>
        <v>0</v>
      </c>
      <c r="CG308" s="423"/>
      <c r="CH308" s="427">
        <f>IF(CF5=3,0,IF(CH5=3,0,IF(CG306=0,0,(CE307+CI307)/CG306)))</f>
        <v>0</v>
      </c>
      <c r="CI308" s="424"/>
      <c r="CJ308" s="485">
        <f>CJ39</f>
        <v>0</v>
      </c>
      <c r="CK308" s="428"/>
      <c r="CL308" s="235">
        <f>CN307*CN306*CN306/2</f>
        <v>0</v>
      </c>
    </row>
    <row r="309" ht="14.25"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4.25"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4.25"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4.25"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4.25"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4.25" hidden="1">
      <c r="A314" s="558" t="str">
        <f t="shared" ref="A314:A318" si="2054">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4.25" hidden="1">
      <c r="A315" s="450">
        <f t="shared" si="2054"/>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4.25" hidden="1">
      <c r="A316" s="450" t="str">
        <f t="shared" si="2054"/>
        <v>p.p.</v>
      </c>
      <c r="B316" s="559"/>
      <c r="C316" s="417" t="s">
        <v>387</v>
      </c>
      <c r="D316" s="451">
        <f>D339</f>
        <v>36000</v>
      </c>
      <c r="E316" s="417"/>
      <c r="F316" s="433"/>
      <c r="G316" s="417"/>
      <c r="H316" s="433"/>
      <c r="I316" s="417"/>
      <c r="J316" s="451">
        <f>D316</f>
        <v>36000</v>
      </c>
      <c r="K316" s="417"/>
      <c r="L316" s="433"/>
      <c r="M316" s="417"/>
      <c r="N316" s="433"/>
      <c r="O316" s="417"/>
      <c r="P316" s="451">
        <f>J316</f>
        <v>36000</v>
      </c>
      <c r="Q316" s="417"/>
      <c r="R316" s="433"/>
      <c r="S316" s="417"/>
      <c r="T316" s="433"/>
      <c r="U316" s="417"/>
      <c r="V316" s="451">
        <f>P316</f>
        <v>36000</v>
      </c>
      <c r="W316" s="417"/>
      <c r="X316" s="433"/>
      <c r="Y316" s="417"/>
      <c r="Z316" s="433"/>
      <c r="AA316" s="417"/>
      <c r="AB316" s="451">
        <f>V316</f>
        <v>36000</v>
      </c>
      <c r="AC316" s="417"/>
      <c r="AD316" s="433"/>
      <c r="AE316" s="417"/>
      <c r="AF316" s="433"/>
      <c r="AG316" s="417"/>
      <c r="AH316" s="451">
        <f>AB316</f>
        <v>36000</v>
      </c>
      <c r="AI316" s="417"/>
      <c r="AJ316" s="433"/>
      <c r="AK316" s="417"/>
      <c r="AL316" s="433"/>
      <c r="AM316" s="417"/>
      <c r="AN316" s="451">
        <f>AH316</f>
        <v>36000</v>
      </c>
      <c r="AO316" s="417"/>
      <c r="AP316" s="433"/>
      <c r="AQ316" s="417"/>
      <c r="AR316" s="433"/>
      <c r="AS316" s="417"/>
      <c r="AT316" s="451">
        <f>AN316</f>
        <v>36000</v>
      </c>
      <c r="AU316" s="417"/>
      <c r="AV316" s="433"/>
      <c r="AW316" s="417"/>
      <c r="AX316" s="433"/>
      <c r="AY316" s="417"/>
      <c r="AZ316" s="451">
        <f>AT316</f>
        <v>36000</v>
      </c>
      <c r="BA316" s="417"/>
      <c r="BB316" s="433"/>
      <c r="BC316" s="417"/>
      <c r="BD316" s="433"/>
      <c r="BE316" s="417"/>
      <c r="BF316" s="451">
        <f>AZ316</f>
        <v>36000</v>
      </c>
      <c r="BG316" s="417"/>
      <c r="BH316" s="433"/>
      <c r="BI316" s="417"/>
      <c r="BJ316" s="433"/>
      <c r="BK316" s="417"/>
      <c r="BL316" s="451">
        <f>BF316</f>
        <v>36000</v>
      </c>
      <c r="BM316" s="417"/>
      <c r="BN316" s="433"/>
      <c r="BO316" s="417"/>
      <c r="BP316" s="433"/>
      <c r="BQ316" s="417"/>
      <c r="BR316" s="451">
        <f>BL316</f>
        <v>36000</v>
      </c>
      <c r="BS316" s="417"/>
      <c r="BT316" s="433"/>
      <c r="BU316" s="417"/>
      <c r="BV316" s="433"/>
      <c r="BW316" s="417"/>
      <c r="BX316" s="451">
        <f>BR316</f>
        <v>36000</v>
      </c>
      <c r="BY316" s="417"/>
      <c r="BZ316" s="235"/>
      <c r="CA316" s="417"/>
      <c r="CB316" s="433"/>
      <c r="CC316" s="417"/>
      <c r="CD316" s="451">
        <f>BX316</f>
        <v>36000</v>
      </c>
      <c r="CE316" s="417"/>
      <c r="CF316" s="433"/>
      <c r="CG316" s="417"/>
      <c r="CH316" s="433"/>
      <c r="CI316" s="417"/>
      <c r="CJ316" s="451">
        <f>CD316</f>
        <v>36000</v>
      </c>
      <c r="CK316" s="417"/>
      <c r="CL316" s="235"/>
    </row>
    <row r="317" ht="14.25" hidden="1">
      <c r="A317" s="560">
        <f t="shared" si="2054"/>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4.25" hidden="1">
      <c r="A318" s="235" t="str">
        <f t="shared" si="2054"/>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4.25" hidden="1">
      <c r="A319" s="235"/>
      <c r="B319" s="235"/>
      <c r="C319" s="562" t="s">
        <v>835</v>
      </c>
      <c r="D319" s="451">
        <f>D318*D314/2</f>
        <v>0</v>
      </c>
      <c r="E319" s="417"/>
      <c r="F319" s="433"/>
      <c r="G319" s="449"/>
      <c r="H319" s="433"/>
      <c r="I319" s="562" t="s">
        <v>835</v>
      </c>
      <c r="J319" s="451">
        <f>J318*J314/2</f>
        <v>0</v>
      </c>
      <c r="K319" s="417"/>
      <c r="L319" s="433"/>
      <c r="M319" s="449">
        <f t="shared" si="2040"/>
        <v>0</v>
      </c>
      <c r="N319" s="433"/>
      <c r="O319" s="562" t="s">
        <v>835</v>
      </c>
      <c r="P319" s="451">
        <f>P318*P314/2</f>
        <v>0</v>
      </c>
      <c r="Q319" s="417"/>
      <c r="R319" s="433"/>
      <c r="S319" s="449">
        <f t="shared" si="2041"/>
        <v>0</v>
      </c>
      <c r="T319" s="433"/>
      <c r="U319" s="562" t="s">
        <v>835</v>
      </c>
      <c r="V319" s="451">
        <f>V318*V314/2</f>
        <v>0</v>
      </c>
      <c r="W319" s="417"/>
      <c r="X319" s="433"/>
      <c r="Y319" s="449">
        <f t="shared" si="2042"/>
        <v>0</v>
      </c>
      <c r="Z319" s="433"/>
      <c r="AA319" s="562" t="s">
        <v>835</v>
      </c>
      <c r="AB319" s="451">
        <f>AB318*AB314/2</f>
        <v>0</v>
      </c>
      <c r="AC319" s="417"/>
      <c r="AD319" s="433"/>
      <c r="AE319" s="449">
        <f t="shared" si="2043"/>
        <v>0</v>
      </c>
      <c r="AF319" s="433"/>
      <c r="AG319" s="562" t="s">
        <v>835</v>
      </c>
      <c r="AH319" s="451">
        <f>AH318*AH314/2</f>
        <v>0</v>
      </c>
      <c r="AI319" s="417"/>
      <c r="AJ319" s="433"/>
      <c r="AK319" s="449">
        <f t="shared" si="2044"/>
        <v>0</v>
      </c>
      <c r="AL319" s="433"/>
      <c r="AM319" s="562" t="s">
        <v>835</v>
      </c>
      <c r="AN319" s="451">
        <f>AN318*AN314/2</f>
        <v>0</v>
      </c>
      <c r="AO319" s="417"/>
      <c r="AP319" s="433"/>
      <c r="AQ319" s="449">
        <f t="shared" si="2045"/>
        <v>0</v>
      </c>
      <c r="AR319" s="433"/>
      <c r="AS319" s="562" t="s">
        <v>835</v>
      </c>
      <c r="AT319" s="451">
        <f>AT318*AT314/2</f>
        <v>0</v>
      </c>
      <c r="AU319" s="417"/>
      <c r="AV319" s="433"/>
      <c r="AW319" s="449">
        <f t="shared" si="2046"/>
        <v>0</v>
      </c>
      <c r="AX319" s="433"/>
      <c r="AY319" s="562" t="s">
        <v>835</v>
      </c>
      <c r="AZ319" s="451">
        <f>AZ318*AZ314/2</f>
        <v>0</v>
      </c>
      <c r="BA319" s="417"/>
      <c r="BB319" s="433"/>
      <c r="BC319" s="449">
        <f t="shared" si="2047"/>
        <v>0</v>
      </c>
      <c r="BD319" s="433"/>
      <c r="BE319" s="562" t="s">
        <v>835</v>
      </c>
      <c r="BF319" s="451">
        <f>BF318*BF314/2</f>
        <v>0</v>
      </c>
      <c r="BG319" s="417"/>
      <c r="BH319" s="433"/>
      <c r="BI319" s="449">
        <f t="shared" si="2048"/>
        <v>0</v>
      </c>
      <c r="BJ319" s="433"/>
      <c r="BK319" s="562" t="s">
        <v>835</v>
      </c>
      <c r="BL319" s="451">
        <f>BL318*BL314/2</f>
        <v>0</v>
      </c>
      <c r="BM319" s="417"/>
      <c r="BN319" s="433"/>
      <c r="BO319" s="449">
        <f t="shared" si="2049"/>
        <v>0</v>
      </c>
      <c r="BP319" s="433"/>
      <c r="BQ319" s="562" t="s">
        <v>835</v>
      </c>
      <c r="BR319" s="451">
        <f>BR318*BR314/2</f>
        <v>0</v>
      </c>
      <c r="BS319" s="417"/>
      <c r="BT319" s="433"/>
      <c r="BU319" s="449">
        <f t="shared" si="2050"/>
        <v>0</v>
      </c>
      <c r="BV319" s="433"/>
      <c r="BW319" s="562" t="s">
        <v>835</v>
      </c>
      <c r="BX319" s="451">
        <f>BX318*BX314/2</f>
        <v>0</v>
      </c>
      <c r="BY319" s="417"/>
      <c r="BZ319" s="433"/>
      <c r="CA319" s="449">
        <f t="shared" si="2051"/>
        <v>0</v>
      </c>
      <c r="CB319" s="433"/>
      <c r="CC319" s="562" t="s">
        <v>835</v>
      </c>
      <c r="CD319" s="451">
        <f>CD318*CD314/2</f>
        <v>0</v>
      </c>
      <c r="CE319" s="417"/>
      <c r="CF319" s="433"/>
      <c r="CG319" s="449">
        <f t="shared" si="2052"/>
        <v>0</v>
      </c>
      <c r="CH319" s="433"/>
      <c r="CI319" s="562" t="s">
        <v>835</v>
      </c>
      <c r="CJ319" s="451">
        <f>CJ318*CJ314/2</f>
        <v>0</v>
      </c>
      <c r="CK319" s="417"/>
      <c r="CL319" s="433"/>
    </row>
    <row r="320" ht="14.25" hidden="1">
      <c r="A320" s="433"/>
      <c r="B320" s="235"/>
      <c r="C320" s="563" t="s">
        <v>836</v>
      </c>
      <c r="D320" s="451"/>
      <c r="E320" s="417"/>
      <c r="F320" s="433"/>
      <c r="G320" s="451"/>
      <c r="H320" s="433"/>
      <c r="I320" s="563" t="s">
        <v>836</v>
      </c>
      <c r="J320" s="451"/>
      <c r="K320" s="417"/>
      <c r="L320" s="433"/>
      <c r="M320" s="451">
        <f t="shared" si="2040"/>
        <v>0</v>
      </c>
      <c r="N320" s="433"/>
      <c r="O320" s="563" t="s">
        <v>836</v>
      </c>
      <c r="P320" s="451"/>
      <c r="Q320" s="417"/>
      <c r="R320" s="433"/>
      <c r="S320" s="451">
        <f t="shared" si="2041"/>
        <v>0</v>
      </c>
      <c r="T320" s="433"/>
      <c r="U320" s="563" t="s">
        <v>836</v>
      </c>
      <c r="V320" s="451"/>
      <c r="W320" s="417"/>
      <c r="X320" s="433"/>
      <c r="Y320" s="451">
        <f t="shared" si="2042"/>
        <v>0</v>
      </c>
      <c r="Z320" s="433"/>
      <c r="AA320" s="563" t="s">
        <v>836</v>
      </c>
      <c r="AB320" s="451"/>
      <c r="AC320" s="417"/>
      <c r="AD320" s="433"/>
      <c r="AE320" s="451">
        <f t="shared" si="2043"/>
        <v>0</v>
      </c>
      <c r="AF320" s="433"/>
      <c r="AG320" s="563" t="s">
        <v>836</v>
      </c>
      <c r="AH320" s="451"/>
      <c r="AI320" s="417"/>
      <c r="AJ320" s="433"/>
      <c r="AK320" s="451">
        <f t="shared" si="2044"/>
        <v>0</v>
      </c>
      <c r="AL320" s="433"/>
      <c r="AM320" s="563" t="s">
        <v>836</v>
      </c>
      <c r="AN320" s="451"/>
      <c r="AO320" s="417"/>
      <c r="AP320" s="433"/>
      <c r="AQ320" s="451">
        <f t="shared" si="2045"/>
        <v>0</v>
      </c>
      <c r="AR320" s="433"/>
      <c r="AS320" s="563" t="s">
        <v>836</v>
      </c>
      <c r="AT320" s="451"/>
      <c r="AU320" s="417"/>
      <c r="AV320" s="433"/>
      <c r="AW320" s="451">
        <f t="shared" si="2046"/>
        <v>0</v>
      </c>
      <c r="AX320" s="433"/>
      <c r="AY320" s="563" t="s">
        <v>836</v>
      </c>
      <c r="AZ320" s="451"/>
      <c r="BA320" s="417"/>
      <c r="BB320" s="433"/>
      <c r="BC320" s="451">
        <f t="shared" si="2047"/>
        <v>0</v>
      </c>
      <c r="BD320" s="433"/>
      <c r="BE320" s="563" t="s">
        <v>836</v>
      </c>
      <c r="BF320" s="451"/>
      <c r="BG320" s="417"/>
      <c r="BH320" s="433"/>
      <c r="BI320" s="451">
        <f t="shared" si="2048"/>
        <v>0</v>
      </c>
      <c r="BJ320" s="433"/>
      <c r="BK320" s="563" t="s">
        <v>836</v>
      </c>
      <c r="BL320" s="451"/>
      <c r="BM320" s="417"/>
      <c r="BN320" s="433"/>
      <c r="BO320" s="451">
        <f t="shared" si="2049"/>
        <v>0</v>
      </c>
      <c r="BP320" s="433"/>
      <c r="BQ320" s="563" t="s">
        <v>836</v>
      </c>
      <c r="BR320" s="451"/>
      <c r="BS320" s="417"/>
      <c r="BT320" s="433"/>
      <c r="BU320" s="451">
        <f t="shared" si="2050"/>
        <v>0</v>
      </c>
      <c r="BV320" s="433"/>
      <c r="BW320" s="563" t="s">
        <v>836</v>
      </c>
      <c r="BX320" s="451"/>
      <c r="BY320" s="417"/>
      <c r="BZ320" s="433"/>
      <c r="CA320" s="451">
        <f t="shared" si="2051"/>
        <v>0</v>
      </c>
      <c r="CB320" s="433"/>
      <c r="CC320" s="563" t="s">
        <v>836</v>
      </c>
      <c r="CD320" s="451"/>
      <c r="CE320" s="417"/>
      <c r="CF320" s="433"/>
      <c r="CG320" s="451">
        <f t="shared" si="2052"/>
        <v>0</v>
      </c>
      <c r="CH320" s="433"/>
      <c r="CI320" s="563" t="s">
        <v>836</v>
      </c>
      <c r="CJ320" s="451"/>
      <c r="CK320" s="417"/>
      <c r="CL320" s="433"/>
    </row>
    <row r="321" ht="14.25" hidden="1">
      <c r="A321" s="433"/>
      <c r="B321" s="235"/>
      <c r="C321" s="561" t="s">
        <v>837</v>
      </c>
      <c r="D321" s="452">
        <f>IF(D314=0,0,-1*(D308+D329)/D314)</f>
        <v>0</v>
      </c>
      <c r="E321" s="417"/>
      <c r="F321" s="564"/>
      <c r="G321" s="450"/>
      <c r="H321" s="433"/>
      <c r="I321" s="561" t="s">
        <v>837</v>
      </c>
      <c r="J321" s="452">
        <f>IF(J314=0,0,-1*(J308+J329)/J314)</f>
        <v>0</v>
      </c>
      <c r="K321" s="417"/>
      <c r="L321" s="564"/>
      <c r="M321" s="450">
        <f t="shared" si="2040"/>
        <v>0</v>
      </c>
      <c r="N321" s="433"/>
      <c r="O321" s="561" t="s">
        <v>837</v>
      </c>
      <c r="P321" s="452">
        <f>IF(P314=0,0,-1*(P308+P329)/P314)</f>
        <v>0</v>
      </c>
      <c r="Q321" s="417"/>
      <c r="R321" s="433"/>
      <c r="S321" s="450">
        <f t="shared" si="2041"/>
        <v>0</v>
      </c>
      <c r="T321" s="433"/>
      <c r="U321" s="561" t="s">
        <v>837</v>
      </c>
      <c r="V321" s="452">
        <f>IF(V314=0,0,-1*(V308+V329)/V314)</f>
        <v>0</v>
      </c>
      <c r="W321" s="417"/>
      <c r="X321" s="564"/>
      <c r="Y321" s="450">
        <f t="shared" si="2042"/>
        <v>0</v>
      </c>
      <c r="Z321" s="433"/>
      <c r="AA321" s="561" t="s">
        <v>837</v>
      </c>
      <c r="AB321" s="452">
        <f>IF(AB314=0,0,-1*(AB308+AB329)/AB314)</f>
        <v>0</v>
      </c>
      <c r="AC321" s="417"/>
      <c r="AD321" s="433"/>
      <c r="AE321" s="450">
        <f t="shared" si="2043"/>
        <v>0</v>
      </c>
      <c r="AF321" s="433"/>
      <c r="AG321" s="561" t="s">
        <v>837</v>
      </c>
      <c r="AH321" s="452">
        <f>IF(AH314=0,0,-1*(AH308+AH329)/AH314)</f>
        <v>0</v>
      </c>
      <c r="AI321" s="417"/>
      <c r="AJ321" s="564"/>
      <c r="AK321" s="450">
        <f t="shared" si="2044"/>
        <v>0</v>
      </c>
      <c r="AL321" s="433"/>
      <c r="AM321" s="561" t="s">
        <v>837</v>
      </c>
      <c r="AN321" s="452">
        <f>IF(AN314=0,0,-1*(AN308+AN329)/AN314)</f>
        <v>0</v>
      </c>
      <c r="AO321" s="417"/>
      <c r="AP321" s="564"/>
      <c r="AQ321" s="450">
        <f t="shared" si="2045"/>
        <v>0</v>
      </c>
      <c r="AR321" s="433"/>
      <c r="AS321" s="561" t="s">
        <v>837</v>
      </c>
      <c r="AT321" s="452">
        <f>IF(AT314=0,0,-1*(AT308+AT329)/AT314)</f>
        <v>0</v>
      </c>
      <c r="AU321" s="417"/>
      <c r="AV321" s="564"/>
      <c r="AW321" s="450">
        <f t="shared" si="2046"/>
        <v>0</v>
      </c>
      <c r="AX321" s="433"/>
      <c r="AY321" s="561" t="s">
        <v>837</v>
      </c>
      <c r="AZ321" s="452">
        <f>IF(AZ314=0,0,-1*(AZ308+AZ329)/AZ314)</f>
        <v>0</v>
      </c>
      <c r="BA321" s="417"/>
      <c r="BB321" s="433"/>
      <c r="BC321" s="450">
        <f t="shared" si="2047"/>
        <v>0</v>
      </c>
      <c r="BD321" s="433"/>
      <c r="BE321" s="561" t="s">
        <v>837</v>
      </c>
      <c r="BF321" s="452">
        <f>IF(BF314=0,0,-1*(BF308+BF329)/BF314)</f>
        <v>0</v>
      </c>
      <c r="BG321" s="417"/>
      <c r="BH321" s="564"/>
      <c r="BI321" s="450">
        <f t="shared" si="2048"/>
        <v>0</v>
      </c>
      <c r="BJ321" s="433"/>
      <c r="BK321" s="561" t="s">
        <v>837</v>
      </c>
      <c r="BL321" s="452">
        <f>IF(BL314=0,0,-1*(BL308+BL329)/BL314)</f>
        <v>0</v>
      </c>
      <c r="BM321" s="417"/>
      <c r="BN321" s="564"/>
      <c r="BO321" s="450">
        <f t="shared" si="2049"/>
        <v>0</v>
      </c>
      <c r="BP321" s="433"/>
      <c r="BQ321" s="561" t="s">
        <v>837</v>
      </c>
      <c r="BR321" s="452">
        <f>IF(BR314=0,0,-1*(BR308+BR329)/BR314)</f>
        <v>0</v>
      </c>
      <c r="BS321" s="417"/>
      <c r="BT321" s="564"/>
      <c r="BU321" s="450">
        <f t="shared" si="2050"/>
        <v>0</v>
      </c>
      <c r="BV321" s="433"/>
      <c r="BW321" s="561" t="s">
        <v>837</v>
      </c>
      <c r="BX321" s="452">
        <f>IF(BX314=0,0,-1*(BX308+BX329)/BX314)</f>
        <v>0</v>
      </c>
      <c r="BY321" s="417"/>
      <c r="BZ321" s="564"/>
      <c r="CA321" s="450">
        <f t="shared" si="2051"/>
        <v>0</v>
      </c>
      <c r="CB321" s="433"/>
      <c r="CC321" s="561" t="s">
        <v>837</v>
      </c>
      <c r="CD321" s="452">
        <f>IF(CD314=0,0,-1*(CD308+CD329)/CD314)</f>
        <v>0</v>
      </c>
      <c r="CE321" s="417"/>
      <c r="CF321" s="564"/>
      <c r="CG321" s="450">
        <f t="shared" si="2052"/>
        <v>0</v>
      </c>
      <c r="CH321" s="433"/>
      <c r="CI321" s="561" t="s">
        <v>837</v>
      </c>
      <c r="CJ321" s="452">
        <f>IF(CJ314=0,0,-1*(CJ308+CJ329)/CJ314)</f>
        <v>0</v>
      </c>
      <c r="CK321" s="417"/>
      <c r="CL321" s="564"/>
    </row>
    <row r="322" ht="14.25" hidden="1">
      <c r="A322" s="433"/>
      <c r="B322" s="559"/>
      <c r="C322" s="565" t="s">
        <v>838</v>
      </c>
      <c r="D322" s="451">
        <f>D318*D314/2</f>
        <v>0</v>
      </c>
      <c r="E322" s="417"/>
      <c r="F322" s="433"/>
      <c r="G322" s="452"/>
      <c r="H322" s="433"/>
      <c r="I322" s="565" t="s">
        <v>838</v>
      </c>
      <c r="J322" s="451">
        <f>J318*J314/2</f>
        <v>0</v>
      </c>
      <c r="K322" s="417"/>
      <c r="L322" s="433"/>
      <c r="M322" s="452">
        <f t="shared" si="2040"/>
        <v>0</v>
      </c>
      <c r="N322" s="433"/>
      <c r="O322" s="565" t="s">
        <v>838</v>
      </c>
      <c r="P322" s="451">
        <f>P318*P314/2</f>
        <v>0</v>
      </c>
      <c r="Q322" s="417"/>
      <c r="R322" s="433"/>
      <c r="S322" s="452">
        <f t="shared" si="2041"/>
        <v>0</v>
      </c>
      <c r="T322" s="433"/>
      <c r="U322" s="565" t="s">
        <v>838</v>
      </c>
      <c r="V322" s="451">
        <f>V318*V314/2</f>
        <v>0</v>
      </c>
      <c r="W322" s="417"/>
      <c r="X322" s="433"/>
      <c r="Y322" s="452">
        <f t="shared" si="2042"/>
        <v>0</v>
      </c>
      <c r="Z322" s="433"/>
      <c r="AA322" s="565" t="s">
        <v>838</v>
      </c>
      <c r="AB322" s="451">
        <f>AB318*AB314/2</f>
        <v>0</v>
      </c>
      <c r="AC322" s="417"/>
      <c r="AD322" s="433"/>
      <c r="AE322" s="452">
        <f t="shared" si="2043"/>
        <v>0</v>
      </c>
      <c r="AF322" s="433"/>
      <c r="AG322" s="565" t="s">
        <v>838</v>
      </c>
      <c r="AH322" s="451">
        <f>AH318*AH314/2</f>
        <v>0</v>
      </c>
      <c r="AI322" s="417"/>
      <c r="AJ322" s="433"/>
      <c r="AK322" s="452">
        <f t="shared" si="2044"/>
        <v>0</v>
      </c>
      <c r="AL322" s="433"/>
      <c r="AM322" s="565" t="s">
        <v>838</v>
      </c>
      <c r="AN322" s="451">
        <f>AN318*AN314/2</f>
        <v>0</v>
      </c>
      <c r="AO322" s="417"/>
      <c r="AP322" s="433"/>
      <c r="AQ322" s="452">
        <f t="shared" si="2045"/>
        <v>0</v>
      </c>
      <c r="AR322" s="433"/>
      <c r="AS322" s="565" t="s">
        <v>838</v>
      </c>
      <c r="AT322" s="451">
        <f>AT318*AT314/2</f>
        <v>0</v>
      </c>
      <c r="AU322" s="417"/>
      <c r="AV322" s="433"/>
      <c r="AW322" s="452">
        <f t="shared" si="2046"/>
        <v>0</v>
      </c>
      <c r="AX322" s="433"/>
      <c r="AY322" s="565" t="s">
        <v>838</v>
      </c>
      <c r="AZ322" s="451">
        <f>AZ318*AZ314/2</f>
        <v>0</v>
      </c>
      <c r="BA322" s="417"/>
      <c r="BB322" s="433"/>
      <c r="BC322" s="452">
        <f t="shared" si="2047"/>
        <v>0</v>
      </c>
      <c r="BD322" s="433"/>
      <c r="BE322" s="565" t="s">
        <v>838</v>
      </c>
      <c r="BF322" s="451">
        <f>BF318*BF314/2</f>
        <v>0</v>
      </c>
      <c r="BG322" s="417"/>
      <c r="BH322" s="433"/>
      <c r="BI322" s="452">
        <f t="shared" si="2048"/>
        <v>0</v>
      </c>
      <c r="BJ322" s="433"/>
      <c r="BK322" s="565" t="s">
        <v>838</v>
      </c>
      <c r="BL322" s="451">
        <f>BL318*BL314/2</f>
        <v>0</v>
      </c>
      <c r="BM322" s="417"/>
      <c r="BN322" s="433"/>
      <c r="BO322" s="452">
        <f t="shared" si="2049"/>
        <v>0</v>
      </c>
      <c r="BP322" s="433"/>
      <c r="BQ322" s="565" t="s">
        <v>838</v>
      </c>
      <c r="BR322" s="451">
        <f>BR318*BR314/2</f>
        <v>0</v>
      </c>
      <c r="BS322" s="417"/>
      <c r="BT322" s="433"/>
      <c r="BU322" s="452">
        <f t="shared" si="2050"/>
        <v>0</v>
      </c>
      <c r="BV322" s="433"/>
      <c r="BW322" s="565" t="s">
        <v>838</v>
      </c>
      <c r="BX322" s="451">
        <f>BX318*BX314/2</f>
        <v>0</v>
      </c>
      <c r="BY322" s="417"/>
      <c r="BZ322" s="433"/>
      <c r="CA322" s="452">
        <f t="shared" si="2051"/>
        <v>0</v>
      </c>
      <c r="CB322" s="433"/>
      <c r="CC322" s="565" t="s">
        <v>838</v>
      </c>
      <c r="CD322" s="451">
        <f>CD318*CD314/2</f>
        <v>0</v>
      </c>
      <c r="CE322" s="417"/>
      <c r="CF322" s="433"/>
      <c r="CG322" s="452">
        <f t="shared" si="2052"/>
        <v>0</v>
      </c>
      <c r="CH322" s="433"/>
      <c r="CI322" s="565" t="s">
        <v>838</v>
      </c>
      <c r="CJ322" s="451">
        <f>CJ318*CJ314/2</f>
        <v>0</v>
      </c>
      <c r="CK322" s="417"/>
      <c r="CL322" s="433"/>
    </row>
    <row r="323" ht="14.25"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4.25"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4.25"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4.25" hidden="1">
      <c r="A326" s="235">
        <f>SUM(D177:BP177)</f>
        <v>0</v>
      </c>
      <c r="B326" s="568"/>
      <c r="C326" s="480" t="s">
        <v>841</v>
      </c>
      <c r="D326" s="486">
        <f>D322+D323+D324</f>
        <v>0</v>
      </c>
      <c r="E326" s="556"/>
      <c r="F326" s="546" t="s">
        <v>823</v>
      </c>
      <c r="G326" s="417">
        <f>A338</f>
        <v>17815</v>
      </c>
      <c r="H326" s="433"/>
      <c r="I326" s="480" t="s">
        <v>841</v>
      </c>
      <c r="J326" s="486">
        <f>J322+J323+J324</f>
        <v>0</v>
      </c>
      <c r="K326" s="556"/>
      <c r="L326" s="546" t="s">
        <v>823</v>
      </c>
      <c r="M326" s="417">
        <f t="shared" si="2040"/>
        <v>17815</v>
      </c>
      <c r="N326" s="433"/>
      <c r="O326" s="480" t="s">
        <v>841</v>
      </c>
      <c r="P326" s="486">
        <f>P322+P323+P324</f>
        <v>0</v>
      </c>
      <c r="Q326" s="556"/>
      <c r="R326" s="546" t="s">
        <v>823</v>
      </c>
      <c r="S326" s="417">
        <f t="shared" si="2041"/>
        <v>17815</v>
      </c>
      <c r="T326" s="433"/>
      <c r="U326" s="480" t="s">
        <v>841</v>
      </c>
      <c r="V326" s="486">
        <f>V322+V323+V324</f>
        <v>0</v>
      </c>
      <c r="W326" s="556"/>
      <c r="X326" s="546" t="s">
        <v>823</v>
      </c>
      <c r="Y326" s="417">
        <f t="shared" si="2042"/>
        <v>17815</v>
      </c>
      <c r="Z326" s="433"/>
      <c r="AA326" s="480" t="s">
        <v>841</v>
      </c>
      <c r="AB326" s="486">
        <f>AB322+AB323+AB324</f>
        <v>0</v>
      </c>
      <c r="AC326" s="556"/>
      <c r="AD326" s="546" t="s">
        <v>823</v>
      </c>
      <c r="AE326" s="417">
        <f t="shared" si="2043"/>
        <v>17815</v>
      </c>
      <c r="AF326" s="433"/>
      <c r="AG326" s="480" t="s">
        <v>841</v>
      </c>
      <c r="AH326" s="486">
        <f>AH322+AH323+AH324</f>
        <v>0</v>
      </c>
      <c r="AI326" s="556"/>
      <c r="AJ326" s="546" t="s">
        <v>823</v>
      </c>
      <c r="AK326" s="417">
        <f t="shared" si="2044"/>
        <v>17815</v>
      </c>
      <c r="AL326" s="433"/>
      <c r="AM326" s="480" t="s">
        <v>841</v>
      </c>
      <c r="AN326" s="486">
        <f>AN322+AN323+AN324</f>
        <v>0</v>
      </c>
      <c r="AO326" s="556"/>
      <c r="AP326" s="546" t="s">
        <v>823</v>
      </c>
      <c r="AQ326" s="417">
        <f t="shared" si="2045"/>
        <v>17815</v>
      </c>
      <c r="AR326" s="433"/>
      <c r="AS326" s="480" t="s">
        <v>841</v>
      </c>
      <c r="AT326" s="486">
        <f>AT322+AT323+AT324</f>
        <v>0</v>
      </c>
      <c r="AU326" s="556"/>
      <c r="AV326" s="546" t="s">
        <v>823</v>
      </c>
      <c r="AW326" s="417">
        <f t="shared" si="2046"/>
        <v>17815</v>
      </c>
      <c r="AX326" s="433"/>
      <c r="AY326" s="480" t="s">
        <v>841</v>
      </c>
      <c r="AZ326" s="486">
        <f>AZ322+AZ323+AZ324</f>
        <v>0</v>
      </c>
      <c r="BA326" s="556"/>
      <c r="BB326" s="546" t="s">
        <v>823</v>
      </c>
      <c r="BC326" s="417">
        <f t="shared" si="2047"/>
        <v>17815</v>
      </c>
      <c r="BD326" s="433"/>
      <c r="BE326" s="480" t="s">
        <v>841</v>
      </c>
      <c r="BF326" s="486">
        <f>BF322+BF323+BF324</f>
        <v>0</v>
      </c>
      <c r="BG326" s="556"/>
      <c r="BH326" s="546" t="s">
        <v>823</v>
      </c>
      <c r="BI326" s="417">
        <f t="shared" si="2048"/>
        <v>17815</v>
      </c>
      <c r="BJ326" s="433"/>
      <c r="BK326" s="480" t="s">
        <v>841</v>
      </c>
      <c r="BL326" s="486">
        <f>BL322+BL323+BL324</f>
        <v>0</v>
      </c>
      <c r="BM326" s="556"/>
      <c r="BN326" s="546" t="s">
        <v>823</v>
      </c>
      <c r="BO326" s="417">
        <f t="shared" si="2049"/>
        <v>17815</v>
      </c>
      <c r="BP326" s="433"/>
      <c r="BQ326" s="480" t="s">
        <v>841</v>
      </c>
      <c r="BR326" s="486">
        <f>BR322+BR323+BR324</f>
        <v>0</v>
      </c>
      <c r="BS326" s="556"/>
      <c r="BT326" s="546" t="s">
        <v>823</v>
      </c>
      <c r="BU326" s="417">
        <f t="shared" si="2050"/>
        <v>17815</v>
      </c>
      <c r="BV326" s="433"/>
      <c r="BW326" s="480" t="s">
        <v>841</v>
      </c>
      <c r="BX326" s="486">
        <f>BX322+BX323+BX324</f>
        <v>0</v>
      </c>
      <c r="BY326" s="556"/>
      <c r="CA326" s="417">
        <f t="shared" si="2051"/>
        <v>17815</v>
      </c>
      <c r="CB326" s="433"/>
      <c r="CC326" s="480" t="s">
        <v>841</v>
      </c>
      <c r="CD326" s="486">
        <f>CD322+CD323+CD324</f>
        <v>0</v>
      </c>
      <c r="CE326" s="556"/>
      <c r="CF326" s="546" t="s">
        <v>823</v>
      </c>
      <c r="CG326" s="417">
        <f t="shared" si="2052"/>
        <v>17815</v>
      </c>
      <c r="CH326" s="433"/>
      <c r="CI326" s="480" t="s">
        <v>841</v>
      </c>
      <c r="CJ326" s="486">
        <f>CJ322+CJ323+CJ324</f>
        <v>0</v>
      </c>
      <c r="CK326" s="556"/>
    </row>
    <row r="327" ht="14.25" hidden="1">
      <c r="A327" s="235"/>
      <c r="B327" s="235"/>
      <c r="C327" s="423" t="s">
        <v>824</v>
      </c>
      <c r="D327" s="423"/>
      <c r="E327" s="508"/>
      <c r="F327" s="546" t="s">
        <v>825</v>
      </c>
      <c r="G327" s="547">
        <f>D339</f>
        <v>36000</v>
      </c>
      <c r="H327" s="433"/>
      <c r="I327" s="557" t="s">
        <v>824</v>
      </c>
      <c r="J327" s="423"/>
      <c r="K327" s="508"/>
      <c r="L327" s="546" t="s">
        <v>825</v>
      </c>
      <c r="M327" s="547">
        <f t="shared" si="2040"/>
        <v>36000</v>
      </c>
      <c r="N327" s="433"/>
      <c r="O327" s="557" t="s">
        <v>824</v>
      </c>
      <c r="P327" s="423"/>
      <c r="Q327" s="508"/>
      <c r="R327" s="546" t="s">
        <v>825</v>
      </c>
      <c r="S327" s="547">
        <f t="shared" si="2041"/>
        <v>36000</v>
      </c>
      <c r="T327" s="433"/>
      <c r="U327" s="557" t="s">
        <v>824</v>
      </c>
      <c r="V327" s="423"/>
      <c r="W327" s="508"/>
      <c r="X327" s="546" t="s">
        <v>825</v>
      </c>
      <c r="Y327" s="547">
        <f t="shared" si="2042"/>
        <v>36000</v>
      </c>
      <c r="Z327" s="433"/>
      <c r="AA327" s="557" t="s">
        <v>824</v>
      </c>
      <c r="AB327" s="423"/>
      <c r="AC327" s="508"/>
      <c r="AD327" s="546" t="s">
        <v>825</v>
      </c>
      <c r="AE327" s="547">
        <f t="shared" si="2043"/>
        <v>36000</v>
      </c>
      <c r="AF327" s="433"/>
      <c r="AG327" s="557" t="s">
        <v>824</v>
      </c>
      <c r="AH327" s="423"/>
      <c r="AI327" s="508"/>
      <c r="AJ327" s="546" t="s">
        <v>825</v>
      </c>
      <c r="AK327" s="547">
        <f t="shared" si="2044"/>
        <v>36000</v>
      </c>
      <c r="AL327" s="433"/>
      <c r="AM327" s="557" t="s">
        <v>824</v>
      </c>
      <c r="AN327" s="423"/>
      <c r="AO327" s="508"/>
      <c r="AP327" s="546" t="s">
        <v>825</v>
      </c>
      <c r="AQ327" s="547">
        <f t="shared" si="2045"/>
        <v>36000</v>
      </c>
      <c r="AR327" s="433"/>
      <c r="AS327" s="557" t="s">
        <v>824</v>
      </c>
      <c r="AT327" s="423"/>
      <c r="AU327" s="508"/>
      <c r="AV327" s="546" t="s">
        <v>825</v>
      </c>
      <c r="AW327" s="547">
        <f t="shared" si="2046"/>
        <v>36000</v>
      </c>
      <c r="AX327" s="433"/>
      <c r="AY327" s="557" t="s">
        <v>824</v>
      </c>
      <c r="AZ327" s="423"/>
      <c r="BA327" s="508"/>
      <c r="BB327" s="546" t="s">
        <v>825</v>
      </c>
      <c r="BC327" s="547">
        <f t="shared" si="2047"/>
        <v>36000</v>
      </c>
      <c r="BD327" s="433"/>
      <c r="BE327" s="557" t="s">
        <v>824</v>
      </c>
      <c r="BF327" s="423"/>
      <c r="BG327" s="508"/>
      <c r="BH327" s="546" t="s">
        <v>825</v>
      </c>
      <c r="BI327" s="547">
        <f t="shared" si="2048"/>
        <v>36000</v>
      </c>
      <c r="BJ327" s="433"/>
      <c r="BK327" s="557" t="s">
        <v>824</v>
      </c>
      <c r="BL327" s="423"/>
      <c r="BM327" s="508"/>
      <c r="BN327" s="546" t="s">
        <v>825</v>
      </c>
      <c r="BO327" s="547">
        <f t="shared" si="2049"/>
        <v>36000</v>
      </c>
      <c r="BP327" s="433"/>
      <c r="BQ327" s="557" t="s">
        <v>824</v>
      </c>
      <c r="BR327" s="423"/>
      <c r="BS327" s="508"/>
      <c r="BT327" s="546" t="s">
        <v>825</v>
      </c>
      <c r="BU327" s="547">
        <f t="shared" si="2050"/>
        <v>36000</v>
      </c>
      <c r="BV327" s="433"/>
      <c r="BW327" s="557" t="s">
        <v>824</v>
      </c>
      <c r="BX327" s="423"/>
      <c r="BY327" s="508"/>
      <c r="BZ327" s="235"/>
      <c r="CA327" s="547">
        <f t="shared" si="2051"/>
        <v>36000</v>
      </c>
      <c r="CB327" s="433"/>
      <c r="CC327" s="557" t="s">
        <v>824</v>
      </c>
      <c r="CD327" s="423"/>
      <c r="CE327" s="508"/>
      <c r="CF327" s="546" t="s">
        <v>825</v>
      </c>
      <c r="CG327" s="547">
        <f t="shared" si="2052"/>
        <v>36000</v>
      </c>
      <c r="CH327" s="433"/>
      <c r="CI327" s="557" t="s">
        <v>824</v>
      </c>
      <c r="CJ327" s="423"/>
      <c r="CK327" s="508"/>
      <c r="CL327" s="235"/>
    </row>
    <row r="328" ht="14.25"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4.25" hidden="1">
      <c r="A329" s="546" t="s">
        <v>182</v>
      </c>
      <c r="C329" s="456"/>
      <c r="D329" s="457">
        <f>D62</f>
        <v>0</v>
      </c>
      <c r="E329" s="458"/>
      <c r="F329" s="415">
        <f>IF(H79=3,0,IF(F79=3,G329*G330,G330*G329/2))</f>
        <v>0</v>
      </c>
      <c r="G329" s="415"/>
      <c r="H329" s="411">
        <f>IF(F79=3,0,IF(H79=3,G330*G329,G330*G329/2))</f>
        <v>0</v>
      </c>
      <c r="I329" s="456"/>
      <c r="J329" s="457">
        <f>J62</f>
        <v>0</v>
      </c>
      <c r="K329" s="458"/>
      <c r="L329" s="415">
        <f>IF(N79=3,0,IF(L79=3,M329*M330,M330*M329/2))</f>
        <v>0</v>
      </c>
      <c r="M329" s="415"/>
      <c r="N329" s="411">
        <f>IF(L79=3,0,IF(N79=3,M330*M329,M330*M329/2))</f>
        <v>0</v>
      </c>
      <c r="O329" s="456"/>
      <c r="P329" s="457">
        <f>P62</f>
        <v>0</v>
      </c>
      <c r="Q329" s="458"/>
      <c r="R329" s="415">
        <f>IF(T79=3,0,IF(R79=3,S329*S330,S330*S329/2))</f>
        <v>0</v>
      </c>
      <c r="S329" s="415">
        <f>S306</f>
        <v>0</v>
      </c>
      <c r="T329" s="411">
        <f>IF(R79=3,0,IF(T79=3,S330*S329,S330*S329/2))</f>
        <v>0</v>
      </c>
      <c r="U329" s="456"/>
      <c r="V329" s="457">
        <f>V62</f>
        <v>0</v>
      </c>
      <c r="W329" s="458"/>
      <c r="X329" s="415">
        <f>IF(Z79=3,0,IF(X79=3,Y329*Y330,Y330*Y329/2))</f>
        <v>0</v>
      </c>
      <c r="Y329" s="415">
        <f>Y306</f>
        <v>0</v>
      </c>
      <c r="Z329" s="411">
        <f>IF(X79=3,0,IF(Z79=3,Y330*Y329,Y330*Y329/2))</f>
        <v>0</v>
      </c>
      <c r="AA329" s="456"/>
      <c r="AB329" s="457">
        <f>AB62</f>
        <v>0</v>
      </c>
      <c r="AC329" s="458"/>
      <c r="AD329" s="415">
        <f>IF(AF79=3,0,IF(AD79=3,AE329*AE330,AE330*AE329/2))</f>
        <v>0</v>
      </c>
      <c r="AE329" s="415"/>
      <c r="AF329" s="411">
        <f>IF(AD79=3,0,IF(AF79=3,AE330*AE329,AE330*AE329/2))</f>
        <v>0</v>
      </c>
      <c r="AG329" s="456"/>
      <c r="AH329" s="457">
        <f>AH62</f>
        <v>0</v>
      </c>
      <c r="AI329" s="458"/>
      <c r="AJ329" s="415">
        <f>IF(AL79=3,0,IF(AJ79=3,AK329*AK330,AK330*AK329/2))</f>
        <v>0</v>
      </c>
      <c r="AK329" s="415"/>
      <c r="AL329" s="411">
        <f>IF(AJ79=3,0,IF(AL79=3,AK330*AK329,AK330*AK329/2))</f>
        <v>0</v>
      </c>
      <c r="AM329" s="456"/>
      <c r="AN329" s="457">
        <f>AN62</f>
        <v>0</v>
      </c>
      <c r="AO329" s="458"/>
      <c r="AP329" s="415">
        <f>IF(AR79=3,0,IF(AP79=3,AQ329*AQ330,AQ330*AQ329/2))</f>
        <v>0</v>
      </c>
      <c r="AQ329" s="415"/>
      <c r="AR329" s="411">
        <f>IF(AP79=3,0,IF(AR79=3,AQ330*AQ329,AQ330*AQ329/2))</f>
        <v>0</v>
      </c>
      <c r="AS329" s="456"/>
      <c r="AT329" s="457">
        <f>AT62</f>
        <v>0</v>
      </c>
      <c r="AU329" s="458"/>
      <c r="AV329" s="415">
        <f>IF(AX79=3,0,IF(AV79=3,AW329*AW330,AW330*AW329/2))</f>
        <v>0</v>
      </c>
      <c r="AW329" s="415">
        <f>AW306</f>
        <v>0</v>
      </c>
      <c r="AX329" s="411">
        <f>IF(AV79=3,0,IF(AX79=3,AW330*AW329,AW330*AW329/2))</f>
        <v>0</v>
      </c>
      <c r="AY329" s="456"/>
      <c r="AZ329" s="457">
        <f>AZ62</f>
        <v>0</v>
      </c>
      <c r="BA329" s="458"/>
      <c r="BB329" s="415">
        <f>IF(BD79=3,0,IF(BB79=3,BC329*BC330,BC330*BC329/2))</f>
        <v>0</v>
      </c>
      <c r="BC329" s="415"/>
      <c r="BD329" s="411">
        <f>IF(BB79=3,0,IF(BD79=3,BC330*BC329,BC330*BC329/2))</f>
        <v>0</v>
      </c>
      <c r="BE329" s="456"/>
      <c r="BF329" s="457">
        <f>BF62</f>
        <v>0</v>
      </c>
      <c r="BG329" s="458"/>
      <c r="BH329" s="415">
        <f>IF(BJ79=3,0,IF(BH79=3,BI329*BI330,BI330*BI329/2))</f>
        <v>0</v>
      </c>
      <c r="BI329" s="415"/>
      <c r="BJ329" s="411">
        <f>IF(BH79=3,0,IF(BJ79=3,BI330*BI329,BI330*BI329/2))</f>
        <v>0</v>
      </c>
      <c r="BK329" s="456"/>
      <c r="BL329" s="457">
        <f>BL62</f>
        <v>0</v>
      </c>
      <c r="BM329" s="458"/>
      <c r="BN329" s="415">
        <f>IF(BP79=3,0,IF(BN79=3,BO329*BO330,BO330*BO329/2))</f>
        <v>0</v>
      </c>
      <c r="BO329" s="415"/>
      <c r="BP329" s="411">
        <f>IF(BN79=3,0,IF(BP79=3,BO330*BO329,BO330*BO329/2))</f>
        <v>0</v>
      </c>
      <c r="BQ329" s="456"/>
      <c r="BR329" s="457">
        <f>BR62</f>
        <v>0</v>
      </c>
      <c r="BS329" s="458"/>
      <c r="BT329" s="415">
        <f>IF(BV79=3,0,IF(BT79=3,BU329*BU330,BU330*BU329/2))</f>
        <v>0</v>
      </c>
      <c r="BU329" s="415"/>
      <c r="BV329" s="411">
        <f>IF(BT79=3,0,IF(BV79=3,BU330*BU329,BU330*BU329/2))</f>
        <v>0</v>
      </c>
      <c r="BW329" s="456"/>
      <c r="BX329" s="457">
        <f>BX62</f>
        <v>0</v>
      </c>
      <c r="BY329" s="458"/>
      <c r="CA329" s="415"/>
      <c r="CB329" s="411">
        <f>IF(BZ79=3,0,IF(CB79=3,CA330*CA329,CA330*CA329/2))</f>
        <v>0</v>
      </c>
      <c r="CC329" s="456"/>
      <c r="CD329" s="457">
        <f>CD62</f>
        <v>0</v>
      </c>
      <c r="CE329" s="458"/>
      <c r="CF329" s="415">
        <f>IF(CH79=3,0,IF(CF79=3,CG329*CG330,CG330*CG329/2))</f>
        <v>0</v>
      </c>
      <c r="CG329" s="415"/>
      <c r="CH329" s="411">
        <f>IF(CF79=3,0,IF(CH79=3,CG330*CG329,CG330*CG329/2))</f>
        <v>0</v>
      </c>
      <c r="CI329" s="456"/>
      <c r="CJ329" s="457">
        <f>CJ62</f>
        <v>0</v>
      </c>
      <c r="CK329" s="458"/>
    </row>
    <row r="330" ht="14.25" hidden="1">
      <c r="A330" s="546">
        <f>-G353</f>
        <v>0</v>
      </c>
      <c r="C330" s="461">
        <f>C97</f>
        <v>0</v>
      </c>
      <c r="D330" s="462"/>
      <c r="E330" s="463">
        <f>E97</f>
        <v>0</v>
      </c>
      <c r="F330" s="417">
        <f>IF(G329=0,0,IF(F332=G329/2,G331/2,G331*H332/G329))</f>
        <v>0</v>
      </c>
      <c r="G330" s="415"/>
      <c r="H330" s="421">
        <f>IF(G329=0,0,IF(F332=G329/2,G331/2,G331*F332/G329))</f>
        <v>0</v>
      </c>
      <c r="I330" s="461">
        <f>I97</f>
        <v>0</v>
      </c>
      <c r="J330" s="462"/>
      <c r="K330" s="463">
        <f>K97</f>
        <v>0</v>
      </c>
      <c r="L330" s="417">
        <f>IF(M329=0,0,IF(L332=M329/2,M331/2,M331*N332/M329))</f>
        <v>0</v>
      </c>
      <c r="M330" s="415"/>
      <c r="N330" s="421">
        <f>IF(M329=0,0,IF(L332=M329/2,M331/2,M331*L332/M329))</f>
        <v>0</v>
      </c>
      <c r="O330" s="461">
        <f>O97</f>
        <v>0</v>
      </c>
      <c r="P330" s="462"/>
      <c r="Q330" s="463">
        <f>Q97</f>
        <v>0</v>
      </c>
      <c r="R330" s="417">
        <f>IF(S329=0,0,IF(R332=S329/2,S331/2,S331*T332/S329))</f>
        <v>0</v>
      </c>
      <c r="S330" s="417"/>
      <c r="T330" s="421">
        <f>IF(S329=0,0,IF(R332=S329/2,S331/2,S331*R332/S329))</f>
        <v>0</v>
      </c>
      <c r="U330" s="461">
        <f>U97</f>
        <v>0</v>
      </c>
      <c r="V330" s="462"/>
      <c r="W330" s="463">
        <f>W97</f>
        <v>0</v>
      </c>
      <c r="X330" s="417">
        <f>IF(Y329=0,0,IF(X332=Y329/2,Y331/2,Y331*Z332/Y329))</f>
        <v>0</v>
      </c>
      <c r="Y330" s="417"/>
      <c r="Z330" s="421">
        <f>IF(Y329=0,0,IF(X332=Y329/2,Y331/2,Y331*X332/Y329))</f>
        <v>0</v>
      </c>
      <c r="AA330" s="461">
        <f>AA97</f>
        <v>0</v>
      </c>
      <c r="AB330" s="462"/>
      <c r="AC330" s="463">
        <f>AC97</f>
        <v>0</v>
      </c>
      <c r="AD330" s="417">
        <f>IF(AE329=0,0,IF(AD332=AE329/2,AE331/2,AE331*AF332/AE329))</f>
        <v>0</v>
      </c>
      <c r="AE330" s="417"/>
      <c r="AF330" s="421">
        <f>IF(AE329=0,0,IF(AD332=AE329/2,AE331/2,AE331*AD332/AE329))</f>
        <v>0</v>
      </c>
      <c r="AG330" s="461">
        <f>AG97</f>
        <v>0</v>
      </c>
      <c r="AH330" s="462"/>
      <c r="AI330" s="463">
        <f>AI97</f>
        <v>0</v>
      </c>
      <c r="AJ330" s="417">
        <f>IF(AK329=0,0,IF(AJ332=AK329/2,AK331/2,AK331*AL332/AK329))</f>
        <v>0</v>
      </c>
      <c r="AK330" s="417"/>
      <c r="AL330" s="421">
        <f>IF(AK329=0,0,IF(AJ332=AK329/2,AK331/2,AK331*AJ332/AK329))</f>
        <v>0</v>
      </c>
      <c r="AM330" s="461">
        <f>AM97</f>
        <v>0</v>
      </c>
      <c r="AN330" s="462"/>
      <c r="AO330" s="463">
        <f>AO97</f>
        <v>0</v>
      </c>
      <c r="AP330" s="417">
        <f>IF(AQ329=0,0,IF(AP332=AQ329/2,AQ331/2,AQ331*AR332/AQ329))</f>
        <v>0</v>
      </c>
      <c r="AQ330" s="417"/>
      <c r="AR330" s="421">
        <f>IF(AQ329=0,0,IF(AP332=AQ329/2,AQ331/2,AQ331*AP332/AQ329))</f>
        <v>0</v>
      </c>
      <c r="AS330" s="461">
        <f>AS97</f>
        <v>0</v>
      </c>
      <c r="AT330" s="462"/>
      <c r="AU330" s="463">
        <f>AU97</f>
        <v>0</v>
      </c>
      <c r="AV330" s="417">
        <f>IF(AW329=0,0,IF(AV332=AW329/2,AW331/2,AW331*AX332/AW329))</f>
        <v>0</v>
      </c>
      <c r="AW330" s="417"/>
      <c r="AX330" s="421">
        <f>IF(AW329=0,0,IF(AV332=AW329/2,AW331/2,AW331*AV332/AW329))</f>
        <v>0</v>
      </c>
      <c r="AY330" s="461">
        <f>AY97</f>
        <v>0</v>
      </c>
      <c r="AZ330" s="462"/>
      <c r="BA330" s="463">
        <f>BA97</f>
        <v>0</v>
      </c>
      <c r="BB330" s="417">
        <f>IF(BC329=0,0,IF(BB332=BC329/2,BC331/2,BC331*BD332/BC329))</f>
        <v>0</v>
      </c>
      <c r="BC330" s="417"/>
      <c r="BD330" s="421">
        <f>IF(BC329=0,0,IF(BB332=BC329/2,BC331/2,BC331*BB332/BC329))</f>
        <v>0</v>
      </c>
      <c r="BE330" s="461">
        <f>BE97</f>
        <v>0</v>
      </c>
      <c r="BF330" s="462"/>
      <c r="BG330" s="463">
        <f>BG97</f>
        <v>0</v>
      </c>
      <c r="BH330" s="417">
        <f>IF(BI329=0,0,IF(BH332=BI329/2,BI331/2,BI331*BJ332/BI329))</f>
        <v>0</v>
      </c>
      <c r="BI330" s="417"/>
      <c r="BJ330" s="421">
        <f>IF(BI329=0,0,IF(BH332=BI329/2,BI331/2,BI331*BH332/BI329))</f>
        <v>0</v>
      </c>
      <c r="BK330" s="461">
        <f>BK97</f>
        <v>0</v>
      </c>
      <c r="BL330" s="462"/>
      <c r="BM330" s="463">
        <f>BM97</f>
        <v>0</v>
      </c>
      <c r="BN330" s="417">
        <f>IF(BO329=0,0,IF(BN332=BO329/2,BO331/2,BO331*BP332/BO329))</f>
        <v>0</v>
      </c>
      <c r="BO330" s="417"/>
      <c r="BP330" s="421">
        <f>IF(BO329=0,0,IF(BN332=BO329/2,BO331/2,BO331*BN332/BO329))</f>
        <v>0</v>
      </c>
      <c r="BQ330" s="461">
        <f>BQ97</f>
        <v>0</v>
      </c>
      <c r="BR330" s="462"/>
      <c r="BS330" s="463">
        <f>BS97</f>
        <v>0</v>
      </c>
      <c r="BT330" s="417">
        <f>IF(BU329=0,0,IF(BT332=BU329/2,BU331/2,BU331*BV332/BU329))</f>
        <v>0</v>
      </c>
      <c r="BU330" s="417"/>
      <c r="BV330" s="421">
        <f>IF(BU329=0,0,IF(BT332=BU329/2,BU331/2,BU331*BT332/BU329))</f>
        <v>0</v>
      </c>
      <c r="BW330" s="461">
        <f>BW97</f>
        <v>0</v>
      </c>
      <c r="BX330" s="462"/>
      <c r="BY330" s="463">
        <f>BY97</f>
        <v>0</v>
      </c>
      <c r="CA330" s="417"/>
      <c r="CB330" s="421">
        <f>IF(CA329=0,0,IF(BZ332=CA329/2,CA331/2,CA331*BZ332/CA329))</f>
        <v>0</v>
      </c>
      <c r="CC330" s="461">
        <f>CC97</f>
        <v>0</v>
      </c>
      <c r="CD330" s="462"/>
      <c r="CE330" s="463">
        <f>CE97</f>
        <v>0</v>
      </c>
      <c r="CF330" s="417">
        <f>IF(CG329=0,0,IF(CF332=CG329/2,CG331/2,CG331*CH332/CG329))</f>
        <v>0</v>
      </c>
      <c r="CG330" s="417"/>
      <c r="CH330" s="421">
        <f>IF(CG329=0,0,IF(CF332=CG329/2,CG331/2,CG331*CF332/CG329))</f>
        <v>0</v>
      </c>
      <c r="CI330" s="461">
        <f>CI97</f>
        <v>0</v>
      </c>
      <c r="CJ330" s="462"/>
      <c r="CK330" s="463">
        <f>CK97</f>
        <v>0</v>
      </c>
    </row>
    <row r="331" ht="14.25" hidden="1">
      <c r="A331" s="546" t="s">
        <v>826</v>
      </c>
      <c r="B331" s="235">
        <f>B330*B329*B329/2</f>
        <v>0</v>
      </c>
      <c r="C331" s="464"/>
      <c r="D331" s="465">
        <f>D113</f>
        <v>0</v>
      </c>
      <c r="E331" s="466"/>
      <c r="F331" s="427">
        <f>IF(H79=3,0,IF(F79=3,0,IF(G329=0,0,-1*(E330+I330)/G329)))</f>
        <v>0</v>
      </c>
      <c r="G331" s="423"/>
      <c r="H331" s="569">
        <f>IF(F79=3,0,IF(H79=3,0,IF(G329=0,0,(E330+I330)/G329)))</f>
        <v>0</v>
      </c>
      <c r="I331" s="464"/>
      <c r="J331" s="465">
        <f>J113</f>
        <v>0</v>
      </c>
      <c r="K331" s="466"/>
      <c r="L331" s="427">
        <f>IF(N79=3,0,IF(L79=3,0,IF(M329=0,0,-1*(K330+O330)/M329)))</f>
        <v>0</v>
      </c>
      <c r="M331" s="423"/>
      <c r="N331" s="569">
        <f>IF(L79=3,0,IF(N79=3,0,IF(M329=0,0,(K330+O330)/M329)))</f>
        <v>0</v>
      </c>
      <c r="O331" s="464"/>
      <c r="P331" s="465">
        <f>P113</f>
        <v>0</v>
      </c>
      <c r="Q331" s="466"/>
      <c r="R331" s="427">
        <f>IF(T79=3,0,IF(R79=3,0,IF(S329=0,0,-1*(Q330+U330)/S329)))</f>
        <v>0</v>
      </c>
      <c r="S331" s="423"/>
      <c r="T331" s="569">
        <f>IF(R79=3,0,IF(T79=3,0,IF(S329=0,0,(Q330+U330)/S329)))</f>
        <v>0</v>
      </c>
      <c r="U331" s="464"/>
      <c r="V331" s="465">
        <f>V113</f>
        <v>0</v>
      </c>
      <c r="W331" s="466"/>
      <c r="X331" s="427">
        <f>IF(Z79=3,0,IF(X79=3,0,IF(Y329=0,0,-1*(W330+AA330)/Y329)))</f>
        <v>0</v>
      </c>
      <c r="Y331" s="423"/>
      <c r="Z331" s="569">
        <f>IF(X79=3,0,IF(Z79=3,0,IF(Y329=0,0,(W330+AA330)/Y329)))</f>
        <v>0</v>
      </c>
      <c r="AA331" s="464"/>
      <c r="AB331" s="465">
        <f>AB113</f>
        <v>0</v>
      </c>
      <c r="AC331" s="466"/>
      <c r="AD331" s="427">
        <f>IF(AF79=3,0,IF(AD79=3,0,IF(AE329=0,0,-1*(AC330+AG330)/AE329)))</f>
        <v>0</v>
      </c>
      <c r="AE331" s="423"/>
      <c r="AF331" s="569">
        <f>IF(AD79=3,0,IF(AF79=3,0,IF(AE329=0,0,(AC330+AG330)/AE329)))</f>
        <v>0</v>
      </c>
      <c r="AG331" s="464"/>
      <c r="AH331" s="465">
        <f>AH113</f>
        <v>0</v>
      </c>
      <c r="AI331" s="466"/>
      <c r="AJ331" s="427">
        <f>IF(AL79=3,0,IF(AJ79=3,0,IF(AK329=0,0,-1*(AI330+AM330)/AK329)))</f>
        <v>0</v>
      </c>
      <c r="AK331" s="423"/>
      <c r="AL331" s="569">
        <f>IF(AJ79=3,0,IF(AL79=3,0,IF(AK329=0,0,(AI330+AM330)/AK329)))</f>
        <v>0</v>
      </c>
      <c r="AM331" s="464"/>
      <c r="AN331" s="465">
        <f>AN113</f>
        <v>0</v>
      </c>
      <c r="AO331" s="466"/>
      <c r="AP331" s="427">
        <f>IF(AR79=3,0,IF(AP79=3,0,IF(AQ329=0,0,-1*(AO330+AS330)/AQ329)))</f>
        <v>0</v>
      </c>
      <c r="AQ331" s="423"/>
      <c r="AR331" s="569">
        <f>IF(AP79=3,0,IF(AR79=3,0,IF(AQ329=0,0,(AO330+AS330)/AQ329)))</f>
        <v>0</v>
      </c>
      <c r="AS331" s="464"/>
      <c r="AT331" s="465">
        <f>AT113</f>
        <v>0</v>
      </c>
      <c r="AU331" s="466"/>
      <c r="AV331" s="427">
        <f>IF(AX79=3,0,IF(AV79=3,0,IF(AW329=0,0,-1*(AU330+AY330)/AW329)))</f>
        <v>0</v>
      </c>
      <c r="AW331" s="423"/>
      <c r="AX331" s="569">
        <f>IF(AV79=3,0,IF(AX79=3,0,IF(AW329=0,0,(AU330+AY330)/AW329)))</f>
        <v>0</v>
      </c>
      <c r="AY331" s="464"/>
      <c r="AZ331" s="465">
        <f>AZ113</f>
        <v>0</v>
      </c>
      <c r="BA331" s="466"/>
      <c r="BB331" s="427">
        <f>IF(BD79=3,0,IF(BB79=3,0,IF(BC329=0,0,-1*(BA330+BE330)/BC329)))</f>
        <v>0</v>
      </c>
      <c r="BC331" s="423"/>
      <c r="BD331" s="569">
        <f>IF(BB79=3,0,IF(BD79=3,0,IF(BC329=0,0,(BA330+BE330)/BC329)))</f>
        <v>0</v>
      </c>
      <c r="BE331" s="464"/>
      <c r="BF331" s="465">
        <f>BF113</f>
        <v>0</v>
      </c>
      <c r="BG331" s="466"/>
      <c r="BH331" s="427">
        <f>IF(BJ79=3,0,IF(BH79=3,0,IF(BI329=0,0,-1*(BG330+BK330)/BI329)))</f>
        <v>0</v>
      </c>
      <c r="BI331" s="423"/>
      <c r="BJ331" s="569">
        <f>IF(BH79=3,0,IF(BJ79=3,0,IF(BI329=0,0,(BG330+BK330)/BI329)))</f>
        <v>0</v>
      </c>
      <c r="BK331" s="464"/>
      <c r="BL331" s="465">
        <f>BL113</f>
        <v>0</v>
      </c>
      <c r="BM331" s="466"/>
      <c r="BN331" s="427">
        <f>IF(BP79=3,0,IF(BN79=3,0,IF(BO329=0,0,-1*(BM330+BQ330)/BO329)))</f>
        <v>0</v>
      </c>
      <c r="BO331" s="423"/>
      <c r="BP331" s="569">
        <f>IF(BN79=3,0,IF(BP79=3,0,IF(BO329=0,0,(BM330+BQ330)/BO329)))</f>
        <v>0</v>
      </c>
      <c r="BQ331" s="464"/>
      <c r="BR331" s="465">
        <f>BR113</f>
        <v>0</v>
      </c>
      <c r="BS331" s="466"/>
      <c r="BT331" s="427">
        <f>IF(BV79=3,0,IF(BT79=3,0,IF(BU329=0,0,-1*(BS330+BW330)/BU329)))</f>
        <v>0</v>
      </c>
      <c r="BU331" s="423"/>
      <c r="BV331" s="569">
        <f>IF(BT79=3,0,IF(BV79=3,0,IF(BU329=0,0,(BS330+BW330)/BU329)))</f>
        <v>0</v>
      </c>
      <c r="BW331" s="464"/>
      <c r="BX331" s="465">
        <f>BX113</f>
        <v>0</v>
      </c>
      <c r="BY331" s="466"/>
      <c r="BZ331" s="235">
        <f>CB330*CB329*CB329/2</f>
        <v>0</v>
      </c>
      <c r="CA331" s="423"/>
      <c r="CB331" s="569">
        <f>IF(BZ79=3,0,IF(CB79=3,0,IF(CA329=0,0,(BY330+CC330)/CA329)))</f>
        <v>0</v>
      </c>
      <c r="CC331" s="464"/>
      <c r="CD331" s="465">
        <f>CD113</f>
        <v>0</v>
      </c>
      <c r="CE331" s="466"/>
      <c r="CF331" s="427">
        <f>IF(CH79=3,0,IF(CF79=3,0,IF(CG329=0,0,-1*(CE330+CI330)/CG329)))</f>
        <v>0</v>
      </c>
      <c r="CG331" s="423"/>
      <c r="CH331" s="569">
        <f>IF(CF79=3,0,IF(CH79=3,0,IF(CG329=0,0,(CE330+CI330)/CG329)))</f>
        <v>0</v>
      </c>
      <c r="CI331" s="464"/>
      <c r="CJ331" s="465">
        <f>CJ113</f>
        <v>0</v>
      </c>
      <c r="CK331" s="466"/>
      <c r="CL331" s="235">
        <f>CN330*CN329*CN329/2</f>
        <v>0</v>
      </c>
    </row>
    <row r="332" ht="14.25"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4.25"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4.25"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4.25"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4.25"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4.25"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4.25"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4.25" hidden="1">
      <c r="A339" s="450" t="s">
        <v>842</v>
      </c>
      <c r="B339" s="559"/>
      <c r="C339" s="417" t="s">
        <v>387</v>
      </c>
      <c r="D339" s="451">
        <f>D362</f>
        <v>36000</v>
      </c>
      <c r="E339" s="417"/>
      <c r="F339" s="433"/>
      <c r="G339" s="417"/>
      <c r="H339" s="433"/>
      <c r="I339" s="417"/>
      <c r="J339" s="451">
        <f>D339</f>
        <v>36000</v>
      </c>
      <c r="K339" s="417"/>
      <c r="L339" s="433"/>
      <c r="M339" s="417"/>
      <c r="N339" s="433"/>
      <c r="O339" s="417"/>
      <c r="P339" s="451">
        <f>J339</f>
        <v>36000</v>
      </c>
      <c r="Q339" s="417"/>
      <c r="R339" s="433"/>
      <c r="S339" s="417"/>
      <c r="T339" s="433"/>
      <c r="U339" s="417"/>
      <c r="V339" s="451">
        <f>P339</f>
        <v>36000</v>
      </c>
      <c r="W339" s="417"/>
      <c r="X339" s="433"/>
      <c r="Y339" s="417"/>
      <c r="Z339" s="433"/>
      <c r="AA339" s="417"/>
      <c r="AB339" s="451">
        <f>V339</f>
        <v>36000</v>
      </c>
      <c r="AC339" s="417"/>
      <c r="AD339" s="433"/>
      <c r="AE339" s="417"/>
      <c r="AF339" s="433"/>
      <c r="AG339" s="417"/>
      <c r="AH339" s="451">
        <f>AB339</f>
        <v>36000</v>
      </c>
      <c r="AI339" s="417"/>
      <c r="AJ339" s="433"/>
      <c r="AK339" s="417"/>
      <c r="AL339" s="433"/>
      <c r="AM339" s="417"/>
      <c r="AN339" s="451">
        <f>AH339</f>
        <v>36000</v>
      </c>
      <c r="AO339" s="417"/>
      <c r="AP339" s="433"/>
      <c r="AQ339" s="417"/>
      <c r="AR339" s="433"/>
      <c r="AS339" s="417"/>
      <c r="AT339" s="451">
        <f>AN339</f>
        <v>36000</v>
      </c>
      <c r="AU339" s="417"/>
      <c r="AV339" s="433"/>
      <c r="AW339" s="417"/>
      <c r="AX339" s="433"/>
      <c r="AY339" s="417"/>
      <c r="AZ339" s="451">
        <f>AT339</f>
        <v>36000</v>
      </c>
      <c r="BA339" s="417"/>
      <c r="BB339" s="433"/>
      <c r="BC339" s="417"/>
      <c r="BD339" s="433"/>
      <c r="BE339" s="417"/>
      <c r="BF339" s="451">
        <f>AZ339</f>
        <v>36000</v>
      </c>
      <c r="BG339" s="417"/>
      <c r="BH339" s="433"/>
      <c r="BI339" s="417"/>
      <c r="BJ339" s="433"/>
      <c r="BK339" s="417"/>
      <c r="BL339" s="451">
        <f>BF339</f>
        <v>36000</v>
      </c>
      <c r="BM339" s="417"/>
      <c r="BN339" s="433"/>
      <c r="BO339" s="417"/>
      <c r="BP339" s="433"/>
      <c r="BQ339" s="417"/>
      <c r="BR339" s="451">
        <f>BL339</f>
        <v>36000</v>
      </c>
      <c r="BS339" s="417"/>
      <c r="BT339" s="433"/>
      <c r="BU339" s="417"/>
      <c r="BV339" s="433"/>
      <c r="BW339" s="417"/>
      <c r="BX339" s="451">
        <f>BR339</f>
        <v>36000</v>
      </c>
      <c r="BY339" s="417"/>
      <c r="BZ339" s="235"/>
      <c r="CA339" s="417"/>
      <c r="CB339" s="433"/>
      <c r="CC339" s="417"/>
      <c r="CD339" s="451">
        <f>BX339</f>
        <v>36000</v>
      </c>
      <c r="CE339" s="417"/>
      <c r="CF339" s="433"/>
      <c r="CG339" s="417"/>
      <c r="CH339" s="433"/>
      <c r="CI339" s="417"/>
      <c r="CJ339" s="451">
        <f>CD339</f>
        <v>36000</v>
      </c>
      <c r="CK339" s="417"/>
      <c r="CL339" s="235"/>
    </row>
    <row r="340" ht="14.25"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4.25"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4.25"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2055">BC342</f>
        <v>0</v>
      </c>
      <c r="BJ342" s="433"/>
      <c r="BK342" s="562" t="s">
        <v>835</v>
      </c>
      <c r="BL342" s="451">
        <f>BL341*BL337/2</f>
        <v>0</v>
      </c>
      <c r="BM342" s="417"/>
      <c r="BN342" s="433"/>
      <c r="BO342" s="449">
        <f t="shared" ref="BO333:BO350" si="2056">BI342</f>
        <v>0</v>
      </c>
      <c r="BP342" s="433"/>
      <c r="BQ342" s="562" t="s">
        <v>835</v>
      </c>
      <c r="BR342" s="451">
        <f>BR341*BR337/2</f>
        <v>0</v>
      </c>
      <c r="BS342" s="417"/>
      <c r="BT342" s="433"/>
      <c r="BU342" s="449">
        <f t="shared" ref="BU333:BU350" si="2057">BO342</f>
        <v>0</v>
      </c>
      <c r="BV342" s="433"/>
      <c r="BW342" s="562" t="s">
        <v>835</v>
      </c>
      <c r="BX342" s="451">
        <f>BX341*BX337/2</f>
        <v>0</v>
      </c>
      <c r="BY342" s="417"/>
      <c r="BZ342" s="433"/>
      <c r="CA342" s="449">
        <f t="shared" ref="CA333:CA350" si="2058">BU342</f>
        <v>0</v>
      </c>
      <c r="CB342" s="433"/>
      <c r="CC342" s="562" t="s">
        <v>835</v>
      </c>
      <c r="CD342" s="451">
        <f>CD341*CD337/2</f>
        <v>0</v>
      </c>
      <c r="CE342" s="417"/>
      <c r="CF342" s="433"/>
      <c r="CG342" s="449">
        <f t="shared" ref="CG333:CG350" si="2059">CA342</f>
        <v>0</v>
      </c>
      <c r="CH342" s="433"/>
      <c r="CI342" s="562" t="s">
        <v>835</v>
      </c>
      <c r="CJ342" s="451">
        <f>CJ341*CJ337/2</f>
        <v>0</v>
      </c>
      <c r="CK342" s="417"/>
      <c r="CL342" s="433"/>
    </row>
    <row r="343" ht="14.25"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2055"/>
        <v>0</v>
      </c>
      <c r="BJ343" s="433"/>
      <c r="BK343" s="417" t="s">
        <v>836</v>
      </c>
      <c r="BL343" s="451"/>
      <c r="BM343" s="417"/>
      <c r="BN343" s="433"/>
      <c r="BO343" s="451">
        <f t="shared" si="2056"/>
        <v>0</v>
      </c>
      <c r="BP343" s="433"/>
      <c r="BQ343" s="417" t="s">
        <v>836</v>
      </c>
      <c r="BR343" s="451"/>
      <c r="BS343" s="417"/>
      <c r="BT343" s="433"/>
      <c r="BU343" s="451">
        <f t="shared" si="2057"/>
        <v>0</v>
      </c>
      <c r="BV343" s="433"/>
      <c r="BW343" s="417" t="s">
        <v>836</v>
      </c>
      <c r="BX343" s="451"/>
      <c r="BY343" s="417"/>
      <c r="BZ343" s="433"/>
      <c r="CA343" s="451">
        <f t="shared" si="2058"/>
        <v>0</v>
      </c>
      <c r="CB343" s="433"/>
      <c r="CC343" s="417" t="s">
        <v>836</v>
      </c>
      <c r="CD343" s="451"/>
      <c r="CE343" s="417"/>
      <c r="CF343" s="433"/>
      <c r="CG343" s="451">
        <f t="shared" si="2059"/>
        <v>0</v>
      </c>
      <c r="CH343" s="433"/>
      <c r="CI343" s="417" t="s">
        <v>836</v>
      </c>
      <c r="CJ343" s="451"/>
      <c r="CK343" s="417"/>
      <c r="CL343" s="433"/>
    </row>
    <row r="344" ht="14.25"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2055"/>
        <v>0</v>
      </c>
      <c r="BJ344" s="433"/>
      <c r="BK344" s="423" t="s">
        <v>837</v>
      </c>
      <c r="BL344" s="452">
        <f>IF(BL337=0,0,-1*(BL331+BL352)/BL337)</f>
        <v>0</v>
      </c>
      <c r="BM344" s="417"/>
      <c r="BN344" s="564"/>
      <c r="BO344" s="450">
        <f t="shared" si="2056"/>
        <v>0</v>
      </c>
      <c r="BP344" s="433"/>
      <c r="BQ344" s="423" t="s">
        <v>837</v>
      </c>
      <c r="BR344" s="452">
        <f>IF(BR337=0,0,-1*(BR331+BR352)/BR337)</f>
        <v>0</v>
      </c>
      <c r="BS344" s="417"/>
      <c r="BT344" s="564"/>
      <c r="BU344" s="450">
        <f t="shared" si="2057"/>
        <v>0</v>
      </c>
      <c r="BV344" s="433"/>
      <c r="BW344" s="423" t="s">
        <v>837</v>
      </c>
      <c r="BX344" s="452">
        <f>IF(BX337=0,0,-1*(BX331+BX352)/BX337)</f>
        <v>0</v>
      </c>
      <c r="BY344" s="417"/>
      <c r="BZ344" s="564"/>
      <c r="CA344" s="450">
        <f t="shared" si="2058"/>
        <v>0</v>
      </c>
      <c r="CB344" s="433"/>
      <c r="CC344" s="423" t="s">
        <v>837</v>
      </c>
      <c r="CD344" s="452">
        <f>IF(CD337=0,0,-1*(CD331+CD352)/CD337)</f>
        <v>0</v>
      </c>
      <c r="CE344" s="417"/>
      <c r="CF344" s="564"/>
      <c r="CG344" s="450">
        <f t="shared" si="2059"/>
        <v>0</v>
      </c>
      <c r="CH344" s="433"/>
      <c r="CI344" s="423" t="s">
        <v>837</v>
      </c>
      <c r="CJ344" s="452">
        <f>IF(CJ337=0,0,-1*(CJ331+CJ352)/CJ337)</f>
        <v>0</v>
      </c>
      <c r="CK344" s="417"/>
      <c r="CL344" s="564"/>
    </row>
    <row r="345" ht="14.25"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2055"/>
        <v>0</v>
      </c>
      <c r="BJ345" s="433"/>
      <c r="BK345" s="500" t="s">
        <v>838</v>
      </c>
      <c r="BL345" s="451">
        <f>BL341*BL337/2</f>
        <v>0</v>
      </c>
      <c r="BM345" s="417"/>
      <c r="BN345" s="433"/>
      <c r="BO345" s="452">
        <f t="shared" si="2056"/>
        <v>0</v>
      </c>
      <c r="BP345" s="433"/>
      <c r="BQ345" s="500" t="s">
        <v>838</v>
      </c>
      <c r="BR345" s="451">
        <f>BR341*BR337/2</f>
        <v>0</v>
      </c>
      <c r="BS345" s="417"/>
      <c r="BT345" s="433"/>
      <c r="BU345" s="452">
        <f t="shared" si="2057"/>
        <v>0</v>
      </c>
      <c r="BV345" s="433"/>
      <c r="BW345" s="500" t="s">
        <v>838</v>
      </c>
      <c r="BX345" s="451">
        <f>BX341*BX337/2</f>
        <v>0</v>
      </c>
      <c r="BY345" s="417"/>
      <c r="BZ345" s="433"/>
      <c r="CA345" s="452">
        <f t="shared" si="2058"/>
        <v>0</v>
      </c>
      <c r="CB345" s="433"/>
      <c r="CC345" s="500" t="s">
        <v>838</v>
      </c>
      <c r="CD345" s="451">
        <f>CD341*CD337/2</f>
        <v>0</v>
      </c>
      <c r="CE345" s="417"/>
      <c r="CF345" s="433"/>
      <c r="CG345" s="452">
        <f t="shared" si="2059"/>
        <v>0</v>
      </c>
      <c r="CH345" s="433"/>
      <c r="CI345" s="500" t="s">
        <v>838</v>
      </c>
      <c r="CJ345" s="451">
        <f>CJ341*CJ337/2</f>
        <v>0</v>
      </c>
      <c r="CK345" s="417"/>
      <c r="CL345" s="433"/>
    </row>
    <row r="346" ht="14.25"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4.25"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4.25"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4.25" hidden="1">
      <c r="A349" s="235"/>
      <c r="B349" s="235"/>
      <c r="C349" s="417" t="s">
        <v>841</v>
      </c>
      <c r="D349" s="486">
        <f>D345+D346+D347</f>
        <v>0</v>
      </c>
      <c r="E349" s="556"/>
      <c r="F349" s="546" t="s">
        <v>823</v>
      </c>
      <c r="G349" s="417">
        <f>A361</f>
        <v>1</v>
      </c>
      <c r="H349" s="433"/>
      <c r="I349" s="417" t="s">
        <v>841</v>
      </c>
      <c r="J349" s="486">
        <f>J345+J346+J347</f>
        <v>0</v>
      </c>
      <c r="K349" s="556"/>
      <c r="L349" s="546" t="s">
        <v>823</v>
      </c>
      <c r="M349" s="417">
        <f t="shared" ref="M333:M350" si="2060">G349</f>
        <v>1</v>
      </c>
      <c r="N349" s="433"/>
      <c r="O349" s="417" t="s">
        <v>841</v>
      </c>
      <c r="P349" s="486">
        <f>P345+P346+P347</f>
        <v>0</v>
      </c>
      <c r="Q349" s="556"/>
      <c r="R349" s="546" t="s">
        <v>823</v>
      </c>
      <c r="S349" s="417">
        <f t="shared" ref="S349:S350" si="2061">M349</f>
        <v>1</v>
      </c>
      <c r="T349" s="433"/>
      <c r="U349" s="417" t="s">
        <v>841</v>
      </c>
      <c r="V349" s="486">
        <f>V345+V346+V347</f>
        <v>0</v>
      </c>
      <c r="W349" s="556"/>
      <c r="X349" s="546" t="s">
        <v>823</v>
      </c>
      <c r="Y349" s="417">
        <f t="shared" ref="Y349:Y350" si="2062">S349</f>
        <v>1</v>
      </c>
      <c r="Z349" s="433"/>
      <c r="AA349" s="417" t="s">
        <v>841</v>
      </c>
      <c r="AB349" s="486">
        <f>AB345+AB346+AB347</f>
        <v>0</v>
      </c>
      <c r="AC349" s="556"/>
      <c r="AD349" s="546" t="s">
        <v>823</v>
      </c>
      <c r="AE349" s="417">
        <f t="shared" ref="AE333:AE350" si="2063">Y349</f>
        <v>1</v>
      </c>
      <c r="AF349" s="433"/>
      <c r="AG349" s="417" t="s">
        <v>841</v>
      </c>
      <c r="AH349" s="486">
        <f>AH345+AH346+AH347</f>
        <v>0</v>
      </c>
      <c r="AI349" s="556"/>
      <c r="AJ349" s="546" t="s">
        <v>823</v>
      </c>
      <c r="AK349" s="417">
        <f t="shared" ref="AK333:AK350" si="2064">AE349</f>
        <v>1</v>
      </c>
      <c r="AL349" s="433"/>
      <c r="AM349" s="417" t="s">
        <v>841</v>
      </c>
      <c r="AN349" s="486">
        <f>AN345+AN346+AN347</f>
        <v>0</v>
      </c>
      <c r="AO349" s="556"/>
      <c r="AP349" s="546" t="s">
        <v>823</v>
      </c>
      <c r="AQ349" s="417">
        <f t="shared" ref="AQ333:AQ350" si="2065">AK349</f>
        <v>1</v>
      </c>
      <c r="AR349" s="433"/>
      <c r="AS349" s="417" t="s">
        <v>841</v>
      </c>
      <c r="AT349" s="486">
        <f>AT345+AT346+AT347</f>
        <v>0</v>
      </c>
      <c r="AU349" s="556"/>
      <c r="AV349" s="546" t="s">
        <v>823</v>
      </c>
      <c r="AW349" s="417">
        <f t="shared" ref="AW349:AW350" si="2066">AQ349</f>
        <v>1</v>
      </c>
      <c r="AX349" s="433"/>
      <c r="AY349" s="417" t="s">
        <v>841</v>
      </c>
      <c r="AZ349" s="486">
        <f>AZ345+AZ346+AZ347</f>
        <v>0</v>
      </c>
      <c r="BA349" s="556"/>
      <c r="BB349" s="546" t="s">
        <v>823</v>
      </c>
      <c r="BC349" s="417">
        <f t="shared" ref="BC333:BC350" si="2067">AW349</f>
        <v>1</v>
      </c>
      <c r="BD349" s="433"/>
      <c r="BE349" s="417" t="s">
        <v>841</v>
      </c>
      <c r="BF349" s="486">
        <f>BF345+BF346+BF347</f>
        <v>0</v>
      </c>
      <c r="BG349" s="556"/>
      <c r="BH349" s="546" t="s">
        <v>823</v>
      </c>
      <c r="BI349" s="417">
        <f t="shared" si="2055"/>
        <v>1</v>
      </c>
      <c r="BJ349" s="433"/>
      <c r="BK349" s="417" t="s">
        <v>841</v>
      </c>
      <c r="BL349" s="486">
        <f>BL345+BL346+BL347</f>
        <v>0</v>
      </c>
      <c r="BM349" s="556"/>
      <c r="BN349" s="546" t="s">
        <v>823</v>
      </c>
      <c r="BO349" s="417">
        <f t="shared" si="2056"/>
        <v>1</v>
      </c>
      <c r="BP349" s="433"/>
      <c r="BQ349" s="417" t="s">
        <v>841</v>
      </c>
      <c r="BR349" s="486">
        <f>BR345+BR346+BR347</f>
        <v>0</v>
      </c>
      <c r="BS349" s="556"/>
      <c r="BT349" s="546" t="s">
        <v>823</v>
      </c>
      <c r="BU349" s="417">
        <f t="shared" si="2057"/>
        <v>1</v>
      </c>
      <c r="BV349" s="433"/>
      <c r="BW349" s="417" t="s">
        <v>841</v>
      </c>
      <c r="BX349" s="486">
        <f>BX345+BX346+BX347</f>
        <v>0</v>
      </c>
      <c r="BY349" s="556"/>
      <c r="CA349" s="417">
        <f t="shared" si="2058"/>
        <v>1</v>
      </c>
      <c r="CB349" s="433"/>
      <c r="CC349" s="417" t="s">
        <v>841</v>
      </c>
      <c r="CD349" s="486">
        <f>CD345+CD346+CD347</f>
        <v>0</v>
      </c>
      <c r="CE349" s="556"/>
      <c r="CF349" s="546" t="s">
        <v>823</v>
      </c>
      <c r="CG349" s="417">
        <f t="shared" si="2059"/>
        <v>1</v>
      </c>
      <c r="CH349" s="433"/>
      <c r="CI349" s="417" t="s">
        <v>841</v>
      </c>
      <c r="CJ349" s="486">
        <f>CJ345+CJ346+CJ347</f>
        <v>0</v>
      </c>
      <c r="CK349" s="556"/>
    </row>
    <row r="350" ht="14.25" hidden="1">
      <c r="B350" s="235"/>
      <c r="C350" s="423" t="s">
        <v>824</v>
      </c>
      <c r="D350" s="423"/>
      <c r="E350" s="508"/>
      <c r="F350" s="546" t="s">
        <v>825</v>
      </c>
      <c r="G350" s="547">
        <f>14000*(200^0.5)</f>
        <v>197989.89873223333</v>
      </c>
      <c r="H350" s="433"/>
      <c r="I350" s="557" t="s">
        <v>824</v>
      </c>
      <c r="J350" s="423"/>
      <c r="K350" s="508"/>
      <c r="L350" s="546" t="s">
        <v>825</v>
      </c>
      <c r="M350" s="547">
        <f t="shared" si="2060"/>
        <v>197989.89873223333</v>
      </c>
      <c r="N350" s="433"/>
      <c r="O350" s="557" t="s">
        <v>824</v>
      </c>
      <c r="P350" s="423"/>
      <c r="Q350" s="508"/>
      <c r="R350" s="546" t="s">
        <v>825</v>
      </c>
      <c r="S350" s="547">
        <f t="shared" si="2061"/>
        <v>197989.89873223333</v>
      </c>
      <c r="T350" s="433"/>
      <c r="U350" s="557" t="s">
        <v>824</v>
      </c>
      <c r="V350" s="423"/>
      <c r="W350" s="508"/>
      <c r="X350" s="546" t="s">
        <v>825</v>
      </c>
      <c r="Y350" s="547">
        <f t="shared" si="2062"/>
        <v>197989.89873223333</v>
      </c>
      <c r="Z350" s="433"/>
      <c r="AA350" s="557" t="s">
        <v>824</v>
      </c>
      <c r="AB350" s="423"/>
      <c r="AC350" s="508"/>
      <c r="AD350" s="546" t="s">
        <v>825</v>
      </c>
      <c r="AE350" s="547">
        <f t="shared" si="2063"/>
        <v>197989.89873223333</v>
      </c>
      <c r="AF350" s="433"/>
      <c r="AG350" s="557" t="s">
        <v>824</v>
      </c>
      <c r="AH350" s="423"/>
      <c r="AI350" s="508"/>
      <c r="AJ350" s="546" t="s">
        <v>825</v>
      </c>
      <c r="AK350" s="547">
        <f t="shared" si="2064"/>
        <v>197989.89873223333</v>
      </c>
      <c r="AL350" s="433"/>
      <c r="AM350" s="557" t="s">
        <v>824</v>
      </c>
      <c r="AN350" s="423"/>
      <c r="AO350" s="508"/>
      <c r="AP350" s="546" t="s">
        <v>825</v>
      </c>
      <c r="AQ350" s="547">
        <f t="shared" si="2065"/>
        <v>197989.89873223333</v>
      </c>
      <c r="AR350" s="433"/>
      <c r="AS350" s="557" t="s">
        <v>824</v>
      </c>
      <c r="AT350" s="423"/>
      <c r="AU350" s="508"/>
      <c r="AV350" s="546" t="s">
        <v>825</v>
      </c>
      <c r="AW350" s="547">
        <f t="shared" si="2066"/>
        <v>197989.89873223333</v>
      </c>
      <c r="AX350" s="433"/>
      <c r="AY350" s="557" t="s">
        <v>824</v>
      </c>
      <c r="AZ350" s="423"/>
      <c r="BA350" s="508"/>
      <c r="BB350" s="546" t="s">
        <v>825</v>
      </c>
      <c r="BC350" s="547">
        <f t="shared" si="2067"/>
        <v>197989.89873223333</v>
      </c>
      <c r="BD350" s="433"/>
      <c r="BE350" s="557" t="s">
        <v>824</v>
      </c>
      <c r="BF350" s="423"/>
      <c r="BG350" s="508"/>
      <c r="BH350" s="546" t="s">
        <v>825</v>
      </c>
      <c r="BI350" s="547">
        <f t="shared" si="2055"/>
        <v>197989.89873223333</v>
      </c>
      <c r="BJ350" s="433"/>
      <c r="BK350" s="557" t="s">
        <v>824</v>
      </c>
      <c r="BL350" s="423"/>
      <c r="BM350" s="508"/>
      <c r="BN350" s="546" t="s">
        <v>825</v>
      </c>
      <c r="BO350" s="547">
        <f t="shared" si="2056"/>
        <v>197989.89873223333</v>
      </c>
      <c r="BP350" s="433"/>
      <c r="BQ350" s="557" t="s">
        <v>824</v>
      </c>
      <c r="BR350" s="423"/>
      <c r="BS350" s="508"/>
      <c r="BT350" s="546" t="s">
        <v>825</v>
      </c>
      <c r="BU350" s="547">
        <f t="shared" si="2057"/>
        <v>197989.89873223333</v>
      </c>
      <c r="BV350" s="433"/>
      <c r="BW350" s="557" t="s">
        <v>824</v>
      </c>
      <c r="BX350" s="423"/>
      <c r="BY350" s="508"/>
      <c r="BZ350" s="235"/>
      <c r="CA350" s="547">
        <f t="shared" si="2058"/>
        <v>197989.89873223333</v>
      </c>
      <c r="CB350" s="433"/>
      <c r="CC350" s="557" t="s">
        <v>824</v>
      </c>
      <c r="CD350" s="423"/>
      <c r="CE350" s="508"/>
      <c r="CF350" s="546" t="s">
        <v>825</v>
      </c>
      <c r="CG350" s="547">
        <f t="shared" si="2059"/>
        <v>197989.89873223333</v>
      </c>
      <c r="CH350" s="433"/>
      <c r="CI350" s="557" t="s">
        <v>824</v>
      </c>
      <c r="CJ350" s="423"/>
      <c r="CK350" s="508"/>
      <c r="CL350" s="235"/>
    </row>
    <row r="351" ht="14.25" hidden="1">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4.25" hidden="1">
      <c r="A352" s="546" t="s">
        <v>182</v>
      </c>
      <c r="C352" s="412"/>
      <c r="D352" s="413">
        <f>D136</f>
        <v>0</v>
      </c>
      <c r="E352" s="414"/>
      <c r="F352" s="459">
        <f>IF(H153=3,0,IF(F153=3,G352*G353,G353*G352/2))</f>
        <v>0</v>
      </c>
      <c r="G352" s="415"/>
      <c r="H352" s="459"/>
      <c r="I352" s="412"/>
      <c r="J352" s="413">
        <f>J136</f>
        <v>0</v>
      </c>
      <c r="K352" s="414"/>
      <c r="L352" s="459">
        <f>IF(N153=3,0,IF(L153=3,M352*M353,M353*M352/2))</f>
        <v>0</v>
      </c>
      <c r="M352" s="415"/>
      <c r="N352" s="459">
        <f>IF(L153=3,0,IF(N153=3,M353*M352,M353*M352/2))</f>
        <v>0</v>
      </c>
      <c r="O352" s="412"/>
      <c r="P352" s="413">
        <f>P136</f>
        <v>0</v>
      </c>
      <c r="Q352" s="414"/>
      <c r="R352" s="459">
        <f>IF(T153=3,0,IF(R153=3,S352*S353,S353*S352/2))</f>
        <v>0</v>
      </c>
      <c r="S352" s="415"/>
      <c r="T352" s="459">
        <f>IF(R153=3,0,IF(T153=3,S353*S352,S353*S352/2))</f>
        <v>0</v>
      </c>
      <c r="U352" s="412"/>
      <c r="V352" s="413">
        <f>V136</f>
        <v>0</v>
      </c>
      <c r="W352" s="414"/>
      <c r="X352" s="459">
        <f>IF(Z153=3,0,IF(X153=3,Y352*Y353,Y353*Y352/2))</f>
        <v>0</v>
      </c>
      <c r="Y352" s="415"/>
      <c r="Z352" s="459">
        <f>IF(X153=3,0,IF(Z153=3,Y353*Y352,Y353*Y352/2))</f>
        <v>0</v>
      </c>
      <c r="AA352" s="412"/>
      <c r="AB352" s="413">
        <f>AB136</f>
        <v>0</v>
      </c>
      <c r="AC352" s="414"/>
      <c r="AD352" s="459"/>
      <c r="AE352" s="415"/>
      <c r="AF352" s="459"/>
      <c r="AG352" s="412"/>
      <c r="AH352" s="413">
        <f>AH136</f>
        <v>0</v>
      </c>
      <c r="AI352" s="414"/>
      <c r="AJ352" s="459">
        <f>IF(AL153=3,0,IF(AJ153=3,AK352*AK353,AK353*AK352/2))</f>
        <v>0</v>
      </c>
      <c r="AK352" s="415">
        <f>AK329</f>
        <v>0</v>
      </c>
      <c r="AL352" s="459">
        <f>IF(AJ153=3,0,IF(AL153=3,AK353*AK352,AK353*AK352/2))</f>
        <v>0</v>
      </c>
      <c r="AM352" s="412"/>
      <c r="AN352" s="413">
        <f>AN136</f>
        <v>0</v>
      </c>
      <c r="AO352" s="414"/>
      <c r="AP352" s="459">
        <f>IF(AR153=3,0,IF(AP153=3,AQ352*AQ353,AQ353*AQ352/2))</f>
        <v>0</v>
      </c>
      <c r="AQ352" s="415">
        <f>AQ329</f>
        <v>0</v>
      </c>
      <c r="AR352" s="459">
        <f>IF(AP153=3,0,IF(AR153=3,AQ353*AQ352,AQ353*AQ352/2))</f>
        <v>0</v>
      </c>
      <c r="AS352" s="412"/>
      <c r="AT352" s="413">
        <f>AT136</f>
        <v>0</v>
      </c>
      <c r="AU352" s="414"/>
      <c r="AV352" s="459">
        <f>IF(AX153=3,0,IF(AV153=3,AW352*AW353,AW353*AW352/2))</f>
        <v>0</v>
      </c>
      <c r="AW352" s="415">
        <f>AW329</f>
        <v>0</v>
      </c>
      <c r="AX352" s="459">
        <f>IF(AV153=3,0,IF(AX153=3,AW353*AW352,AW353*AW352/2))</f>
        <v>0</v>
      </c>
      <c r="AY352" s="412"/>
      <c r="AZ352" s="413">
        <f>AZ136</f>
        <v>0</v>
      </c>
      <c r="BA352" s="414"/>
      <c r="BB352" s="459">
        <f>IF(BD153=3,0,IF(BB153=3,BC352*BC353,BC353*BC352/2))</f>
        <v>0</v>
      </c>
      <c r="BC352" s="415">
        <f>BC329</f>
        <v>0</v>
      </c>
      <c r="BD352" s="459">
        <f>IF(BB153=3,0,IF(BD153=3,BC353*BC352,BC353*BC352/2))</f>
        <v>0</v>
      </c>
      <c r="BE352" s="412"/>
      <c r="BF352" s="413">
        <f>BF136</f>
        <v>0</v>
      </c>
      <c r="BG352" s="414"/>
      <c r="BH352" s="459">
        <f>IF(BJ153=3,0,IF(BH153=3,BI352*BI353,BI353*BI352/2))</f>
        <v>0</v>
      </c>
      <c r="BI352" s="415">
        <f>BI329</f>
        <v>0</v>
      </c>
      <c r="BJ352" s="459">
        <f>IF(BH153=3,0,IF(BJ153=3,BI353*BI352,BI353*BI352/2))</f>
        <v>0</v>
      </c>
      <c r="BK352" s="412"/>
      <c r="BL352" s="413">
        <f>BL136</f>
        <v>0</v>
      </c>
      <c r="BM352" s="414"/>
      <c r="BN352" s="459">
        <f>IF(BP153=3,0,IF(BN153=3,BO352*BO353,BO353*BO352/2))</f>
        <v>0</v>
      </c>
      <c r="BO352" s="415">
        <f>BO329</f>
        <v>0</v>
      </c>
      <c r="BP352" s="459">
        <f>IF(BN153=3,0,IF(BP153=3,BO353*BO352,BO353*BO352/2))</f>
        <v>0</v>
      </c>
      <c r="BQ352" s="412"/>
      <c r="BR352" s="413">
        <f>BR136</f>
        <v>0</v>
      </c>
      <c r="BS352" s="414"/>
      <c r="BT352" s="459">
        <f>IF(BV153=3,0,IF(BT153=3,BU352*BU353,BU353*BU352/2))</f>
        <v>0</v>
      </c>
      <c r="BU352" s="415">
        <f>BU329</f>
        <v>0</v>
      </c>
      <c r="BV352" s="459">
        <f>IF(BT153=3,0,IF(BV153=3,BU353*BU352,BU353*BU352/2))</f>
        <v>0</v>
      </c>
      <c r="BW352" s="412"/>
      <c r="BX352" s="413">
        <f>BX136</f>
        <v>0</v>
      </c>
      <c r="BY352" s="414"/>
      <c r="CA352" s="415">
        <f>CA329</f>
        <v>0</v>
      </c>
      <c r="CB352" s="459">
        <f>IF(BZ153=3,0,IF(CB153=3,CA353*CA352,CA353*CA352/2))</f>
        <v>0</v>
      </c>
      <c r="CC352" s="412"/>
      <c r="CD352" s="413">
        <f>CD136</f>
        <v>0</v>
      </c>
      <c r="CE352" s="414"/>
      <c r="CF352" s="459">
        <f>IF(CH153=3,0,IF(CF153=3,CG352*CG353,CG353*CG352/2))</f>
        <v>0</v>
      </c>
      <c r="CG352" s="415">
        <f>CG329</f>
        <v>0</v>
      </c>
      <c r="CH352" s="459">
        <f>IF(CF153=3,0,IF(CH153=3,CG353*CG352,CG353*CG352/2))</f>
        <v>0</v>
      </c>
      <c r="CI352" s="412"/>
      <c r="CJ352" s="413">
        <f>CJ136</f>
        <v>0</v>
      </c>
      <c r="CK352" s="414"/>
    </row>
    <row r="353" ht="14.25" hidden="1">
      <c r="A353" s="546" t="s">
        <v>844</v>
      </c>
      <c r="C353" s="418">
        <f>C171</f>
        <v>0</v>
      </c>
      <c r="D353" s="417"/>
      <c r="E353" s="419">
        <f>E171</f>
        <v>0</v>
      </c>
      <c r="F353" s="420"/>
      <c r="G353" s="417"/>
      <c r="H353" s="420"/>
      <c r="I353" s="418">
        <f>I171</f>
        <v>0</v>
      </c>
      <c r="J353" s="417"/>
      <c r="K353" s="419">
        <f>K171</f>
        <v>0</v>
      </c>
      <c r="L353" s="420"/>
      <c r="M353" s="417">
        <v>0</v>
      </c>
      <c r="N353" s="420"/>
      <c r="O353" s="418">
        <f>O171</f>
        <v>0</v>
      </c>
      <c r="P353" s="417"/>
      <c r="Q353" s="419">
        <f>Q171</f>
        <v>0</v>
      </c>
      <c r="R353" s="420"/>
      <c r="S353" s="417"/>
      <c r="T353" s="421"/>
      <c r="U353" s="418">
        <f>U171</f>
        <v>0</v>
      </c>
      <c r="V353" s="417"/>
      <c r="W353" s="419">
        <f>W171</f>
        <v>0</v>
      </c>
      <c r="X353" s="420">
        <v>0.53684811594451687</v>
      </c>
      <c r="Y353" s="417"/>
      <c r="Z353" s="420">
        <v>0.47666688405548308</v>
      </c>
      <c r="AA353" s="418">
        <f>AA171</f>
        <v>0</v>
      </c>
      <c r="AB353" s="417"/>
      <c r="AC353" s="419">
        <f>AC171</f>
        <v>0</v>
      </c>
      <c r="AD353" s="420"/>
      <c r="AE353" s="417"/>
      <c r="AF353" s="421"/>
      <c r="AG353" s="418">
        <f>AG171</f>
        <v>0</v>
      </c>
      <c r="AH353" s="417"/>
      <c r="AI353" s="419">
        <f>AI171</f>
        <v>0</v>
      </c>
      <c r="AJ353" s="420">
        <f>IF(AK352=0,0,IF(AJ355=AK352/2,AK354/2,AK354*AL355/AK352))</f>
        <v>0</v>
      </c>
      <c r="AK353" s="417"/>
      <c r="AL353" s="421">
        <f>IF(AK352=0,0,IF(AJ355=AK352/2,AK354/2,AK354*AJ355/AK352))</f>
        <v>0</v>
      </c>
      <c r="AM353" s="418">
        <f>AM171</f>
        <v>0</v>
      </c>
      <c r="AN353" s="417"/>
      <c r="AO353" s="419">
        <f>AO171</f>
        <v>0</v>
      </c>
      <c r="AP353" s="420">
        <f>IF(AQ352=0,0,IF(AP355=AQ352/2,AQ354/2,AQ354*AR355/AQ352))</f>
        <v>0</v>
      </c>
      <c r="AQ353" s="417"/>
      <c r="AR353" s="421">
        <f>IF(AQ352=0,0,IF(AP355=AQ352/2,AQ354/2,AQ354*AP355/AQ352))</f>
        <v>0</v>
      </c>
      <c r="AS353" s="418">
        <f>AS171</f>
        <v>0</v>
      </c>
      <c r="AT353" s="417"/>
      <c r="AU353" s="419">
        <f>AU171</f>
        <v>0</v>
      </c>
      <c r="AV353" s="420">
        <f>IF(AW352=0,0,IF(AV355=AW352/2,AW354/2,AW354*AX355/AW352))</f>
        <v>0</v>
      </c>
      <c r="AW353" s="417"/>
      <c r="AX353" s="421">
        <f>IF(AW352=0,0,IF(AV355=AW352/2,AW354/2,AW354*AV355/AW352))</f>
        <v>0</v>
      </c>
      <c r="AY353" s="418">
        <f>AY171</f>
        <v>0</v>
      </c>
      <c r="AZ353" s="417"/>
      <c r="BA353" s="419">
        <f>BA171</f>
        <v>0</v>
      </c>
      <c r="BB353" s="420">
        <f>IF(BC352=0,0,IF(BB355=BC352/2,BC354/2,BC354*BD355/BC352))</f>
        <v>0</v>
      </c>
      <c r="BC353" s="417"/>
      <c r="BD353" s="421">
        <f>IF(BC352=0,0,IF(BB355=BC352/2,BC354/2,BC354*BB355/BC352))</f>
        <v>0</v>
      </c>
      <c r="BE353" s="418">
        <f>BE171</f>
        <v>0</v>
      </c>
      <c r="BF353" s="417"/>
      <c r="BG353" s="419">
        <f>BG171</f>
        <v>0</v>
      </c>
      <c r="BH353" s="420">
        <f>IF(BI352=0,0,IF(BH355=BI352/2,BI354/2,BI354*BJ355/BI352))</f>
        <v>0</v>
      </c>
      <c r="BI353" s="417"/>
      <c r="BJ353" s="421">
        <f>IF(BI352=0,0,IF(BH355=BI352/2,BI354/2,BI354*BH355/BI352))</f>
        <v>0</v>
      </c>
      <c r="BK353" s="418">
        <f>BK171</f>
        <v>0</v>
      </c>
      <c r="BL353" s="417"/>
      <c r="BM353" s="419">
        <f>BM171</f>
        <v>0</v>
      </c>
      <c r="BN353" s="420">
        <f>IF(BO352=0,0,IF(BN355=BO352/2,BO354/2,BO354*BP355/BO352))</f>
        <v>0</v>
      </c>
      <c r="BO353" s="417"/>
      <c r="BP353" s="421">
        <f>IF(BO352=0,0,IF(BN355=BO352/2,BO354/2,BO354*BN355/BO352))</f>
        <v>0</v>
      </c>
      <c r="BQ353" s="418">
        <f>BQ171</f>
        <v>0</v>
      </c>
      <c r="BR353" s="417"/>
      <c r="BS353" s="419">
        <f>BS171</f>
        <v>0</v>
      </c>
      <c r="BT353" s="420">
        <f>IF(BU352=0,0,IF(BT355=BU352/2,BU354/2,BU354*BV355/BU352))</f>
        <v>0</v>
      </c>
      <c r="BU353" s="417"/>
      <c r="BV353" s="421">
        <f>IF(BU352=0,0,IF(BT355=BU352/2,BU354/2,BU354*BT355/BU352))</f>
        <v>0</v>
      </c>
      <c r="BW353" s="418">
        <f>BW171</f>
        <v>0</v>
      </c>
      <c r="BX353" s="417"/>
      <c r="BY353" s="419">
        <f>BY171</f>
        <v>0</v>
      </c>
      <c r="CA353" s="417"/>
      <c r="CB353" s="421">
        <f>IF(CA352=0,0,IF(BZ355=CA352/2,CA354/2,CA354*BZ355/CA352))</f>
        <v>0</v>
      </c>
      <c r="CC353" s="418">
        <f>CC171</f>
        <v>0</v>
      </c>
      <c r="CD353" s="417"/>
      <c r="CE353" s="419">
        <f>CE171</f>
        <v>0</v>
      </c>
      <c r="CF353" s="420">
        <f>IF(CG352=0,0,IF(CF355=CG352/2,CG354/2,CG354*CH355/CG352))</f>
        <v>0</v>
      </c>
      <c r="CG353" s="417"/>
      <c r="CH353" s="421">
        <f>IF(CG352=0,0,IF(CF355=CG352/2,CG354/2,CG354*CF355/CG352))</f>
        <v>0</v>
      </c>
      <c r="CI353" s="418">
        <f>CI171</f>
        <v>0</v>
      </c>
      <c r="CJ353" s="417"/>
      <c r="CK353" s="419">
        <f>CK171</f>
        <v>0</v>
      </c>
    </row>
    <row r="354" ht="14.25" hidden="1">
      <c r="A354" s="546" t="s">
        <v>826</v>
      </c>
      <c r="C354" s="424"/>
      <c r="D354" s="485">
        <f>D187</f>
        <v>0</v>
      </c>
      <c r="E354" s="428"/>
      <c r="F354" s="426"/>
      <c r="G354" s="423"/>
      <c r="H354" s="427"/>
      <c r="I354" s="424"/>
      <c r="J354" s="485">
        <f>J187</f>
        <v>0</v>
      </c>
      <c r="K354" s="428"/>
      <c r="L354" s="426">
        <f>IF(N153=3,0,IF(L153=3,0,IF(M352=0,0,-1*(K353+O353)/M352)))</f>
        <v>0</v>
      </c>
      <c r="M354" s="423"/>
      <c r="N354" s="427">
        <f>IF(L153=3,0,IF(N153=3,0,IF(M352=0,0,(K353+O353)/M352)))</f>
        <v>0</v>
      </c>
      <c r="O354" s="424"/>
      <c r="P354" s="485">
        <f>P187</f>
        <v>0</v>
      </c>
      <c r="Q354" s="428"/>
      <c r="R354" s="426">
        <f>IF(T153=3,0,IF(R153=3,0,IF(S352=0,0,-1*(Q353+U353)/S352)))</f>
        <v>0</v>
      </c>
      <c r="S354" s="423"/>
      <c r="T354" s="427">
        <f>IF(R153=3,0,IF(T153=3,0,IF(S352=0,0,(Q353+U353)/S352)))</f>
        <v>0</v>
      </c>
      <c r="U354" s="424"/>
      <c r="V354" s="485">
        <f>V187</f>
        <v>0</v>
      </c>
      <c r="W354" s="428">
        <v>1</v>
      </c>
      <c r="X354" s="426">
        <f>IF(Z153=3,0,IF(X153=3,0,IF(Y352=0,0,-1*(W353+AA353)/Y352)))</f>
        <v>0</v>
      </c>
      <c r="Y354" s="423"/>
      <c r="Z354" s="427">
        <f>IF(X153=3,0,IF(Z153=3,0,IF(Y352=0,0,(W353+AA353)/Y352)))</f>
        <v>0</v>
      </c>
      <c r="AA354" s="424"/>
      <c r="AB354" s="485">
        <f>AB187</f>
        <v>0</v>
      </c>
      <c r="AC354" s="428">
        <v>1</v>
      </c>
      <c r="AD354" s="426"/>
      <c r="AE354" s="423"/>
      <c r="AF354" s="427"/>
      <c r="AG354" s="424"/>
      <c r="AH354" s="485">
        <f>AH187</f>
        <v>0</v>
      </c>
      <c r="AI354" s="428"/>
      <c r="AJ354" s="426">
        <f>IF(AL153=3,0,IF(AJ153=3,0,IF(AK352=0,0,-1*(AI353+AM353)/AK352)))</f>
        <v>0</v>
      </c>
      <c r="AK354" s="423"/>
      <c r="AL354" s="427">
        <f>IF(AJ153=3,0,IF(AL153=3,0,IF(AK352=0,0,(AI353+AM353)/AK352)))</f>
        <v>0</v>
      </c>
      <c r="AM354" s="424"/>
      <c r="AN354" s="485">
        <f>AN187</f>
        <v>0</v>
      </c>
      <c r="AO354" s="428"/>
      <c r="AP354" s="426">
        <f>IF(AR153=3,0,IF(AP153=3,0,IF(AQ352=0,0,-1*(AO353+AS353)/AQ352)))</f>
        <v>0</v>
      </c>
      <c r="AQ354" s="423"/>
      <c r="AR354" s="427">
        <f>IF(AP153=3,0,IF(AR153=3,0,IF(AQ352=0,0,(AO353+AS353)/AQ352)))</f>
        <v>0</v>
      </c>
      <c r="AS354" s="424"/>
      <c r="AT354" s="485">
        <f>AT187</f>
        <v>0</v>
      </c>
      <c r="AU354" s="428"/>
      <c r="AV354" s="426">
        <f>IF(AX153=3,0,IF(AV153=3,0,IF(AW352=0,0,-1*(AU353+AY353)/AW352)))</f>
        <v>0</v>
      </c>
      <c r="AW354" s="423"/>
      <c r="AX354" s="427">
        <f>IF(AV153=3,0,IF(AX153=3,0,IF(AW352=0,0,(AU353+AY353)/AW352)))</f>
        <v>0</v>
      </c>
      <c r="AY354" s="424"/>
      <c r="AZ354" s="485">
        <f>AZ187</f>
        <v>0</v>
      </c>
      <c r="BA354" s="428"/>
      <c r="BB354" s="426">
        <f>IF(BD153=3,0,IF(BB153=3,0,IF(BC352=0,0,-1*(BA353+BE353)/BC352)))</f>
        <v>0</v>
      </c>
      <c r="BC354" s="423"/>
      <c r="BD354" s="427">
        <f>IF(BB153=3,0,IF(BD153=3,0,IF(BC352=0,0,(BA353+BE353)/BC352)))</f>
        <v>0</v>
      </c>
      <c r="BE354" s="424"/>
      <c r="BF354" s="485">
        <f>BF187</f>
        <v>0</v>
      </c>
      <c r="BG354" s="428"/>
      <c r="BH354" s="426">
        <f>IF(BJ153=3,0,IF(BH153=3,0,IF(BI352=0,0,-1*(BG353+BK353)/BI352)))</f>
        <v>0</v>
      </c>
      <c r="BI354" s="423"/>
      <c r="BJ354" s="427">
        <f>IF(BH153=3,0,IF(BJ153=3,0,IF(BI352=0,0,(BG353+BK353)/BI352)))</f>
        <v>0</v>
      </c>
      <c r="BK354" s="424"/>
      <c r="BL354" s="485">
        <f>BL187</f>
        <v>0</v>
      </c>
      <c r="BM354" s="428"/>
      <c r="BN354" s="426">
        <f>IF(BP153=3,0,IF(BN153=3,0,IF(BO352=0,0,-1*(BM353+BQ353)/BO352)))</f>
        <v>0</v>
      </c>
      <c r="BO354" s="423"/>
      <c r="BP354" s="427">
        <f>IF(BN153=3,0,IF(BP153=3,0,IF(BO352=0,0,(BM353+BQ353)/BO352)))</f>
        <v>0</v>
      </c>
      <c r="BQ354" s="424"/>
      <c r="BR354" s="485">
        <f>BR187</f>
        <v>0</v>
      </c>
      <c r="BS354" s="428"/>
      <c r="BT354" s="426">
        <f>IF(BV153=3,0,IF(BT153=3,0,IF(BU352=0,0,-1*(BS353+BW353)/BU352)))</f>
        <v>0</v>
      </c>
      <c r="BU354" s="423"/>
      <c r="BV354" s="427">
        <f>IF(BT153=3,0,IF(BV153=3,0,IF(BU352=0,0,(BS353+BW353)/BU352)))</f>
        <v>0</v>
      </c>
      <c r="BW354" s="424"/>
      <c r="BX354" s="485">
        <f>BX187</f>
        <v>0</v>
      </c>
      <c r="BY354" s="428"/>
      <c r="BZ354" s="235">
        <f>CB353*CB352*CB352/2</f>
        <v>0</v>
      </c>
      <c r="CA354" s="423"/>
      <c r="CB354" s="427">
        <f>IF(BZ153=3,0,IF(CB153=3,0,IF(CA352=0,0,(BY353+CC353)/CA352)))</f>
        <v>0</v>
      </c>
      <c r="CC354" s="424"/>
      <c r="CD354" s="485">
        <f>CD187</f>
        <v>0</v>
      </c>
      <c r="CE354" s="428"/>
      <c r="CF354" s="426">
        <f>IF(CH153=3,0,IF(CF153=3,0,IF(CG352=0,0,-1*(CE353+CI353)/CG352)))</f>
        <v>0</v>
      </c>
      <c r="CG354" s="423"/>
      <c r="CH354" s="427">
        <f>IF(CF153=3,0,IF(CH153=3,0,IF(CG352=0,0,(CE353+CI353)/CG352)))</f>
        <v>0</v>
      </c>
      <c r="CI354" s="424"/>
      <c r="CJ354" s="485">
        <f>CJ187</f>
        <v>0</v>
      </c>
      <c r="CK354" s="428"/>
      <c r="CL354" s="235">
        <f>CN353*CN352*CN352/2</f>
        <v>0</v>
      </c>
    </row>
    <row r="355" ht="14.25" hidden="1">
      <c r="A355" s="546" t="s">
        <v>827</v>
      </c>
      <c r="B355" s="235"/>
      <c r="C355" s="550" t="s">
        <v>827</v>
      </c>
      <c r="D355" s="486">
        <f>F352+F353+F354+F351+B355+F355</f>
        <v>0</v>
      </c>
      <c r="E355" s="235"/>
      <c r="F355" s="417"/>
      <c r="G355" s="480" t="s">
        <v>828</v>
      </c>
      <c r="H355" s="417"/>
      <c r="I355" s="550" t="s">
        <v>827</v>
      </c>
      <c r="J355" s="486">
        <f>(SUM(H351:H354))+(SUM(L351:L354))</f>
        <v>0</v>
      </c>
      <c r="K355" s="235"/>
      <c r="L355" s="417"/>
      <c r="M355" s="480" t="s">
        <v>828</v>
      </c>
      <c r="N355" s="417"/>
      <c r="O355" s="550" t="s">
        <v>827</v>
      </c>
      <c r="P355" s="486">
        <f>(SUM(N351:N354))+(SUM(R351:R354))</f>
        <v>0</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4.25" hidden="1">
      <c r="A356" s="235"/>
      <c r="B356" s="235"/>
      <c r="C356" s="417" t="s">
        <v>829</v>
      </c>
      <c r="D356" s="486">
        <f>D355+D340+D333</f>
        <v>0</v>
      </c>
      <c r="E356" s="235"/>
      <c r="F356" s="417"/>
      <c r="G356" s="417" t="s">
        <v>830</v>
      </c>
      <c r="H356" s="417"/>
      <c r="I356" s="417"/>
      <c r="J356" s="486">
        <f>J355+J340+J333</f>
        <v>0</v>
      </c>
      <c r="K356" s="235"/>
      <c r="L356" s="417"/>
      <c r="M356" s="417" t="s">
        <v>830</v>
      </c>
      <c r="N356" s="417"/>
      <c r="O356" s="417"/>
      <c r="P356" s="486">
        <f>P355+P340+P333</f>
        <v>0</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4.25" hidden="1">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4.25" hidden="1">
      <c r="A358" s="555">
        <f>SUM(D358:BP358)</f>
        <v>1.0135149999999999</v>
      </c>
      <c r="B358" s="235"/>
      <c r="C358" s="480" t="s">
        <v>845</v>
      </c>
      <c r="D358" s="486">
        <f>IF(D360=0,0,D365+D366+D367)</f>
        <v>0</v>
      </c>
      <c r="E358" s="556"/>
      <c r="F358" s="433"/>
      <c r="G358" s="417"/>
      <c r="H358" s="433"/>
      <c r="I358" s="480" t="s">
        <v>845</v>
      </c>
      <c r="J358" s="486">
        <f>IF(J360=0,0,J365+J366+J367)</f>
        <v>0</v>
      </c>
      <c r="K358" s="556"/>
      <c r="L358" s="433"/>
      <c r="M358" s="417">
        <f>J355+P355+V355+AB355</f>
        <v>1.0135149999999999</v>
      </c>
      <c r="N358" s="433"/>
      <c r="O358" s="480" t="s">
        <v>845</v>
      </c>
      <c r="P358" s="486">
        <f>IF(P360=0,0,P365+P366+P367)</f>
        <v>0</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4.25" hidden="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ht="14.25" hidden="1">
      <c r="A360" s="558" t="s">
        <v>801</v>
      </c>
      <c r="B360" s="235"/>
      <c r="C360" s="417" t="s">
        <v>409</v>
      </c>
      <c r="D360" s="449"/>
      <c r="E360" s="417"/>
      <c r="F360" s="433"/>
      <c r="G360" s="417"/>
      <c r="H360" s="433"/>
      <c r="I360" s="417" t="s">
        <v>409</v>
      </c>
      <c r="J360" s="449"/>
      <c r="K360" s="417"/>
      <c r="L360" s="433"/>
      <c r="M360" s="417"/>
      <c r="N360" s="433"/>
      <c r="O360" s="417" t="s">
        <v>409</v>
      </c>
      <c r="P360" s="449">
        <f>J360</f>
        <v>0</v>
      </c>
      <c r="Q360" s="417"/>
      <c r="R360" s="433"/>
      <c r="S360" s="417"/>
      <c r="T360" s="433"/>
      <c r="U360" s="417" t="s">
        <v>409</v>
      </c>
      <c r="V360" s="449">
        <f>J360</f>
        <v>0</v>
      </c>
      <c r="W360" s="417"/>
      <c r="X360" s="433"/>
      <c r="Y360" s="417"/>
      <c r="Z360" s="433"/>
      <c r="AA360" s="417" t="s">
        <v>409</v>
      </c>
      <c r="AB360" s="449">
        <f t="shared" ref="AB360:AB362" si="2068">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2069">AN360</f>
        <v>0</v>
      </c>
      <c r="AU360" s="417"/>
      <c r="AV360" s="433"/>
      <c r="AW360" s="417"/>
      <c r="AX360" s="433"/>
      <c r="AY360" s="417" t="s">
        <v>409</v>
      </c>
      <c r="AZ360" s="449">
        <f t="shared" ref="AZ360:AZ362" si="2070">AT360</f>
        <v>0</v>
      </c>
      <c r="BA360" s="417"/>
      <c r="BB360" s="433"/>
      <c r="BC360" s="417"/>
      <c r="BD360" s="433"/>
      <c r="BE360" s="417" t="s">
        <v>409</v>
      </c>
      <c r="BF360" s="449">
        <f t="shared" ref="BF360:BF362" si="2071">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4.25" hidden="1">
      <c r="A361" s="450">
        <v>1</v>
      </c>
      <c r="B361" s="559"/>
      <c r="C361" s="417" t="s">
        <v>801</v>
      </c>
      <c r="D361" s="451">
        <f>G366</f>
        <v>2</v>
      </c>
      <c r="E361" s="417"/>
      <c r="F361" s="433"/>
      <c r="G361" s="417"/>
      <c r="H361" s="433"/>
      <c r="I361" s="417"/>
      <c r="J361" s="451">
        <f>M366</f>
        <v>2</v>
      </c>
      <c r="K361" s="417"/>
      <c r="L361" s="433"/>
      <c r="M361" s="417"/>
      <c r="N361" s="433"/>
      <c r="O361" s="417"/>
      <c r="P361" s="451">
        <f>S366</f>
        <v>2</v>
      </c>
      <c r="Q361" s="417"/>
      <c r="R361" s="433"/>
      <c r="S361" s="417"/>
      <c r="T361" s="433"/>
      <c r="U361" s="417"/>
      <c r="V361" s="451">
        <f>Y366</f>
        <v>2</v>
      </c>
      <c r="W361" s="417"/>
      <c r="X361" s="433"/>
      <c r="Y361" s="417"/>
      <c r="Z361" s="433"/>
      <c r="AA361" s="417"/>
      <c r="AB361" s="451">
        <f t="shared" si="2068"/>
        <v>2</v>
      </c>
      <c r="AC361" s="417"/>
      <c r="AD361" s="433"/>
      <c r="AE361" s="417"/>
      <c r="AF361" s="433"/>
      <c r="AG361" s="417"/>
      <c r="AH361" s="451">
        <f t="shared" ref="AH361:AH362" si="2072">AB361</f>
        <v>2</v>
      </c>
      <c r="AI361" s="417"/>
      <c r="AJ361" s="433"/>
      <c r="AK361" s="417"/>
      <c r="AL361" s="433"/>
      <c r="AM361" s="417"/>
      <c r="AN361" s="451">
        <f t="shared" ref="AN361:AN362" si="2073">AH361</f>
        <v>2</v>
      </c>
      <c r="AO361" s="417"/>
      <c r="AP361" s="433"/>
      <c r="AQ361" s="417"/>
      <c r="AR361" s="433"/>
      <c r="AS361" s="417"/>
      <c r="AT361" s="451">
        <f t="shared" si="2069"/>
        <v>2</v>
      </c>
      <c r="AU361" s="417"/>
      <c r="AV361" s="433"/>
      <c r="AW361" s="417"/>
      <c r="AX361" s="433"/>
      <c r="AY361" s="417"/>
      <c r="AZ361" s="451">
        <f t="shared" si="2070"/>
        <v>2</v>
      </c>
      <c r="BA361" s="417"/>
      <c r="BB361" s="433"/>
      <c r="BC361" s="417"/>
      <c r="BD361" s="433"/>
      <c r="BE361" s="417"/>
      <c r="BF361" s="451">
        <f t="shared" si="2071"/>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ht="14.25" hidden="1">
      <c r="A362" s="450" t="s">
        <v>842</v>
      </c>
      <c r="B362" s="559"/>
      <c r="C362" s="417" t="s">
        <v>387</v>
      </c>
      <c r="D362" s="451">
        <v>36000</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2068"/>
        <v>197989.89873223333</v>
      </c>
      <c r="AC362" s="417"/>
      <c r="AD362" s="433"/>
      <c r="AE362" s="417"/>
      <c r="AF362" s="433"/>
      <c r="AG362" s="417"/>
      <c r="AH362" s="451">
        <f t="shared" si="2072"/>
        <v>197989.89873223333</v>
      </c>
      <c r="AI362" s="417"/>
      <c r="AJ362" s="433"/>
      <c r="AK362" s="417"/>
      <c r="AL362" s="433"/>
      <c r="AM362" s="417"/>
      <c r="AN362" s="451">
        <f t="shared" si="2073"/>
        <v>197989.89873223333</v>
      </c>
      <c r="AO362" s="417"/>
      <c r="AP362" s="433"/>
      <c r="AQ362" s="417"/>
      <c r="AR362" s="433"/>
      <c r="AS362" s="417"/>
      <c r="AT362" s="451">
        <f t="shared" si="2069"/>
        <v>197989.89873223333</v>
      </c>
      <c r="AU362" s="417"/>
      <c r="AV362" s="433"/>
      <c r="AW362" s="417"/>
      <c r="AX362" s="433"/>
      <c r="AY362" s="417"/>
      <c r="AZ362" s="451">
        <f t="shared" si="2070"/>
        <v>197989.89873223333</v>
      </c>
      <c r="BA362" s="417"/>
      <c r="BB362" s="433"/>
      <c r="BC362" s="417"/>
      <c r="BD362" s="433"/>
      <c r="BE362" s="417"/>
      <c r="BF362" s="451">
        <f t="shared" si="2071"/>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4.25" hidden="1">
      <c r="A363" s="573">
        <f>0.022/12</f>
        <v>0.0018333333333333333</v>
      </c>
      <c r="B363" s="559"/>
      <c r="C363" s="417" t="s">
        <v>308</v>
      </c>
      <c r="D363" s="451">
        <f>D360*G368</f>
        <v>0</v>
      </c>
      <c r="E363" s="417"/>
      <c r="F363" s="433"/>
      <c r="G363" s="417"/>
      <c r="H363" s="433"/>
      <c r="I363" s="417"/>
      <c r="J363" s="451"/>
      <c r="K363" s="417"/>
      <c r="L363" s="433"/>
      <c r="M363" s="417"/>
      <c r="N363" s="433"/>
      <c r="O363" s="417"/>
      <c r="P363" s="451">
        <f>P360*S368</f>
        <v>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4.25" hidden="1">
      <c r="A364" s="433" t="s">
        <v>940</v>
      </c>
      <c r="B364" s="235"/>
      <c r="C364" s="417" t="s">
        <v>834</v>
      </c>
      <c r="D364" s="452"/>
      <c r="E364" s="417"/>
      <c r="F364" s="433" t="s">
        <v>846</v>
      </c>
      <c r="G364" s="561">
        <v>15</v>
      </c>
      <c r="H364" s="433"/>
      <c r="I364" s="417" t="s">
        <v>834</v>
      </c>
      <c r="J364" s="452"/>
      <c r="K364" s="417"/>
      <c r="L364" s="433" t="s">
        <v>846</v>
      </c>
      <c r="M364" s="561">
        <v>15</v>
      </c>
      <c r="N364" s="433"/>
      <c r="O364" s="417" t="s">
        <v>834</v>
      </c>
      <c r="P364" s="452"/>
      <c r="Q364" s="417"/>
      <c r="R364" s="433" t="s">
        <v>846</v>
      </c>
      <c r="S364" s="561">
        <v>15</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4.25" hidden="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4.25" hidden="1">
      <c r="C366" s="563" t="s">
        <v>836</v>
      </c>
      <c r="D366" s="451"/>
      <c r="E366" s="417"/>
      <c r="F366" s="433"/>
      <c r="G366" s="451">
        <v>2</v>
      </c>
      <c r="H366" s="433"/>
      <c r="I366" s="563" t="s">
        <v>836</v>
      </c>
      <c r="J366" s="451"/>
      <c r="K366" s="417"/>
      <c r="L366" s="433"/>
      <c r="M366" s="451">
        <v>2</v>
      </c>
      <c r="N366" s="433"/>
      <c r="O366" s="563" t="s">
        <v>836</v>
      </c>
      <c r="P366" s="451"/>
      <c r="Q366" s="417"/>
      <c r="R366" s="433"/>
      <c r="S366" s="451">
        <v>2</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4.25" hidden="1">
      <c r="C367" s="561" t="s">
        <v>837</v>
      </c>
      <c r="D367" s="452">
        <f>IF(D360=0,0,-1*(D354+D375)/D360)</f>
        <v>0</v>
      </c>
      <c r="E367" s="417"/>
      <c r="F367" s="564"/>
      <c r="G367" s="450" t="s">
        <v>591</v>
      </c>
      <c r="H367" s="433"/>
      <c r="I367" s="561" t="s">
        <v>837</v>
      </c>
      <c r="J367" s="452">
        <f>IF(J360=0,0,-1*(J354+J375)/J360)</f>
        <v>0</v>
      </c>
      <c r="K367" s="417"/>
      <c r="L367" s="564"/>
      <c r="M367" s="450" t="s">
        <v>591</v>
      </c>
      <c r="N367" s="433"/>
      <c r="O367" s="561" t="s">
        <v>837</v>
      </c>
      <c r="P367" s="452">
        <f>IF(P360=0,0,-1*(P354+P375)/P360)</f>
        <v>0</v>
      </c>
      <c r="Q367" s="417"/>
      <c r="R367" s="564"/>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4.25" hidden="1">
      <c r="C368" s="565" t="s">
        <v>838</v>
      </c>
      <c r="D368" s="451">
        <f>D364*D360/2</f>
        <v>0</v>
      </c>
      <c r="E368" s="417"/>
      <c r="F368" s="433"/>
      <c r="G368" s="575">
        <f>G364/12000</f>
        <v>0.00125</v>
      </c>
      <c r="H368" s="433"/>
      <c r="I368" s="565" t="s">
        <v>838</v>
      </c>
      <c r="J368" s="451">
        <f>J364*J360/2</f>
        <v>0</v>
      </c>
      <c r="K368" s="417"/>
      <c r="L368" s="433"/>
      <c r="M368" s="575">
        <f>M364/12000</f>
        <v>0.00125</v>
      </c>
      <c r="N368" s="433"/>
      <c r="O368" s="565" t="s">
        <v>838</v>
      </c>
      <c r="P368" s="451">
        <f>P364*P360/2</f>
        <v>0</v>
      </c>
      <c r="Q368" s="417"/>
      <c r="R368" s="433"/>
      <c r="S368" s="575">
        <f>S364/12000</f>
        <v>0.00125</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ht="14.25" hidden="1">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4.25" hidden="1">
      <c r="C370" s="567" t="s">
        <v>840</v>
      </c>
      <c r="D370" s="452">
        <f>IF(D360=0,0,(D354+D375)/D360)</f>
        <v>0</v>
      </c>
      <c r="E370" s="417"/>
      <c r="F370" s="546"/>
      <c r="H370" s="433"/>
      <c r="I370" s="567" t="s">
        <v>840</v>
      </c>
      <c r="J370" s="452">
        <f>IF(J360=0,0,(J354+J375)/J360)</f>
        <v>0</v>
      </c>
      <c r="K370" s="417"/>
      <c r="L370" s="546" t="s">
        <v>387</v>
      </c>
      <c r="M370" s="235">
        <v>1</v>
      </c>
      <c r="N370" s="433"/>
      <c r="O370" s="567" t="s">
        <v>840</v>
      </c>
      <c r="P370" s="452">
        <f>IF(P360=0,0,(P354+P375)/P360)</f>
        <v>0</v>
      </c>
      <c r="Q370" s="417"/>
      <c r="R370" s="546" t="s">
        <v>387</v>
      </c>
      <c r="S370" s="235">
        <v>1</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4.25" hidden="1">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4.25">
      <c r="A372" s="235"/>
      <c r="B372" s="235"/>
      <c r="C372" s="417" t="s">
        <v>841</v>
      </c>
      <c r="D372" s="486">
        <f>D368+D369+D370</f>
        <v>0</v>
      </c>
      <c r="E372" s="556"/>
      <c r="F372" s="546" t="s">
        <v>823</v>
      </c>
      <c r="G372" s="417">
        <f>A384</f>
        <v>80000</v>
      </c>
      <c r="H372" s="433"/>
      <c r="I372" s="480" t="s">
        <v>841</v>
      </c>
      <c r="J372" s="486">
        <f>J368+J369+J370</f>
        <v>0</v>
      </c>
      <c r="K372" s="556"/>
      <c r="L372" s="546" t="s">
        <v>823</v>
      </c>
      <c r="M372" s="417">
        <f t="shared" ref="M372:M376" si="2074">G372</f>
        <v>80000</v>
      </c>
      <c r="N372" s="433"/>
      <c r="O372" s="480" t="s">
        <v>841</v>
      </c>
      <c r="P372" s="486">
        <f>P368+P369+P370</f>
        <v>0</v>
      </c>
      <c r="Q372" s="556"/>
      <c r="R372" s="546" t="s">
        <v>823</v>
      </c>
      <c r="S372" s="417">
        <f t="shared" ref="S372:S376" si="2075">M372</f>
        <v>80000</v>
      </c>
      <c r="T372" s="433"/>
      <c r="U372" s="480" t="s">
        <v>841</v>
      </c>
      <c r="V372" s="486">
        <f>V368+V369+V370</f>
        <v>0</v>
      </c>
      <c r="W372" s="556"/>
      <c r="X372" s="546" t="s">
        <v>823</v>
      </c>
      <c r="Y372" s="417">
        <f t="shared" ref="Y372:Y376" si="2076">S372</f>
        <v>80000</v>
      </c>
      <c r="Z372" s="433"/>
      <c r="AA372" s="480" t="s">
        <v>841</v>
      </c>
      <c r="AB372" s="486">
        <f>AB368+AB369+AB370</f>
        <v>0</v>
      </c>
      <c r="AC372" s="556"/>
      <c r="AD372" s="546" t="s">
        <v>823</v>
      </c>
      <c r="AE372" s="417">
        <f t="shared" ref="AE372:AE376" si="2077">Y372</f>
        <v>80000</v>
      </c>
      <c r="AF372" s="433"/>
      <c r="AG372" s="480" t="s">
        <v>841</v>
      </c>
      <c r="AH372" s="486">
        <f>AH368+AH369+AH370</f>
        <v>0</v>
      </c>
      <c r="AI372" s="556"/>
      <c r="AJ372" s="546" t="s">
        <v>823</v>
      </c>
      <c r="AK372" s="417">
        <f t="shared" ref="AK372:AK373" si="2078">AE372</f>
        <v>80000</v>
      </c>
      <c r="AL372" s="433"/>
      <c r="AM372" s="480" t="s">
        <v>841</v>
      </c>
      <c r="AN372" s="486">
        <f>AN368+AN369+AN370</f>
        <v>0</v>
      </c>
      <c r="AO372" s="556"/>
      <c r="AP372" s="546" t="s">
        <v>823</v>
      </c>
      <c r="AQ372" s="417">
        <f t="shared" ref="AQ372:AQ373" si="2079">AK372</f>
        <v>80000</v>
      </c>
      <c r="AR372" s="433"/>
      <c r="AS372" s="480" t="s">
        <v>841</v>
      </c>
      <c r="AT372" s="486">
        <f>AT368+AT369+AT370</f>
        <v>0</v>
      </c>
      <c r="AU372" s="556"/>
      <c r="AV372" s="546" t="s">
        <v>823</v>
      </c>
      <c r="AW372" s="417">
        <f t="shared" ref="AW372:AW376" si="2080">AQ372</f>
        <v>80000</v>
      </c>
      <c r="AX372" s="433"/>
      <c r="AY372" s="480" t="s">
        <v>841</v>
      </c>
      <c r="AZ372" s="486">
        <f>AZ368+AZ369+AZ370</f>
        <v>0</v>
      </c>
      <c r="BA372" s="556"/>
      <c r="BB372" s="546" t="s">
        <v>823</v>
      </c>
      <c r="BC372" s="417">
        <f t="shared" ref="BC372:BC376" si="2081">AW372</f>
        <v>80000</v>
      </c>
      <c r="BD372" s="433"/>
      <c r="BE372" s="480" t="s">
        <v>841</v>
      </c>
      <c r="BF372" s="486">
        <f>BF368+BF369+BF370</f>
        <v>0</v>
      </c>
      <c r="BG372" s="556"/>
      <c r="BH372" s="546" t="s">
        <v>823</v>
      </c>
      <c r="BI372" s="417">
        <f t="shared" ref="BI372:BI373" si="2082">BC372</f>
        <v>80000</v>
      </c>
      <c r="BJ372" s="433"/>
      <c r="BK372" s="480" t="s">
        <v>841</v>
      </c>
      <c r="BL372" s="486">
        <f>BL368+BL369+BL370</f>
        <v>0</v>
      </c>
      <c r="BM372" s="556"/>
      <c r="BN372" s="546" t="s">
        <v>823</v>
      </c>
      <c r="BO372" s="417">
        <f t="shared" ref="BO372:BO373" si="2083">BI372</f>
        <v>80000</v>
      </c>
      <c r="BP372" s="433"/>
      <c r="BQ372" s="480" t="s">
        <v>841</v>
      </c>
      <c r="BR372" s="486">
        <f>BR368+BR369+BR370</f>
        <v>0</v>
      </c>
      <c r="BS372" s="556"/>
      <c r="BT372" s="546" t="s">
        <v>823</v>
      </c>
      <c r="BU372" s="417">
        <f t="shared" ref="BU372:BU373" si="2084">BO372</f>
        <v>80000</v>
      </c>
      <c r="BV372" s="433"/>
      <c r="BW372" s="480" t="s">
        <v>841</v>
      </c>
      <c r="BX372" s="486">
        <f>BX368+BX369+BX370</f>
        <v>0</v>
      </c>
      <c r="BY372" s="556"/>
      <c r="CA372" s="417">
        <f t="shared" ref="CA372:CA373" si="2085">BU372</f>
        <v>80000</v>
      </c>
      <c r="CB372" s="433"/>
      <c r="CC372" s="480" t="s">
        <v>841</v>
      </c>
      <c r="CD372" s="486">
        <f>CD368+CD369+CD370</f>
        <v>0</v>
      </c>
      <c r="CE372" s="556"/>
      <c r="CF372" s="546" t="s">
        <v>823</v>
      </c>
      <c r="CG372" s="417">
        <f t="shared" ref="CG372:CG373" si="2086">CA372</f>
        <v>80000</v>
      </c>
      <c r="CH372" s="433"/>
      <c r="CI372" s="480" t="s">
        <v>841</v>
      </c>
      <c r="CJ372" s="486">
        <f>CJ368+CJ369+CJ370</f>
        <v>0</v>
      </c>
      <c r="CK372" s="556"/>
    </row>
    <row r="373" ht="14.25">
      <c r="A373" s="235"/>
      <c r="B373" s="235"/>
      <c r="C373" s="423" t="s">
        <v>824</v>
      </c>
      <c r="D373" s="423"/>
      <c r="E373" s="508"/>
      <c r="F373" s="546" t="s">
        <v>825</v>
      </c>
      <c r="G373" s="547">
        <f>J362</f>
        <v>197989.89873223333</v>
      </c>
      <c r="H373" s="433"/>
      <c r="I373" s="557" t="s">
        <v>824</v>
      </c>
      <c r="J373" s="423"/>
      <c r="K373" s="508"/>
      <c r="L373" s="546" t="s">
        <v>825</v>
      </c>
      <c r="M373" s="547">
        <f t="shared" si="2074"/>
        <v>197989.89873223333</v>
      </c>
      <c r="N373" s="433"/>
      <c r="O373" s="557" t="s">
        <v>824</v>
      </c>
      <c r="P373" s="423"/>
      <c r="Q373" s="508"/>
      <c r="R373" s="546" t="s">
        <v>825</v>
      </c>
      <c r="S373" s="547">
        <f t="shared" si="2075"/>
        <v>197989.89873223333</v>
      </c>
      <c r="T373" s="433"/>
      <c r="U373" s="557" t="s">
        <v>824</v>
      </c>
      <c r="V373" s="423"/>
      <c r="W373" s="508"/>
      <c r="X373" s="546" t="s">
        <v>825</v>
      </c>
      <c r="Y373" s="547">
        <f t="shared" si="2076"/>
        <v>197989.89873223333</v>
      </c>
      <c r="Z373" s="433"/>
      <c r="AA373" s="557" t="s">
        <v>824</v>
      </c>
      <c r="AB373" s="423"/>
      <c r="AC373" s="508"/>
      <c r="AD373" s="546" t="s">
        <v>825</v>
      </c>
      <c r="AE373" s="547">
        <f t="shared" si="2077"/>
        <v>197989.89873223333</v>
      </c>
      <c r="AF373" s="433"/>
      <c r="AG373" s="557" t="s">
        <v>824</v>
      </c>
      <c r="AH373" s="423"/>
      <c r="AI373" s="508"/>
      <c r="AJ373" s="546" t="s">
        <v>825</v>
      </c>
      <c r="AK373" s="547">
        <f t="shared" si="2078"/>
        <v>197989.89873223333</v>
      </c>
      <c r="AL373" s="433"/>
      <c r="AM373" s="557" t="s">
        <v>824</v>
      </c>
      <c r="AN373" s="423"/>
      <c r="AO373" s="508"/>
      <c r="AP373" s="546" t="s">
        <v>825</v>
      </c>
      <c r="AQ373" s="547">
        <f t="shared" si="2079"/>
        <v>197989.89873223333</v>
      </c>
      <c r="AR373" s="433"/>
      <c r="AS373" s="557" t="s">
        <v>824</v>
      </c>
      <c r="AT373" s="423"/>
      <c r="AU373" s="508"/>
      <c r="AV373" s="546" t="s">
        <v>825</v>
      </c>
      <c r="AW373" s="547">
        <f t="shared" si="2080"/>
        <v>197989.89873223333</v>
      </c>
      <c r="AX373" s="433"/>
      <c r="AY373" s="557" t="s">
        <v>824</v>
      </c>
      <c r="AZ373" s="423"/>
      <c r="BA373" s="508"/>
      <c r="BB373" s="546" t="s">
        <v>825</v>
      </c>
      <c r="BC373" s="547">
        <f t="shared" si="2081"/>
        <v>197989.89873223333</v>
      </c>
      <c r="BD373" s="433"/>
      <c r="BE373" s="557" t="s">
        <v>824</v>
      </c>
      <c r="BF373" s="423"/>
      <c r="BG373" s="508"/>
      <c r="BH373" s="546" t="s">
        <v>825</v>
      </c>
      <c r="BI373" s="547">
        <f t="shared" si="2082"/>
        <v>197989.89873223333</v>
      </c>
      <c r="BJ373" s="433"/>
      <c r="BK373" s="557" t="s">
        <v>824</v>
      </c>
      <c r="BL373" s="423"/>
      <c r="BM373" s="508"/>
      <c r="BN373" s="546" t="s">
        <v>825</v>
      </c>
      <c r="BO373" s="547">
        <f t="shared" si="2083"/>
        <v>197989.89873223333</v>
      </c>
      <c r="BP373" s="433"/>
      <c r="BQ373" s="557" t="s">
        <v>824</v>
      </c>
      <c r="BR373" s="423"/>
      <c r="BS373" s="508"/>
      <c r="BT373" s="546" t="s">
        <v>825</v>
      </c>
      <c r="BU373" s="547">
        <f t="shared" si="2084"/>
        <v>197989.89873223333</v>
      </c>
      <c r="BV373" s="433"/>
      <c r="BW373" s="557" t="s">
        <v>824</v>
      </c>
      <c r="BX373" s="423"/>
      <c r="BY373" s="508"/>
      <c r="BZ373" s="235"/>
      <c r="CA373" s="547">
        <f t="shared" si="2085"/>
        <v>197989.89873223333</v>
      </c>
      <c r="CB373" s="433"/>
      <c r="CC373" s="557" t="s">
        <v>824</v>
      </c>
      <c r="CD373" s="423"/>
      <c r="CE373" s="508"/>
      <c r="CF373" s="546" t="s">
        <v>825</v>
      </c>
      <c r="CG373" s="547">
        <f t="shared" si="2086"/>
        <v>197989.89873223333</v>
      </c>
      <c r="CH373" s="433"/>
      <c r="CI373" s="557" t="s">
        <v>824</v>
      </c>
      <c r="CJ373" s="423"/>
      <c r="CK373" s="508"/>
      <c r="CL373" s="235"/>
    </row>
    <row r="374" ht="14.25">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4.25">
      <c r="A375" s="546" t="s">
        <v>182</v>
      </c>
      <c r="B375" s="235">
        <v>1.2</v>
      </c>
      <c r="C375" s="456"/>
      <c r="D375" s="457">
        <f>D210</f>
        <v>0</v>
      </c>
      <c r="E375" s="458"/>
      <c r="F375" s="415">
        <f>H375</f>
        <v>14209.779999999999</v>
      </c>
      <c r="G375" s="415">
        <v>5.2000000000000002</v>
      </c>
      <c r="H375" s="411">
        <f>IF(F227=3,0,IF(H227=3,G376*G375,G376*G375/2))</f>
        <v>14209.779999999999</v>
      </c>
      <c r="I375" s="497"/>
      <c r="J375" s="498">
        <f>J210</f>
        <v>0</v>
      </c>
      <c r="K375" s="499"/>
      <c r="L375" s="415">
        <f>IF(N227=3,0,IF(L227=3,M375*M376,M376*M375/2))</f>
        <v>14209.779999999999</v>
      </c>
      <c r="M375" s="415">
        <v>5.2000000000000002</v>
      </c>
      <c r="N375" s="411">
        <f>IF(L227=3,0,IF(N227=3,M376*M375,M376*M375/2))</f>
        <v>14209.779999999999</v>
      </c>
      <c r="O375" s="456"/>
      <c r="P375" s="457">
        <f>P210</f>
        <v>0</v>
      </c>
      <c r="Q375" s="458"/>
      <c r="R375" s="415">
        <f>IF(T227=3,0,IF(R227=3,S375*S376,S376*S375/2))</f>
        <v>2732.6499999999996</v>
      </c>
      <c r="S375" s="415">
        <v>1</v>
      </c>
      <c r="T375" s="411">
        <f>IF(R227=3,0,IF(T227=3,S376*S375,S376*S375/2))</f>
        <v>2732.6499999999996</v>
      </c>
      <c r="U375" s="456"/>
      <c r="V375" s="457">
        <f>V210</f>
        <v>0</v>
      </c>
      <c r="W375" s="458"/>
      <c r="X375" s="415">
        <f>IF(Z227=3,0,IF(X227=3,Y375*Y376,Y376*Y375/2))</f>
        <v>0</v>
      </c>
      <c r="Y375" s="415"/>
      <c r="Z375" s="411">
        <f>IF(X227=3,0,IF(Z227=3,Y376*Y375,Y376*Y375/2))</f>
        <v>0</v>
      </c>
      <c r="AA375" s="456"/>
      <c r="AB375" s="457">
        <f>AB210</f>
        <v>0</v>
      </c>
      <c r="AC375" s="458"/>
      <c r="AD375" s="415">
        <f>IF(AF227=3,0,IF(AD227=3,AE375*AE376,AE376*AE375/2))</f>
        <v>0</v>
      </c>
      <c r="AE375" s="415"/>
      <c r="AF375" s="411">
        <f>IF(AD227=3,0,IF(AF227=3,AE376*AE375,AE376*AE375/2))</f>
        <v>0</v>
      </c>
      <c r="AG375" s="456"/>
      <c r="AH375" s="457">
        <f>AH210</f>
        <v>0</v>
      </c>
      <c r="AI375" s="458"/>
      <c r="AJ375" s="415">
        <f>IF(AL227=3,0,IF(AJ227=3,AK375*AK376,AK376*AK375/2))</f>
        <v>0</v>
      </c>
      <c r="AK375" s="415">
        <f>AK352</f>
        <v>0</v>
      </c>
      <c r="AL375" s="411">
        <f>IF(AJ227=3,0,IF(AL227=3,AK376*AK375,AK376*AK375/2))</f>
        <v>0</v>
      </c>
      <c r="AM375" s="456"/>
      <c r="AN375" s="457">
        <f>AN210</f>
        <v>0</v>
      </c>
      <c r="AO375" s="458"/>
      <c r="AP375" s="415">
        <f>IF(AR227=3,0,IF(AP227=3,AQ375*AQ376,AQ376*AQ375/2))</f>
        <v>0</v>
      </c>
      <c r="AQ375" s="415">
        <f>AQ352</f>
        <v>0</v>
      </c>
      <c r="AR375" s="411">
        <f>IF(AP227=3,0,IF(AR227=3,AQ376*AQ375,AQ376*AQ375/2))</f>
        <v>0</v>
      </c>
      <c r="AS375" s="456"/>
      <c r="AT375" s="457">
        <f>AT210</f>
        <v>0</v>
      </c>
      <c r="AU375" s="458"/>
      <c r="AV375" s="415">
        <f>IF(AX227=3,0,IF(AV227=3,AW375*AW376,AW376*AW375/2))</f>
        <v>0</v>
      </c>
      <c r="AW375" s="415"/>
      <c r="AX375" s="411">
        <f>IF(AV227=3,0,IF(AX227=3,AW376*AW375,AW376*AW375/2))</f>
        <v>0</v>
      </c>
      <c r="AY375" s="456"/>
      <c r="AZ375" s="457">
        <f>AZ210</f>
        <v>0</v>
      </c>
      <c r="BA375" s="458"/>
      <c r="BB375" s="415">
        <f>IF(BD227=3,0,IF(BB227=3,BC375*BC376,BC376*BC375/2))</f>
        <v>0</v>
      </c>
      <c r="BC375" s="415"/>
      <c r="BD375" s="411">
        <f>IF(BB227=3,0,IF(BD227=3,BC376*BC375,BC376*BC375/2))</f>
        <v>0</v>
      </c>
      <c r="BE375" s="456"/>
      <c r="BF375" s="457">
        <f>BF210</f>
        <v>0</v>
      </c>
      <c r="BG375" s="458"/>
      <c r="BH375" s="415">
        <f>IF(BJ227=3,0,IF(BH227=3,BI375*BI376,BI376*BI375/2))</f>
        <v>0</v>
      </c>
      <c r="BI375" s="415">
        <f>BI352</f>
        <v>0</v>
      </c>
      <c r="BJ375" s="411">
        <f>IF(BH227=3,0,IF(BJ227=3,BI376*BI375,BI376*BI375/2))</f>
        <v>0</v>
      </c>
      <c r="BK375" s="456"/>
      <c r="BL375" s="457">
        <f>BL210</f>
        <v>0</v>
      </c>
      <c r="BM375" s="458"/>
      <c r="BN375" s="415">
        <f>IF(BP227=3,0,IF(BN227=3,BO375*BO376,BO376*BO375/2))</f>
        <v>0</v>
      </c>
      <c r="BO375" s="415">
        <f>BO352</f>
        <v>0</v>
      </c>
      <c r="BP375" s="411">
        <f>IF(BN227=3,0,IF(BP227=3,BO376*BO375,BO376*BO375/2))</f>
        <v>0</v>
      </c>
      <c r="BQ375" s="456"/>
      <c r="BR375" s="457">
        <f>BR210</f>
        <v>0</v>
      </c>
      <c r="BS375" s="458"/>
      <c r="BT375" s="415">
        <f>IF(BV227=3,0,IF(BT227=3,BU375*BU376,BU376*BU375/2))</f>
        <v>0</v>
      </c>
      <c r="BU375" s="415">
        <f>BU352</f>
        <v>0</v>
      </c>
      <c r="BV375" s="411">
        <f>IF(BT227=3,0,IF(BV227=3,BU376*BU375,BU376*BU375/2))</f>
        <v>0</v>
      </c>
      <c r="BW375" s="456"/>
      <c r="BX375" s="457">
        <f>BX210</f>
        <v>0</v>
      </c>
      <c r="BY375" s="458"/>
      <c r="CA375" s="415">
        <f>CA352</f>
        <v>0</v>
      </c>
      <c r="CB375" s="411">
        <f>IF(BZ227=3,0,IF(CB227=3,CA376*CA375,CA376*CA375/2))</f>
        <v>0</v>
      </c>
      <c r="CC375" s="456"/>
      <c r="CD375" s="457">
        <f>CD210</f>
        <v>0</v>
      </c>
      <c r="CE375" s="458"/>
      <c r="CF375" s="415">
        <f>IF(CH227=3,0,IF(CF227=3,CG375*CG376,CG376*CG375/2))</f>
        <v>0</v>
      </c>
      <c r="CG375" s="415">
        <f>CG352</f>
        <v>0</v>
      </c>
      <c r="CH375" s="411">
        <f>IF(CF227=3,0,IF(CH227=3,CG376*CG375,CG376*CG375/2))</f>
        <v>0</v>
      </c>
      <c r="CI375" s="456"/>
      <c r="CJ375" s="457">
        <f>CJ210</f>
        <v>0</v>
      </c>
      <c r="CK375" s="458"/>
    </row>
    <row r="376" ht="14.25">
      <c r="A376" s="546" t="s">
        <v>844</v>
      </c>
      <c r="B376" s="235">
        <f>G376</f>
        <v>5465.2999999999993</v>
      </c>
      <c r="C376" s="461">
        <f>C245</f>
        <v>0</v>
      </c>
      <c r="D376" s="462"/>
      <c r="E376" s="463">
        <f>E245</f>
        <v>-10968.293481194794</v>
      </c>
      <c r="F376" s="417"/>
      <c r="G376" s="417">
        <f>1333*(1.5+(5.2/2))</f>
        <v>5465.2999999999993</v>
      </c>
      <c r="H376" s="417"/>
      <c r="I376" s="501">
        <f>I245</f>
        <v>12671.695765116281</v>
      </c>
      <c r="J376" s="502"/>
      <c r="K376" s="503">
        <f>K245</f>
        <v>-13902.722982847774</v>
      </c>
      <c r="L376" s="417"/>
      <c r="M376" s="417">
        <f t="shared" si="2074"/>
        <v>5465.2999999999993</v>
      </c>
      <c r="N376" s="417"/>
      <c r="O376" s="461">
        <f>O245</f>
        <v>9773.7250228770972</v>
      </c>
      <c r="P376" s="462"/>
      <c r="Q376" s="463">
        <f>Q245</f>
        <v>-9771.7230546454084</v>
      </c>
      <c r="R376" s="417"/>
      <c r="S376" s="417">
        <f t="shared" si="2075"/>
        <v>5465.2999999999993</v>
      </c>
      <c r="T376" s="421"/>
      <c r="U376" s="461">
        <f>U245</f>
        <v>-1.7952580210694578</v>
      </c>
      <c r="V376" s="462"/>
      <c r="W376" s="463">
        <f>W245</f>
        <v>0</v>
      </c>
      <c r="X376" s="417">
        <f>IF(Y375=0,0,IF(X378=Y375/2,Y377/2,Y377*Z378/Y375))</f>
        <v>0</v>
      </c>
      <c r="Y376" s="417">
        <f t="shared" si="2076"/>
        <v>5465.2999999999993</v>
      </c>
      <c r="Z376" s="421">
        <f>IF(Y375=0,0,IF(X378=Y375/2,Y377/2,Y377*X378/Y375))</f>
        <v>0</v>
      </c>
      <c r="AA376" s="461">
        <f>AA245</f>
        <v>0</v>
      </c>
      <c r="AB376" s="462"/>
      <c r="AC376" s="463">
        <f>AC245</f>
        <v>0</v>
      </c>
      <c r="AD376" s="417">
        <f>IF(AE375=0,0,IF(AD378=AE375/2,AE377/2,AE377*AF378/AE375))</f>
        <v>0</v>
      </c>
      <c r="AE376" s="417">
        <f t="shared" si="2077"/>
        <v>5465.2999999999993</v>
      </c>
      <c r="AF376" s="421">
        <f>IF(AE375=0,0,IF(AD378=AE375/2,AE377/2,AE377*AD378/AE375))</f>
        <v>0</v>
      </c>
      <c r="AG376" s="461">
        <f>AG245</f>
        <v>0</v>
      </c>
      <c r="AH376" s="462"/>
      <c r="AI376" s="463">
        <f>AI245</f>
        <v>0</v>
      </c>
      <c r="AJ376" s="417">
        <f>IF(AK375=0,0,IF(AJ378=AK375/2,AK377/2,AK377*AL378/AK375))</f>
        <v>0</v>
      </c>
      <c r="AK376" s="415">
        <f>AE376</f>
        <v>5465.2999999999993</v>
      </c>
      <c r="AL376" s="421">
        <f>IF(AK375=0,0,IF(AJ378=AK375/2,AK377/2,AK377*AJ378/AK375))</f>
        <v>0</v>
      </c>
      <c r="AM376" s="461">
        <f>AM245</f>
        <v>0</v>
      </c>
      <c r="AN376" s="462"/>
      <c r="AO376" s="463">
        <f>AO245</f>
        <v>0</v>
      </c>
      <c r="AP376" s="417">
        <f>IF(AQ375=0,0,IF(AP378=AQ375/2,AQ377/2,AQ377*AR378/AQ375))</f>
        <v>0</v>
      </c>
      <c r="AQ376" s="415">
        <f>AK376</f>
        <v>5465.2999999999993</v>
      </c>
      <c r="AR376" s="421">
        <f>IF(AQ375=0,0,IF(AP378=AQ375/2,AQ377/2,AQ377*AP378/AQ375))</f>
        <v>0</v>
      </c>
      <c r="AS376" s="461">
        <f>AS245</f>
        <v>0</v>
      </c>
      <c r="AT376" s="462"/>
      <c r="AU376" s="463">
        <f>AU245</f>
        <v>0</v>
      </c>
      <c r="AV376" s="417">
        <f>IF(AW375=0,0,IF(AV378=AW375/2,AW377/2,AW377*AX378/AW375))</f>
        <v>0</v>
      </c>
      <c r="AW376" s="415">
        <f t="shared" si="2080"/>
        <v>5465.2999999999993</v>
      </c>
      <c r="AX376" s="421">
        <f>IF(AW375=0,0,IF(AV378=AW375/2,AW377/2,AW377*AV378/AW375))</f>
        <v>0</v>
      </c>
      <c r="AY376" s="461">
        <f>AY245</f>
        <v>0</v>
      </c>
      <c r="AZ376" s="462"/>
      <c r="BA376" s="463">
        <f>BA245</f>
        <v>0</v>
      </c>
      <c r="BB376" s="417">
        <f>IF(BC375=0,0,IF(BB378=BC375/2,BC377/2,BC377*BD378/BC375))</f>
        <v>0</v>
      </c>
      <c r="BC376" s="415">
        <f t="shared" si="2081"/>
        <v>5465.2999999999993</v>
      </c>
      <c r="BD376" s="421">
        <f>IF(BC375=0,0,IF(BB378=BC375/2,BC377/2,BC377*BB378/BC375))</f>
        <v>0</v>
      </c>
      <c r="BE376" s="461">
        <f>BE245</f>
        <v>0</v>
      </c>
      <c r="BF376" s="462"/>
      <c r="BG376" s="463">
        <f>BG245</f>
        <v>0</v>
      </c>
      <c r="BH376" s="417">
        <f>IF(BI375=0,0,IF(BH378=BI375/2,BI377/2,BI377*BJ378/BI375))</f>
        <v>0</v>
      </c>
      <c r="BI376" s="415">
        <f>BC376</f>
        <v>5465.2999999999993</v>
      </c>
      <c r="BJ376" s="421">
        <f>IF(BI375=0,0,IF(BH378=BI375/2,BI377/2,BI377*BH378/BI375))</f>
        <v>0</v>
      </c>
      <c r="BK376" s="461">
        <f>BK245</f>
        <v>0</v>
      </c>
      <c r="BL376" s="462"/>
      <c r="BM376" s="463">
        <f>BM245</f>
        <v>0</v>
      </c>
      <c r="BN376" s="417">
        <f>IF(BO375=0,0,IF(BN378=BO375/2,BO377/2,BO377*BP378/BO375))</f>
        <v>0</v>
      </c>
      <c r="BO376" s="415">
        <f>BI376</f>
        <v>5465.2999999999993</v>
      </c>
      <c r="BP376" s="421">
        <f>IF(BO375=0,0,IF(BN378=BO375/2,BO377/2,BO377*BN378/BO375))</f>
        <v>0</v>
      </c>
      <c r="BQ376" s="461">
        <f>BQ245</f>
        <v>0</v>
      </c>
      <c r="BR376" s="462"/>
      <c r="BS376" s="463">
        <f>BS245</f>
        <v>0</v>
      </c>
      <c r="BT376" s="417">
        <f>IF(BU375=0,0,IF(BT378=BU375/2,BU377/2,BU377*BV378/BU375))</f>
        <v>0</v>
      </c>
      <c r="BU376" s="415">
        <f>BO376</f>
        <v>5465.2999999999993</v>
      </c>
      <c r="BV376" s="421">
        <f>IF(BU375=0,0,IF(BT378=BU375/2,BU377/2,BU377*BT378/BU375))</f>
        <v>0</v>
      </c>
      <c r="BW376" s="461">
        <f>BW245</f>
        <v>0</v>
      </c>
      <c r="BX376" s="462"/>
      <c r="BY376" s="463">
        <f>BY245</f>
        <v>0</v>
      </c>
      <c r="CA376" s="415">
        <f>BU376</f>
        <v>5465.2999999999993</v>
      </c>
      <c r="CB376" s="421">
        <f>IF(CA375=0,0,IF(BZ378=CA375/2,CA377/2,CA377*BZ378/CA375))</f>
        <v>0</v>
      </c>
      <c r="CC376" s="461">
        <f>CC245</f>
        <v>0</v>
      </c>
      <c r="CD376" s="462"/>
      <c r="CE376" s="463">
        <f>CE245</f>
        <v>0</v>
      </c>
      <c r="CF376" s="417">
        <f>IF(CG375=0,0,IF(CF378=CG375/2,CG377/2,CG377*CH378/CG375))</f>
        <v>0</v>
      </c>
      <c r="CG376" s="415">
        <f>CA376</f>
        <v>5465.2999999999993</v>
      </c>
      <c r="CH376" s="421">
        <f>IF(CG375=0,0,IF(CF378=CG375/2,CG377/2,CG377*CF378/CG375))</f>
        <v>0</v>
      </c>
      <c r="CI376" s="461">
        <f>CI245</f>
        <v>0</v>
      </c>
      <c r="CJ376" s="462"/>
      <c r="CK376" s="463">
        <f>CK245</f>
        <v>0</v>
      </c>
    </row>
    <row r="377" ht="14.25">
      <c r="A377" s="546" t="s">
        <v>826</v>
      </c>
      <c r="B377" s="235">
        <f>B376*B375*B375/2</f>
        <v>3935.0159999999992</v>
      </c>
      <c r="C377" s="464"/>
      <c r="D377" s="465">
        <f>D261</f>
        <v>7033.2774811947947</v>
      </c>
      <c r="E377" s="466"/>
      <c r="F377" s="427"/>
      <c r="G377" s="423"/>
      <c r="H377" s="569"/>
      <c r="I377" s="505"/>
      <c r="J377" s="506">
        <f>J261</f>
        <v>-0.7041588761918296</v>
      </c>
      <c r="K377" s="507"/>
      <c r="L377" s="427">
        <f>IF(N227=3,0,IF(L227=3,0,IF(M375=0,0,-1*(K376+O376)/M375)))</f>
        <v>794.03806922513013</v>
      </c>
      <c r="M377" s="423">
        <f>M354</f>
        <v>0</v>
      </c>
      <c r="N377" s="569">
        <f>IF(L227=3,0,IF(N227=3,0,IF(M375=0,0,(K376+O376)/M375)))</f>
        <v>-794.03806922513013</v>
      </c>
      <c r="O377" s="464"/>
      <c r="P377" s="465">
        <f>P261</f>
        <v>-3.8836166348866978</v>
      </c>
      <c r="Q377" s="466"/>
      <c r="R377" s="427"/>
      <c r="S377" s="423"/>
      <c r="T377" s="569"/>
      <c r="U377" s="464"/>
      <c r="V377" s="465">
        <f>V261</f>
        <v>1.7952580210690752</v>
      </c>
      <c r="W377" s="466"/>
      <c r="X377" s="427">
        <f>IF(Z227=3,0,IF(X227=3,0,IF(Y375=0,0,-1*(W376+AA376)/Y375)))</f>
        <v>0</v>
      </c>
      <c r="Y377" s="423"/>
      <c r="Z377" s="569">
        <f>IF(X227=3,0,IF(Z227=3,0,IF(Y375=0,0,(W376+AA376)/Y375)))</f>
        <v>0</v>
      </c>
      <c r="AA377" s="464"/>
      <c r="AB377" s="465">
        <f>AB261</f>
        <v>0</v>
      </c>
      <c r="AC377" s="466"/>
      <c r="AD377" s="427">
        <f>IF(AF227=3,0,IF(AD227=3,0,IF(AE375=0,0,-1*(AC376+AG376)/AE375)))</f>
        <v>0</v>
      </c>
      <c r="AE377" s="423"/>
      <c r="AF377" s="569">
        <f>IF(AD227=3,0,IF(AF227=3,0,IF(AE375=0,0,(AC376+AG376)/AE375)))</f>
        <v>0</v>
      </c>
      <c r="AG377" s="464"/>
      <c r="AH377" s="465">
        <f>AH261</f>
        <v>0</v>
      </c>
      <c r="AI377" s="466"/>
      <c r="AJ377" s="427">
        <f>IF(AL227=3,0,IF(AJ227=3,0,IF(AK375=0,0,-1*(AI376+AM376)/AK375)))</f>
        <v>0</v>
      </c>
      <c r="AK377" s="423"/>
      <c r="AL377" s="569">
        <f>IF(AJ227=3,0,IF(AL227=3,0,IF(AK375=0,0,(AI376+AM376)/AK375)))</f>
        <v>0</v>
      </c>
      <c r="AM377" s="464"/>
      <c r="AN377" s="465">
        <f>AN261</f>
        <v>0</v>
      </c>
      <c r="AO377" s="466"/>
      <c r="AP377" s="427">
        <f>IF(AR227=3,0,IF(AP227=3,0,IF(AQ375=0,0,-1*(AO376+AS376)/AQ375)))</f>
        <v>0</v>
      </c>
      <c r="AQ377" s="423"/>
      <c r="AR377" s="569">
        <f>IF(AP227=3,0,IF(AR227=3,0,IF(AQ375=0,0,(AO376+AS376)/AQ375)))</f>
        <v>0</v>
      </c>
      <c r="AS377" s="464"/>
      <c r="AT377" s="465">
        <f>AT261</f>
        <v>0</v>
      </c>
      <c r="AU377" s="466"/>
      <c r="AV377" s="427">
        <f>IF(AX227=3,0,IF(AV227=3,0,IF(AW375=0,0,-1*(AU376+AY376)/AW375)))</f>
        <v>0</v>
      </c>
      <c r="AW377" s="423"/>
      <c r="AX377" s="569">
        <f>IF(AV227=3,0,IF(AX227=3,0,IF(AW375=0,0,(AU376+AY376)/AW375)))</f>
        <v>0</v>
      </c>
      <c r="AY377" s="464"/>
      <c r="AZ377" s="465">
        <f>AZ261</f>
        <v>0</v>
      </c>
      <c r="BA377" s="466"/>
      <c r="BB377" s="427">
        <f>IF(BD227=3,0,IF(BB227=3,0,IF(BC375=0,0,-1*(BA376+BE376)/BC375)))</f>
        <v>0</v>
      </c>
      <c r="BC377" s="423"/>
      <c r="BD377" s="569">
        <f>IF(BB227=3,0,IF(BD227=3,0,IF(BC375=0,0,(BA376+BE376)/BC375)))</f>
        <v>0</v>
      </c>
      <c r="BE377" s="464"/>
      <c r="BF377" s="465">
        <f>BF261</f>
        <v>0</v>
      </c>
      <c r="BG377" s="466"/>
      <c r="BH377" s="427">
        <f>IF(BJ227=3,0,IF(BH227=3,0,IF(BI375=0,0,-1*(BG376+BK376)/BI375)))</f>
        <v>0</v>
      </c>
      <c r="BI377" s="423"/>
      <c r="BJ377" s="569">
        <f>IF(BH227=3,0,IF(BJ227=3,0,IF(BI375=0,0,(BG376+BK376)/BI375)))</f>
        <v>0</v>
      </c>
      <c r="BK377" s="464"/>
      <c r="BL377" s="465">
        <f>BL261</f>
        <v>0</v>
      </c>
      <c r="BM377" s="466"/>
      <c r="BN377" s="427">
        <f>IF(BP227=3,0,IF(BN227=3,0,IF(BO375=0,0,-1*(BM376+BQ376)/BO375)))</f>
        <v>0</v>
      </c>
      <c r="BO377" s="423"/>
      <c r="BP377" s="569">
        <f>IF(BN227=3,0,IF(BP227=3,0,IF(BO375=0,0,(BM376+BQ376)/BO375)))</f>
        <v>0</v>
      </c>
      <c r="BQ377" s="464"/>
      <c r="BR377" s="465">
        <f>BR261</f>
        <v>0</v>
      </c>
      <c r="BS377" s="466"/>
      <c r="BT377" s="427">
        <f>IF(BV227=3,0,IF(BT227=3,0,IF(BU375=0,0,-1*(BS376+BW376)/BU375)))</f>
        <v>0</v>
      </c>
      <c r="BU377" s="423"/>
      <c r="BV377" s="569">
        <f>IF(BT227=3,0,IF(BV227=3,0,IF(BU375=0,0,(BS376+BW376)/BU375)))</f>
        <v>0</v>
      </c>
      <c r="BW377" s="464"/>
      <c r="BX377" s="465">
        <f>BX261</f>
        <v>0</v>
      </c>
      <c r="BY377" s="466"/>
      <c r="BZ377" s="235">
        <f>CB376*CB375*CB375/2</f>
        <v>0</v>
      </c>
      <c r="CA377" s="423"/>
      <c r="CB377" s="569">
        <f>IF(BZ227=3,0,IF(CB227=3,0,IF(CA375=0,0,(BY376+CC376)/CA375)))</f>
        <v>0</v>
      </c>
      <c r="CC377" s="464"/>
      <c r="CD377" s="465">
        <f>CD261</f>
        <v>0</v>
      </c>
      <c r="CE377" s="466"/>
      <c r="CF377" s="427">
        <f>IF(CH227=3,0,IF(CF227=3,0,IF(CG375=0,0,-1*(CE376+CI376)/CG375)))</f>
        <v>0</v>
      </c>
      <c r="CG377" s="423"/>
      <c r="CH377" s="569">
        <f>IF(CF227=3,0,IF(CH227=3,0,IF(CG375=0,0,(CE376+CI376)/CG375)))</f>
        <v>0</v>
      </c>
      <c r="CI377" s="464"/>
      <c r="CJ377" s="465">
        <f>CJ261</f>
        <v>0</v>
      </c>
      <c r="CK377" s="466"/>
      <c r="CL377" s="235">
        <f>CN376*CN375*CN375/2</f>
        <v>0</v>
      </c>
    </row>
    <row r="378" ht="14.25">
      <c r="A378" s="546" t="s">
        <v>827</v>
      </c>
      <c r="B378" s="235"/>
      <c r="C378" s="570" t="s">
        <v>827</v>
      </c>
      <c r="D378" s="452">
        <f>F375+F376+F377+F374+B378+F378</f>
        <v>14209.779999999999</v>
      </c>
      <c r="E378" s="235"/>
      <c r="F378" s="417"/>
      <c r="G378" s="480" t="s">
        <v>828</v>
      </c>
      <c r="H378" s="417"/>
      <c r="I378" s="570" t="s">
        <v>827</v>
      </c>
      <c r="J378" s="452">
        <f>(SUM(H374:H377))+(SUM(L374:L377))</f>
        <v>29213.598069225129</v>
      </c>
      <c r="K378" s="235"/>
      <c r="L378" s="417"/>
      <c r="M378" s="480" t="s">
        <v>828</v>
      </c>
      <c r="N378" s="417"/>
      <c r="O378" s="570" t="s">
        <v>827</v>
      </c>
      <c r="P378" s="486">
        <f>(SUM(N374:N377))+(SUM(R374:R377))</f>
        <v>16148.391930774867</v>
      </c>
      <c r="Q378" s="235"/>
      <c r="R378" s="417"/>
      <c r="S378" s="480" t="s">
        <v>828</v>
      </c>
      <c r="T378" s="417"/>
      <c r="U378" s="570" t="s">
        <v>827</v>
      </c>
      <c r="V378" s="486">
        <f>(SUM(T374:T377))+(SUM(X374:X377))</f>
        <v>2732.6499999999996</v>
      </c>
      <c r="W378" s="235"/>
      <c r="X378" s="551"/>
      <c r="Y378" s="552" t="s">
        <v>828</v>
      </c>
      <c r="Z378" s="551"/>
      <c r="AA378" s="570" t="s">
        <v>827</v>
      </c>
      <c r="AB378" s="486">
        <f>(SUM(Z374:Z377))+(SUM(AD374:AD377))</f>
        <v>0</v>
      </c>
      <c r="AC378" s="235"/>
      <c r="AD378" s="417"/>
      <c r="AE378" s="480" t="s">
        <v>828</v>
      </c>
      <c r="AF378" s="417"/>
      <c r="AG378" s="570" t="s">
        <v>827</v>
      </c>
      <c r="AH378" s="486">
        <f>(SUM(AF374:AF377))+(SUM(AJ374:AJ377))</f>
        <v>0</v>
      </c>
      <c r="AI378" s="235"/>
      <c r="AJ378" s="551"/>
      <c r="AK378" s="552" t="s">
        <v>828</v>
      </c>
      <c r="AL378" s="551"/>
      <c r="AM378" s="570" t="s">
        <v>827</v>
      </c>
      <c r="AN378" s="486">
        <f>(SUM(AL374:AL377))+(SUM(AP374:AP377))</f>
        <v>0</v>
      </c>
      <c r="AO378" s="235"/>
      <c r="AP378" s="551"/>
      <c r="AQ378" s="552" t="s">
        <v>828</v>
      </c>
      <c r="AR378" s="551"/>
      <c r="AS378" s="570" t="s">
        <v>827</v>
      </c>
      <c r="AT378" s="486">
        <f>(SUM(AR374:AR377))+(SUM(AV374:AV377))</f>
        <v>0</v>
      </c>
      <c r="AU378" s="235"/>
      <c r="AV378" s="551"/>
      <c r="AW378" s="552" t="s">
        <v>828</v>
      </c>
      <c r="AX378" s="551"/>
      <c r="AY378" s="570" t="s">
        <v>827</v>
      </c>
      <c r="AZ378" s="486">
        <f>(SUM(AX374:AX377))+(SUM(BB374:BB377))</f>
        <v>0</v>
      </c>
      <c r="BA378" s="235"/>
      <c r="BB378" s="417"/>
      <c r="BC378" s="480" t="s">
        <v>828</v>
      </c>
      <c r="BD378" s="417"/>
      <c r="BE378" s="570" t="s">
        <v>827</v>
      </c>
      <c r="BF378" s="486">
        <f>(SUM(BD374:BD377))+(SUM(BH374:BH377))</f>
        <v>0</v>
      </c>
      <c r="BG378" s="235"/>
      <c r="BH378" s="551"/>
      <c r="BI378" s="552" t="s">
        <v>828</v>
      </c>
      <c r="BJ378" s="551"/>
      <c r="BK378" s="570" t="s">
        <v>827</v>
      </c>
      <c r="BL378" s="486">
        <f>(SUM(BJ374:BJ377))+(SUM(BN374:BN377))</f>
        <v>0</v>
      </c>
      <c r="BM378" s="235"/>
      <c r="BN378" s="551"/>
      <c r="BO378" s="552" t="s">
        <v>828</v>
      </c>
      <c r="BP378" s="551"/>
      <c r="BQ378" s="570" t="s">
        <v>827</v>
      </c>
      <c r="BR378" s="486">
        <f>(SUM(BP374:BP377))+(SUM(BT374:BT377))</f>
        <v>0</v>
      </c>
      <c r="BS378" s="235"/>
      <c r="BT378" s="551"/>
      <c r="BU378" s="552" t="s">
        <v>828</v>
      </c>
      <c r="BV378" s="551"/>
      <c r="BW378" s="570" t="s">
        <v>827</v>
      </c>
      <c r="BX378" s="486">
        <f>(SUM(BV374:BV377))+(SUM(BZ374:BZ377))</f>
        <v>0</v>
      </c>
      <c r="BY378" s="235"/>
      <c r="BZ378" s="235">
        <f>CB376*CB375</f>
        <v>0</v>
      </c>
      <c r="CA378" s="552" t="s">
        <v>828</v>
      </c>
      <c r="CB378" s="551"/>
      <c r="CC378" s="570" t="s">
        <v>827</v>
      </c>
      <c r="CD378" s="486">
        <f>(SUM(CB374:CB377))+(SUM(CF374:CF377))</f>
        <v>0</v>
      </c>
      <c r="CE378" s="235"/>
      <c r="CF378" s="551"/>
      <c r="CG378" s="552" t="s">
        <v>828</v>
      </c>
      <c r="CH378" s="551"/>
      <c r="CI378" s="570" t="s">
        <v>827</v>
      </c>
      <c r="CJ378" s="486">
        <f>CH375+CH376+CH377+CH374+CH378+CL378</f>
        <v>0</v>
      </c>
      <c r="CK378" s="551"/>
      <c r="CL378" s="235">
        <f>CN376*CN375</f>
        <v>0</v>
      </c>
    </row>
    <row r="379" ht="14.25">
      <c r="A379" s="235"/>
      <c r="B379" s="235"/>
      <c r="C379" s="417" t="s">
        <v>829</v>
      </c>
      <c r="D379" s="486">
        <f>D378+D363+D356</f>
        <v>14209.779999999999</v>
      </c>
      <c r="E379" s="235"/>
      <c r="F379" s="417"/>
      <c r="G379" s="417" t="s">
        <v>830</v>
      </c>
      <c r="H379" s="417"/>
      <c r="I379" s="417"/>
      <c r="J379" s="486"/>
      <c r="K379" s="235"/>
      <c r="L379" s="417"/>
      <c r="M379" s="417" t="s">
        <v>830</v>
      </c>
      <c r="N379" s="417"/>
      <c r="O379" s="417"/>
      <c r="P379" s="486">
        <f>P378+P363+P356</f>
        <v>16148.391930774867</v>
      </c>
      <c r="Q379" s="235"/>
      <c r="R379" s="417"/>
      <c r="S379" s="417" t="s">
        <v>830</v>
      </c>
      <c r="T379" s="417"/>
      <c r="U379" s="551"/>
      <c r="V379" s="486">
        <f>V378+V363+V356</f>
        <v>2733.186848115944</v>
      </c>
      <c r="X379" s="551"/>
      <c r="Y379" s="417" t="s">
        <v>830</v>
      </c>
      <c r="Z379" s="551"/>
      <c r="AA379" s="417"/>
      <c r="AB379" s="486">
        <f>AB378+AB363+AB356</f>
        <v>0.47666688405548308</v>
      </c>
      <c r="AC379" s="235"/>
      <c r="AD379" s="417"/>
      <c r="AE379" s="417" t="s">
        <v>830</v>
      </c>
      <c r="AF379" s="417"/>
      <c r="AG379" s="551"/>
      <c r="AH379" s="486">
        <f>AH378+AH363+AH356</f>
        <v>0</v>
      </c>
      <c r="AJ379" s="551"/>
      <c r="AK379" s="417" t="s">
        <v>830</v>
      </c>
      <c r="AL379" s="551"/>
      <c r="AM379" s="551"/>
      <c r="AN379" s="486">
        <f>AN378+AN363+AN356</f>
        <v>0</v>
      </c>
      <c r="AP379" s="551"/>
      <c r="AQ379" s="417" t="s">
        <v>830</v>
      </c>
      <c r="AR379" s="551"/>
      <c r="AS379" s="551"/>
      <c r="AT379" s="486">
        <f>AT378+AT363+AT356</f>
        <v>0</v>
      </c>
      <c r="AV379" s="551"/>
      <c r="AW379" s="417" t="s">
        <v>830</v>
      </c>
      <c r="AX379" s="551"/>
      <c r="AY379" s="417"/>
      <c r="AZ379" s="486">
        <f>AZ378+AZ363+AZ356</f>
        <v>0</v>
      </c>
      <c r="BA379" s="235"/>
      <c r="BB379" s="417"/>
      <c r="BC379" s="417" t="s">
        <v>830</v>
      </c>
      <c r="BD379" s="417"/>
      <c r="BE379" s="551"/>
      <c r="BF379" s="486">
        <f>BF378+BF363+BF356</f>
        <v>0</v>
      </c>
      <c r="BH379" s="551"/>
      <c r="BI379" s="417" t="s">
        <v>830</v>
      </c>
      <c r="BJ379" s="551"/>
      <c r="BK379" s="551"/>
      <c r="BL379" s="486">
        <f>BL378+BL363+BL356</f>
        <v>0</v>
      </c>
      <c r="BN379" s="551"/>
      <c r="BO379" s="417" t="s">
        <v>830</v>
      </c>
      <c r="BP379" s="551"/>
      <c r="BQ379" s="551"/>
      <c r="BR379" s="486">
        <f>BR378+BR363+BR356</f>
        <v>0</v>
      </c>
      <c r="BT379" s="551"/>
      <c r="BU379" s="417" t="s">
        <v>830</v>
      </c>
      <c r="BV379" s="551"/>
      <c r="BW379" s="551"/>
      <c r="BX379" s="486">
        <f>BX378+BX363+BX356</f>
        <v>0</v>
      </c>
      <c r="CA379" s="417" t="s">
        <v>830</v>
      </c>
      <c r="CB379" s="551"/>
      <c r="CC379" s="551"/>
      <c r="CD379" s="486">
        <f>CD378+CD363+CD356</f>
        <v>0</v>
      </c>
      <c r="CF379" s="551"/>
      <c r="CG379" s="417" t="s">
        <v>830</v>
      </c>
      <c r="CH379" s="551"/>
      <c r="CI379" s="551"/>
      <c r="CJ379" s="486">
        <f>CJ378+CJ363+CJ356</f>
        <v>0</v>
      </c>
      <c r="CK379" s="551"/>
    </row>
    <row r="380" ht="14.25">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4.25">
      <c r="A381" s="555">
        <f>SUM(D381:BP381)</f>
        <v>-40.560490175219918</v>
      </c>
      <c r="B381" s="235"/>
      <c r="C381" s="480" t="s">
        <v>845</v>
      </c>
      <c r="D381" s="486">
        <f>IF(D383=0,0,D388+D389+D390)</f>
        <v>-40.576600853046891</v>
      </c>
      <c r="E381" s="556"/>
      <c r="F381" s="433"/>
      <c r="G381" s="417"/>
      <c r="H381" s="433"/>
      <c r="I381" s="480" t="s">
        <v>845</v>
      </c>
      <c r="J381" s="486">
        <f>IF(J383=0,0,J388+J389+J390)</f>
        <v>0.004062455054952863</v>
      </c>
      <c r="K381" s="556"/>
      <c r="L381" s="433"/>
      <c r="M381" s="417"/>
      <c r="N381" s="433"/>
      <c r="O381" s="480" t="s">
        <v>845</v>
      </c>
      <c r="P381" s="486">
        <f>IF(P383=0,0,P388+P389+P390)</f>
        <v>0.022405480585884794</v>
      </c>
      <c r="Q381" s="556"/>
      <c r="R381" s="433"/>
      <c r="S381" s="417"/>
      <c r="T381" s="433"/>
      <c r="U381" s="480" t="s">
        <v>845</v>
      </c>
      <c r="V381" s="572">
        <f>IF(V383=0,0,V388+V389+V390)</f>
        <v>-0.010357257813860049</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4.25">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ht="14.25">
      <c r="A383" s="558" t="s">
        <v>801</v>
      </c>
      <c r="B383" s="235"/>
      <c r="C383" s="417" t="s">
        <v>409</v>
      </c>
      <c r="D383" s="449">
        <v>260</v>
      </c>
      <c r="E383" s="417"/>
      <c r="F383" s="433"/>
      <c r="G383" s="417"/>
      <c r="H383" s="433"/>
      <c r="I383" s="417" t="s">
        <v>409</v>
      </c>
      <c r="J383" s="449">
        <v>260</v>
      </c>
      <c r="K383" s="417"/>
      <c r="L383" s="433"/>
      <c r="M383" s="417"/>
      <c r="N383" s="433"/>
      <c r="O383" s="417" t="s">
        <v>409</v>
      </c>
      <c r="P383" s="449">
        <f>J383</f>
        <v>260</v>
      </c>
      <c r="Q383" s="417"/>
      <c r="R383" s="433"/>
      <c r="S383" s="417"/>
      <c r="T383" s="433"/>
      <c r="U383" s="417" t="s">
        <v>409</v>
      </c>
      <c r="V383" s="449">
        <f t="shared" ref="V383:V385" si="2087">P383</f>
        <v>260</v>
      </c>
      <c r="W383" s="417"/>
      <c r="X383" s="433"/>
      <c r="Y383" s="417"/>
      <c r="Z383" s="433"/>
      <c r="AA383" s="417" t="s">
        <v>409</v>
      </c>
      <c r="AB383" s="449"/>
      <c r="AC383" s="417"/>
      <c r="AD383" s="433"/>
      <c r="AE383" s="417"/>
      <c r="AF383" s="433"/>
      <c r="AG383" s="417" t="s">
        <v>409</v>
      </c>
      <c r="AH383" s="449">
        <f>AB383</f>
        <v>0</v>
      </c>
      <c r="AI383" s="417"/>
      <c r="AJ383" s="433"/>
      <c r="AK383" s="417"/>
      <c r="AL383" s="433"/>
      <c r="AM383" s="417" t="s">
        <v>409</v>
      </c>
      <c r="AN383" s="449">
        <f>AH383</f>
        <v>0</v>
      </c>
      <c r="AO383" s="417"/>
      <c r="AP383" s="433"/>
      <c r="AQ383" s="417"/>
      <c r="AR383" s="433"/>
      <c r="AS383" s="417" t="s">
        <v>409</v>
      </c>
      <c r="AT383" s="449">
        <f>AN383</f>
        <v>0</v>
      </c>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ht="14.25">
      <c r="A384" s="450">
        <f>A387*B384*B384*B384/12</f>
        <v>80000</v>
      </c>
      <c r="B384" s="559">
        <v>40</v>
      </c>
      <c r="C384" s="417" t="s">
        <v>801</v>
      </c>
      <c r="D384" s="451">
        <f>G389</f>
        <v>397213333.33333331</v>
      </c>
      <c r="E384" s="417"/>
      <c r="F384" s="433"/>
      <c r="G384" s="417"/>
      <c r="H384" s="433"/>
      <c r="I384" s="417"/>
      <c r="J384" s="451">
        <f>M389</f>
        <v>26666.666666666668</v>
      </c>
      <c r="K384" s="417"/>
      <c r="L384" s="433"/>
      <c r="M384" s="417"/>
      <c r="N384" s="433"/>
      <c r="O384" s="417"/>
      <c r="P384" s="451">
        <f>M389</f>
        <v>26666.666666666668</v>
      </c>
      <c r="Q384" s="417"/>
      <c r="R384" s="433"/>
      <c r="S384" s="417"/>
      <c r="T384" s="433"/>
      <c r="U384" s="417"/>
      <c r="V384" s="451">
        <f t="shared" si="2087"/>
        <v>26666.666666666668</v>
      </c>
      <c r="W384" s="417"/>
      <c r="X384" s="433"/>
      <c r="Y384" s="417"/>
      <c r="Z384" s="433"/>
      <c r="AA384" s="417"/>
      <c r="AB384" s="451">
        <f>AE389</f>
        <v>118</v>
      </c>
      <c r="AC384" s="417"/>
      <c r="AD384" s="433"/>
      <c r="AE384" s="417"/>
      <c r="AF384" s="433"/>
      <c r="AG384" s="417"/>
      <c r="AH384" s="451">
        <f>AK389</f>
        <v>118</v>
      </c>
      <c r="AI384" s="417"/>
      <c r="AJ384" s="433"/>
      <c r="AK384" s="417"/>
      <c r="AL384" s="433"/>
      <c r="AM384" s="417"/>
      <c r="AN384" s="451">
        <f>AQ389</f>
        <v>118</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ht="14.25">
      <c r="A385" s="450" t="s">
        <v>842</v>
      </c>
      <c r="B385" s="559"/>
      <c r="C385" s="417" t="s">
        <v>387</v>
      </c>
      <c r="D385" s="451">
        <f>D362</f>
        <v>36000</v>
      </c>
      <c r="E385" s="417"/>
      <c r="F385" s="433"/>
      <c r="G385" s="417"/>
      <c r="H385" s="433"/>
      <c r="I385" s="417"/>
      <c r="J385" s="451">
        <f>J362</f>
        <v>197989.89873223333</v>
      </c>
      <c r="K385" s="417"/>
      <c r="L385" s="433"/>
      <c r="M385" s="417"/>
      <c r="N385" s="433"/>
      <c r="O385" s="417"/>
      <c r="P385" s="451">
        <f>J385</f>
        <v>197989.89873223333</v>
      </c>
      <c r="Q385" s="417"/>
      <c r="R385" s="433"/>
      <c r="S385" s="417"/>
      <c r="T385" s="433"/>
      <c r="U385" s="417"/>
      <c r="V385" s="451">
        <f t="shared" si="2087"/>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4.25">
      <c r="A386" s="573">
        <f>0.026/12</f>
        <v>0.0021666666666666666</v>
      </c>
      <c r="B386" s="559"/>
      <c r="C386" s="417" t="s">
        <v>308</v>
      </c>
      <c r="D386" s="451">
        <f>D383*G391</f>
        <v>773760</v>
      </c>
      <c r="E386" s="417"/>
      <c r="F386" s="433"/>
      <c r="G386" s="417"/>
      <c r="H386" s="433"/>
      <c r="I386" s="417"/>
      <c r="J386" s="451">
        <f>M391</f>
        <v>192</v>
      </c>
      <c r="K386" s="417"/>
      <c r="L386" s="433"/>
      <c r="M386" s="417"/>
      <c r="N386" s="433"/>
      <c r="O386" s="417"/>
      <c r="P386" s="451">
        <f>P383*S391</f>
        <v>49920</v>
      </c>
      <c r="Q386" s="417"/>
      <c r="R386" s="433"/>
      <c r="S386" s="417"/>
      <c r="T386" s="433"/>
      <c r="U386" s="417"/>
      <c r="V386" s="451">
        <f>V383*Y391</f>
        <v>49920</v>
      </c>
      <c r="W386" s="417"/>
      <c r="X386" s="433"/>
      <c r="Y386" s="417"/>
      <c r="Z386" s="433"/>
      <c r="AA386" s="417"/>
      <c r="AB386" s="451">
        <f>AB383*AE391</f>
        <v>0</v>
      </c>
      <c r="AC386" s="417"/>
      <c r="AD386" s="433"/>
      <c r="AE386" s="417"/>
      <c r="AF386" s="433"/>
      <c r="AG386" s="417"/>
      <c r="AH386" s="451">
        <f>AH383*AK391</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4.25">
      <c r="A387" s="433">
        <v>15</v>
      </c>
      <c r="B387" s="235"/>
      <c r="C387" s="417" t="s">
        <v>834</v>
      </c>
      <c r="D387" s="452"/>
      <c r="E387" s="417"/>
      <c r="F387" s="433"/>
      <c r="G387" s="561">
        <v>20</v>
      </c>
      <c r="H387" s="433"/>
      <c r="I387" s="417" t="s">
        <v>834</v>
      </c>
      <c r="J387" s="452"/>
      <c r="K387" s="417"/>
      <c r="L387" s="433"/>
      <c r="M387" s="561">
        <v>40</v>
      </c>
      <c r="N387" s="433"/>
      <c r="O387" s="417" t="s">
        <v>834</v>
      </c>
      <c r="P387" s="452"/>
      <c r="Q387" s="417"/>
      <c r="R387" s="433"/>
      <c r="S387" s="561">
        <v>40</v>
      </c>
      <c r="T387" s="433"/>
      <c r="U387" s="417" t="s">
        <v>834</v>
      </c>
      <c r="V387" s="452"/>
      <c r="W387" s="417"/>
      <c r="X387" s="433"/>
      <c r="Y387" s="561">
        <v>40</v>
      </c>
      <c r="Z387" s="433"/>
      <c r="AA387" s="417" t="s">
        <v>834</v>
      </c>
      <c r="AB387" s="452"/>
      <c r="AC387" s="417"/>
      <c r="AD387" s="433" t="s">
        <v>846</v>
      </c>
      <c r="AE387" s="561">
        <v>22</v>
      </c>
      <c r="AF387" s="433"/>
      <c r="AG387" s="417" t="s">
        <v>834</v>
      </c>
      <c r="AH387" s="452"/>
      <c r="AI387" s="417"/>
      <c r="AJ387" s="433" t="s">
        <v>846</v>
      </c>
      <c r="AK387" s="561">
        <v>22</v>
      </c>
      <c r="AL387" s="433"/>
      <c r="AM387" s="417" t="s">
        <v>834</v>
      </c>
      <c r="AN387" s="452"/>
      <c r="AO387" s="417"/>
      <c r="AP387" s="433" t="s">
        <v>846</v>
      </c>
      <c r="AQ387" s="561">
        <v>22</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ht="14.25">
      <c r="A388" s="433"/>
      <c r="B388" s="235"/>
      <c r="C388" s="562" t="s">
        <v>835</v>
      </c>
      <c r="D388" s="451">
        <f>D387*D383/2</f>
        <v>0</v>
      </c>
      <c r="E388" s="417"/>
      <c r="F388" s="433"/>
      <c r="G388" s="449" t="s">
        <v>801</v>
      </c>
      <c r="H388" s="433"/>
      <c r="I388" s="562" t="s">
        <v>835</v>
      </c>
      <c r="J388" s="451">
        <f>J387*J383/2</f>
        <v>0</v>
      </c>
      <c r="K388" s="417"/>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ht="14.25">
      <c r="A389" s="433"/>
      <c r="B389" s="235"/>
      <c r="C389" s="563" t="s">
        <v>836</v>
      </c>
      <c r="D389" s="451"/>
      <c r="E389" s="417"/>
      <c r="F389" s="433"/>
      <c r="G389" s="451">
        <f>G387*F390*F390*F390/12</f>
        <v>397213333.33333331</v>
      </c>
      <c r="H389" s="433"/>
      <c r="I389" s="563" t="s">
        <v>836</v>
      </c>
      <c r="J389" s="451"/>
      <c r="K389" s="417"/>
      <c r="L389" s="433"/>
      <c r="M389" s="451">
        <f>M387*L390*L390*L390/12</f>
        <v>26666.666666666668</v>
      </c>
      <c r="N389" s="433"/>
      <c r="O389" s="563" t="s">
        <v>836</v>
      </c>
      <c r="P389" s="451"/>
      <c r="Q389" s="417"/>
      <c r="R389" s="433"/>
      <c r="S389" s="451">
        <f>S387*R390*R390*R390/12</f>
        <v>26666.666666666668</v>
      </c>
      <c r="T389" s="433"/>
      <c r="U389" s="417" t="s">
        <v>836</v>
      </c>
      <c r="V389" s="451"/>
      <c r="W389" s="417"/>
      <c r="X389" s="433"/>
      <c r="Y389" s="451">
        <f>Y387*X390*X390*X390/12</f>
        <v>26666.666666666668</v>
      </c>
      <c r="Z389" s="433"/>
      <c r="AA389" s="563" t="s">
        <v>836</v>
      </c>
      <c r="AB389" s="451"/>
      <c r="AC389" s="417"/>
      <c r="AD389" s="433"/>
      <c r="AE389" s="451">
        <v>118</v>
      </c>
      <c r="AF389" s="433"/>
      <c r="AG389" s="417" t="s">
        <v>836</v>
      </c>
      <c r="AH389" s="451"/>
      <c r="AI389" s="417"/>
      <c r="AJ389" s="433"/>
      <c r="AK389" s="451">
        <v>118</v>
      </c>
      <c r="AL389" s="433"/>
      <c r="AM389" s="417" t="s">
        <v>836</v>
      </c>
      <c r="AN389" s="451"/>
      <c r="AO389" s="417"/>
      <c r="AP389" s="433"/>
      <c r="AQ389" s="451">
        <v>118</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4.25">
      <c r="A390" s="433"/>
      <c r="B390" s="235"/>
      <c r="C390" s="561" t="s">
        <v>837</v>
      </c>
      <c r="D390" s="452">
        <f>IF(D383=0,0,-1*(D377+D398)/D383)</f>
        <v>-40.576600853046891</v>
      </c>
      <c r="E390" s="417"/>
      <c r="F390" s="564">
        <v>620</v>
      </c>
      <c r="G390" s="450" t="s">
        <v>591</v>
      </c>
      <c r="H390" s="433"/>
      <c r="I390" s="561" t="s">
        <v>837</v>
      </c>
      <c r="J390" s="452">
        <f>IF(J383=0,0,-1*(J377+J398)/J383)</f>
        <v>0.004062455054952863</v>
      </c>
      <c r="K390" s="417"/>
      <c r="L390" s="564">
        <v>20</v>
      </c>
      <c r="M390" s="450" t="s">
        <v>591</v>
      </c>
      <c r="N390" s="433"/>
      <c r="O390" s="561" t="s">
        <v>837</v>
      </c>
      <c r="P390" s="452">
        <f>IF(P383=0,0,-1*(P377+P398)/P383)</f>
        <v>0.022405480585884794</v>
      </c>
      <c r="Q390" s="417"/>
      <c r="R390" s="564">
        <v>20</v>
      </c>
      <c r="S390" s="450" t="s">
        <v>591</v>
      </c>
      <c r="T390" s="433"/>
      <c r="U390" s="423" t="s">
        <v>837</v>
      </c>
      <c r="V390" s="452">
        <f>IF(V383=0,0,-1*(V377+V398)/V383)</f>
        <v>-0.010357257813860049</v>
      </c>
      <c r="W390" s="417"/>
      <c r="X390" s="564">
        <v>20</v>
      </c>
      <c r="Y390" s="450" t="s">
        <v>591</v>
      </c>
      <c r="Z390" s="433"/>
      <c r="AA390" s="561" t="s">
        <v>837</v>
      </c>
      <c r="AB390" s="452">
        <f>IF(AB383=0,0,-1*(AB377+AB398)/AB383)</f>
        <v>0</v>
      </c>
      <c r="AC390" s="417"/>
      <c r="AD390" s="564"/>
      <c r="AE390" s="450" t="s">
        <v>591</v>
      </c>
      <c r="AF390" s="433"/>
      <c r="AG390" s="423" t="s">
        <v>837</v>
      </c>
      <c r="AH390" s="452">
        <f>IF(AH383=0,0,-1*(AH377+AH398)/AH383)</f>
        <v>0</v>
      </c>
      <c r="AI390" s="417"/>
      <c r="AJ390" s="564"/>
      <c r="AK390" s="450" t="s">
        <v>591</v>
      </c>
      <c r="AL390" s="433"/>
      <c r="AM390" s="423" t="s">
        <v>837</v>
      </c>
      <c r="AN390" s="452">
        <f>IF(AN383=0,0,-1*(AN377+AN398)/AN383)</f>
        <v>0</v>
      </c>
      <c r="AO390" s="417"/>
      <c r="AP390" s="564"/>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4.25">
      <c r="A391" s="433"/>
      <c r="B391" s="235"/>
      <c r="C391" s="565" t="s">
        <v>838</v>
      </c>
      <c r="D391" s="451">
        <f>D387*D383/2</f>
        <v>0</v>
      </c>
      <c r="E391" s="417"/>
      <c r="F391" s="433"/>
      <c r="G391" s="575">
        <f>G387*F390*2400/10000</f>
        <v>2976</v>
      </c>
      <c r="H391" s="433"/>
      <c r="I391" s="565" t="s">
        <v>838</v>
      </c>
      <c r="J391" s="451">
        <f>J387*J383/2</f>
        <v>0</v>
      </c>
      <c r="K391" s="417"/>
      <c r="L391" s="433"/>
      <c r="M391" s="575">
        <f>M387*L390*2400/10000</f>
        <v>192</v>
      </c>
      <c r="N391" s="433"/>
      <c r="O391" s="565" t="s">
        <v>838</v>
      </c>
      <c r="P391" s="451">
        <f>P387*P383/2</f>
        <v>0</v>
      </c>
      <c r="Q391" s="417"/>
      <c r="R391" s="433"/>
      <c r="S391" s="575">
        <f>S387*R390*2400/10000</f>
        <v>192</v>
      </c>
      <c r="T391" s="433"/>
      <c r="U391" s="500" t="s">
        <v>838</v>
      </c>
      <c r="V391" s="451">
        <f>V387*V383/2</f>
        <v>0</v>
      </c>
      <c r="W391" s="417"/>
      <c r="X391" s="433"/>
      <c r="Y391" s="575">
        <f>Y387*X390*2400/10000</f>
        <v>192</v>
      </c>
      <c r="Z391" s="433"/>
      <c r="AA391" s="565" t="s">
        <v>838</v>
      </c>
      <c r="AB391" s="451">
        <f>AB387*AB383/2</f>
        <v>0</v>
      </c>
      <c r="AC391" s="417"/>
      <c r="AD391" s="433"/>
      <c r="AE391" s="575">
        <f>AE387/12000</f>
        <v>0.0018333333333333333</v>
      </c>
      <c r="AF391" s="433"/>
      <c r="AG391" s="500" t="s">
        <v>838</v>
      </c>
      <c r="AH391" s="451">
        <f>AH387*AH383/2</f>
        <v>0</v>
      </c>
      <c r="AI391" s="417"/>
      <c r="AJ391" s="433"/>
      <c r="AK391" s="575">
        <f>AK387/12000</f>
        <v>0.0018333333333333333</v>
      </c>
      <c r="AL391" s="433"/>
      <c r="AM391" s="500" t="s">
        <v>838</v>
      </c>
      <c r="AN391" s="451">
        <f>AN387*AN383/2</f>
        <v>0</v>
      </c>
      <c r="AO391" s="417"/>
      <c r="AP391" s="433"/>
      <c r="AQ391" s="575">
        <f>AQ387/12000</f>
        <v>0.0018333333333333333</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ht="14.25">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4.25">
      <c r="A393" s="235"/>
      <c r="B393" s="235"/>
      <c r="C393" s="567" t="s">
        <v>840</v>
      </c>
      <c r="D393" s="452">
        <f>IF(D383=0,0,(D377+D398)/D383)</f>
        <v>40.576600853046891</v>
      </c>
      <c r="E393" s="417"/>
      <c r="F393" s="546" t="s">
        <v>387</v>
      </c>
      <c r="G393" s="235">
        <f>D385</f>
        <v>36000</v>
      </c>
      <c r="H393" s="433"/>
      <c r="I393" s="567" t="s">
        <v>840</v>
      </c>
      <c r="J393" s="452">
        <f>IF(J383=0,0,(J377+J398)/J383)</f>
        <v>-0.004062455054952863</v>
      </c>
      <c r="K393" s="417"/>
      <c r="L393" s="546" t="s">
        <v>387</v>
      </c>
      <c r="M393" s="235">
        <f>J385</f>
        <v>197989.89873223333</v>
      </c>
      <c r="N393" s="433"/>
      <c r="O393" s="567" t="s">
        <v>840</v>
      </c>
      <c r="P393" s="452">
        <f>IF(P383=0,0,(P377+P398)/P383)</f>
        <v>-0.022405480585884794</v>
      </c>
      <c r="Q393" s="417"/>
      <c r="R393" s="546" t="s">
        <v>387</v>
      </c>
      <c r="S393" s="235">
        <f>P385</f>
        <v>197989.89873223333</v>
      </c>
      <c r="T393" s="433"/>
      <c r="U393" s="508" t="s">
        <v>840</v>
      </c>
      <c r="V393" s="452">
        <f>IF(V383=0,0,(V377+V398)/V383)</f>
        <v>0.010357257813860049</v>
      </c>
      <c r="W393" s="417"/>
      <c r="X393" s="546" t="s">
        <v>387</v>
      </c>
      <c r="Y393" s="235">
        <f>V385</f>
        <v>197989.89873223333</v>
      </c>
      <c r="Z393" s="433"/>
      <c r="AA393" s="567" t="s">
        <v>840</v>
      </c>
      <c r="AB393" s="452">
        <f>IF(AB383=0,0,(AB377+AB398)/AB383)</f>
        <v>0</v>
      </c>
      <c r="AC393" s="417"/>
      <c r="AD393" s="546" t="s">
        <v>387</v>
      </c>
      <c r="AE393" s="235">
        <f>Y393</f>
        <v>197989.89873223333</v>
      </c>
      <c r="AF393" s="433"/>
      <c r="AG393" s="508" t="s">
        <v>840</v>
      </c>
      <c r="AH393" s="452">
        <f>IF(AH383=0,0,(AH377+AH398)/AH383)</f>
        <v>0</v>
      </c>
      <c r="AI393" s="417"/>
      <c r="AJ393" s="546" t="s">
        <v>825</v>
      </c>
      <c r="AK393" s="235">
        <f>AE393</f>
        <v>197989.89873223333</v>
      </c>
      <c r="AL393" s="433"/>
      <c r="AM393" s="508" t="s">
        <v>840</v>
      </c>
      <c r="AN393" s="452">
        <f>IF(AN383=0,0,(AN377+AN398)/AN383)</f>
        <v>0</v>
      </c>
      <c r="AO393" s="417"/>
      <c r="AP393" s="546" t="s">
        <v>825</v>
      </c>
      <c r="AQ393" s="235">
        <f>AK393</f>
        <v>197989.89873223333</v>
      </c>
      <c r="AR393" s="433"/>
      <c r="AS393" s="508" t="s">
        <v>840</v>
      </c>
      <c r="AT393" s="452">
        <f>IF(AT383=0,0,(AT377+AT398)/AT383)</f>
        <v>0</v>
      </c>
      <c r="AU393" s="417"/>
      <c r="AV393" s="546" t="s">
        <v>825</v>
      </c>
      <c r="AW393" s="235">
        <f>AQ393</f>
        <v>197989.89873223333</v>
      </c>
      <c r="AX393" s="433"/>
      <c r="AY393" s="567" t="s">
        <v>840</v>
      </c>
      <c r="AZ393" s="452">
        <f>IF(AZ383=0,0,(AZ377+AZ398)/AZ383)</f>
        <v>0</v>
      </c>
      <c r="BA393" s="417"/>
      <c r="BB393" s="546" t="s">
        <v>387</v>
      </c>
      <c r="BC393" s="235">
        <f>AW393</f>
        <v>197989.89873223333</v>
      </c>
      <c r="BD393" s="433"/>
      <c r="BE393" s="508" t="s">
        <v>840</v>
      </c>
      <c r="BF393" s="452">
        <f>IF(BF383=0,0,(BF377+BF398)/BF383)</f>
        <v>0</v>
      </c>
      <c r="BG393" s="417"/>
      <c r="BH393" s="546" t="s">
        <v>825</v>
      </c>
      <c r="BI393" s="235">
        <f>BC393</f>
        <v>197989.89873223333</v>
      </c>
      <c r="BJ393" s="433"/>
      <c r="BK393" s="508" t="s">
        <v>840</v>
      </c>
      <c r="BL393" s="452">
        <f>IF(BL383=0,0,(BL377+BL398)/BL383)</f>
        <v>0</v>
      </c>
      <c r="BM393" s="417"/>
      <c r="BN393" s="546" t="s">
        <v>825</v>
      </c>
      <c r="BO393" s="235">
        <f>BI393</f>
        <v>197989.89873223333</v>
      </c>
      <c r="BP393" s="433"/>
      <c r="BQ393" s="508" t="s">
        <v>840</v>
      </c>
      <c r="BR393" s="452">
        <f>IF(BR383=0,0,(BR377+BR398)/BR383)</f>
        <v>0</v>
      </c>
      <c r="BS393" s="417"/>
      <c r="BT393" s="546" t="s">
        <v>825</v>
      </c>
      <c r="BU393" s="235">
        <f>BO393</f>
        <v>197989.89873223333</v>
      </c>
      <c r="BV393" s="433"/>
      <c r="BW393" s="508" t="s">
        <v>840</v>
      </c>
      <c r="BX393" s="452">
        <f>IF(BX383=0,0,(BX377+BX398)/BX383)</f>
        <v>0</v>
      </c>
      <c r="BY393" s="417"/>
      <c r="BZ393" s="546" t="s">
        <v>387</v>
      </c>
      <c r="CA393" s="235">
        <f>BU393</f>
        <v>197989.89873223333</v>
      </c>
      <c r="CB393" s="433"/>
      <c r="CC393" s="508" t="s">
        <v>840</v>
      </c>
      <c r="CD393" s="452">
        <f>IF(CD383=0,0,(CD377+CD398)/CD383)</f>
        <v>0</v>
      </c>
      <c r="CE393" s="417"/>
      <c r="CF393" s="546" t="s">
        <v>825</v>
      </c>
      <c r="CG393" s="235">
        <f>CA393</f>
        <v>197989.89873223333</v>
      </c>
      <c r="CH393" s="433"/>
      <c r="CI393" s="567" t="s">
        <v>840</v>
      </c>
      <c r="CJ393" s="452">
        <f>IF(CJ383=0,0,(CJ377+CJ398)/CJ383)</f>
        <v>0</v>
      </c>
      <c r="CK393" s="417"/>
      <c r="CL393" s="546" t="s">
        <v>387</v>
      </c>
    </row>
    <row r="394" ht="14.25">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4.25">
      <c r="A395" s="235"/>
      <c r="B395" s="235"/>
      <c r="C395" s="480" t="s">
        <v>841</v>
      </c>
      <c r="D395" s="486">
        <f>D391+D392+D393</f>
        <v>40.576600853046891</v>
      </c>
      <c r="E395" s="556"/>
      <c r="F395" s="433"/>
      <c r="G395" s="417"/>
      <c r="H395" s="433"/>
      <c r="I395" s="480" t="s">
        <v>841</v>
      </c>
      <c r="J395" s="486">
        <f>J391+J392+J393</f>
        <v>-0.004062455054952863</v>
      </c>
      <c r="K395" s="556"/>
      <c r="L395" s="433"/>
      <c r="M395" s="417"/>
      <c r="N395" s="433"/>
      <c r="O395" s="480" t="s">
        <v>841</v>
      </c>
      <c r="P395" s="486">
        <f>P391+P392+P393</f>
        <v>-0.022405480585884794</v>
      </c>
      <c r="Q395" s="556"/>
      <c r="R395" s="433"/>
      <c r="S395" s="417"/>
      <c r="T395" s="433"/>
      <c r="U395" s="480" t="s">
        <v>841</v>
      </c>
      <c r="V395" s="572">
        <f>V391+V392+V393</f>
        <v>0.010357257813860049</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4.25">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4.25">
      <c r="A397" s="235" t="s">
        <v>847</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4.25">
      <c r="A398" s="235">
        <f>SUM(A358:A395)</f>
        <v>79976.457024824791</v>
      </c>
      <c r="B398" s="235"/>
      <c r="C398" s="583"/>
      <c r="D398" s="584">
        <f>D284</f>
        <v>3516.6387405973974</v>
      </c>
      <c r="E398" s="585"/>
      <c r="F398" s="417"/>
      <c r="I398" s="586"/>
      <c r="J398" s="587">
        <f>J284</f>
        <v>-0.3520794380959148</v>
      </c>
      <c r="K398" s="588"/>
      <c r="L398" s="417"/>
      <c r="O398" s="586"/>
      <c r="P398" s="587">
        <f>P284</f>
        <v>-1.9418083174433489</v>
      </c>
      <c r="Q398" s="588"/>
      <c r="R398" s="417"/>
      <c r="U398" s="586"/>
      <c r="V398" s="587">
        <f>V284</f>
        <v>0.89762901053453759</v>
      </c>
      <c r="W398" s="588"/>
      <c r="X398" s="417"/>
      <c r="AA398" s="586"/>
      <c r="AB398" s="587">
        <f>AB284</f>
        <v>0</v>
      </c>
      <c r="AC398" s="588"/>
      <c r="AD398" s="417"/>
      <c r="AG398" s="586"/>
      <c r="AH398" s="587">
        <f>AH284</f>
        <v>0</v>
      </c>
      <c r="AI398" s="588"/>
      <c r="AJ398" s="417"/>
      <c r="AM398" s="586"/>
      <c r="AN398" s="587">
        <f>AN284</f>
        <v>0</v>
      </c>
      <c r="AO398" s="588"/>
      <c r="AP398" s="417"/>
      <c r="AS398" s="586"/>
      <c r="AT398" s="587">
        <f>AT284</f>
        <v>0</v>
      </c>
      <c r="AU398" s="588"/>
      <c r="AV398" s="417"/>
      <c r="AY398" s="586"/>
      <c r="AZ398" s="587">
        <f>AZ284</f>
        <v>0</v>
      </c>
      <c r="BA398" s="588"/>
      <c r="BB398" s="417"/>
      <c r="BE398" s="586"/>
      <c r="BF398" s="587">
        <f>BF284</f>
        <v>0</v>
      </c>
      <c r="BG398" s="588"/>
      <c r="BH398" s="417"/>
      <c r="BK398" s="586"/>
      <c r="BL398" s="587">
        <f>BL284</f>
        <v>0</v>
      </c>
      <c r="BM398" s="588"/>
      <c r="BN398" s="417"/>
      <c r="BQ398" s="586"/>
      <c r="BR398" s="587">
        <f>BR284</f>
        <v>0</v>
      </c>
      <c r="BS398" s="588"/>
      <c r="BT398" s="417"/>
      <c r="BW398" s="586"/>
      <c r="BX398" s="587">
        <f>BX284</f>
        <v>0</v>
      </c>
      <c r="BY398" s="588"/>
      <c r="BZ398" s="417"/>
      <c r="CC398" s="586"/>
      <c r="CD398" s="587">
        <f>CD284</f>
        <v>0</v>
      </c>
      <c r="CE398" s="588"/>
      <c r="CF398" s="417"/>
      <c r="CI398" s="586"/>
      <c r="CJ398" s="587">
        <f>CJ284</f>
        <v>0</v>
      </c>
      <c r="CK398" s="588"/>
    </row>
    <row r="399" ht="14.25">
      <c r="B399" s="235"/>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4.25">
      <c r="C400" s="594">
        <f>D379+D386</f>
        <v>787969.78000000003</v>
      </c>
      <c r="D400" s="595"/>
      <c r="E400" s="596"/>
      <c r="F400" s="417"/>
      <c r="G400" s="235"/>
      <c r="H400" s="235"/>
      <c r="I400" s="597"/>
      <c r="J400" s="595"/>
      <c r="K400" s="596"/>
      <c r="L400" s="417"/>
      <c r="M400" s="235"/>
      <c r="N400" s="235"/>
      <c r="O400" s="597"/>
      <c r="P400" s="595">
        <f>P379+P386</f>
        <v>66068.391930774873</v>
      </c>
      <c r="Q400" s="596"/>
      <c r="R400" s="417"/>
      <c r="S400" s="235"/>
      <c r="T400" s="235"/>
      <c r="U400" s="597"/>
      <c r="V400" s="595">
        <f>V379+V386</f>
        <v>52653.186848115947</v>
      </c>
      <c r="W400" s="596"/>
      <c r="X400" s="417"/>
      <c r="Y400" s="235"/>
      <c r="Z400" s="235"/>
      <c r="AA400" s="597">
        <f>AB379+AB386</f>
        <v>0.47666688405548308</v>
      </c>
      <c r="AB400" s="595"/>
      <c r="AC400" s="596"/>
      <c r="AD400" s="417"/>
      <c r="AE400" s="235"/>
      <c r="AF400" s="235"/>
      <c r="AG400" s="597"/>
      <c r="AH400" s="595">
        <f>AH379+AH386</f>
        <v>0</v>
      </c>
      <c r="AI400" s="596"/>
      <c r="AJ400" s="417"/>
      <c r="AK400" s="235"/>
      <c r="AL400" s="235"/>
      <c r="AM400" s="597"/>
      <c r="AN400" s="595">
        <f>AN379+AN386</f>
        <v>0</v>
      </c>
      <c r="AO400" s="596"/>
      <c r="AP400" s="417"/>
      <c r="AQ400" s="235"/>
      <c r="AR400" s="235"/>
      <c r="AS400" s="597"/>
      <c r="AT400" s="595">
        <f>AT379+AT386</f>
        <v>0</v>
      </c>
      <c r="AU400" s="596"/>
      <c r="AV400" s="417"/>
      <c r="AW400" s="235"/>
      <c r="AX400" s="235"/>
      <c r="AY400" s="597"/>
      <c r="AZ400" s="595">
        <f>AZ379+AZ386</f>
        <v>0</v>
      </c>
      <c r="BA400" s="596"/>
      <c r="BB400" s="417"/>
      <c r="BC400" s="235"/>
      <c r="BD400" s="235"/>
      <c r="BE400" s="597"/>
      <c r="BF400" s="595">
        <f>BF379+BF386</f>
        <v>0</v>
      </c>
      <c r="BG400" s="596"/>
      <c r="BH400" s="417"/>
      <c r="BI400" s="235"/>
      <c r="BJ400" s="235"/>
      <c r="BK400" s="597"/>
      <c r="BL400" s="595">
        <f>BL379+BL386</f>
        <v>0</v>
      </c>
      <c r="BM400" s="596"/>
      <c r="BN400" s="417"/>
      <c r="BO400" s="235"/>
      <c r="BP400" s="235"/>
      <c r="BQ400" s="597"/>
      <c r="BR400" s="595">
        <f>BR379+BR386</f>
        <v>0</v>
      </c>
      <c r="BS400" s="596"/>
      <c r="BT400" s="417"/>
      <c r="BU400" s="235"/>
      <c r="BV400" s="235"/>
      <c r="BW400" s="597"/>
      <c r="BX400" s="595">
        <f>BX379+BX386</f>
        <v>0</v>
      </c>
      <c r="BY400" s="596"/>
      <c r="BZ400" s="417"/>
      <c r="CA400" s="235"/>
      <c r="CB400" s="235"/>
      <c r="CC400" s="597"/>
      <c r="CD400" s="595">
        <f>CD379+CD386</f>
        <v>0</v>
      </c>
      <c r="CE400" s="596"/>
      <c r="CF400" s="417"/>
      <c r="CG400" s="235"/>
      <c r="CH400" s="235"/>
      <c r="CI400" s="597"/>
      <c r="CJ400" s="595">
        <f>CJ379+CJ386</f>
        <v>0</v>
      </c>
      <c r="CK400" s="596"/>
      <c r="CL400" s="235"/>
    </row>
    <row r="401" ht="14.25" hidden="1">
      <c r="A401" s="598" t="s">
        <v>849</v>
      </c>
      <c r="B401" s="235" t="s">
        <v>850</v>
      </c>
    </row>
    <row r="402" ht="14.25" hidden="1">
      <c r="A402" s="598">
        <v>4</v>
      </c>
      <c r="B402" s="235">
        <f>A45</f>
        <v>0</v>
      </c>
    </row>
    <row r="403" ht="14.25" hidden="1">
      <c r="A403" s="598">
        <v>3</v>
      </c>
      <c r="B403" s="235">
        <f>A119</f>
        <v>0</v>
      </c>
    </row>
    <row r="404" ht="14.25" hidden="1">
      <c r="A404" s="598">
        <v>2</v>
      </c>
      <c r="B404" s="235">
        <f>A193</f>
        <v>0</v>
      </c>
    </row>
    <row r="405" ht="14.25" hidden="1">
      <c r="A405" s="598">
        <v>1</v>
      </c>
      <c r="B405" s="235">
        <f>A267</f>
        <v>0</v>
      </c>
    </row>
    <row r="406" ht="14.25" hidden="1">
      <c r="A406" s="235">
        <f>MAX(C406:CK406)</f>
        <v>13902.722982847774</v>
      </c>
      <c r="C406" s="235">
        <f>MAX(C407:C427)</f>
        <v>0</v>
      </c>
      <c r="E406" s="235">
        <f>MAX(E407:E427)</f>
        <v>10968.293481194794</v>
      </c>
      <c r="I406" s="235">
        <f>MAX(I407:I427)</f>
        <v>12671.695765116281</v>
      </c>
      <c r="K406" s="235">
        <f>MAX(K407:K427)</f>
        <v>13902.722982847774</v>
      </c>
      <c r="O406" s="235">
        <f>MAX(O407:O427)</f>
        <v>9773.7250228770972</v>
      </c>
      <c r="Q406" s="235">
        <f>MAX(Q407:Q427)</f>
        <v>9771.7230546454084</v>
      </c>
      <c r="U406" s="235">
        <f>MAX(U407:U427)</f>
        <v>1.7952580210694578</v>
      </c>
      <c r="W406" s="235">
        <f>MAX(W407:W427)</f>
        <v>0</v>
      </c>
      <c r="AA406" s="235">
        <f>MAX(AA407:AA427)</f>
        <v>0</v>
      </c>
      <c r="AC406" s="235">
        <f>MAX(AC407:AC427)</f>
        <v>0</v>
      </c>
      <c r="AG406" s="235">
        <f>MAX(AG407:AG427)</f>
        <v>0</v>
      </c>
      <c r="AI406" s="235">
        <f>MAX(AI407:AI427)</f>
        <v>0</v>
      </c>
      <c r="AM406" s="235">
        <f>MAX(AM407:AM427)</f>
        <v>0</v>
      </c>
      <c r="AO406" s="235">
        <f>MAX(AO407:AO427)</f>
        <v>0</v>
      </c>
      <c r="AS406" s="235">
        <f>MAX(AS407:AS427)</f>
        <v>0</v>
      </c>
      <c r="AU406" s="235">
        <f>MAX(AU407:AU427)</f>
        <v>0</v>
      </c>
      <c r="AY406" s="235">
        <f>MAX(AY407:AY427)</f>
        <v>0</v>
      </c>
      <c r="BA406" s="235">
        <f>MAX(BA407:BA427)</f>
        <v>0</v>
      </c>
      <c r="BE406" s="235">
        <f>MAX(BE407:BE427)</f>
        <v>0</v>
      </c>
      <c r="BG406" s="235">
        <f>MAX(BG407:BG427)</f>
        <v>0</v>
      </c>
      <c r="BK406" s="235">
        <f>MAX(BK407:BK427)</f>
        <v>0</v>
      </c>
      <c r="BM406" s="235">
        <f>MAX(BM407:BM427)</f>
        <v>0</v>
      </c>
      <c r="BQ406" s="235">
        <f>MAX(BQ407:BQ427)</f>
        <v>0</v>
      </c>
      <c r="BS406" s="235">
        <f>MAX(BS407:BS427)</f>
        <v>0</v>
      </c>
      <c r="BW406" s="235">
        <f>MAX(BW407:BW427)</f>
        <v>0</v>
      </c>
      <c r="BY406" s="235">
        <f>MAX(BY407:BY427)</f>
        <v>0</v>
      </c>
      <c r="CC406" s="235">
        <f>MAX(CC407:CC427)</f>
        <v>0</v>
      </c>
      <c r="CE406" s="235">
        <f>MAX(CE407:CE427)</f>
        <v>0</v>
      </c>
      <c r="CI406" s="235">
        <f>MAX(CI407:CI427)</f>
        <v>0</v>
      </c>
      <c r="CK406" s="235">
        <f>MAX(CK407:CK427)</f>
        <v>0</v>
      </c>
      <c r="CL406" s="235"/>
      <c r="CM406" s="235"/>
      <c r="CN406" s="235"/>
    </row>
    <row r="407" ht="14.25" hidden="1">
      <c r="A407" s="546">
        <f>MAX(B407:B431)</f>
        <v>7033.2774811947947</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4.25" hidden="1">
      <c r="A408" s="546"/>
      <c r="C408" s="418">
        <f>ABS(C307)</f>
        <v>0</v>
      </c>
      <c r="D408" s="417"/>
      <c r="E408" s="419">
        <f>ABS(E307)</f>
        <v>0</v>
      </c>
      <c r="F408" s="599">
        <f>A406</f>
        <v>13902.722982847774</v>
      </c>
      <c r="G408" s="417" t="str">
        <f>IF(E408=F408,"¡Crítico!",IF(I408=F408,"¡Crítico!"," "))</f>
        <v xml:space="preserve"> </v>
      </c>
      <c r="H408" s="421"/>
      <c r="I408" s="418">
        <f>ABS(I307)</f>
        <v>0</v>
      </c>
      <c r="J408" s="417"/>
      <c r="K408" s="419">
        <f>ABS(K307)</f>
        <v>0</v>
      </c>
      <c r="L408" s="599">
        <f>F408</f>
        <v>13902.722982847774</v>
      </c>
      <c r="M408" s="417" t="str">
        <f>IF(K408=L408,"¡Crítico!",IF(O408=L408,"¡Crítico!"," "))</f>
        <v xml:space="preserve"> </v>
      </c>
      <c r="N408" s="421"/>
      <c r="O408" s="418">
        <f>ABS(O307)</f>
        <v>0</v>
      </c>
      <c r="P408" s="417"/>
      <c r="Q408" s="419">
        <f>ABS(Q307)</f>
        <v>0</v>
      </c>
      <c r="R408" s="599">
        <f>L408</f>
        <v>13902.722982847774</v>
      </c>
      <c r="S408" s="417" t="str">
        <f>IF(Q408=R408,"¡Crítico!",IF(U408=R408,"¡Crítico!"," "))</f>
        <v xml:space="preserve"> </v>
      </c>
      <c r="T408" s="421"/>
      <c r="U408" s="418">
        <f>ABS(U307)</f>
        <v>0</v>
      </c>
      <c r="V408" s="417"/>
      <c r="W408" s="419">
        <f>ABS(W307)</f>
        <v>0</v>
      </c>
      <c r="X408" s="599">
        <f>R408</f>
        <v>13902.722982847774</v>
      </c>
      <c r="Y408" s="417" t="str">
        <f>IF(W408=X408,"¡Crítico!",IF(AA408=X408,"¡Crítico!"," "))</f>
        <v xml:space="preserve"> </v>
      </c>
      <c r="Z408" s="421"/>
      <c r="AA408" s="418">
        <f>ABS(AA307)</f>
        <v>0</v>
      </c>
      <c r="AB408" s="417"/>
      <c r="AC408" s="419">
        <f>ABS(AC307)</f>
        <v>0</v>
      </c>
      <c r="AD408" s="599">
        <f>X408</f>
        <v>13902.722982847774</v>
      </c>
      <c r="AE408" s="417" t="str">
        <f>IF(AC408=AD408,"¡Crítico!",IF(AG408=AD408,"¡Crítico!"," "))</f>
        <v xml:space="preserve"> </v>
      </c>
      <c r="AF408" s="421"/>
      <c r="AG408" s="418">
        <f>ABS(AG307)</f>
        <v>0</v>
      </c>
      <c r="AH408" s="417"/>
      <c r="AI408" s="419">
        <f>ABS(AI307)</f>
        <v>0</v>
      </c>
      <c r="AJ408" s="599">
        <f>AD408</f>
        <v>13902.722982847774</v>
      </c>
      <c r="AK408" s="417" t="str">
        <f>IF(AI408=AJ408,"¡Crítico!",IF(AM408=AJ408,"¡Crítico!"," "))</f>
        <v xml:space="preserve"> </v>
      </c>
      <c r="AL408" s="421"/>
      <c r="AM408" s="418">
        <f>ABS(AM307)</f>
        <v>0</v>
      </c>
      <c r="AN408" s="417"/>
      <c r="AO408" s="419">
        <f>ABS(AO307)</f>
        <v>0</v>
      </c>
      <c r="AP408" s="599">
        <f>AJ408</f>
        <v>13902.722982847774</v>
      </c>
      <c r="AQ408" s="417" t="str">
        <f>IF(AO408=AP408,"¡Crítico!",IF(AS408=AP408,"¡Crítico!"," "))</f>
        <v xml:space="preserve"> </v>
      </c>
      <c r="AR408" s="421"/>
      <c r="AS408" s="418">
        <f>ABS(AS307)</f>
        <v>0</v>
      </c>
      <c r="AT408" s="417"/>
      <c r="AU408" s="419">
        <f>ABS(AU307)</f>
        <v>0</v>
      </c>
      <c r="AV408" s="599">
        <f>AP408</f>
        <v>13902.722982847774</v>
      </c>
      <c r="AW408" s="417" t="str">
        <f>IF(AU408=AV408,"¡Crítico!",IF(AY408=AV408,"¡Crítico!"," "))</f>
        <v xml:space="preserve"> </v>
      </c>
      <c r="AX408" s="421"/>
      <c r="AY408" s="418">
        <f>ABS(AY307)</f>
        <v>0</v>
      </c>
      <c r="AZ408" s="417"/>
      <c r="BA408" s="419">
        <f>ABS(BA307)</f>
        <v>0</v>
      </c>
      <c r="BB408" s="599">
        <f>AV408</f>
        <v>13902.722982847774</v>
      </c>
      <c r="BC408" s="417" t="str">
        <f>IF(BA408=BB408,"¡Crítico!",IF(BE408=BB408,"¡Crítico!"," "))</f>
        <v xml:space="preserve"> </v>
      </c>
      <c r="BD408" s="421"/>
      <c r="BE408" s="418">
        <f>ABS(BE307)</f>
        <v>0</v>
      </c>
      <c r="BF408" s="417"/>
      <c r="BG408" s="419">
        <f>ABS(BG307)</f>
        <v>0</v>
      </c>
      <c r="BH408" s="599">
        <f>BB408</f>
        <v>13902.722982847774</v>
      </c>
      <c r="BI408" s="417" t="str">
        <f>IF(BG408=BH408,"¡Crítico!",IF(BK408=BH408,"¡Crítico!"," "))</f>
        <v xml:space="preserve"> </v>
      </c>
      <c r="BJ408" s="421"/>
      <c r="BK408" s="418">
        <f>ABS(BK307)</f>
        <v>0</v>
      </c>
      <c r="BL408" s="417"/>
      <c r="BM408" s="419">
        <f>ABS(BM307)</f>
        <v>0</v>
      </c>
      <c r="BN408" s="599">
        <f>BH408</f>
        <v>13902.722982847774</v>
      </c>
      <c r="BO408" s="417" t="str">
        <f>IF(BM408=BN408,"¡Crítico!",IF(BQ408=BN408,"¡Crítico!"," "))</f>
        <v xml:space="preserve"> </v>
      </c>
      <c r="BP408" s="421"/>
      <c r="BQ408" s="418">
        <f>ABS(BQ307)</f>
        <v>0</v>
      </c>
      <c r="BR408" s="417"/>
      <c r="BS408" s="419">
        <f>ABS(BS307)</f>
        <v>0</v>
      </c>
      <c r="BT408" s="599">
        <f>BN408</f>
        <v>13902.722982847774</v>
      </c>
      <c r="BU408" s="417" t="str">
        <f>IF(BS408=BT408,"¡Crítico!",IF(BW408=BT408,"¡Crítico!"," "))</f>
        <v xml:space="preserve"> </v>
      </c>
      <c r="BV408" s="421"/>
      <c r="BW408" s="418">
        <f>ABS(BW307)</f>
        <v>0</v>
      </c>
      <c r="BX408" s="417"/>
      <c r="BY408" s="419">
        <f>ABS(BY307)</f>
        <v>0</v>
      </c>
      <c r="BZ408" s="599">
        <f>BT408</f>
        <v>13902.722982847774</v>
      </c>
      <c r="CA408" s="417" t="str">
        <f>IF(BY408=BZ408,"¡Crítico!",IF(CC408=BZ408,"¡Crítico!"," "))</f>
        <v xml:space="preserve"> </v>
      </c>
      <c r="CB408" s="421"/>
      <c r="CC408" s="418">
        <f>ABS(CC307)</f>
        <v>0</v>
      </c>
      <c r="CD408" s="417"/>
      <c r="CE408" s="419">
        <f>ABS(CE307)</f>
        <v>0</v>
      </c>
      <c r="CF408" s="599">
        <f>BZ408</f>
        <v>13902.722982847774</v>
      </c>
      <c r="CG408" s="417" t="str">
        <f>IF(CE408=CF408,"¡Crítico!",IF(CI408=CF408,"¡Crítico!"," "))</f>
        <v xml:space="preserve"> </v>
      </c>
      <c r="CH408" s="421"/>
      <c r="CI408" s="418">
        <f>ABS(CI307)</f>
        <v>0</v>
      </c>
      <c r="CJ408" s="417"/>
      <c r="CK408" s="419">
        <f>ABS(CK307)</f>
        <v>0</v>
      </c>
      <c r="CL408" s="599"/>
      <c r="CM408" s="417"/>
      <c r="CN408" s="417"/>
      <c r="CO408" s="235"/>
    </row>
    <row r="409" ht="14.25" hidden="1">
      <c r="A409" s="546"/>
      <c r="B409" s="235">
        <f>MAX(D409:CK409)</f>
        <v>0</v>
      </c>
      <c r="C409" s="424"/>
      <c r="D409" s="485">
        <f>ABS(D308)</f>
        <v>0</v>
      </c>
      <c r="E409" s="428"/>
      <c r="F409" s="426"/>
      <c r="G409" s="423"/>
      <c r="H409" s="427"/>
      <c r="I409" s="424"/>
      <c r="J409" s="485">
        <f>ABS(J308)</f>
        <v>0</v>
      </c>
      <c r="K409" s="428"/>
      <c r="L409" s="426"/>
      <c r="M409" s="423"/>
      <c r="N409" s="427"/>
      <c r="O409" s="424"/>
      <c r="P409" s="485">
        <f>ABS(P308)</f>
        <v>0</v>
      </c>
      <c r="Q409" s="428"/>
      <c r="R409" s="426"/>
      <c r="S409" s="423"/>
      <c r="T409" s="427"/>
      <c r="U409" s="424"/>
      <c r="V409" s="485">
        <f>ABS(V308)</f>
        <v>0</v>
      </c>
      <c r="W409" s="428"/>
      <c r="X409" s="426"/>
      <c r="Y409" s="423"/>
      <c r="Z409" s="427"/>
      <c r="AA409" s="424"/>
      <c r="AB409" s="485">
        <f>ABS(AB308)</f>
        <v>0</v>
      </c>
      <c r="AC409" s="428"/>
      <c r="AD409" s="426"/>
      <c r="AE409" s="423"/>
      <c r="AF409" s="427"/>
      <c r="AG409" s="424"/>
      <c r="AH409" s="485">
        <f>ABS(AH308)</f>
        <v>0</v>
      </c>
      <c r="AI409" s="428"/>
      <c r="AJ409" s="426"/>
      <c r="AK409" s="423"/>
      <c r="AL409" s="427"/>
      <c r="AM409" s="424"/>
      <c r="AN409" s="485">
        <f>ABS(AN308)</f>
        <v>0</v>
      </c>
      <c r="AO409" s="428"/>
      <c r="AP409" s="426"/>
      <c r="AQ409" s="423"/>
      <c r="AR409" s="427"/>
      <c r="AS409" s="424"/>
      <c r="AT409" s="485">
        <f>ABS(AT308)</f>
        <v>0</v>
      </c>
      <c r="AU409" s="428"/>
      <c r="AV409" s="426"/>
      <c r="AW409" s="423"/>
      <c r="AX409" s="427"/>
      <c r="AY409" s="424"/>
      <c r="AZ409" s="485">
        <f>ABS(AZ308)</f>
        <v>0</v>
      </c>
      <c r="BA409" s="428"/>
      <c r="BB409" s="426"/>
      <c r="BC409" s="423"/>
      <c r="BD409" s="427"/>
      <c r="BE409" s="424"/>
      <c r="BF409" s="485">
        <f>ABS(BF308)</f>
        <v>0</v>
      </c>
      <c r="BG409" s="428"/>
      <c r="BH409" s="426"/>
      <c r="BI409" s="423"/>
      <c r="BJ409" s="427"/>
      <c r="BK409" s="424"/>
      <c r="BL409" s="485">
        <f>ABS(BL308)</f>
        <v>0</v>
      </c>
      <c r="BM409" s="428"/>
      <c r="BN409" s="426"/>
      <c r="BO409" s="423"/>
      <c r="BP409" s="427"/>
      <c r="BQ409" s="424"/>
      <c r="BR409" s="485">
        <f>ABS(BR308)</f>
        <v>0</v>
      </c>
      <c r="BS409" s="428"/>
      <c r="BT409" s="426"/>
      <c r="BU409" s="423"/>
      <c r="BV409" s="427"/>
      <c r="BW409" s="424"/>
      <c r="BX409" s="485">
        <f>ABS(BX308)</f>
        <v>0</v>
      </c>
      <c r="BY409" s="428"/>
      <c r="BZ409" s="426"/>
      <c r="CA409" s="423"/>
      <c r="CB409" s="427"/>
      <c r="CC409" s="424"/>
      <c r="CD409" s="485">
        <f>ABS(CD308)</f>
        <v>0</v>
      </c>
      <c r="CE409" s="428"/>
      <c r="CF409" s="426"/>
      <c r="CG409" s="423"/>
      <c r="CH409" s="427"/>
      <c r="CI409" s="424"/>
      <c r="CJ409" s="485">
        <f>ABS(CJ308)</f>
        <v>0</v>
      </c>
      <c r="CK409" s="428"/>
      <c r="CL409" s="600"/>
      <c r="CM409" s="417"/>
      <c r="CN409" s="433"/>
      <c r="CO409" s="235"/>
    </row>
    <row r="410" ht="14.25" hidden="1">
      <c r="A410" s="546"/>
      <c r="B410" s="235"/>
      <c r="C410" s="601"/>
      <c r="D410" s="602">
        <f>A407</f>
        <v>7033.2774811947947</v>
      </c>
      <c r="E410" s="235"/>
      <c r="F410" s="417"/>
      <c r="G410" s="417"/>
      <c r="H410" s="415"/>
      <c r="I410" s="601"/>
      <c r="J410" s="602">
        <f>D410</f>
        <v>7033.2774811947947</v>
      </c>
      <c r="K410" s="235"/>
      <c r="L410" s="417"/>
      <c r="M410" s="417"/>
      <c r="N410" s="415"/>
      <c r="O410" s="601"/>
      <c r="P410" s="602">
        <f>J410</f>
        <v>7033.2774811947947</v>
      </c>
      <c r="Q410" s="235"/>
      <c r="R410" s="417"/>
      <c r="S410" s="417"/>
      <c r="T410" s="415"/>
      <c r="U410" s="601"/>
      <c r="V410" s="602">
        <f>P410</f>
        <v>7033.2774811947947</v>
      </c>
      <c r="W410" s="235"/>
      <c r="X410" s="417"/>
      <c r="Y410" s="417"/>
      <c r="Z410" s="415"/>
      <c r="AA410" s="601"/>
      <c r="AB410" s="602">
        <f>V410</f>
        <v>7033.2774811947947</v>
      </c>
      <c r="AC410" s="235"/>
      <c r="AD410" s="417"/>
      <c r="AE410" s="417"/>
      <c r="AF410" s="415"/>
      <c r="AG410" s="601"/>
      <c r="AH410" s="602">
        <f>AB410</f>
        <v>7033.2774811947947</v>
      </c>
      <c r="AI410" s="235"/>
      <c r="AJ410" s="417"/>
      <c r="AK410" s="417"/>
      <c r="AL410" s="415"/>
      <c r="AM410" s="601"/>
      <c r="AN410" s="602">
        <f>AH410</f>
        <v>7033.2774811947947</v>
      </c>
      <c r="AO410" s="235"/>
      <c r="AP410" s="417"/>
      <c r="AQ410" s="417"/>
      <c r="AR410" s="415"/>
      <c r="AS410" s="601"/>
      <c r="AT410" s="602">
        <f>AN410</f>
        <v>7033.2774811947947</v>
      </c>
      <c r="AU410" s="235"/>
      <c r="AV410" s="417"/>
      <c r="AW410" s="417"/>
      <c r="AX410" s="415"/>
      <c r="AY410" s="601"/>
      <c r="AZ410" s="602">
        <f>AT410</f>
        <v>7033.2774811947947</v>
      </c>
      <c r="BA410" s="235"/>
      <c r="BB410" s="417"/>
      <c r="BC410" s="417"/>
      <c r="BD410" s="415"/>
      <c r="BE410" s="601"/>
      <c r="BF410" s="602">
        <f>AZ410</f>
        <v>7033.2774811947947</v>
      </c>
      <c r="BG410" s="235"/>
      <c r="BH410" s="417"/>
      <c r="BI410" s="417"/>
      <c r="BJ410" s="415"/>
      <c r="BK410" s="601"/>
      <c r="BL410" s="602">
        <f>BF410</f>
        <v>7033.2774811947947</v>
      </c>
      <c r="BM410" s="235"/>
      <c r="BN410" s="417"/>
      <c r="BO410" s="417"/>
      <c r="BP410" s="415"/>
      <c r="BQ410" s="601"/>
      <c r="BR410" s="602">
        <f>BL410</f>
        <v>7033.2774811947947</v>
      </c>
      <c r="BS410" s="235"/>
      <c r="BT410" s="417"/>
      <c r="BU410" s="417"/>
      <c r="BV410" s="415"/>
      <c r="BW410" s="601"/>
      <c r="BX410" s="602">
        <f>BR410</f>
        <v>7033.2774811947947</v>
      </c>
      <c r="BY410" s="235"/>
      <c r="BZ410" s="417"/>
      <c r="CA410" s="417"/>
      <c r="CB410" s="415"/>
      <c r="CC410" s="601"/>
      <c r="CD410" s="602">
        <f>BX410</f>
        <v>7033.2774811947947</v>
      </c>
      <c r="CE410" s="235"/>
      <c r="CF410" s="417"/>
      <c r="CG410" s="417"/>
      <c r="CH410" s="415"/>
      <c r="CI410" s="601"/>
      <c r="CJ410" s="602">
        <f>CD410</f>
        <v>7033.2774811947947</v>
      </c>
      <c r="CK410" s="235"/>
      <c r="CL410" s="417"/>
      <c r="CM410" s="417"/>
      <c r="CN410" s="417"/>
      <c r="CO410" s="235"/>
    </row>
    <row r="411" ht="14.25" hidden="1">
      <c r="A411" s="235"/>
      <c r="B411" s="235"/>
      <c r="C411" s="417"/>
      <c r="D411" s="451" t="str">
        <f>IF(D409=D410,"¡Crítico!",IF(D413=D410,"¡Crítico!"," "))</f>
        <v xml:space="preserve"> </v>
      </c>
      <c r="E411" s="417"/>
      <c r="F411" s="546"/>
      <c r="G411" s="547"/>
      <c r="H411" s="433"/>
      <c r="I411" s="417"/>
      <c r="J411" s="451" t="str">
        <f>IF(J409=J410,"¡Crítico!",IF(J413=J410,"¡Crítico!"," "))</f>
        <v xml:space="preserve"> </v>
      </c>
      <c r="K411" s="417"/>
      <c r="L411" s="546"/>
      <c r="M411" s="547"/>
      <c r="N411" s="433"/>
      <c r="O411" s="417"/>
      <c r="P411" s="451" t="str">
        <f>IF(P409=P410,"¡Crítico!",IF(P413=P410,"¡Crítico!"," "))</f>
        <v xml:space="preserve"> </v>
      </c>
      <c r="Q411" s="417"/>
      <c r="R411" s="546"/>
      <c r="S411" s="547"/>
      <c r="T411" s="433"/>
      <c r="U411" s="417"/>
      <c r="V411" s="451" t="str">
        <f>IF(V409=V410,"¡Crítico!",IF(V413=V410,"¡Crítico!"," "))</f>
        <v xml:space="preserve"> </v>
      </c>
      <c r="W411" s="417"/>
      <c r="X411" s="546"/>
      <c r="Y411" s="547"/>
      <c r="Z411" s="433"/>
      <c r="AA411" s="417"/>
      <c r="AB411" s="451" t="str">
        <f>IF(AB409=AB410,"¡Crítico!",IF(AB413=AB410,"¡Crítico!"," "))</f>
        <v xml:space="preserve"> </v>
      </c>
      <c r="AC411" s="417"/>
      <c r="AD411" s="546"/>
      <c r="AE411" s="547"/>
      <c r="AF411" s="433"/>
      <c r="AG411" s="417"/>
      <c r="AH411" s="451" t="str">
        <f>IF(AH409=AH410,"¡Crítico!",IF(AH413=AH410,"¡Crítico!"," "))</f>
        <v xml:space="preserve"> </v>
      </c>
      <c r="AI411" s="417"/>
      <c r="AJ411" s="546"/>
      <c r="AK411" s="547"/>
      <c r="AL411" s="433"/>
      <c r="AM411" s="417"/>
      <c r="AN411" s="451" t="str">
        <f>IF(AN409=AN410,"¡Crítico!",IF(AN413=AN410,"¡Crítico!"," "))</f>
        <v xml:space="preserve"> </v>
      </c>
      <c r="AO411" s="417"/>
      <c r="AP411" s="546"/>
      <c r="AQ411" s="547"/>
      <c r="AR411" s="433"/>
      <c r="AS411" s="417"/>
      <c r="AT411" s="451" t="str">
        <f>IF(AT409=AT410,"¡Crítico!",IF(AT413=AT410,"¡Crítico!"," "))</f>
        <v xml:space="preserve"> </v>
      </c>
      <c r="AU411" s="417"/>
      <c r="AV411" s="546"/>
      <c r="AW411" s="547"/>
      <c r="AX411" s="433"/>
      <c r="AY411" s="417"/>
      <c r="AZ411" s="451" t="str">
        <f>IF(AZ409=AZ410,"¡Crítico!",IF(AZ413=AZ410,"¡Crítico!"," "))</f>
        <v xml:space="preserve"> </v>
      </c>
      <c r="BA411" s="417"/>
      <c r="BB411" s="546"/>
      <c r="BC411" s="547"/>
      <c r="BD411" s="433"/>
      <c r="BE411" s="417"/>
      <c r="BF411" s="451" t="str">
        <f>IF(BF409=BF410,"¡Crítico!",IF(BF413=BF410,"¡Crítico!"," "))</f>
        <v xml:space="preserve"> </v>
      </c>
      <c r="BG411" s="417"/>
      <c r="BH411" s="546"/>
      <c r="BI411" s="547"/>
      <c r="BJ411" s="433"/>
      <c r="BK411" s="417"/>
      <c r="BL411" s="451" t="str">
        <f>IF(BL409=BL410,"¡Crítico!",IF(BL413=BL410,"¡Crítico!"," "))</f>
        <v xml:space="preserve"> </v>
      </c>
      <c r="BM411" s="417"/>
      <c r="BN411" s="546"/>
      <c r="BO411" s="547"/>
      <c r="BP411" s="433"/>
      <c r="BQ411" s="417"/>
      <c r="BR411" s="451" t="str">
        <f>IF(BR409=BR410,"¡Crítico!",IF(BR413=BR410,"¡Crítico!"," "))</f>
        <v xml:space="preserve"> </v>
      </c>
      <c r="BS411" s="417"/>
      <c r="BT411" s="546"/>
      <c r="BU411" s="547"/>
      <c r="BV411" s="433"/>
      <c r="BW411" s="417"/>
      <c r="BX411" s="451" t="str">
        <f>IF(BX409=BX410,"¡Crítico!",IF(BX413=BX410,"¡Crítico!"," "))</f>
        <v xml:space="preserve"> </v>
      </c>
      <c r="BY411" s="417"/>
      <c r="BZ411" s="546"/>
      <c r="CA411" s="547"/>
      <c r="CB411" s="433"/>
      <c r="CC411" s="417"/>
      <c r="CD411" s="451" t="str">
        <f>IF(CD409=CD410,"¡Crítico!",IF(CD413=CD410,"¡Crítico!"," "))</f>
        <v xml:space="preserve"> </v>
      </c>
      <c r="CE411" s="417"/>
      <c r="CF411" s="546"/>
      <c r="CG411" s="547"/>
      <c r="CH411" s="433"/>
      <c r="CI411" s="417"/>
      <c r="CJ411" s="451" t="str">
        <f>IF(CJ409=CJ410,"¡Crítico!",IF(CJ413=CJ410,"¡Crítico!"," "))</f>
        <v xml:space="preserve"> </v>
      </c>
      <c r="CK411" s="417"/>
      <c r="CL411" s="546"/>
      <c r="CM411" s="547"/>
      <c r="CN411" s="433"/>
      <c r="CO411" s="235"/>
    </row>
    <row r="412" ht="14.25"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4.25" hidden="1">
      <c r="A413" s="546"/>
      <c r="B413" s="235">
        <f>MAX(D413:CK413)</f>
        <v>0</v>
      </c>
      <c r="C413" s="456"/>
      <c r="D413" s="457">
        <f>ABS(D329)</f>
        <v>0</v>
      </c>
      <c r="E413" s="458"/>
      <c r="F413" s="415"/>
      <c r="G413" s="415"/>
      <c r="H413" s="411"/>
      <c r="I413" s="456"/>
      <c r="J413" s="457">
        <f>ABS(J329)</f>
        <v>0</v>
      </c>
      <c r="K413" s="458"/>
      <c r="L413" s="415"/>
      <c r="M413" s="415"/>
      <c r="N413" s="411"/>
      <c r="O413" s="456"/>
      <c r="P413" s="457">
        <f>ABS(P329)</f>
        <v>0</v>
      </c>
      <c r="Q413" s="458"/>
      <c r="R413" s="415"/>
      <c r="S413" s="415"/>
      <c r="T413" s="411"/>
      <c r="U413" s="456"/>
      <c r="V413" s="457">
        <f>ABS(V329)</f>
        <v>0</v>
      </c>
      <c r="W413" s="458"/>
      <c r="X413" s="415"/>
      <c r="Y413" s="415"/>
      <c r="Z413" s="411"/>
      <c r="AA413" s="456"/>
      <c r="AB413" s="457">
        <f>ABS(AB329)</f>
        <v>0</v>
      </c>
      <c r="AC413" s="458"/>
      <c r="AD413" s="415"/>
      <c r="AE413" s="415"/>
      <c r="AF413" s="411"/>
      <c r="AG413" s="456"/>
      <c r="AH413" s="457">
        <f>ABS(AH329)</f>
        <v>0</v>
      </c>
      <c r="AI413" s="458"/>
      <c r="AJ413" s="415"/>
      <c r="AK413" s="415"/>
      <c r="AL413" s="411"/>
      <c r="AM413" s="456"/>
      <c r="AN413" s="457">
        <f>ABS(AN329)</f>
        <v>0</v>
      </c>
      <c r="AO413" s="458"/>
      <c r="AP413" s="415"/>
      <c r="AQ413" s="415"/>
      <c r="AR413" s="411"/>
      <c r="AS413" s="456"/>
      <c r="AT413" s="457">
        <f>ABS(AT329)</f>
        <v>0</v>
      </c>
      <c r="AU413" s="458"/>
      <c r="AV413" s="415"/>
      <c r="AW413" s="415"/>
      <c r="AX413" s="411"/>
      <c r="AY413" s="456"/>
      <c r="AZ413" s="457">
        <f>ABS(AZ329)</f>
        <v>0</v>
      </c>
      <c r="BA413" s="458"/>
      <c r="BB413" s="415"/>
      <c r="BC413" s="415"/>
      <c r="BD413" s="411"/>
      <c r="BE413" s="456"/>
      <c r="BF413" s="457">
        <f>ABS(BF329)</f>
        <v>0</v>
      </c>
      <c r="BG413" s="458"/>
      <c r="BH413" s="415"/>
      <c r="BI413" s="415"/>
      <c r="BJ413" s="411"/>
      <c r="BK413" s="456"/>
      <c r="BL413" s="457">
        <f>ABS(BL329)</f>
        <v>0</v>
      </c>
      <c r="BM413" s="458"/>
      <c r="BN413" s="415"/>
      <c r="BO413" s="415"/>
      <c r="BP413" s="411"/>
      <c r="BQ413" s="456"/>
      <c r="BR413" s="457">
        <f>ABS(BR329)</f>
        <v>0</v>
      </c>
      <c r="BS413" s="458"/>
      <c r="BT413" s="415"/>
      <c r="BU413" s="415"/>
      <c r="BV413" s="411"/>
      <c r="BW413" s="456"/>
      <c r="BX413" s="457">
        <f>ABS(BX329)</f>
        <v>0</v>
      </c>
      <c r="BY413" s="458"/>
      <c r="BZ413" s="415"/>
      <c r="CA413" s="415"/>
      <c r="CB413" s="411"/>
      <c r="CC413" s="456"/>
      <c r="CD413" s="457">
        <f>ABS(CD329)</f>
        <v>0</v>
      </c>
      <c r="CE413" s="458"/>
      <c r="CF413" s="415"/>
      <c r="CG413" s="415"/>
      <c r="CH413" s="411"/>
      <c r="CI413" s="456"/>
      <c r="CJ413" s="457">
        <f>ABS(CJ329)</f>
        <v>0</v>
      </c>
      <c r="CK413" s="458"/>
      <c r="CL413" s="417"/>
      <c r="CM413" s="417"/>
      <c r="CN413" s="417"/>
      <c r="CO413" s="235"/>
    </row>
    <row r="414" ht="14.25" hidden="1">
      <c r="A414" s="546"/>
      <c r="C414" s="461">
        <f>ABS(C330)</f>
        <v>0</v>
      </c>
      <c r="D414" s="462"/>
      <c r="E414" s="463">
        <f>ABS(E330)</f>
        <v>0</v>
      </c>
      <c r="F414" s="603">
        <f>F408</f>
        <v>13902.722982847774</v>
      </c>
      <c r="G414" s="417" t="str">
        <f>IF(E414=F414,"¡Crítico!",IF(I414=F414,"¡Crítico!"," "))</f>
        <v xml:space="preserve"> </v>
      </c>
      <c r="H414" s="421"/>
      <c r="I414" s="461">
        <f>ABS(I330)</f>
        <v>0</v>
      </c>
      <c r="J414" s="462"/>
      <c r="K414" s="463">
        <f>ABS(K330)</f>
        <v>0</v>
      </c>
      <c r="L414" s="603">
        <f>L408</f>
        <v>13902.722982847774</v>
      </c>
      <c r="M414" s="417" t="str">
        <f>IF(K414=L414,"¡Crítico!",IF(O414=L414,"¡Crítico!"," "))</f>
        <v xml:space="preserve"> </v>
      </c>
      <c r="N414" s="421"/>
      <c r="O414" s="461">
        <f>ABS(O330)</f>
        <v>0</v>
      </c>
      <c r="P414" s="462"/>
      <c r="Q414" s="463">
        <f>ABS(Q330)</f>
        <v>0</v>
      </c>
      <c r="R414" s="603">
        <f>R408</f>
        <v>13902.722982847774</v>
      </c>
      <c r="S414" s="417" t="str">
        <f>IF(Q414=R414,"¡Crítico!",IF(U414=R414,"¡Crítico!"," "))</f>
        <v xml:space="preserve"> </v>
      </c>
      <c r="T414" s="421"/>
      <c r="U414" s="461">
        <f>ABS(U330)</f>
        <v>0</v>
      </c>
      <c r="V414" s="462"/>
      <c r="W414" s="463">
        <f>ABS(W330)</f>
        <v>0</v>
      </c>
      <c r="X414" s="603">
        <f>X408</f>
        <v>13902.722982847774</v>
      </c>
      <c r="Y414" s="417" t="str">
        <f>IF(W414=X414,"¡Crítico!",IF(AA414=X414,"¡Crítico!"," "))</f>
        <v xml:space="preserve"> </v>
      </c>
      <c r="Z414" s="421"/>
      <c r="AA414" s="461">
        <f>ABS(AA330)</f>
        <v>0</v>
      </c>
      <c r="AB414" s="462"/>
      <c r="AC414" s="463">
        <f>ABS(AC330)</f>
        <v>0</v>
      </c>
      <c r="AD414" s="603">
        <f>AD408</f>
        <v>13902.722982847774</v>
      </c>
      <c r="AE414" s="417" t="str">
        <f>IF(AC414=AD414,"¡Crítico!",IF(AG414=AD414,"¡Crítico!"," "))</f>
        <v xml:space="preserve"> </v>
      </c>
      <c r="AF414" s="421"/>
      <c r="AG414" s="461">
        <f>ABS(AG330)</f>
        <v>0</v>
      </c>
      <c r="AH414" s="462"/>
      <c r="AI414" s="463">
        <f>ABS(AI330)</f>
        <v>0</v>
      </c>
      <c r="AJ414" s="603">
        <f>AJ408</f>
        <v>13902.722982847774</v>
      </c>
      <c r="AK414" s="417" t="str">
        <f>IF(AI414=AJ414,"¡Crítico!",IF(AM414=AJ414,"¡Crítico!"," "))</f>
        <v xml:space="preserve"> </v>
      </c>
      <c r="AL414" s="421"/>
      <c r="AM414" s="461">
        <f>ABS(AM330)</f>
        <v>0</v>
      </c>
      <c r="AN414" s="462"/>
      <c r="AO414" s="463">
        <f>ABS(AO330)</f>
        <v>0</v>
      </c>
      <c r="AP414" s="603">
        <f>AP408</f>
        <v>13902.722982847774</v>
      </c>
      <c r="AQ414" s="417" t="str">
        <f>IF(AO414=AP414,"¡Crítico!",IF(AS414=AP414,"¡Crítico!"," "))</f>
        <v xml:space="preserve"> </v>
      </c>
      <c r="AR414" s="421"/>
      <c r="AS414" s="461">
        <f>ABS(AS330)</f>
        <v>0</v>
      </c>
      <c r="AT414" s="462"/>
      <c r="AU414" s="463">
        <f>ABS(AU330)</f>
        <v>0</v>
      </c>
      <c r="AV414" s="603">
        <f>AV408</f>
        <v>13902.722982847774</v>
      </c>
      <c r="AW414" s="417" t="str">
        <f>IF(AU414=AV414,"¡Crítico!",IF(AY414=AV414,"¡Crítico!"," "))</f>
        <v xml:space="preserve"> </v>
      </c>
      <c r="AX414" s="421"/>
      <c r="AY414" s="461">
        <f>ABS(AY330)</f>
        <v>0</v>
      </c>
      <c r="AZ414" s="462"/>
      <c r="BA414" s="463">
        <f>ABS(BA330)</f>
        <v>0</v>
      </c>
      <c r="BB414" s="603">
        <f>BB408</f>
        <v>13902.722982847774</v>
      </c>
      <c r="BC414" s="417" t="str">
        <f>IF(BA414=BB414,"¡Crítico!",IF(BE414=BB414,"¡Crítico!"," "))</f>
        <v xml:space="preserve"> </v>
      </c>
      <c r="BD414" s="421"/>
      <c r="BE414" s="461">
        <f>ABS(BE330)</f>
        <v>0</v>
      </c>
      <c r="BF414" s="462"/>
      <c r="BG414" s="463">
        <f>ABS(BG330)</f>
        <v>0</v>
      </c>
      <c r="BH414" s="603">
        <f>BH408</f>
        <v>13902.722982847774</v>
      </c>
      <c r="BI414" s="417" t="str">
        <f>IF(BG414=BH414,"¡Crítico!",IF(BK414=BH414,"¡Crítico!"," "))</f>
        <v xml:space="preserve"> </v>
      </c>
      <c r="BJ414" s="421"/>
      <c r="BK414" s="461">
        <f>ABS(BK330)</f>
        <v>0</v>
      </c>
      <c r="BL414" s="462"/>
      <c r="BM414" s="463">
        <f>ABS(BM330)</f>
        <v>0</v>
      </c>
      <c r="BN414" s="603">
        <f>BN408</f>
        <v>13902.722982847774</v>
      </c>
      <c r="BO414" s="417" t="str">
        <f>IF(BM414=BN414,"¡Crítico!",IF(BQ414=BN414,"¡Crítico!"," "))</f>
        <v xml:space="preserve"> </v>
      </c>
      <c r="BP414" s="421"/>
      <c r="BQ414" s="461">
        <f>ABS(BQ330)</f>
        <v>0</v>
      </c>
      <c r="BR414" s="462"/>
      <c r="BS414" s="463">
        <f>ABS(BS330)</f>
        <v>0</v>
      </c>
      <c r="BT414" s="603">
        <f>BT408</f>
        <v>13902.722982847774</v>
      </c>
      <c r="BU414" s="417" t="str">
        <f>IF(BS414=BT414,"¡Crítico!",IF(BW414=BT414,"¡Crítico!"," "))</f>
        <v xml:space="preserve"> </v>
      </c>
      <c r="BV414" s="421"/>
      <c r="BW414" s="461">
        <f>ABS(BW330)</f>
        <v>0</v>
      </c>
      <c r="BX414" s="462"/>
      <c r="BY414" s="463">
        <f>ABS(BY330)</f>
        <v>0</v>
      </c>
      <c r="BZ414" s="603">
        <f>BZ408</f>
        <v>13902.722982847774</v>
      </c>
      <c r="CA414" s="417" t="str">
        <f>IF(BY414=BZ414,"¡Crítico!",IF(CC414=BZ414,"¡Crítico!"," "))</f>
        <v xml:space="preserve"> </v>
      </c>
      <c r="CB414" s="421"/>
      <c r="CC414" s="461">
        <f>ABS(CC330)</f>
        <v>0</v>
      </c>
      <c r="CD414" s="462"/>
      <c r="CE414" s="463">
        <f>ABS(CE330)</f>
        <v>0</v>
      </c>
      <c r="CF414" s="603">
        <f>CF408</f>
        <v>13902.722982847774</v>
      </c>
      <c r="CG414" s="417" t="str">
        <f>IF(CE414=CF414,"¡Crítico!",IF(CI414=CF414,"¡Crítico!"," "))</f>
        <v xml:space="preserve"> </v>
      </c>
      <c r="CH414" s="421"/>
      <c r="CI414" s="461">
        <f>ABS(CI330)</f>
        <v>0</v>
      </c>
      <c r="CJ414" s="462"/>
      <c r="CK414" s="463">
        <f>ABS(CK330)</f>
        <v>0</v>
      </c>
      <c r="CL414" s="603"/>
      <c r="CM414" s="417"/>
      <c r="CN414" s="417"/>
      <c r="CO414" s="235"/>
    </row>
    <row r="415" ht="14.25" hidden="1">
      <c r="A415" s="546"/>
      <c r="B415" s="235">
        <f>MAX(D415:CK415)</f>
        <v>0</v>
      </c>
      <c r="C415" s="464"/>
      <c r="D415" s="465">
        <f>ABS(D331)</f>
        <v>0</v>
      </c>
      <c r="E415" s="466"/>
      <c r="F415" s="427"/>
      <c r="G415" s="423"/>
      <c r="H415" s="569"/>
      <c r="I415" s="464"/>
      <c r="J415" s="465">
        <f>ABS(J331)</f>
        <v>0</v>
      </c>
      <c r="K415" s="466"/>
      <c r="L415" s="427"/>
      <c r="M415" s="423"/>
      <c r="N415" s="569"/>
      <c r="O415" s="464"/>
      <c r="P415" s="465">
        <f>ABS(P331)</f>
        <v>0</v>
      </c>
      <c r="Q415" s="466"/>
      <c r="R415" s="427"/>
      <c r="S415" s="423"/>
      <c r="T415" s="569"/>
      <c r="U415" s="464"/>
      <c r="V415" s="465">
        <f>ABS(V331)</f>
        <v>0</v>
      </c>
      <c r="W415" s="466"/>
      <c r="X415" s="427"/>
      <c r="Y415" s="423"/>
      <c r="Z415" s="569"/>
      <c r="AA415" s="464"/>
      <c r="AB415" s="465">
        <f>ABS(AB331)</f>
        <v>0</v>
      </c>
      <c r="AC415" s="466"/>
      <c r="AD415" s="427"/>
      <c r="AE415" s="423"/>
      <c r="AF415" s="569"/>
      <c r="AG415" s="464"/>
      <c r="AH415" s="465">
        <f>ABS(AH331)</f>
        <v>0</v>
      </c>
      <c r="AI415" s="466"/>
      <c r="AJ415" s="427"/>
      <c r="AK415" s="423"/>
      <c r="AL415" s="569"/>
      <c r="AM415" s="464"/>
      <c r="AN415" s="465">
        <f>ABS(AN331)</f>
        <v>0</v>
      </c>
      <c r="AO415" s="466"/>
      <c r="AP415" s="427"/>
      <c r="AQ415" s="423"/>
      <c r="AR415" s="569"/>
      <c r="AS415" s="464"/>
      <c r="AT415" s="465">
        <f>ABS(AT331)</f>
        <v>0</v>
      </c>
      <c r="AU415" s="466"/>
      <c r="AV415" s="427"/>
      <c r="AW415" s="423"/>
      <c r="AX415" s="569"/>
      <c r="AY415" s="464"/>
      <c r="AZ415" s="465">
        <f>ABS(AZ331)</f>
        <v>0</v>
      </c>
      <c r="BA415" s="466"/>
      <c r="BB415" s="427"/>
      <c r="BC415" s="423"/>
      <c r="BD415" s="569"/>
      <c r="BE415" s="464"/>
      <c r="BF415" s="465">
        <f>ABS(BF331)</f>
        <v>0</v>
      </c>
      <c r="BG415" s="466"/>
      <c r="BH415" s="427"/>
      <c r="BI415" s="423"/>
      <c r="BJ415" s="569"/>
      <c r="BK415" s="464"/>
      <c r="BL415" s="465">
        <f>ABS(BL331)</f>
        <v>0</v>
      </c>
      <c r="BM415" s="466"/>
      <c r="BN415" s="427"/>
      <c r="BO415" s="423"/>
      <c r="BP415" s="569"/>
      <c r="BQ415" s="464"/>
      <c r="BR415" s="465">
        <f>ABS(BR331)</f>
        <v>0</v>
      </c>
      <c r="BS415" s="466"/>
      <c r="BT415" s="427"/>
      <c r="BU415" s="423"/>
      <c r="BV415" s="569"/>
      <c r="BW415" s="464"/>
      <c r="BX415" s="465">
        <f>ABS(BX331)</f>
        <v>0</v>
      </c>
      <c r="BY415" s="466"/>
      <c r="BZ415" s="427"/>
      <c r="CA415" s="423"/>
      <c r="CB415" s="569"/>
      <c r="CC415" s="464"/>
      <c r="CD415" s="465">
        <f>ABS(CD331)</f>
        <v>0</v>
      </c>
      <c r="CE415" s="466"/>
      <c r="CF415" s="427"/>
      <c r="CG415" s="423"/>
      <c r="CH415" s="569"/>
      <c r="CI415" s="464"/>
      <c r="CJ415" s="465">
        <f>ABS(CJ331)</f>
        <v>0</v>
      </c>
      <c r="CK415" s="466"/>
      <c r="CL415" s="433"/>
      <c r="CM415" s="417"/>
      <c r="CN415" s="433"/>
      <c r="CO415" s="235"/>
    </row>
    <row r="416" ht="14.25" hidden="1">
      <c r="A416" s="546"/>
      <c r="B416" s="235"/>
      <c r="C416" s="604"/>
      <c r="D416" s="602">
        <f>D410</f>
        <v>7033.2774811947947</v>
      </c>
      <c r="E416" s="235"/>
      <c r="F416" s="417"/>
      <c r="G416" s="417"/>
      <c r="H416" s="417"/>
      <c r="I416" s="604"/>
      <c r="J416" s="602">
        <f>J410</f>
        <v>7033.2774811947947</v>
      </c>
      <c r="K416" s="235"/>
      <c r="L416" s="417"/>
      <c r="M416" s="417"/>
      <c r="N416" s="417"/>
      <c r="O416" s="604"/>
      <c r="P416" s="602">
        <f>P410</f>
        <v>7033.2774811947947</v>
      </c>
      <c r="Q416" s="235"/>
      <c r="R416" s="417"/>
      <c r="S416" s="417"/>
      <c r="T416" s="417"/>
      <c r="U416" s="604"/>
      <c r="V416" s="602">
        <f>V410</f>
        <v>7033.2774811947947</v>
      </c>
      <c r="W416" s="235"/>
      <c r="X416" s="417"/>
      <c r="Y416" s="417"/>
      <c r="Z416" s="417"/>
      <c r="AA416" s="604"/>
      <c r="AB416" s="602">
        <f>AB410</f>
        <v>7033.2774811947947</v>
      </c>
      <c r="AC416" s="235"/>
      <c r="AD416" s="417"/>
      <c r="AE416" s="417"/>
      <c r="AF416" s="417"/>
      <c r="AG416" s="604"/>
      <c r="AH416" s="602">
        <f>AH410</f>
        <v>7033.2774811947947</v>
      </c>
      <c r="AI416" s="235"/>
      <c r="AJ416" s="417"/>
      <c r="AK416" s="417"/>
      <c r="AL416" s="417"/>
      <c r="AM416" s="604"/>
      <c r="AN416" s="602">
        <f>AN410</f>
        <v>7033.2774811947947</v>
      </c>
      <c r="AO416" s="235"/>
      <c r="AP416" s="417"/>
      <c r="AQ416" s="417"/>
      <c r="AR416" s="417"/>
      <c r="AS416" s="604"/>
      <c r="AT416" s="602">
        <f>AT410</f>
        <v>7033.2774811947947</v>
      </c>
      <c r="AU416" s="235"/>
      <c r="AV416" s="417"/>
      <c r="AW416" s="417"/>
      <c r="AX416" s="417"/>
      <c r="AY416" s="604"/>
      <c r="AZ416" s="602">
        <f>AZ410</f>
        <v>7033.2774811947947</v>
      </c>
      <c r="BA416" s="235"/>
      <c r="BB416" s="417"/>
      <c r="BC416" s="417"/>
      <c r="BD416" s="417"/>
      <c r="BE416" s="604"/>
      <c r="BF416" s="602">
        <f>BF410</f>
        <v>7033.2774811947947</v>
      </c>
      <c r="BG416" s="235"/>
      <c r="BH416" s="417"/>
      <c r="BI416" s="417"/>
      <c r="BJ416" s="417"/>
      <c r="BK416" s="604"/>
      <c r="BL416" s="602">
        <f>BL410</f>
        <v>7033.2774811947947</v>
      </c>
      <c r="BM416" s="235"/>
      <c r="BN416" s="417"/>
      <c r="BO416" s="417"/>
      <c r="BP416" s="417"/>
      <c r="BQ416" s="604"/>
      <c r="BR416" s="602">
        <f>BR410</f>
        <v>7033.2774811947947</v>
      </c>
      <c r="BS416" s="235"/>
      <c r="BT416" s="417"/>
      <c r="BU416" s="417"/>
      <c r="BV416" s="417"/>
      <c r="BW416" s="604"/>
      <c r="BX416" s="602">
        <f>BX410</f>
        <v>7033.2774811947947</v>
      </c>
      <c r="BY416" s="235"/>
      <c r="BZ416" s="417"/>
      <c r="CA416" s="417"/>
      <c r="CB416" s="417"/>
      <c r="CC416" s="604"/>
      <c r="CD416" s="602">
        <f>CD410</f>
        <v>7033.2774811947947</v>
      </c>
      <c r="CE416" s="235"/>
      <c r="CF416" s="417"/>
      <c r="CG416" s="417"/>
      <c r="CH416" s="417"/>
      <c r="CI416" s="604"/>
      <c r="CJ416" s="602">
        <f>CJ410</f>
        <v>7033.2774811947947</v>
      </c>
      <c r="CK416" s="235"/>
      <c r="CL416" s="417"/>
      <c r="CM416" s="417"/>
      <c r="CN416" s="417"/>
      <c r="CO416" s="235"/>
    </row>
    <row r="417" ht="14.25" hidden="1">
      <c r="A417" s="235"/>
      <c r="B417" s="235"/>
      <c r="C417" s="417"/>
      <c r="D417" s="451" t="str">
        <f>IF(D415=D416,"¡Crítico!",IF(D419=D416,"¡Crítico!"," "))</f>
        <v xml:space="preserve"> </v>
      </c>
      <c r="E417" s="417"/>
      <c r="F417" s="546"/>
      <c r="G417" s="547"/>
      <c r="H417" s="433"/>
      <c r="I417" s="417"/>
      <c r="J417" s="451" t="str">
        <f>IF(J415=J416,"¡Crítico!",IF(J419=J416,"¡Crítico!"," "))</f>
        <v xml:space="preserve"> </v>
      </c>
      <c r="K417" s="417"/>
      <c r="L417" s="546"/>
      <c r="M417" s="547"/>
      <c r="N417" s="433"/>
      <c r="O417" s="417"/>
      <c r="P417" s="451" t="str">
        <f>IF(P415=P416,"¡Crítico!",IF(P419=P416,"¡Crítico!"," "))</f>
        <v xml:space="preserve"> </v>
      </c>
      <c r="Q417" s="417"/>
      <c r="R417" s="546"/>
      <c r="S417" s="547"/>
      <c r="T417" s="433"/>
      <c r="U417" s="417"/>
      <c r="V417" s="451" t="str">
        <f>IF(V415=V416,"¡Crítico!",IF(V419=V416,"¡Crítico!"," "))</f>
        <v xml:space="preserve"> </v>
      </c>
      <c r="W417" s="417"/>
      <c r="X417" s="546"/>
      <c r="Y417" s="547"/>
      <c r="Z417" s="433"/>
      <c r="AA417" s="417"/>
      <c r="AB417" s="451" t="str">
        <f>IF(AB415=AB416,"¡Crítico!",IF(AB419=AB416,"¡Crítico!"," "))</f>
        <v xml:space="preserve"> </v>
      </c>
      <c r="AC417" s="417"/>
      <c r="AD417" s="546"/>
      <c r="AE417" s="547"/>
      <c r="AF417" s="433"/>
      <c r="AG417" s="417"/>
      <c r="AH417" s="451" t="str">
        <f>IF(AH415=AH416,"¡Crítico!",IF(AH419=AH416,"¡Crítico!"," "))</f>
        <v xml:space="preserve"> </v>
      </c>
      <c r="AI417" s="417"/>
      <c r="AJ417" s="546"/>
      <c r="AK417" s="547"/>
      <c r="AL417" s="433"/>
      <c r="AM417" s="417"/>
      <c r="AN417" s="451" t="str">
        <f>IF(AN415=AN416,"¡Crítico!",IF(AN419=AN416,"¡Crítico!"," "))</f>
        <v xml:space="preserve"> </v>
      </c>
      <c r="AO417" s="417"/>
      <c r="AP417" s="546"/>
      <c r="AQ417" s="547"/>
      <c r="AR417" s="433"/>
      <c r="AS417" s="417"/>
      <c r="AT417" s="451" t="str">
        <f>IF(AT415=AT416,"¡Crítico!",IF(AT419=AT416,"¡Crítico!"," "))</f>
        <v xml:space="preserve"> </v>
      </c>
      <c r="AU417" s="417"/>
      <c r="AV417" s="546"/>
      <c r="AW417" s="547"/>
      <c r="AX417" s="433"/>
      <c r="AY417" s="417"/>
      <c r="AZ417" s="451" t="str">
        <f>IF(AZ415=AZ416,"¡Crítico!",IF(AZ419=AZ416,"¡Crítico!"," "))</f>
        <v xml:space="preserve"> </v>
      </c>
      <c r="BA417" s="417"/>
      <c r="BB417" s="546"/>
      <c r="BC417" s="547"/>
      <c r="BD417" s="433"/>
      <c r="BE417" s="417"/>
      <c r="BF417" s="451" t="str">
        <f>IF(BF415=BF416,"¡Crítico!",IF(BF419=BF416,"¡Crítico!"," "))</f>
        <v xml:space="preserve"> </v>
      </c>
      <c r="BG417" s="417"/>
      <c r="BH417" s="546"/>
      <c r="BI417" s="547"/>
      <c r="BJ417" s="433"/>
      <c r="BK417" s="417"/>
      <c r="BL417" s="451" t="str">
        <f>IF(BL415=BL416,"¡Crítico!",IF(BL419=BL416,"¡Crítico!"," "))</f>
        <v xml:space="preserve"> </v>
      </c>
      <c r="BM417" s="417"/>
      <c r="BN417" s="546"/>
      <c r="BO417" s="547"/>
      <c r="BP417" s="433"/>
      <c r="BQ417" s="417"/>
      <c r="BR417" s="451" t="str">
        <f>IF(BR415=BR416,"¡Crítico!",IF(BR419=BR416,"¡Crítico!"," "))</f>
        <v xml:space="preserve"> </v>
      </c>
      <c r="BS417" s="417"/>
      <c r="BT417" s="546"/>
      <c r="BU417" s="547"/>
      <c r="BV417" s="433"/>
      <c r="BW417" s="417"/>
      <c r="BX417" s="451" t="str">
        <f>IF(BX415=BX416,"¡Crítico!",IF(BX419=BX416,"¡Crítico!"," "))</f>
        <v xml:space="preserve"> </v>
      </c>
      <c r="BY417" s="417"/>
      <c r="BZ417" s="546"/>
      <c r="CA417" s="547"/>
      <c r="CB417" s="433"/>
      <c r="CC417" s="417"/>
      <c r="CD417" s="451" t="str">
        <f>IF(CD415=CD416,"¡Crítico!",IF(CD419=CD416,"¡Crítico!"," "))</f>
        <v xml:space="preserve"> </v>
      </c>
      <c r="CE417" s="417"/>
      <c r="CF417" s="546"/>
      <c r="CG417" s="547"/>
      <c r="CH417" s="433"/>
      <c r="CI417" s="417"/>
      <c r="CJ417" s="451" t="str">
        <f>IF(CJ415=CJ416,"¡Crítico!",IF(CJ419=CJ416,"¡Crítico!"," "))</f>
        <v xml:space="preserve"> </v>
      </c>
      <c r="CK417" s="417"/>
      <c r="CL417" s="546"/>
      <c r="CM417" s="547"/>
      <c r="CN417" s="433"/>
      <c r="CO417" s="235"/>
    </row>
    <row r="418" ht="14.25"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4.25" hidden="1">
      <c r="A419" s="546"/>
      <c r="B419" s="235">
        <f>MAX(D419:CK419)</f>
        <v>0</v>
      </c>
      <c r="C419" s="412"/>
      <c r="D419" s="413">
        <f>ABS(D352)</f>
        <v>0</v>
      </c>
      <c r="E419" s="414"/>
      <c r="F419" s="459"/>
      <c r="G419" s="415"/>
      <c r="H419" s="590"/>
      <c r="I419" s="412"/>
      <c r="J419" s="413">
        <f>ABS(J352)</f>
        <v>0</v>
      </c>
      <c r="K419" s="414"/>
      <c r="L419" s="459"/>
      <c r="M419" s="415"/>
      <c r="N419" s="590"/>
      <c r="O419" s="412"/>
      <c r="P419" s="413">
        <f>ABS(P352)</f>
        <v>0</v>
      </c>
      <c r="Q419" s="414"/>
      <c r="R419" s="459"/>
      <c r="S419" s="415"/>
      <c r="T419" s="590"/>
      <c r="U419" s="412"/>
      <c r="V419" s="413">
        <f>ABS(V352)</f>
        <v>0</v>
      </c>
      <c r="W419" s="414"/>
      <c r="X419" s="459"/>
      <c r="Y419" s="415"/>
      <c r="Z419" s="590"/>
      <c r="AA419" s="412"/>
      <c r="AB419" s="413">
        <f>ABS(AB352)</f>
        <v>0</v>
      </c>
      <c r="AC419" s="414"/>
      <c r="AD419" s="459"/>
      <c r="AE419" s="415"/>
      <c r="AF419" s="590"/>
      <c r="AG419" s="412"/>
      <c r="AH419" s="413">
        <f>ABS(AH352)</f>
        <v>0</v>
      </c>
      <c r="AI419" s="414"/>
      <c r="AJ419" s="459"/>
      <c r="AK419" s="415"/>
      <c r="AL419" s="590"/>
      <c r="AM419" s="412"/>
      <c r="AN419" s="413">
        <f>ABS(AN352)</f>
        <v>0</v>
      </c>
      <c r="AO419" s="414"/>
      <c r="AP419" s="459"/>
      <c r="AQ419" s="415"/>
      <c r="AR419" s="590"/>
      <c r="AS419" s="412"/>
      <c r="AT419" s="413">
        <f>ABS(AT352)</f>
        <v>0</v>
      </c>
      <c r="AU419" s="414"/>
      <c r="AV419" s="459"/>
      <c r="AW419" s="415"/>
      <c r="AX419" s="590"/>
      <c r="AY419" s="412"/>
      <c r="AZ419" s="413">
        <f>ABS(AZ352)</f>
        <v>0</v>
      </c>
      <c r="BA419" s="414"/>
      <c r="BB419" s="459"/>
      <c r="BC419" s="415"/>
      <c r="BD419" s="590"/>
      <c r="BE419" s="412"/>
      <c r="BF419" s="413">
        <f>ABS(BF352)</f>
        <v>0</v>
      </c>
      <c r="BG419" s="414"/>
      <c r="BH419" s="459"/>
      <c r="BI419" s="415"/>
      <c r="BJ419" s="590"/>
      <c r="BK419" s="412"/>
      <c r="BL419" s="413">
        <f>ABS(BL352)</f>
        <v>0</v>
      </c>
      <c r="BM419" s="414"/>
      <c r="BN419" s="459"/>
      <c r="BO419" s="415"/>
      <c r="BP419" s="590"/>
      <c r="BQ419" s="412"/>
      <c r="BR419" s="413">
        <f>ABS(BR352)</f>
        <v>0</v>
      </c>
      <c r="BS419" s="414"/>
      <c r="BT419" s="459"/>
      <c r="BU419" s="415"/>
      <c r="BV419" s="590"/>
      <c r="BW419" s="412"/>
      <c r="BX419" s="413">
        <f>ABS(BX352)</f>
        <v>0</v>
      </c>
      <c r="BY419" s="414"/>
      <c r="BZ419" s="459"/>
      <c r="CA419" s="415"/>
      <c r="CB419" s="590"/>
      <c r="CC419" s="412"/>
      <c r="CD419" s="413">
        <f>ABS(CD352)</f>
        <v>0</v>
      </c>
      <c r="CE419" s="414"/>
      <c r="CF419" s="459"/>
      <c r="CG419" s="415"/>
      <c r="CH419" s="590"/>
      <c r="CI419" s="412"/>
      <c r="CJ419" s="413">
        <f>ABS(CJ352)</f>
        <v>0</v>
      </c>
      <c r="CK419" s="414"/>
      <c r="CL419" s="420"/>
      <c r="CM419" s="417"/>
      <c r="CN419" s="417"/>
      <c r="CO419" s="235"/>
    </row>
    <row r="420" ht="14.25" hidden="1">
      <c r="A420" s="546"/>
      <c r="C420" s="418">
        <f>ABS(C353)</f>
        <v>0</v>
      </c>
      <c r="D420" s="417"/>
      <c r="E420" s="419">
        <f>ABS(E353)</f>
        <v>0</v>
      </c>
      <c r="F420" s="603">
        <f>F414</f>
        <v>13902.722982847774</v>
      </c>
      <c r="G420" s="417" t="str">
        <f>IF(E420=F420,"¡Crítico!",IF(I420=F420,"¡Crítico!"," "))</f>
        <v xml:space="preserve"> </v>
      </c>
      <c r="H420" s="421"/>
      <c r="I420" s="418">
        <f>ABS(I353)</f>
        <v>0</v>
      </c>
      <c r="J420" s="417"/>
      <c r="K420" s="419">
        <f>ABS(K353)</f>
        <v>0</v>
      </c>
      <c r="L420" s="603">
        <f>L414</f>
        <v>13902.722982847774</v>
      </c>
      <c r="M420" s="417" t="str">
        <f>IF(K420=L420,"¡Crítico!",IF(O420=L420,"¡Crítico!"," "))</f>
        <v xml:space="preserve"> </v>
      </c>
      <c r="N420" s="421"/>
      <c r="O420" s="418">
        <f>ABS(O353)</f>
        <v>0</v>
      </c>
      <c r="P420" s="417"/>
      <c r="Q420" s="419">
        <f>ABS(Q353)</f>
        <v>0</v>
      </c>
      <c r="R420" s="603">
        <f>R414</f>
        <v>13902.722982847774</v>
      </c>
      <c r="S420" s="417" t="str">
        <f>IF(Q420=R420,"¡Crítico!",IF(U420=R420,"¡Crítico!"," "))</f>
        <v xml:space="preserve"> </v>
      </c>
      <c r="T420" s="421"/>
      <c r="U420" s="418">
        <f>ABS(U353)</f>
        <v>0</v>
      </c>
      <c r="V420" s="417"/>
      <c r="W420" s="419">
        <f>ABS(W353)</f>
        <v>0</v>
      </c>
      <c r="X420" s="603">
        <f>X414</f>
        <v>13902.722982847774</v>
      </c>
      <c r="Y420" s="417" t="str">
        <f>IF(W420=X420,"¡Crítico!",IF(AA420=X420,"¡Crítico!"," "))</f>
        <v xml:space="preserve"> </v>
      </c>
      <c r="Z420" s="421"/>
      <c r="AA420" s="418">
        <f>ABS(AA353)</f>
        <v>0</v>
      </c>
      <c r="AB420" s="417"/>
      <c r="AC420" s="419">
        <f>ABS(AC353)</f>
        <v>0</v>
      </c>
      <c r="AD420" s="603">
        <f>AD414</f>
        <v>13902.722982847774</v>
      </c>
      <c r="AE420" s="417" t="str">
        <f>IF(AC420=AD420,"¡Crítico!",IF(AG420=AD420,"¡Crítico!"," "))</f>
        <v xml:space="preserve"> </v>
      </c>
      <c r="AF420" s="421"/>
      <c r="AG420" s="418">
        <f>ABS(AG353)</f>
        <v>0</v>
      </c>
      <c r="AH420" s="417"/>
      <c r="AI420" s="419">
        <f>ABS(AI353)</f>
        <v>0</v>
      </c>
      <c r="AJ420" s="603">
        <f>AJ414</f>
        <v>13902.722982847774</v>
      </c>
      <c r="AK420" s="417" t="str">
        <f>IF(AI420=AJ420,"¡Crítico!",IF(AM420=AJ420,"¡Crítico!"," "))</f>
        <v xml:space="preserve"> </v>
      </c>
      <c r="AL420" s="421"/>
      <c r="AM420" s="418">
        <f>ABS(AM353)</f>
        <v>0</v>
      </c>
      <c r="AN420" s="417"/>
      <c r="AO420" s="419">
        <f>ABS(AO353)</f>
        <v>0</v>
      </c>
      <c r="AP420" s="603">
        <f>AP414</f>
        <v>13902.722982847774</v>
      </c>
      <c r="AQ420" s="417" t="str">
        <f>IF(AO420=AP420,"¡Crítico!",IF(AS420=AP420,"¡Crítico!"," "))</f>
        <v xml:space="preserve"> </v>
      </c>
      <c r="AR420" s="421"/>
      <c r="AS420" s="418">
        <f>ABS(AS353)</f>
        <v>0</v>
      </c>
      <c r="AT420" s="417"/>
      <c r="AU420" s="419">
        <f>ABS(AU353)</f>
        <v>0</v>
      </c>
      <c r="AV420" s="603">
        <f>AV414</f>
        <v>13902.722982847774</v>
      </c>
      <c r="AW420" s="417" t="str">
        <f>IF(AU420=AV420,"¡Crítico!",IF(AY420=AV420,"¡Crítico!"," "))</f>
        <v xml:space="preserve"> </v>
      </c>
      <c r="AX420" s="421"/>
      <c r="AY420" s="418">
        <f>ABS(AY353)</f>
        <v>0</v>
      </c>
      <c r="AZ420" s="417"/>
      <c r="BA420" s="419">
        <f>ABS(BA353)</f>
        <v>0</v>
      </c>
      <c r="BB420" s="603">
        <f>BB414</f>
        <v>13902.722982847774</v>
      </c>
      <c r="BC420" s="417" t="str">
        <f>IF(BA420=BB420,"¡Crítico!",IF(BE420=BB420,"¡Crítico!"," "))</f>
        <v xml:space="preserve"> </v>
      </c>
      <c r="BD420" s="421"/>
      <c r="BE420" s="418">
        <f>ABS(BE353)</f>
        <v>0</v>
      </c>
      <c r="BF420" s="417"/>
      <c r="BG420" s="419">
        <f>ABS(BG353)</f>
        <v>0</v>
      </c>
      <c r="BH420" s="603">
        <f>BH414</f>
        <v>13902.722982847774</v>
      </c>
      <c r="BI420" s="417" t="str">
        <f>IF(BG420=BH420,"¡Crítico!",IF(BK420=BH420,"¡Crítico!"," "))</f>
        <v xml:space="preserve"> </v>
      </c>
      <c r="BJ420" s="421"/>
      <c r="BK420" s="418">
        <f>ABS(BK353)</f>
        <v>0</v>
      </c>
      <c r="BL420" s="417"/>
      <c r="BM420" s="419">
        <f>ABS(BM353)</f>
        <v>0</v>
      </c>
      <c r="BN420" s="603">
        <f>BN414</f>
        <v>13902.722982847774</v>
      </c>
      <c r="BO420" s="417" t="str">
        <f>IF(BM420=BN420,"¡Crítico!",IF(BQ420=BN420,"¡Crítico!"," "))</f>
        <v xml:space="preserve"> </v>
      </c>
      <c r="BP420" s="421"/>
      <c r="BQ420" s="418">
        <f>ABS(BQ353)</f>
        <v>0</v>
      </c>
      <c r="BR420" s="417"/>
      <c r="BS420" s="419">
        <f>ABS(BS353)</f>
        <v>0</v>
      </c>
      <c r="BT420" s="603">
        <f>BT414</f>
        <v>13902.722982847774</v>
      </c>
      <c r="BU420" s="417" t="str">
        <f>IF(BS420=BT420,"¡Crítico!",IF(BW420=BT420,"¡Crítico!"," "))</f>
        <v xml:space="preserve"> </v>
      </c>
      <c r="BV420" s="421"/>
      <c r="BW420" s="418">
        <f>ABS(BW353)</f>
        <v>0</v>
      </c>
      <c r="BX420" s="417"/>
      <c r="BY420" s="419">
        <f>ABS(BY353)</f>
        <v>0</v>
      </c>
      <c r="BZ420" s="603">
        <f>BZ414</f>
        <v>13902.722982847774</v>
      </c>
      <c r="CA420" s="417" t="str">
        <f>IF(BY420=BZ420,"¡Crítico!",IF(CC420=BZ420,"¡Crítico!"," "))</f>
        <v xml:space="preserve"> </v>
      </c>
      <c r="CB420" s="421"/>
      <c r="CC420" s="418">
        <f>ABS(CC353)</f>
        <v>0</v>
      </c>
      <c r="CD420" s="417"/>
      <c r="CE420" s="419">
        <f>ABS(CE353)</f>
        <v>0</v>
      </c>
      <c r="CF420" s="603">
        <f>CF414</f>
        <v>13902.722982847774</v>
      </c>
      <c r="CG420" s="417" t="str">
        <f>IF(CE420=CF420,"¡Crítico!",IF(CI420=CF420,"¡Crítico!"," "))</f>
        <v xml:space="preserve"> </v>
      </c>
      <c r="CH420" s="421"/>
      <c r="CI420" s="418">
        <f>ABS(CI353)</f>
        <v>0</v>
      </c>
      <c r="CJ420" s="417"/>
      <c r="CK420" s="419">
        <f>ABS(CK353)</f>
        <v>0</v>
      </c>
      <c r="CL420" s="603"/>
      <c r="CM420" s="417"/>
      <c r="CN420" s="417"/>
      <c r="CO420" s="235"/>
    </row>
    <row r="421" ht="14.25" hidden="1">
      <c r="A421" s="546"/>
      <c r="B421" s="235">
        <f>MAX(D421:CK421)</f>
        <v>0</v>
      </c>
      <c r="C421" s="424"/>
      <c r="D421" s="485">
        <f>ABS(D354)</f>
        <v>0</v>
      </c>
      <c r="E421" s="428"/>
      <c r="F421" s="426"/>
      <c r="G421" s="423"/>
      <c r="H421" s="427"/>
      <c r="I421" s="424"/>
      <c r="J421" s="485">
        <f>ABS(J354)</f>
        <v>0</v>
      </c>
      <c r="K421" s="428"/>
      <c r="L421" s="426"/>
      <c r="M421" s="423"/>
      <c r="N421" s="427"/>
      <c r="O421" s="424"/>
      <c r="P421" s="485">
        <f>ABS(P354)</f>
        <v>0</v>
      </c>
      <c r="Q421" s="428"/>
      <c r="R421" s="426"/>
      <c r="S421" s="423"/>
      <c r="T421" s="427"/>
      <c r="U421" s="424"/>
      <c r="V421" s="485">
        <f>ABS(V354)</f>
        <v>0</v>
      </c>
      <c r="W421" s="428"/>
      <c r="X421" s="426"/>
      <c r="Y421" s="423"/>
      <c r="Z421" s="427"/>
      <c r="AA421" s="424"/>
      <c r="AB421" s="485">
        <f>ABS(AB354)</f>
        <v>0</v>
      </c>
      <c r="AC421" s="428"/>
      <c r="AD421" s="426"/>
      <c r="AE421" s="423"/>
      <c r="AF421" s="427"/>
      <c r="AG421" s="424"/>
      <c r="AH421" s="485">
        <f>ABS(AH354)</f>
        <v>0</v>
      </c>
      <c r="AI421" s="428"/>
      <c r="AJ421" s="426"/>
      <c r="AK421" s="423"/>
      <c r="AL421" s="427"/>
      <c r="AM421" s="424"/>
      <c r="AN421" s="485">
        <f>ABS(AN354)</f>
        <v>0</v>
      </c>
      <c r="AO421" s="428"/>
      <c r="AP421" s="426"/>
      <c r="AQ421" s="423"/>
      <c r="AR421" s="427"/>
      <c r="AS421" s="424"/>
      <c r="AT421" s="485">
        <f>ABS(AT354)</f>
        <v>0</v>
      </c>
      <c r="AU421" s="428"/>
      <c r="AV421" s="426"/>
      <c r="AW421" s="423"/>
      <c r="AX421" s="427"/>
      <c r="AY421" s="424"/>
      <c r="AZ421" s="485">
        <f>ABS(AZ354)</f>
        <v>0</v>
      </c>
      <c r="BA421" s="428"/>
      <c r="BB421" s="426"/>
      <c r="BC421" s="423"/>
      <c r="BD421" s="427"/>
      <c r="BE421" s="424"/>
      <c r="BF421" s="485">
        <f>ABS(BF354)</f>
        <v>0</v>
      </c>
      <c r="BG421" s="428"/>
      <c r="BH421" s="426"/>
      <c r="BI421" s="423"/>
      <c r="BJ421" s="427"/>
      <c r="BK421" s="424"/>
      <c r="BL421" s="485">
        <f>ABS(BL354)</f>
        <v>0</v>
      </c>
      <c r="BM421" s="428"/>
      <c r="BN421" s="426"/>
      <c r="BO421" s="423"/>
      <c r="BP421" s="427"/>
      <c r="BQ421" s="424"/>
      <c r="BR421" s="485">
        <f>ABS(BR354)</f>
        <v>0</v>
      </c>
      <c r="BS421" s="428"/>
      <c r="BT421" s="426"/>
      <c r="BU421" s="423"/>
      <c r="BV421" s="427"/>
      <c r="BW421" s="424"/>
      <c r="BX421" s="485">
        <f>ABS(BX354)</f>
        <v>0</v>
      </c>
      <c r="BY421" s="428"/>
      <c r="BZ421" s="426"/>
      <c r="CA421" s="423"/>
      <c r="CB421" s="427"/>
      <c r="CC421" s="424"/>
      <c r="CD421" s="485">
        <f>ABS(CD354)</f>
        <v>0</v>
      </c>
      <c r="CE421" s="428"/>
      <c r="CF421" s="426"/>
      <c r="CG421" s="423"/>
      <c r="CH421" s="427"/>
      <c r="CI421" s="424"/>
      <c r="CJ421" s="485">
        <f>ABS(CJ354)</f>
        <v>0</v>
      </c>
      <c r="CK421" s="428"/>
      <c r="CL421" s="600"/>
      <c r="CM421" s="417"/>
      <c r="CN421" s="433"/>
      <c r="CO421" s="235"/>
    </row>
    <row r="422" ht="14.25" hidden="1">
      <c r="A422" s="546"/>
      <c r="B422" s="235"/>
      <c r="C422" s="601"/>
      <c r="D422" s="602">
        <f>D416</f>
        <v>7033.2774811947947</v>
      </c>
      <c r="E422" s="235"/>
      <c r="F422" s="417"/>
      <c r="G422" s="417"/>
      <c r="H422" s="415"/>
      <c r="I422" s="601"/>
      <c r="J422" s="602">
        <f>J416</f>
        <v>7033.2774811947947</v>
      </c>
      <c r="K422" s="235"/>
      <c r="L422" s="417"/>
      <c r="M422" s="417"/>
      <c r="N422" s="415"/>
      <c r="O422" s="601"/>
      <c r="P422" s="602">
        <f>P416</f>
        <v>7033.2774811947947</v>
      </c>
      <c r="Q422" s="235"/>
      <c r="R422" s="417"/>
      <c r="S422" s="417"/>
      <c r="T422" s="415"/>
      <c r="U422" s="601"/>
      <c r="V422" s="602">
        <f>V416</f>
        <v>7033.2774811947947</v>
      </c>
      <c r="W422" s="235"/>
      <c r="X422" s="417"/>
      <c r="Y422" s="417"/>
      <c r="Z422" s="415"/>
      <c r="AA422" s="601"/>
      <c r="AB422" s="602">
        <f>AB416</f>
        <v>7033.2774811947947</v>
      </c>
      <c r="AC422" s="235"/>
      <c r="AD422" s="417"/>
      <c r="AE422" s="417"/>
      <c r="AF422" s="415"/>
      <c r="AG422" s="601"/>
      <c r="AH422" s="602">
        <f>AH416</f>
        <v>7033.2774811947947</v>
      </c>
      <c r="AI422" s="235"/>
      <c r="AJ422" s="417"/>
      <c r="AK422" s="417"/>
      <c r="AL422" s="415"/>
      <c r="AM422" s="601"/>
      <c r="AN422" s="602">
        <f>AN416</f>
        <v>7033.2774811947947</v>
      </c>
      <c r="AO422" s="235"/>
      <c r="AP422" s="417"/>
      <c r="AQ422" s="417"/>
      <c r="AR422" s="415"/>
      <c r="AS422" s="601"/>
      <c r="AT422" s="602">
        <f>AT416</f>
        <v>7033.2774811947947</v>
      </c>
      <c r="AU422" s="235"/>
      <c r="AV422" s="417"/>
      <c r="AW422" s="417"/>
      <c r="AX422" s="415"/>
      <c r="AY422" s="601"/>
      <c r="AZ422" s="602">
        <f>AZ416</f>
        <v>7033.2774811947947</v>
      </c>
      <c r="BA422" s="235"/>
      <c r="BB422" s="417"/>
      <c r="BC422" s="417"/>
      <c r="BD422" s="415"/>
      <c r="BE422" s="601"/>
      <c r="BF422" s="602">
        <f>BF416</f>
        <v>7033.2774811947947</v>
      </c>
      <c r="BG422" s="235"/>
      <c r="BH422" s="417"/>
      <c r="BI422" s="417"/>
      <c r="BJ422" s="415"/>
      <c r="BK422" s="601"/>
      <c r="BL422" s="602">
        <f>BL416</f>
        <v>7033.2774811947947</v>
      </c>
      <c r="BM422" s="235"/>
      <c r="BN422" s="417"/>
      <c r="BO422" s="417"/>
      <c r="BP422" s="415"/>
      <c r="BQ422" s="601"/>
      <c r="BR422" s="602">
        <f>BR416</f>
        <v>7033.2774811947947</v>
      </c>
      <c r="BS422" s="235"/>
      <c r="BT422" s="417"/>
      <c r="BU422" s="417"/>
      <c r="BV422" s="415"/>
      <c r="BW422" s="601"/>
      <c r="BX422" s="602">
        <f>BX416</f>
        <v>7033.2774811947947</v>
      </c>
      <c r="BY422" s="235"/>
      <c r="BZ422" s="417"/>
      <c r="CA422" s="417"/>
      <c r="CB422" s="415"/>
      <c r="CC422" s="601"/>
      <c r="CD422" s="602">
        <f>CD416</f>
        <v>7033.2774811947947</v>
      </c>
      <c r="CE422" s="235"/>
      <c r="CF422" s="417"/>
      <c r="CG422" s="417"/>
      <c r="CH422" s="415"/>
      <c r="CI422" s="601"/>
      <c r="CJ422" s="602">
        <f>CJ416</f>
        <v>7033.2774811947947</v>
      </c>
      <c r="CK422" s="235"/>
      <c r="CL422" s="417"/>
      <c r="CM422" s="417"/>
      <c r="CN422" s="417"/>
      <c r="CO422" s="235"/>
    </row>
    <row r="423" ht="14.25" hidden="1">
      <c r="A423" s="235"/>
      <c r="B423" s="235"/>
      <c r="C423" s="417"/>
      <c r="D423" s="451" t="str">
        <f>IF(D421=D422,"¡Crítico!",IF(D425=D422,"¡Crítico!"," "))</f>
        <v xml:space="preserve"> </v>
      </c>
      <c r="E423" s="417"/>
      <c r="F423" s="546"/>
      <c r="G423" s="547"/>
      <c r="H423" s="433"/>
      <c r="I423" s="417"/>
      <c r="J423" s="451" t="str">
        <f>IF(J421=J422,"¡Crítico!",IF(J425=J422,"¡Crítico!"," "))</f>
        <v xml:space="preserve"> </v>
      </c>
      <c r="K423" s="417"/>
      <c r="L423" s="546"/>
      <c r="M423" s="547"/>
      <c r="N423" s="433"/>
      <c r="O423" s="417"/>
      <c r="P423" s="451" t="str">
        <f>IF(P421=P422,"¡Crítico!",IF(P425=P422,"¡Crítico!"," "))</f>
        <v xml:space="preserve"> </v>
      </c>
      <c r="Q423" s="417"/>
      <c r="R423" s="546"/>
      <c r="S423" s="547"/>
      <c r="T423" s="433"/>
      <c r="U423" s="417"/>
      <c r="V423" s="451" t="str">
        <f>IF(V421=V422,"¡Crítico!",IF(V425=V422,"¡Crítico!"," "))</f>
        <v xml:space="preserve"> </v>
      </c>
      <c r="W423" s="417"/>
      <c r="X423" s="546"/>
      <c r="Y423" s="547"/>
      <c r="Z423" s="433"/>
      <c r="AA423" s="417"/>
      <c r="AB423" s="451" t="str">
        <f>IF(AB421=AB422,"¡Crítico!",IF(AB425=AB422,"¡Crítico!"," "))</f>
        <v xml:space="preserve"> </v>
      </c>
      <c r="AC423" s="417"/>
      <c r="AD423" s="546"/>
      <c r="AE423" s="547"/>
      <c r="AF423" s="433"/>
      <c r="AG423" s="417"/>
      <c r="AH423" s="451" t="str">
        <f>IF(AH421=AH422,"¡Crítico!",IF(AH425=AH422,"¡Crítico!"," "))</f>
        <v xml:space="preserve"> </v>
      </c>
      <c r="AI423" s="417"/>
      <c r="AJ423" s="546"/>
      <c r="AK423" s="547"/>
      <c r="AL423" s="433"/>
      <c r="AM423" s="417"/>
      <c r="AN423" s="451" t="str">
        <f>IF(AN421=AN422,"¡Crítico!",IF(AN425=AN422,"¡Crítico!"," "))</f>
        <v xml:space="preserve"> </v>
      </c>
      <c r="AO423" s="417"/>
      <c r="AP423" s="546"/>
      <c r="AQ423" s="547"/>
      <c r="AR423" s="433"/>
      <c r="AS423" s="417"/>
      <c r="AT423" s="451" t="str">
        <f>IF(AT421=AT422,"¡Crítico!",IF(AT425=AT422,"¡Crítico!"," "))</f>
        <v xml:space="preserve"> </v>
      </c>
      <c r="AU423" s="417"/>
      <c r="AV423" s="546"/>
      <c r="AW423" s="547"/>
      <c r="AX423" s="433"/>
      <c r="AY423" s="417"/>
      <c r="AZ423" s="451" t="str">
        <f>IF(AZ421=AZ422,"¡Crítico!",IF(AZ425=AZ422,"¡Crítico!"," "))</f>
        <v xml:space="preserve"> </v>
      </c>
      <c r="BA423" s="417"/>
      <c r="BB423" s="546"/>
      <c r="BC423" s="547"/>
      <c r="BD423" s="433"/>
      <c r="BE423" s="417"/>
      <c r="BF423" s="451" t="str">
        <f>IF(BF421=BF422,"¡Crítico!",IF(BF425=BF422,"¡Crítico!"," "))</f>
        <v xml:space="preserve"> </v>
      </c>
      <c r="BG423" s="417"/>
      <c r="BH423" s="546"/>
      <c r="BI423" s="547"/>
      <c r="BJ423" s="433"/>
      <c r="BK423" s="417"/>
      <c r="BL423" s="451" t="str">
        <f>IF(BL421=BL422,"¡Crítico!",IF(BL425=BL422,"¡Crítico!"," "))</f>
        <v xml:space="preserve"> </v>
      </c>
      <c r="BM423" s="417"/>
      <c r="BN423" s="546"/>
      <c r="BO423" s="547"/>
      <c r="BP423" s="433"/>
      <c r="BQ423" s="417"/>
      <c r="BR423" s="451" t="str">
        <f>IF(BR421=BR422,"¡Crítico!",IF(BR425=BR422,"¡Crítico!"," "))</f>
        <v xml:space="preserve"> </v>
      </c>
      <c r="BS423" s="417"/>
      <c r="BT423" s="546"/>
      <c r="BU423" s="547"/>
      <c r="BV423" s="433"/>
      <c r="BW423" s="417"/>
      <c r="BX423" s="451" t="str">
        <f>IF(BX421=BX422,"¡Crítico!",IF(BX425=BX422,"¡Crítico!"," "))</f>
        <v xml:space="preserve"> </v>
      </c>
      <c r="BY423" s="417"/>
      <c r="BZ423" s="546"/>
      <c r="CA423" s="547"/>
      <c r="CB423" s="433"/>
      <c r="CC423" s="417"/>
      <c r="CD423" s="451" t="str">
        <f>IF(CD421=CD422,"¡Crítico!",IF(CD425=CD422,"¡Crítico!"," "))</f>
        <v xml:space="preserve"> </v>
      </c>
      <c r="CE423" s="417"/>
      <c r="CF423" s="546"/>
      <c r="CG423" s="547"/>
      <c r="CH423" s="433"/>
      <c r="CI423" s="417"/>
      <c r="CJ423" s="451" t="str">
        <f>IF(CJ421=CJ422,"¡Crítico!",IF(CJ425=CJ422,"¡Crítico!"," "))</f>
        <v xml:space="preserve"> </v>
      </c>
      <c r="CK423" s="417"/>
      <c r="CL423" s="546"/>
      <c r="CM423" s="547"/>
      <c r="CN423" s="433"/>
      <c r="CO423" s="235"/>
    </row>
    <row r="424" ht="14.25"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4.25" hidden="1">
      <c r="A425" s="546"/>
      <c r="B425" s="235">
        <f>MAX(D425:CK425)</f>
        <v>0</v>
      </c>
      <c r="C425" s="456"/>
      <c r="D425" s="457">
        <f>ABS(D375)</f>
        <v>0</v>
      </c>
      <c r="E425" s="458"/>
      <c r="F425" s="415"/>
      <c r="G425" s="415"/>
      <c r="H425" s="411"/>
      <c r="I425" s="456"/>
      <c r="J425" s="457">
        <f>ABS(J375)</f>
        <v>0</v>
      </c>
      <c r="K425" s="458"/>
      <c r="L425" s="415"/>
      <c r="M425" s="415"/>
      <c r="N425" s="411"/>
      <c r="O425" s="456"/>
      <c r="P425" s="457">
        <f>ABS(P375)</f>
        <v>0</v>
      </c>
      <c r="Q425" s="458"/>
      <c r="R425" s="415"/>
      <c r="S425" s="415"/>
      <c r="T425" s="411"/>
      <c r="U425" s="456"/>
      <c r="V425" s="457">
        <f>ABS(V375)</f>
        <v>0</v>
      </c>
      <c r="W425" s="458"/>
      <c r="X425" s="415"/>
      <c r="Y425" s="415"/>
      <c r="Z425" s="411"/>
      <c r="AA425" s="456"/>
      <c r="AB425" s="457">
        <f>ABS(AB375)</f>
        <v>0</v>
      </c>
      <c r="AC425" s="458"/>
      <c r="AD425" s="415"/>
      <c r="AE425" s="415"/>
      <c r="AF425" s="411"/>
      <c r="AG425" s="456"/>
      <c r="AH425" s="457">
        <f>ABS(AH375)</f>
        <v>0</v>
      </c>
      <c r="AI425" s="458"/>
      <c r="AJ425" s="415"/>
      <c r="AK425" s="415"/>
      <c r="AL425" s="411"/>
      <c r="AM425" s="456"/>
      <c r="AN425" s="457">
        <f>ABS(AN375)</f>
        <v>0</v>
      </c>
      <c r="AO425" s="458"/>
      <c r="AP425" s="415"/>
      <c r="AQ425" s="415"/>
      <c r="AR425" s="411"/>
      <c r="AS425" s="456"/>
      <c r="AT425" s="457">
        <f>ABS(AT375)</f>
        <v>0</v>
      </c>
      <c r="AU425" s="458"/>
      <c r="AV425" s="415"/>
      <c r="AW425" s="415"/>
      <c r="AX425" s="411"/>
      <c r="AY425" s="456"/>
      <c r="AZ425" s="457">
        <f>ABS(AZ375)</f>
        <v>0</v>
      </c>
      <c r="BA425" s="458"/>
      <c r="BB425" s="415"/>
      <c r="BC425" s="415"/>
      <c r="BD425" s="411"/>
      <c r="BE425" s="456"/>
      <c r="BF425" s="457">
        <f>ABS(BF375)</f>
        <v>0</v>
      </c>
      <c r="BG425" s="458"/>
      <c r="BH425" s="415"/>
      <c r="BI425" s="415"/>
      <c r="BJ425" s="411"/>
      <c r="BK425" s="456"/>
      <c r="BL425" s="457">
        <f>ABS(BL375)</f>
        <v>0</v>
      </c>
      <c r="BM425" s="458"/>
      <c r="BN425" s="415"/>
      <c r="BO425" s="415"/>
      <c r="BP425" s="411"/>
      <c r="BQ425" s="456"/>
      <c r="BR425" s="457">
        <f>ABS(BR375)</f>
        <v>0</v>
      </c>
      <c r="BS425" s="458"/>
      <c r="BT425" s="415"/>
      <c r="BU425" s="415"/>
      <c r="BV425" s="411"/>
      <c r="BW425" s="456"/>
      <c r="BX425" s="457">
        <f>ABS(BX375)</f>
        <v>0</v>
      </c>
      <c r="BY425" s="458"/>
      <c r="BZ425" s="415"/>
      <c r="CA425" s="415"/>
      <c r="CB425" s="411"/>
      <c r="CC425" s="456"/>
      <c r="CD425" s="457">
        <f>ABS(CD375)</f>
        <v>0</v>
      </c>
      <c r="CE425" s="458"/>
      <c r="CF425" s="415"/>
      <c r="CG425" s="415"/>
      <c r="CH425" s="411"/>
      <c r="CI425" s="456"/>
      <c r="CJ425" s="457">
        <f>ABS(CJ375)</f>
        <v>0</v>
      </c>
      <c r="CK425" s="458"/>
      <c r="CL425" s="417"/>
      <c r="CM425" s="417"/>
      <c r="CN425" s="417"/>
      <c r="CO425" s="235"/>
    </row>
    <row r="426" ht="14.25" hidden="1">
      <c r="A426" s="546"/>
      <c r="C426" s="461">
        <f>ABS(C376)</f>
        <v>0</v>
      </c>
      <c r="D426" s="462"/>
      <c r="E426" s="463">
        <f>ABS(E376)</f>
        <v>10968.293481194794</v>
      </c>
      <c r="F426" s="603">
        <f>F420</f>
        <v>13902.722982847774</v>
      </c>
      <c r="G426" s="417" t="str">
        <f>IF(E426=F426,"¡Crítico!",IF(I426=F426,"¡Crítico!"," "))</f>
        <v xml:space="preserve"> </v>
      </c>
      <c r="H426" s="421"/>
      <c r="I426" s="461">
        <f>ABS(I376)</f>
        <v>12671.695765116281</v>
      </c>
      <c r="J426" s="462"/>
      <c r="K426" s="463">
        <f>ABS(K376)</f>
        <v>13902.722982847774</v>
      </c>
      <c r="L426" s="603">
        <f>L420</f>
        <v>13902.722982847774</v>
      </c>
      <c r="M426" s="417" t="str">
        <f>IF(K426=L426,"¡Crítico!",IF(O426=L426,"¡Crítico!"," "))</f>
        <v>¡Crítico!</v>
      </c>
      <c r="N426" s="421"/>
      <c r="O426" s="461">
        <f>ABS(O376)</f>
        <v>9773.7250228770972</v>
      </c>
      <c r="P426" s="462"/>
      <c r="Q426" s="463">
        <f>ABS(Q376)</f>
        <v>9771.7230546454084</v>
      </c>
      <c r="R426" s="603">
        <f>R420</f>
        <v>13902.722982847774</v>
      </c>
      <c r="S426" s="417" t="str">
        <f>IF(Q426=R426,"¡Crítico!",IF(U426=R426,"¡Crítico!"," "))</f>
        <v xml:space="preserve"> </v>
      </c>
      <c r="T426" s="421"/>
      <c r="U426" s="461">
        <f>ABS(U376)</f>
        <v>1.7952580210694578</v>
      </c>
      <c r="V426" s="462"/>
      <c r="W426" s="463">
        <f>ABS(W376)</f>
        <v>0</v>
      </c>
      <c r="X426" s="603">
        <f>X420</f>
        <v>13902.722982847774</v>
      </c>
      <c r="Y426" s="417" t="str">
        <f>IF(W426=X426,"¡Crítico!",IF(AA426=X426,"¡Crítico!"," "))</f>
        <v xml:space="preserve"> </v>
      </c>
      <c r="Z426" s="421"/>
      <c r="AA426" s="461">
        <f>ABS(AA376)</f>
        <v>0</v>
      </c>
      <c r="AB426" s="462"/>
      <c r="AC426" s="463">
        <f>ABS(AC376)</f>
        <v>0</v>
      </c>
      <c r="AD426" s="603">
        <f>AD420</f>
        <v>13902.722982847774</v>
      </c>
      <c r="AE426" s="417" t="str">
        <f>IF(AC426=AD426,"¡Crítico!",IF(AG426=AD426,"¡Crítico!"," "))</f>
        <v xml:space="preserve"> </v>
      </c>
      <c r="AF426" s="421"/>
      <c r="AG426" s="461">
        <f>ABS(AG376)</f>
        <v>0</v>
      </c>
      <c r="AH426" s="462"/>
      <c r="AI426" s="463">
        <f>ABS(AI376)</f>
        <v>0</v>
      </c>
      <c r="AJ426" s="603">
        <f>AJ420</f>
        <v>13902.722982847774</v>
      </c>
      <c r="AK426" s="417" t="str">
        <f>IF(AI426=AJ426,"¡Crítico!",IF(AM426=AJ426,"¡Crítico!"," "))</f>
        <v xml:space="preserve"> </v>
      </c>
      <c r="AL426" s="421"/>
      <c r="AM426" s="461">
        <f>ABS(AM376)</f>
        <v>0</v>
      </c>
      <c r="AN426" s="462"/>
      <c r="AO426" s="463">
        <f>ABS(AO376)</f>
        <v>0</v>
      </c>
      <c r="AP426" s="603">
        <f>AP420</f>
        <v>13902.722982847774</v>
      </c>
      <c r="AQ426" s="417" t="str">
        <f>IF(AO426=AP426,"¡Crítico!",IF(AS426=AP426,"¡Crítico!"," "))</f>
        <v xml:space="preserve"> </v>
      </c>
      <c r="AR426" s="421"/>
      <c r="AS426" s="461">
        <f>ABS(AS376)</f>
        <v>0</v>
      </c>
      <c r="AT426" s="462"/>
      <c r="AU426" s="463">
        <f>ABS(AU376)</f>
        <v>0</v>
      </c>
      <c r="AV426" s="603">
        <f>AV420</f>
        <v>13902.722982847774</v>
      </c>
      <c r="AW426" s="417" t="str">
        <f>IF(AU426=AV426,"¡Crítico!",IF(AY426=AV426,"¡Crítico!"," "))</f>
        <v xml:space="preserve"> </v>
      </c>
      <c r="AX426" s="421"/>
      <c r="AY426" s="461">
        <f>ABS(AY376)</f>
        <v>0</v>
      </c>
      <c r="AZ426" s="462"/>
      <c r="BA426" s="463">
        <f>ABS(BA376)</f>
        <v>0</v>
      </c>
      <c r="BB426" s="603">
        <f>BB420</f>
        <v>13902.722982847774</v>
      </c>
      <c r="BC426" s="417" t="str">
        <f>IF(BA426=BB426,"¡Crítico!",IF(BE426=BB426,"¡Crítico!"," "))</f>
        <v xml:space="preserve"> </v>
      </c>
      <c r="BD426" s="421"/>
      <c r="BE426" s="461">
        <f>ABS(BE376)</f>
        <v>0</v>
      </c>
      <c r="BF426" s="462"/>
      <c r="BG426" s="463">
        <f>ABS(BG376)</f>
        <v>0</v>
      </c>
      <c r="BH426" s="603">
        <f>BH420</f>
        <v>13902.722982847774</v>
      </c>
      <c r="BI426" s="417" t="str">
        <f>IF(BG426=BH426,"¡Crítico!",IF(BK426=BH426,"¡Crítico!"," "))</f>
        <v xml:space="preserve"> </v>
      </c>
      <c r="BJ426" s="421"/>
      <c r="BK426" s="461">
        <f>ABS(BK376)</f>
        <v>0</v>
      </c>
      <c r="BL426" s="462"/>
      <c r="BM426" s="463">
        <f>ABS(BM376)</f>
        <v>0</v>
      </c>
      <c r="BN426" s="603">
        <f>BN420</f>
        <v>13902.722982847774</v>
      </c>
      <c r="BO426" s="417" t="str">
        <f>IF(BM426=BN426,"¡Crítico!",IF(BQ426=BN426,"¡Crítico!"," "))</f>
        <v xml:space="preserve"> </v>
      </c>
      <c r="BP426" s="421"/>
      <c r="BQ426" s="461">
        <f>ABS(BQ376)</f>
        <v>0</v>
      </c>
      <c r="BR426" s="462"/>
      <c r="BS426" s="463">
        <f>ABS(BS376)</f>
        <v>0</v>
      </c>
      <c r="BT426" s="603">
        <f>BT420</f>
        <v>13902.722982847774</v>
      </c>
      <c r="BU426" s="417" t="str">
        <f>IF(BS426=BT426,"¡Crítico!",IF(BW426=BT426,"¡Crítico!"," "))</f>
        <v xml:space="preserve"> </v>
      </c>
      <c r="BV426" s="421"/>
      <c r="BW426" s="461">
        <f>ABS(BW376)</f>
        <v>0</v>
      </c>
      <c r="BX426" s="462"/>
      <c r="BY426" s="463">
        <f>ABS(BY376)</f>
        <v>0</v>
      </c>
      <c r="BZ426" s="603">
        <f>BZ420</f>
        <v>13902.722982847774</v>
      </c>
      <c r="CA426" s="417" t="str">
        <f>IF(BY426=BZ426,"¡Crítico!",IF(CC426=BZ426,"¡Crítico!"," "))</f>
        <v xml:space="preserve"> </v>
      </c>
      <c r="CB426" s="421"/>
      <c r="CC426" s="461">
        <f>ABS(CC376)</f>
        <v>0</v>
      </c>
      <c r="CD426" s="462"/>
      <c r="CE426" s="463">
        <f>ABS(CE376)</f>
        <v>0</v>
      </c>
      <c r="CF426" s="603">
        <f>CF420</f>
        <v>13902.722982847774</v>
      </c>
      <c r="CG426" s="417" t="str">
        <f>IF(CE426=CF426,"¡Crítico!",IF(CI426=CF426,"¡Crítico!"," "))</f>
        <v xml:space="preserve"> </v>
      </c>
      <c r="CH426" s="421"/>
      <c r="CI426" s="461">
        <f>ABS(CI376)</f>
        <v>0</v>
      </c>
      <c r="CJ426" s="462"/>
      <c r="CK426" s="463">
        <f>ABS(CK376)</f>
        <v>0</v>
      </c>
      <c r="CL426" s="603"/>
      <c r="CM426" s="417"/>
      <c r="CN426" s="417"/>
      <c r="CO426" s="235"/>
    </row>
    <row r="427" ht="14.25" hidden="1">
      <c r="A427" s="546"/>
      <c r="B427" s="235">
        <f>MAX(D427:CK427)</f>
        <v>7033.2774811947947</v>
      </c>
      <c r="C427" s="464"/>
      <c r="D427" s="465">
        <f>ABS(D377)</f>
        <v>7033.2774811947947</v>
      </c>
      <c r="E427" s="466"/>
      <c r="F427" s="427"/>
      <c r="G427" s="423"/>
      <c r="H427" s="569"/>
      <c r="I427" s="464"/>
      <c r="J427" s="465">
        <f>ABS(J377)</f>
        <v>0.7041588761918296</v>
      </c>
      <c r="K427" s="466"/>
      <c r="L427" s="427"/>
      <c r="M427" s="423"/>
      <c r="N427" s="569"/>
      <c r="O427" s="464"/>
      <c r="P427" s="465">
        <f>ABS(P377)</f>
        <v>3.8836166348866978</v>
      </c>
      <c r="Q427" s="466"/>
      <c r="R427" s="427"/>
      <c r="S427" s="423"/>
      <c r="T427" s="569"/>
      <c r="U427" s="464"/>
      <c r="V427" s="465">
        <f>ABS(V377)</f>
        <v>1.7952580210690752</v>
      </c>
      <c r="W427" s="466"/>
      <c r="X427" s="427"/>
      <c r="Y427" s="423"/>
      <c r="Z427" s="569"/>
      <c r="AA427" s="464"/>
      <c r="AB427" s="465">
        <f>ABS(AB377)</f>
        <v>0</v>
      </c>
      <c r="AC427" s="466"/>
      <c r="AD427" s="427"/>
      <c r="AE427" s="423"/>
      <c r="AF427" s="569"/>
      <c r="AG427" s="464"/>
      <c r="AH427" s="465">
        <f>ABS(AH377)</f>
        <v>0</v>
      </c>
      <c r="AI427" s="466"/>
      <c r="AJ427" s="427"/>
      <c r="AK427" s="423"/>
      <c r="AL427" s="569"/>
      <c r="AM427" s="464"/>
      <c r="AN427" s="465">
        <f>ABS(AN377)</f>
        <v>0</v>
      </c>
      <c r="AO427" s="466"/>
      <c r="AP427" s="427"/>
      <c r="AQ427" s="423"/>
      <c r="AR427" s="569"/>
      <c r="AS427" s="464"/>
      <c r="AT427" s="465">
        <f>ABS(AT377)</f>
        <v>0</v>
      </c>
      <c r="AU427" s="466"/>
      <c r="AV427" s="427"/>
      <c r="AW427" s="423"/>
      <c r="AX427" s="569"/>
      <c r="AY427" s="464"/>
      <c r="AZ427" s="465">
        <f>ABS(AZ377)</f>
        <v>0</v>
      </c>
      <c r="BA427" s="466"/>
      <c r="BB427" s="427"/>
      <c r="BC427" s="423"/>
      <c r="BD427" s="569"/>
      <c r="BE427" s="464"/>
      <c r="BF427" s="465">
        <f>ABS(BF377)</f>
        <v>0</v>
      </c>
      <c r="BG427" s="466"/>
      <c r="BH427" s="427"/>
      <c r="BI427" s="423"/>
      <c r="BJ427" s="569"/>
      <c r="BK427" s="464"/>
      <c r="BL427" s="465">
        <f>ABS(BL377)</f>
        <v>0</v>
      </c>
      <c r="BM427" s="466"/>
      <c r="BN427" s="427"/>
      <c r="BO427" s="423"/>
      <c r="BP427" s="569"/>
      <c r="BQ427" s="464"/>
      <c r="BR427" s="465">
        <f>ABS(BR377)</f>
        <v>0</v>
      </c>
      <c r="BS427" s="466"/>
      <c r="BT427" s="427"/>
      <c r="BU427" s="423"/>
      <c r="BV427" s="569"/>
      <c r="BW427" s="464"/>
      <c r="BX427" s="465">
        <f>ABS(BX377)</f>
        <v>0</v>
      </c>
      <c r="BY427" s="466"/>
      <c r="BZ427" s="427"/>
      <c r="CA427" s="423"/>
      <c r="CB427" s="569"/>
      <c r="CC427" s="464"/>
      <c r="CD427" s="465">
        <f>ABS(CD377)</f>
        <v>0</v>
      </c>
      <c r="CE427" s="466"/>
      <c r="CF427" s="427"/>
      <c r="CG427" s="423"/>
      <c r="CH427" s="569"/>
      <c r="CI427" s="464"/>
      <c r="CJ427" s="465">
        <f>ABS(CJ377)</f>
        <v>0</v>
      </c>
      <c r="CK427" s="466"/>
      <c r="CL427" s="433"/>
      <c r="CM427" s="417"/>
      <c r="CN427" s="433"/>
      <c r="CO427" s="235"/>
    </row>
    <row r="428" ht="14.25" hidden="1">
      <c r="A428" s="546"/>
      <c r="B428" s="235"/>
      <c r="C428" s="604"/>
      <c r="D428" s="602">
        <f>D422</f>
        <v>7033.2774811947947</v>
      </c>
      <c r="E428" s="235"/>
      <c r="F428" s="417"/>
      <c r="G428" s="417"/>
      <c r="H428" s="417"/>
      <c r="I428" s="604"/>
      <c r="J428" s="602">
        <f>J422</f>
        <v>7033.2774811947947</v>
      </c>
      <c r="K428" s="235"/>
      <c r="L428" s="417"/>
      <c r="M428" s="417"/>
      <c r="N428" s="417"/>
      <c r="O428" s="604"/>
      <c r="P428" s="602">
        <f>P422</f>
        <v>7033.2774811947947</v>
      </c>
      <c r="Q428" s="235"/>
      <c r="R428" s="417"/>
      <c r="S428" s="417"/>
      <c r="T428" s="417"/>
      <c r="U428" s="604"/>
      <c r="V428" s="602">
        <f>V422</f>
        <v>7033.2774811947947</v>
      </c>
      <c r="W428" s="235"/>
      <c r="X428" s="417"/>
      <c r="Y428" s="417"/>
      <c r="Z428" s="417"/>
      <c r="AA428" s="604"/>
      <c r="AB428" s="602">
        <f>AB422</f>
        <v>7033.2774811947947</v>
      </c>
      <c r="AC428" s="235"/>
      <c r="AD428" s="417"/>
      <c r="AE428" s="417"/>
      <c r="AF428" s="417"/>
      <c r="AG428" s="604"/>
      <c r="AH428" s="602">
        <f>AH422</f>
        <v>7033.2774811947947</v>
      </c>
      <c r="AI428" s="235"/>
      <c r="AJ428" s="417"/>
      <c r="AK428" s="417"/>
      <c r="AL428" s="417"/>
      <c r="AM428" s="604"/>
      <c r="AN428" s="602">
        <f>AN422</f>
        <v>7033.2774811947947</v>
      </c>
      <c r="AO428" s="235"/>
      <c r="AP428" s="417"/>
      <c r="AQ428" s="417"/>
      <c r="AR428" s="417"/>
      <c r="AS428" s="604"/>
      <c r="AT428" s="602">
        <f>AT422</f>
        <v>7033.2774811947947</v>
      </c>
      <c r="AU428" s="235"/>
      <c r="AV428" s="417"/>
      <c r="AW428" s="417"/>
      <c r="AX428" s="417"/>
      <c r="AY428" s="604"/>
      <c r="AZ428" s="602">
        <f>AZ422</f>
        <v>7033.2774811947947</v>
      </c>
      <c r="BA428" s="235"/>
      <c r="BB428" s="417"/>
      <c r="BC428" s="417"/>
      <c r="BD428" s="417"/>
      <c r="BE428" s="604"/>
      <c r="BF428" s="602">
        <f>BF422</f>
        <v>7033.2774811947947</v>
      </c>
      <c r="BG428" s="235"/>
      <c r="BH428" s="417"/>
      <c r="BI428" s="417"/>
      <c r="BJ428" s="417"/>
      <c r="BK428" s="604"/>
      <c r="BL428" s="602">
        <f>BL422</f>
        <v>7033.2774811947947</v>
      </c>
      <c r="BM428" s="235"/>
      <c r="BN428" s="417"/>
      <c r="BO428" s="417"/>
      <c r="BP428" s="417"/>
      <c r="BQ428" s="604"/>
      <c r="BR428" s="602">
        <f>BR422</f>
        <v>7033.2774811947947</v>
      </c>
      <c r="BS428" s="235"/>
      <c r="BT428" s="417"/>
      <c r="BU428" s="417"/>
      <c r="BV428" s="417"/>
      <c r="BW428" s="604"/>
      <c r="BX428" s="602">
        <f>BX422</f>
        <v>7033.2774811947947</v>
      </c>
      <c r="BY428" s="235"/>
      <c r="BZ428" s="417"/>
      <c r="CA428" s="417"/>
      <c r="CB428" s="417"/>
      <c r="CC428" s="604"/>
      <c r="CD428" s="602">
        <f>CD422</f>
        <v>7033.2774811947947</v>
      </c>
      <c r="CE428" s="235"/>
      <c r="CF428" s="417"/>
      <c r="CG428" s="417"/>
      <c r="CH428" s="417"/>
      <c r="CI428" s="604"/>
      <c r="CJ428" s="602">
        <f>CJ422</f>
        <v>7033.2774811947947</v>
      </c>
      <c r="CK428" s="235"/>
      <c r="CL428" s="417"/>
      <c r="CM428" s="417"/>
      <c r="CN428" s="417"/>
    </row>
    <row r="429" ht="14.25" hidden="1">
      <c r="A429" s="235"/>
      <c r="B429" s="235"/>
      <c r="C429" s="417"/>
      <c r="D429" s="451" t="str">
        <f>IF(D427=D428,"¡Crítico!",IF(D431=D428,"¡Crítico!"," "))</f>
        <v>¡Crítico!</v>
      </c>
      <c r="E429" s="417"/>
      <c r="F429" s="546"/>
      <c r="G429" s="547"/>
      <c r="H429" s="433"/>
      <c r="I429" s="417"/>
      <c r="J429" s="451" t="str">
        <f>IF(J427=J428,"¡Crítico!",IF(J431=J428,"¡Crítico!"," "))</f>
        <v xml:space="preserve"> </v>
      </c>
      <c r="K429" s="417"/>
      <c r="L429" s="546"/>
      <c r="M429" s="547"/>
      <c r="N429" s="433"/>
      <c r="O429" s="417"/>
      <c r="P429" s="451" t="str">
        <f>IF(P427=P428,"¡Crítico!",IF(P431=P428,"¡Crítico!"," "))</f>
        <v xml:space="preserve"> </v>
      </c>
      <c r="Q429" s="417"/>
      <c r="R429" s="546"/>
      <c r="S429" s="547"/>
      <c r="T429" s="433"/>
      <c r="U429" s="417"/>
      <c r="V429" s="451" t="str">
        <f>IF(V427=V428,"¡Crítico!",IF(V431=V428,"¡Crítico!"," "))</f>
        <v xml:space="preserve"> </v>
      </c>
      <c r="W429" s="417"/>
      <c r="X429" s="546"/>
      <c r="Y429" s="547"/>
      <c r="Z429" s="433"/>
      <c r="AA429" s="417"/>
      <c r="AB429" s="451" t="str">
        <f>IF(AB427=AB428,"¡Crítico!",IF(AB431=AB428,"¡Crítico!"," "))</f>
        <v xml:space="preserve"> </v>
      </c>
      <c r="AC429" s="417"/>
      <c r="AD429" s="546"/>
      <c r="AE429" s="547"/>
      <c r="AF429" s="433"/>
      <c r="AG429" s="417"/>
      <c r="AH429" s="451" t="str">
        <f>IF(AH427=AH428,"¡Crítico!",IF(AH431=AH428,"¡Crítico!"," "))</f>
        <v xml:space="preserve"> </v>
      </c>
      <c r="AI429" s="417"/>
      <c r="AJ429" s="546"/>
      <c r="AK429" s="547"/>
      <c r="AL429" s="433"/>
      <c r="AM429" s="417"/>
      <c r="AN429" s="451" t="str">
        <f>IF(AN427=AN428,"¡Crítico!",IF(AN431=AN428,"¡Crítico!"," "))</f>
        <v xml:space="preserve"> </v>
      </c>
      <c r="AO429" s="417"/>
      <c r="AP429" s="546"/>
      <c r="AQ429" s="547"/>
      <c r="AR429" s="433"/>
      <c r="AS429" s="417"/>
      <c r="AT429" s="451" t="str">
        <f>IF(AT427=AT428,"¡Crítico!",IF(AT431=AT428,"¡Crítico!"," "))</f>
        <v xml:space="preserve"> </v>
      </c>
      <c r="AU429" s="417"/>
      <c r="AV429" s="546"/>
      <c r="AW429" s="547"/>
      <c r="AX429" s="433"/>
      <c r="AY429" s="417"/>
      <c r="AZ429" s="451" t="str">
        <f>IF(AZ427=AZ428,"¡Crítico!",IF(AZ431=AZ428,"¡Crítico!"," "))</f>
        <v xml:space="preserve"> </v>
      </c>
      <c r="BA429" s="417"/>
      <c r="BB429" s="546"/>
      <c r="BC429" s="547"/>
      <c r="BD429" s="433"/>
      <c r="BE429" s="417"/>
      <c r="BF429" s="451" t="str">
        <f>IF(BF427=BF428,"¡Crítico!",IF(BF431=BF428,"¡Crítico!"," "))</f>
        <v xml:space="preserve"> </v>
      </c>
      <c r="BG429" s="417"/>
      <c r="BH429" s="546"/>
      <c r="BI429" s="547"/>
      <c r="BJ429" s="433"/>
      <c r="BK429" s="417"/>
      <c r="BL429" s="451" t="str">
        <f>IF(BL427=BL428,"¡Crítico!",IF(BL431=BL428,"¡Crítico!"," "))</f>
        <v xml:space="preserve"> </v>
      </c>
      <c r="BM429" s="417"/>
      <c r="BN429" s="546"/>
      <c r="BO429" s="547"/>
      <c r="BP429" s="433"/>
      <c r="BQ429" s="417"/>
      <c r="BR429" s="451" t="str">
        <f>IF(BR427=BR428,"¡Crítico!",IF(BR431=BR428,"¡Crítico!"," "))</f>
        <v xml:space="preserve"> </v>
      </c>
      <c r="BS429" s="417"/>
      <c r="BT429" s="546"/>
      <c r="BU429" s="547"/>
      <c r="BV429" s="433"/>
      <c r="BW429" s="417"/>
      <c r="BX429" s="451" t="str">
        <f>IF(BX427=BX428,"¡Crítico!",IF(BX431=BX428,"¡Crítico!"," "))</f>
        <v xml:space="preserve"> </v>
      </c>
      <c r="BY429" s="417"/>
      <c r="BZ429" s="546"/>
      <c r="CA429" s="547"/>
      <c r="CB429" s="433"/>
      <c r="CC429" s="417"/>
      <c r="CD429" s="451" t="str">
        <f>IF(CD427=CD428,"¡Crítico!",IF(CD431=CD428,"¡Crítico!"," "))</f>
        <v xml:space="preserve"> </v>
      </c>
      <c r="CE429" s="417"/>
      <c r="CF429" s="546"/>
      <c r="CG429" s="547"/>
      <c r="CH429" s="433"/>
      <c r="CI429" s="417"/>
      <c r="CJ429" s="451" t="str">
        <f>IF(CJ427=CJ428,"¡Crítico!",IF(CJ431=CJ428,"¡Crítico!"," "))</f>
        <v xml:space="preserve"> </v>
      </c>
      <c r="CK429" s="417"/>
      <c r="CL429" s="546"/>
      <c r="CM429" s="547"/>
      <c r="CN429" s="433"/>
    </row>
    <row r="430" ht="14.25"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4.25" hidden="1">
      <c r="A431" s="235"/>
      <c r="B431" s="235">
        <f>MAX(D431:CK431)</f>
        <v>3516.6387405973974</v>
      </c>
      <c r="C431" s="412"/>
      <c r="D431" s="413">
        <f>ABS(D398)</f>
        <v>3516.6387405973974</v>
      </c>
      <c r="E431" s="414"/>
      <c r="F431" s="420"/>
      <c r="G431" s="417"/>
      <c r="H431" s="417"/>
      <c r="I431" s="412"/>
      <c r="J431" s="413">
        <f>ABS(J398)</f>
        <v>0.3520794380959148</v>
      </c>
      <c r="K431" s="414"/>
      <c r="L431" s="420"/>
      <c r="M431" s="417"/>
      <c r="N431" s="417"/>
      <c r="O431" s="412"/>
      <c r="P431" s="413">
        <f>ABS(P398)</f>
        <v>1.9418083174433489</v>
      </c>
      <c r="Q431" s="414"/>
      <c r="R431" s="420"/>
      <c r="S431" s="417"/>
      <c r="T431" s="417"/>
      <c r="U431" s="412"/>
      <c r="V431" s="413">
        <f>ABS(V398)</f>
        <v>0.89762901053453759</v>
      </c>
      <c r="W431" s="414"/>
      <c r="X431" s="420"/>
      <c r="Y431" s="417"/>
      <c r="Z431" s="417"/>
      <c r="AA431" s="412"/>
      <c r="AB431" s="413">
        <f>ABS(AB398)</f>
        <v>0</v>
      </c>
      <c r="AC431" s="414"/>
      <c r="AD431" s="420"/>
      <c r="AE431" s="417"/>
      <c r="AF431" s="417"/>
      <c r="AG431" s="412"/>
      <c r="AH431" s="413">
        <f>ABS(AH398)</f>
        <v>0</v>
      </c>
      <c r="AI431" s="414"/>
      <c r="AJ431" s="420"/>
      <c r="AK431" s="417"/>
      <c r="AL431" s="417"/>
      <c r="AM431" s="412"/>
      <c r="AN431" s="413">
        <f>ABS(AN398)</f>
        <v>0</v>
      </c>
      <c r="AO431" s="414"/>
      <c r="AP431" s="420"/>
      <c r="AQ431" s="417"/>
      <c r="AR431" s="417"/>
      <c r="AS431" s="412"/>
      <c r="AT431" s="413">
        <f>ABS(AT398)</f>
        <v>0</v>
      </c>
      <c r="AU431" s="414"/>
      <c r="AV431" s="420"/>
      <c r="AW431" s="417"/>
      <c r="AX431" s="417"/>
      <c r="AY431" s="412"/>
      <c r="AZ431" s="413">
        <f>ABS(AZ398)</f>
        <v>0</v>
      </c>
      <c r="BA431" s="414"/>
      <c r="BB431" s="420"/>
      <c r="BC431" s="417"/>
      <c r="BD431" s="417"/>
      <c r="BE431" s="412"/>
      <c r="BF431" s="413">
        <f>ABS(BF398)</f>
        <v>0</v>
      </c>
      <c r="BG431" s="414"/>
      <c r="BH431" s="420"/>
      <c r="BI431" s="417"/>
      <c r="BJ431" s="417"/>
      <c r="BK431" s="412"/>
      <c r="BL431" s="413">
        <f>ABS(BL398)</f>
        <v>0</v>
      </c>
      <c r="BM431" s="414"/>
      <c r="BN431" s="420"/>
      <c r="BO431" s="417"/>
      <c r="BP431" s="417"/>
      <c r="BQ431" s="412"/>
      <c r="BR431" s="413">
        <f>ABS(BR398)</f>
        <v>0</v>
      </c>
      <c r="BS431" s="414"/>
      <c r="BT431" s="420"/>
      <c r="BU431" s="417"/>
      <c r="BV431" s="417"/>
      <c r="BW431" s="412"/>
      <c r="BX431" s="413">
        <f>ABS(BX398)</f>
        <v>0</v>
      </c>
      <c r="BY431" s="414"/>
      <c r="BZ431" s="420"/>
      <c r="CA431" s="417"/>
      <c r="CB431" s="417"/>
      <c r="CC431" s="412"/>
      <c r="CD431" s="413">
        <f>ABS(CD398)</f>
        <v>0</v>
      </c>
      <c r="CE431" s="414"/>
      <c r="CF431" s="420"/>
      <c r="CG431" s="417"/>
      <c r="CH431" s="417"/>
      <c r="CI431" s="412"/>
      <c r="CJ431" s="413">
        <f>ABS(CJ398)</f>
        <v>0</v>
      </c>
      <c r="CK431" s="414"/>
      <c r="CL431" s="420"/>
      <c r="CM431" s="417"/>
      <c r="CN431" s="417"/>
    </row>
    <row r="432" ht="14.25"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4.25"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4.25" hidden="1"/>
    <row r="435" ht="14.25" hidden="1"/>
    <row r="436" ht="14.25" hidden="1"/>
    <row r="437" ht="14.25" hidden="1"/>
    <row r="438" ht="14.25" hidden="1"/>
    <row r="440">
      <c r="A440" s="294" t="s">
        <v>471</v>
      </c>
      <c r="B440" s="295"/>
      <c r="C440" s="295"/>
      <c r="D440" s="295"/>
      <c r="E440" s="295"/>
      <c r="F440" s="295"/>
      <c r="G440" s="295"/>
      <c r="H440" s="296"/>
      <c r="I440" s="2"/>
      <c r="J440" s="2"/>
      <c r="K440" s="2"/>
      <c r="L440" s="2"/>
      <c r="M440" s="252"/>
      <c r="N440" s="294" t="s">
        <v>467</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4.25">
      <c r="A441" s="302" t="s">
        <v>487</v>
      </c>
      <c r="B441" s="85">
        <v>200</v>
      </c>
      <c r="C441" s="94" t="s">
        <v>488</v>
      </c>
      <c r="D441" s="85">
        <f>B441*0.8*0.85</f>
        <v>136</v>
      </c>
      <c r="E441" s="2"/>
      <c r="F441" s="2"/>
      <c r="G441" s="94" t="s">
        <v>489</v>
      </c>
      <c r="H441" s="304">
        <f>J427/10000</f>
        <v>7.0415887619182957e-05</v>
      </c>
      <c r="I441" s="173" t="s">
        <v>529</v>
      </c>
      <c r="J441" s="85"/>
      <c r="K441" s="2"/>
      <c r="L441" s="2"/>
      <c r="M441" s="252"/>
      <c r="N441" s="302" t="s">
        <v>487</v>
      </c>
      <c r="O441" s="85">
        <v>200</v>
      </c>
      <c r="P441" s="94" t="s">
        <v>488</v>
      </c>
      <c r="Q441" s="85">
        <f>O441*0.8*0.85</f>
        <v>136</v>
      </c>
      <c r="R441" s="2"/>
      <c r="S441" s="2"/>
      <c r="T441" s="94" t="s">
        <v>489</v>
      </c>
      <c r="U441" s="187">
        <f>H441</f>
        <v>7.0415887619182957e-05</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4.25">
      <c r="A442" s="302" t="s">
        <v>502</v>
      </c>
      <c r="B442" s="85">
        <v>4200</v>
      </c>
      <c r="C442" s="94" t="s">
        <v>503</v>
      </c>
      <c r="D442" s="85">
        <f>0.75*(D441/B442)*(4800/(6000+B442))</f>
        <v>0.011428571428571429</v>
      </c>
      <c r="E442" s="2"/>
      <c r="F442" s="2"/>
      <c r="G442" s="2"/>
      <c r="H442" s="20">
        <f t="shared" ref="H442:H444" si="2088">AN455</f>
        <v>3.5955824969591954e-11</v>
      </c>
      <c r="I442" s="313">
        <v>5</v>
      </c>
      <c r="J442" s="254" t="s">
        <v>536</v>
      </c>
      <c r="K442" s="255" t="s">
        <v>537</v>
      </c>
      <c r="L442" s="254" t="s">
        <v>851</v>
      </c>
      <c r="M442" s="252"/>
      <c r="N442" s="302" t="s">
        <v>502</v>
      </c>
      <c r="O442" s="85">
        <v>4200</v>
      </c>
      <c r="P442" s="94" t="s">
        <v>503</v>
      </c>
      <c r="Q442" s="85">
        <f>0.75*(Q441/O442)*(4800/(6000+O442))</f>
        <v>0.011428571428571429</v>
      </c>
      <c r="R442" s="2"/>
      <c r="S442" s="2"/>
      <c r="T442" s="2"/>
      <c r="U442" s="20">
        <f t="shared" ref="U442:U444" si="2089">BA455</f>
        <v>3.5955824969591954e-11</v>
      </c>
      <c r="V442" s="313">
        <v>5</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0.0022213150075601146</v>
      </c>
      <c r="E443" s="2"/>
      <c r="F443" s="2"/>
      <c r="G443" s="2"/>
      <c r="H443" s="20">
        <f t="shared" si="2088"/>
        <v>3.5955824969591954e-11</v>
      </c>
      <c r="I443" s="2">
        <v>2</v>
      </c>
      <c r="J443" s="85" t="s">
        <v>547</v>
      </c>
      <c r="K443" s="85">
        <f>2.54*0.25</f>
        <v>0.63500000000000001</v>
      </c>
      <c r="L443" s="2">
        <f t="shared" ref="L443:L448" si="2090">3.1416*((K443/2)^2)</f>
        <v>0.31669291500000002</v>
      </c>
      <c r="M443" s="252"/>
      <c r="N443" s="302" t="s">
        <v>508</v>
      </c>
      <c r="O443" s="85">
        <v>0.80000000000000004</v>
      </c>
      <c r="P443" s="94" t="s">
        <v>509</v>
      </c>
      <c r="Q443" s="85">
        <f>0.8*(SQRT(Q441))/O442</f>
        <v>0.0022213150075601146</v>
      </c>
      <c r="R443" s="2"/>
      <c r="S443" s="2"/>
      <c r="T443" s="2"/>
      <c r="U443" s="20">
        <f t="shared" si="2089"/>
        <v>3.5955824969591954e-11</v>
      </c>
      <c r="V443" s="2">
        <v>2</v>
      </c>
      <c r="W443" s="85" t="s">
        <v>547</v>
      </c>
      <c r="X443" s="85">
        <f>2.54*0.25</f>
        <v>0.63500000000000001</v>
      </c>
      <c r="Y443" s="2">
        <f t="shared" ref="Y443:Y448" si="2091">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2092">D444*(1-(0.5*D444))</f>
        <v>0.29065743944636679</v>
      </c>
      <c r="F444" s="2"/>
      <c r="G444" s="94" t="s">
        <v>518</v>
      </c>
      <c r="H444" s="20">
        <f t="shared" si="2088"/>
        <v>3.5955824969591954e-11</v>
      </c>
      <c r="I444" s="2">
        <v>3</v>
      </c>
      <c r="J444" s="85" t="s">
        <v>559</v>
      </c>
      <c r="K444" s="85">
        <f>2.54*3/8</f>
        <v>0.95250000000000001</v>
      </c>
      <c r="L444" s="2">
        <f t="shared" si="2090"/>
        <v>0.71255905875000003</v>
      </c>
      <c r="M444" s="252"/>
      <c r="N444" s="302" t="s">
        <v>516</v>
      </c>
      <c r="O444" s="85">
        <v>2400</v>
      </c>
      <c r="P444" s="94" t="s">
        <v>517</v>
      </c>
      <c r="Q444" s="85">
        <f>Q442*O442/Q441</f>
        <v>0.35294117647058826</v>
      </c>
      <c r="R444" s="85">
        <f t="shared" ref="R444:R445" si="2093">Q444*(1-(0.5*Q444))</f>
        <v>0.29065743944636679</v>
      </c>
      <c r="S444" s="2"/>
      <c r="T444" s="94" t="s">
        <v>518</v>
      </c>
      <c r="U444" s="20">
        <f t="shared" si="2089"/>
        <v>3.5955824969591954e-11</v>
      </c>
      <c r="V444" s="2">
        <v>3</v>
      </c>
      <c r="W444" s="85" t="s">
        <v>559</v>
      </c>
      <c r="X444" s="85">
        <f>2.54*3/8</f>
        <v>0.95250000000000001</v>
      </c>
      <c r="Y444" s="2">
        <f t="shared" si="2091"/>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0.068599434057003542</v>
      </c>
      <c r="E445" s="85">
        <f t="shared" si="2092"/>
        <v>0.066246492880532956</v>
      </c>
      <c r="F445" s="2"/>
      <c r="G445" s="94" t="s">
        <v>527</v>
      </c>
      <c r="H445" s="20">
        <f>H444*D441/B442</f>
        <v>1.1642838561582156e-12</v>
      </c>
      <c r="I445" s="2">
        <v>4</v>
      </c>
      <c r="J445" s="85" t="s">
        <v>560</v>
      </c>
      <c r="K445" s="255">
        <f>K443*2</f>
        <v>1.27</v>
      </c>
      <c r="L445" s="2">
        <f t="shared" si="2090"/>
        <v>1.2667716600000001</v>
      </c>
      <c r="M445" s="252"/>
      <c r="N445" s="302"/>
      <c r="O445" s="85"/>
      <c r="P445" s="94" t="s">
        <v>526</v>
      </c>
      <c r="Q445" s="85">
        <f>Q443*O442/Q441</f>
        <v>0.068599434057003542</v>
      </c>
      <c r="R445" s="85">
        <f t="shared" si="2093"/>
        <v>0.066246492880532956</v>
      </c>
      <c r="S445" s="2"/>
      <c r="T445" s="94" t="s">
        <v>527</v>
      </c>
      <c r="U445" s="20">
        <f>U444*Q441/O442</f>
        <v>1.1642838561582156e-12</v>
      </c>
      <c r="V445" s="2">
        <v>4</v>
      </c>
      <c r="W445" s="85" t="s">
        <v>560</v>
      </c>
      <c r="X445" s="255">
        <f>X443*2</f>
        <v>1.27</v>
      </c>
      <c r="Y445" s="2">
        <f t="shared" si="2091"/>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f>L390</f>
        <v>20</v>
      </c>
      <c r="C446" s="94" t="s">
        <v>533</v>
      </c>
      <c r="D446" s="2">
        <f>SQRT((H441*10000)/(B443*D441*B447*E444))</f>
        <v>0.023593923343005908</v>
      </c>
      <c r="E446" s="2" t="str">
        <f>IF(D446&lt;B446,"pasa el peralte con ro max","no pasa el peralte")</f>
        <v xml:space="preserve">pasa el peralte con ro max</v>
      </c>
      <c r="F446" s="2"/>
      <c r="G446" s="94" t="s">
        <v>534</v>
      </c>
      <c r="H446" s="20">
        <f>IF(H445&lt;D443,D443*B446*B447,IF(H445&gt;D442,"peralte no pasa",H445*B447*B446))</f>
        <v>1.7770520060480917</v>
      </c>
      <c r="I446" s="2">
        <v>5</v>
      </c>
      <c r="J446" s="85" t="s">
        <v>570</v>
      </c>
      <c r="K446" s="85">
        <f>2.54*5/8</f>
        <v>1.5874999999999999</v>
      </c>
      <c r="L446" s="2">
        <f t="shared" si="2090"/>
        <v>1.9793307187499998</v>
      </c>
      <c r="M446" s="252"/>
      <c r="N446" s="302" t="s">
        <v>532</v>
      </c>
      <c r="O446" s="85">
        <f t="shared" ref="O446:O447" si="2094">B446</f>
        <v>20</v>
      </c>
      <c r="P446" s="94" t="s">
        <v>533</v>
      </c>
      <c r="Q446" s="2">
        <f>SQRT((U441)/(O443*Q441*O447*R444))</f>
        <v>0.00023593923343005909</v>
      </c>
      <c r="R446" s="2" t="str">
        <f>IF(Q446&lt;O446,"pasa el peralte con ro max","no pasa el peralte")</f>
        <v xml:space="preserve">pasa el peralte con ro max</v>
      </c>
      <c r="S446" s="2"/>
      <c r="T446" s="94" t="s">
        <v>534</v>
      </c>
      <c r="U446" s="20">
        <f>IF(U445&lt;Q443,Q443*O446*O447,IF(U445&gt;Q442,"peralte no pasa",U445*O447*O446))</f>
        <v>1.7770520060480917</v>
      </c>
      <c r="V446" s="2">
        <v>5</v>
      </c>
      <c r="W446" s="85" t="s">
        <v>570</v>
      </c>
      <c r="X446" s="85">
        <f>2.54*5/8</f>
        <v>1.5874999999999999</v>
      </c>
      <c r="Y446" s="2">
        <f t="shared" si="2091"/>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f>M387</f>
        <v>40</v>
      </c>
      <c r="C447" s="94" t="s">
        <v>545</v>
      </c>
      <c r="D447" s="2">
        <f>SQRT((H441*10000)/(B443*D441*B447*E445))</f>
        <v>0.049420762299510382</v>
      </c>
      <c r="E447" s="2" t="str">
        <f>IF(D447&lt;B446,"pasa el peralte con ro min","no pasa el peralte")</f>
        <v xml:space="preserve">pasa el peralte con ro min</v>
      </c>
      <c r="F447" s="2"/>
      <c r="G447" s="94" t="s">
        <v>546</v>
      </c>
      <c r="H447" s="187">
        <f>IF(I442=I443,L443,IF(I442=I444,L444,IF(I442=I445,L445,IF(I442=I446,L446,IF(I442=I447,L447,IF(I442=I448,L448,"escribe as"))))))</f>
        <v>1.9793307187499998</v>
      </c>
      <c r="I447" s="2">
        <v>6</v>
      </c>
      <c r="J447" s="85" t="s">
        <v>580</v>
      </c>
      <c r="K447" s="85">
        <f>2.54*0.75</f>
        <v>1.905</v>
      </c>
      <c r="L447" s="2">
        <f t="shared" si="2090"/>
        <v>2.8502362350000001</v>
      </c>
      <c r="M447" s="252"/>
      <c r="N447" s="302" t="s">
        <v>544</v>
      </c>
      <c r="O447" s="85">
        <f t="shared" si="2094"/>
        <v>40</v>
      </c>
      <c r="P447" s="94" t="s">
        <v>545</v>
      </c>
      <c r="Q447" s="2">
        <f>SQRT((U441)/(O443*Q441*O447*R445))</f>
        <v>0.00049420762299510384</v>
      </c>
      <c r="R447" s="2" t="str">
        <f>IF(Q447&lt;O446,"pasa el peralte con ro min","no pasa el peralte")</f>
        <v xml:space="preserve">pasa el peralte con ro min</v>
      </c>
      <c r="S447" s="2"/>
      <c r="T447" s="94" t="s">
        <v>546</v>
      </c>
      <c r="U447" s="187">
        <f>IF(V442=V443,Y443,IF(V442=V444,Y444,IF(V442=V445,Y445,IF(V442=V446,Y446,IF(V442=V447,Y447,IF(V442=V448,Y448,"escribe as"))))))</f>
        <v>1.9793307187499998</v>
      </c>
      <c r="V447" s="2">
        <v>6</v>
      </c>
      <c r="W447" s="85" t="s">
        <v>580</v>
      </c>
      <c r="X447" s="85">
        <f>2.54*0.75</f>
        <v>1.905</v>
      </c>
      <c r="Y447" s="2">
        <f t="shared" si="2091"/>
        <v>2.8502362350000001</v>
      </c>
      <c r="Z447" s="252"/>
      <c r="AA447" s="252"/>
      <c r="AB447" s="252"/>
      <c r="AC447" s="2">
        <f>H441/(0.9*D441*B447*B446*B446)</f>
        <v>3.5955824968945544e-11</v>
      </c>
      <c r="AD447" s="2">
        <f t="shared" ref="AD447:AD457" si="2095">AC447/(1-(0.5*AE447))</f>
        <v>3.6614893043732733e-11</v>
      </c>
      <c r="AE447" s="2">
        <v>0.035999999999999997</v>
      </c>
      <c r="AF447" s="2">
        <f>AC457</f>
        <v>3.5955824968945544e-11</v>
      </c>
      <c r="AG447" s="2">
        <f t="shared" ref="AG447:AG457" si="2096">AF447/(1-(0.5*AH447))</f>
        <v>3.5955824969591954e-11</v>
      </c>
      <c r="AH447" s="2">
        <f>AD457</f>
        <v>3.5955824969591954e-11</v>
      </c>
      <c r="AI447" s="2">
        <f>AF457</f>
        <v>3.5955824968945544e-11</v>
      </c>
      <c r="AJ447" s="2">
        <f t="shared" ref="AJ447:AJ457" si="2097">AI447/(1-(0.5*AK447))</f>
        <v>3.5955824969591954e-11</v>
      </c>
      <c r="AK447" s="2">
        <f>AG457</f>
        <v>3.5955824969591954e-11</v>
      </c>
      <c r="AL447" s="2">
        <f>AI457</f>
        <v>3.5955824968945544e-11</v>
      </c>
      <c r="AM447" s="2">
        <f t="shared" ref="AM447:AM457" si="2098">AL447/(1-(0.5*AN447))</f>
        <v>3.5955824969591954e-11</v>
      </c>
      <c r="AN447" s="2">
        <f>AJ457</f>
        <v>3.5955824969591954e-11</v>
      </c>
      <c r="AO447" s="2"/>
      <c r="AP447" s="2">
        <f>U441/(0.9*Q441*O447*O446*O446)</f>
        <v>3.5955824968945544e-11</v>
      </c>
      <c r="AQ447" s="2">
        <f t="shared" ref="AQ447:AQ457" si="2099">AP447/(1-(0.5*AR447))</f>
        <v>3.6614893043732733e-11</v>
      </c>
      <c r="AR447" s="2">
        <v>0.035999999999999997</v>
      </c>
      <c r="AS447" s="2">
        <f>AP457</f>
        <v>3.5955824968945544e-11</v>
      </c>
      <c r="AT447" s="2">
        <f t="shared" ref="AT447:AT457" si="2100">AS447/(1-(0.5*AU447))</f>
        <v>3.5955824969591954e-11</v>
      </c>
      <c r="AU447" s="2">
        <f>AQ457</f>
        <v>3.5955824969591954e-11</v>
      </c>
      <c r="AV447" s="2">
        <f>AS457</f>
        <v>3.5955824968945544e-11</v>
      </c>
      <c r="AW447" s="2">
        <f t="shared" ref="AW447:AW457" si="2101">AV447/(1-(0.5*AX447))</f>
        <v>3.5955824969591954e-11</v>
      </c>
      <c r="AX447" s="2">
        <f>AT457</f>
        <v>3.5955824969591954e-11</v>
      </c>
      <c r="AY447" s="2">
        <f>AV457</f>
        <v>3.5955824968945544e-11</v>
      </c>
      <c r="AZ447" s="2">
        <f t="shared" ref="AZ447:AZ457" si="2102">AY447/(1-(0.5*BA447))</f>
        <v>3.5955824969591954e-11</v>
      </c>
      <c r="BA447" s="2">
        <f>AW457</f>
        <v>3.5955824969591954e-11</v>
      </c>
    </row>
    <row r="448" ht="14.25">
      <c r="A448" s="316" t="s">
        <v>553</v>
      </c>
      <c r="B448" s="317">
        <f>H441</f>
        <v>7.0415887619182957e-05</v>
      </c>
      <c r="C448" s="318"/>
      <c r="D448" s="10"/>
      <c r="E448" s="10"/>
      <c r="F448" s="10"/>
      <c r="G448" s="318" t="s">
        <v>554</v>
      </c>
      <c r="H448" s="223">
        <f>ROUNDUP((H446/H447),0)</f>
        <v>1</v>
      </c>
      <c r="I448" s="2">
        <v>8</v>
      </c>
      <c r="J448" s="85" t="s">
        <v>586</v>
      </c>
      <c r="K448" s="85">
        <v>2.54</v>
      </c>
      <c r="L448" s="2">
        <f t="shared" si="2090"/>
        <v>5.0670866400000003</v>
      </c>
      <c r="M448" s="252"/>
      <c r="N448" s="316" t="s">
        <v>553</v>
      </c>
      <c r="O448" s="317">
        <f>H441</f>
        <v>7.0415887619182957e-05</v>
      </c>
      <c r="P448" s="318"/>
      <c r="Q448" s="10"/>
      <c r="R448" s="10"/>
      <c r="S448" s="10"/>
      <c r="T448" s="318" t="s">
        <v>554</v>
      </c>
      <c r="U448" s="223">
        <f>ROUNDUP((U446/U447),0)</f>
        <v>1</v>
      </c>
      <c r="V448" s="2">
        <v>8</v>
      </c>
      <c r="W448" s="85" t="s">
        <v>586</v>
      </c>
      <c r="X448" s="85">
        <v>2.54</v>
      </c>
      <c r="Y448" s="2">
        <f t="shared" si="2091"/>
        <v>5.0670866400000003</v>
      </c>
      <c r="Z448" s="252"/>
      <c r="AA448" s="252"/>
      <c r="AB448" s="252"/>
      <c r="AC448" s="2">
        <f t="shared" ref="AC448:AC457" si="2103">AC447</f>
        <v>3.5955824968945544e-11</v>
      </c>
      <c r="AD448" s="2">
        <f t="shared" si="2095"/>
        <v>3.5955824969603805e-11</v>
      </c>
      <c r="AE448" s="2">
        <f t="shared" ref="AE448:AE457" si="2104">AD447</f>
        <v>3.6614893043732733e-11</v>
      </c>
      <c r="AF448" s="2">
        <f t="shared" ref="AF448:AF457" si="2105">AF447</f>
        <v>3.5955824968945544e-11</v>
      </c>
      <c r="AG448" s="2">
        <f t="shared" si="2096"/>
        <v>3.5955824969591954e-11</v>
      </c>
      <c r="AH448" s="2">
        <f t="shared" ref="AH448:AH457" si="2106">AG447</f>
        <v>3.5955824969591954e-11</v>
      </c>
      <c r="AI448" s="2">
        <f t="shared" ref="AI448:AI457" si="2107">AI447</f>
        <v>3.5955824968945544e-11</v>
      </c>
      <c r="AJ448" s="2">
        <f t="shared" si="2097"/>
        <v>3.5955824969591954e-11</v>
      </c>
      <c r="AK448" s="2">
        <f t="shared" ref="AK448:AK457" si="2108">AJ447</f>
        <v>3.5955824969591954e-11</v>
      </c>
      <c r="AL448" s="2">
        <f t="shared" ref="AL448:AL457" si="2109">AL447</f>
        <v>3.5955824968945544e-11</v>
      </c>
      <c r="AM448" s="2">
        <f t="shared" si="2098"/>
        <v>3.5955824969591954e-11</v>
      </c>
      <c r="AN448" s="2">
        <f t="shared" ref="AN448:AN457" si="2110">AM447</f>
        <v>3.5955824969591954e-11</v>
      </c>
      <c r="AO448" s="2"/>
      <c r="AP448" s="2">
        <f t="shared" ref="AP448:AP457" si="2111">AP447</f>
        <v>3.5955824968945544e-11</v>
      </c>
      <c r="AQ448" s="2">
        <f t="shared" si="2099"/>
        <v>3.5955824969603805e-11</v>
      </c>
      <c r="AR448" s="2">
        <f t="shared" ref="AR448:AR457" si="2112">AQ447</f>
        <v>3.6614893043732733e-11</v>
      </c>
      <c r="AS448" s="2">
        <f t="shared" ref="AS448:AS457" si="2113">AS447</f>
        <v>3.5955824968945544e-11</v>
      </c>
      <c r="AT448" s="2">
        <f t="shared" si="2100"/>
        <v>3.5955824969591954e-11</v>
      </c>
      <c r="AU448" s="2">
        <f t="shared" ref="AU448:AU457" si="2114">AT447</f>
        <v>3.5955824969591954e-11</v>
      </c>
      <c r="AV448" s="2">
        <f t="shared" ref="AV448:AV457" si="2115">AV447</f>
        <v>3.5955824968945544e-11</v>
      </c>
      <c r="AW448" s="2">
        <f t="shared" si="2101"/>
        <v>3.5955824969591954e-11</v>
      </c>
      <c r="AX448" s="2">
        <f t="shared" ref="AX448:AX457" si="2116">AW447</f>
        <v>3.5955824969591954e-11</v>
      </c>
      <c r="AY448" s="2">
        <f t="shared" ref="AY448:AY457" si="2117">AY447</f>
        <v>3.5955824968945544e-11</v>
      </c>
      <c r="AZ448" s="2">
        <f t="shared" si="2102"/>
        <v>3.5955824969591954e-11</v>
      </c>
      <c r="BA448" s="2">
        <f t="shared" ref="BA448:BA457" si="2118">AZ447</f>
        <v>3.5955824969591954e-11</v>
      </c>
    </row>
    <row r="449">
      <c r="A449" s="94"/>
      <c r="B449" s="85"/>
      <c r="C449" s="94"/>
      <c r="D449" s="85"/>
      <c r="E449" s="2"/>
      <c r="F449" s="2"/>
      <c r="G449" s="94" t="s">
        <v>334</v>
      </c>
      <c r="H449" s="2">
        <f>(B447-20)/H448</f>
        <v>20</v>
      </c>
      <c r="I449" s="2"/>
      <c r="J449" s="2"/>
      <c r="K449" s="2"/>
      <c r="L449" s="2"/>
      <c r="M449" s="252"/>
      <c r="N449" s="94"/>
      <c r="O449" s="85"/>
      <c r="P449" s="94"/>
      <c r="Q449" s="85"/>
      <c r="R449" s="2"/>
      <c r="S449" s="2"/>
      <c r="T449" s="2"/>
      <c r="U449" s="2"/>
      <c r="V449" s="2"/>
      <c r="W449" s="2"/>
      <c r="X449" s="2"/>
      <c r="Y449" s="2"/>
      <c r="Z449" s="252"/>
      <c r="AA449" s="252"/>
      <c r="AB449" s="252"/>
      <c r="AC449" s="2">
        <f t="shared" si="2103"/>
        <v>3.5955824968945544e-11</v>
      </c>
      <c r="AD449" s="2">
        <f t="shared" si="2095"/>
        <v>3.5955824969591954e-11</v>
      </c>
      <c r="AE449" s="2">
        <f t="shared" si="2104"/>
        <v>3.5955824969603805e-11</v>
      </c>
      <c r="AF449" s="2">
        <f t="shared" si="2105"/>
        <v>3.5955824968945544e-11</v>
      </c>
      <c r="AG449" s="2">
        <f t="shared" si="2096"/>
        <v>3.5955824969591954e-11</v>
      </c>
      <c r="AH449" s="2">
        <f t="shared" si="2106"/>
        <v>3.5955824969591954e-11</v>
      </c>
      <c r="AI449" s="2">
        <f t="shared" si="2107"/>
        <v>3.5955824968945544e-11</v>
      </c>
      <c r="AJ449" s="2">
        <f t="shared" si="2097"/>
        <v>3.5955824969591954e-11</v>
      </c>
      <c r="AK449" s="2">
        <f t="shared" si="2108"/>
        <v>3.5955824969591954e-11</v>
      </c>
      <c r="AL449" s="2">
        <f t="shared" si="2109"/>
        <v>3.5955824968945544e-11</v>
      </c>
      <c r="AM449" s="2">
        <f t="shared" si="2098"/>
        <v>3.5955824969591954e-11</v>
      </c>
      <c r="AN449" s="2">
        <f t="shared" si="2110"/>
        <v>3.5955824969591954e-11</v>
      </c>
      <c r="AO449" s="2"/>
      <c r="AP449" s="2">
        <f t="shared" si="2111"/>
        <v>3.5955824968945544e-11</v>
      </c>
      <c r="AQ449" s="2">
        <f t="shared" si="2099"/>
        <v>3.5955824969591954e-11</v>
      </c>
      <c r="AR449" s="2">
        <f t="shared" si="2112"/>
        <v>3.5955824969603805e-11</v>
      </c>
      <c r="AS449" s="2">
        <f t="shared" si="2113"/>
        <v>3.5955824968945544e-11</v>
      </c>
      <c r="AT449" s="2">
        <f t="shared" si="2100"/>
        <v>3.5955824969591954e-11</v>
      </c>
      <c r="AU449" s="2">
        <f t="shared" si="2114"/>
        <v>3.5955824969591954e-11</v>
      </c>
      <c r="AV449" s="2">
        <f t="shared" si="2115"/>
        <v>3.5955824968945544e-11</v>
      </c>
      <c r="AW449" s="2">
        <f t="shared" si="2101"/>
        <v>3.5955824969591954e-11</v>
      </c>
      <c r="AX449" s="2">
        <f t="shared" si="2116"/>
        <v>3.5955824969591954e-11</v>
      </c>
      <c r="AY449" s="2">
        <f t="shared" si="2117"/>
        <v>3.5955824968945544e-11</v>
      </c>
      <c r="AZ449" s="2">
        <f t="shared" si="2102"/>
        <v>3.5955824969591954e-11</v>
      </c>
      <c r="BA449" s="2">
        <f t="shared" si="2118"/>
        <v>3.5955824969591954e-11</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f t="shared" si="2103"/>
        <v>3.5955824968945544e-11</v>
      </c>
      <c r="AD450" s="2">
        <f t="shared" si="2095"/>
        <v>3.5955824969591954e-11</v>
      </c>
      <c r="AE450" s="2">
        <f t="shared" si="2104"/>
        <v>3.5955824969591954e-11</v>
      </c>
      <c r="AF450" s="2">
        <f t="shared" si="2105"/>
        <v>3.5955824968945544e-11</v>
      </c>
      <c r="AG450" s="2">
        <f t="shared" si="2096"/>
        <v>3.5955824969591954e-11</v>
      </c>
      <c r="AH450" s="2">
        <f t="shared" si="2106"/>
        <v>3.5955824969591954e-11</v>
      </c>
      <c r="AI450" s="2">
        <f t="shared" si="2107"/>
        <v>3.5955824968945544e-11</v>
      </c>
      <c r="AJ450" s="2">
        <f t="shared" si="2097"/>
        <v>3.5955824969591954e-11</v>
      </c>
      <c r="AK450" s="2">
        <f t="shared" si="2108"/>
        <v>3.5955824969591954e-11</v>
      </c>
      <c r="AL450" s="2">
        <f t="shared" si="2109"/>
        <v>3.5955824968945544e-11</v>
      </c>
      <c r="AM450" s="2">
        <f t="shared" si="2098"/>
        <v>3.5955824969591954e-11</v>
      </c>
      <c r="AN450" s="2">
        <f t="shared" si="2110"/>
        <v>3.5955824969591954e-11</v>
      </c>
      <c r="AO450" s="2"/>
      <c r="AP450" s="2">
        <f t="shared" si="2111"/>
        <v>3.5955824968945544e-11</v>
      </c>
      <c r="AQ450" s="2">
        <f t="shared" si="2099"/>
        <v>3.5955824969591954e-11</v>
      </c>
      <c r="AR450" s="2">
        <f t="shared" si="2112"/>
        <v>3.5955824969591954e-11</v>
      </c>
      <c r="AS450" s="2">
        <f t="shared" si="2113"/>
        <v>3.5955824968945544e-11</v>
      </c>
      <c r="AT450" s="2">
        <f t="shared" si="2100"/>
        <v>3.5955824969591954e-11</v>
      </c>
      <c r="AU450" s="2">
        <f t="shared" si="2114"/>
        <v>3.5955824969591954e-11</v>
      </c>
      <c r="AV450" s="2">
        <f t="shared" si="2115"/>
        <v>3.5955824968945544e-11</v>
      </c>
      <c r="AW450" s="2">
        <f t="shared" si="2101"/>
        <v>3.5955824969591954e-11</v>
      </c>
      <c r="AX450" s="2">
        <f t="shared" si="2116"/>
        <v>3.5955824969591954e-11</v>
      </c>
      <c r="AY450" s="2">
        <f t="shared" si="2117"/>
        <v>3.5955824968945544e-11</v>
      </c>
      <c r="AZ450" s="2">
        <f t="shared" si="2102"/>
        <v>3.5955824969591954e-11</v>
      </c>
      <c r="BA450" s="2">
        <f t="shared" si="2118"/>
        <v>3.5955824969591954e-11</v>
      </c>
    </row>
    <row r="451" ht="14.25">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f t="shared" si="2103"/>
        <v>3.5955824968945544e-11</v>
      </c>
      <c r="AD451" s="2">
        <f t="shared" si="2095"/>
        <v>3.5955824969591954e-11</v>
      </c>
      <c r="AE451" s="2">
        <f t="shared" si="2104"/>
        <v>3.5955824969591954e-11</v>
      </c>
      <c r="AF451" s="2">
        <f t="shared" si="2105"/>
        <v>3.5955824968945544e-11</v>
      </c>
      <c r="AG451" s="2">
        <f t="shared" si="2096"/>
        <v>3.5955824969591954e-11</v>
      </c>
      <c r="AH451" s="2">
        <f t="shared" si="2106"/>
        <v>3.5955824969591954e-11</v>
      </c>
      <c r="AI451" s="2">
        <f t="shared" si="2107"/>
        <v>3.5955824968945544e-11</v>
      </c>
      <c r="AJ451" s="2">
        <f t="shared" si="2097"/>
        <v>3.5955824969591954e-11</v>
      </c>
      <c r="AK451" s="2">
        <f t="shared" si="2108"/>
        <v>3.5955824969591954e-11</v>
      </c>
      <c r="AL451" s="2">
        <f t="shared" si="2109"/>
        <v>3.5955824968945544e-11</v>
      </c>
      <c r="AM451" s="2">
        <f t="shared" si="2098"/>
        <v>3.5955824969591954e-11</v>
      </c>
      <c r="AN451" s="2">
        <f t="shared" si="2110"/>
        <v>3.5955824969591954e-11</v>
      </c>
      <c r="AO451" s="2"/>
      <c r="AP451" s="2">
        <f t="shared" si="2111"/>
        <v>3.5955824968945544e-11</v>
      </c>
      <c r="AQ451" s="2">
        <f t="shared" si="2099"/>
        <v>3.5955824969591954e-11</v>
      </c>
      <c r="AR451" s="2">
        <f t="shared" si="2112"/>
        <v>3.5955824969591954e-11</v>
      </c>
      <c r="AS451" s="2">
        <f t="shared" si="2113"/>
        <v>3.5955824968945544e-11</v>
      </c>
      <c r="AT451" s="2">
        <f t="shared" si="2100"/>
        <v>3.5955824969591954e-11</v>
      </c>
      <c r="AU451" s="2">
        <f t="shared" si="2114"/>
        <v>3.5955824969591954e-11</v>
      </c>
      <c r="AV451" s="2">
        <f t="shared" si="2115"/>
        <v>3.5955824968945544e-11</v>
      </c>
      <c r="AW451" s="2">
        <f t="shared" si="2101"/>
        <v>3.5955824969591954e-11</v>
      </c>
      <c r="AX451" s="2">
        <f t="shared" si="2116"/>
        <v>3.5955824969591954e-11</v>
      </c>
      <c r="AY451" s="2">
        <f t="shared" si="2117"/>
        <v>3.5955824968945544e-11</v>
      </c>
      <c r="AZ451" s="2">
        <f t="shared" si="2102"/>
        <v>3.5955824969591954e-11</v>
      </c>
      <c r="BA451" s="2">
        <f t="shared" si="2118"/>
        <v>3.5955824969591954e-11</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f t="shared" si="2103"/>
        <v>3.5955824968945544e-11</v>
      </c>
      <c r="AD452" s="2">
        <f t="shared" si="2095"/>
        <v>3.5955824969591954e-11</v>
      </c>
      <c r="AE452" s="2">
        <f t="shared" si="2104"/>
        <v>3.5955824969591954e-11</v>
      </c>
      <c r="AF452" s="2">
        <f t="shared" si="2105"/>
        <v>3.5955824968945544e-11</v>
      </c>
      <c r="AG452" s="2">
        <f t="shared" si="2096"/>
        <v>3.5955824969591954e-11</v>
      </c>
      <c r="AH452" s="2">
        <f t="shared" si="2106"/>
        <v>3.5955824969591954e-11</v>
      </c>
      <c r="AI452" s="2">
        <f t="shared" si="2107"/>
        <v>3.5955824968945544e-11</v>
      </c>
      <c r="AJ452" s="2">
        <f t="shared" si="2097"/>
        <v>3.5955824969591954e-11</v>
      </c>
      <c r="AK452" s="2">
        <f t="shared" si="2108"/>
        <v>3.5955824969591954e-11</v>
      </c>
      <c r="AL452" s="2">
        <f t="shared" si="2109"/>
        <v>3.5955824968945544e-11</v>
      </c>
      <c r="AM452" s="2">
        <f t="shared" si="2098"/>
        <v>3.5955824969591954e-11</v>
      </c>
      <c r="AN452" s="2">
        <f t="shared" si="2110"/>
        <v>3.5955824969591954e-11</v>
      </c>
      <c r="AO452" s="2"/>
      <c r="AP452" s="2">
        <f t="shared" si="2111"/>
        <v>3.5955824968945544e-11</v>
      </c>
      <c r="AQ452" s="2">
        <f t="shared" si="2099"/>
        <v>3.5955824969591954e-11</v>
      </c>
      <c r="AR452" s="2">
        <f t="shared" si="2112"/>
        <v>3.5955824969591954e-11</v>
      </c>
      <c r="AS452" s="2">
        <f t="shared" si="2113"/>
        <v>3.5955824968945544e-11</v>
      </c>
      <c r="AT452" s="2">
        <f t="shared" si="2100"/>
        <v>3.5955824969591954e-11</v>
      </c>
      <c r="AU452" s="2">
        <f t="shared" si="2114"/>
        <v>3.5955824969591954e-11</v>
      </c>
      <c r="AV452" s="2">
        <f t="shared" si="2115"/>
        <v>3.5955824968945544e-11</v>
      </c>
      <c r="AW452" s="2">
        <f t="shared" si="2101"/>
        <v>3.5955824969591954e-11</v>
      </c>
      <c r="AX452" s="2">
        <f t="shared" si="2116"/>
        <v>3.5955824969591954e-11</v>
      </c>
      <c r="AY452" s="2">
        <f t="shared" si="2117"/>
        <v>3.5955824968945544e-11</v>
      </c>
      <c r="AZ452" s="2">
        <f t="shared" si="2102"/>
        <v>3.5955824969591954e-11</v>
      </c>
      <c r="BA452" s="2">
        <f t="shared" si="2118"/>
        <v>3.5955824969591954e-11</v>
      </c>
    </row>
    <row r="453">
      <c r="A453" s="302" t="s">
        <v>487</v>
      </c>
      <c r="B453" s="85">
        <f t="shared" ref="B453:B459" si="2119">B441</f>
        <v>200</v>
      </c>
      <c r="C453" s="94" t="s">
        <v>853</v>
      </c>
      <c r="D453" s="85">
        <f>0.45*B453</f>
        <v>90</v>
      </c>
      <c r="E453" s="94" t="s">
        <v>854</v>
      </c>
      <c r="F453" s="2">
        <v>0.002</v>
      </c>
      <c r="G453" s="94"/>
      <c r="H453" s="187"/>
      <c r="I453" s="2"/>
      <c r="J453" s="252"/>
      <c r="K453" s="252"/>
      <c r="L453" s="252"/>
      <c r="M453" s="252"/>
      <c r="N453" s="302" t="s">
        <v>487</v>
      </c>
      <c r="O453" s="85">
        <f t="shared" ref="O453:O459" si="2120">B453</f>
        <v>200</v>
      </c>
      <c r="P453" s="94" t="s">
        <v>853</v>
      </c>
      <c r="Q453" s="85">
        <f>0.45*O453</f>
        <v>90</v>
      </c>
      <c r="R453" s="94" t="s">
        <v>854</v>
      </c>
      <c r="S453" s="2">
        <v>0.002</v>
      </c>
      <c r="T453" s="94"/>
      <c r="U453" s="187"/>
      <c r="V453" s="2"/>
      <c r="W453" s="2"/>
      <c r="X453" s="2"/>
      <c r="Y453" s="2"/>
      <c r="Z453" s="252"/>
      <c r="AA453" s="252"/>
      <c r="AB453" s="252"/>
      <c r="AC453" s="2">
        <f t="shared" si="2103"/>
        <v>3.5955824968945544e-11</v>
      </c>
      <c r="AD453" s="2">
        <f t="shared" si="2095"/>
        <v>3.5955824969591954e-11</v>
      </c>
      <c r="AE453" s="2">
        <f t="shared" si="2104"/>
        <v>3.5955824969591954e-11</v>
      </c>
      <c r="AF453" s="2">
        <f t="shared" si="2105"/>
        <v>3.5955824968945544e-11</v>
      </c>
      <c r="AG453" s="2">
        <f t="shared" si="2096"/>
        <v>3.5955824969591954e-11</v>
      </c>
      <c r="AH453" s="2">
        <f t="shared" si="2106"/>
        <v>3.5955824969591954e-11</v>
      </c>
      <c r="AI453" s="2">
        <f t="shared" si="2107"/>
        <v>3.5955824968945544e-11</v>
      </c>
      <c r="AJ453" s="2">
        <f t="shared" si="2097"/>
        <v>3.5955824969591954e-11</v>
      </c>
      <c r="AK453" s="2">
        <f t="shared" si="2108"/>
        <v>3.5955824969591954e-11</v>
      </c>
      <c r="AL453" s="2">
        <f t="shared" si="2109"/>
        <v>3.5955824968945544e-11</v>
      </c>
      <c r="AM453" s="2">
        <f t="shared" si="2098"/>
        <v>3.5955824969591954e-11</v>
      </c>
      <c r="AN453" s="2">
        <f t="shared" si="2110"/>
        <v>3.5955824969591954e-11</v>
      </c>
      <c r="AO453" s="2"/>
      <c r="AP453" s="2">
        <f t="shared" si="2111"/>
        <v>3.5955824968945544e-11</v>
      </c>
      <c r="AQ453" s="2">
        <f t="shared" si="2099"/>
        <v>3.5955824969591954e-11</v>
      </c>
      <c r="AR453" s="2">
        <f t="shared" si="2112"/>
        <v>3.5955824969591954e-11</v>
      </c>
      <c r="AS453" s="2">
        <f t="shared" si="2113"/>
        <v>3.5955824968945544e-11</v>
      </c>
      <c r="AT453" s="2">
        <f t="shared" si="2100"/>
        <v>3.5955824969591954e-11</v>
      </c>
      <c r="AU453" s="2">
        <f t="shared" si="2114"/>
        <v>3.5955824969591954e-11</v>
      </c>
      <c r="AV453" s="2">
        <f t="shared" si="2115"/>
        <v>3.5955824968945544e-11</v>
      </c>
      <c r="AW453" s="2">
        <f t="shared" si="2101"/>
        <v>3.5955824969591954e-11</v>
      </c>
      <c r="AX453" s="2">
        <f t="shared" si="2116"/>
        <v>3.5955824969591954e-11</v>
      </c>
      <c r="AY453" s="2">
        <f t="shared" si="2117"/>
        <v>3.5955824968945544e-11</v>
      </c>
      <c r="AZ453" s="2">
        <f t="shared" si="2102"/>
        <v>3.5955824969591954e-11</v>
      </c>
      <c r="BA453" s="2">
        <f t="shared" si="2118"/>
        <v>3.5955824969591954e-11</v>
      </c>
    </row>
    <row r="454">
      <c r="A454" s="302" t="s">
        <v>502</v>
      </c>
      <c r="B454" s="85">
        <f t="shared" si="2119"/>
        <v>4200</v>
      </c>
      <c r="C454" s="94" t="s">
        <v>855</v>
      </c>
      <c r="D454" s="85">
        <f>B454*0.5</f>
        <v>2100</v>
      </c>
      <c r="E454" s="94" t="s">
        <v>856</v>
      </c>
      <c r="F454" s="85">
        <f>D453*D457/(2*D454)</f>
        <v>0.0068654646324549234</v>
      </c>
      <c r="G454" s="94"/>
      <c r="H454" s="187"/>
      <c r="I454" s="2"/>
      <c r="J454" s="252"/>
      <c r="K454" s="252"/>
      <c r="L454" s="252"/>
      <c r="M454" s="252"/>
      <c r="N454" s="302" t="s">
        <v>502</v>
      </c>
      <c r="O454" s="85">
        <f t="shared" si="2120"/>
        <v>4200</v>
      </c>
      <c r="P454" s="94" t="s">
        <v>855</v>
      </c>
      <c r="Q454" s="85">
        <f>O454*0.5</f>
        <v>2100</v>
      </c>
      <c r="R454" s="94" t="s">
        <v>856</v>
      </c>
      <c r="S454" s="85">
        <f>Q453*Q457/(2*Q454)</f>
        <v>0.0068654646324549234</v>
      </c>
      <c r="T454" s="94"/>
      <c r="U454" s="187"/>
      <c r="V454" s="2"/>
      <c r="W454" s="2"/>
      <c r="X454" s="2"/>
      <c r="Y454" s="2"/>
      <c r="Z454" s="252"/>
      <c r="AA454" s="252"/>
      <c r="AB454" s="252"/>
      <c r="AC454" s="2">
        <f t="shared" si="2103"/>
        <v>3.5955824968945544e-11</v>
      </c>
      <c r="AD454" s="2">
        <f t="shared" si="2095"/>
        <v>3.5955824969591954e-11</v>
      </c>
      <c r="AE454" s="2">
        <f t="shared" si="2104"/>
        <v>3.5955824969591954e-11</v>
      </c>
      <c r="AF454" s="2">
        <f t="shared" si="2105"/>
        <v>3.5955824968945544e-11</v>
      </c>
      <c r="AG454" s="2">
        <f t="shared" si="2096"/>
        <v>3.5955824969591954e-11</v>
      </c>
      <c r="AH454" s="2">
        <f t="shared" si="2106"/>
        <v>3.5955824969591954e-11</v>
      </c>
      <c r="AI454" s="2">
        <f t="shared" si="2107"/>
        <v>3.5955824968945544e-11</v>
      </c>
      <c r="AJ454" s="2">
        <f t="shared" si="2097"/>
        <v>3.5955824969591954e-11</v>
      </c>
      <c r="AK454" s="2">
        <f t="shared" si="2108"/>
        <v>3.5955824969591954e-11</v>
      </c>
      <c r="AL454" s="2">
        <f t="shared" si="2109"/>
        <v>3.5955824968945544e-11</v>
      </c>
      <c r="AM454" s="2">
        <f t="shared" si="2098"/>
        <v>3.5955824969591954e-11</v>
      </c>
      <c r="AN454" s="2">
        <f t="shared" si="2110"/>
        <v>3.5955824969591954e-11</v>
      </c>
      <c r="AO454" s="2"/>
      <c r="AP454" s="2">
        <f t="shared" si="2111"/>
        <v>3.5955824968945544e-11</v>
      </c>
      <c r="AQ454" s="2">
        <f t="shared" si="2099"/>
        <v>3.5955824969591954e-11</v>
      </c>
      <c r="AR454" s="2">
        <f t="shared" si="2112"/>
        <v>3.5955824969591954e-11</v>
      </c>
      <c r="AS454" s="2">
        <f t="shared" si="2113"/>
        <v>3.5955824968945544e-11</v>
      </c>
      <c r="AT454" s="2">
        <f t="shared" si="2100"/>
        <v>3.5955824969591954e-11</v>
      </c>
      <c r="AU454" s="2">
        <f t="shared" si="2114"/>
        <v>3.5955824969591954e-11</v>
      </c>
      <c r="AV454" s="2">
        <f t="shared" si="2115"/>
        <v>3.5955824968945544e-11</v>
      </c>
      <c r="AW454" s="2">
        <f t="shared" si="2101"/>
        <v>3.5955824969591954e-11</v>
      </c>
      <c r="AX454" s="2">
        <f t="shared" si="2116"/>
        <v>3.5955824969591954e-11</v>
      </c>
      <c r="AY454" s="2">
        <f t="shared" si="2117"/>
        <v>3.5955824968945544e-11</v>
      </c>
      <c r="AZ454" s="2">
        <f t="shared" si="2102"/>
        <v>3.5955824969591954e-11</v>
      </c>
      <c r="BA454" s="2">
        <f t="shared" si="2118"/>
        <v>3.5955824969591954e-11</v>
      </c>
    </row>
    <row r="455">
      <c r="A455" s="302" t="s">
        <v>857</v>
      </c>
      <c r="B455" s="85">
        <v>2000000</v>
      </c>
      <c r="C455" s="94" t="s">
        <v>858</v>
      </c>
      <c r="D455" s="305">
        <f>14000*SQRT(B453)</f>
        <v>197989.89873223333</v>
      </c>
      <c r="E455" s="85" t="s">
        <v>534</v>
      </c>
      <c r="F455" s="252">
        <f>IF(D460&lt;=F453,F453*B458*B459,IF(D460&lt;=F454,D459,"peralte no pasa"))</f>
        <v>1.6000000000000001</v>
      </c>
      <c r="G455" s="94"/>
      <c r="H455" s="20"/>
      <c r="I455" s="2"/>
      <c r="J455" s="252"/>
      <c r="K455" s="252"/>
      <c r="L455" s="252"/>
      <c r="M455" s="252"/>
      <c r="N455" s="302" t="s">
        <v>857</v>
      </c>
      <c r="O455" s="85">
        <f t="shared" si="2120"/>
        <v>2000000</v>
      </c>
      <c r="P455" s="94" t="s">
        <v>858</v>
      </c>
      <c r="Q455" s="305">
        <f>14000*SQRT(O453)</f>
        <v>197989.89873223333</v>
      </c>
      <c r="R455" s="85" t="s">
        <v>534</v>
      </c>
      <c r="S455" s="252">
        <f>IF(Q460&lt;=S453,S453*O458*O459,IF(Q460&lt;=S454,Q459,"peralte no pasa"))</f>
        <v>1.6000000000000001</v>
      </c>
      <c r="T455" s="94"/>
      <c r="U455" s="20"/>
      <c r="V455" s="2"/>
      <c r="W455" s="2"/>
      <c r="X455" s="2"/>
      <c r="Y455" s="2"/>
      <c r="Z455" s="252"/>
      <c r="AA455" s="252"/>
      <c r="AB455" s="252"/>
      <c r="AC455" s="2">
        <f t="shared" si="2103"/>
        <v>3.5955824968945544e-11</v>
      </c>
      <c r="AD455" s="2">
        <f t="shared" si="2095"/>
        <v>3.5955824969591954e-11</v>
      </c>
      <c r="AE455" s="2">
        <f t="shared" si="2104"/>
        <v>3.5955824969591954e-11</v>
      </c>
      <c r="AF455" s="2">
        <f t="shared" si="2105"/>
        <v>3.5955824968945544e-11</v>
      </c>
      <c r="AG455" s="2">
        <f t="shared" si="2096"/>
        <v>3.5955824969591954e-11</v>
      </c>
      <c r="AH455" s="2">
        <f t="shared" si="2106"/>
        <v>3.5955824969591954e-11</v>
      </c>
      <c r="AI455" s="2">
        <f t="shared" si="2107"/>
        <v>3.5955824968945544e-11</v>
      </c>
      <c r="AJ455" s="2">
        <f t="shared" si="2097"/>
        <v>3.5955824969591954e-11</v>
      </c>
      <c r="AK455" s="2">
        <f t="shared" si="2108"/>
        <v>3.5955824969591954e-11</v>
      </c>
      <c r="AL455" s="2">
        <f t="shared" si="2109"/>
        <v>3.5955824968945544e-11</v>
      </c>
      <c r="AM455" s="2">
        <f t="shared" si="2098"/>
        <v>3.5955824969591954e-11</v>
      </c>
      <c r="AN455" s="2">
        <f t="shared" si="2110"/>
        <v>3.5955824969591954e-11</v>
      </c>
      <c r="AO455" s="2"/>
      <c r="AP455" s="2">
        <f t="shared" si="2111"/>
        <v>3.5955824968945544e-11</v>
      </c>
      <c r="AQ455" s="2">
        <f t="shared" si="2099"/>
        <v>3.5955824969591954e-11</v>
      </c>
      <c r="AR455" s="2">
        <f t="shared" si="2112"/>
        <v>3.5955824969591954e-11</v>
      </c>
      <c r="AS455" s="2">
        <f t="shared" si="2113"/>
        <v>3.5955824968945544e-11</v>
      </c>
      <c r="AT455" s="2">
        <f t="shared" si="2100"/>
        <v>3.5955824969591954e-11</v>
      </c>
      <c r="AU455" s="2">
        <f t="shared" si="2114"/>
        <v>3.5955824969591954e-11</v>
      </c>
      <c r="AV455" s="2">
        <f t="shared" si="2115"/>
        <v>3.5955824968945544e-11</v>
      </c>
      <c r="AW455" s="2">
        <f t="shared" si="2101"/>
        <v>3.5955824969591954e-11</v>
      </c>
      <c r="AX455" s="2">
        <f t="shared" si="2116"/>
        <v>3.5955824969591954e-11</v>
      </c>
      <c r="AY455" s="2">
        <f t="shared" si="2117"/>
        <v>3.5955824968945544e-11</v>
      </c>
      <c r="AZ455" s="2">
        <f t="shared" si="2102"/>
        <v>3.5955824969591954e-11</v>
      </c>
      <c r="BA455" s="2">
        <f t="shared" si="2118"/>
        <v>3.5955824969591954e-11</v>
      </c>
    </row>
    <row r="456">
      <c r="A456" s="302" t="s">
        <v>516</v>
      </c>
      <c r="B456" s="85">
        <f t="shared" si="2119"/>
        <v>2400</v>
      </c>
      <c r="C456" s="94" t="s">
        <v>859</v>
      </c>
      <c r="D456" s="305">
        <f>ROUNDUP((B455/D455),0)</f>
        <v>11</v>
      </c>
      <c r="E456" s="85" t="s">
        <v>546</v>
      </c>
      <c r="F456" s="252">
        <f>H447</f>
        <v>1.9793307187499998</v>
      </c>
      <c r="G456" s="94"/>
      <c r="H456" s="20"/>
      <c r="I456" s="2"/>
      <c r="J456" s="252"/>
      <c r="K456" s="252"/>
      <c r="L456" s="252"/>
      <c r="M456" s="252"/>
      <c r="N456" s="302" t="s">
        <v>516</v>
      </c>
      <c r="O456" s="85">
        <f t="shared" si="2120"/>
        <v>2400</v>
      </c>
      <c r="P456" s="94" t="s">
        <v>859</v>
      </c>
      <c r="Q456" s="305">
        <f>ROUNDUP((O455/Q455),0)</f>
        <v>11</v>
      </c>
      <c r="R456" s="85" t="s">
        <v>546</v>
      </c>
      <c r="S456" s="252">
        <f>U447</f>
        <v>1.9793307187499998</v>
      </c>
      <c r="T456" s="94"/>
      <c r="U456" s="20"/>
      <c r="V456" s="2"/>
      <c r="W456" s="2"/>
      <c r="X456" s="2"/>
      <c r="Y456" s="2"/>
      <c r="Z456" s="252"/>
      <c r="AA456" s="252"/>
      <c r="AB456" s="252"/>
      <c r="AC456" s="2">
        <f t="shared" si="2103"/>
        <v>3.5955824968945544e-11</v>
      </c>
      <c r="AD456" s="2">
        <f t="shared" si="2095"/>
        <v>3.5955824969591954e-11</v>
      </c>
      <c r="AE456" s="2">
        <f t="shared" si="2104"/>
        <v>3.5955824969591954e-11</v>
      </c>
      <c r="AF456" s="2">
        <f t="shared" si="2105"/>
        <v>3.5955824968945544e-11</v>
      </c>
      <c r="AG456" s="2">
        <f t="shared" si="2096"/>
        <v>3.5955824969591954e-11</v>
      </c>
      <c r="AH456" s="2">
        <f t="shared" si="2106"/>
        <v>3.5955824969591954e-11</v>
      </c>
      <c r="AI456" s="2">
        <f t="shared" si="2107"/>
        <v>3.5955824968945544e-11</v>
      </c>
      <c r="AJ456" s="2">
        <f t="shared" si="2097"/>
        <v>3.5955824969591954e-11</v>
      </c>
      <c r="AK456" s="2">
        <f t="shared" si="2108"/>
        <v>3.5955824969591954e-11</v>
      </c>
      <c r="AL456" s="2">
        <f t="shared" si="2109"/>
        <v>3.5955824968945544e-11</v>
      </c>
      <c r="AM456" s="2">
        <f t="shared" si="2098"/>
        <v>3.5955824969591954e-11</v>
      </c>
      <c r="AN456" s="2">
        <f t="shared" si="2110"/>
        <v>3.5955824969591954e-11</v>
      </c>
      <c r="AO456" s="2"/>
      <c r="AP456" s="2">
        <f t="shared" si="2111"/>
        <v>3.5955824968945544e-11</v>
      </c>
      <c r="AQ456" s="2">
        <f t="shared" si="2099"/>
        <v>3.5955824969591954e-11</v>
      </c>
      <c r="AR456" s="2">
        <f t="shared" si="2112"/>
        <v>3.5955824969591954e-11</v>
      </c>
      <c r="AS456" s="2">
        <f t="shared" si="2113"/>
        <v>3.5955824968945544e-11</v>
      </c>
      <c r="AT456" s="2">
        <f t="shared" si="2100"/>
        <v>3.5955824969591954e-11</v>
      </c>
      <c r="AU456" s="2">
        <f t="shared" si="2114"/>
        <v>3.5955824969591954e-11</v>
      </c>
      <c r="AV456" s="2">
        <f t="shared" si="2115"/>
        <v>3.5955824968945544e-11</v>
      </c>
      <c r="AW456" s="2">
        <f t="shared" si="2101"/>
        <v>3.5955824969591954e-11</v>
      </c>
      <c r="AX456" s="2">
        <f t="shared" si="2116"/>
        <v>3.5955824969591954e-11</v>
      </c>
      <c r="AY456" s="2">
        <f t="shared" si="2117"/>
        <v>3.5955824968945544e-11</v>
      </c>
      <c r="AZ456" s="2">
        <f t="shared" si="2102"/>
        <v>3.5955824969591954e-11</v>
      </c>
      <c r="BA456" s="2">
        <f t="shared" si="2118"/>
        <v>3.5955824969591954e-11</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f t="shared" si="2103"/>
        <v>3.5955824968945544e-11</v>
      </c>
      <c r="AD457" s="2">
        <f t="shared" si="2095"/>
        <v>3.5955824969591954e-11</v>
      </c>
      <c r="AE457" s="2">
        <f t="shared" si="2104"/>
        <v>3.5955824969591954e-11</v>
      </c>
      <c r="AF457" s="2">
        <f t="shared" si="2105"/>
        <v>3.5955824968945544e-11</v>
      </c>
      <c r="AG457" s="2">
        <f t="shared" si="2096"/>
        <v>3.5955824969591954e-11</v>
      </c>
      <c r="AH457" s="2">
        <f t="shared" si="2106"/>
        <v>3.5955824969591954e-11</v>
      </c>
      <c r="AI457" s="2">
        <f t="shared" si="2107"/>
        <v>3.5955824968945544e-11</v>
      </c>
      <c r="AJ457" s="2">
        <f t="shared" si="2097"/>
        <v>3.5955824969591954e-11</v>
      </c>
      <c r="AK457" s="2">
        <f t="shared" si="2108"/>
        <v>3.5955824969591954e-11</v>
      </c>
      <c r="AL457" s="2">
        <f t="shared" si="2109"/>
        <v>3.5955824968945544e-11</v>
      </c>
      <c r="AM457" s="2">
        <f t="shared" si="2098"/>
        <v>3.5955824969591954e-11</v>
      </c>
      <c r="AN457" s="2">
        <f t="shared" si="2110"/>
        <v>3.5955824969591954e-11</v>
      </c>
      <c r="AO457" s="2"/>
      <c r="AP457" s="2">
        <f t="shared" si="2111"/>
        <v>3.5955824968945544e-11</v>
      </c>
      <c r="AQ457" s="2">
        <f t="shared" si="2099"/>
        <v>3.5955824969591954e-11</v>
      </c>
      <c r="AR457" s="2">
        <f t="shared" si="2112"/>
        <v>3.5955824969591954e-11</v>
      </c>
      <c r="AS457" s="2">
        <f t="shared" si="2113"/>
        <v>3.5955824968945544e-11</v>
      </c>
      <c r="AT457" s="2">
        <f t="shared" si="2100"/>
        <v>3.5955824969591954e-11</v>
      </c>
      <c r="AU457" s="2">
        <f t="shared" si="2114"/>
        <v>3.5955824969591954e-11</v>
      </c>
      <c r="AV457" s="2">
        <f t="shared" si="2115"/>
        <v>3.5955824968945544e-11</v>
      </c>
      <c r="AW457" s="2">
        <f t="shared" si="2101"/>
        <v>3.5955824969591954e-11</v>
      </c>
      <c r="AX457" s="2">
        <f t="shared" si="2116"/>
        <v>3.5955824969591954e-11</v>
      </c>
      <c r="AY457" s="2">
        <f t="shared" si="2117"/>
        <v>3.5955824968945544e-11</v>
      </c>
      <c r="AZ457" s="2">
        <f t="shared" si="2102"/>
        <v>3.5955824969591954e-11</v>
      </c>
      <c r="BA457" s="2">
        <f t="shared" si="2118"/>
        <v>3.5955824969591954e-11</v>
      </c>
    </row>
    <row r="458" ht="14.25">
      <c r="A458" s="302" t="s">
        <v>532</v>
      </c>
      <c r="B458" s="85">
        <f t="shared" si="2119"/>
        <v>20</v>
      </c>
      <c r="C458" s="94" t="s">
        <v>416</v>
      </c>
      <c r="D458" s="2">
        <f>1-(D457/3)</f>
        <v>0.89320388349514568</v>
      </c>
      <c r="E458" s="2"/>
      <c r="F458" s="2"/>
      <c r="G458" s="94"/>
      <c r="H458" s="20"/>
      <c r="I458" s="2"/>
      <c r="J458" s="252"/>
      <c r="K458" s="252"/>
      <c r="L458" s="252"/>
      <c r="M458" s="252"/>
      <c r="N458" s="302" t="s">
        <v>532</v>
      </c>
      <c r="O458" s="85">
        <f t="shared" si="2120"/>
        <v>20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4.25">
      <c r="A459" s="302" t="s">
        <v>544</v>
      </c>
      <c r="B459" s="85">
        <f t="shared" si="2119"/>
        <v>40</v>
      </c>
      <c r="C459" s="94" t="s">
        <v>534</v>
      </c>
      <c r="D459" s="2">
        <f>B460*100000/(D454*D458*B458)</f>
        <v>0.00018770280602421958</v>
      </c>
      <c r="E459" s="2"/>
      <c r="F459" s="2"/>
      <c r="G459" s="402" t="s">
        <v>554</v>
      </c>
      <c r="H459" s="403">
        <f>F455/F456</f>
        <v>0.80835404858994098</v>
      </c>
      <c r="I459" s="2"/>
      <c r="J459" s="252"/>
      <c r="K459" s="252"/>
      <c r="L459" s="252"/>
      <c r="M459" s="252"/>
      <c r="N459" s="302" t="s">
        <v>544</v>
      </c>
      <c r="O459" s="85">
        <f t="shared" si="2120"/>
        <v>40</v>
      </c>
      <c r="P459" s="94" t="s">
        <v>534</v>
      </c>
      <c r="Q459" s="2">
        <f>O460*100000/(Q454*Q458*O458)</f>
        <v>0.00018770280602421958</v>
      </c>
      <c r="R459" s="2"/>
      <c r="S459" s="2"/>
      <c r="T459" s="402" t="s">
        <v>554</v>
      </c>
      <c r="U459" s="403">
        <f>S455/S456</f>
        <v>0.80835404858994098</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4.25">
      <c r="A460" s="316" t="s">
        <v>553</v>
      </c>
      <c r="B460" s="25">
        <f>H441</f>
        <v>7.0415887619182957e-05</v>
      </c>
      <c r="C460" s="318" t="s">
        <v>861</v>
      </c>
      <c r="D460" s="25">
        <f>D459/(B458*B459)</f>
        <v>2.3462850753027448e-07</v>
      </c>
      <c r="E460" s="10" t="str">
        <f>IF(D460&lt;=F454,"pasa","no pasa")</f>
        <v>pasa</v>
      </c>
      <c r="F460" s="10"/>
      <c r="G460" s="404" t="s">
        <v>862</v>
      </c>
      <c r="H460" s="403">
        <f>ROUNDUP(H459,0)</f>
        <v>1</v>
      </c>
      <c r="I460" s="2"/>
      <c r="J460" s="252"/>
      <c r="K460" s="252"/>
      <c r="L460" s="252"/>
      <c r="M460" s="252"/>
      <c r="N460" s="316" t="s">
        <v>553</v>
      </c>
      <c r="O460" s="305">
        <f>O448</f>
        <v>7.0415887619182957e-05</v>
      </c>
      <c r="P460" s="318" t="s">
        <v>861</v>
      </c>
      <c r="Q460" s="25">
        <f>Q459/(O458*O459)</f>
        <v>2.3462850753027448e-07</v>
      </c>
      <c r="R460" s="10" t="str">
        <f>IF(Q460&lt;=S454,"pasa","no pasa")</f>
        <v>pasa</v>
      </c>
      <c r="S460" s="10"/>
      <c r="T460" s="404" t="s">
        <v>862</v>
      </c>
      <c r="U460" s="403">
        <f>ROUNDUP(U459,0)</f>
        <v>1</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A461" s="94"/>
      <c r="B461" s="85"/>
      <c r="C461" s="94"/>
      <c r="D461" s="85"/>
      <c r="E461" s="2"/>
      <c r="F461" s="2"/>
      <c r="G461" s="2"/>
      <c r="H461" s="2"/>
      <c r="I461" s="2"/>
      <c r="J461" s="252"/>
      <c r="K461" s="252"/>
      <c r="L461" s="252"/>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c r="A462" s="252"/>
      <c r="B462" s="252"/>
      <c r="C462" s="252"/>
      <c r="D462" s="252"/>
      <c r="E462" s="252"/>
      <c r="F462" s="252">
        <v>180</v>
      </c>
      <c r="G462" s="252"/>
      <c r="H462" s="2"/>
      <c r="I462" s="252"/>
      <c r="J462" s="252">
        <v>180</v>
      </c>
      <c r="K462" s="252"/>
      <c r="L462" s="2"/>
      <c r="M462" s="2"/>
      <c r="N462" s="252"/>
      <c r="O462" s="252"/>
      <c r="P462" s="252"/>
      <c r="Q462" s="252"/>
      <c r="R462" s="2"/>
      <c r="S462" s="2"/>
      <c r="T462" s="2"/>
      <c r="U462" s="2"/>
      <c r="V462" s="2"/>
      <c r="W462" s="2"/>
      <c r="X462" s="2"/>
      <c r="Y462" s="2"/>
      <c r="Z462" s="252"/>
      <c r="AA462" s="25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c r="A463" s="2"/>
      <c r="B463" s="2" t="s">
        <v>468</v>
      </c>
      <c r="C463" s="252">
        <f>G427</f>
        <v>0</v>
      </c>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c r="A465" s="2"/>
      <c r="B465" s="2"/>
      <c r="C465" s="2"/>
      <c r="D465" s="2"/>
      <c r="E465" s="2"/>
      <c r="F465" s="85">
        <v>40</v>
      </c>
      <c r="G465" s="2"/>
      <c r="H465" s="2"/>
      <c r="I465" s="2"/>
      <c r="J465" s="85">
        <v>40</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c r="A474" s="2"/>
      <c r="B474" s="2">
        <f>I427</f>
        <v>0</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c r="A475" s="2" t="s">
        <v>472</v>
      </c>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sheetData>
  <mergeCells count="23">
    <mergeCell ref="C304:E304"/>
    <mergeCell ref="C311:E311"/>
    <mergeCell ref="C313:E313"/>
    <mergeCell ref="C325:E325"/>
    <mergeCell ref="C327:E327"/>
    <mergeCell ref="C334:E334"/>
    <mergeCell ref="C336:E336"/>
    <mergeCell ref="C348:E348"/>
    <mergeCell ref="C350:E350"/>
    <mergeCell ref="C357:E357"/>
    <mergeCell ref="C359:E359"/>
    <mergeCell ref="C371:E371"/>
    <mergeCell ref="C373:E373"/>
    <mergeCell ref="C380:E380"/>
    <mergeCell ref="C382:E382"/>
    <mergeCell ref="C394:E394"/>
    <mergeCell ref="C396:E396"/>
    <mergeCell ref="C399:E399"/>
    <mergeCell ref="C400:E400"/>
    <mergeCell ref="A440:H440"/>
    <mergeCell ref="N440:U440"/>
    <mergeCell ref="A452:H452"/>
    <mergeCell ref="N452:U452"/>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22"/>
  </rowBreaks>
  <colBreaks count="2" manualBreakCount="2">
    <brk id="13" man="1" max="459"/>
    <brk id="16" man="1" max="459"/>
  </colBreaks>
  <drawing r:id="rId1"/>
  <extLst>
    <ext xmlns:x14="http://schemas.microsoft.com/office/spreadsheetml/2009/9/main" uri="{78C0D931-6437-407d-A8EE-F0AAD7539E65}">
      <x14:conditionalFormattings>
        <x14:conditionalFormatting xmlns:xm="http://schemas.microsoft.com/office/excel/2006/main">
          <x14:cfRule type="cellIs" priority="34" operator="equal" id="{009400B4-00A5-47C1-8134-004000EE00A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C407:H433</xm:sqref>
        </x14:conditionalFormatting>
        <x14:conditionalFormatting xmlns:xm="http://schemas.microsoft.com/office/excel/2006/main">
          <x14:cfRule type="cellIs" priority="33" operator="equal" id="{004F00E0-00C7-42B2-923C-0076003000F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32" operator="equal" id="{000200C2-004E-465B-B533-005D00D700D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31" operator="equal" id="{00A000D8-0099-4FF6-8229-00C0004F00C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30" operator="equal" id="{00B400DD-00C1-41BE-A177-000D0019008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9" operator="equal" id="{00F300F3-00DB-4E1A-BE62-00FB005300F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I407:N433</xm:sqref>
        </x14:conditionalFormatting>
        <x14:conditionalFormatting xmlns:xm="http://schemas.microsoft.com/office/excel/2006/main">
          <x14:cfRule type="cellIs" priority="28" operator="equal" id="{0066000F-00D7-419E-854E-0015005000B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7" operator="equal" id="{00F000BD-0005-4168-AD08-002C00CF0027}">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O407:T433</xm:sqref>
        </x14:conditionalFormatting>
        <x14:conditionalFormatting xmlns:xm="http://schemas.microsoft.com/office/excel/2006/main">
          <x14:cfRule type="cellIs" priority="26" operator="equal" id="{007E0090-0016-418C-B57B-003900CA001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5" operator="equal" id="{00180077-0015-4666-951D-0022008B006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U407:Z433</xm:sqref>
        </x14:conditionalFormatting>
        <x14:conditionalFormatting xmlns:xm="http://schemas.microsoft.com/office/excel/2006/main">
          <x14:cfRule type="cellIs" priority="24" operator="equal" id="{008B0069-0035-4D64-939D-0025008C006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3" operator="equal" id="{00B8005D-0066-409A-A0D1-00A80095000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AA407:AF433</xm:sqref>
        </x14:conditionalFormatting>
        <x14:conditionalFormatting xmlns:xm="http://schemas.microsoft.com/office/excel/2006/main">
          <x14:cfRule type="cellIs" priority="22" operator="equal" id="{0015003A-0025-46AC-81BD-00940096003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1" operator="equal" id="{00D6002F-000F-4A71-BAAA-0098005C00B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AG407:AL433</xm:sqref>
        </x14:conditionalFormatting>
        <x14:conditionalFormatting xmlns:xm="http://schemas.microsoft.com/office/excel/2006/main">
          <x14:cfRule type="cellIs" priority="20" operator="equal" id="{008E008B-0042-4A8A-B3C9-00D90055009C}">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9" operator="equal" id="{00CA002B-0058-4D99-8788-00FB003300D8}">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AM407:AR433</xm:sqref>
        </x14:conditionalFormatting>
        <x14:conditionalFormatting xmlns:xm="http://schemas.microsoft.com/office/excel/2006/main">
          <x14:cfRule type="cellIs" priority="18" operator="equal" id="{009500AF-00C1-45E4-98C1-008600BF00E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7" operator="equal" id="{00F30065-00DB-4057-84AC-00AC0048001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AS407:AX433</xm:sqref>
        </x14:conditionalFormatting>
        <x14:conditionalFormatting xmlns:xm="http://schemas.microsoft.com/office/excel/2006/main">
          <x14:cfRule type="cellIs" priority="16" operator="equal" id="{00590049-007E-4B81-BE81-00F3003F003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5" operator="equal" id="{008B0015-00F7-429D-AAEB-00CC004400B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AY407:BD433</xm:sqref>
        </x14:conditionalFormatting>
        <x14:conditionalFormatting xmlns:xm="http://schemas.microsoft.com/office/excel/2006/main">
          <x14:cfRule type="cellIs" priority="14" operator="equal" id="{007A0030-00D5-475D-A53E-0026009C00B6}">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3" operator="equal" id="{00E80068-006F-4BB7-9A6B-000900DC001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BE407:BJ433</xm:sqref>
        </x14:conditionalFormatting>
        <x14:conditionalFormatting xmlns:xm="http://schemas.microsoft.com/office/excel/2006/main">
          <x14:cfRule type="cellIs" priority="12" operator="equal" id="{008C0089-00EB-47DA-993F-00A2005C00AE}">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1" operator="equal" id="{00020058-00ED-4F4C-A3C2-00D800550030}">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BK407:BP433</xm:sqref>
        </x14:conditionalFormatting>
        <x14:conditionalFormatting xmlns:xm="http://schemas.microsoft.com/office/excel/2006/main">
          <x14:cfRule type="cellIs" priority="10" operator="equal" id="{00710061-00CD-4F54-8353-009D007E008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9" operator="equal" id="{00870049-004F-4ED9-867D-00E6006A00A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BQ407:BV433</xm:sqref>
        </x14:conditionalFormatting>
        <x14:conditionalFormatting xmlns:xm="http://schemas.microsoft.com/office/excel/2006/main">
          <x14:cfRule type="cellIs" priority="8" operator="equal" id="{00070012-0040-47D7-BB50-00B700EB00A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7" operator="equal" id="{006100E3-002C-47D7-8AF3-00D400EA009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BW407:CB433</xm:sqref>
        </x14:conditionalFormatting>
        <x14:conditionalFormatting xmlns:xm="http://schemas.microsoft.com/office/excel/2006/main">
          <x14:cfRule type="cellIs" priority="6" operator="equal" id="{00F80070-00A8-474E-A61D-0047008100AB}">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5" operator="equal" id="{00510074-00A2-43A6-A080-005900570013}">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CC407:CH433</xm:sqref>
        </x14:conditionalFormatting>
        <x14:conditionalFormatting xmlns:xm="http://schemas.microsoft.com/office/excel/2006/main">
          <x14:cfRule type="cellIs" priority="4" operator="equal" id="{0000006B-00E8-4A6B-8E4A-00D6002B008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3" operator="equal" id="{0017000B-00C4-4D6C-B21E-00E1003F00D2}">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CI407:CN433</xm:sqref>
        </x14:conditionalFormatting>
        <x14:conditionalFormatting xmlns:xm="http://schemas.microsoft.com/office/excel/2006/main">
          <x14:cfRule type="cellIs" priority="2" operator="equal" id="{000E008C-0086-4BFB-A650-001600520045}">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 xmlns:xm="http://schemas.microsoft.com/office/excel/2006/main">
          <x14:cfRule type="cellIs" priority="1" operator="equal" id="{001400D4-006E-4587-B877-00FA00E500D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BW407:BY433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32">
    <outlinePr applyStyles="0" summaryBelow="1" summaryRight="1" showOutlineSymbols="1"/>
    <pageSetUpPr autoPageBreaks="1" fitToPage="0"/>
  </sheetPr>
  <sheetViews>
    <sheetView view="pageBreakPreview" topLeftCell="A362" zoomScale="100" workbookViewId="0">
      <selection activeCell="B376" activeCellId="0" sqref="B376"/>
    </sheetView>
  </sheetViews>
  <sheetFormatPr defaultColWidth="9.109375" defaultRowHeight="15.6"/>
  <cols>
    <col customWidth="1" min="1" max="1" style="235" width="22.5546875"/>
    <col customWidth="1" min="2" max="2" style="235" width="18.33203125"/>
    <col customWidth="1" min="3"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14.33203125"/>
    <col customWidth="1" min="12" max="12" style="235" width="17.5546875"/>
    <col customWidth="1" min="13" max="13" style="235" width="17.109375"/>
    <col customWidth="1" min="14" max="14" style="235" width="16.6640625"/>
    <col customWidth="1" min="15" max="15" style="235" width="13.5546875"/>
    <col customWidth="1" min="16" max="16" style="235" width="16.33203125"/>
    <col customWidth="1" min="17" max="17" style="235" width="11.109375"/>
    <col customWidth="1" min="18" max="20" style="235" width="17"/>
    <col customWidth="1" min="21" max="21" style="235" width="11.109375"/>
    <col customWidth="1" min="22" max="22" style="235" width="16.5546875"/>
    <col customWidth="1" min="23" max="27" style="235" width="11.109375"/>
    <col customWidth="1" min="28" max="28" style="235" width="16.33203125"/>
    <col customWidth="1" min="29" max="33" style="235" width="11.109375"/>
    <col customWidth="1" min="34" max="34" style="235" width="17.6640625"/>
    <col customWidth="1" min="35" max="35" style="235" width="11.109375"/>
    <col customWidth="1" min="36" max="36" style="235" width="14.44140625"/>
    <col customWidth="1" min="37"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c r="A1" s="406"/>
      <c r="B1" s="407"/>
      <c r="C1" s="407"/>
      <c r="D1" s="407"/>
      <c r="E1" s="407"/>
      <c r="F1" s="407"/>
      <c r="G1" s="407"/>
      <c r="H1" s="408"/>
    </row>
    <row r="2" ht="16.199999999999999">
      <c r="A2" s="409"/>
    </row>
    <row r="3" hidden="1">
      <c r="A3" s="409"/>
    </row>
    <row r="4" ht="16.199999999999999" hidden="1">
      <c r="A4" s="409"/>
    </row>
    <row r="5" ht="16.199999999999999"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idden="1">
      <c r="A24" s="410" t="e">
        <f t="shared" ref="A24:A38" si="2121">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idden="1">
      <c r="A25" s="410" t="e">
        <f t="shared" si="2121"/>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idden="1">
      <c r="A26" s="410" t="e">
        <f t="shared" si="2121"/>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idden="1">
      <c r="A27" s="410" t="e">
        <f t="shared" si="2121"/>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idden="1">
      <c r="A28" s="410" t="e">
        <f t="shared" si="2121"/>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idden="1">
      <c r="A29" s="445" t="e">
        <f t="shared" si="2121"/>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idden="1">
      <c r="A30" s="445" t="e">
        <f t="shared" si="2121"/>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idden="1">
      <c r="A31" s="445" t="e">
        <f t="shared" si="2121"/>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idden="1">
      <c r="A32" s="445" t="e">
        <f t="shared" si="2121"/>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idden="1">
      <c r="A33" s="445" t="e">
        <f t="shared" si="2121"/>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idden="1">
      <c r="A34" s="445" t="e">
        <f t="shared" si="2121"/>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idden="1">
      <c r="A35" s="445" t="e">
        <f t="shared" si="2121"/>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idden="1">
      <c r="A36" s="445" t="e">
        <f t="shared" si="2121"/>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idden="1">
      <c r="A37" s="445" t="e">
        <f t="shared" si="2121"/>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2121"/>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t="16.19999999999999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idden="1">
      <c r="A42" s="445" t="s">
        <v>800</v>
      </c>
      <c r="B42" s="417"/>
      <c r="C42" s="417"/>
      <c r="D42" s="451">
        <f t="shared" ref="D42:D43" si="2122">D314</f>
        <v>0</v>
      </c>
      <c r="E42" s="235" t="s">
        <v>415</v>
      </c>
      <c r="J42" s="451">
        <f t="shared" ref="J42:J43" si="2123">J314</f>
        <v>0</v>
      </c>
      <c r="P42" s="451">
        <f t="shared" ref="P42:P43" si="2124">P314</f>
        <v>0</v>
      </c>
      <c r="V42" s="451">
        <f t="shared" ref="V42:V43" si="2125">V314</f>
        <v>0</v>
      </c>
      <c r="AB42" s="451">
        <f t="shared" ref="AB42:AB43" si="2126">AB314</f>
        <v>0</v>
      </c>
      <c r="AH42" s="451">
        <f t="shared" ref="AH42:AH43" si="2127">AH314</f>
        <v>0</v>
      </c>
      <c r="AN42" s="451">
        <f t="shared" ref="AN42:AN43" si="2128">AN314</f>
        <v>0</v>
      </c>
      <c r="AT42" s="451">
        <f t="shared" ref="AT42:AT43" si="2129">AT314</f>
        <v>0</v>
      </c>
      <c r="AZ42" s="451">
        <f t="shared" ref="AZ42:AZ43" si="2130">AZ314</f>
        <v>0</v>
      </c>
      <c r="BF42" s="451">
        <f t="shared" ref="BF42:BF43" si="2131">BF314</f>
        <v>0</v>
      </c>
      <c r="BL42" s="451">
        <f t="shared" ref="BL42:BL43" si="2132">BL314</f>
        <v>0</v>
      </c>
      <c r="BR42" s="451">
        <f t="shared" ref="BR42:BR43" si="2133">BR314</f>
        <v>0</v>
      </c>
      <c r="BX42" s="451">
        <f t="shared" ref="BX42:BX43" si="2134">BX314</f>
        <v>0</v>
      </c>
      <c r="BZ42" s="433"/>
      <c r="CD42" s="451">
        <f t="shared" ref="CD42:CD43" si="2135">CD314</f>
        <v>0</v>
      </c>
      <c r="CJ42" s="451">
        <f t="shared" ref="CJ42:CJ43" si="2136">CJ314</f>
        <v>0</v>
      </c>
      <c r="CL42" s="433"/>
    </row>
    <row r="43" hidden="1">
      <c r="A43" s="445">
        <f>SUM(D44:CY44)</f>
        <v>0</v>
      </c>
      <c r="B43" s="433"/>
      <c r="C43" s="417"/>
      <c r="D43" s="451">
        <f t="shared" si="2122"/>
        <v>0</v>
      </c>
      <c r="E43" s="235" t="s">
        <v>801</v>
      </c>
      <c r="G43" s="445">
        <f>A43</f>
        <v>0</v>
      </c>
      <c r="J43" s="451">
        <f t="shared" si="2123"/>
        <v>0</v>
      </c>
      <c r="M43" s="445">
        <f>G43</f>
        <v>0</v>
      </c>
      <c r="P43" s="451">
        <f t="shared" si="2124"/>
        <v>0</v>
      </c>
      <c r="S43" s="445">
        <f>M43</f>
        <v>0</v>
      </c>
      <c r="V43" s="451">
        <f t="shared" si="2125"/>
        <v>0</v>
      </c>
      <c r="Y43" s="445">
        <f>S43</f>
        <v>0</v>
      </c>
      <c r="AB43" s="451">
        <f t="shared" si="2126"/>
        <v>0</v>
      </c>
      <c r="AE43" s="445">
        <f>Y43</f>
        <v>0</v>
      </c>
      <c r="AH43" s="451">
        <f t="shared" si="2127"/>
        <v>0</v>
      </c>
      <c r="AK43" s="445">
        <f>AE43</f>
        <v>0</v>
      </c>
      <c r="AN43" s="451">
        <f t="shared" si="2128"/>
        <v>0</v>
      </c>
      <c r="AQ43" s="445">
        <f>AK43</f>
        <v>0</v>
      </c>
      <c r="AT43" s="451">
        <f t="shared" si="2129"/>
        <v>0</v>
      </c>
      <c r="AW43" s="445">
        <f>AQ43</f>
        <v>0</v>
      </c>
      <c r="AZ43" s="451">
        <f t="shared" si="2130"/>
        <v>0</v>
      </c>
      <c r="BC43" s="445">
        <f>AW43</f>
        <v>0</v>
      </c>
      <c r="BF43" s="451">
        <f t="shared" si="2131"/>
        <v>0</v>
      </c>
      <c r="BI43" s="445">
        <f>BC43</f>
        <v>0</v>
      </c>
      <c r="BL43" s="451">
        <f t="shared" si="2132"/>
        <v>0</v>
      </c>
      <c r="BO43" s="445">
        <f>BI43</f>
        <v>0</v>
      </c>
      <c r="BR43" s="451">
        <f t="shared" si="2133"/>
        <v>0</v>
      </c>
      <c r="BU43" s="445">
        <f>BO43</f>
        <v>0</v>
      </c>
      <c r="BX43" s="451">
        <f t="shared" si="2134"/>
        <v>0</v>
      </c>
      <c r="BZ43" s="433"/>
      <c r="CA43" s="445">
        <f>BU43</f>
        <v>0</v>
      </c>
      <c r="CD43" s="451">
        <f t="shared" si="2135"/>
        <v>0</v>
      </c>
      <c r="CG43" s="445">
        <f>CA43</f>
        <v>0</v>
      </c>
      <c r="CJ43" s="451">
        <f t="shared" si="2136"/>
        <v>0</v>
      </c>
      <c r="CL43" s="433"/>
    </row>
    <row r="44"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idden="1">
      <c r="A47" s="410" t="e">
        <f>A77+A24</f>
        <v>#REF!</v>
      </c>
      <c r="B47" s="417"/>
      <c r="C47" s="417"/>
      <c r="D47" s="451">
        <f>IF(D46=0,0,D46*D45)</f>
        <v>0</v>
      </c>
      <c r="E47" s="235" t="s">
        <v>806</v>
      </c>
      <c r="G47" s="445" t="e">
        <f t="shared" ref="G47:G61" si="2137">A47</f>
        <v>#REF!</v>
      </c>
      <c r="H47" s="433"/>
      <c r="J47" s="451">
        <f>IF(J46=0,0,J46*J45)</f>
        <v>0</v>
      </c>
      <c r="M47" s="445" t="e">
        <f t="shared" ref="M47:M61" si="2138">G47</f>
        <v>#REF!</v>
      </c>
      <c r="N47" s="433"/>
      <c r="P47" s="451">
        <f>IF(P46=0,0,P46*P45)</f>
        <v>0</v>
      </c>
      <c r="S47" s="445" t="e">
        <f t="shared" ref="S47:S61" si="2139">M47</f>
        <v>#REF!</v>
      </c>
      <c r="T47" s="433"/>
      <c r="V47" s="451">
        <f>IF(V46=0,0,V46*V45)</f>
        <v>0</v>
      </c>
      <c r="Y47" s="445" t="e">
        <f t="shared" ref="Y47:Y61" si="2140">S47</f>
        <v>#REF!</v>
      </c>
      <c r="Z47" s="433"/>
      <c r="AB47" s="451">
        <f>IF(AB46=0,0,AB46*AB45)</f>
        <v>0</v>
      </c>
      <c r="AE47" s="445" t="e">
        <f t="shared" ref="AE47:AE61" si="2141">Y47</f>
        <v>#REF!</v>
      </c>
      <c r="AF47" s="433"/>
      <c r="AH47" s="451">
        <f>IF(AH46=0,0,AH46*AH45)</f>
        <v>0</v>
      </c>
      <c r="AK47" s="445" t="e">
        <f t="shared" ref="AK47:AK61" si="2142">AE47</f>
        <v>#REF!</v>
      </c>
      <c r="AL47" s="433"/>
      <c r="AN47" s="451">
        <f>IF(AN46=0,0,AN46*AN45)</f>
        <v>0</v>
      </c>
      <c r="AQ47" s="445" t="e">
        <f t="shared" ref="AQ47:AQ61" si="2143">AK47</f>
        <v>#REF!</v>
      </c>
      <c r="AR47" s="433"/>
      <c r="AT47" s="451">
        <f>IF(AT46=0,0,AT46*AT45)</f>
        <v>0</v>
      </c>
      <c r="AW47" s="445" t="e">
        <f t="shared" ref="AW47:AW61" si="2144">AQ47</f>
        <v>#REF!</v>
      </c>
      <c r="AX47" s="433"/>
      <c r="AZ47" s="451">
        <f>IF(AZ46=0,0,AZ46*AZ45)</f>
        <v>0</v>
      </c>
      <c r="BC47" s="445" t="e">
        <f t="shared" ref="BC47:BC61" si="2145">AW47</f>
        <v>#REF!</v>
      </c>
      <c r="BD47" s="433"/>
      <c r="BF47" s="451">
        <f>IF(BF46=0,0,BF46*BF45)</f>
        <v>0</v>
      </c>
      <c r="BI47" s="445" t="e">
        <f t="shared" ref="BI47:BI61" si="2146">BC47</f>
        <v>#REF!</v>
      </c>
      <c r="BJ47" s="433"/>
      <c r="BL47" s="451">
        <f>IF(BL46=0,0,BL46*BL45)</f>
        <v>0</v>
      </c>
      <c r="BO47" s="445" t="e">
        <f t="shared" ref="BO47:BO61" si="2147">BI47</f>
        <v>#REF!</v>
      </c>
      <c r="BP47" s="433"/>
      <c r="BR47" s="451">
        <f>IF(BR46=0,0,BR46*BR45)</f>
        <v>0</v>
      </c>
      <c r="BU47" s="445" t="e">
        <f t="shared" ref="BU47:BU61" si="2148">BO47</f>
        <v>#REF!</v>
      </c>
      <c r="BV47" s="433"/>
      <c r="BX47" s="451">
        <f>IF(BX46=0,0,BX46*BX45)</f>
        <v>0</v>
      </c>
      <c r="BZ47" s="433"/>
      <c r="CA47" s="445" t="e">
        <f t="shared" ref="CA47:CA61" si="2149">BU47</f>
        <v>#REF!</v>
      </c>
      <c r="CB47" s="433"/>
      <c r="CD47" s="451">
        <f>IF(CD46=0,0,CD46*CD45)</f>
        <v>0</v>
      </c>
      <c r="CG47" s="445" t="e">
        <f t="shared" ref="CG47:CG61" si="2150">CA47</f>
        <v>#REF!</v>
      </c>
      <c r="CH47" s="433"/>
      <c r="CJ47" s="451">
        <f>IF(CJ46=0,0,CJ46*CJ45)</f>
        <v>0</v>
      </c>
      <c r="CL47" s="433"/>
    </row>
    <row r="48" hidden="1">
      <c r="A48" s="410" t="e">
        <f>A25+A76</f>
        <v>#REF!</v>
      </c>
      <c r="B48" s="417"/>
      <c r="D48" s="451" t="e">
        <f>(A47+D46)*D45</f>
        <v>#REF!</v>
      </c>
      <c r="G48" s="445" t="e">
        <f t="shared" si="2137"/>
        <v>#REF!</v>
      </c>
      <c r="H48" s="433"/>
      <c r="J48" s="451" t="e">
        <f>(G47+J46)*J45</f>
        <v>#REF!</v>
      </c>
      <c r="M48" s="445" t="e">
        <f t="shared" si="2138"/>
        <v>#REF!</v>
      </c>
      <c r="N48" s="433"/>
      <c r="P48" s="451" t="e">
        <f>(M47+P46)*P45</f>
        <v>#REF!</v>
      </c>
      <c r="S48" s="445" t="e">
        <f t="shared" si="2139"/>
        <v>#REF!</v>
      </c>
      <c r="T48" s="433"/>
      <c r="V48" s="451" t="e">
        <f>(S47+V46)*V45</f>
        <v>#REF!</v>
      </c>
      <c r="Y48" s="445" t="e">
        <f t="shared" si="2140"/>
        <v>#REF!</v>
      </c>
      <c r="Z48" s="433"/>
      <c r="AB48" s="451" t="e">
        <f>(Y47+AB46)*AB45</f>
        <v>#REF!</v>
      </c>
      <c r="AE48" s="445" t="e">
        <f t="shared" si="2141"/>
        <v>#REF!</v>
      </c>
      <c r="AF48" s="433"/>
      <c r="AH48" s="451" t="e">
        <f>(AE47+AH46)*AH45</f>
        <v>#REF!</v>
      </c>
      <c r="AK48" s="445" t="e">
        <f t="shared" si="2142"/>
        <v>#REF!</v>
      </c>
      <c r="AL48" s="433"/>
      <c r="AN48" s="451" t="e">
        <f>(AK47+AN46)*AN45</f>
        <v>#REF!</v>
      </c>
      <c r="AQ48" s="445" t="e">
        <f t="shared" si="2143"/>
        <v>#REF!</v>
      </c>
      <c r="AR48" s="433"/>
      <c r="AT48" s="451" t="e">
        <f>(AQ47+AT46)*AT45</f>
        <v>#REF!</v>
      </c>
      <c r="AW48" s="445" t="e">
        <f t="shared" si="2144"/>
        <v>#REF!</v>
      </c>
      <c r="AX48" s="433"/>
      <c r="AZ48" s="451" t="e">
        <f>(AW47+AZ46)*AZ45</f>
        <v>#REF!</v>
      </c>
      <c r="BC48" s="445" t="e">
        <f t="shared" si="2145"/>
        <v>#REF!</v>
      </c>
      <c r="BD48" s="433"/>
      <c r="BF48" s="451" t="e">
        <f>(BC47+BF46)*BF45</f>
        <v>#REF!</v>
      </c>
      <c r="BI48" s="445" t="e">
        <f t="shared" si="2146"/>
        <v>#REF!</v>
      </c>
      <c r="BJ48" s="433"/>
      <c r="BL48" s="451" t="e">
        <f>(BI47+BL46)*BL45</f>
        <v>#REF!</v>
      </c>
      <c r="BO48" s="445" t="e">
        <f t="shared" si="2147"/>
        <v>#REF!</v>
      </c>
      <c r="BP48" s="433"/>
      <c r="BR48" s="451" t="e">
        <f>(BO47+BR46)*BR45</f>
        <v>#REF!</v>
      </c>
      <c r="BU48" s="445" t="e">
        <f t="shared" si="2148"/>
        <v>#REF!</v>
      </c>
      <c r="BV48" s="433"/>
      <c r="BX48" s="451" t="e">
        <f>(BU47+BX46)*BX45</f>
        <v>#REF!</v>
      </c>
      <c r="BZ48" s="433"/>
      <c r="CA48" s="445" t="e">
        <f t="shared" si="2149"/>
        <v>#REF!</v>
      </c>
      <c r="CB48" s="433"/>
      <c r="CD48" s="451" t="e">
        <f>(CA47+CD46)*CD45</f>
        <v>#REF!</v>
      </c>
      <c r="CG48" s="445" t="e">
        <f t="shared" si="2150"/>
        <v>#REF!</v>
      </c>
      <c r="CH48" s="433"/>
      <c r="CJ48" s="451" t="e">
        <f>(CG47+CJ46)*CJ45</f>
        <v>#REF!</v>
      </c>
      <c r="CL48" s="433"/>
    </row>
    <row r="49" hidden="1">
      <c r="A49" s="410" t="e">
        <f>A26+A75</f>
        <v>#REF!</v>
      </c>
      <c r="B49" s="417"/>
      <c r="D49" s="451" t="e">
        <f>(A48+D46)*D45</f>
        <v>#REF!</v>
      </c>
      <c r="G49" s="445" t="e">
        <f t="shared" si="2137"/>
        <v>#REF!</v>
      </c>
      <c r="H49" s="433"/>
      <c r="J49" s="451" t="e">
        <f>(G48+J46)*J45</f>
        <v>#REF!</v>
      </c>
      <c r="M49" s="445" t="e">
        <f t="shared" si="2138"/>
        <v>#REF!</v>
      </c>
      <c r="N49" s="433"/>
      <c r="P49" s="451" t="e">
        <f>(M48+P46)*P45</f>
        <v>#REF!</v>
      </c>
      <c r="S49" s="445" t="e">
        <f t="shared" si="2139"/>
        <v>#REF!</v>
      </c>
      <c r="T49" s="433"/>
      <c r="V49" s="451" t="e">
        <f>(S48+V46)*V45</f>
        <v>#REF!</v>
      </c>
      <c r="Y49" s="445" t="e">
        <f t="shared" si="2140"/>
        <v>#REF!</v>
      </c>
      <c r="Z49" s="433"/>
      <c r="AB49" s="451" t="e">
        <f>(Y48+AB46)*AB45</f>
        <v>#REF!</v>
      </c>
      <c r="AE49" s="445" t="e">
        <f t="shared" si="2141"/>
        <v>#REF!</v>
      </c>
      <c r="AF49" s="433"/>
      <c r="AH49" s="451" t="e">
        <f>(AE48+AH46)*AH45</f>
        <v>#REF!</v>
      </c>
      <c r="AK49" s="445" t="e">
        <f t="shared" si="2142"/>
        <v>#REF!</v>
      </c>
      <c r="AL49" s="433"/>
      <c r="AN49" s="451" t="e">
        <f>(AK48+AN46)*AN45</f>
        <v>#REF!</v>
      </c>
      <c r="AQ49" s="445" t="e">
        <f t="shared" si="2143"/>
        <v>#REF!</v>
      </c>
      <c r="AR49" s="433"/>
      <c r="AT49" s="451" t="e">
        <f>(AQ48+AT46)*AT45</f>
        <v>#REF!</v>
      </c>
      <c r="AW49" s="445" t="e">
        <f t="shared" si="2144"/>
        <v>#REF!</v>
      </c>
      <c r="AX49" s="433"/>
      <c r="AZ49" s="451" t="e">
        <f>(AW48+AZ46)*AZ45</f>
        <v>#REF!</v>
      </c>
      <c r="BC49" s="445" t="e">
        <f t="shared" si="2145"/>
        <v>#REF!</v>
      </c>
      <c r="BD49" s="433"/>
      <c r="BF49" s="451" t="e">
        <f>(BC48+BF46)*BF45</f>
        <v>#REF!</v>
      </c>
      <c r="BI49" s="445" t="e">
        <f t="shared" si="2146"/>
        <v>#REF!</v>
      </c>
      <c r="BJ49" s="433"/>
      <c r="BL49" s="451" t="e">
        <f>(BI48+BL46)*BL45</f>
        <v>#REF!</v>
      </c>
      <c r="BO49" s="445" t="e">
        <f t="shared" si="2147"/>
        <v>#REF!</v>
      </c>
      <c r="BP49" s="433"/>
      <c r="BR49" s="451" t="e">
        <f>(BO48+BR46)*BR45</f>
        <v>#REF!</v>
      </c>
      <c r="BU49" s="445" t="e">
        <f t="shared" si="2148"/>
        <v>#REF!</v>
      </c>
      <c r="BV49" s="433"/>
      <c r="BX49" s="451" t="e">
        <f>(BU48+BX46)*BX45</f>
        <v>#REF!</v>
      </c>
      <c r="BZ49" s="433"/>
      <c r="CA49" s="445" t="e">
        <f t="shared" si="2149"/>
        <v>#REF!</v>
      </c>
      <c r="CB49" s="433"/>
      <c r="CD49" s="451" t="e">
        <f>(CA48+CD46)*CD45</f>
        <v>#REF!</v>
      </c>
      <c r="CG49" s="445" t="e">
        <f t="shared" si="2150"/>
        <v>#REF!</v>
      </c>
      <c r="CH49" s="433"/>
      <c r="CJ49" s="451" t="e">
        <f>(CG48+CJ46)*CJ45</f>
        <v>#REF!</v>
      </c>
      <c r="CL49" s="433"/>
    </row>
    <row r="50" hidden="1">
      <c r="A50" s="410" t="e">
        <f>A27+A74</f>
        <v>#REF!</v>
      </c>
      <c r="B50" s="417"/>
      <c r="D50" s="451" t="e">
        <f>(A49+D46)*D45</f>
        <v>#REF!</v>
      </c>
      <c r="G50" s="445" t="e">
        <f t="shared" si="2137"/>
        <v>#REF!</v>
      </c>
      <c r="J50" s="451" t="e">
        <f>(G49+J46)*J45</f>
        <v>#REF!</v>
      </c>
      <c r="M50" s="445" t="e">
        <f t="shared" si="2138"/>
        <v>#REF!</v>
      </c>
      <c r="N50" s="433"/>
      <c r="P50" s="451" t="e">
        <f>(M49+P46)*P45</f>
        <v>#REF!</v>
      </c>
      <c r="S50" s="445" t="e">
        <f t="shared" si="2139"/>
        <v>#REF!</v>
      </c>
      <c r="T50" s="433"/>
      <c r="V50" s="451" t="e">
        <f>(S49+V46)*V45</f>
        <v>#REF!</v>
      </c>
      <c r="Y50" s="445" t="e">
        <f t="shared" si="2140"/>
        <v>#REF!</v>
      </c>
      <c r="Z50" s="433"/>
      <c r="AB50" s="451" t="e">
        <f>(Y49+AB46)*AB45</f>
        <v>#REF!</v>
      </c>
      <c r="AE50" s="445" t="e">
        <f t="shared" si="2141"/>
        <v>#REF!</v>
      </c>
      <c r="AF50" s="433"/>
      <c r="AH50" s="451" t="e">
        <f>(AE49+AH46)*AH45</f>
        <v>#REF!</v>
      </c>
      <c r="AK50" s="445" t="e">
        <f t="shared" si="2142"/>
        <v>#REF!</v>
      </c>
      <c r="AL50" s="433"/>
      <c r="AN50" s="451" t="e">
        <f>(AK49+AN46)*AN45</f>
        <v>#REF!</v>
      </c>
      <c r="AQ50" s="445" t="e">
        <f t="shared" si="2143"/>
        <v>#REF!</v>
      </c>
      <c r="AR50" s="433"/>
      <c r="AT50" s="451" t="e">
        <f>(AQ49+AT46)*AT45</f>
        <v>#REF!</v>
      </c>
      <c r="AW50" s="445" t="e">
        <f t="shared" si="2144"/>
        <v>#REF!</v>
      </c>
      <c r="AX50" s="433"/>
      <c r="AZ50" s="451" t="e">
        <f>(AW49+AZ46)*AZ45</f>
        <v>#REF!</v>
      </c>
      <c r="BC50" s="445" t="e">
        <f t="shared" si="2145"/>
        <v>#REF!</v>
      </c>
      <c r="BD50" s="433"/>
      <c r="BF50" s="451" t="e">
        <f>(BC49+BF46)*BF45</f>
        <v>#REF!</v>
      </c>
      <c r="BI50" s="445" t="e">
        <f t="shared" si="2146"/>
        <v>#REF!</v>
      </c>
      <c r="BJ50" s="433"/>
      <c r="BL50" s="451" t="e">
        <f>(BI49+BL46)*BL45</f>
        <v>#REF!</v>
      </c>
      <c r="BO50" s="445" t="e">
        <f t="shared" si="2147"/>
        <v>#REF!</v>
      </c>
      <c r="BP50" s="433"/>
      <c r="BR50" s="451" t="e">
        <f>(BO49+BR46)*BR45</f>
        <v>#REF!</v>
      </c>
      <c r="BU50" s="445" t="e">
        <f t="shared" si="2148"/>
        <v>#REF!</v>
      </c>
      <c r="BV50" s="433"/>
      <c r="BX50" s="451" t="e">
        <f>(BU49+BX46)*BX45</f>
        <v>#REF!</v>
      </c>
      <c r="BZ50" s="433"/>
      <c r="CA50" s="445" t="e">
        <f t="shared" si="2149"/>
        <v>#REF!</v>
      </c>
      <c r="CB50" s="433"/>
      <c r="CD50" s="451" t="e">
        <f>(CA49+CD46)*CD45</f>
        <v>#REF!</v>
      </c>
      <c r="CG50" s="445" t="e">
        <f t="shared" si="2150"/>
        <v>#REF!</v>
      </c>
      <c r="CH50" s="433"/>
      <c r="CJ50" s="451" t="e">
        <f>(CG49+CJ46)*CJ45</f>
        <v>#REF!</v>
      </c>
      <c r="CL50" s="433"/>
    </row>
    <row r="51" hidden="1">
      <c r="A51" s="410" t="e">
        <f>A28+A73</f>
        <v>#REF!</v>
      </c>
      <c r="B51" s="417"/>
      <c r="D51" s="451" t="e">
        <f>(A50+D46)*D45</f>
        <v>#REF!</v>
      </c>
      <c r="G51" s="445" t="e">
        <f t="shared" si="2137"/>
        <v>#REF!</v>
      </c>
      <c r="J51" s="451" t="e">
        <f>(G50+J46)*J45</f>
        <v>#REF!</v>
      </c>
      <c r="M51" s="445" t="e">
        <f t="shared" si="2138"/>
        <v>#REF!</v>
      </c>
      <c r="N51" s="433"/>
      <c r="P51" s="451" t="e">
        <f>(M50+P46)*P45</f>
        <v>#REF!</v>
      </c>
      <c r="S51" s="445" t="e">
        <f t="shared" si="2139"/>
        <v>#REF!</v>
      </c>
      <c r="T51" s="433"/>
      <c r="V51" s="451" t="e">
        <f>(S50+V46)*V45</f>
        <v>#REF!</v>
      </c>
      <c r="Y51" s="445" t="e">
        <f t="shared" si="2140"/>
        <v>#REF!</v>
      </c>
      <c r="Z51" s="433"/>
      <c r="AB51" s="451" t="e">
        <f>(Y50+AB46)*AB45</f>
        <v>#REF!</v>
      </c>
      <c r="AE51" s="445" t="e">
        <f t="shared" si="2141"/>
        <v>#REF!</v>
      </c>
      <c r="AF51" s="433"/>
      <c r="AH51" s="451" t="e">
        <f>(AE50+AH46)*AH45</f>
        <v>#REF!</v>
      </c>
      <c r="AK51" s="445" t="e">
        <f t="shared" si="2142"/>
        <v>#REF!</v>
      </c>
      <c r="AL51" s="433"/>
      <c r="AN51" s="451" t="e">
        <f>(AK50+AN46)*AN45</f>
        <v>#REF!</v>
      </c>
      <c r="AQ51" s="445" t="e">
        <f t="shared" si="2143"/>
        <v>#REF!</v>
      </c>
      <c r="AR51" s="433"/>
      <c r="AT51" s="451" t="e">
        <f>(AQ50+AT46)*AT45</f>
        <v>#REF!</v>
      </c>
      <c r="AW51" s="445" t="e">
        <f t="shared" si="2144"/>
        <v>#REF!</v>
      </c>
      <c r="AX51" s="433"/>
      <c r="AZ51" s="451" t="e">
        <f>(AW50+AZ46)*AZ45</f>
        <v>#REF!</v>
      </c>
      <c r="BC51" s="445" t="e">
        <f t="shared" si="2145"/>
        <v>#REF!</v>
      </c>
      <c r="BD51" s="433"/>
      <c r="BF51" s="451" t="e">
        <f>(BC50+BF46)*BF45</f>
        <v>#REF!</v>
      </c>
      <c r="BI51" s="445" t="e">
        <f t="shared" si="2146"/>
        <v>#REF!</v>
      </c>
      <c r="BJ51" s="433"/>
      <c r="BL51" s="451" t="e">
        <f>(BI50+BL46)*BL45</f>
        <v>#REF!</v>
      </c>
      <c r="BO51" s="445" t="e">
        <f t="shared" si="2147"/>
        <v>#REF!</v>
      </c>
      <c r="BP51" s="433"/>
      <c r="BR51" s="451" t="e">
        <f>(BO50+BR46)*BR45</f>
        <v>#REF!</v>
      </c>
      <c r="BU51" s="445" t="e">
        <f t="shared" si="2148"/>
        <v>#REF!</v>
      </c>
      <c r="BV51" s="433"/>
      <c r="BX51" s="451" t="e">
        <f>(BU50+BX46)*BX45</f>
        <v>#REF!</v>
      </c>
      <c r="BZ51" s="433"/>
      <c r="CA51" s="445" t="e">
        <f t="shared" si="2149"/>
        <v>#REF!</v>
      </c>
      <c r="CB51" s="433"/>
      <c r="CD51" s="451" t="e">
        <f>(CA50+CD46)*CD45</f>
        <v>#REF!</v>
      </c>
      <c r="CG51" s="445" t="e">
        <f t="shared" si="2150"/>
        <v>#REF!</v>
      </c>
      <c r="CH51" s="433"/>
      <c r="CJ51" s="451" t="e">
        <f>(CG50+CJ46)*CJ45</f>
        <v>#REF!</v>
      </c>
      <c r="CL51" s="433"/>
    </row>
    <row r="52" hidden="1">
      <c r="A52" s="410" t="e">
        <f>A29+A72</f>
        <v>#REF!</v>
      </c>
      <c r="B52" s="417"/>
      <c r="D52" s="451" t="e">
        <f>(A51+D46)*D45</f>
        <v>#REF!</v>
      </c>
      <c r="G52" s="445" t="e">
        <f t="shared" si="2137"/>
        <v>#REF!</v>
      </c>
      <c r="J52" s="451" t="e">
        <f>(G51+J46)*J45</f>
        <v>#REF!</v>
      </c>
      <c r="M52" s="445" t="e">
        <f t="shared" si="2138"/>
        <v>#REF!</v>
      </c>
      <c r="N52" s="433"/>
      <c r="P52" s="451" t="e">
        <f>(M51+P46)*P45</f>
        <v>#REF!</v>
      </c>
      <c r="S52" s="445" t="e">
        <f t="shared" si="2139"/>
        <v>#REF!</v>
      </c>
      <c r="T52" s="433"/>
      <c r="V52" s="451" t="e">
        <f>(S51+V46)*V45</f>
        <v>#REF!</v>
      </c>
      <c r="Y52" s="445" t="e">
        <f t="shared" si="2140"/>
        <v>#REF!</v>
      </c>
      <c r="Z52" s="433"/>
      <c r="AB52" s="451" t="e">
        <f>(Y51+AB46)*AB45</f>
        <v>#REF!</v>
      </c>
      <c r="AE52" s="445" t="e">
        <f t="shared" si="2141"/>
        <v>#REF!</v>
      </c>
      <c r="AF52" s="433"/>
      <c r="AH52" s="451" t="e">
        <f>(AE51+AH46)*AH45</f>
        <v>#REF!</v>
      </c>
      <c r="AK52" s="445" t="e">
        <f t="shared" si="2142"/>
        <v>#REF!</v>
      </c>
      <c r="AL52" s="433"/>
      <c r="AN52" s="451" t="e">
        <f>(AK51+AN46)*AN45</f>
        <v>#REF!</v>
      </c>
      <c r="AQ52" s="445" t="e">
        <f t="shared" si="2143"/>
        <v>#REF!</v>
      </c>
      <c r="AR52" s="433"/>
      <c r="AT52" s="451" t="e">
        <f>(AQ51+AT46)*AT45</f>
        <v>#REF!</v>
      </c>
      <c r="AW52" s="445" t="e">
        <f t="shared" si="2144"/>
        <v>#REF!</v>
      </c>
      <c r="AX52" s="433"/>
      <c r="AZ52" s="451" t="e">
        <f>(AW51+AZ46)*AZ45</f>
        <v>#REF!</v>
      </c>
      <c r="BC52" s="445" t="e">
        <f t="shared" si="2145"/>
        <v>#REF!</v>
      </c>
      <c r="BD52" s="433"/>
      <c r="BF52" s="451" t="e">
        <f>(BC51+BF46)*BF45</f>
        <v>#REF!</v>
      </c>
      <c r="BI52" s="445" t="e">
        <f t="shared" si="2146"/>
        <v>#REF!</v>
      </c>
      <c r="BJ52" s="433"/>
      <c r="BL52" s="451" t="e">
        <f>(BI51+BL46)*BL45</f>
        <v>#REF!</v>
      </c>
      <c r="BO52" s="445" t="e">
        <f t="shared" si="2147"/>
        <v>#REF!</v>
      </c>
      <c r="BP52" s="433"/>
      <c r="BR52" s="451" t="e">
        <f>(BO51+BR46)*BR45</f>
        <v>#REF!</v>
      </c>
      <c r="BU52" s="445" t="e">
        <f t="shared" si="2148"/>
        <v>#REF!</v>
      </c>
      <c r="BV52" s="433"/>
      <c r="BX52" s="451" t="e">
        <f>(BU51+BX46)*BX45</f>
        <v>#REF!</v>
      </c>
      <c r="BZ52" s="433"/>
      <c r="CA52" s="445" t="e">
        <f t="shared" si="2149"/>
        <v>#REF!</v>
      </c>
      <c r="CB52" s="433"/>
      <c r="CD52" s="451" t="e">
        <f>(CA51+CD46)*CD45</f>
        <v>#REF!</v>
      </c>
      <c r="CG52" s="445" t="e">
        <f t="shared" si="2150"/>
        <v>#REF!</v>
      </c>
      <c r="CH52" s="433"/>
      <c r="CJ52" s="451" t="e">
        <f>(CG51+CJ46)*CJ45</f>
        <v>#REF!</v>
      </c>
      <c r="CL52" s="433"/>
    </row>
    <row r="53" hidden="1">
      <c r="A53" s="410" t="e">
        <f>A30+A71</f>
        <v>#REF!</v>
      </c>
      <c r="B53" s="417"/>
      <c r="D53" s="451" t="e">
        <f>(A52+D46)*D45</f>
        <v>#REF!</v>
      </c>
      <c r="G53" s="445" t="e">
        <f t="shared" si="2137"/>
        <v>#REF!</v>
      </c>
      <c r="J53" s="451" t="e">
        <f>(G52+J46)*J45</f>
        <v>#REF!</v>
      </c>
      <c r="M53" s="445" t="e">
        <f t="shared" si="2138"/>
        <v>#REF!</v>
      </c>
      <c r="N53" s="433"/>
      <c r="P53" s="451" t="e">
        <f>(M52+P46)*P45</f>
        <v>#REF!</v>
      </c>
      <c r="S53" s="445" t="e">
        <f t="shared" si="2139"/>
        <v>#REF!</v>
      </c>
      <c r="T53" s="433"/>
      <c r="V53" s="451" t="e">
        <f>(S52+V46)*V45</f>
        <v>#REF!</v>
      </c>
      <c r="Y53" s="445" t="e">
        <f t="shared" si="2140"/>
        <v>#REF!</v>
      </c>
      <c r="Z53" s="433"/>
      <c r="AB53" s="451" t="e">
        <f>(Y52+AB46)*AB45</f>
        <v>#REF!</v>
      </c>
      <c r="AE53" s="445" t="e">
        <f t="shared" si="2141"/>
        <v>#REF!</v>
      </c>
      <c r="AF53" s="433"/>
      <c r="AH53" s="451" t="e">
        <f>(AE52+AH46)*AH45</f>
        <v>#REF!</v>
      </c>
      <c r="AK53" s="445" t="e">
        <f t="shared" si="2142"/>
        <v>#REF!</v>
      </c>
      <c r="AL53" s="433"/>
      <c r="AN53" s="451" t="e">
        <f>(AK52+AN46)*AN45</f>
        <v>#REF!</v>
      </c>
      <c r="AQ53" s="445" t="e">
        <f t="shared" si="2143"/>
        <v>#REF!</v>
      </c>
      <c r="AR53" s="433"/>
      <c r="AT53" s="451" t="e">
        <f>(AQ52+AT46)*AT45</f>
        <v>#REF!</v>
      </c>
      <c r="AW53" s="445" t="e">
        <f t="shared" si="2144"/>
        <v>#REF!</v>
      </c>
      <c r="AX53" s="433"/>
      <c r="AZ53" s="451" t="e">
        <f>(AW52+AZ46)*AZ45</f>
        <v>#REF!</v>
      </c>
      <c r="BC53" s="445" t="e">
        <f t="shared" si="2145"/>
        <v>#REF!</v>
      </c>
      <c r="BD53" s="433"/>
      <c r="BF53" s="451" t="e">
        <f>(BC52+BF46)*BF45</f>
        <v>#REF!</v>
      </c>
      <c r="BI53" s="445" t="e">
        <f t="shared" si="2146"/>
        <v>#REF!</v>
      </c>
      <c r="BJ53" s="433"/>
      <c r="BL53" s="451" t="e">
        <f>(BI52+BL46)*BL45</f>
        <v>#REF!</v>
      </c>
      <c r="BO53" s="445" t="e">
        <f t="shared" si="2147"/>
        <v>#REF!</v>
      </c>
      <c r="BP53" s="433"/>
      <c r="BR53" s="451" t="e">
        <f>(BO52+BR46)*BR45</f>
        <v>#REF!</v>
      </c>
      <c r="BU53" s="445" t="e">
        <f t="shared" si="2148"/>
        <v>#REF!</v>
      </c>
      <c r="BV53" s="433"/>
      <c r="BX53" s="451" t="e">
        <f>(BU52+BX46)*BX45</f>
        <v>#REF!</v>
      </c>
      <c r="BZ53" s="433"/>
      <c r="CA53" s="445" t="e">
        <f t="shared" si="2149"/>
        <v>#REF!</v>
      </c>
      <c r="CB53" s="433"/>
      <c r="CD53" s="451" t="e">
        <f>(CA52+CD46)*CD45</f>
        <v>#REF!</v>
      </c>
      <c r="CG53" s="445" t="e">
        <f t="shared" si="2150"/>
        <v>#REF!</v>
      </c>
      <c r="CH53" s="433"/>
      <c r="CJ53" s="451" t="e">
        <f>(CG52+CJ46)*CJ45</f>
        <v>#REF!</v>
      </c>
      <c r="CL53" s="433"/>
    </row>
    <row r="54" hidden="1">
      <c r="A54" s="410" t="e">
        <f>A31+A70</f>
        <v>#REF!</v>
      </c>
      <c r="B54" s="417"/>
      <c r="D54" s="451" t="e">
        <f>(A53+D46)*D45</f>
        <v>#REF!</v>
      </c>
      <c r="G54" s="445" t="e">
        <f t="shared" si="2137"/>
        <v>#REF!</v>
      </c>
      <c r="J54" s="451" t="e">
        <f>(G53+J46)*J45</f>
        <v>#REF!</v>
      </c>
      <c r="M54" s="445" t="e">
        <f t="shared" si="2138"/>
        <v>#REF!</v>
      </c>
      <c r="N54" s="433"/>
      <c r="P54" s="451" t="e">
        <f>(M53+P46)*P45</f>
        <v>#REF!</v>
      </c>
      <c r="S54" s="445" t="e">
        <f t="shared" si="2139"/>
        <v>#REF!</v>
      </c>
      <c r="T54" s="433"/>
      <c r="V54" s="451" t="e">
        <f>(S53+V46)*V45</f>
        <v>#REF!</v>
      </c>
      <c r="Y54" s="445" t="e">
        <f t="shared" si="2140"/>
        <v>#REF!</v>
      </c>
      <c r="Z54" s="433"/>
      <c r="AB54" s="451" t="e">
        <f>(Y53+AB46)*AB45</f>
        <v>#REF!</v>
      </c>
      <c r="AE54" s="445" t="e">
        <f t="shared" si="2141"/>
        <v>#REF!</v>
      </c>
      <c r="AF54" s="433"/>
      <c r="AH54" s="451" t="e">
        <f>(AE53+AH46)*AH45</f>
        <v>#REF!</v>
      </c>
      <c r="AK54" s="445" t="e">
        <f t="shared" si="2142"/>
        <v>#REF!</v>
      </c>
      <c r="AL54" s="433"/>
      <c r="AN54" s="451" t="e">
        <f>(AK53+AN46)*AN45</f>
        <v>#REF!</v>
      </c>
      <c r="AQ54" s="445" t="e">
        <f t="shared" si="2143"/>
        <v>#REF!</v>
      </c>
      <c r="AR54" s="433"/>
      <c r="AT54" s="451" t="e">
        <f>(AQ53+AT46)*AT45</f>
        <v>#REF!</v>
      </c>
      <c r="AW54" s="445" t="e">
        <f t="shared" si="2144"/>
        <v>#REF!</v>
      </c>
      <c r="AX54" s="433"/>
      <c r="AZ54" s="451" t="e">
        <f>(AW53+AZ46)*AZ45</f>
        <v>#REF!</v>
      </c>
      <c r="BC54" s="445" t="e">
        <f t="shared" si="2145"/>
        <v>#REF!</v>
      </c>
      <c r="BD54" s="433"/>
      <c r="BF54" s="451" t="e">
        <f>(BC53+BF46)*BF45</f>
        <v>#REF!</v>
      </c>
      <c r="BI54" s="445" t="e">
        <f t="shared" si="2146"/>
        <v>#REF!</v>
      </c>
      <c r="BJ54" s="433"/>
      <c r="BL54" s="451" t="e">
        <f>(BI53+BL46)*BL45</f>
        <v>#REF!</v>
      </c>
      <c r="BO54" s="445" t="e">
        <f t="shared" si="2147"/>
        <v>#REF!</v>
      </c>
      <c r="BP54" s="433"/>
      <c r="BR54" s="451" t="e">
        <f>(BO53+BR46)*BR45</f>
        <v>#REF!</v>
      </c>
      <c r="BU54" s="445" t="e">
        <f t="shared" si="2148"/>
        <v>#REF!</v>
      </c>
      <c r="BV54" s="433"/>
      <c r="BX54" s="451" t="e">
        <f>(BU53+BX46)*BX45</f>
        <v>#REF!</v>
      </c>
      <c r="BZ54" s="433"/>
      <c r="CA54" s="445" t="e">
        <f t="shared" si="2149"/>
        <v>#REF!</v>
      </c>
      <c r="CB54" s="433"/>
      <c r="CD54" s="451" t="e">
        <f>(CA53+CD46)*CD45</f>
        <v>#REF!</v>
      </c>
      <c r="CG54" s="445" t="e">
        <f t="shared" si="2150"/>
        <v>#REF!</v>
      </c>
      <c r="CH54" s="433"/>
      <c r="CJ54" s="451" t="e">
        <f>(CG53+CJ46)*CJ45</f>
        <v>#REF!</v>
      </c>
      <c r="CL54" s="433"/>
    </row>
    <row r="55" hidden="1">
      <c r="A55" s="410" t="e">
        <f>A32+A69</f>
        <v>#REF!</v>
      </c>
      <c r="B55" s="417"/>
      <c r="D55" s="451" t="e">
        <f>(A54+D46)*D45</f>
        <v>#REF!</v>
      </c>
      <c r="G55" s="445" t="e">
        <f t="shared" si="2137"/>
        <v>#REF!</v>
      </c>
      <c r="J55" s="451" t="e">
        <f>(G54+J46)*J45</f>
        <v>#REF!</v>
      </c>
      <c r="M55" s="445" t="e">
        <f t="shared" si="2138"/>
        <v>#REF!</v>
      </c>
      <c r="N55" s="417"/>
      <c r="P55" s="451" t="e">
        <f>(M54+P46)*P45</f>
        <v>#REF!</v>
      </c>
      <c r="S55" s="445" t="e">
        <f t="shared" si="2139"/>
        <v>#REF!</v>
      </c>
      <c r="T55" s="417"/>
      <c r="V55" s="451" t="e">
        <f>(S54+V46)*V45</f>
        <v>#REF!</v>
      </c>
      <c r="Y55" s="445" t="e">
        <f t="shared" si="2140"/>
        <v>#REF!</v>
      </c>
      <c r="Z55" s="417"/>
      <c r="AB55" s="451" t="e">
        <f>(Y54+AB46)*AB45</f>
        <v>#REF!</v>
      </c>
      <c r="AE55" s="445" t="e">
        <f t="shared" si="2141"/>
        <v>#REF!</v>
      </c>
      <c r="AF55" s="417"/>
      <c r="AH55" s="451" t="e">
        <f>(AE54+AH46)*AH45</f>
        <v>#REF!</v>
      </c>
      <c r="AK55" s="445" t="e">
        <f t="shared" si="2142"/>
        <v>#REF!</v>
      </c>
      <c r="AL55" s="417"/>
      <c r="AN55" s="451" t="e">
        <f>(AK54+AN46)*AN45</f>
        <v>#REF!</v>
      </c>
      <c r="AQ55" s="445" t="e">
        <f t="shared" si="2143"/>
        <v>#REF!</v>
      </c>
      <c r="AR55" s="417"/>
      <c r="AT55" s="451" t="e">
        <f>(AQ54+AT46)*AT45</f>
        <v>#REF!</v>
      </c>
      <c r="AW55" s="445" t="e">
        <f t="shared" si="2144"/>
        <v>#REF!</v>
      </c>
      <c r="AX55" s="417"/>
      <c r="AZ55" s="451" t="e">
        <f>(AW54+AZ46)*AZ45</f>
        <v>#REF!</v>
      </c>
      <c r="BC55" s="445" t="e">
        <f t="shared" si="2145"/>
        <v>#REF!</v>
      </c>
      <c r="BD55" s="417"/>
      <c r="BF55" s="451" t="e">
        <f>(BC54+BF46)*BF45</f>
        <v>#REF!</v>
      </c>
      <c r="BI55" s="445" t="e">
        <f t="shared" si="2146"/>
        <v>#REF!</v>
      </c>
      <c r="BJ55" s="417"/>
      <c r="BL55" s="451" t="e">
        <f>(BI54+BL46)*BL45</f>
        <v>#REF!</v>
      </c>
      <c r="BO55" s="445" t="e">
        <f t="shared" si="2147"/>
        <v>#REF!</v>
      </c>
      <c r="BP55" s="417"/>
      <c r="BR55" s="451" t="e">
        <f>(BO54+BR46)*BR45</f>
        <v>#REF!</v>
      </c>
      <c r="BU55" s="445" t="e">
        <f t="shared" si="2148"/>
        <v>#REF!</v>
      </c>
      <c r="BV55" s="417"/>
      <c r="BX55" s="451" t="e">
        <f>(BU54+BX46)*BX45</f>
        <v>#REF!</v>
      </c>
      <c r="BZ55" s="433"/>
      <c r="CA55" s="445" t="e">
        <f t="shared" si="2149"/>
        <v>#REF!</v>
      </c>
      <c r="CB55" s="417"/>
      <c r="CD55" s="451" t="e">
        <f>(CA54+CD46)*CD45</f>
        <v>#REF!</v>
      </c>
      <c r="CG55" s="445" t="e">
        <f t="shared" si="2150"/>
        <v>#REF!</v>
      </c>
      <c r="CH55" s="417"/>
      <c r="CJ55" s="451" t="e">
        <f>(CG54+CJ46)*CJ45</f>
        <v>#REF!</v>
      </c>
      <c r="CL55" s="433"/>
    </row>
    <row r="56" hidden="1">
      <c r="A56" s="410" t="e">
        <f>A33+A68</f>
        <v>#REF!</v>
      </c>
      <c r="B56" s="417"/>
      <c r="D56" s="451" t="e">
        <f>(A55+D46)*D45</f>
        <v>#REF!</v>
      </c>
      <c r="F56" s="417"/>
      <c r="G56" s="445" t="e">
        <f t="shared" si="2137"/>
        <v>#REF!</v>
      </c>
      <c r="J56" s="451" t="e">
        <f>(G55+J46)*J45</f>
        <v>#REF!</v>
      </c>
      <c r="L56" s="417"/>
      <c r="M56" s="445" t="e">
        <f t="shared" si="2138"/>
        <v>#REF!</v>
      </c>
      <c r="N56" s="417"/>
      <c r="P56" s="451" t="e">
        <f>(M55+P46)*P45</f>
        <v>#REF!</v>
      </c>
      <c r="R56" s="417"/>
      <c r="S56" s="445" t="e">
        <f t="shared" si="2139"/>
        <v>#REF!</v>
      </c>
      <c r="T56" s="417"/>
      <c r="V56" s="451" t="e">
        <f>(S55+V46)*V45</f>
        <v>#REF!</v>
      </c>
      <c r="X56" s="417"/>
      <c r="Y56" s="445" t="e">
        <f t="shared" si="2140"/>
        <v>#REF!</v>
      </c>
      <c r="Z56" s="417"/>
      <c r="AB56" s="451" t="e">
        <f>(Y55+AB46)*AB45</f>
        <v>#REF!</v>
      </c>
      <c r="AD56" s="417"/>
      <c r="AE56" s="445" t="e">
        <f t="shared" si="2141"/>
        <v>#REF!</v>
      </c>
      <c r="AF56" s="417"/>
      <c r="AH56" s="451" t="e">
        <f>(AE55+AH46)*AH45</f>
        <v>#REF!</v>
      </c>
      <c r="AJ56" s="417"/>
      <c r="AK56" s="445" t="e">
        <f t="shared" si="2142"/>
        <v>#REF!</v>
      </c>
      <c r="AL56" s="417"/>
      <c r="AN56" s="451" t="e">
        <f>(AK55+AN46)*AN45</f>
        <v>#REF!</v>
      </c>
      <c r="AP56" s="417"/>
      <c r="AQ56" s="445" t="e">
        <f t="shared" si="2143"/>
        <v>#REF!</v>
      </c>
      <c r="AR56" s="417"/>
      <c r="AT56" s="451" t="e">
        <f>(AQ55+AT46)*AT45</f>
        <v>#REF!</v>
      </c>
      <c r="AV56" s="417"/>
      <c r="AW56" s="445" t="e">
        <f t="shared" si="2144"/>
        <v>#REF!</v>
      </c>
      <c r="AX56" s="417"/>
      <c r="AZ56" s="451" t="e">
        <f>(AW55+AZ46)*AZ45</f>
        <v>#REF!</v>
      </c>
      <c r="BB56" s="417"/>
      <c r="BC56" s="445" t="e">
        <f t="shared" si="2145"/>
        <v>#REF!</v>
      </c>
      <c r="BD56" s="417"/>
      <c r="BF56" s="451" t="e">
        <f>(BC55+BF46)*BF45</f>
        <v>#REF!</v>
      </c>
      <c r="BH56" s="417"/>
      <c r="BI56" s="445" t="e">
        <f t="shared" si="2146"/>
        <v>#REF!</v>
      </c>
      <c r="BJ56" s="417"/>
      <c r="BL56" s="451" t="e">
        <f>(BI55+BL46)*BL45</f>
        <v>#REF!</v>
      </c>
      <c r="BN56" s="417"/>
      <c r="BO56" s="445" t="e">
        <f t="shared" si="2147"/>
        <v>#REF!</v>
      </c>
      <c r="BP56" s="417"/>
      <c r="BR56" s="451" t="e">
        <f>(BO55+BR46)*BR45</f>
        <v>#REF!</v>
      </c>
      <c r="BT56" s="417"/>
      <c r="BU56" s="445" t="e">
        <f t="shared" si="2148"/>
        <v>#REF!</v>
      </c>
      <c r="BV56" s="417"/>
      <c r="BX56" s="451" t="e">
        <f>(BU55+BX46)*BX45</f>
        <v>#REF!</v>
      </c>
      <c r="BZ56" s="417"/>
      <c r="CA56" s="445" t="e">
        <f t="shared" si="2149"/>
        <v>#REF!</v>
      </c>
      <c r="CB56" s="417"/>
      <c r="CD56" s="451" t="e">
        <f>(CA55+CD46)*CD45</f>
        <v>#REF!</v>
      </c>
      <c r="CF56" s="417"/>
      <c r="CG56" s="445" t="e">
        <f t="shared" si="2150"/>
        <v>#REF!</v>
      </c>
      <c r="CH56" s="417"/>
      <c r="CJ56" s="451" t="e">
        <f>(CG55+CJ46)*CJ45</f>
        <v>#REF!</v>
      </c>
      <c r="CL56" s="417"/>
    </row>
    <row r="57" hidden="1">
      <c r="A57" s="410" t="e">
        <f>A34+A67</f>
        <v>#REF!</v>
      </c>
      <c r="B57" s="417"/>
      <c r="D57" s="451" t="e">
        <f>(A56+D46)*D45</f>
        <v>#REF!</v>
      </c>
      <c r="F57" s="417"/>
      <c r="G57" s="445" t="e">
        <f t="shared" si="2137"/>
        <v>#REF!</v>
      </c>
      <c r="J57" s="451" t="e">
        <f>(G56+J46)*J45</f>
        <v>#REF!</v>
      </c>
      <c r="L57" s="417"/>
      <c r="M57" s="445" t="e">
        <f t="shared" si="2138"/>
        <v>#REF!</v>
      </c>
      <c r="N57" s="417"/>
      <c r="P57" s="451" t="e">
        <f>(M56+P46)*P45</f>
        <v>#REF!</v>
      </c>
      <c r="R57" s="417"/>
      <c r="S57" s="445" t="e">
        <f t="shared" si="2139"/>
        <v>#REF!</v>
      </c>
      <c r="T57" s="433"/>
      <c r="V57" s="451" t="e">
        <f>(S56+V46)*V45</f>
        <v>#REF!</v>
      </c>
      <c r="X57" s="417"/>
      <c r="Y57" s="445" t="e">
        <f t="shared" si="2140"/>
        <v>#REF!</v>
      </c>
      <c r="Z57" s="433"/>
      <c r="AB57" s="451" t="e">
        <f>(Y56+AB46)*AB45</f>
        <v>#REF!</v>
      </c>
      <c r="AD57" s="417"/>
      <c r="AE57" s="445" t="e">
        <f t="shared" si="2141"/>
        <v>#REF!</v>
      </c>
      <c r="AF57" s="433"/>
      <c r="AH57" s="451" t="e">
        <f>(AE56+AH46)*AH45</f>
        <v>#REF!</v>
      </c>
      <c r="AJ57" s="417"/>
      <c r="AK57" s="445" t="e">
        <f t="shared" si="2142"/>
        <v>#REF!</v>
      </c>
      <c r="AL57" s="433"/>
      <c r="AN57" s="451" t="e">
        <f>(AK56+AN46)*AN45</f>
        <v>#REF!</v>
      </c>
      <c r="AP57" s="417"/>
      <c r="AQ57" s="445" t="e">
        <f t="shared" si="2143"/>
        <v>#REF!</v>
      </c>
      <c r="AR57" s="433"/>
      <c r="AT57" s="451" t="e">
        <f>(AQ56+AT46)*AT45</f>
        <v>#REF!</v>
      </c>
      <c r="AV57" s="417"/>
      <c r="AW57" s="445" t="e">
        <f t="shared" si="2144"/>
        <v>#REF!</v>
      </c>
      <c r="AX57" s="433"/>
      <c r="AZ57" s="451" t="e">
        <f>(AW56+AZ46)*AZ45</f>
        <v>#REF!</v>
      </c>
      <c r="BB57" s="417"/>
      <c r="BC57" s="445" t="e">
        <f t="shared" si="2145"/>
        <v>#REF!</v>
      </c>
      <c r="BD57" s="433"/>
      <c r="BF57" s="451" t="e">
        <f>(BC56+BF46)*BF45</f>
        <v>#REF!</v>
      </c>
      <c r="BH57" s="417"/>
      <c r="BI57" s="445" t="e">
        <f t="shared" si="2146"/>
        <v>#REF!</v>
      </c>
      <c r="BJ57" s="433"/>
      <c r="BL57" s="451" t="e">
        <f>(BI56+BL46)*BL45</f>
        <v>#REF!</v>
      </c>
      <c r="BN57" s="417"/>
      <c r="BO57" s="445" t="e">
        <f t="shared" si="2147"/>
        <v>#REF!</v>
      </c>
      <c r="BP57" s="433"/>
      <c r="BR57" s="451" t="e">
        <f>(BO56+BR46)*BR45</f>
        <v>#REF!</v>
      </c>
      <c r="BT57" s="417"/>
      <c r="BU57" s="445" t="e">
        <f t="shared" si="2148"/>
        <v>#REF!</v>
      </c>
      <c r="BV57" s="433"/>
      <c r="BX57" s="451" t="e">
        <f>(BU56+BX46)*BX45</f>
        <v>#REF!</v>
      </c>
      <c r="BZ57" s="417"/>
      <c r="CA57" s="445" t="e">
        <f t="shared" si="2149"/>
        <v>#REF!</v>
      </c>
      <c r="CB57" s="433"/>
      <c r="CD57" s="451" t="e">
        <f>(CA56+CD46)*CD45</f>
        <v>#REF!</v>
      </c>
      <c r="CF57" s="417"/>
      <c r="CG57" s="445" t="e">
        <f t="shared" si="2150"/>
        <v>#REF!</v>
      </c>
      <c r="CH57" s="433"/>
      <c r="CJ57" s="451" t="e">
        <f>(CG56+CJ46)*CJ45</f>
        <v>#REF!</v>
      </c>
      <c r="CL57" s="417"/>
    </row>
    <row r="58" hidden="1">
      <c r="A58" s="410" t="e">
        <f>A35+A66</f>
        <v>#REF!</v>
      </c>
      <c r="B58" s="417"/>
      <c r="D58" s="451" t="e">
        <f>(A57+D46)*D45</f>
        <v>#REF!</v>
      </c>
      <c r="F58" s="417"/>
      <c r="G58" s="445" t="e">
        <f t="shared" si="2137"/>
        <v>#REF!</v>
      </c>
      <c r="J58" s="451" t="e">
        <f>(G57+J46)*J45</f>
        <v>#REF!</v>
      </c>
      <c r="L58" s="417"/>
      <c r="M58" s="445" t="e">
        <f t="shared" si="2138"/>
        <v>#REF!</v>
      </c>
      <c r="N58" s="417"/>
      <c r="P58" s="451" t="e">
        <f>(M57+P46)*P45</f>
        <v>#REF!</v>
      </c>
      <c r="R58" s="417"/>
      <c r="S58" s="445" t="e">
        <f t="shared" si="2139"/>
        <v>#REF!</v>
      </c>
      <c r="T58" s="433"/>
      <c r="V58" s="451" t="e">
        <f>(S57+V46)*V45</f>
        <v>#REF!</v>
      </c>
      <c r="X58" s="417"/>
      <c r="Y58" s="445" t="e">
        <f t="shared" si="2140"/>
        <v>#REF!</v>
      </c>
      <c r="Z58" s="433"/>
      <c r="AB58" s="451" t="e">
        <f>(Y57+AB46)*AB45</f>
        <v>#REF!</v>
      </c>
      <c r="AD58" s="417"/>
      <c r="AE58" s="445" t="e">
        <f t="shared" si="2141"/>
        <v>#REF!</v>
      </c>
      <c r="AF58" s="433"/>
      <c r="AH58" s="451" t="e">
        <f>(AE57+AH46)*AH45</f>
        <v>#REF!</v>
      </c>
      <c r="AJ58" s="417"/>
      <c r="AK58" s="445" t="e">
        <f t="shared" si="2142"/>
        <v>#REF!</v>
      </c>
      <c r="AL58" s="433"/>
      <c r="AN58" s="451" t="e">
        <f>(AK57+AN46)*AN45</f>
        <v>#REF!</v>
      </c>
      <c r="AP58" s="417"/>
      <c r="AQ58" s="445" t="e">
        <f t="shared" si="2143"/>
        <v>#REF!</v>
      </c>
      <c r="AR58" s="433"/>
      <c r="AT58" s="451" t="e">
        <f>(AQ57+AT46)*AT45</f>
        <v>#REF!</v>
      </c>
      <c r="AV58" s="417"/>
      <c r="AW58" s="445" t="e">
        <f t="shared" si="2144"/>
        <v>#REF!</v>
      </c>
      <c r="AX58" s="433"/>
      <c r="AZ58" s="451" t="e">
        <f>(AW57+AZ46)*AZ45</f>
        <v>#REF!</v>
      </c>
      <c r="BB58" s="417"/>
      <c r="BC58" s="445" t="e">
        <f t="shared" si="2145"/>
        <v>#REF!</v>
      </c>
      <c r="BD58" s="433"/>
      <c r="BF58" s="451" t="e">
        <f>(BC57+BF46)*BF45</f>
        <v>#REF!</v>
      </c>
      <c r="BH58" s="417"/>
      <c r="BI58" s="445" t="e">
        <f t="shared" si="2146"/>
        <v>#REF!</v>
      </c>
      <c r="BJ58" s="433"/>
      <c r="BL58" s="451" t="e">
        <f>(BI57+BL46)*BL45</f>
        <v>#REF!</v>
      </c>
      <c r="BN58" s="417"/>
      <c r="BO58" s="445" t="e">
        <f t="shared" si="2147"/>
        <v>#REF!</v>
      </c>
      <c r="BP58" s="433"/>
      <c r="BR58" s="451" t="e">
        <f>(BO57+BR46)*BR45</f>
        <v>#REF!</v>
      </c>
      <c r="BT58" s="417"/>
      <c r="BU58" s="445" t="e">
        <f t="shared" si="2148"/>
        <v>#REF!</v>
      </c>
      <c r="BV58" s="433"/>
      <c r="BX58" s="451" t="e">
        <f>(BU57+BX46)*BX45</f>
        <v>#REF!</v>
      </c>
      <c r="BZ58" s="417"/>
      <c r="CA58" s="445" t="e">
        <f t="shared" si="2149"/>
        <v>#REF!</v>
      </c>
      <c r="CB58" s="433"/>
      <c r="CD58" s="451" t="e">
        <f>(CA57+CD46)*CD45</f>
        <v>#REF!</v>
      </c>
      <c r="CF58" s="417"/>
      <c r="CG58" s="445" t="e">
        <f t="shared" si="2150"/>
        <v>#REF!</v>
      </c>
      <c r="CH58" s="433"/>
      <c r="CJ58" s="451" t="e">
        <f>(CG57+CJ46)*CJ45</f>
        <v>#REF!</v>
      </c>
      <c r="CL58" s="417"/>
    </row>
    <row r="59" hidden="1">
      <c r="A59" s="410" t="e">
        <f>A36+A65</f>
        <v>#REF!</v>
      </c>
      <c r="B59" s="417"/>
      <c r="D59" s="451" t="e">
        <f>(A58+D46)*D45</f>
        <v>#REF!</v>
      </c>
      <c r="F59" s="417"/>
      <c r="G59" s="445" t="e">
        <f t="shared" si="2137"/>
        <v>#REF!</v>
      </c>
      <c r="H59" s="417"/>
      <c r="J59" s="451" t="e">
        <f>(G58+J46)*J45</f>
        <v>#REF!</v>
      </c>
      <c r="L59" s="417"/>
      <c r="M59" s="445" t="e">
        <f t="shared" si="2138"/>
        <v>#REF!</v>
      </c>
      <c r="N59" s="417"/>
      <c r="P59" s="451" t="e">
        <f>(M58+P46)*P45</f>
        <v>#REF!</v>
      </c>
      <c r="R59" s="417"/>
      <c r="S59" s="445" t="e">
        <f t="shared" si="2139"/>
        <v>#REF!</v>
      </c>
      <c r="T59" s="433"/>
      <c r="V59" s="451" t="e">
        <f>(S58+V46)*V45</f>
        <v>#REF!</v>
      </c>
      <c r="X59" s="417"/>
      <c r="Y59" s="445" t="e">
        <f t="shared" si="2140"/>
        <v>#REF!</v>
      </c>
      <c r="Z59" s="433"/>
      <c r="AB59" s="451" t="e">
        <f>(Y58+AB46)*AB45</f>
        <v>#REF!</v>
      </c>
      <c r="AD59" s="417"/>
      <c r="AE59" s="445" t="e">
        <f t="shared" si="2141"/>
        <v>#REF!</v>
      </c>
      <c r="AF59" s="433"/>
      <c r="AH59" s="451" t="e">
        <f>(AE58+AH46)*AH45</f>
        <v>#REF!</v>
      </c>
      <c r="AJ59" s="417"/>
      <c r="AK59" s="445" t="e">
        <f t="shared" si="2142"/>
        <v>#REF!</v>
      </c>
      <c r="AL59" s="433"/>
      <c r="AN59" s="451" t="e">
        <f>(AK58+AN46)*AN45</f>
        <v>#REF!</v>
      </c>
      <c r="AP59" s="417"/>
      <c r="AQ59" s="445" t="e">
        <f t="shared" si="2143"/>
        <v>#REF!</v>
      </c>
      <c r="AR59" s="433"/>
      <c r="AT59" s="451" t="e">
        <f>(AQ58+AT46)*AT45</f>
        <v>#REF!</v>
      </c>
      <c r="AV59" s="417"/>
      <c r="AW59" s="445" t="e">
        <f t="shared" si="2144"/>
        <v>#REF!</v>
      </c>
      <c r="AX59" s="433"/>
      <c r="AZ59" s="451" t="e">
        <f>(AW58+AZ46)*AZ45</f>
        <v>#REF!</v>
      </c>
      <c r="BB59" s="417"/>
      <c r="BC59" s="445" t="e">
        <f t="shared" si="2145"/>
        <v>#REF!</v>
      </c>
      <c r="BD59" s="433"/>
      <c r="BF59" s="451" t="e">
        <f>(BC58+BF46)*BF45</f>
        <v>#REF!</v>
      </c>
      <c r="BH59" s="417"/>
      <c r="BI59" s="445" t="e">
        <f t="shared" si="2146"/>
        <v>#REF!</v>
      </c>
      <c r="BJ59" s="433"/>
      <c r="BL59" s="451" t="e">
        <f>(BI58+BL46)*BL45</f>
        <v>#REF!</v>
      </c>
      <c r="BN59" s="417"/>
      <c r="BO59" s="445" t="e">
        <f t="shared" si="2147"/>
        <v>#REF!</v>
      </c>
      <c r="BP59" s="433"/>
      <c r="BR59" s="451" t="e">
        <f>(BO58+BR46)*BR45</f>
        <v>#REF!</v>
      </c>
      <c r="BT59" s="417"/>
      <c r="BU59" s="445" t="e">
        <f t="shared" si="2148"/>
        <v>#REF!</v>
      </c>
      <c r="BV59" s="433"/>
      <c r="BX59" s="451" t="e">
        <f>(BU58+BX46)*BX45</f>
        <v>#REF!</v>
      </c>
      <c r="BZ59" s="417"/>
      <c r="CA59" s="445" t="e">
        <f t="shared" si="2149"/>
        <v>#REF!</v>
      </c>
      <c r="CB59" s="433"/>
      <c r="CD59" s="451" t="e">
        <f>(CA58+CD46)*CD45</f>
        <v>#REF!</v>
      </c>
      <c r="CF59" s="417"/>
      <c r="CG59" s="445" t="e">
        <f t="shared" si="2150"/>
        <v>#REF!</v>
      </c>
      <c r="CH59" s="433"/>
      <c r="CJ59" s="451" t="e">
        <f>(CG58+CJ46)*CJ45</f>
        <v>#REF!</v>
      </c>
      <c r="CL59" s="417"/>
    </row>
    <row r="60" hidden="1">
      <c r="A60" s="410" t="e">
        <f>A37+A64</f>
        <v>#REF!</v>
      </c>
      <c r="B60" s="417"/>
      <c r="D60" s="451" t="e">
        <f>(A59+D46)*D45</f>
        <v>#REF!</v>
      </c>
      <c r="F60" s="417"/>
      <c r="G60" s="445" t="e">
        <f t="shared" si="2137"/>
        <v>#REF!</v>
      </c>
      <c r="H60" s="417"/>
      <c r="J60" s="451" t="e">
        <f>(G59+J46)*J45</f>
        <v>#REF!</v>
      </c>
      <c r="L60" s="417"/>
      <c r="M60" s="445" t="e">
        <f t="shared" si="2138"/>
        <v>#REF!</v>
      </c>
      <c r="N60" s="417"/>
      <c r="P60" s="451" t="e">
        <f>(M59+P46)*P45</f>
        <v>#REF!</v>
      </c>
      <c r="R60" s="417"/>
      <c r="S60" s="445" t="e">
        <f t="shared" si="2139"/>
        <v>#REF!</v>
      </c>
      <c r="T60" s="433"/>
      <c r="V60" s="451" t="e">
        <f>(S59+V46)*V45</f>
        <v>#REF!</v>
      </c>
      <c r="X60" s="417"/>
      <c r="Y60" s="445" t="e">
        <f t="shared" si="2140"/>
        <v>#REF!</v>
      </c>
      <c r="Z60" s="433"/>
      <c r="AB60" s="451" t="e">
        <f>(Y59+AB46)*AB45</f>
        <v>#REF!</v>
      </c>
      <c r="AD60" s="417"/>
      <c r="AE60" s="445" t="e">
        <f t="shared" si="2141"/>
        <v>#REF!</v>
      </c>
      <c r="AF60" s="433"/>
      <c r="AH60" s="451" t="e">
        <f>(AE59+AH46)*AH45</f>
        <v>#REF!</v>
      </c>
      <c r="AJ60" s="417"/>
      <c r="AK60" s="445" t="e">
        <f t="shared" si="2142"/>
        <v>#REF!</v>
      </c>
      <c r="AL60" s="433"/>
      <c r="AN60" s="451" t="e">
        <f>(AK59+AN46)*AN45</f>
        <v>#REF!</v>
      </c>
      <c r="AP60" s="417"/>
      <c r="AQ60" s="445" t="e">
        <f t="shared" si="2143"/>
        <v>#REF!</v>
      </c>
      <c r="AR60" s="433"/>
      <c r="AT60" s="451" t="e">
        <f>(AQ59+AT46)*AT45</f>
        <v>#REF!</v>
      </c>
      <c r="AV60" s="417"/>
      <c r="AW60" s="445" t="e">
        <f t="shared" si="2144"/>
        <v>#REF!</v>
      </c>
      <c r="AX60" s="433"/>
      <c r="AZ60" s="451" t="e">
        <f>(AW59+AZ46)*AZ45</f>
        <v>#REF!</v>
      </c>
      <c r="BB60" s="417"/>
      <c r="BC60" s="445" t="e">
        <f t="shared" si="2145"/>
        <v>#REF!</v>
      </c>
      <c r="BD60" s="433"/>
      <c r="BF60" s="451" t="e">
        <f>(BC59+BF46)*BF45</f>
        <v>#REF!</v>
      </c>
      <c r="BH60" s="417"/>
      <c r="BI60" s="445" t="e">
        <f t="shared" si="2146"/>
        <v>#REF!</v>
      </c>
      <c r="BJ60" s="433"/>
      <c r="BL60" s="451" t="e">
        <f>(BI59+BL46)*BL45</f>
        <v>#REF!</v>
      </c>
      <c r="BN60" s="417"/>
      <c r="BO60" s="445" t="e">
        <f t="shared" si="2147"/>
        <v>#REF!</v>
      </c>
      <c r="BP60" s="433"/>
      <c r="BR60" s="451" t="e">
        <f>(BO59+BR46)*BR45</f>
        <v>#REF!</v>
      </c>
      <c r="BT60" s="417"/>
      <c r="BU60" s="445" t="e">
        <f t="shared" si="2148"/>
        <v>#REF!</v>
      </c>
      <c r="BV60" s="433"/>
      <c r="BX60" s="451" t="e">
        <f>(BU59+BX46)*BX45</f>
        <v>#REF!</v>
      </c>
      <c r="BZ60" s="417"/>
      <c r="CA60" s="445" t="e">
        <f t="shared" si="2149"/>
        <v>#REF!</v>
      </c>
      <c r="CB60" s="433"/>
      <c r="CD60" s="451" t="e">
        <f>(CA59+CD46)*CD45</f>
        <v>#REF!</v>
      </c>
      <c r="CF60" s="417"/>
      <c r="CG60" s="445" t="e">
        <f t="shared" si="2150"/>
        <v>#REF!</v>
      </c>
      <c r="CH60" s="433"/>
      <c r="CJ60" s="451" t="e">
        <f>(CG59+CJ46)*CJ45</f>
        <v>#REF!</v>
      </c>
      <c r="CL60" s="417"/>
    </row>
    <row r="61" ht="16.199999999999999" hidden="1">
      <c r="A61" s="410" t="e">
        <f>A38+A63</f>
        <v>#REF!</v>
      </c>
      <c r="B61" s="417"/>
      <c r="D61" s="452" t="e">
        <f>(A60+D46)*D45</f>
        <v>#REF!</v>
      </c>
      <c r="F61" s="417"/>
      <c r="G61" s="445" t="e">
        <f t="shared" si="2137"/>
        <v>#REF!</v>
      </c>
      <c r="H61" s="417"/>
      <c r="J61" s="452" t="e">
        <f>(G60+J46)*J45</f>
        <v>#REF!</v>
      </c>
      <c r="L61" s="417"/>
      <c r="M61" s="445" t="e">
        <f t="shared" si="2138"/>
        <v>#REF!</v>
      </c>
      <c r="N61" s="417"/>
      <c r="P61" s="452" t="e">
        <f>(M60+P46)*P45</f>
        <v>#REF!</v>
      </c>
      <c r="R61" s="417"/>
      <c r="S61" s="445" t="e">
        <f t="shared" si="2139"/>
        <v>#REF!</v>
      </c>
      <c r="T61" s="433"/>
      <c r="V61" s="452" t="e">
        <f>(S60+V46)*V45</f>
        <v>#REF!</v>
      </c>
      <c r="X61" s="417"/>
      <c r="Y61" s="445" t="e">
        <f t="shared" si="2140"/>
        <v>#REF!</v>
      </c>
      <c r="Z61" s="433"/>
      <c r="AB61" s="452" t="e">
        <f>(Y60+AB46)*AB45</f>
        <v>#REF!</v>
      </c>
      <c r="AD61" s="417"/>
      <c r="AE61" s="445" t="e">
        <f t="shared" si="2141"/>
        <v>#REF!</v>
      </c>
      <c r="AF61" s="433"/>
      <c r="AH61" s="452" t="e">
        <f>(AE60+AH46)*AH45</f>
        <v>#REF!</v>
      </c>
      <c r="AJ61" s="417"/>
      <c r="AK61" s="445" t="e">
        <f t="shared" si="2142"/>
        <v>#REF!</v>
      </c>
      <c r="AL61" s="433"/>
      <c r="AN61" s="452" t="e">
        <f>(AK60+AN46)*AN45</f>
        <v>#REF!</v>
      </c>
      <c r="AP61" s="417"/>
      <c r="AQ61" s="445" t="e">
        <f t="shared" si="2143"/>
        <v>#REF!</v>
      </c>
      <c r="AR61" s="433"/>
      <c r="AT61" s="452" t="e">
        <f>(AQ60+AT46)*AT45</f>
        <v>#REF!</v>
      </c>
      <c r="AV61" s="417"/>
      <c r="AW61" s="445" t="e">
        <f t="shared" si="2144"/>
        <v>#REF!</v>
      </c>
      <c r="AX61" s="433"/>
      <c r="AZ61" s="452" t="e">
        <f>(AW60+AZ46)*AZ45</f>
        <v>#REF!</v>
      </c>
      <c r="BB61" s="417"/>
      <c r="BC61" s="445" t="e">
        <f t="shared" si="2145"/>
        <v>#REF!</v>
      </c>
      <c r="BD61" s="433"/>
      <c r="BF61" s="452" t="e">
        <f>(BC60+BF46)*BF45</f>
        <v>#REF!</v>
      </c>
      <c r="BH61" s="417"/>
      <c r="BI61" s="445" t="e">
        <f t="shared" si="2146"/>
        <v>#REF!</v>
      </c>
      <c r="BJ61" s="433"/>
      <c r="BL61" s="452" t="e">
        <f>(BI60+BL46)*BL45</f>
        <v>#REF!</v>
      </c>
      <c r="BN61" s="417"/>
      <c r="BO61" s="445" t="e">
        <f t="shared" si="2147"/>
        <v>#REF!</v>
      </c>
      <c r="BP61" s="433"/>
      <c r="BR61" s="452" t="e">
        <f>(BO60+BR46)*BR45</f>
        <v>#REF!</v>
      </c>
      <c r="BT61" s="417"/>
      <c r="BU61" s="445" t="e">
        <f t="shared" si="2148"/>
        <v>#REF!</v>
      </c>
      <c r="BV61" s="433"/>
      <c r="BX61" s="452" t="e">
        <f>(BU60+BX46)*BX45</f>
        <v>#REF!</v>
      </c>
      <c r="BZ61" s="417"/>
      <c r="CA61" s="445" t="e">
        <f t="shared" si="2149"/>
        <v>#REF!</v>
      </c>
      <c r="CB61" s="433"/>
      <c r="CD61" s="452" t="e">
        <f>(CA60+CD46)*CD45</f>
        <v>#REF!</v>
      </c>
      <c r="CF61" s="417"/>
      <c r="CG61" s="445" t="e">
        <f t="shared" si="2150"/>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idden="1">
      <c r="A63" s="410" t="e">
        <f t="shared" ref="A63:A112" si="2151">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idden="1">
      <c r="A64" s="410" t="e">
        <f t="shared" si="2151"/>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idden="1">
      <c r="A65" s="410" t="e">
        <f t="shared" si="2151"/>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idden="1">
      <c r="A66" s="410" t="e">
        <f t="shared" si="2151"/>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idden="1">
      <c r="A67" s="410" t="e">
        <f t="shared" si="2151"/>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idden="1">
      <c r="A68" s="410" t="e">
        <f t="shared" si="2151"/>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idden="1">
      <c r="A69" s="410" t="e">
        <f t="shared" si="2151"/>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idden="1">
      <c r="A70" s="410" t="e">
        <f t="shared" si="2151"/>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idden="1">
      <c r="A71" s="410" t="e">
        <f t="shared" si="2151"/>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idden="1">
      <c r="A72" s="410" t="e">
        <f t="shared" si="2151"/>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idden="1">
      <c r="A73" s="410" t="e">
        <f t="shared" si="2151"/>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idden="1">
      <c r="A74" s="410" t="e">
        <f t="shared" si="2151"/>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idden="1">
      <c r="A75" s="410" t="e">
        <f t="shared" si="2151"/>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idden="1">
      <c r="A76" s="410" t="e">
        <f t="shared" si="2151"/>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2151"/>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199999999999999"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idden="1">
      <c r="A98" s="410" t="e">
        <f t="shared" si="2151"/>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idden="1">
      <c r="A99" s="410" t="e">
        <f t="shared" si="2151"/>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idden="1">
      <c r="A100" s="410" t="e">
        <f t="shared" si="2151"/>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idden="1">
      <c r="A101" s="410" t="e">
        <f t="shared" si="2151"/>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idden="1">
      <c r="A102" s="410" t="e">
        <f t="shared" si="2151"/>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idden="1">
      <c r="A103" s="410" t="e">
        <f t="shared" si="2151"/>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idden="1">
      <c r="A104" s="410" t="e">
        <f t="shared" si="2151"/>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idden="1">
      <c r="A105" s="410" t="e">
        <f t="shared" si="2151"/>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idden="1">
      <c r="A106" s="410" t="e">
        <f t="shared" si="2151"/>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idden="1">
      <c r="A107" s="410" t="e">
        <f t="shared" si="2151"/>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idden="1">
      <c r="A108" s="410" t="e">
        <f t="shared" si="2151"/>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idden="1">
      <c r="A109" s="410" t="e">
        <f t="shared" si="2151"/>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idden="1">
      <c r="A110" s="410" t="e">
        <f t="shared" si="2151"/>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idden="1">
      <c r="A111" s="410" t="e">
        <f t="shared" si="2151"/>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2151"/>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idden="1">
      <c r="A116" s="445" t="s">
        <v>800</v>
      </c>
      <c r="B116" s="433"/>
      <c r="C116" s="417"/>
      <c r="D116" s="451">
        <f t="shared" ref="D116:D117" si="2152">D337</f>
        <v>0</v>
      </c>
      <c r="E116" s="235" t="s">
        <v>415</v>
      </c>
      <c r="I116" s="235"/>
      <c r="J116" s="451">
        <f t="shared" ref="J116:J117" si="2153">J337</f>
        <v>0</v>
      </c>
      <c r="K116" s="235"/>
      <c r="L116" s="235"/>
      <c r="M116" s="235"/>
      <c r="N116" s="235"/>
      <c r="O116" s="235"/>
      <c r="P116" s="451">
        <f t="shared" ref="P116:P117" si="2154">P337</f>
        <v>0</v>
      </c>
      <c r="Q116" s="235"/>
      <c r="R116" s="235"/>
      <c r="S116" s="235"/>
      <c r="T116" s="235"/>
      <c r="U116" s="235"/>
      <c r="V116" s="451">
        <f t="shared" ref="V116:V117" si="2155">V337</f>
        <v>0</v>
      </c>
      <c r="AA116" s="235"/>
      <c r="AB116" s="451">
        <f t="shared" ref="AB116:AB117" si="2156">AB337</f>
        <v>0</v>
      </c>
      <c r="AC116" s="235"/>
      <c r="AD116" s="235"/>
      <c r="AE116" s="235"/>
      <c r="AF116" s="235"/>
      <c r="AG116" s="235"/>
      <c r="AH116" s="451">
        <f t="shared" ref="AH116:AH117" si="2157">AH337</f>
        <v>0</v>
      </c>
      <c r="AM116" s="235"/>
      <c r="AN116" s="451">
        <f t="shared" ref="AN116:AN117" si="2158">AN337</f>
        <v>0</v>
      </c>
      <c r="AS116" s="235"/>
      <c r="AT116" s="451">
        <f t="shared" ref="AT116:AT117" si="2159">AT337</f>
        <v>0</v>
      </c>
      <c r="AY116" s="235"/>
      <c r="AZ116" s="451">
        <f t="shared" ref="AZ116:AZ117" si="2160">AZ337</f>
        <v>0</v>
      </c>
      <c r="BA116" s="235"/>
      <c r="BB116" s="235"/>
      <c r="BC116" s="235"/>
      <c r="BD116" s="235"/>
      <c r="BE116" s="235"/>
      <c r="BF116" s="451">
        <f t="shared" ref="BF116:BF117" si="2161">BF337</f>
        <v>0</v>
      </c>
      <c r="BK116" s="235"/>
      <c r="BL116" s="451">
        <f t="shared" ref="BL116:BL117" si="2162">BL337</f>
        <v>0</v>
      </c>
      <c r="BQ116" s="235"/>
      <c r="BR116" s="451">
        <f t="shared" ref="BR116:BR117" si="2163">BR337</f>
        <v>0</v>
      </c>
      <c r="BW116" s="235"/>
      <c r="BX116" s="451">
        <f t="shared" ref="BX116:BX117" si="2164">BX337</f>
        <v>0</v>
      </c>
      <c r="BZ116" s="433"/>
      <c r="CC116" s="235"/>
      <c r="CD116" s="451">
        <f t="shared" ref="CD116:CD117" si="2165">CD337</f>
        <v>0</v>
      </c>
      <c r="CJ116" s="451">
        <f t="shared" ref="CJ116:CJ117" si="2166">CJ337</f>
        <v>0</v>
      </c>
      <c r="CL116" s="433"/>
    </row>
    <row r="117" hidden="1">
      <c r="A117" s="445">
        <f>SUM(D118:CY118)</f>
        <v>0</v>
      </c>
      <c r="B117" s="433"/>
      <c r="C117" s="417"/>
      <c r="D117" s="451">
        <f t="shared" si="2152"/>
        <v>0</v>
      </c>
      <c r="E117" s="235" t="s">
        <v>801</v>
      </c>
      <c r="G117" s="445">
        <f>A117</f>
        <v>0</v>
      </c>
      <c r="I117" s="235"/>
      <c r="J117" s="451">
        <f t="shared" si="2153"/>
        <v>0</v>
      </c>
      <c r="K117" s="235"/>
      <c r="L117" s="235"/>
      <c r="M117" s="445">
        <f>G117</f>
        <v>0</v>
      </c>
      <c r="N117" s="235"/>
      <c r="O117" s="235"/>
      <c r="P117" s="451">
        <f t="shared" si="2154"/>
        <v>0</v>
      </c>
      <c r="Q117" s="235"/>
      <c r="R117" s="235"/>
      <c r="S117" s="445">
        <f>M117</f>
        <v>0</v>
      </c>
      <c r="T117" s="235"/>
      <c r="U117" s="235"/>
      <c r="V117" s="451">
        <f t="shared" si="2155"/>
        <v>0</v>
      </c>
      <c r="Y117" s="445">
        <f>S117</f>
        <v>0</v>
      </c>
      <c r="AA117" s="235"/>
      <c r="AB117" s="451">
        <f t="shared" si="2156"/>
        <v>0</v>
      </c>
      <c r="AC117" s="235"/>
      <c r="AD117" s="235"/>
      <c r="AE117" s="445">
        <f>Y117</f>
        <v>0</v>
      </c>
      <c r="AF117" s="235"/>
      <c r="AG117" s="235"/>
      <c r="AH117" s="451">
        <f t="shared" si="2157"/>
        <v>0</v>
      </c>
      <c r="AK117" s="445">
        <f>AE117</f>
        <v>0</v>
      </c>
      <c r="AM117" s="235"/>
      <c r="AN117" s="451">
        <f t="shared" si="2158"/>
        <v>0</v>
      </c>
      <c r="AQ117" s="445">
        <f>AK117</f>
        <v>0</v>
      </c>
      <c r="AS117" s="235"/>
      <c r="AT117" s="451">
        <f t="shared" si="2159"/>
        <v>0</v>
      </c>
      <c r="AW117" s="445">
        <f>AQ117</f>
        <v>0</v>
      </c>
      <c r="AY117" s="235"/>
      <c r="AZ117" s="451">
        <f t="shared" si="2160"/>
        <v>0</v>
      </c>
      <c r="BA117" s="235"/>
      <c r="BB117" s="235"/>
      <c r="BC117" s="445">
        <f>AW117</f>
        <v>0</v>
      </c>
      <c r="BD117" s="235"/>
      <c r="BE117" s="235"/>
      <c r="BF117" s="451">
        <f t="shared" si="2161"/>
        <v>0</v>
      </c>
      <c r="BI117" s="445">
        <f>BC117</f>
        <v>0</v>
      </c>
      <c r="BK117" s="235"/>
      <c r="BL117" s="451">
        <f t="shared" si="2162"/>
        <v>0</v>
      </c>
      <c r="BO117" s="445">
        <f>BI117</f>
        <v>0</v>
      </c>
      <c r="BQ117" s="235"/>
      <c r="BR117" s="451">
        <f t="shared" si="2163"/>
        <v>0</v>
      </c>
      <c r="BU117" s="445">
        <f>BO117</f>
        <v>0</v>
      </c>
      <c r="BW117" s="235"/>
      <c r="BX117" s="451">
        <f t="shared" si="2164"/>
        <v>0</v>
      </c>
      <c r="BZ117" s="433"/>
      <c r="CA117" s="445">
        <f>BU117</f>
        <v>0</v>
      </c>
      <c r="CC117" s="235"/>
      <c r="CD117" s="451">
        <f t="shared" si="2165"/>
        <v>0</v>
      </c>
      <c r="CG117" s="445">
        <f>CA117</f>
        <v>0</v>
      </c>
      <c r="CJ117" s="451">
        <f t="shared" si="2166"/>
        <v>0</v>
      </c>
      <c r="CL117" s="433"/>
    </row>
    <row r="118"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idden="1">
      <c r="A121" s="410" t="e">
        <f>A151+A98</f>
        <v>#REF!</v>
      </c>
      <c r="B121" s="433"/>
      <c r="C121" s="417"/>
      <c r="D121" s="451">
        <f>IF(D120=0,0,D120*D119)</f>
        <v>0</v>
      </c>
      <c r="E121" s="235" t="s">
        <v>806</v>
      </c>
      <c r="G121" s="445" t="e">
        <f t="shared" ref="G121:G135" si="2167">A121</f>
        <v>#REF!</v>
      </c>
      <c r="H121" s="433"/>
      <c r="I121" s="235"/>
      <c r="J121" s="451">
        <f>IF(J120=0,0,J120*J119)</f>
        <v>0</v>
      </c>
      <c r="K121" s="235"/>
      <c r="L121" s="235"/>
      <c r="M121" s="445" t="e">
        <f t="shared" ref="M121:M135" si="2168">G121</f>
        <v>#REF!</v>
      </c>
      <c r="N121" s="433"/>
      <c r="O121" s="235"/>
      <c r="P121" s="451">
        <f>IF(P120=0,0,P120*P119)</f>
        <v>0</v>
      </c>
      <c r="Q121" s="235"/>
      <c r="R121" s="235"/>
      <c r="S121" s="445" t="e">
        <f t="shared" ref="S121:S135" si="2169">M121</f>
        <v>#REF!</v>
      </c>
      <c r="T121" s="433"/>
      <c r="U121" s="235"/>
      <c r="V121" s="451">
        <f>IF(V120=0,0,V120*V119)</f>
        <v>0</v>
      </c>
      <c r="Y121" s="445" t="e">
        <f t="shared" ref="Y121:Y135" si="2170">S121</f>
        <v>#REF!</v>
      </c>
      <c r="Z121" s="433"/>
      <c r="AA121" s="235"/>
      <c r="AB121" s="451">
        <f>IF(AB120=0,0,AB120*AB119)</f>
        <v>0</v>
      </c>
      <c r="AC121" s="235"/>
      <c r="AD121" s="235"/>
      <c r="AE121" s="445" t="e">
        <f t="shared" ref="AE121:AE135" si="2171">Y121</f>
        <v>#REF!</v>
      </c>
      <c r="AF121" s="433"/>
      <c r="AG121" s="235"/>
      <c r="AH121" s="451">
        <f>IF(AH120=0,0,AH120*AH119)</f>
        <v>0</v>
      </c>
      <c r="AK121" s="445" t="e">
        <f t="shared" ref="AK121:AK135" si="2172">AE121</f>
        <v>#REF!</v>
      </c>
      <c r="AL121" s="433"/>
      <c r="AM121" s="235"/>
      <c r="AN121" s="451">
        <f>IF(AN120=0,0,AN120*AN119)</f>
        <v>0</v>
      </c>
      <c r="AQ121" s="445" t="e">
        <f t="shared" ref="AQ121:AQ135" si="2173">AK121</f>
        <v>#REF!</v>
      </c>
      <c r="AR121" s="433"/>
      <c r="AS121" s="235"/>
      <c r="AT121" s="451">
        <f>IF(AT120=0,0,AT120*AT119)</f>
        <v>0</v>
      </c>
      <c r="AW121" s="445" t="e">
        <f t="shared" ref="AW121:AW135" si="2174">AQ121</f>
        <v>#REF!</v>
      </c>
      <c r="AX121" s="433"/>
      <c r="AY121" s="235"/>
      <c r="AZ121" s="451">
        <f>IF(AZ120=0,0,AZ120*AZ119)</f>
        <v>0</v>
      </c>
      <c r="BA121" s="235"/>
      <c r="BB121" s="235"/>
      <c r="BC121" s="445" t="e">
        <f t="shared" ref="BC121:BC135" si="2175">AW121</f>
        <v>#REF!</v>
      </c>
      <c r="BD121" s="433"/>
      <c r="BE121" s="235"/>
      <c r="BF121" s="451">
        <f>IF(BF120=0,0,BF120*BF119)</f>
        <v>0</v>
      </c>
      <c r="BI121" s="445" t="e">
        <f t="shared" ref="BI121:BI135" si="2176">BC121</f>
        <v>#REF!</v>
      </c>
      <c r="BJ121" s="433"/>
      <c r="BK121" s="235"/>
      <c r="BL121" s="451">
        <f>IF(BL120=0,0,BL120*BL119)</f>
        <v>0</v>
      </c>
      <c r="BO121" s="445" t="e">
        <f t="shared" ref="BO121:BO135" si="2177">BI121</f>
        <v>#REF!</v>
      </c>
      <c r="BP121" s="433"/>
      <c r="BQ121" s="235"/>
      <c r="BR121" s="451">
        <f>IF(BR120=0,0,BR120*BR119)</f>
        <v>0</v>
      </c>
      <c r="BU121" s="445" t="e">
        <f t="shared" ref="BU121:BU135" si="2178">BO121</f>
        <v>#REF!</v>
      </c>
      <c r="BV121" s="433"/>
      <c r="BW121" s="235"/>
      <c r="BX121" s="451">
        <f>IF(BX120=0,0,BX120*BX119)</f>
        <v>0</v>
      </c>
      <c r="BZ121" s="433"/>
      <c r="CA121" s="445" t="e">
        <f t="shared" ref="CA121:CA135" si="2179">BU121</f>
        <v>#REF!</v>
      </c>
      <c r="CB121" s="433"/>
      <c r="CC121" s="235"/>
      <c r="CD121" s="451">
        <f>IF(CD120=0,0,CD120*CD119)</f>
        <v>0</v>
      </c>
      <c r="CG121" s="445" t="e">
        <f t="shared" ref="CG121:CG135" si="2180">CA121</f>
        <v>#REF!</v>
      </c>
      <c r="CH121" s="433"/>
      <c r="CJ121" s="451">
        <f>IF(CJ120=0,0,CJ120*CJ119)</f>
        <v>0</v>
      </c>
      <c r="CL121" s="433"/>
    </row>
    <row r="122" hidden="1">
      <c r="A122" s="410" t="e">
        <f>A99+A150</f>
        <v>#REF!</v>
      </c>
      <c r="B122" s="433"/>
      <c r="D122" s="451" t="e">
        <f>(A121+D120)*D119</f>
        <v>#REF!</v>
      </c>
      <c r="G122" s="445" t="e">
        <f t="shared" si="2167"/>
        <v>#REF!</v>
      </c>
      <c r="H122" s="433"/>
      <c r="I122" s="235"/>
      <c r="J122" s="451" t="e">
        <f>(G121+J120)*J119</f>
        <v>#REF!</v>
      </c>
      <c r="K122" s="235"/>
      <c r="L122" s="235"/>
      <c r="M122" s="445" t="e">
        <f t="shared" si="2168"/>
        <v>#REF!</v>
      </c>
      <c r="N122" s="433"/>
      <c r="O122" s="235"/>
      <c r="P122" s="451" t="e">
        <f>(M121+P120)*P119</f>
        <v>#REF!</v>
      </c>
      <c r="Q122" s="235"/>
      <c r="R122" s="235"/>
      <c r="S122" s="445" t="e">
        <f t="shared" si="2169"/>
        <v>#REF!</v>
      </c>
      <c r="T122" s="433"/>
      <c r="U122" s="235"/>
      <c r="V122" s="451" t="e">
        <f>(S121+V120)*V119</f>
        <v>#REF!</v>
      </c>
      <c r="Y122" s="445" t="e">
        <f t="shared" si="2170"/>
        <v>#REF!</v>
      </c>
      <c r="Z122" s="433"/>
      <c r="AA122" s="235"/>
      <c r="AB122" s="451" t="e">
        <f>(Y121+AB120)*AB119</f>
        <v>#REF!</v>
      </c>
      <c r="AC122" s="235"/>
      <c r="AD122" s="235"/>
      <c r="AE122" s="445" t="e">
        <f t="shared" si="2171"/>
        <v>#REF!</v>
      </c>
      <c r="AF122" s="433"/>
      <c r="AG122" s="235"/>
      <c r="AH122" s="451" t="e">
        <f>(AE121+AH120)*AH119</f>
        <v>#REF!</v>
      </c>
      <c r="AK122" s="445" t="e">
        <f t="shared" si="2172"/>
        <v>#REF!</v>
      </c>
      <c r="AL122" s="433"/>
      <c r="AM122" s="235"/>
      <c r="AN122" s="451" t="e">
        <f>(AK121+AN120)*AN119</f>
        <v>#REF!</v>
      </c>
      <c r="AQ122" s="445" t="e">
        <f t="shared" si="2173"/>
        <v>#REF!</v>
      </c>
      <c r="AR122" s="433"/>
      <c r="AS122" s="235"/>
      <c r="AT122" s="451" t="e">
        <f>(AQ121+AT120)*AT119</f>
        <v>#REF!</v>
      </c>
      <c r="AW122" s="445" t="e">
        <f t="shared" si="2174"/>
        <v>#REF!</v>
      </c>
      <c r="AX122" s="433"/>
      <c r="AY122" s="235"/>
      <c r="AZ122" s="451" t="e">
        <f>(AW121+AZ120)*AZ119</f>
        <v>#REF!</v>
      </c>
      <c r="BA122" s="235"/>
      <c r="BB122" s="235"/>
      <c r="BC122" s="445" t="e">
        <f t="shared" si="2175"/>
        <v>#REF!</v>
      </c>
      <c r="BD122" s="433"/>
      <c r="BE122" s="235"/>
      <c r="BF122" s="451" t="e">
        <f>(BC121+BF120)*BF119</f>
        <v>#REF!</v>
      </c>
      <c r="BI122" s="445" t="e">
        <f t="shared" si="2176"/>
        <v>#REF!</v>
      </c>
      <c r="BJ122" s="433"/>
      <c r="BK122" s="235"/>
      <c r="BL122" s="451" t="e">
        <f>(BI121+BL120)*BL119</f>
        <v>#REF!</v>
      </c>
      <c r="BO122" s="445" t="e">
        <f t="shared" si="2177"/>
        <v>#REF!</v>
      </c>
      <c r="BP122" s="433"/>
      <c r="BQ122" s="235"/>
      <c r="BR122" s="451" t="e">
        <f>(BO121+BR120)*BR119</f>
        <v>#REF!</v>
      </c>
      <c r="BU122" s="445" t="e">
        <f t="shared" si="2178"/>
        <v>#REF!</v>
      </c>
      <c r="BV122" s="433"/>
      <c r="BW122" s="235"/>
      <c r="BX122" s="451" t="e">
        <f>(BU121+BX120)*BX119</f>
        <v>#REF!</v>
      </c>
      <c r="BZ122" s="433"/>
      <c r="CA122" s="445" t="e">
        <f t="shared" si="2179"/>
        <v>#REF!</v>
      </c>
      <c r="CB122" s="433"/>
      <c r="CC122" s="235"/>
      <c r="CD122" s="451" t="e">
        <f>(CA121+CD120)*CD119</f>
        <v>#REF!</v>
      </c>
      <c r="CG122" s="445" t="e">
        <f t="shared" si="2180"/>
        <v>#REF!</v>
      </c>
      <c r="CH122" s="433"/>
      <c r="CJ122" s="451" t="e">
        <f>(CG121+CJ120)*CJ119</f>
        <v>#REF!</v>
      </c>
      <c r="CL122" s="433"/>
    </row>
    <row r="123" hidden="1">
      <c r="A123" s="410" t="e">
        <f>A100+A149</f>
        <v>#REF!</v>
      </c>
      <c r="B123" s="433"/>
      <c r="D123" s="451" t="e">
        <f>(A122+D120)*D119</f>
        <v>#REF!</v>
      </c>
      <c r="G123" s="445" t="e">
        <f t="shared" si="2167"/>
        <v>#REF!</v>
      </c>
      <c r="H123" s="433"/>
      <c r="I123" s="235"/>
      <c r="J123" s="451" t="e">
        <f>(G122+J120)*J119</f>
        <v>#REF!</v>
      </c>
      <c r="K123" s="235"/>
      <c r="L123" s="235"/>
      <c r="M123" s="445" t="e">
        <f t="shared" si="2168"/>
        <v>#REF!</v>
      </c>
      <c r="N123" s="433"/>
      <c r="O123" s="235"/>
      <c r="P123" s="451" t="e">
        <f>(M122+P120)*P119</f>
        <v>#REF!</v>
      </c>
      <c r="Q123" s="235"/>
      <c r="R123" s="235"/>
      <c r="S123" s="445" t="e">
        <f t="shared" si="2169"/>
        <v>#REF!</v>
      </c>
      <c r="T123" s="433"/>
      <c r="U123" s="235"/>
      <c r="V123" s="451" t="e">
        <f>(S122+V120)*V119</f>
        <v>#REF!</v>
      </c>
      <c r="Y123" s="445" t="e">
        <f t="shared" si="2170"/>
        <v>#REF!</v>
      </c>
      <c r="Z123" s="433"/>
      <c r="AA123" s="235"/>
      <c r="AB123" s="451" t="e">
        <f>(Y122+AB120)*AB119</f>
        <v>#REF!</v>
      </c>
      <c r="AC123" s="235"/>
      <c r="AD123" s="235"/>
      <c r="AE123" s="445" t="e">
        <f t="shared" si="2171"/>
        <v>#REF!</v>
      </c>
      <c r="AF123" s="433"/>
      <c r="AG123" s="235"/>
      <c r="AH123" s="451" t="e">
        <f>(AE122+AH120)*AH119</f>
        <v>#REF!</v>
      </c>
      <c r="AK123" s="445" t="e">
        <f t="shared" si="2172"/>
        <v>#REF!</v>
      </c>
      <c r="AL123" s="433"/>
      <c r="AM123" s="235"/>
      <c r="AN123" s="451" t="e">
        <f>(AK122+AN120)*AN119</f>
        <v>#REF!</v>
      </c>
      <c r="AQ123" s="445" t="e">
        <f t="shared" si="2173"/>
        <v>#REF!</v>
      </c>
      <c r="AR123" s="433"/>
      <c r="AS123" s="235"/>
      <c r="AT123" s="451" t="e">
        <f>(AQ122+AT120)*AT119</f>
        <v>#REF!</v>
      </c>
      <c r="AW123" s="445" t="e">
        <f t="shared" si="2174"/>
        <v>#REF!</v>
      </c>
      <c r="AX123" s="433"/>
      <c r="AY123" s="235"/>
      <c r="AZ123" s="451" t="e">
        <f>(AW122+AZ120)*AZ119</f>
        <v>#REF!</v>
      </c>
      <c r="BA123" s="235"/>
      <c r="BB123" s="235"/>
      <c r="BC123" s="445" t="e">
        <f t="shared" si="2175"/>
        <v>#REF!</v>
      </c>
      <c r="BD123" s="433"/>
      <c r="BE123" s="235"/>
      <c r="BF123" s="451" t="e">
        <f>(BC122+BF120)*BF119</f>
        <v>#REF!</v>
      </c>
      <c r="BI123" s="445" t="e">
        <f t="shared" si="2176"/>
        <v>#REF!</v>
      </c>
      <c r="BJ123" s="433"/>
      <c r="BK123" s="235"/>
      <c r="BL123" s="451" t="e">
        <f>(BI122+BL120)*BL119</f>
        <v>#REF!</v>
      </c>
      <c r="BO123" s="445" t="e">
        <f t="shared" si="2177"/>
        <v>#REF!</v>
      </c>
      <c r="BP123" s="433"/>
      <c r="BQ123" s="235"/>
      <c r="BR123" s="451" t="e">
        <f>(BO122+BR120)*BR119</f>
        <v>#REF!</v>
      </c>
      <c r="BU123" s="445" t="e">
        <f t="shared" si="2178"/>
        <v>#REF!</v>
      </c>
      <c r="BV123" s="433"/>
      <c r="BW123" s="235"/>
      <c r="BX123" s="451" t="e">
        <f>(BU122+BX120)*BX119</f>
        <v>#REF!</v>
      </c>
      <c r="BZ123" s="433"/>
      <c r="CA123" s="445" t="e">
        <f t="shared" si="2179"/>
        <v>#REF!</v>
      </c>
      <c r="CB123" s="433"/>
      <c r="CC123" s="235"/>
      <c r="CD123" s="451" t="e">
        <f>(CA122+CD120)*CD119</f>
        <v>#REF!</v>
      </c>
      <c r="CG123" s="445" t="e">
        <f t="shared" si="2180"/>
        <v>#REF!</v>
      </c>
      <c r="CH123" s="433"/>
      <c r="CJ123" s="451" t="e">
        <f>(CG122+CJ120)*CJ119</f>
        <v>#REF!</v>
      </c>
      <c r="CL123" s="433"/>
    </row>
    <row r="124" hidden="1">
      <c r="A124" s="410" t="e">
        <f>A101+A148</f>
        <v>#REF!</v>
      </c>
      <c r="B124" s="433"/>
      <c r="D124" s="451" t="e">
        <f>(A123+D120)*D119</f>
        <v>#REF!</v>
      </c>
      <c r="G124" s="445" t="e">
        <f t="shared" si="2167"/>
        <v>#REF!</v>
      </c>
      <c r="I124" s="235"/>
      <c r="J124" s="451" t="e">
        <f>(G123+J120)*J119</f>
        <v>#REF!</v>
      </c>
      <c r="K124" s="235"/>
      <c r="L124" s="235"/>
      <c r="M124" s="445" t="e">
        <f t="shared" si="2168"/>
        <v>#REF!</v>
      </c>
      <c r="N124" s="433"/>
      <c r="O124" s="235"/>
      <c r="P124" s="451" t="e">
        <f>(M123+P120)*P119</f>
        <v>#REF!</v>
      </c>
      <c r="Q124" s="235"/>
      <c r="R124" s="235"/>
      <c r="S124" s="445" t="e">
        <f t="shared" si="2169"/>
        <v>#REF!</v>
      </c>
      <c r="T124" s="433"/>
      <c r="U124" s="235"/>
      <c r="V124" s="451" t="e">
        <f>(S123+V120)*V119</f>
        <v>#REF!</v>
      </c>
      <c r="Y124" s="445" t="e">
        <f t="shared" si="2170"/>
        <v>#REF!</v>
      </c>
      <c r="Z124" s="433"/>
      <c r="AA124" s="235"/>
      <c r="AB124" s="451" t="e">
        <f>(Y123+AB120)*AB119</f>
        <v>#REF!</v>
      </c>
      <c r="AC124" s="235"/>
      <c r="AD124" s="235"/>
      <c r="AE124" s="445" t="e">
        <f t="shared" si="2171"/>
        <v>#REF!</v>
      </c>
      <c r="AF124" s="433"/>
      <c r="AG124" s="235"/>
      <c r="AH124" s="451" t="e">
        <f>(AE123+AH120)*AH119</f>
        <v>#REF!</v>
      </c>
      <c r="AK124" s="445" t="e">
        <f t="shared" si="2172"/>
        <v>#REF!</v>
      </c>
      <c r="AL124" s="433"/>
      <c r="AM124" s="235"/>
      <c r="AN124" s="451" t="e">
        <f>(AK123+AN120)*AN119</f>
        <v>#REF!</v>
      </c>
      <c r="AQ124" s="445" t="e">
        <f t="shared" si="2173"/>
        <v>#REF!</v>
      </c>
      <c r="AR124" s="433"/>
      <c r="AS124" s="235"/>
      <c r="AT124" s="451" t="e">
        <f>(AQ123+AT120)*AT119</f>
        <v>#REF!</v>
      </c>
      <c r="AW124" s="445" t="e">
        <f t="shared" si="2174"/>
        <v>#REF!</v>
      </c>
      <c r="AX124" s="433"/>
      <c r="AY124" s="235"/>
      <c r="AZ124" s="451" t="e">
        <f>(AW123+AZ120)*AZ119</f>
        <v>#REF!</v>
      </c>
      <c r="BA124" s="235"/>
      <c r="BB124" s="235"/>
      <c r="BC124" s="445" t="e">
        <f t="shared" si="2175"/>
        <v>#REF!</v>
      </c>
      <c r="BD124" s="433"/>
      <c r="BE124" s="235"/>
      <c r="BF124" s="451" t="e">
        <f>(BC123+BF120)*BF119</f>
        <v>#REF!</v>
      </c>
      <c r="BI124" s="445" t="e">
        <f t="shared" si="2176"/>
        <v>#REF!</v>
      </c>
      <c r="BJ124" s="433"/>
      <c r="BK124" s="235"/>
      <c r="BL124" s="451" t="e">
        <f>(BI123+BL120)*BL119</f>
        <v>#REF!</v>
      </c>
      <c r="BO124" s="445" t="e">
        <f t="shared" si="2177"/>
        <v>#REF!</v>
      </c>
      <c r="BP124" s="433"/>
      <c r="BQ124" s="235"/>
      <c r="BR124" s="451" t="e">
        <f>(BO123+BR120)*BR119</f>
        <v>#REF!</v>
      </c>
      <c r="BU124" s="445" t="e">
        <f t="shared" si="2178"/>
        <v>#REF!</v>
      </c>
      <c r="BV124" s="433"/>
      <c r="BW124" s="235"/>
      <c r="BX124" s="451" t="e">
        <f>(BU123+BX120)*BX119</f>
        <v>#REF!</v>
      </c>
      <c r="BZ124" s="433"/>
      <c r="CA124" s="445" t="e">
        <f t="shared" si="2179"/>
        <v>#REF!</v>
      </c>
      <c r="CB124" s="433"/>
      <c r="CC124" s="235"/>
      <c r="CD124" s="451" t="e">
        <f>(CA123+CD120)*CD119</f>
        <v>#REF!</v>
      </c>
      <c r="CG124" s="445" t="e">
        <f t="shared" si="2180"/>
        <v>#REF!</v>
      </c>
      <c r="CH124" s="433"/>
      <c r="CJ124" s="451" t="e">
        <f>(CG123+CJ120)*CJ119</f>
        <v>#REF!</v>
      </c>
      <c r="CL124" s="433"/>
    </row>
    <row r="125" hidden="1">
      <c r="A125" s="410" t="e">
        <f>A102+A147</f>
        <v>#REF!</v>
      </c>
      <c r="B125" s="433"/>
      <c r="D125" s="451" t="e">
        <f>(A124+D120)*D119</f>
        <v>#REF!</v>
      </c>
      <c r="G125" s="445" t="e">
        <f t="shared" si="2167"/>
        <v>#REF!</v>
      </c>
      <c r="I125" s="235"/>
      <c r="J125" s="451" t="e">
        <f>(G124+J120)*J119</f>
        <v>#REF!</v>
      </c>
      <c r="K125" s="235"/>
      <c r="L125" s="235"/>
      <c r="M125" s="445" t="e">
        <f t="shared" si="2168"/>
        <v>#REF!</v>
      </c>
      <c r="N125" s="433"/>
      <c r="O125" s="235"/>
      <c r="P125" s="451" t="e">
        <f>(M124+P120)*P119</f>
        <v>#REF!</v>
      </c>
      <c r="Q125" s="235"/>
      <c r="R125" s="235"/>
      <c r="S125" s="445" t="e">
        <f t="shared" si="2169"/>
        <v>#REF!</v>
      </c>
      <c r="T125" s="433"/>
      <c r="U125" s="235"/>
      <c r="V125" s="451" t="e">
        <f>(S124+V120)*V119</f>
        <v>#REF!</v>
      </c>
      <c r="Y125" s="445" t="e">
        <f t="shared" si="2170"/>
        <v>#REF!</v>
      </c>
      <c r="Z125" s="433"/>
      <c r="AA125" s="235"/>
      <c r="AB125" s="451" t="e">
        <f>(Y124+AB120)*AB119</f>
        <v>#REF!</v>
      </c>
      <c r="AC125" s="235"/>
      <c r="AD125" s="235"/>
      <c r="AE125" s="445" t="e">
        <f t="shared" si="2171"/>
        <v>#REF!</v>
      </c>
      <c r="AF125" s="433"/>
      <c r="AG125" s="235"/>
      <c r="AH125" s="451" t="e">
        <f>(AE124+AH120)*AH119</f>
        <v>#REF!</v>
      </c>
      <c r="AK125" s="445" t="e">
        <f t="shared" si="2172"/>
        <v>#REF!</v>
      </c>
      <c r="AL125" s="433"/>
      <c r="AM125" s="235"/>
      <c r="AN125" s="451" t="e">
        <f>(AK124+AN120)*AN119</f>
        <v>#REF!</v>
      </c>
      <c r="AQ125" s="445" t="e">
        <f t="shared" si="2173"/>
        <v>#REF!</v>
      </c>
      <c r="AR125" s="433"/>
      <c r="AS125" s="235"/>
      <c r="AT125" s="451" t="e">
        <f>(AQ124+AT120)*AT119</f>
        <v>#REF!</v>
      </c>
      <c r="AW125" s="445" t="e">
        <f t="shared" si="2174"/>
        <v>#REF!</v>
      </c>
      <c r="AX125" s="433"/>
      <c r="AY125" s="235"/>
      <c r="AZ125" s="451" t="e">
        <f>(AW124+AZ120)*AZ119</f>
        <v>#REF!</v>
      </c>
      <c r="BA125" s="235"/>
      <c r="BB125" s="235"/>
      <c r="BC125" s="445" t="e">
        <f t="shared" si="2175"/>
        <v>#REF!</v>
      </c>
      <c r="BD125" s="433"/>
      <c r="BE125" s="235"/>
      <c r="BF125" s="451" t="e">
        <f>(BC124+BF120)*BF119</f>
        <v>#REF!</v>
      </c>
      <c r="BI125" s="445" t="e">
        <f t="shared" si="2176"/>
        <v>#REF!</v>
      </c>
      <c r="BJ125" s="433"/>
      <c r="BK125" s="235"/>
      <c r="BL125" s="451" t="e">
        <f>(BI124+BL120)*BL119</f>
        <v>#REF!</v>
      </c>
      <c r="BO125" s="445" t="e">
        <f t="shared" si="2177"/>
        <v>#REF!</v>
      </c>
      <c r="BP125" s="433"/>
      <c r="BQ125" s="235"/>
      <c r="BR125" s="451" t="e">
        <f>(BO124+BR120)*BR119</f>
        <v>#REF!</v>
      </c>
      <c r="BU125" s="445" t="e">
        <f t="shared" si="2178"/>
        <v>#REF!</v>
      </c>
      <c r="BV125" s="433"/>
      <c r="BW125" s="235"/>
      <c r="BX125" s="451" t="e">
        <f>(BU124+BX120)*BX119</f>
        <v>#REF!</v>
      </c>
      <c r="BZ125" s="433"/>
      <c r="CA125" s="445" t="e">
        <f t="shared" si="2179"/>
        <v>#REF!</v>
      </c>
      <c r="CB125" s="433"/>
      <c r="CC125" s="235"/>
      <c r="CD125" s="451" t="e">
        <f>(CA124+CD120)*CD119</f>
        <v>#REF!</v>
      </c>
      <c r="CG125" s="445" t="e">
        <f t="shared" si="2180"/>
        <v>#REF!</v>
      </c>
      <c r="CH125" s="433"/>
      <c r="CJ125" s="451" t="e">
        <f>(CG124+CJ120)*CJ119</f>
        <v>#REF!</v>
      </c>
      <c r="CL125" s="433"/>
    </row>
    <row r="126" hidden="1">
      <c r="A126" s="410" t="e">
        <f>A103+A146</f>
        <v>#REF!</v>
      </c>
      <c r="B126" s="433"/>
      <c r="D126" s="451" t="e">
        <f>(A125+D120)*D119</f>
        <v>#REF!</v>
      </c>
      <c r="G126" s="445" t="e">
        <f t="shared" si="2167"/>
        <v>#REF!</v>
      </c>
      <c r="I126" s="235"/>
      <c r="J126" s="451" t="e">
        <f>(G125+J120)*J119</f>
        <v>#REF!</v>
      </c>
      <c r="K126" s="235"/>
      <c r="L126" s="235"/>
      <c r="M126" s="445" t="e">
        <f t="shared" si="2168"/>
        <v>#REF!</v>
      </c>
      <c r="N126" s="433"/>
      <c r="O126" s="235"/>
      <c r="P126" s="451" t="e">
        <f>(M125+P120)*P119</f>
        <v>#REF!</v>
      </c>
      <c r="Q126" s="235"/>
      <c r="R126" s="235"/>
      <c r="S126" s="445" t="e">
        <f t="shared" si="2169"/>
        <v>#REF!</v>
      </c>
      <c r="T126" s="433"/>
      <c r="U126" s="235"/>
      <c r="V126" s="451" t="e">
        <f>(S125+V120)*V119</f>
        <v>#REF!</v>
      </c>
      <c r="Y126" s="445" t="e">
        <f t="shared" si="2170"/>
        <v>#REF!</v>
      </c>
      <c r="Z126" s="433"/>
      <c r="AA126" s="235"/>
      <c r="AB126" s="451" t="e">
        <f>(Y125+AB120)*AB119</f>
        <v>#REF!</v>
      </c>
      <c r="AC126" s="235"/>
      <c r="AD126" s="235"/>
      <c r="AE126" s="445" t="e">
        <f t="shared" si="2171"/>
        <v>#REF!</v>
      </c>
      <c r="AF126" s="433"/>
      <c r="AG126" s="235"/>
      <c r="AH126" s="451" t="e">
        <f>(AE125+AH120)*AH119</f>
        <v>#REF!</v>
      </c>
      <c r="AK126" s="445" t="e">
        <f t="shared" si="2172"/>
        <v>#REF!</v>
      </c>
      <c r="AL126" s="433"/>
      <c r="AM126" s="235"/>
      <c r="AN126" s="451" t="e">
        <f>(AK125+AN120)*AN119</f>
        <v>#REF!</v>
      </c>
      <c r="AQ126" s="445" t="e">
        <f t="shared" si="2173"/>
        <v>#REF!</v>
      </c>
      <c r="AR126" s="433"/>
      <c r="AS126" s="235"/>
      <c r="AT126" s="451" t="e">
        <f>(AQ125+AT120)*AT119</f>
        <v>#REF!</v>
      </c>
      <c r="AW126" s="445" t="e">
        <f t="shared" si="2174"/>
        <v>#REF!</v>
      </c>
      <c r="AX126" s="433"/>
      <c r="AY126" s="235"/>
      <c r="AZ126" s="451" t="e">
        <f>(AW125+AZ120)*AZ119</f>
        <v>#REF!</v>
      </c>
      <c r="BA126" s="235"/>
      <c r="BB126" s="235"/>
      <c r="BC126" s="445" t="e">
        <f t="shared" si="2175"/>
        <v>#REF!</v>
      </c>
      <c r="BD126" s="433"/>
      <c r="BE126" s="235"/>
      <c r="BF126" s="451" t="e">
        <f>(BC125+BF120)*BF119</f>
        <v>#REF!</v>
      </c>
      <c r="BI126" s="445" t="e">
        <f t="shared" si="2176"/>
        <v>#REF!</v>
      </c>
      <c r="BJ126" s="433"/>
      <c r="BK126" s="235"/>
      <c r="BL126" s="451" t="e">
        <f>(BI125+BL120)*BL119</f>
        <v>#REF!</v>
      </c>
      <c r="BO126" s="445" t="e">
        <f t="shared" si="2177"/>
        <v>#REF!</v>
      </c>
      <c r="BP126" s="433"/>
      <c r="BQ126" s="235"/>
      <c r="BR126" s="451" t="e">
        <f>(BO125+BR120)*BR119</f>
        <v>#REF!</v>
      </c>
      <c r="BU126" s="445" t="e">
        <f t="shared" si="2178"/>
        <v>#REF!</v>
      </c>
      <c r="BV126" s="433"/>
      <c r="BW126" s="235"/>
      <c r="BX126" s="451" t="e">
        <f>(BU125+BX120)*BX119</f>
        <v>#REF!</v>
      </c>
      <c r="BZ126" s="433"/>
      <c r="CA126" s="445" t="e">
        <f t="shared" si="2179"/>
        <v>#REF!</v>
      </c>
      <c r="CB126" s="433"/>
      <c r="CC126" s="235"/>
      <c r="CD126" s="451" t="e">
        <f>(CA125+CD120)*CD119</f>
        <v>#REF!</v>
      </c>
      <c r="CG126" s="445" t="e">
        <f t="shared" si="2180"/>
        <v>#REF!</v>
      </c>
      <c r="CH126" s="433"/>
      <c r="CJ126" s="451" t="e">
        <f>(CG125+CJ120)*CJ119</f>
        <v>#REF!</v>
      </c>
      <c r="CL126" s="433"/>
    </row>
    <row r="127" hidden="1">
      <c r="A127" s="410" t="e">
        <f>A104+A145</f>
        <v>#REF!</v>
      </c>
      <c r="B127" s="433"/>
      <c r="D127" s="451" t="e">
        <f>(A126+D120)*D119</f>
        <v>#REF!</v>
      </c>
      <c r="G127" s="445" t="e">
        <f t="shared" si="2167"/>
        <v>#REF!</v>
      </c>
      <c r="I127" s="235"/>
      <c r="J127" s="451" t="e">
        <f>(G126+J120)*J119</f>
        <v>#REF!</v>
      </c>
      <c r="K127" s="235"/>
      <c r="L127" s="235"/>
      <c r="M127" s="445" t="e">
        <f t="shared" si="2168"/>
        <v>#REF!</v>
      </c>
      <c r="N127" s="433"/>
      <c r="O127" s="235"/>
      <c r="P127" s="451" t="e">
        <f>(M126+P120)*P119</f>
        <v>#REF!</v>
      </c>
      <c r="Q127" s="235"/>
      <c r="R127" s="235"/>
      <c r="S127" s="445" t="e">
        <f t="shared" si="2169"/>
        <v>#REF!</v>
      </c>
      <c r="T127" s="433"/>
      <c r="U127" s="235"/>
      <c r="V127" s="451" t="e">
        <f>(S126+V120)*V119</f>
        <v>#REF!</v>
      </c>
      <c r="Y127" s="445" t="e">
        <f t="shared" si="2170"/>
        <v>#REF!</v>
      </c>
      <c r="Z127" s="433"/>
      <c r="AA127" s="235"/>
      <c r="AB127" s="451" t="e">
        <f>(Y126+AB120)*AB119</f>
        <v>#REF!</v>
      </c>
      <c r="AC127" s="235"/>
      <c r="AD127" s="235"/>
      <c r="AE127" s="445" t="e">
        <f t="shared" si="2171"/>
        <v>#REF!</v>
      </c>
      <c r="AF127" s="433"/>
      <c r="AG127" s="235"/>
      <c r="AH127" s="451" t="e">
        <f>(AE126+AH120)*AH119</f>
        <v>#REF!</v>
      </c>
      <c r="AK127" s="445" t="e">
        <f t="shared" si="2172"/>
        <v>#REF!</v>
      </c>
      <c r="AL127" s="433"/>
      <c r="AM127" s="235"/>
      <c r="AN127" s="451" t="e">
        <f>(AK126+AN120)*AN119</f>
        <v>#REF!</v>
      </c>
      <c r="AQ127" s="445" t="e">
        <f t="shared" si="2173"/>
        <v>#REF!</v>
      </c>
      <c r="AR127" s="433"/>
      <c r="AS127" s="235"/>
      <c r="AT127" s="451" t="e">
        <f>(AQ126+AT120)*AT119</f>
        <v>#REF!</v>
      </c>
      <c r="AW127" s="445" t="e">
        <f t="shared" si="2174"/>
        <v>#REF!</v>
      </c>
      <c r="AX127" s="433"/>
      <c r="AY127" s="235"/>
      <c r="AZ127" s="451" t="e">
        <f>(AW126+AZ120)*AZ119</f>
        <v>#REF!</v>
      </c>
      <c r="BA127" s="235"/>
      <c r="BB127" s="235"/>
      <c r="BC127" s="445" t="e">
        <f t="shared" si="2175"/>
        <v>#REF!</v>
      </c>
      <c r="BD127" s="433"/>
      <c r="BE127" s="235"/>
      <c r="BF127" s="451" t="e">
        <f>(BC126+BF120)*BF119</f>
        <v>#REF!</v>
      </c>
      <c r="BI127" s="445" t="e">
        <f t="shared" si="2176"/>
        <v>#REF!</v>
      </c>
      <c r="BJ127" s="433"/>
      <c r="BK127" s="235"/>
      <c r="BL127" s="451" t="e">
        <f>(BI126+BL120)*BL119</f>
        <v>#REF!</v>
      </c>
      <c r="BO127" s="445" t="e">
        <f t="shared" si="2177"/>
        <v>#REF!</v>
      </c>
      <c r="BP127" s="433"/>
      <c r="BQ127" s="235"/>
      <c r="BR127" s="451" t="e">
        <f>(BO126+BR120)*BR119</f>
        <v>#REF!</v>
      </c>
      <c r="BU127" s="445" t="e">
        <f t="shared" si="2178"/>
        <v>#REF!</v>
      </c>
      <c r="BV127" s="433"/>
      <c r="BW127" s="235"/>
      <c r="BX127" s="451" t="e">
        <f>(BU126+BX120)*BX119</f>
        <v>#REF!</v>
      </c>
      <c r="BZ127" s="433"/>
      <c r="CA127" s="445" t="e">
        <f t="shared" si="2179"/>
        <v>#REF!</v>
      </c>
      <c r="CB127" s="433"/>
      <c r="CC127" s="235"/>
      <c r="CD127" s="451" t="e">
        <f>(CA126+CD120)*CD119</f>
        <v>#REF!</v>
      </c>
      <c r="CG127" s="445" t="e">
        <f t="shared" si="2180"/>
        <v>#REF!</v>
      </c>
      <c r="CH127" s="433"/>
      <c r="CJ127" s="451" t="e">
        <f>(CG126+CJ120)*CJ119</f>
        <v>#REF!</v>
      </c>
      <c r="CL127" s="433"/>
    </row>
    <row r="128" hidden="1">
      <c r="A128" s="410" t="e">
        <f>A105+A144</f>
        <v>#REF!</v>
      </c>
      <c r="B128" s="433"/>
      <c r="D128" s="451" t="e">
        <f>(A127+D120)*D119</f>
        <v>#REF!</v>
      </c>
      <c r="G128" s="445" t="e">
        <f t="shared" si="2167"/>
        <v>#REF!</v>
      </c>
      <c r="I128" s="235"/>
      <c r="J128" s="451" t="e">
        <f>(G127+J120)*J119</f>
        <v>#REF!</v>
      </c>
      <c r="K128" s="235"/>
      <c r="L128" s="235"/>
      <c r="M128" s="445" t="e">
        <f t="shared" si="2168"/>
        <v>#REF!</v>
      </c>
      <c r="N128" s="433"/>
      <c r="O128" s="235"/>
      <c r="P128" s="451" t="e">
        <f>(M127+P120)*P119</f>
        <v>#REF!</v>
      </c>
      <c r="Q128" s="235"/>
      <c r="R128" s="235"/>
      <c r="S128" s="445" t="e">
        <f t="shared" si="2169"/>
        <v>#REF!</v>
      </c>
      <c r="T128" s="433"/>
      <c r="U128" s="235"/>
      <c r="V128" s="451" t="e">
        <f>(S127+V120)*V119</f>
        <v>#REF!</v>
      </c>
      <c r="Y128" s="445" t="e">
        <f t="shared" si="2170"/>
        <v>#REF!</v>
      </c>
      <c r="Z128" s="433"/>
      <c r="AA128" s="235"/>
      <c r="AB128" s="451" t="e">
        <f>(Y127+AB120)*AB119</f>
        <v>#REF!</v>
      </c>
      <c r="AC128" s="235"/>
      <c r="AD128" s="235"/>
      <c r="AE128" s="445" t="e">
        <f t="shared" si="2171"/>
        <v>#REF!</v>
      </c>
      <c r="AF128" s="433"/>
      <c r="AG128" s="235"/>
      <c r="AH128" s="451" t="e">
        <f>(AE127+AH120)*AH119</f>
        <v>#REF!</v>
      </c>
      <c r="AK128" s="445" t="e">
        <f t="shared" si="2172"/>
        <v>#REF!</v>
      </c>
      <c r="AL128" s="433"/>
      <c r="AM128" s="235"/>
      <c r="AN128" s="451" t="e">
        <f>(AK127+AN120)*AN119</f>
        <v>#REF!</v>
      </c>
      <c r="AQ128" s="445" t="e">
        <f t="shared" si="2173"/>
        <v>#REF!</v>
      </c>
      <c r="AR128" s="433"/>
      <c r="AS128" s="235"/>
      <c r="AT128" s="451" t="e">
        <f>(AQ127+AT120)*AT119</f>
        <v>#REF!</v>
      </c>
      <c r="AW128" s="445" t="e">
        <f t="shared" si="2174"/>
        <v>#REF!</v>
      </c>
      <c r="AX128" s="433"/>
      <c r="AY128" s="235"/>
      <c r="AZ128" s="451" t="e">
        <f>(AW127+AZ120)*AZ119</f>
        <v>#REF!</v>
      </c>
      <c r="BA128" s="235"/>
      <c r="BB128" s="235"/>
      <c r="BC128" s="445" t="e">
        <f t="shared" si="2175"/>
        <v>#REF!</v>
      </c>
      <c r="BD128" s="433"/>
      <c r="BE128" s="235"/>
      <c r="BF128" s="451" t="e">
        <f>(BC127+BF120)*BF119</f>
        <v>#REF!</v>
      </c>
      <c r="BI128" s="445" t="e">
        <f t="shared" si="2176"/>
        <v>#REF!</v>
      </c>
      <c r="BJ128" s="433"/>
      <c r="BK128" s="235"/>
      <c r="BL128" s="451" t="e">
        <f>(BI127+BL120)*BL119</f>
        <v>#REF!</v>
      </c>
      <c r="BO128" s="445" t="e">
        <f t="shared" si="2177"/>
        <v>#REF!</v>
      </c>
      <c r="BP128" s="433"/>
      <c r="BQ128" s="235"/>
      <c r="BR128" s="451" t="e">
        <f>(BO127+BR120)*BR119</f>
        <v>#REF!</v>
      </c>
      <c r="BU128" s="445" t="e">
        <f t="shared" si="2178"/>
        <v>#REF!</v>
      </c>
      <c r="BV128" s="433"/>
      <c r="BW128" s="235"/>
      <c r="BX128" s="451" t="e">
        <f>(BU127+BX120)*BX119</f>
        <v>#REF!</v>
      </c>
      <c r="BZ128" s="433"/>
      <c r="CA128" s="445" t="e">
        <f t="shared" si="2179"/>
        <v>#REF!</v>
      </c>
      <c r="CB128" s="433"/>
      <c r="CC128" s="235"/>
      <c r="CD128" s="451" t="e">
        <f>(CA127+CD120)*CD119</f>
        <v>#REF!</v>
      </c>
      <c r="CG128" s="445" t="e">
        <f t="shared" si="2180"/>
        <v>#REF!</v>
      </c>
      <c r="CH128" s="433"/>
      <c r="CJ128" s="451" t="e">
        <f>(CG127+CJ120)*CJ119</f>
        <v>#REF!</v>
      </c>
      <c r="CL128" s="433"/>
    </row>
    <row r="129" hidden="1">
      <c r="A129" s="410" t="e">
        <f>A106+A143</f>
        <v>#REF!</v>
      </c>
      <c r="B129" s="433"/>
      <c r="D129" s="451" t="e">
        <f>(A128+D120)*D119</f>
        <v>#REF!</v>
      </c>
      <c r="G129" s="445" t="e">
        <f t="shared" si="2167"/>
        <v>#REF!</v>
      </c>
      <c r="I129" s="235"/>
      <c r="J129" s="451" t="e">
        <f>(G128+J120)*J119</f>
        <v>#REF!</v>
      </c>
      <c r="K129" s="235"/>
      <c r="L129" s="235"/>
      <c r="M129" s="445" t="e">
        <f t="shared" si="2168"/>
        <v>#REF!</v>
      </c>
      <c r="N129" s="417"/>
      <c r="O129" s="235"/>
      <c r="P129" s="451" t="e">
        <f>(M128+P120)*P119</f>
        <v>#REF!</v>
      </c>
      <c r="Q129" s="235"/>
      <c r="R129" s="235"/>
      <c r="S129" s="445" t="e">
        <f t="shared" si="2169"/>
        <v>#REF!</v>
      </c>
      <c r="T129" s="417"/>
      <c r="U129" s="235"/>
      <c r="V129" s="451" t="e">
        <f>(S128+V120)*V119</f>
        <v>#REF!</v>
      </c>
      <c r="Y129" s="445" t="e">
        <f t="shared" si="2170"/>
        <v>#REF!</v>
      </c>
      <c r="Z129" s="417"/>
      <c r="AA129" s="235"/>
      <c r="AB129" s="451" t="e">
        <f>(Y128+AB120)*AB119</f>
        <v>#REF!</v>
      </c>
      <c r="AC129" s="235"/>
      <c r="AD129" s="235"/>
      <c r="AE129" s="445" t="e">
        <f t="shared" si="2171"/>
        <v>#REF!</v>
      </c>
      <c r="AF129" s="417"/>
      <c r="AG129" s="235"/>
      <c r="AH129" s="451" t="e">
        <f>(AE128+AH120)*AH119</f>
        <v>#REF!</v>
      </c>
      <c r="AK129" s="445" t="e">
        <f t="shared" si="2172"/>
        <v>#REF!</v>
      </c>
      <c r="AL129" s="417"/>
      <c r="AM129" s="235"/>
      <c r="AN129" s="451" t="e">
        <f>(AK128+AN120)*AN119</f>
        <v>#REF!</v>
      </c>
      <c r="AQ129" s="445" t="e">
        <f t="shared" si="2173"/>
        <v>#REF!</v>
      </c>
      <c r="AR129" s="417"/>
      <c r="AS129" s="235"/>
      <c r="AT129" s="451" t="e">
        <f>(AQ128+AT120)*AT119</f>
        <v>#REF!</v>
      </c>
      <c r="AW129" s="445" t="e">
        <f t="shared" si="2174"/>
        <v>#REF!</v>
      </c>
      <c r="AX129" s="417"/>
      <c r="AY129" s="235"/>
      <c r="AZ129" s="451" t="e">
        <f>(AW128+AZ120)*AZ119</f>
        <v>#REF!</v>
      </c>
      <c r="BA129" s="235"/>
      <c r="BB129" s="235"/>
      <c r="BC129" s="445" t="e">
        <f t="shared" si="2175"/>
        <v>#REF!</v>
      </c>
      <c r="BD129" s="417"/>
      <c r="BE129" s="235"/>
      <c r="BF129" s="451" t="e">
        <f>(BC128+BF120)*BF119</f>
        <v>#REF!</v>
      </c>
      <c r="BI129" s="445" t="e">
        <f t="shared" si="2176"/>
        <v>#REF!</v>
      </c>
      <c r="BJ129" s="417"/>
      <c r="BK129" s="235"/>
      <c r="BL129" s="451" t="e">
        <f>(BI128+BL120)*BL119</f>
        <v>#REF!</v>
      </c>
      <c r="BO129" s="445" t="e">
        <f t="shared" si="2177"/>
        <v>#REF!</v>
      </c>
      <c r="BP129" s="417"/>
      <c r="BQ129" s="235"/>
      <c r="BR129" s="451" t="e">
        <f>(BO128+BR120)*BR119</f>
        <v>#REF!</v>
      </c>
      <c r="BU129" s="445" t="e">
        <f t="shared" si="2178"/>
        <v>#REF!</v>
      </c>
      <c r="BV129" s="417"/>
      <c r="BW129" s="235"/>
      <c r="BX129" s="451" t="e">
        <f>(BU128+BX120)*BX119</f>
        <v>#REF!</v>
      </c>
      <c r="BZ129" s="433"/>
      <c r="CA129" s="445" t="e">
        <f t="shared" si="2179"/>
        <v>#REF!</v>
      </c>
      <c r="CB129" s="417"/>
      <c r="CC129" s="235"/>
      <c r="CD129" s="451" t="e">
        <f>(CA128+CD120)*CD119</f>
        <v>#REF!</v>
      </c>
      <c r="CG129" s="445" t="e">
        <f t="shared" si="2180"/>
        <v>#REF!</v>
      </c>
      <c r="CH129" s="417"/>
      <c r="CJ129" s="451" t="e">
        <f>(CG128+CJ120)*CJ119</f>
        <v>#REF!</v>
      </c>
      <c r="CL129" s="433"/>
    </row>
    <row r="130" hidden="1">
      <c r="A130" s="410" t="e">
        <f>A107+A142</f>
        <v>#REF!</v>
      </c>
      <c r="B130" s="433"/>
      <c r="D130" s="451" t="e">
        <f>(A129+D120)*D119</f>
        <v>#REF!</v>
      </c>
      <c r="F130" s="417"/>
      <c r="G130" s="445" t="e">
        <f t="shared" si="2167"/>
        <v>#REF!</v>
      </c>
      <c r="I130" s="235"/>
      <c r="J130" s="451" t="e">
        <f>(G129+J120)*J119</f>
        <v>#REF!</v>
      </c>
      <c r="K130" s="235"/>
      <c r="L130" s="417"/>
      <c r="M130" s="445" t="e">
        <f t="shared" si="2168"/>
        <v>#REF!</v>
      </c>
      <c r="N130" s="417"/>
      <c r="O130" s="235"/>
      <c r="P130" s="451" t="e">
        <f>(M129+P120)*P119</f>
        <v>#REF!</v>
      </c>
      <c r="Q130" s="235"/>
      <c r="R130" s="417"/>
      <c r="S130" s="445" t="e">
        <f t="shared" si="2169"/>
        <v>#REF!</v>
      </c>
      <c r="T130" s="417"/>
      <c r="U130" s="235"/>
      <c r="V130" s="451" t="e">
        <f>(S129+V120)*V119</f>
        <v>#REF!</v>
      </c>
      <c r="X130" s="417"/>
      <c r="Y130" s="445" t="e">
        <f t="shared" si="2170"/>
        <v>#REF!</v>
      </c>
      <c r="Z130" s="417"/>
      <c r="AA130" s="235"/>
      <c r="AB130" s="451" t="e">
        <f>(Y129+AB120)*AB119</f>
        <v>#REF!</v>
      </c>
      <c r="AC130" s="235"/>
      <c r="AD130" s="417"/>
      <c r="AE130" s="445" t="e">
        <f t="shared" si="2171"/>
        <v>#REF!</v>
      </c>
      <c r="AF130" s="417"/>
      <c r="AG130" s="235"/>
      <c r="AH130" s="451" t="e">
        <f>(AE129+AH120)*AH119</f>
        <v>#REF!</v>
      </c>
      <c r="AJ130" s="417"/>
      <c r="AK130" s="445" t="e">
        <f t="shared" si="2172"/>
        <v>#REF!</v>
      </c>
      <c r="AL130" s="417"/>
      <c r="AM130" s="235"/>
      <c r="AN130" s="451" t="e">
        <f>(AK129+AN120)*AN119</f>
        <v>#REF!</v>
      </c>
      <c r="AP130" s="417"/>
      <c r="AQ130" s="445" t="e">
        <f t="shared" si="2173"/>
        <v>#REF!</v>
      </c>
      <c r="AR130" s="417"/>
      <c r="AS130" s="235"/>
      <c r="AT130" s="451" t="e">
        <f>(AQ129+AT120)*AT119</f>
        <v>#REF!</v>
      </c>
      <c r="AV130" s="417"/>
      <c r="AW130" s="445" t="e">
        <f t="shared" si="2174"/>
        <v>#REF!</v>
      </c>
      <c r="AX130" s="417"/>
      <c r="AY130" s="235"/>
      <c r="AZ130" s="451" t="e">
        <f>(AW129+AZ120)*AZ119</f>
        <v>#REF!</v>
      </c>
      <c r="BA130" s="235"/>
      <c r="BB130" s="417"/>
      <c r="BC130" s="445" t="e">
        <f t="shared" si="2175"/>
        <v>#REF!</v>
      </c>
      <c r="BD130" s="417"/>
      <c r="BE130" s="235"/>
      <c r="BF130" s="451" t="e">
        <f>(BC129+BF120)*BF119</f>
        <v>#REF!</v>
      </c>
      <c r="BH130" s="417"/>
      <c r="BI130" s="445" t="e">
        <f t="shared" si="2176"/>
        <v>#REF!</v>
      </c>
      <c r="BJ130" s="417"/>
      <c r="BK130" s="235"/>
      <c r="BL130" s="451" t="e">
        <f>(BI129+BL120)*BL119</f>
        <v>#REF!</v>
      </c>
      <c r="BN130" s="417"/>
      <c r="BO130" s="445" t="e">
        <f t="shared" si="2177"/>
        <v>#REF!</v>
      </c>
      <c r="BP130" s="417"/>
      <c r="BQ130" s="235"/>
      <c r="BR130" s="451" t="e">
        <f>(BO129+BR120)*BR119</f>
        <v>#REF!</v>
      </c>
      <c r="BT130" s="417"/>
      <c r="BU130" s="445" t="e">
        <f t="shared" si="2178"/>
        <v>#REF!</v>
      </c>
      <c r="BV130" s="417"/>
      <c r="BW130" s="235"/>
      <c r="BX130" s="451" t="e">
        <f>(BU129+BX120)*BX119</f>
        <v>#REF!</v>
      </c>
      <c r="BZ130" s="433"/>
      <c r="CA130" s="445" t="e">
        <f t="shared" si="2179"/>
        <v>#REF!</v>
      </c>
      <c r="CB130" s="417"/>
      <c r="CC130" s="235"/>
      <c r="CD130" s="451" t="e">
        <f>(CA129+CD120)*CD119</f>
        <v>#REF!</v>
      </c>
      <c r="CF130" s="417"/>
      <c r="CG130" s="445" t="e">
        <f t="shared" si="2180"/>
        <v>#REF!</v>
      </c>
      <c r="CH130" s="417"/>
      <c r="CJ130" s="451" t="e">
        <f>(CG129+CJ120)*CJ119</f>
        <v>#REF!</v>
      </c>
      <c r="CL130" s="433"/>
    </row>
    <row r="131" hidden="1">
      <c r="A131" s="410" t="e">
        <f>A108+A141</f>
        <v>#REF!</v>
      </c>
      <c r="B131" s="433"/>
      <c r="D131" s="451" t="e">
        <f>(A130+D120)*D119</f>
        <v>#REF!</v>
      </c>
      <c r="F131" s="417"/>
      <c r="G131" s="445" t="e">
        <f t="shared" si="2167"/>
        <v>#REF!</v>
      </c>
      <c r="I131" s="235"/>
      <c r="J131" s="451" t="e">
        <f>(G130+J120)*J119</f>
        <v>#REF!</v>
      </c>
      <c r="K131" s="235"/>
      <c r="L131" s="417"/>
      <c r="M131" s="445" t="e">
        <f t="shared" si="2168"/>
        <v>#REF!</v>
      </c>
      <c r="N131" s="417"/>
      <c r="O131" s="235"/>
      <c r="P131" s="451" t="e">
        <f>(M130+P120)*P119</f>
        <v>#REF!</v>
      </c>
      <c r="Q131" s="235"/>
      <c r="R131" s="417"/>
      <c r="S131" s="445" t="e">
        <f t="shared" si="2169"/>
        <v>#REF!</v>
      </c>
      <c r="T131" s="433"/>
      <c r="U131" s="235"/>
      <c r="V131" s="451" t="e">
        <f>(S130+V120)*V119</f>
        <v>#REF!</v>
      </c>
      <c r="X131" s="417"/>
      <c r="Y131" s="445" t="e">
        <f t="shared" si="2170"/>
        <v>#REF!</v>
      </c>
      <c r="Z131" s="433"/>
      <c r="AA131" s="235"/>
      <c r="AB131" s="451" t="e">
        <f>(Y130+AB120)*AB119</f>
        <v>#REF!</v>
      </c>
      <c r="AC131" s="235"/>
      <c r="AD131" s="417"/>
      <c r="AE131" s="445" t="e">
        <f t="shared" si="2171"/>
        <v>#REF!</v>
      </c>
      <c r="AF131" s="433"/>
      <c r="AG131" s="235"/>
      <c r="AH131" s="451" t="e">
        <f>(AE130+AH120)*AH119</f>
        <v>#REF!</v>
      </c>
      <c r="AJ131" s="417"/>
      <c r="AK131" s="445" t="e">
        <f t="shared" si="2172"/>
        <v>#REF!</v>
      </c>
      <c r="AL131" s="433"/>
      <c r="AM131" s="235"/>
      <c r="AN131" s="451" t="e">
        <f>(AK130+AN120)*AN119</f>
        <v>#REF!</v>
      </c>
      <c r="AP131" s="417"/>
      <c r="AQ131" s="445" t="e">
        <f t="shared" si="2173"/>
        <v>#REF!</v>
      </c>
      <c r="AR131" s="433"/>
      <c r="AS131" s="235"/>
      <c r="AT131" s="451" t="e">
        <f>(AQ130+AT120)*AT119</f>
        <v>#REF!</v>
      </c>
      <c r="AV131" s="417"/>
      <c r="AW131" s="445" t="e">
        <f t="shared" si="2174"/>
        <v>#REF!</v>
      </c>
      <c r="AX131" s="433"/>
      <c r="AY131" s="235"/>
      <c r="AZ131" s="451" t="e">
        <f>(AW130+AZ120)*AZ119</f>
        <v>#REF!</v>
      </c>
      <c r="BA131" s="235"/>
      <c r="BB131" s="417"/>
      <c r="BC131" s="445" t="e">
        <f t="shared" si="2175"/>
        <v>#REF!</v>
      </c>
      <c r="BD131" s="433"/>
      <c r="BE131" s="235"/>
      <c r="BF131" s="451" t="e">
        <f>(BC130+BF120)*BF119</f>
        <v>#REF!</v>
      </c>
      <c r="BH131" s="417"/>
      <c r="BI131" s="445" t="e">
        <f t="shared" si="2176"/>
        <v>#REF!</v>
      </c>
      <c r="BJ131" s="433"/>
      <c r="BK131" s="235"/>
      <c r="BL131" s="451" t="e">
        <f>(BI130+BL120)*BL119</f>
        <v>#REF!</v>
      </c>
      <c r="BN131" s="417"/>
      <c r="BO131" s="445" t="e">
        <f t="shared" si="2177"/>
        <v>#REF!</v>
      </c>
      <c r="BP131" s="433"/>
      <c r="BQ131" s="235"/>
      <c r="BR131" s="451" t="e">
        <f>(BO130+BR120)*BR119</f>
        <v>#REF!</v>
      </c>
      <c r="BT131" s="417"/>
      <c r="BU131" s="445" t="e">
        <f t="shared" si="2178"/>
        <v>#REF!</v>
      </c>
      <c r="BV131" s="433"/>
      <c r="BW131" s="235"/>
      <c r="BX131" s="451" t="e">
        <f>(BU130+BX120)*BX119</f>
        <v>#REF!</v>
      </c>
      <c r="BZ131" s="433"/>
      <c r="CA131" s="445" t="e">
        <f t="shared" si="2179"/>
        <v>#REF!</v>
      </c>
      <c r="CB131" s="433"/>
      <c r="CC131" s="235"/>
      <c r="CD131" s="451" t="e">
        <f>(CA130+CD120)*CD119</f>
        <v>#REF!</v>
      </c>
      <c r="CF131" s="417"/>
      <c r="CG131" s="445" t="e">
        <f t="shared" si="2180"/>
        <v>#REF!</v>
      </c>
      <c r="CH131" s="433"/>
      <c r="CJ131" s="451" t="e">
        <f>(CG130+CJ120)*CJ119</f>
        <v>#REF!</v>
      </c>
      <c r="CL131" s="433"/>
    </row>
    <row r="132" hidden="1">
      <c r="A132" s="410" t="e">
        <f>A109+A140</f>
        <v>#REF!</v>
      </c>
      <c r="B132" s="433"/>
      <c r="D132" s="451" t="e">
        <f>(A131+D120)*D119</f>
        <v>#REF!</v>
      </c>
      <c r="F132" s="417"/>
      <c r="G132" s="445" t="e">
        <f t="shared" si="2167"/>
        <v>#REF!</v>
      </c>
      <c r="I132" s="235"/>
      <c r="J132" s="451" t="e">
        <f>(G131+J120)*J119</f>
        <v>#REF!</v>
      </c>
      <c r="K132" s="235"/>
      <c r="L132" s="417"/>
      <c r="M132" s="445" t="e">
        <f t="shared" si="2168"/>
        <v>#REF!</v>
      </c>
      <c r="N132" s="417"/>
      <c r="O132" s="235"/>
      <c r="P132" s="451" t="e">
        <f>(M131+P120)*P119</f>
        <v>#REF!</v>
      </c>
      <c r="Q132" s="235"/>
      <c r="R132" s="417"/>
      <c r="S132" s="445" t="e">
        <f t="shared" si="2169"/>
        <v>#REF!</v>
      </c>
      <c r="T132" s="433"/>
      <c r="U132" s="235"/>
      <c r="V132" s="451" t="e">
        <f>(S131+V120)*V119</f>
        <v>#REF!</v>
      </c>
      <c r="X132" s="417"/>
      <c r="Y132" s="445" t="e">
        <f t="shared" si="2170"/>
        <v>#REF!</v>
      </c>
      <c r="Z132" s="433"/>
      <c r="AA132" s="235"/>
      <c r="AB132" s="451" t="e">
        <f>(Y131+AB120)*AB119</f>
        <v>#REF!</v>
      </c>
      <c r="AC132" s="235"/>
      <c r="AD132" s="417"/>
      <c r="AE132" s="445" t="e">
        <f t="shared" si="2171"/>
        <v>#REF!</v>
      </c>
      <c r="AF132" s="433"/>
      <c r="AG132" s="235"/>
      <c r="AH132" s="451" t="e">
        <f>(AE131+AH120)*AH119</f>
        <v>#REF!</v>
      </c>
      <c r="AJ132" s="417"/>
      <c r="AK132" s="445" t="e">
        <f t="shared" si="2172"/>
        <v>#REF!</v>
      </c>
      <c r="AL132" s="433"/>
      <c r="AM132" s="235"/>
      <c r="AN132" s="451" t="e">
        <f>(AK131+AN120)*AN119</f>
        <v>#REF!</v>
      </c>
      <c r="AP132" s="417"/>
      <c r="AQ132" s="445" t="e">
        <f t="shared" si="2173"/>
        <v>#REF!</v>
      </c>
      <c r="AR132" s="433"/>
      <c r="AS132" s="235"/>
      <c r="AT132" s="451" t="e">
        <f>(AQ131+AT120)*AT119</f>
        <v>#REF!</v>
      </c>
      <c r="AV132" s="417"/>
      <c r="AW132" s="445" t="e">
        <f t="shared" si="2174"/>
        <v>#REF!</v>
      </c>
      <c r="AX132" s="433"/>
      <c r="AY132" s="235"/>
      <c r="AZ132" s="451" t="e">
        <f>(AW131+AZ120)*AZ119</f>
        <v>#REF!</v>
      </c>
      <c r="BA132" s="235"/>
      <c r="BB132" s="417"/>
      <c r="BC132" s="445" t="e">
        <f t="shared" si="2175"/>
        <v>#REF!</v>
      </c>
      <c r="BD132" s="433"/>
      <c r="BE132" s="235"/>
      <c r="BF132" s="451" t="e">
        <f>(BC131+BF120)*BF119</f>
        <v>#REF!</v>
      </c>
      <c r="BH132" s="417"/>
      <c r="BI132" s="445" t="e">
        <f t="shared" si="2176"/>
        <v>#REF!</v>
      </c>
      <c r="BJ132" s="433"/>
      <c r="BK132" s="235"/>
      <c r="BL132" s="451" t="e">
        <f>(BI131+BL120)*BL119</f>
        <v>#REF!</v>
      </c>
      <c r="BN132" s="417"/>
      <c r="BO132" s="445" t="e">
        <f t="shared" si="2177"/>
        <v>#REF!</v>
      </c>
      <c r="BP132" s="433"/>
      <c r="BQ132" s="235"/>
      <c r="BR132" s="451" t="e">
        <f>(BO131+BR120)*BR119</f>
        <v>#REF!</v>
      </c>
      <c r="BT132" s="417"/>
      <c r="BU132" s="445" t="e">
        <f t="shared" si="2178"/>
        <v>#REF!</v>
      </c>
      <c r="BV132" s="433"/>
      <c r="BW132" s="235"/>
      <c r="BX132" s="451" t="e">
        <f>(BU131+BX120)*BX119</f>
        <v>#REF!</v>
      </c>
      <c r="BZ132" s="433"/>
      <c r="CA132" s="445" t="e">
        <f t="shared" si="2179"/>
        <v>#REF!</v>
      </c>
      <c r="CB132" s="433"/>
      <c r="CC132" s="235"/>
      <c r="CD132" s="451" t="e">
        <f>(CA131+CD120)*CD119</f>
        <v>#REF!</v>
      </c>
      <c r="CF132" s="417"/>
      <c r="CG132" s="445" t="e">
        <f t="shared" si="2180"/>
        <v>#REF!</v>
      </c>
      <c r="CH132" s="433"/>
      <c r="CJ132" s="451" t="e">
        <f>(CG131+CJ120)*CJ119</f>
        <v>#REF!</v>
      </c>
      <c r="CL132" s="433"/>
    </row>
    <row r="133" hidden="1">
      <c r="A133" s="410" t="e">
        <f>A110+A139</f>
        <v>#REF!</v>
      </c>
      <c r="B133" s="433"/>
      <c r="D133" s="451" t="e">
        <f>(A132+D120)*D119</f>
        <v>#REF!</v>
      </c>
      <c r="F133" s="417"/>
      <c r="G133" s="445" t="e">
        <f t="shared" si="2167"/>
        <v>#REF!</v>
      </c>
      <c r="H133" s="417"/>
      <c r="I133" s="235"/>
      <c r="J133" s="451" t="e">
        <f>(G132+J120)*J119</f>
        <v>#REF!</v>
      </c>
      <c r="K133" s="235"/>
      <c r="L133" s="417"/>
      <c r="M133" s="445" t="e">
        <f t="shared" si="2168"/>
        <v>#REF!</v>
      </c>
      <c r="N133" s="417"/>
      <c r="O133" s="235"/>
      <c r="P133" s="451" t="e">
        <f>(M132+P120)*P119</f>
        <v>#REF!</v>
      </c>
      <c r="Q133" s="235"/>
      <c r="R133" s="417"/>
      <c r="S133" s="445" t="e">
        <f t="shared" si="2169"/>
        <v>#REF!</v>
      </c>
      <c r="T133" s="433"/>
      <c r="U133" s="235"/>
      <c r="V133" s="451" t="e">
        <f>(S132+V120)*V119</f>
        <v>#REF!</v>
      </c>
      <c r="X133" s="417"/>
      <c r="Y133" s="445" t="e">
        <f t="shared" si="2170"/>
        <v>#REF!</v>
      </c>
      <c r="Z133" s="433"/>
      <c r="AA133" s="235"/>
      <c r="AB133" s="451" t="e">
        <f>(Y132+AB120)*AB119</f>
        <v>#REF!</v>
      </c>
      <c r="AC133" s="235"/>
      <c r="AD133" s="417"/>
      <c r="AE133" s="445" t="e">
        <f t="shared" si="2171"/>
        <v>#REF!</v>
      </c>
      <c r="AF133" s="433"/>
      <c r="AG133" s="235"/>
      <c r="AH133" s="451" t="e">
        <f>(AE132+AH120)*AH119</f>
        <v>#REF!</v>
      </c>
      <c r="AJ133" s="417"/>
      <c r="AK133" s="445" t="e">
        <f t="shared" si="2172"/>
        <v>#REF!</v>
      </c>
      <c r="AL133" s="433"/>
      <c r="AM133" s="235"/>
      <c r="AN133" s="451" t="e">
        <f>(AK132+AN120)*AN119</f>
        <v>#REF!</v>
      </c>
      <c r="AP133" s="417"/>
      <c r="AQ133" s="445" t="e">
        <f t="shared" si="2173"/>
        <v>#REF!</v>
      </c>
      <c r="AR133" s="433"/>
      <c r="AS133" s="235"/>
      <c r="AT133" s="451" t="e">
        <f>(AQ132+AT120)*AT119</f>
        <v>#REF!</v>
      </c>
      <c r="AV133" s="417"/>
      <c r="AW133" s="445" t="e">
        <f t="shared" si="2174"/>
        <v>#REF!</v>
      </c>
      <c r="AX133" s="433"/>
      <c r="AY133" s="235"/>
      <c r="AZ133" s="451" t="e">
        <f>(AW132+AZ120)*AZ119</f>
        <v>#REF!</v>
      </c>
      <c r="BA133" s="235"/>
      <c r="BB133" s="417"/>
      <c r="BC133" s="445" t="e">
        <f t="shared" si="2175"/>
        <v>#REF!</v>
      </c>
      <c r="BD133" s="433"/>
      <c r="BE133" s="235"/>
      <c r="BF133" s="451" t="e">
        <f>(BC132+BF120)*BF119</f>
        <v>#REF!</v>
      </c>
      <c r="BH133" s="417"/>
      <c r="BI133" s="445" t="e">
        <f t="shared" si="2176"/>
        <v>#REF!</v>
      </c>
      <c r="BJ133" s="433"/>
      <c r="BK133" s="235"/>
      <c r="BL133" s="451" t="e">
        <f>(BI132+BL120)*BL119</f>
        <v>#REF!</v>
      </c>
      <c r="BN133" s="417"/>
      <c r="BO133" s="445" t="e">
        <f t="shared" si="2177"/>
        <v>#REF!</v>
      </c>
      <c r="BP133" s="433"/>
      <c r="BQ133" s="235"/>
      <c r="BR133" s="451" t="e">
        <f>(BO132+BR120)*BR119</f>
        <v>#REF!</v>
      </c>
      <c r="BT133" s="417"/>
      <c r="BU133" s="445" t="e">
        <f t="shared" si="2178"/>
        <v>#REF!</v>
      </c>
      <c r="BV133" s="433"/>
      <c r="BW133" s="235"/>
      <c r="BX133" s="451" t="e">
        <f>(BU132+BX120)*BX119</f>
        <v>#REF!</v>
      </c>
      <c r="BZ133" s="433"/>
      <c r="CA133" s="445" t="e">
        <f t="shared" si="2179"/>
        <v>#REF!</v>
      </c>
      <c r="CB133" s="433"/>
      <c r="CC133" s="235"/>
      <c r="CD133" s="451" t="e">
        <f>(CA132+CD120)*CD119</f>
        <v>#REF!</v>
      </c>
      <c r="CF133" s="417"/>
      <c r="CG133" s="445" t="e">
        <f t="shared" si="2180"/>
        <v>#REF!</v>
      </c>
      <c r="CH133" s="433"/>
      <c r="CJ133" s="451" t="e">
        <f>(CG132+CJ120)*CJ119</f>
        <v>#REF!</v>
      </c>
      <c r="CL133" s="433"/>
    </row>
    <row r="134" hidden="1">
      <c r="A134" s="410" t="e">
        <f>A111+A138</f>
        <v>#REF!</v>
      </c>
      <c r="B134" s="433"/>
      <c r="D134" s="451" t="e">
        <f>(A133+D120)*D119</f>
        <v>#REF!</v>
      </c>
      <c r="F134" s="417"/>
      <c r="G134" s="445" t="e">
        <f t="shared" si="2167"/>
        <v>#REF!</v>
      </c>
      <c r="H134" s="417"/>
      <c r="I134" s="235"/>
      <c r="J134" s="451" t="e">
        <f>(G133+J120)*J119</f>
        <v>#REF!</v>
      </c>
      <c r="K134" s="235"/>
      <c r="L134" s="417"/>
      <c r="M134" s="445" t="e">
        <f t="shared" si="2168"/>
        <v>#REF!</v>
      </c>
      <c r="N134" s="417"/>
      <c r="O134" s="235"/>
      <c r="P134" s="451" t="e">
        <f>(M133+P120)*P119</f>
        <v>#REF!</v>
      </c>
      <c r="Q134" s="235"/>
      <c r="R134" s="417"/>
      <c r="S134" s="445" t="e">
        <f t="shared" si="2169"/>
        <v>#REF!</v>
      </c>
      <c r="T134" s="433"/>
      <c r="U134" s="235"/>
      <c r="V134" s="451" t="e">
        <f>(S133+V120)*V119</f>
        <v>#REF!</v>
      </c>
      <c r="X134" s="417"/>
      <c r="Y134" s="445" t="e">
        <f t="shared" si="2170"/>
        <v>#REF!</v>
      </c>
      <c r="Z134" s="433"/>
      <c r="AA134" s="235"/>
      <c r="AB134" s="451" t="e">
        <f>(Y133+AB120)*AB119</f>
        <v>#REF!</v>
      </c>
      <c r="AC134" s="235"/>
      <c r="AD134" s="417"/>
      <c r="AE134" s="445" t="e">
        <f t="shared" si="2171"/>
        <v>#REF!</v>
      </c>
      <c r="AF134" s="433"/>
      <c r="AG134" s="235"/>
      <c r="AH134" s="451" t="e">
        <f>(AE133+AH120)*AH119</f>
        <v>#REF!</v>
      </c>
      <c r="AJ134" s="417"/>
      <c r="AK134" s="445" t="e">
        <f t="shared" si="2172"/>
        <v>#REF!</v>
      </c>
      <c r="AL134" s="433"/>
      <c r="AM134" s="235"/>
      <c r="AN134" s="451" t="e">
        <f>(AK133+AN120)*AN119</f>
        <v>#REF!</v>
      </c>
      <c r="AP134" s="417"/>
      <c r="AQ134" s="445" t="e">
        <f t="shared" si="2173"/>
        <v>#REF!</v>
      </c>
      <c r="AR134" s="433"/>
      <c r="AS134" s="235"/>
      <c r="AT134" s="451" t="e">
        <f>(AQ133+AT120)*AT119</f>
        <v>#REF!</v>
      </c>
      <c r="AV134" s="417"/>
      <c r="AW134" s="445" t="e">
        <f t="shared" si="2174"/>
        <v>#REF!</v>
      </c>
      <c r="AX134" s="433"/>
      <c r="AY134" s="235"/>
      <c r="AZ134" s="451" t="e">
        <f>(AW133+AZ120)*AZ119</f>
        <v>#REF!</v>
      </c>
      <c r="BA134" s="235"/>
      <c r="BB134" s="417"/>
      <c r="BC134" s="445" t="e">
        <f t="shared" si="2175"/>
        <v>#REF!</v>
      </c>
      <c r="BD134" s="433"/>
      <c r="BE134" s="235"/>
      <c r="BF134" s="451" t="e">
        <f>(BC133+BF120)*BF119</f>
        <v>#REF!</v>
      </c>
      <c r="BH134" s="417"/>
      <c r="BI134" s="445" t="e">
        <f t="shared" si="2176"/>
        <v>#REF!</v>
      </c>
      <c r="BJ134" s="433"/>
      <c r="BK134" s="235"/>
      <c r="BL134" s="451" t="e">
        <f>(BI133+BL120)*BL119</f>
        <v>#REF!</v>
      </c>
      <c r="BN134" s="417"/>
      <c r="BO134" s="445" t="e">
        <f t="shared" si="2177"/>
        <v>#REF!</v>
      </c>
      <c r="BP134" s="433"/>
      <c r="BQ134" s="235"/>
      <c r="BR134" s="451" t="e">
        <f>(BO133+BR120)*BR119</f>
        <v>#REF!</v>
      </c>
      <c r="BT134" s="417"/>
      <c r="BU134" s="445" t="e">
        <f t="shared" si="2178"/>
        <v>#REF!</v>
      </c>
      <c r="BV134" s="433"/>
      <c r="BW134" s="235"/>
      <c r="BX134" s="451" t="e">
        <f>(BU133+BX120)*BX119</f>
        <v>#REF!</v>
      </c>
      <c r="BZ134" s="433"/>
      <c r="CA134" s="445" t="e">
        <f t="shared" si="2179"/>
        <v>#REF!</v>
      </c>
      <c r="CB134" s="433"/>
      <c r="CC134" s="235"/>
      <c r="CD134" s="451" t="e">
        <f>(CA133+CD120)*CD119</f>
        <v>#REF!</v>
      </c>
      <c r="CF134" s="417"/>
      <c r="CG134" s="445" t="e">
        <f t="shared" si="2180"/>
        <v>#REF!</v>
      </c>
      <c r="CH134" s="433"/>
      <c r="CJ134" s="451" t="e">
        <f>(CG133+CJ120)*CJ119</f>
        <v>#REF!</v>
      </c>
      <c r="CL134" s="433"/>
    </row>
    <row r="135" ht="16.199999999999999" hidden="1">
      <c r="A135" s="410" t="e">
        <f>A112+A137</f>
        <v>#REF!</v>
      </c>
      <c r="B135" s="433"/>
      <c r="D135" s="451" t="e">
        <f>(A134+D120)*D119</f>
        <v>#REF!</v>
      </c>
      <c r="F135" s="417"/>
      <c r="G135" s="445" t="e">
        <f t="shared" si="2167"/>
        <v>#REF!</v>
      </c>
      <c r="H135" s="417"/>
      <c r="I135" s="235"/>
      <c r="J135" s="451" t="e">
        <f>(G134+J120)*J119</f>
        <v>#REF!</v>
      </c>
      <c r="K135" s="235"/>
      <c r="L135" s="417"/>
      <c r="M135" s="445" t="e">
        <f t="shared" si="2168"/>
        <v>#REF!</v>
      </c>
      <c r="N135" s="417"/>
      <c r="O135" s="235"/>
      <c r="P135" s="452" t="e">
        <f>(M134+P120)*P119</f>
        <v>#REF!</v>
      </c>
      <c r="Q135" s="235"/>
      <c r="R135" s="417"/>
      <c r="S135" s="445" t="e">
        <f t="shared" si="2169"/>
        <v>#REF!</v>
      </c>
      <c r="T135" s="433"/>
      <c r="U135" s="235"/>
      <c r="V135" s="452" t="e">
        <f>(S134+V120)*V119</f>
        <v>#REF!</v>
      </c>
      <c r="X135" s="417"/>
      <c r="Y135" s="445" t="e">
        <f t="shared" si="2170"/>
        <v>#REF!</v>
      </c>
      <c r="Z135" s="433"/>
      <c r="AA135" s="235"/>
      <c r="AB135" s="452" t="e">
        <f>(Y134+AB120)*AB119</f>
        <v>#REF!</v>
      </c>
      <c r="AC135" s="235"/>
      <c r="AD135" s="417"/>
      <c r="AE135" s="445" t="e">
        <f t="shared" si="2171"/>
        <v>#REF!</v>
      </c>
      <c r="AF135" s="433"/>
      <c r="AG135" s="235"/>
      <c r="AH135" s="452" t="e">
        <f>(AE134+AH120)*AH119</f>
        <v>#REF!</v>
      </c>
      <c r="AJ135" s="417"/>
      <c r="AK135" s="445" t="e">
        <f t="shared" si="2172"/>
        <v>#REF!</v>
      </c>
      <c r="AL135" s="433"/>
      <c r="AM135" s="235"/>
      <c r="AN135" s="452" t="e">
        <f>(AK134+AN120)*AN119</f>
        <v>#REF!</v>
      </c>
      <c r="AP135" s="417"/>
      <c r="AQ135" s="445" t="e">
        <f t="shared" si="2173"/>
        <v>#REF!</v>
      </c>
      <c r="AR135" s="433"/>
      <c r="AS135" s="235"/>
      <c r="AT135" s="452" t="e">
        <f>(AQ134+AT120)*AT119</f>
        <v>#REF!</v>
      </c>
      <c r="AV135" s="417"/>
      <c r="AW135" s="445" t="e">
        <f t="shared" si="2174"/>
        <v>#REF!</v>
      </c>
      <c r="AX135" s="433"/>
      <c r="AY135" s="235"/>
      <c r="AZ135" s="452" t="e">
        <f>(AW134+AZ120)*AZ119</f>
        <v>#REF!</v>
      </c>
      <c r="BA135" s="235"/>
      <c r="BB135" s="417"/>
      <c r="BC135" s="445" t="e">
        <f t="shared" si="2175"/>
        <v>#REF!</v>
      </c>
      <c r="BD135" s="433"/>
      <c r="BE135" s="235"/>
      <c r="BF135" s="452" t="e">
        <f>(BC134+BF120)*BF119</f>
        <v>#REF!</v>
      </c>
      <c r="BH135" s="417"/>
      <c r="BI135" s="445" t="e">
        <f t="shared" si="2176"/>
        <v>#REF!</v>
      </c>
      <c r="BJ135" s="433"/>
      <c r="BK135" s="235"/>
      <c r="BL135" s="452" t="e">
        <f>(BI134+BL120)*BL119</f>
        <v>#REF!</v>
      </c>
      <c r="BN135" s="417"/>
      <c r="BO135" s="445" t="e">
        <f t="shared" si="2177"/>
        <v>#REF!</v>
      </c>
      <c r="BP135" s="433"/>
      <c r="BQ135" s="235"/>
      <c r="BR135" s="452" t="e">
        <f>(BO134+BR120)*BR119</f>
        <v>#REF!</v>
      </c>
      <c r="BT135" s="417"/>
      <c r="BU135" s="445" t="e">
        <f t="shared" si="2178"/>
        <v>#REF!</v>
      </c>
      <c r="BV135" s="433"/>
      <c r="BW135" s="235"/>
      <c r="BX135" s="452" t="e">
        <f>(BU134+BX120)*BX119</f>
        <v>#REF!</v>
      </c>
      <c r="BZ135" s="433"/>
      <c r="CA135" s="445" t="e">
        <f t="shared" si="2179"/>
        <v>#REF!</v>
      </c>
      <c r="CB135" s="433"/>
      <c r="CC135" s="235"/>
      <c r="CD135" s="452" t="e">
        <f>(CA134+CD120)*CD119</f>
        <v>#REF!</v>
      </c>
      <c r="CF135" s="417"/>
      <c r="CG135" s="445" t="e">
        <f t="shared" si="2180"/>
        <v>#REF!</v>
      </c>
      <c r="CH135" s="433"/>
      <c r="CJ135" s="452" t="e">
        <f>(CG134+CJ120)*CJ119</f>
        <v>#REF!</v>
      </c>
      <c r="CL135" s="433"/>
    </row>
    <row r="136" ht="16.199999999999999"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idden="1">
      <c r="A137" s="410" t="e">
        <f t="shared" ref="A137:A151" si="2181">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idden="1">
      <c r="A138" s="410" t="e">
        <f t="shared" si="2181"/>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idden="1">
      <c r="A139" s="410" t="e">
        <f t="shared" si="2181"/>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idden="1">
      <c r="A140" s="410" t="e">
        <f t="shared" si="2181"/>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idden="1">
      <c r="A141" s="410" t="e">
        <f t="shared" si="2181"/>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idden="1">
      <c r="A142" s="410" t="e">
        <f t="shared" si="2181"/>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idden="1">
      <c r="A143" s="410" t="e">
        <f t="shared" si="2181"/>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t="16.199999999999999" hidden="1">
      <c r="A144" s="410" t="e">
        <f t="shared" si="2181"/>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idden="1">
      <c r="A145" s="410" t="e">
        <f t="shared" si="2181"/>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idden="1">
      <c r="A146" s="445" t="e">
        <f t="shared" si="2181"/>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idden="1">
      <c r="A147" s="445" t="e">
        <f t="shared" si="2181"/>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idden="1">
      <c r="A148" s="445" t="e">
        <f t="shared" si="2181"/>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idden="1">
      <c r="A149" s="445" t="e">
        <f t="shared" si="2181"/>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idden="1">
      <c r="A150" s="445" t="e">
        <f t="shared" si="2181"/>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idden="1">
      <c r="A151" s="445" t="e">
        <f t="shared" si="2181"/>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hidden="1">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199999999999999">
      <c r="A153" s="445"/>
      <c r="B153" s="411"/>
      <c r="C153" s="412">
        <v>0</v>
      </c>
      <c r="D153" s="413">
        <f>IF(D118=0,0,IF(C153=3,0,IF(E81=3,0,IF(E81=2,-0.5,IF(E81=1,0,(D118/(D118+A155+G155+D192))*(-0.5))))))</f>
        <v>0</v>
      </c>
      <c r="E153" s="414">
        <f>D153+C154+D155+E154</f>
        <v>-0.5</v>
      </c>
      <c r="F153" s="459"/>
      <c r="G153" s="415">
        <f>G352</f>
        <v>383</v>
      </c>
      <c r="H153" s="459"/>
      <c r="I153" s="412">
        <v>0</v>
      </c>
      <c r="J153" s="413">
        <f>IF(J118=0,0,IF(I153=3,0,IF(K81=3,0,IF(K81=2,-0.5,IF(K81=1,0,(J118/(J118+G155+M155+J192))*(-0.5))))))</f>
        <v>0</v>
      </c>
      <c r="K153" s="414">
        <f>J153+I154+J155+K154</f>
        <v>-0.5</v>
      </c>
      <c r="L153" s="459">
        <f>L356</f>
        <v>0</v>
      </c>
      <c r="M153" s="415">
        <f>IF(L153=3,0,IF(N153=3,0,M352))</f>
        <v>544</v>
      </c>
      <c r="N153" s="459">
        <f>N356</f>
        <v>0</v>
      </c>
      <c r="O153" s="412">
        <v>0</v>
      </c>
      <c r="P153" s="413">
        <f>IF(P118=0,0,IF(O153=3,0,IF(Q81=3,0,IF(Q81=2,-0.5,IF(Q81=1,0,(P118/(P118+M155+S155+P192))*(-0.5))))))</f>
        <v>0</v>
      </c>
      <c r="Q153" s="414">
        <f>P153+O154+P155+Q154</f>
        <v>-0.5</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c r="B154" s="417">
        <f>B354</f>
        <v>0</v>
      </c>
      <c r="C154" s="418"/>
      <c r="D154" s="417" t="e">
        <f>B154+D152+F154+D188+B155+F155</f>
        <v>#REF!</v>
      </c>
      <c r="E154" s="419">
        <f>IF(G155=0,0,IF(F153=3,0,IF(H153=3,0,IF(H153=2,-0.5,IF(H153=1,0,(G155/(G155+D192+A155+D118))*(-0.5))))))</f>
        <v>-0.46578859644474208</v>
      </c>
      <c r="F154" s="420" t="e">
        <f>-1*IF(H153=3,0,IF(F153=3,0,IF(G153=0,0,((G353*G153*G153/12)+IF(F355=G153/2,G354*G153/8,G354*F355*H355*H355/(G153*G153))))))</f>
        <v>#REF!</v>
      </c>
      <c r="G154" s="417">
        <f>G349</f>
        <v>106666.66666666667</v>
      </c>
      <c r="H154" s="420" t="e">
        <f>F154*-1</f>
        <v>#REF!</v>
      </c>
      <c r="I154" s="418">
        <f>IF(G155=0,0,IF(H153=3,0,IF(F153=3,0,IF(F153=2,-0.5,IF(F153=1,0,(G155/(G155+J118+M155+J192))*(-0.5))))))</f>
        <v>-0.19904975695073335</v>
      </c>
      <c r="J154" s="417" t="e">
        <f>H154+J152+L154+J188+H155+L155</f>
        <v>#REF!</v>
      </c>
      <c r="K154" s="419">
        <f>IF(M155=0,0,IF(L153=3,0,IF(N153=3,0,IF(N153=2,-0.5,IF(N153=1,0,(M155/(M155+J192+G155+J118))*(-0.5))))))</f>
        <v>-0.1401398105002406</v>
      </c>
      <c r="L154" s="420" t="e">
        <f>-1*IF(N153=3,0,IF(L153=3,0,IF(M153=0,0,((M353*M153*M153/12)+IF(L355=M153/2,M354*M153/8,M354*L355*N355*N355/(M153*M153))))))</f>
        <v>#REF!</v>
      </c>
      <c r="M154" s="417">
        <f>M349</f>
        <v>106666.66666666667</v>
      </c>
      <c r="N154" s="420" t="e">
        <f>L154*-1</f>
        <v>#REF!</v>
      </c>
      <c r="O154" s="418">
        <f>IF(M155=0,0,IF(N153=3,0,IF(L153=3,0,IF(L153=2,-0.5,IF(L153=1,0,(M155/(M155+P118+S155+P192))*(-0.5))))))</f>
        <v>-0.23282887077997674</v>
      </c>
      <c r="P154" s="417" t="e">
        <f>N154+P152+R154+P188+N155+R155</f>
        <v>#REF!</v>
      </c>
      <c r="Q154" s="419">
        <f>IF(S155=0,0,IF(R153=3,0,IF(T153=3,0,IF(T153=2,-0.5,IF(T153=1,0,(S155/(S155+P192+M155+P118))*(-0.5))))))</f>
        <v>0</v>
      </c>
      <c r="R154" s="420">
        <f>-1*IF(T153=3,0,IF(R153=3,0,IF(S153=0,0,((S353*S153*S153/12)+IF(R355=S153/2,S354*S153/8,S354*R355*T355*T355/(S153*S153))))))</f>
        <v>0</v>
      </c>
      <c r="S154" s="417">
        <f>S349</f>
        <v>106666.66666666667</v>
      </c>
      <c r="T154" s="420">
        <f>R154*-1</f>
        <v>0</v>
      </c>
      <c r="U154" s="418">
        <f>IF(S155=0,0,IF(T153=3,0,IF(R153=3,0,IF(R153=2,-0.5,IF(R153=1,0,(S155/(S155+V118+Y155+V192))*(-0.5))))))</f>
        <v>0</v>
      </c>
      <c r="V154" s="417">
        <f>T154+V152+X154+V188+T155+X155</f>
        <v>0</v>
      </c>
      <c r="W154" s="419">
        <f>IF(Y155=0,0,IF(X153=3,0,IF(Z153=3,0,IF(Z153=2,-0.5,IF(Z153=1,0,(Y155/(Y155+V192+S155+V118))*(-0.5))))))</f>
        <v>0</v>
      </c>
      <c r="X154" s="420">
        <f>-1*IF(Z153=3,0,IF(X153=3,0,IF(Y153=0,0,((Y353*Y153*Y153/12)+IF(X355=Y153/2,Y354*Y153/8,Y354*X355*Z355*Z355/(Y153*Y153))))))</f>
        <v>0</v>
      </c>
      <c r="Y154" s="417">
        <f>Y349</f>
        <v>106666.66666666667</v>
      </c>
      <c r="Z154" s="420">
        <f>X154*-1</f>
        <v>0</v>
      </c>
      <c r="AA154" s="418">
        <f>IF(Y155=0,0,IF(Z153=3,0,IF(X153=3,0,IF(X153=2,-0.5,IF(X153=1,0,(Y155/(Y155+AB118+AE155+AB192))*(-0.5))))))</f>
        <v>0</v>
      </c>
      <c r="AB154" s="417">
        <f>Z154+AB152+AD154+AB188+Z155+AD155</f>
        <v>0</v>
      </c>
      <c r="AC154" s="419">
        <f>IF(AE155=0,0,IF(AD153=3,0,IF(AF153=3,0,IF(AF153=2,-0.5,IF(AF153=1,0,(AE155/(AE155+AB192+Y155+AB118))*(-0.5))))))</f>
        <v>0</v>
      </c>
      <c r="AD154" s="420">
        <f>-1*IF(AF153=3,0,IF(AD153=3,0,IF(AE153=0,0,((AE353*AE153*AE153/12)+IF(AD355=AE153/2,AE354*AE153/8,AE354*AD355*AF355*AF355/(AE153*AE153))))))</f>
        <v>0</v>
      </c>
      <c r="AE154" s="417">
        <f>AE349</f>
        <v>106666.66666666667</v>
      </c>
      <c r="AF154" s="420">
        <f>AD154*-1</f>
        <v>0</v>
      </c>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106666.66666666667</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106666.66666666667</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106666.66666666667</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106666.66666666667</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106666.66666666667</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106666.66666666667</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106666.66666666667</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106666.66666666667</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106666.66666666667</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c r="A155" s="445"/>
      <c r="B155" s="423"/>
      <c r="C155" s="424" t="s">
        <v>812</v>
      </c>
      <c r="D155" s="485">
        <f>IF(D192=0,0,IF(E155=3,0,IF(C227=3,0,IF(C227=2,-0.5,IF(C227=1,0,(D192/(D192+G155+A155+D118))*(-0.5))))))</f>
        <v>-0.034211403555257897</v>
      </c>
      <c r="E155" s="428">
        <v>1</v>
      </c>
      <c r="F155" s="426">
        <f>-1*IF(H153=3,0,IF(F153=3,(G352*G352*G353/2)+(G354*F355),0))</f>
        <v>0</v>
      </c>
      <c r="G155" s="423">
        <f>IF(G153=0,0,IF(H153=2,3*G350*G154/(G153),4*G350*G154/(G153)))</f>
        <v>220563159.59726602</v>
      </c>
      <c r="H155" s="427">
        <f>IF(F153=3,0,IF(H153=3,(G352*G352*G353/2)+(G354*H355),0))</f>
        <v>0</v>
      </c>
      <c r="I155" s="424" t="s">
        <v>813</v>
      </c>
      <c r="J155" s="485">
        <f>IF(J192=0,0,IF(K155=3,0,IF(I227=3,0,IF(I227=2,-0.5,IF(I227=1,0,(J192/(J192+M155+G155+J118))*(-0.5))))))</f>
        <v>-0.16081043254902608</v>
      </c>
      <c r="K155" s="428">
        <v>0</v>
      </c>
      <c r="L155" s="426">
        <f>-1*IF(N153=3,0,IF(L153=3,(M352*M352*M353/2)+(M354*L355),0))</f>
        <v>0</v>
      </c>
      <c r="M155" s="423">
        <f>IF(M153=0,0,IF(N153=2,3*M350*M154/(M153),4*M350*M154/(M153)))</f>
        <v>155286195.08410457</v>
      </c>
      <c r="N155" s="427">
        <f>IF(L153=3,0,IF(N153=3,(M352*M352*M353/2)+(M354*N355),0))</f>
        <v>0</v>
      </c>
      <c r="O155" s="424" t="s">
        <v>814</v>
      </c>
      <c r="P155" s="485">
        <f>IF(P192=0,0,IF(Q155=3,0,IF(O227=3,0,IF(O227=2,-0.5,IF(O227=1,0,(P192/(P192+S155+M155+P118))*(-0.5))))))</f>
        <v>-0.26717112922002328</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c r="A156" s="486" t="e">
        <f>(#REF!)*1000</f>
        <v>#REF!</v>
      </c>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c r="A172" s="445" t="e">
        <f t="shared" ref="A172:A186" si="2182">SUM(D172:CY172)</f>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c r="A173" s="445" t="e">
        <f t="shared" si="2182"/>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c r="A174" s="445" t="e">
        <f t="shared" si="2182"/>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c r="A175" s="445" t="e">
        <f t="shared" si="2182"/>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c r="A176" s="445" t="e">
        <f t="shared" si="2182"/>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c r="A177" s="445" t="e">
        <f t="shared" si="2182"/>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c r="A178" s="445" t="e">
        <f t="shared" si="2182"/>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c r="A179" s="445" t="e">
        <f t="shared" si="2182"/>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c r="A180" s="445" t="e">
        <f t="shared" si="2182"/>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c r="A181" s="445" t="e">
        <f t="shared" si="2182"/>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c r="A182" s="445" t="e">
        <f t="shared" si="2182"/>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c r="A183" s="445" t="e">
        <f t="shared" si="2182"/>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c r="A184" s="445" t="e">
        <f t="shared" si="2182"/>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c r="A185" s="445" t="e">
        <f t="shared" si="2182"/>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c r="A186" s="445" t="e">
        <f t="shared" si="2182"/>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c r="A189" s="445">
        <f>G155+M155+S155+Y155+AE155+AK155</f>
        <v>375849354.68137062</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c r="A190" s="445" t="s">
        <v>800</v>
      </c>
      <c r="B190" s="433"/>
      <c r="C190" s="417"/>
      <c r="D190" s="451">
        <f t="shared" ref="D190:D191" si="2183">D360</f>
        <v>600</v>
      </c>
      <c r="E190" s="235" t="s">
        <v>415</v>
      </c>
      <c r="I190" s="235"/>
      <c r="J190" s="451">
        <f t="shared" ref="J190:J191" si="2184">J360</f>
        <v>300</v>
      </c>
      <c r="K190" s="235"/>
      <c r="L190" s="235"/>
      <c r="M190" s="235"/>
      <c r="N190" s="235"/>
      <c r="O190" s="235"/>
      <c r="P190" s="451">
        <f t="shared" ref="P190:P191" si="2185">P360</f>
        <v>300</v>
      </c>
      <c r="Q190" s="235"/>
      <c r="R190" s="235"/>
      <c r="S190" s="235"/>
      <c r="T190" s="235"/>
      <c r="U190" s="235"/>
      <c r="V190" s="451">
        <f t="shared" ref="V190:V191" si="2186">V360</f>
        <v>0</v>
      </c>
      <c r="AA190" s="235"/>
      <c r="AB190" s="451">
        <f t="shared" ref="AB190:AB191" si="2187">AB360</f>
        <v>0</v>
      </c>
      <c r="AC190" s="235"/>
      <c r="AD190" s="235"/>
      <c r="AE190" s="235"/>
      <c r="AF190" s="235"/>
      <c r="AG190" s="235"/>
      <c r="AH190" s="451">
        <f t="shared" ref="AH190:AH191" si="2188">AH360</f>
        <v>0</v>
      </c>
      <c r="AM190" s="235"/>
      <c r="AN190" s="451">
        <f t="shared" ref="AN190:AN191" si="2189">AN360</f>
        <v>0</v>
      </c>
      <c r="AS190" s="235"/>
      <c r="AT190" s="451">
        <f t="shared" ref="AT190:AT191" si="2190">AT360</f>
        <v>0</v>
      </c>
      <c r="AY190" s="235"/>
      <c r="AZ190" s="451">
        <f t="shared" ref="AZ190:AZ191" si="2191">AZ360</f>
        <v>0</v>
      </c>
      <c r="BA190" s="235"/>
      <c r="BB190" s="235"/>
      <c r="BC190" s="235"/>
      <c r="BD190" s="235"/>
      <c r="BE190" s="235"/>
      <c r="BF190" s="451">
        <f t="shared" ref="BF190:BF191" si="2192">BF360</f>
        <v>0</v>
      </c>
      <c r="BK190" s="235"/>
      <c r="BL190" s="451">
        <f t="shared" ref="BL190:BL191" si="2193">BL360</f>
        <v>0</v>
      </c>
      <c r="BQ190" s="235"/>
      <c r="BR190" s="451">
        <f t="shared" ref="BR190:BR191" si="2194">BR360</f>
        <v>0</v>
      </c>
      <c r="BW190" s="235"/>
      <c r="BX190" s="451">
        <f t="shared" ref="BX190:BX191" si="2195">BX360</f>
        <v>0</v>
      </c>
      <c r="BZ190" s="433"/>
      <c r="CC190" s="235"/>
      <c r="CD190" s="451">
        <f t="shared" ref="CD190:CD191" si="2196">CD360</f>
        <v>0</v>
      </c>
      <c r="CJ190" s="451">
        <f t="shared" ref="CJ190:CJ191" si="2197">CJ360</f>
        <v>0</v>
      </c>
      <c r="CL190" s="433"/>
    </row>
    <row r="191">
      <c r="A191" s="445">
        <f>SUM(D192:CY192)</f>
        <v>372581817.71801996</v>
      </c>
      <c r="B191" s="433"/>
      <c r="C191" s="417"/>
      <c r="D191" s="451">
        <f t="shared" si="2183"/>
        <v>67500</v>
      </c>
      <c r="E191" s="235" t="s">
        <v>801</v>
      </c>
      <c r="G191" s="445">
        <f>A191</f>
        <v>372581817.71801996</v>
      </c>
      <c r="I191" s="235"/>
      <c r="J191" s="451">
        <f t="shared" si="2184"/>
        <v>67500</v>
      </c>
      <c r="K191" s="235"/>
      <c r="L191" s="235"/>
      <c r="M191" s="445">
        <f>G191</f>
        <v>372581817.71801996</v>
      </c>
      <c r="N191" s="235"/>
      <c r="O191" s="235"/>
      <c r="P191" s="451">
        <f t="shared" si="2185"/>
        <v>67500</v>
      </c>
      <c r="Q191" s="235"/>
      <c r="R191" s="235"/>
      <c r="S191" s="445">
        <f>M191</f>
        <v>372581817.71801996</v>
      </c>
      <c r="T191" s="235"/>
      <c r="U191" s="235"/>
      <c r="V191" s="451">
        <f t="shared" si="2186"/>
        <v>2</v>
      </c>
      <c r="Y191" s="445">
        <f>S191</f>
        <v>372581817.71801996</v>
      </c>
      <c r="AA191" s="235"/>
      <c r="AB191" s="451">
        <f t="shared" si="2187"/>
        <v>2</v>
      </c>
      <c r="AC191" s="235"/>
      <c r="AD191" s="235"/>
      <c r="AE191" s="445">
        <f>Y191</f>
        <v>372581817.71801996</v>
      </c>
      <c r="AF191" s="235"/>
      <c r="AG191" s="235"/>
      <c r="AH191" s="451">
        <f t="shared" si="2188"/>
        <v>2</v>
      </c>
      <c r="AK191" s="445">
        <f>AE191</f>
        <v>372581817.71801996</v>
      </c>
      <c r="AM191" s="235"/>
      <c r="AN191" s="451">
        <f t="shared" si="2189"/>
        <v>2</v>
      </c>
      <c r="AQ191" s="445">
        <f>AK191</f>
        <v>372581817.71801996</v>
      </c>
      <c r="AS191" s="235"/>
      <c r="AT191" s="451">
        <f t="shared" si="2190"/>
        <v>2</v>
      </c>
      <c r="AW191" s="445">
        <f>AQ191</f>
        <v>372581817.71801996</v>
      </c>
      <c r="AY191" s="235"/>
      <c r="AZ191" s="451">
        <f t="shared" si="2191"/>
        <v>2</v>
      </c>
      <c r="BA191" s="235"/>
      <c r="BB191" s="235"/>
      <c r="BC191" s="445">
        <f>AW191</f>
        <v>372581817.71801996</v>
      </c>
      <c r="BD191" s="235"/>
      <c r="BE191" s="235"/>
      <c r="BF191" s="451">
        <f t="shared" si="2192"/>
        <v>2</v>
      </c>
      <c r="BI191" s="445">
        <f>BC191</f>
        <v>372581817.71801996</v>
      </c>
      <c r="BK191" s="235"/>
      <c r="BL191" s="451">
        <f t="shared" si="2193"/>
        <v>68</v>
      </c>
      <c r="BO191" s="445">
        <f>BI191</f>
        <v>372581817.71801996</v>
      </c>
      <c r="BQ191" s="235"/>
      <c r="BR191" s="451">
        <f t="shared" si="2194"/>
        <v>68</v>
      </c>
      <c r="BU191" s="445">
        <f>BO191</f>
        <v>372581817.71801996</v>
      </c>
      <c r="BW191" s="235"/>
      <c r="BX191" s="451">
        <f t="shared" si="2195"/>
        <v>68</v>
      </c>
      <c r="BZ191" s="433"/>
      <c r="CA191" s="445">
        <f>BU191</f>
        <v>372581817.71801996</v>
      </c>
      <c r="CC191" s="235"/>
      <c r="CD191" s="451">
        <f t="shared" si="2196"/>
        <v>68</v>
      </c>
      <c r="CG191" s="445">
        <f>CA191</f>
        <v>372581817.71801996</v>
      </c>
      <c r="CJ191" s="451">
        <f t="shared" si="2197"/>
        <v>68</v>
      </c>
      <c r="CL191" s="433"/>
    </row>
    <row r="192">
      <c r="A192" s="235" t="s">
        <v>802</v>
      </c>
      <c r="B192" s="433"/>
      <c r="C192" s="417"/>
      <c r="D192" s="451">
        <f>IF(D190=0,0,4*D362*D191/(D190))</f>
        <v>16200000</v>
      </c>
      <c r="E192" s="235" t="s">
        <v>803</v>
      </c>
      <c r="I192" s="235"/>
      <c r="J192" s="451">
        <f>IF(J190=0,0,4*J362*J191/(J190))</f>
        <v>178190908.85900998</v>
      </c>
      <c r="K192" s="235"/>
      <c r="L192" s="235"/>
      <c r="M192" s="235"/>
      <c r="N192" s="235"/>
      <c r="O192" s="235"/>
      <c r="P192" s="451">
        <f>IF(P190=0,0,4*P362*P191/(P190))</f>
        <v>178190908.85900998</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c r="A193" s="445">
        <f>IF(A189=0,0,IF(A191=0,0,A389/(J190*100*((J190*100/(A191*12))+(((J190*100)+(J264*100))/((48*A263)+(4*A265)))+(((J190*100)+(D116))/(48*A189))))))</f>
        <v>411061.38395479298</v>
      </c>
      <c r="B193" s="433"/>
      <c r="C193" s="417"/>
      <c r="D193" s="451">
        <f>IF(D192=0,0,(D192/A191)*(-1.5))</f>
        <v>-0.065220573963678766</v>
      </c>
      <c r="E193" s="235" t="s">
        <v>804</v>
      </c>
      <c r="I193" s="235"/>
      <c r="J193" s="451">
        <f>IF(J192=0,0,(J192/G191)*(-1.5))</f>
        <v>-0.71738971301816068</v>
      </c>
      <c r="K193" s="235"/>
      <c r="L193" s="235"/>
      <c r="M193" s="235"/>
      <c r="N193" s="235"/>
      <c r="O193" s="235"/>
      <c r="P193" s="451">
        <f>IF(P192=0,0,(P192/M191)*(-1.5))</f>
        <v>-0.71738971301816068</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c r="A194" s="445"/>
      <c r="B194" s="417"/>
      <c r="C194" s="417"/>
      <c r="D194" s="451" t="e">
        <f>(A8+A82+A156)*D190/3</f>
        <v>#REF!</v>
      </c>
      <c r="E194" s="235" t="s">
        <v>805</v>
      </c>
      <c r="G194" s="417"/>
      <c r="H194" s="433"/>
      <c r="I194" s="235"/>
      <c r="J194" s="451" t="e">
        <f>D194</f>
        <v>#REF!</v>
      </c>
      <c r="K194" s="235"/>
      <c r="L194" s="235"/>
      <c r="M194" s="417"/>
      <c r="N194" s="433"/>
      <c r="O194" s="235"/>
      <c r="P194" s="451" t="e">
        <f>J194</f>
        <v>#REF!</v>
      </c>
      <c r="Q194" s="235"/>
      <c r="R194" s="235"/>
      <c r="S194" s="417"/>
      <c r="T194" s="433"/>
      <c r="U194" s="235"/>
      <c r="V194" s="451" t="e">
        <f>P194</f>
        <v>#REF!</v>
      </c>
      <c r="Y194" s="417"/>
      <c r="Z194" s="433"/>
      <c r="AA194" s="235"/>
      <c r="AB194" s="451" t="e">
        <f>V194</f>
        <v>#REF!</v>
      </c>
      <c r="AC194" s="235"/>
      <c r="AD194" s="235"/>
      <c r="AE194" s="417"/>
      <c r="AF194" s="433"/>
      <c r="AG194" s="235"/>
      <c r="AH194" s="451" t="e">
        <f>AB194</f>
        <v>#REF!</v>
      </c>
      <c r="AK194" s="417"/>
      <c r="AL194" s="433"/>
      <c r="AM194" s="235"/>
      <c r="AN194" s="451" t="e">
        <f>AH194</f>
        <v>#REF!</v>
      </c>
      <c r="AQ194" s="417"/>
      <c r="AR194" s="433"/>
      <c r="AS194" s="235"/>
      <c r="AT194" s="451" t="e">
        <f>AN194</f>
        <v>#REF!</v>
      </c>
      <c r="AW194" s="417"/>
      <c r="AX194" s="433"/>
      <c r="AY194" s="235"/>
      <c r="AZ194" s="451" t="e">
        <f>AT194</f>
        <v>#REF!</v>
      </c>
      <c r="BA194" s="235"/>
      <c r="BB194" s="235"/>
      <c r="BC194" s="417"/>
      <c r="BD194" s="433"/>
      <c r="BE194" s="235"/>
      <c r="BF194" s="451" t="e">
        <f>AZ194</f>
        <v>#REF!</v>
      </c>
      <c r="BI194" s="417"/>
      <c r="BJ194" s="433"/>
      <c r="BK194" s="235"/>
      <c r="BL194" s="451" t="e">
        <f>BF194</f>
        <v>#REF!</v>
      </c>
      <c r="BO194" s="417"/>
      <c r="BP194" s="433"/>
      <c r="BQ194" s="235"/>
      <c r="BR194" s="451" t="e">
        <f>BL194</f>
        <v>#REF!</v>
      </c>
      <c r="BU194" s="417"/>
      <c r="BV194" s="433"/>
      <c r="BW194" s="235"/>
      <c r="BX194" s="451" t="e">
        <f>BR194</f>
        <v>#REF!</v>
      </c>
      <c r="BZ194" s="433"/>
      <c r="CA194" s="417"/>
      <c r="CB194" s="433"/>
      <c r="CC194" s="235"/>
      <c r="CD194" s="451" t="e">
        <f>BX194</f>
        <v>#REF!</v>
      </c>
      <c r="CG194" s="417"/>
      <c r="CH194" s="433"/>
      <c r="CJ194" s="451" t="e">
        <f>CD194</f>
        <v>#REF!</v>
      </c>
      <c r="CL194" s="433"/>
    </row>
    <row r="195">
      <c r="A195" s="445" t="e">
        <f>A225+A172</f>
        <v>#REF!</v>
      </c>
      <c r="B195" s="433"/>
      <c r="C195" s="417"/>
      <c r="D195" s="451" t="e">
        <f>IF(D194=0,0,D194*D193)</f>
        <v>#REF!</v>
      </c>
      <c r="E195" s="235" t="s">
        <v>806</v>
      </c>
      <c r="G195" s="445" t="e">
        <f t="shared" ref="G195:G209" si="2198">A195</f>
        <v>#REF!</v>
      </c>
      <c r="H195" s="433"/>
      <c r="I195" s="235"/>
      <c r="J195" s="451" t="e">
        <f>IF(J194=0,0,J194*J193)</f>
        <v>#REF!</v>
      </c>
      <c r="K195" s="235"/>
      <c r="L195" s="235"/>
      <c r="M195" s="445" t="e">
        <f t="shared" ref="M195:M209" si="2199">G195</f>
        <v>#REF!</v>
      </c>
      <c r="N195" s="433"/>
      <c r="O195" s="235"/>
      <c r="P195" s="451" t="e">
        <f>IF(P194=0,0,P194*P193)</f>
        <v>#REF!</v>
      </c>
      <c r="Q195" s="235"/>
      <c r="R195" s="235"/>
      <c r="S195" s="445" t="e">
        <f t="shared" ref="S195:S209" si="2200">M195</f>
        <v>#REF!</v>
      </c>
      <c r="T195" s="433"/>
      <c r="U195" s="235"/>
      <c r="V195" s="451" t="e">
        <f>IF(V194=0,0,V194*V193)</f>
        <v>#REF!</v>
      </c>
      <c r="Y195" s="445" t="e">
        <f t="shared" ref="Y195:Y209" si="2201">S195</f>
        <v>#REF!</v>
      </c>
      <c r="Z195" s="433"/>
      <c r="AA195" s="235"/>
      <c r="AB195" s="451" t="e">
        <f>IF(AB194=0,0,AB194*AB193)</f>
        <v>#REF!</v>
      </c>
      <c r="AC195" s="235"/>
      <c r="AD195" s="235"/>
      <c r="AE195" s="445" t="e">
        <f t="shared" ref="AE195:AE209" si="2202">Y195</f>
        <v>#REF!</v>
      </c>
      <c r="AF195" s="433"/>
      <c r="AG195" s="235"/>
      <c r="AH195" s="451" t="e">
        <f>IF(AH194=0,0,AH194*AH193)</f>
        <v>#REF!</v>
      </c>
      <c r="AK195" s="445" t="e">
        <f t="shared" ref="AK195:AK209" si="2203">AE195</f>
        <v>#REF!</v>
      </c>
      <c r="AL195" s="433"/>
      <c r="AM195" s="235"/>
      <c r="AN195" s="451" t="e">
        <f>IF(AN194=0,0,AN194*AN193)</f>
        <v>#REF!</v>
      </c>
      <c r="AQ195" s="445" t="e">
        <f t="shared" ref="AQ195:AQ209" si="2204">AK195</f>
        <v>#REF!</v>
      </c>
      <c r="AR195" s="433"/>
      <c r="AS195" s="235"/>
      <c r="AT195" s="451" t="e">
        <f>IF(AT194=0,0,AT194*AT193)</f>
        <v>#REF!</v>
      </c>
      <c r="AW195" s="445" t="e">
        <f t="shared" ref="AW195:AW209" si="2205">AQ195</f>
        <v>#REF!</v>
      </c>
      <c r="AX195" s="433"/>
      <c r="AY195" s="235"/>
      <c r="AZ195" s="451" t="e">
        <f>IF(AZ194=0,0,AZ194*AZ193)</f>
        <v>#REF!</v>
      </c>
      <c r="BA195" s="235"/>
      <c r="BB195" s="235"/>
      <c r="BC195" s="445" t="e">
        <f t="shared" ref="BC195:BC209" si="2206">AW195</f>
        <v>#REF!</v>
      </c>
      <c r="BD195" s="433"/>
      <c r="BE195" s="235"/>
      <c r="BF195" s="451" t="e">
        <f>IF(BF194=0,0,BF194*BF193)</f>
        <v>#REF!</v>
      </c>
      <c r="BI195" s="445" t="e">
        <f t="shared" ref="BI195:BI209" si="2207">BC195</f>
        <v>#REF!</v>
      </c>
      <c r="BJ195" s="433"/>
      <c r="BK195" s="235"/>
      <c r="BL195" s="451" t="e">
        <f>IF(BL194=0,0,BL194*BL193)</f>
        <v>#REF!</v>
      </c>
      <c r="BO195" s="445" t="e">
        <f t="shared" ref="BO195:BO209" si="2208">BI195</f>
        <v>#REF!</v>
      </c>
      <c r="BP195" s="433"/>
      <c r="BQ195" s="235"/>
      <c r="BR195" s="451" t="e">
        <f>IF(BR194=0,0,BR194*BR193)</f>
        <v>#REF!</v>
      </c>
      <c r="BU195" s="445" t="e">
        <f t="shared" ref="BU195:BU209" si="2209">BO195</f>
        <v>#REF!</v>
      </c>
      <c r="BV195" s="433"/>
      <c r="BW195" s="235"/>
      <c r="BX195" s="451" t="e">
        <f>IF(BX194=0,0,BX194*BX193)</f>
        <v>#REF!</v>
      </c>
      <c r="BZ195" s="433"/>
      <c r="CA195" s="445" t="e">
        <f t="shared" ref="CA195:CA209" si="2210">BU195</f>
        <v>#REF!</v>
      </c>
      <c r="CB195" s="433"/>
      <c r="CC195" s="235"/>
      <c r="CD195" s="451" t="e">
        <f>IF(CD194=0,0,CD194*CD193)</f>
        <v>#REF!</v>
      </c>
      <c r="CG195" s="445" t="e">
        <f t="shared" ref="CG195:CG209" si="2211">CA195</f>
        <v>#REF!</v>
      </c>
      <c r="CH195" s="433"/>
      <c r="CJ195" s="451" t="e">
        <f>IF(CJ194=0,0,CJ194*CJ193)</f>
        <v>#REF!</v>
      </c>
      <c r="CL195" s="433"/>
    </row>
    <row r="196">
      <c r="A196" s="445" t="e">
        <f>A173+A224</f>
        <v>#REF!</v>
      </c>
      <c r="B196" s="433"/>
      <c r="D196" s="451" t="e">
        <f>(A195+D194)*D193</f>
        <v>#REF!</v>
      </c>
      <c r="G196" s="445" t="e">
        <f t="shared" si="2198"/>
        <v>#REF!</v>
      </c>
      <c r="H196" s="433"/>
      <c r="I196" s="235"/>
      <c r="J196" s="451" t="e">
        <f>(G195+J194)*J193</f>
        <v>#REF!</v>
      </c>
      <c r="K196" s="235"/>
      <c r="L196" s="235"/>
      <c r="M196" s="445" t="e">
        <f t="shared" si="2199"/>
        <v>#REF!</v>
      </c>
      <c r="N196" s="433"/>
      <c r="O196" s="235"/>
      <c r="P196" s="451" t="e">
        <f>(M195+P194)*P193</f>
        <v>#REF!</v>
      </c>
      <c r="Q196" s="235"/>
      <c r="R196" s="235"/>
      <c r="S196" s="445" t="e">
        <f t="shared" si="2200"/>
        <v>#REF!</v>
      </c>
      <c r="T196" s="433"/>
      <c r="U196" s="235"/>
      <c r="V196" s="451" t="e">
        <f>(S195+V194)*V193</f>
        <v>#REF!</v>
      </c>
      <c r="Y196" s="445" t="e">
        <f t="shared" si="2201"/>
        <v>#REF!</v>
      </c>
      <c r="Z196" s="433"/>
      <c r="AA196" s="235"/>
      <c r="AB196" s="451" t="e">
        <f>(Y195+AB194)*AB193</f>
        <v>#REF!</v>
      </c>
      <c r="AC196" s="235"/>
      <c r="AD196" s="235"/>
      <c r="AE196" s="445" t="e">
        <f t="shared" si="2202"/>
        <v>#REF!</v>
      </c>
      <c r="AF196" s="433"/>
      <c r="AG196" s="235"/>
      <c r="AH196" s="451" t="e">
        <f>(AE195+AH194)*AH193</f>
        <v>#REF!</v>
      </c>
      <c r="AK196" s="445" t="e">
        <f t="shared" si="2203"/>
        <v>#REF!</v>
      </c>
      <c r="AL196" s="433"/>
      <c r="AM196" s="235"/>
      <c r="AN196" s="451" t="e">
        <f>(AK195+AN194)*AN193</f>
        <v>#REF!</v>
      </c>
      <c r="AQ196" s="445" t="e">
        <f t="shared" si="2204"/>
        <v>#REF!</v>
      </c>
      <c r="AR196" s="433"/>
      <c r="AS196" s="235"/>
      <c r="AT196" s="451" t="e">
        <f>(AQ195+AT194)*AT193</f>
        <v>#REF!</v>
      </c>
      <c r="AW196" s="445" t="e">
        <f t="shared" si="2205"/>
        <v>#REF!</v>
      </c>
      <c r="AX196" s="433"/>
      <c r="AY196" s="235"/>
      <c r="AZ196" s="451" t="e">
        <f>(AW195+AZ194)*AZ193</f>
        <v>#REF!</v>
      </c>
      <c r="BA196" s="235"/>
      <c r="BB196" s="235"/>
      <c r="BC196" s="445" t="e">
        <f t="shared" si="2206"/>
        <v>#REF!</v>
      </c>
      <c r="BD196" s="433"/>
      <c r="BE196" s="235"/>
      <c r="BF196" s="451" t="e">
        <f>(BC195+BF194)*BF193</f>
        <v>#REF!</v>
      </c>
      <c r="BI196" s="445" t="e">
        <f t="shared" si="2207"/>
        <v>#REF!</v>
      </c>
      <c r="BJ196" s="433"/>
      <c r="BK196" s="235"/>
      <c r="BL196" s="451" t="e">
        <f>(BI195+BL194)*BL193</f>
        <v>#REF!</v>
      </c>
      <c r="BO196" s="445" t="e">
        <f t="shared" si="2208"/>
        <v>#REF!</v>
      </c>
      <c r="BP196" s="433"/>
      <c r="BQ196" s="235"/>
      <c r="BR196" s="451" t="e">
        <f>(BO195+BR194)*BR193</f>
        <v>#REF!</v>
      </c>
      <c r="BU196" s="445" t="e">
        <f t="shared" si="2209"/>
        <v>#REF!</v>
      </c>
      <c r="BV196" s="433"/>
      <c r="BW196" s="235"/>
      <c r="BX196" s="451" t="e">
        <f>(BU195+BX194)*BX193</f>
        <v>#REF!</v>
      </c>
      <c r="BZ196" s="433"/>
      <c r="CA196" s="445" t="e">
        <f t="shared" si="2210"/>
        <v>#REF!</v>
      </c>
      <c r="CB196" s="433"/>
      <c r="CC196" s="235"/>
      <c r="CD196" s="451" t="e">
        <f>(CA195+CD194)*CD193</f>
        <v>#REF!</v>
      </c>
      <c r="CG196" s="445" t="e">
        <f t="shared" si="2211"/>
        <v>#REF!</v>
      </c>
      <c r="CH196" s="433"/>
      <c r="CJ196" s="451" t="e">
        <f>(CG195+CJ194)*CJ193</f>
        <v>#REF!</v>
      </c>
      <c r="CL196" s="433"/>
    </row>
    <row r="197">
      <c r="A197" s="445" t="e">
        <f>A174+A223</f>
        <v>#REF!</v>
      </c>
      <c r="B197" s="433"/>
      <c r="D197" s="451" t="e">
        <f>(A196+D194)*D193</f>
        <v>#REF!</v>
      </c>
      <c r="G197" s="445" t="e">
        <f t="shared" si="2198"/>
        <v>#REF!</v>
      </c>
      <c r="H197" s="433"/>
      <c r="I197" s="235"/>
      <c r="J197" s="451" t="e">
        <f>(G196+J194)*J193</f>
        <v>#REF!</v>
      </c>
      <c r="K197" s="235"/>
      <c r="L197" s="235"/>
      <c r="M197" s="445" t="e">
        <f t="shared" si="2199"/>
        <v>#REF!</v>
      </c>
      <c r="N197" s="433"/>
      <c r="O197" s="235"/>
      <c r="P197" s="451" t="e">
        <f>(M196+P194)*P193</f>
        <v>#REF!</v>
      </c>
      <c r="Q197" s="235"/>
      <c r="R197" s="235"/>
      <c r="S197" s="445" t="e">
        <f t="shared" si="2200"/>
        <v>#REF!</v>
      </c>
      <c r="T197" s="433"/>
      <c r="U197" s="235"/>
      <c r="V197" s="451" t="e">
        <f>(S196+V194)*V193</f>
        <v>#REF!</v>
      </c>
      <c r="Y197" s="445" t="e">
        <f t="shared" si="2201"/>
        <v>#REF!</v>
      </c>
      <c r="Z197" s="433"/>
      <c r="AA197" s="235"/>
      <c r="AB197" s="451" t="e">
        <f>(Y196+AB194)*AB193</f>
        <v>#REF!</v>
      </c>
      <c r="AC197" s="235"/>
      <c r="AD197" s="235"/>
      <c r="AE197" s="445" t="e">
        <f t="shared" si="2202"/>
        <v>#REF!</v>
      </c>
      <c r="AF197" s="433"/>
      <c r="AG197" s="235"/>
      <c r="AH197" s="451" t="e">
        <f>(AE196+AH194)*AH193</f>
        <v>#REF!</v>
      </c>
      <c r="AK197" s="445" t="e">
        <f t="shared" si="2203"/>
        <v>#REF!</v>
      </c>
      <c r="AL197" s="433"/>
      <c r="AM197" s="235"/>
      <c r="AN197" s="451" t="e">
        <f>(AK196+AN194)*AN193</f>
        <v>#REF!</v>
      </c>
      <c r="AQ197" s="445" t="e">
        <f t="shared" si="2204"/>
        <v>#REF!</v>
      </c>
      <c r="AR197" s="433"/>
      <c r="AS197" s="235"/>
      <c r="AT197" s="451" t="e">
        <f>(AQ196+AT194)*AT193</f>
        <v>#REF!</v>
      </c>
      <c r="AW197" s="445" t="e">
        <f t="shared" si="2205"/>
        <v>#REF!</v>
      </c>
      <c r="AX197" s="433"/>
      <c r="AY197" s="235"/>
      <c r="AZ197" s="451" t="e">
        <f>(AW196+AZ194)*AZ193</f>
        <v>#REF!</v>
      </c>
      <c r="BA197" s="235"/>
      <c r="BB197" s="235"/>
      <c r="BC197" s="445" t="e">
        <f t="shared" si="2206"/>
        <v>#REF!</v>
      </c>
      <c r="BD197" s="433"/>
      <c r="BE197" s="235"/>
      <c r="BF197" s="451" t="e">
        <f>(BC196+BF194)*BF193</f>
        <v>#REF!</v>
      </c>
      <c r="BI197" s="445" t="e">
        <f t="shared" si="2207"/>
        <v>#REF!</v>
      </c>
      <c r="BJ197" s="433"/>
      <c r="BK197" s="235"/>
      <c r="BL197" s="451" t="e">
        <f>(BI196+BL194)*BL193</f>
        <v>#REF!</v>
      </c>
      <c r="BO197" s="445" t="e">
        <f t="shared" si="2208"/>
        <v>#REF!</v>
      </c>
      <c r="BP197" s="433"/>
      <c r="BQ197" s="235"/>
      <c r="BR197" s="451" t="e">
        <f>(BO196+BR194)*BR193</f>
        <v>#REF!</v>
      </c>
      <c r="BU197" s="445" t="e">
        <f t="shared" si="2209"/>
        <v>#REF!</v>
      </c>
      <c r="BV197" s="433"/>
      <c r="BW197" s="235"/>
      <c r="BX197" s="451" t="e">
        <f>(BU196+BX194)*BX193</f>
        <v>#REF!</v>
      </c>
      <c r="BZ197" s="433"/>
      <c r="CA197" s="445" t="e">
        <f t="shared" si="2210"/>
        <v>#REF!</v>
      </c>
      <c r="CB197" s="433"/>
      <c r="CC197" s="235"/>
      <c r="CD197" s="451" t="e">
        <f>(CA196+CD194)*CD193</f>
        <v>#REF!</v>
      </c>
      <c r="CG197" s="445" t="e">
        <f t="shared" si="2211"/>
        <v>#REF!</v>
      </c>
      <c r="CH197" s="433"/>
      <c r="CJ197" s="451" t="e">
        <f>(CG196+CJ194)*CJ193</f>
        <v>#REF!</v>
      </c>
      <c r="CL197" s="433"/>
    </row>
    <row r="198">
      <c r="A198" s="445" t="e">
        <f>A175+A222</f>
        <v>#REF!</v>
      </c>
      <c r="B198" s="433"/>
      <c r="D198" s="451" t="e">
        <f>(A197+D194)*D193</f>
        <v>#REF!</v>
      </c>
      <c r="G198" s="445" t="e">
        <f t="shared" si="2198"/>
        <v>#REF!</v>
      </c>
      <c r="I198" s="235"/>
      <c r="J198" s="451" t="e">
        <f>(G197+J194)*J193</f>
        <v>#REF!</v>
      </c>
      <c r="K198" s="235"/>
      <c r="L198" s="235"/>
      <c r="M198" s="445" t="e">
        <f t="shared" si="2199"/>
        <v>#REF!</v>
      </c>
      <c r="N198" s="433"/>
      <c r="O198" s="235"/>
      <c r="P198" s="451" t="e">
        <f>(M197+P194)*P193</f>
        <v>#REF!</v>
      </c>
      <c r="Q198" s="235"/>
      <c r="R198" s="235"/>
      <c r="S198" s="445" t="e">
        <f t="shared" si="2200"/>
        <v>#REF!</v>
      </c>
      <c r="T198" s="433"/>
      <c r="U198" s="235"/>
      <c r="V198" s="451" t="e">
        <f>(S197+V194)*V193</f>
        <v>#REF!</v>
      </c>
      <c r="Y198" s="445" t="e">
        <f t="shared" si="2201"/>
        <v>#REF!</v>
      </c>
      <c r="Z198" s="433"/>
      <c r="AA198" s="235"/>
      <c r="AB198" s="451" t="e">
        <f>(Y197+AB194)*AB193</f>
        <v>#REF!</v>
      </c>
      <c r="AC198" s="235"/>
      <c r="AD198" s="235"/>
      <c r="AE198" s="445" t="e">
        <f t="shared" si="2202"/>
        <v>#REF!</v>
      </c>
      <c r="AF198" s="433"/>
      <c r="AG198" s="235"/>
      <c r="AH198" s="451" t="e">
        <f>(AE197+AH194)*AH193</f>
        <v>#REF!</v>
      </c>
      <c r="AK198" s="445" t="e">
        <f t="shared" si="2203"/>
        <v>#REF!</v>
      </c>
      <c r="AL198" s="433"/>
      <c r="AM198" s="235"/>
      <c r="AN198" s="451" t="e">
        <f>(AK197+AN194)*AN193</f>
        <v>#REF!</v>
      </c>
      <c r="AQ198" s="445" t="e">
        <f t="shared" si="2204"/>
        <v>#REF!</v>
      </c>
      <c r="AR198" s="433"/>
      <c r="AS198" s="235"/>
      <c r="AT198" s="451" t="e">
        <f>(AQ197+AT194)*AT193</f>
        <v>#REF!</v>
      </c>
      <c r="AW198" s="445" t="e">
        <f t="shared" si="2205"/>
        <v>#REF!</v>
      </c>
      <c r="AX198" s="433"/>
      <c r="AY198" s="235"/>
      <c r="AZ198" s="451" t="e">
        <f>(AW197+AZ194)*AZ193</f>
        <v>#REF!</v>
      </c>
      <c r="BA198" s="235"/>
      <c r="BB198" s="235"/>
      <c r="BC198" s="445" t="e">
        <f t="shared" si="2206"/>
        <v>#REF!</v>
      </c>
      <c r="BD198" s="433"/>
      <c r="BE198" s="235"/>
      <c r="BF198" s="451" t="e">
        <f>(BC197+BF194)*BF193</f>
        <v>#REF!</v>
      </c>
      <c r="BI198" s="445" t="e">
        <f t="shared" si="2207"/>
        <v>#REF!</v>
      </c>
      <c r="BJ198" s="433"/>
      <c r="BK198" s="235"/>
      <c r="BL198" s="451" t="e">
        <f>(BI197+BL194)*BL193</f>
        <v>#REF!</v>
      </c>
      <c r="BO198" s="445" t="e">
        <f t="shared" si="2208"/>
        <v>#REF!</v>
      </c>
      <c r="BP198" s="433"/>
      <c r="BQ198" s="235"/>
      <c r="BR198" s="451" t="e">
        <f>(BO197+BR194)*BR193</f>
        <v>#REF!</v>
      </c>
      <c r="BU198" s="445" t="e">
        <f t="shared" si="2209"/>
        <v>#REF!</v>
      </c>
      <c r="BV198" s="433"/>
      <c r="BW198" s="235"/>
      <c r="BX198" s="451" t="e">
        <f>(BU197+BX194)*BX193</f>
        <v>#REF!</v>
      </c>
      <c r="BZ198" s="433"/>
      <c r="CA198" s="445" t="e">
        <f t="shared" si="2210"/>
        <v>#REF!</v>
      </c>
      <c r="CB198" s="433"/>
      <c r="CC198" s="235"/>
      <c r="CD198" s="451" t="e">
        <f>(CA197+CD194)*CD193</f>
        <v>#REF!</v>
      </c>
      <c r="CG198" s="445" t="e">
        <f t="shared" si="2211"/>
        <v>#REF!</v>
      </c>
      <c r="CH198" s="433"/>
      <c r="CJ198" s="451" t="e">
        <f>(CG197+CJ194)*CJ193</f>
        <v>#REF!</v>
      </c>
      <c r="CL198" s="433"/>
    </row>
    <row r="199">
      <c r="A199" s="445" t="e">
        <f>A176+A221</f>
        <v>#REF!</v>
      </c>
      <c r="B199" s="433"/>
      <c r="D199" s="451" t="e">
        <f>(A198+D194)*D193</f>
        <v>#REF!</v>
      </c>
      <c r="G199" s="445" t="e">
        <f t="shared" si="2198"/>
        <v>#REF!</v>
      </c>
      <c r="I199" s="235"/>
      <c r="J199" s="451" t="e">
        <f>(G198+J194)*J193</f>
        <v>#REF!</v>
      </c>
      <c r="K199" s="235"/>
      <c r="L199" s="235"/>
      <c r="M199" s="445" t="e">
        <f t="shared" si="2199"/>
        <v>#REF!</v>
      </c>
      <c r="N199" s="433"/>
      <c r="O199" s="235"/>
      <c r="P199" s="451" t="e">
        <f>(M198+P194)*P193</f>
        <v>#REF!</v>
      </c>
      <c r="Q199" s="235"/>
      <c r="R199" s="235"/>
      <c r="S199" s="445" t="e">
        <f t="shared" si="2200"/>
        <v>#REF!</v>
      </c>
      <c r="T199" s="433"/>
      <c r="U199" s="235"/>
      <c r="V199" s="451" t="e">
        <f>(S198+V194)*V193</f>
        <v>#REF!</v>
      </c>
      <c r="Y199" s="445" t="e">
        <f t="shared" si="2201"/>
        <v>#REF!</v>
      </c>
      <c r="Z199" s="433"/>
      <c r="AA199" s="235"/>
      <c r="AB199" s="451" t="e">
        <f>(Y198+AB194)*AB193</f>
        <v>#REF!</v>
      </c>
      <c r="AC199" s="235"/>
      <c r="AD199" s="235"/>
      <c r="AE199" s="445" t="e">
        <f t="shared" si="2202"/>
        <v>#REF!</v>
      </c>
      <c r="AF199" s="433"/>
      <c r="AG199" s="235"/>
      <c r="AH199" s="451" t="e">
        <f>(AE198+AH194)*AH193</f>
        <v>#REF!</v>
      </c>
      <c r="AK199" s="445" t="e">
        <f t="shared" si="2203"/>
        <v>#REF!</v>
      </c>
      <c r="AL199" s="433"/>
      <c r="AM199" s="235"/>
      <c r="AN199" s="451" t="e">
        <f>(AK198+AN194)*AN193</f>
        <v>#REF!</v>
      </c>
      <c r="AQ199" s="445" t="e">
        <f t="shared" si="2204"/>
        <v>#REF!</v>
      </c>
      <c r="AR199" s="433"/>
      <c r="AS199" s="235"/>
      <c r="AT199" s="451" t="e">
        <f>(AQ198+AT194)*AT193</f>
        <v>#REF!</v>
      </c>
      <c r="AW199" s="445" t="e">
        <f t="shared" si="2205"/>
        <v>#REF!</v>
      </c>
      <c r="AX199" s="433"/>
      <c r="AY199" s="235"/>
      <c r="AZ199" s="451" t="e">
        <f>(AW198+AZ194)*AZ193</f>
        <v>#REF!</v>
      </c>
      <c r="BA199" s="235"/>
      <c r="BB199" s="235"/>
      <c r="BC199" s="445" t="e">
        <f t="shared" si="2206"/>
        <v>#REF!</v>
      </c>
      <c r="BD199" s="433"/>
      <c r="BE199" s="235"/>
      <c r="BF199" s="451" t="e">
        <f>(BC198+BF194)*BF193</f>
        <v>#REF!</v>
      </c>
      <c r="BI199" s="445" t="e">
        <f t="shared" si="2207"/>
        <v>#REF!</v>
      </c>
      <c r="BJ199" s="433"/>
      <c r="BK199" s="235"/>
      <c r="BL199" s="451" t="e">
        <f>(BI198+BL194)*BL193</f>
        <v>#REF!</v>
      </c>
      <c r="BO199" s="445" t="e">
        <f t="shared" si="2208"/>
        <v>#REF!</v>
      </c>
      <c r="BP199" s="433"/>
      <c r="BQ199" s="235"/>
      <c r="BR199" s="451" t="e">
        <f>(BO198+BR194)*BR193</f>
        <v>#REF!</v>
      </c>
      <c r="BU199" s="445" t="e">
        <f t="shared" si="2209"/>
        <v>#REF!</v>
      </c>
      <c r="BV199" s="433"/>
      <c r="BW199" s="235"/>
      <c r="BX199" s="451" t="e">
        <f>(BU198+BX194)*BX193</f>
        <v>#REF!</v>
      </c>
      <c r="BZ199" s="433"/>
      <c r="CA199" s="445" t="e">
        <f t="shared" si="2210"/>
        <v>#REF!</v>
      </c>
      <c r="CB199" s="433"/>
      <c r="CC199" s="235"/>
      <c r="CD199" s="451" t="e">
        <f>(CA198+CD194)*CD193</f>
        <v>#REF!</v>
      </c>
      <c r="CG199" s="445" t="e">
        <f t="shared" si="2211"/>
        <v>#REF!</v>
      </c>
      <c r="CH199" s="433"/>
      <c r="CJ199" s="451" t="e">
        <f>(CG198+CJ194)*CJ193</f>
        <v>#REF!</v>
      </c>
      <c r="CL199" s="433"/>
    </row>
    <row r="200">
      <c r="A200" s="445" t="e">
        <f>A177+A220</f>
        <v>#REF!</v>
      </c>
      <c r="B200" s="433"/>
      <c r="D200" s="451" t="e">
        <f>(A199+D194)*D193</f>
        <v>#REF!</v>
      </c>
      <c r="G200" s="445" t="e">
        <f t="shared" si="2198"/>
        <v>#REF!</v>
      </c>
      <c r="I200" s="235"/>
      <c r="J200" s="451" t="e">
        <f>(G199+J194)*J193</f>
        <v>#REF!</v>
      </c>
      <c r="K200" s="235"/>
      <c r="L200" s="235"/>
      <c r="M200" s="445" t="e">
        <f t="shared" si="2199"/>
        <v>#REF!</v>
      </c>
      <c r="N200" s="433"/>
      <c r="O200" s="235"/>
      <c r="P200" s="451" t="e">
        <f>(M199+P194)*P193</f>
        <v>#REF!</v>
      </c>
      <c r="Q200" s="235"/>
      <c r="R200" s="235"/>
      <c r="S200" s="445" t="e">
        <f t="shared" si="2200"/>
        <v>#REF!</v>
      </c>
      <c r="T200" s="433"/>
      <c r="U200" s="235"/>
      <c r="V200" s="451" t="e">
        <f>(S199+V194)*V193</f>
        <v>#REF!</v>
      </c>
      <c r="Y200" s="445" t="e">
        <f t="shared" si="2201"/>
        <v>#REF!</v>
      </c>
      <c r="Z200" s="433"/>
      <c r="AA200" s="235"/>
      <c r="AB200" s="451" t="e">
        <f>(Y199+AB194)*AB193</f>
        <v>#REF!</v>
      </c>
      <c r="AC200" s="235"/>
      <c r="AD200" s="235"/>
      <c r="AE200" s="445" t="e">
        <f t="shared" si="2202"/>
        <v>#REF!</v>
      </c>
      <c r="AF200" s="433"/>
      <c r="AG200" s="235"/>
      <c r="AH200" s="451" t="e">
        <f>(AE199+AH194)*AH193</f>
        <v>#REF!</v>
      </c>
      <c r="AK200" s="445" t="e">
        <f t="shared" si="2203"/>
        <v>#REF!</v>
      </c>
      <c r="AL200" s="433"/>
      <c r="AM200" s="235"/>
      <c r="AN200" s="451" t="e">
        <f>(AK199+AN194)*AN193</f>
        <v>#REF!</v>
      </c>
      <c r="AQ200" s="445" t="e">
        <f t="shared" si="2204"/>
        <v>#REF!</v>
      </c>
      <c r="AR200" s="433"/>
      <c r="AS200" s="235"/>
      <c r="AT200" s="451" t="e">
        <f>(AQ199+AT194)*AT193</f>
        <v>#REF!</v>
      </c>
      <c r="AW200" s="445" t="e">
        <f t="shared" si="2205"/>
        <v>#REF!</v>
      </c>
      <c r="AX200" s="433"/>
      <c r="AY200" s="235"/>
      <c r="AZ200" s="451" t="e">
        <f>(AW199+AZ194)*AZ193</f>
        <v>#REF!</v>
      </c>
      <c r="BA200" s="235"/>
      <c r="BB200" s="235"/>
      <c r="BC200" s="445" t="e">
        <f t="shared" si="2206"/>
        <v>#REF!</v>
      </c>
      <c r="BD200" s="433"/>
      <c r="BE200" s="235"/>
      <c r="BF200" s="451" t="e">
        <f>(BC199+BF194)*BF193</f>
        <v>#REF!</v>
      </c>
      <c r="BI200" s="445" t="e">
        <f t="shared" si="2207"/>
        <v>#REF!</v>
      </c>
      <c r="BJ200" s="433"/>
      <c r="BK200" s="235"/>
      <c r="BL200" s="451" t="e">
        <f>(BI199+BL194)*BL193</f>
        <v>#REF!</v>
      </c>
      <c r="BO200" s="445" t="e">
        <f t="shared" si="2208"/>
        <v>#REF!</v>
      </c>
      <c r="BP200" s="433"/>
      <c r="BQ200" s="235"/>
      <c r="BR200" s="451" t="e">
        <f>(BO199+BR194)*BR193</f>
        <v>#REF!</v>
      </c>
      <c r="BU200" s="445" t="e">
        <f t="shared" si="2209"/>
        <v>#REF!</v>
      </c>
      <c r="BV200" s="433"/>
      <c r="BW200" s="235"/>
      <c r="BX200" s="451" t="e">
        <f>(BU199+BX194)*BX193</f>
        <v>#REF!</v>
      </c>
      <c r="BZ200" s="433"/>
      <c r="CA200" s="445" t="e">
        <f t="shared" si="2210"/>
        <v>#REF!</v>
      </c>
      <c r="CB200" s="433"/>
      <c r="CC200" s="235"/>
      <c r="CD200" s="451" t="e">
        <f>(CA199+CD194)*CD193</f>
        <v>#REF!</v>
      </c>
      <c r="CG200" s="445" t="e">
        <f t="shared" si="2211"/>
        <v>#REF!</v>
      </c>
      <c r="CH200" s="433"/>
      <c r="CJ200" s="451" t="e">
        <f>(CG199+CJ194)*CJ193</f>
        <v>#REF!</v>
      </c>
      <c r="CL200" s="433"/>
    </row>
    <row r="201">
      <c r="A201" s="445" t="e">
        <f>A178+A219</f>
        <v>#REF!</v>
      </c>
      <c r="B201" s="433"/>
      <c r="D201" s="451" t="e">
        <f>(A200+D194)*D193</f>
        <v>#REF!</v>
      </c>
      <c r="G201" s="445" t="e">
        <f t="shared" si="2198"/>
        <v>#REF!</v>
      </c>
      <c r="I201" s="235"/>
      <c r="J201" s="451" t="e">
        <f>(G200+J194)*J193</f>
        <v>#REF!</v>
      </c>
      <c r="K201" s="235"/>
      <c r="L201" s="235"/>
      <c r="M201" s="445" t="e">
        <f t="shared" si="2199"/>
        <v>#REF!</v>
      </c>
      <c r="N201" s="433"/>
      <c r="O201" s="235"/>
      <c r="P201" s="451" t="e">
        <f>(M200+P194)*P193</f>
        <v>#REF!</v>
      </c>
      <c r="Q201" s="235"/>
      <c r="R201" s="235"/>
      <c r="S201" s="445" t="e">
        <f t="shared" si="2200"/>
        <v>#REF!</v>
      </c>
      <c r="T201" s="433"/>
      <c r="U201" s="235"/>
      <c r="V201" s="451" t="e">
        <f>(S200+V194)*V193</f>
        <v>#REF!</v>
      </c>
      <c r="Y201" s="445" t="e">
        <f t="shared" si="2201"/>
        <v>#REF!</v>
      </c>
      <c r="Z201" s="433"/>
      <c r="AA201" s="235"/>
      <c r="AB201" s="451" t="e">
        <f>(Y200+AB194)*AB193</f>
        <v>#REF!</v>
      </c>
      <c r="AC201" s="235"/>
      <c r="AD201" s="235"/>
      <c r="AE201" s="445" t="e">
        <f t="shared" si="2202"/>
        <v>#REF!</v>
      </c>
      <c r="AF201" s="433"/>
      <c r="AG201" s="235"/>
      <c r="AH201" s="451" t="e">
        <f>(AE200+AH194)*AH193</f>
        <v>#REF!</v>
      </c>
      <c r="AK201" s="445" t="e">
        <f t="shared" si="2203"/>
        <v>#REF!</v>
      </c>
      <c r="AL201" s="433"/>
      <c r="AM201" s="235"/>
      <c r="AN201" s="451" t="e">
        <f>(AK200+AN194)*AN193</f>
        <v>#REF!</v>
      </c>
      <c r="AQ201" s="445" t="e">
        <f t="shared" si="2204"/>
        <v>#REF!</v>
      </c>
      <c r="AR201" s="433"/>
      <c r="AS201" s="235"/>
      <c r="AT201" s="451" t="e">
        <f>(AQ200+AT194)*AT193</f>
        <v>#REF!</v>
      </c>
      <c r="AW201" s="445" t="e">
        <f t="shared" si="2205"/>
        <v>#REF!</v>
      </c>
      <c r="AX201" s="433"/>
      <c r="AY201" s="235"/>
      <c r="AZ201" s="451" t="e">
        <f>(AW200+AZ194)*AZ193</f>
        <v>#REF!</v>
      </c>
      <c r="BA201" s="235"/>
      <c r="BB201" s="235"/>
      <c r="BC201" s="445" t="e">
        <f t="shared" si="2206"/>
        <v>#REF!</v>
      </c>
      <c r="BD201" s="433"/>
      <c r="BE201" s="235"/>
      <c r="BF201" s="451" t="e">
        <f>(BC200+BF194)*BF193</f>
        <v>#REF!</v>
      </c>
      <c r="BI201" s="445" t="e">
        <f t="shared" si="2207"/>
        <v>#REF!</v>
      </c>
      <c r="BJ201" s="433"/>
      <c r="BK201" s="235"/>
      <c r="BL201" s="451" t="e">
        <f>(BI200+BL194)*BL193</f>
        <v>#REF!</v>
      </c>
      <c r="BO201" s="445" t="e">
        <f t="shared" si="2208"/>
        <v>#REF!</v>
      </c>
      <c r="BP201" s="433"/>
      <c r="BQ201" s="235"/>
      <c r="BR201" s="451" t="e">
        <f>(BO200+BR194)*BR193</f>
        <v>#REF!</v>
      </c>
      <c r="BU201" s="445" t="e">
        <f t="shared" si="2209"/>
        <v>#REF!</v>
      </c>
      <c r="BV201" s="433"/>
      <c r="BW201" s="235"/>
      <c r="BX201" s="451" t="e">
        <f>(BU200+BX194)*BX193</f>
        <v>#REF!</v>
      </c>
      <c r="BZ201" s="433"/>
      <c r="CA201" s="445" t="e">
        <f t="shared" si="2210"/>
        <v>#REF!</v>
      </c>
      <c r="CB201" s="433"/>
      <c r="CC201" s="235"/>
      <c r="CD201" s="451" t="e">
        <f>(CA200+CD194)*CD193</f>
        <v>#REF!</v>
      </c>
      <c r="CG201" s="445" t="e">
        <f t="shared" si="2211"/>
        <v>#REF!</v>
      </c>
      <c r="CH201" s="433"/>
      <c r="CJ201" s="451" t="e">
        <f>(CG200+CJ194)*CJ193</f>
        <v>#REF!</v>
      </c>
      <c r="CL201" s="433"/>
    </row>
    <row r="202">
      <c r="A202" s="445" t="e">
        <f>A179+A218</f>
        <v>#REF!</v>
      </c>
      <c r="B202" s="433"/>
      <c r="D202" s="451" t="e">
        <f>(A201+D194)*D193</f>
        <v>#REF!</v>
      </c>
      <c r="G202" s="445" t="e">
        <f t="shared" si="2198"/>
        <v>#REF!</v>
      </c>
      <c r="I202" s="235"/>
      <c r="J202" s="451" t="e">
        <f>(G201+J194)*J193</f>
        <v>#REF!</v>
      </c>
      <c r="K202" s="235"/>
      <c r="L202" s="235"/>
      <c r="M202" s="445" t="e">
        <f t="shared" si="2199"/>
        <v>#REF!</v>
      </c>
      <c r="N202" s="433"/>
      <c r="O202" s="235"/>
      <c r="P202" s="451" t="e">
        <f>(M201+P194)*P193</f>
        <v>#REF!</v>
      </c>
      <c r="Q202" s="235"/>
      <c r="R202" s="235"/>
      <c r="S202" s="445" t="e">
        <f t="shared" si="2200"/>
        <v>#REF!</v>
      </c>
      <c r="T202" s="433"/>
      <c r="U202" s="235"/>
      <c r="V202" s="451" t="e">
        <f>(S201+V194)*V193</f>
        <v>#REF!</v>
      </c>
      <c r="Y202" s="445" t="e">
        <f t="shared" si="2201"/>
        <v>#REF!</v>
      </c>
      <c r="Z202" s="433"/>
      <c r="AA202" s="235"/>
      <c r="AB202" s="451" t="e">
        <f>(Y201+AB194)*AB193</f>
        <v>#REF!</v>
      </c>
      <c r="AC202" s="235"/>
      <c r="AD202" s="235"/>
      <c r="AE202" s="445" t="e">
        <f t="shared" si="2202"/>
        <v>#REF!</v>
      </c>
      <c r="AF202" s="433"/>
      <c r="AG202" s="235"/>
      <c r="AH202" s="451" t="e">
        <f>(AE201+AH194)*AH193</f>
        <v>#REF!</v>
      </c>
      <c r="AK202" s="445" t="e">
        <f t="shared" si="2203"/>
        <v>#REF!</v>
      </c>
      <c r="AL202" s="433"/>
      <c r="AM202" s="235"/>
      <c r="AN202" s="451" t="e">
        <f>(AK201+AN194)*AN193</f>
        <v>#REF!</v>
      </c>
      <c r="AQ202" s="445" t="e">
        <f t="shared" si="2204"/>
        <v>#REF!</v>
      </c>
      <c r="AR202" s="433"/>
      <c r="AS202" s="235"/>
      <c r="AT202" s="451" t="e">
        <f>(AQ201+AT194)*AT193</f>
        <v>#REF!</v>
      </c>
      <c r="AW202" s="445" t="e">
        <f t="shared" si="2205"/>
        <v>#REF!</v>
      </c>
      <c r="AX202" s="433"/>
      <c r="AY202" s="235"/>
      <c r="AZ202" s="451" t="e">
        <f>(AW201+AZ194)*AZ193</f>
        <v>#REF!</v>
      </c>
      <c r="BA202" s="235"/>
      <c r="BB202" s="235"/>
      <c r="BC202" s="445" t="e">
        <f t="shared" si="2206"/>
        <v>#REF!</v>
      </c>
      <c r="BD202" s="433"/>
      <c r="BE202" s="235"/>
      <c r="BF202" s="451" t="e">
        <f>(BC201+BF194)*BF193</f>
        <v>#REF!</v>
      </c>
      <c r="BI202" s="445" t="e">
        <f t="shared" si="2207"/>
        <v>#REF!</v>
      </c>
      <c r="BJ202" s="433"/>
      <c r="BK202" s="235"/>
      <c r="BL202" s="451" t="e">
        <f>(BI201+BL194)*BL193</f>
        <v>#REF!</v>
      </c>
      <c r="BO202" s="445" t="e">
        <f t="shared" si="2208"/>
        <v>#REF!</v>
      </c>
      <c r="BP202" s="433"/>
      <c r="BQ202" s="235"/>
      <c r="BR202" s="451" t="e">
        <f>(BO201+BR194)*BR193</f>
        <v>#REF!</v>
      </c>
      <c r="BU202" s="445" t="e">
        <f t="shared" si="2209"/>
        <v>#REF!</v>
      </c>
      <c r="BV202" s="433"/>
      <c r="BW202" s="235"/>
      <c r="BX202" s="451" t="e">
        <f>(BU201+BX194)*BX193</f>
        <v>#REF!</v>
      </c>
      <c r="BZ202" s="433"/>
      <c r="CA202" s="445" t="e">
        <f t="shared" si="2210"/>
        <v>#REF!</v>
      </c>
      <c r="CB202" s="433"/>
      <c r="CC202" s="235"/>
      <c r="CD202" s="451" t="e">
        <f>(CA201+CD194)*CD193</f>
        <v>#REF!</v>
      </c>
      <c r="CG202" s="445" t="e">
        <f t="shared" si="2211"/>
        <v>#REF!</v>
      </c>
      <c r="CH202" s="433"/>
      <c r="CJ202" s="451" t="e">
        <f>(CG201+CJ194)*CJ193</f>
        <v>#REF!</v>
      </c>
      <c r="CL202" s="433"/>
    </row>
    <row r="203">
      <c r="A203" s="445" t="e">
        <f>A180+A217</f>
        <v>#REF!</v>
      </c>
      <c r="B203" s="433"/>
      <c r="D203" s="451" t="e">
        <f>(A202+D194)*D193</f>
        <v>#REF!</v>
      </c>
      <c r="G203" s="445" t="e">
        <f t="shared" si="2198"/>
        <v>#REF!</v>
      </c>
      <c r="I203" s="235"/>
      <c r="J203" s="451" t="e">
        <f>(G202+J194)*J193</f>
        <v>#REF!</v>
      </c>
      <c r="K203" s="235"/>
      <c r="L203" s="235"/>
      <c r="M203" s="445" t="e">
        <f t="shared" si="2199"/>
        <v>#REF!</v>
      </c>
      <c r="N203" s="417"/>
      <c r="O203" s="235"/>
      <c r="P203" s="451" t="e">
        <f>(M202+P194)*P193</f>
        <v>#REF!</v>
      </c>
      <c r="Q203" s="235"/>
      <c r="R203" s="235"/>
      <c r="S203" s="445" t="e">
        <f t="shared" si="2200"/>
        <v>#REF!</v>
      </c>
      <c r="T203" s="417"/>
      <c r="U203" s="235"/>
      <c r="V203" s="451" t="e">
        <f>(S202+V194)*V193</f>
        <v>#REF!</v>
      </c>
      <c r="Y203" s="445" t="e">
        <f t="shared" si="2201"/>
        <v>#REF!</v>
      </c>
      <c r="Z203" s="417"/>
      <c r="AA203" s="235"/>
      <c r="AB203" s="451" t="e">
        <f>(Y202+AB194)*AB193</f>
        <v>#REF!</v>
      </c>
      <c r="AC203" s="235"/>
      <c r="AD203" s="235"/>
      <c r="AE203" s="445" t="e">
        <f t="shared" si="2202"/>
        <v>#REF!</v>
      </c>
      <c r="AF203" s="417"/>
      <c r="AG203" s="235"/>
      <c r="AH203" s="451" t="e">
        <f>(AE202+AH194)*AH193</f>
        <v>#REF!</v>
      </c>
      <c r="AK203" s="445" t="e">
        <f t="shared" si="2203"/>
        <v>#REF!</v>
      </c>
      <c r="AL203" s="417"/>
      <c r="AM203" s="235"/>
      <c r="AN203" s="451" t="e">
        <f>(AK202+AN194)*AN193</f>
        <v>#REF!</v>
      </c>
      <c r="AQ203" s="445" t="e">
        <f t="shared" si="2204"/>
        <v>#REF!</v>
      </c>
      <c r="AR203" s="417"/>
      <c r="AS203" s="235"/>
      <c r="AT203" s="451" t="e">
        <f>(AQ202+AT194)*AT193</f>
        <v>#REF!</v>
      </c>
      <c r="AW203" s="445" t="e">
        <f t="shared" si="2205"/>
        <v>#REF!</v>
      </c>
      <c r="AX203" s="417"/>
      <c r="AY203" s="235"/>
      <c r="AZ203" s="451" t="e">
        <f>(AW202+AZ194)*AZ193</f>
        <v>#REF!</v>
      </c>
      <c r="BA203" s="235"/>
      <c r="BB203" s="235"/>
      <c r="BC203" s="445" t="e">
        <f t="shared" si="2206"/>
        <v>#REF!</v>
      </c>
      <c r="BD203" s="417"/>
      <c r="BE203" s="235"/>
      <c r="BF203" s="451" t="e">
        <f>(BC202+BF194)*BF193</f>
        <v>#REF!</v>
      </c>
      <c r="BI203" s="445" t="e">
        <f t="shared" si="2207"/>
        <v>#REF!</v>
      </c>
      <c r="BJ203" s="417"/>
      <c r="BK203" s="235"/>
      <c r="BL203" s="451" t="e">
        <f>(BI202+BL194)*BL193</f>
        <v>#REF!</v>
      </c>
      <c r="BO203" s="445" t="e">
        <f t="shared" si="2208"/>
        <v>#REF!</v>
      </c>
      <c r="BP203" s="417"/>
      <c r="BQ203" s="235"/>
      <c r="BR203" s="451" t="e">
        <f>(BO202+BR194)*BR193</f>
        <v>#REF!</v>
      </c>
      <c r="BU203" s="445" t="e">
        <f t="shared" si="2209"/>
        <v>#REF!</v>
      </c>
      <c r="BV203" s="417"/>
      <c r="BW203" s="235"/>
      <c r="BX203" s="451" t="e">
        <f>(BU202+BX194)*BX193</f>
        <v>#REF!</v>
      </c>
      <c r="BZ203" s="433" t="e">
        <f>BW171+BX187+BX136</f>
        <v>#REF!</v>
      </c>
      <c r="CA203" s="445" t="e">
        <f t="shared" si="2210"/>
        <v>#REF!</v>
      </c>
      <c r="CB203" s="417"/>
      <c r="CC203" s="235"/>
      <c r="CD203" s="451" t="e">
        <f>(CA202+CD194)*CD193</f>
        <v>#REF!</v>
      </c>
      <c r="CG203" s="445" t="e">
        <f t="shared" si="2211"/>
        <v>#REF!</v>
      </c>
      <c r="CH203" s="417"/>
      <c r="CJ203" s="451" t="e">
        <f>(CG202+CJ194)*CJ193</f>
        <v>#REF!</v>
      </c>
      <c r="CL203" s="433" t="e">
        <f>CI171+CJ187+CJ136</f>
        <v>#REF!</v>
      </c>
    </row>
    <row r="204">
      <c r="A204" s="445" t="e">
        <f>A181+A216</f>
        <v>#REF!</v>
      </c>
      <c r="B204" s="433"/>
      <c r="D204" s="451" t="e">
        <f>(A203+D194)*D193</f>
        <v>#REF!</v>
      </c>
      <c r="F204" s="417"/>
      <c r="G204" s="445" t="e">
        <f t="shared" si="2198"/>
        <v>#REF!</v>
      </c>
      <c r="I204" s="235"/>
      <c r="J204" s="451" t="e">
        <f>(G203+J194)*J193</f>
        <v>#REF!</v>
      </c>
      <c r="K204" s="235"/>
      <c r="L204" s="417"/>
      <c r="M204" s="445" t="e">
        <f t="shared" si="2199"/>
        <v>#REF!</v>
      </c>
      <c r="N204" s="417"/>
      <c r="O204" s="235"/>
      <c r="P204" s="451" t="e">
        <f>(M203+P194)*P193</f>
        <v>#REF!</v>
      </c>
      <c r="Q204" s="235"/>
      <c r="R204" s="417"/>
      <c r="S204" s="445" t="e">
        <f t="shared" si="2200"/>
        <v>#REF!</v>
      </c>
      <c r="T204" s="417"/>
      <c r="U204" s="235"/>
      <c r="V204" s="451" t="e">
        <f>(S203+V194)*V193</f>
        <v>#REF!</v>
      </c>
      <c r="X204" s="417"/>
      <c r="Y204" s="445" t="e">
        <f t="shared" si="2201"/>
        <v>#REF!</v>
      </c>
      <c r="Z204" s="417"/>
      <c r="AA204" s="235"/>
      <c r="AB204" s="451" t="e">
        <f>(Y203+AB194)*AB193</f>
        <v>#REF!</v>
      </c>
      <c r="AC204" s="235"/>
      <c r="AD204" s="417"/>
      <c r="AE204" s="445" t="e">
        <f t="shared" si="2202"/>
        <v>#REF!</v>
      </c>
      <c r="AF204" s="417"/>
      <c r="AG204" s="235"/>
      <c r="AH204" s="451" t="e">
        <f>(AE203+AH194)*AH193</f>
        <v>#REF!</v>
      </c>
      <c r="AJ204" s="417"/>
      <c r="AK204" s="445" t="e">
        <f t="shared" si="2203"/>
        <v>#REF!</v>
      </c>
      <c r="AL204" s="417"/>
      <c r="AM204" s="235"/>
      <c r="AN204" s="451" t="e">
        <f>(AK203+AN194)*AN193</f>
        <v>#REF!</v>
      </c>
      <c r="AP204" s="417"/>
      <c r="AQ204" s="445" t="e">
        <f t="shared" si="2204"/>
        <v>#REF!</v>
      </c>
      <c r="AR204" s="417"/>
      <c r="AS204" s="235"/>
      <c r="AT204" s="451" t="e">
        <f>(AQ203+AT194)*AT193</f>
        <v>#REF!</v>
      </c>
      <c r="AV204" s="417"/>
      <c r="AW204" s="445" t="e">
        <f t="shared" si="2205"/>
        <v>#REF!</v>
      </c>
      <c r="AX204" s="417"/>
      <c r="AY204" s="235"/>
      <c r="AZ204" s="451" t="e">
        <f>(AW203+AZ194)*AZ193</f>
        <v>#REF!</v>
      </c>
      <c r="BA204" s="235"/>
      <c r="BB204" s="417"/>
      <c r="BC204" s="445" t="e">
        <f t="shared" si="2206"/>
        <v>#REF!</v>
      </c>
      <c r="BD204" s="417"/>
      <c r="BE204" s="235"/>
      <c r="BF204" s="451" t="e">
        <f>(BC203+BF194)*BF193</f>
        <v>#REF!</v>
      </c>
      <c r="BH204" s="417"/>
      <c r="BI204" s="445" t="e">
        <f t="shared" si="2207"/>
        <v>#REF!</v>
      </c>
      <c r="BJ204" s="417"/>
      <c r="BK204" s="235"/>
      <c r="BL204" s="451" t="e">
        <f>(BI203+BL194)*BL193</f>
        <v>#REF!</v>
      </c>
      <c r="BN204" s="417"/>
      <c r="BO204" s="445" t="e">
        <f t="shared" si="2208"/>
        <v>#REF!</v>
      </c>
      <c r="BP204" s="417"/>
      <c r="BQ204" s="235"/>
      <c r="BR204" s="451" t="e">
        <f>(BO203+BR194)*BR193</f>
        <v>#REF!</v>
      </c>
      <c r="BT204" s="417"/>
      <c r="BU204" s="445" t="e">
        <f t="shared" si="2209"/>
        <v>#REF!</v>
      </c>
      <c r="BV204" s="417"/>
      <c r="BW204" s="235"/>
      <c r="BX204" s="451" t="e">
        <f>(BU203+BX194)*BX193</f>
        <v>#REF!</v>
      </c>
      <c r="BZ204" s="433"/>
      <c r="CA204" s="445" t="e">
        <f t="shared" si="2210"/>
        <v>#REF!</v>
      </c>
      <c r="CB204" s="417"/>
      <c r="CC204" s="235"/>
      <c r="CD204" s="451" t="e">
        <f>(CA203+CD194)*CD193</f>
        <v>#REF!</v>
      </c>
      <c r="CF204" s="417"/>
      <c r="CG204" s="445" t="e">
        <f t="shared" si="2211"/>
        <v>#REF!</v>
      </c>
      <c r="CH204" s="417"/>
      <c r="CJ204" s="451" t="e">
        <f>(CG203+CJ194)*CJ193</f>
        <v>#REF!</v>
      </c>
      <c r="CL204" s="433"/>
    </row>
    <row r="205">
      <c r="A205" s="445" t="e">
        <f>A182+A215</f>
        <v>#REF!</v>
      </c>
      <c r="B205" s="433"/>
      <c r="D205" s="451" t="e">
        <f>(A204+D194)*D193</f>
        <v>#REF!</v>
      </c>
      <c r="F205" s="417"/>
      <c r="G205" s="445" t="e">
        <f t="shared" si="2198"/>
        <v>#REF!</v>
      </c>
      <c r="I205" s="235"/>
      <c r="J205" s="451" t="e">
        <f>(G204+J194)*J193</f>
        <v>#REF!</v>
      </c>
      <c r="K205" s="235"/>
      <c r="L205" s="417"/>
      <c r="M205" s="445" t="e">
        <f t="shared" si="2199"/>
        <v>#REF!</v>
      </c>
      <c r="N205" s="417"/>
      <c r="O205" s="235"/>
      <c r="P205" s="451" t="e">
        <f>(M204+P194)*P193</f>
        <v>#REF!</v>
      </c>
      <c r="Q205" s="235"/>
      <c r="R205" s="417"/>
      <c r="S205" s="445" t="e">
        <f t="shared" si="2200"/>
        <v>#REF!</v>
      </c>
      <c r="T205" s="433"/>
      <c r="U205" s="235"/>
      <c r="V205" s="451" t="e">
        <f>(S204+V194)*V193</f>
        <v>#REF!</v>
      </c>
      <c r="X205" s="417"/>
      <c r="Y205" s="445" t="e">
        <f t="shared" si="2201"/>
        <v>#REF!</v>
      </c>
      <c r="Z205" s="433"/>
      <c r="AA205" s="235"/>
      <c r="AB205" s="451" t="e">
        <f>(Y204+AB194)*AB193</f>
        <v>#REF!</v>
      </c>
      <c r="AC205" s="235"/>
      <c r="AD205" s="417"/>
      <c r="AE205" s="445" t="e">
        <f t="shared" si="2202"/>
        <v>#REF!</v>
      </c>
      <c r="AF205" s="433"/>
      <c r="AG205" s="235"/>
      <c r="AH205" s="451" t="e">
        <f>(AE204+AH194)*AH193</f>
        <v>#REF!</v>
      </c>
      <c r="AJ205" s="417"/>
      <c r="AK205" s="445" t="e">
        <f t="shared" si="2203"/>
        <v>#REF!</v>
      </c>
      <c r="AL205" s="433"/>
      <c r="AM205" s="235"/>
      <c r="AN205" s="451" t="e">
        <f>(AK204+AN194)*AN193</f>
        <v>#REF!</v>
      </c>
      <c r="AP205" s="417"/>
      <c r="AQ205" s="445" t="e">
        <f t="shared" si="2204"/>
        <v>#REF!</v>
      </c>
      <c r="AR205" s="433"/>
      <c r="AS205" s="235"/>
      <c r="AT205" s="451" t="e">
        <f>(AQ204+AT194)*AT193</f>
        <v>#REF!</v>
      </c>
      <c r="AV205" s="417"/>
      <c r="AW205" s="445" t="e">
        <f t="shared" si="2205"/>
        <v>#REF!</v>
      </c>
      <c r="AX205" s="433"/>
      <c r="AY205" s="235"/>
      <c r="AZ205" s="451" t="e">
        <f>(AW204+AZ194)*AZ193</f>
        <v>#REF!</v>
      </c>
      <c r="BA205" s="235"/>
      <c r="BB205" s="417"/>
      <c r="BC205" s="445" t="e">
        <f t="shared" si="2206"/>
        <v>#REF!</v>
      </c>
      <c r="BD205" s="433"/>
      <c r="BE205" s="235"/>
      <c r="BF205" s="451" t="e">
        <f>(BC204+BF194)*BF193</f>
        <v>#REF!</v>
      </c>
      <c r="BH205" s="417"/>
      <c r="BI205" s="445" t="e">
        <f t="shared" si="2207"/>
        <v>#REF!</v>
      </c>
      <c r="BJ205" s="433"/>
      <c r="BK205" s="235"/>
      <c r="BL205" s="451" t="e">
        <f>(BI204+BL194)*BL193</f>
        <v>#REF!</v>
      </c>
      <c r="BN205" s="417"/>
      <c r="BO205" s="445" t="e">
        <f t="shared" si="2208"/>
        <v>#REF!</v>
      </c>
      <c r="BP205" s="433"/>
      <c r="BQ205" s="235"/>
      <c r="BR205" s="451" t="e">
        <f>(BO204+BR194)*BR193</f>
        <v>#REF!</v>
      </c>
      <c r="BT205" s="417"/>
      <c r="BU205" s="445" t="e">
        <f t="shared" si="2209"/>
        <v>#REF!</v>
      </c>
      <c r="BV205" s="433"/>
      <c r="BW205" s="235"/>
      <c r="BX205" s="451" t="e">
        <f>(BU204+BX194)*BX193</f>
        <v>#REF!</v>
      </c>
      <c r="BZ205" s="433"/>
      <c r="CA205" s="445" t="e">
        <f t="shared" si="2210"/>
        <v>#REF!</v>
      </c>
      <c r="CB205" s="433"/>
      <c r="CC205" s="235"/>
      <c r="CD205" s="451" t="e">
        <f>(CA204+CD194)*CD193</f>
        <v>#REF!</v>
      </c>
      <c r="CF205" s="417"/>
      <c r="CG205" s="445" t="e">
        <f t="shared" si="2211"/>
        <v>#REF!</v>
      </c>
      <c r="CH205" s="433"/>
      <c r="CJ205" s="451" t="e">
        <f>(CG204+CJ194)*CJ193</f>
        <v>#REF!</v>
      </c>
      <c r="CL205" s="433"/>
    </row>
    <row r="206">
      <c r="A206" s="445" t="e">
        <f>A183+A214</f>
        <v>#REF!</v>
      </c>
      <c r="B206" s="433"/>
      <c r="D206" s="451" t="e">
        <f>(A205+D194)*D193</f>
        <v>#REF!</v>
      </c>
      <c r="F206" s="417"/>
      <c r="G206" s="445" t="e">
        <f t="shared" si="2198"/>
        <v>#REF!</v>
      </c>
      <c r="I206" s="235"/>
      <c r="J206" s="451" t="e">
        <f>(G205+J194)*J193</f>
        <v>#REF!</v>
      </c>
      <c r="K206" s="235"/>
      <c r="L206" s="417"/>
      <c r="M206" s="445" t="e">
        <f t="shared" si="2199"/>
        <v>#REF!</v>
      </c>
      <c r="N206" s="417"/>
      <c r="O206" s="235"/>
      <c r="P206" s="451" t="e">
        <f>(M205+P194)*P193</f>
        <v>#REF!</v>
      </c>
      <c r="Q206" s="235"/>
      <c r="R206" s="417"/>
      <c r="S206" s="445" t="e">
        <f t="shared" si="2200"/>
        <v>#REF!</v>
      </c>
      <c r="T206" s="433"/>
      <c r="U206" s="235"/>
      <c r="V206" s="451" t="e">
        <f>(S205+V194)*V193</f>
        <v>#REF!</v>
      </c>
      <c r="X206" s="417"/>
      <c r="Y206" s="445" t="e">
        <f t="shared" si="2201"/>
        <v>#REF!</v>
      </c>
      <c r="Z206" s="433"/>
      <c r="AA206" s="235"/>
      <c r="AB206" s="451" t="e">
        <f>(Y205+AB194)*AB193</f>
        <v>#REF!</v>
      </c>
      <c r="AC206" s="235"/>
      <c r="AD206" s="417"/>
      <c r="AE206" s="445" t="e">
        <f t="shared" si="2202"/>
        <v>#REF!</v>
      </c>
      <c r="AF206" s="433"/>
      <c r="AG206" s="235"/>
      <c r="AH206" s="451" t="e">
        <f>(AE205+AH194)*AH193</f>
        <v>#REF!</v>
      </c>
      <c r="AJ206" s="417"/>
      <c r="AK206" s="445" t="e">
        <f t="shared" si="2203"/>
        <v>#REF!</v>
      </c>
      <c r="AL206" s="433"/>
      <c r="AM206" s="235"/>
      <c r="AN206" s="451" t="e">
        <f>(AK205+AN194)*AN193</f>
        <v>#REF!</v>
      </c>
      <c r="AP206" s="417"/>
      <c r="AQ206" s="445" t="e">
        <f t="shared" si="2204"/>
        <v>#REF!</v>
      </c>
      <c r="AR206" s="433"/>
      <c r="AS206" s="235"/>
      <c r="AT206" s="451" t="e">
        <f>(AQ205+AT194)*AT193</f>
        <v>#REF!</v>
      </c>
      <c r="AV206" s="417"/>
      <c r="AW206" s="445" t="e">
        <f t="shared" si="2205"/>
        <v>#REF!</v>
      </c>
      <c r="AX206" s="433"/>
      <c r="AY206" s="235"/>
      <c r="AZ206" s="451" t="e">
        <f>(AW205+AZ194)*AZ193</f>
        <v>#REF!</v>
      </c>
      <c r="BA206" s="235"/>
      <c r="BB206" s="417"/>
      <c r="BC206" s="445" t="e">
        <f t="shared" si="2206"/>
        <v>#REF!</v>
      </c>
      <c r="BD206" s="433"/>
      <c r="BE206" s="235"/>
      <c r="BF206" s="451" t="e">
        <f>(BC205+BF194)*BF193</f>
        <v>#REF!</v>
      </c>
      <c r="BH206" s="417"/>
      <c r="BI206" s="445" t="e">
        <f t="shared" si="2207"/>
        <v>#REF!</v>
      </c>
      <c r="BJ206" s="433"/>
      <c r="BK206" s="235"/>
      <c r="BL206" s="451" t="e">
        <f>(BI205+BL194)*BL193</f>
        <v>#REF!</v>
      </c>
      <c r="BN206" s="417"/>
      <c r="BO206" s="445" t="e">
        <f t="shared" si="2208"/>
        <v>#REF!</v>
      </c>
      <c r="BP206" s="433"/>
      <c r="BQ206" s="235"/>
      <c r="BR206" s="451" t="e">
        <f>(BO205+BR194)*BR193</f>
        <v>#REF!</v>
      </c>
      <c r="BT206" s="417"/>
      <c r="BU206" s="445" t="e">
        <f t="shared" si="2209"/>
        <v>#REF!</v>
      </c>
      <c r="BV206" s="433"/>
      <c r="BW206" s="235"/>
      <c r="BX206" s="451" t="e">
        <f>(BU205+BX194)*BX193</f>
        <v>#REF!</v>
      </c>
      <c r="BZ206" s="433"/>
      <c r="CA206" s="445" t="e">
        <f t="shared" si="2210"/>
        <v>#REF!</v>
      </c>
      <c r="CB206" s="433"/>
      <c r="CC206" s="235"/>
      <c r="CD206" s="451" t="e">
        <f>(CA205+CD194)*CD193</f>
        <v>#REF!</v>
      </c>
      <c r="CF206" s="417"/>
      <c r="CG206" s="445" t="e">
        <f t="shared" si="2211"/>
        <v>#REF!</v>
      </c>
      <c r="CH206" s="433"/>
      <c r="CJ206" s="451" t="e">
        <f>(CG205+CJ194)*CJ193</f>
        <v>#REF!</v>
      </c>
      <c r="CL206" s="433"/>
    </row>
    <row r="207">
      <c r="A207" s="445" t="e">
        <f>A184+A213</f>
        <v>#REF!</v>
      </c>
      <c r="B207" s="433"/>
      <c r="D207" s="451" t="e">
        <f>(A206+D194)*D193</f>
        <v>#REF!</v>
      </c>
      <c r="F207" s="417"/>
      <c r="G207" s="445" t="e">
        <f t="shared" si="2198"/>
        <v>#REF!</v>
      </c>
      <c r="H207" s="417"/>
      <c r="I207" s="235"/>
      <c r="J207" s="451" t="e">
        <f>(G206+J194)*J193</f>
        <v>#REF!</v>
      </c>
      <c r="K207" s="235"/>
      <c r="L207" s="417"/>
      <c r="M207" s="445" t="e">
        <f t="shared" si="2199"/>
        <v>#REF!</v>
      </c>
      <c r="N207" s="417"/>
      <c r="O207" s="235"/>
      <c r="P207" s="451" t="e">
        <f>(M206+P194)*P193</f>
        <v>#REF!</v>
      </c>
      <c r="Q207" s="235"/>
      <c r="R207" s="417"/>
      <c r="S207" s="445" t="e">
        <f t="shared" si="2200"/>
        <v>#REF!</v>
      </c>
      <c r="T207" s="433"/>
      <c r="U207" s="235"/>
      <c r="V207" s="451" t="e">
        <f>(S206+V194)*V193</f>
        <v>#REF!</v>
      </c>
      <c r="X207" s="417"/>
      <c r="Y207" s="445" t="e">
        <f t="shared" si="2201"/>
        <v>#REF!</v>
      </c>
      <c r="Z207" s="433"/>
      <c r="AA207" s="235"/>
      <c r="AB207" s="451" t="e">
        <f>(Y206+AB194)*AB193</f>
        <v>#REF!</v>
      </c>
      <c r="AC207" s="235"/>
      <c r="AD207" s="417"/>
      <c r="AE207" s="445" t="e">
        <f t="shared" si="2202"/>
        <v>#REF!</v>
      </c>
      <c r="AF207" s="433"/>
      <c r="AG207" s="235"/>
      <c r="AH207" s="451" t="e">
        <f>(AE206+AH194)*AH193</f>
        <v>#REF!</v>
      </c>
      <c r="AJ207" s="417"/>
      <c r="AK207" s="445" t="e">
        <f t="shared" si="2203"/>
        <v>#REF!</v>
      </c>
      <c r="AL207" s="433"/>
      <c r="AM207" s="235"/>
      <c r="AN207" s="451" t="e">
        <f>(AK206+AN194)*AN193</f>
        <v>#REF!</v>
      </c>
      <c r="AP207" s="417"/>
      <c r="AQ207" s="445" t="e">
        <f t="shared" si="2204"/>
        <v>#REF!</v>
      </c>
      <c r="AR207" s="433"/>
      <c r="AS207" s="235"/>
      <c r="AT207" s="451" t="e">
        <f>(AQ206+AT194)*AT193</f>
        <v>#REF!</v>
      </c>
      <c r="AV207" s="417"/>
      <c r="AW207" s="445" t="e">
        <f t="shared" si="2205"/>
        <v>#REF!</v>
      </c>
      <c r="AX207" s="433"/>
      <c r="AY207" s="235"/>
      <c r="AZ207" s="451" t="e">
        <f>(AW206+AZ194)*AZ193</f>
        <v>#REF!</v>
      </c>
      <c r="BA207" s="235"/>
      <c r="BB207" s="417"/>
      <c r="BC207" s="445" t="e">
        <f t="shared" si="2206"/>
        <v>#REF!</v>
      </c>
      <c r="BD207" s="433"/>
      <c r="BE207" s="235"/>
      <c r="BF207" s="451" t="e">
        <f>(BC206+BF194)*BF193</f>
        <v>#REF!</v>
      </c>
      <c r="BH207" s="417"/>
      <c r="BI207" s="445" t="e">
        <f t="shared" si="2207"/>
        <v>#REF!</v>
      </c>
      <c r="BJ207" s="433"/>
      <c r="BK207" s="235"/>
      <c r="BL207" s="451" t="e">
        <f>(BI206+BL194)*BL193</f>
        <v>#REF!</v>
      </c>
      <c r="BN207" s="417"/>
      <c r="BO207" s="445" t="e">
        <f t="shared" si="2208"/>
        <v>#REF!</v>
      </c>
      <c r="BP207" s="433"/>
      <c r="BQ207" s="235"/>
      <c r="BR207" s="451" t="e">
        <f>(BO206+BR194)*BR193</f>
        <v>#REF!</v>
      </c>
      <c r="BT207" s="417"/>
      <c r="BU207" s="445" t="e">
        <f t="shared" si="2209"/>
        <v>#REF!</v>
      </c>
      <c r="BV207" s="433"/>
      <c r="BW207" s="235"/>
      <c r="BX207" s="451" t="e">
        <f>(BU206+BX194)*BX193</f>
        <v>#REF!</v>
      </c>
      <c r="BZ207" s="433"/>
      <c r="CA207" s="445" t="e">
        <f t="shared" si="2210"/>
        <v>#REF!</v>
      </c>
      <c r="CB207" s="433"/>
      <c r="CC207" s="235"/>
      <c r="CD207" s="451" t="e">
        <f>(CA206+CD194)*CD193</f>
        <v>#REF!</v>
      </c>
      <c r="CF207" s="417"/>
      <c r="CG207" s="445" t="e">
        <f t="shared" si="2211"/>
        <v>#REF!</v>
      </c>
      <c r="CH207" s="433"/>
      <c r="CJ207" s="451" t="e">
        <f>(CG206+CJ194)*CJ193</f>
        <v>#REF!</v>
      </c>
      <c r="CL207" s="433"/>
    </row>
    <row r="208">
      <c r="A208" s="445" t="e">
        <f>A185+A212</f>
        <v>#REF!</v>
      </c>
      <c r="B208" s="433"/>
      <c r="D208" s="451" t="e">
        <f>(A207+D194)*D193</f>
        <v>#REF!</v>
      </c>
      <c r="F208" s="417"/>
      <c r="G208" s="445" t="e">
        <f t="shared" si="2198"/>
        <v>#REF!</v>
      </c>
      <c r="H208" s="417"/>
      <c r="I208" s="235"/>
      <c r="J208" s="451" t="e">
        <f>(G207+J194)*J193</f>
        <v>#REF!</v>
      </c>
      <c r="K208" s="235"/>
      <c r="L208" s="417"/>
      <c r="M208" s="445" t="e">
        <f t="shared" si="2199"/>
        <v>#REF!</v>
      </c>
      <c r="N208" s="417"/>
      <c r="O208" s="235"/>
      <c r="P208" s="451" t="e">
        <f>(M207+P194)*P193</f>
        <v>#REF!</v>
      </c>
      <c r="Q208" s="235"/>
      <c r="R208" s="417"/>
      <c r="S208" s="445" t="e">
        <f t="shared" si="2200"/>
        <v>#REF!</v>
      </c>
      <c r="T208" s="433"/>
      <c r="U208" s="235"/>
      <c r="V208" s="451" t="e">
        <f>(S207+V194)*V193</f>
        <v>#REF!</v>
      </c>
      <c r="X208" s="417"/>
      <c r="Y208" s="445" t="e">
        <f t="shared" si="2201"/>
        <v>#REF!</v>
      </c>
      <c r="Z208" s="433"/>
      <c r="AA208" s="235"/>
      <c r="AB208" s="451" t="e">
        <f>(Y207+AB194)*AB193</f>
        <v>#REF!</v>
      </c>
      <c r="AC208" s="235"/>
      <c r="AD208" s="417"/>
      <c r="AE208" s="445" t="e">
        <f t="shared" si="2202"/>
        <v>#REF!</v>
      </c>
      <c r="AF208" s="433"/>
      <c r="AG208" s="235"/>
      <c r="AH208" s="451" t="e">
        <f>(AE207+AH194)*AH193</f>
        <v>#REF!</v>
      </c>
      <c r="AJ208" s="417"/>
      <c r="AK208" s="445" t="e">
        <f t="shared" si="2203"/>
        <v>#REF!</v>
      </c>
      <c r="AL208" s="433"/>
      <c r="AM208" s="235"/>
      <c r="AN208" s="451" t="e">
        <f>(AK207+AN194)*AN193</f>
        <v>#REF!</v>
      </c>
      <c r="AP208" s="417"/>
      <c r="AQ208" s="445" t="e">
        <f t="shared" si="2204"/>
        <v>#REF!</v>
      </c>
      <c r="AR208" s="433"/>
      <c r="AS208" s="235"/>
      <c r="AT208" s="451" t="e">
        <f>(AQ207+AT194)*AT193</f>
        <v>#REF!</v>
      </c>
      <c r="AV208" s="417"/>
      <c r="AW208" s="445" t="e">
        <f t="shared" si="2205"/>
        <v>#REF!</v>
      </c>
      <c r="AX208" s="433"/>
      <c r="AY208" s="235"/>
      <c r="AZ208" s="451" t="e">
        <f>(AW207+AZ194)*AZ193</f>
        <v>#REF!</v>
      </c>
      <c r="BA208" s="235"/>
      <c r="BB208" s="417"/>
      <c r="BC208" s="445" t="e">
        <f t="shared" si="2206"/>
        <v>#REF!</v>
      </c>
      <c r="BD208" s="433"/>
      <c r="BE208" s="235"/>
      <c r="BF208" s="451" t="e">
        <f>(BC207+BF194)*BF193</f>
        <v>#REF!</v>
      </c>
      <c r="BH208" s="417"/>
      <c r="BI208" s="445" t="e">
        <f t="shared" si="2207"/>
        <v>#REF!</v>
      </c>
      <c r="BJ208" s="433"/>
      <c r="BK208" s="235"/>
      <c r="BL208" s="451" t="e">
        <f>(BI207+BL194)*BL193</f>
        <v>#REF!</v>
      </c>
      <c r="BN208" s="417"/>
      <c r="BO208" s="445" t="e">
        <f t="shared" si="2208"/>
        <v>#REF!</v>
      </c>
      <c r="BP208" s="433"/>
      <c r="BQ208" s="235"/>
      <c r="BR208" s="451" t="e">
        <f>(BO207+BR194)*BR193</f>
        <v>#REF!</v>
      </c>
      <c r="BT208" s="417"/>
      <c r="BU208" s="445" t="e">
        <f t="shared" si="2209"/>
        <v>#REF!</v>
      </c>
      <c r="BV208" s="433"/>
      <c r="BW208" s="235"/>
      <c r="BX208" s="451" t="e">
        <f>(BU207+BX194)*BX193</f>
        <v>#REF!</v>
      </c>
      <c r="BZ208" s="433"/>
      <c r="CA208" s="445" t="e">
        <f t="shared" si="2210"/>
        <v>#REF!</v>
      </c>
      <c r="CB208" s="433"/>
      <c r="CC208" s="235"/>
      <c r="CD208" s="451" t="e">
        <f>(CA207+CD194)*CD193</f>
        <v>#REF!</v>
      </c>
      <c r="CF208" s="417"/>
      <c r="CG208" s="445" t="e">
        <f t="shared" si="2211"/>
        <v>#REF!</v>
      </c>
      <c r="CH208" s="433"/>
      <c r="CJ208" s="451" t="e">
        <f>(CG207+CJ194)*CJ193</f>
        <v>#REF!</v>
      </c>
      <c r="CL208" s="433"/>
    </row>
    <row r="209" ht="16.199999999999999">
      <c r="A209" s="445" t="e">
        <f>A186+A211</f>
        <v>#REF!</v>
      </c>
      <c r="B209" s="433"/>
      <c r="D209" s="452" t="e">
        <f>(A208+D194)*D193</f>
        <v>#REF!</v>
      </c>
      <c r="F209" s="417"/>
      <c r="G209" s="445" t="e">
        <f t="shared" si="2198"/>
        <v>#REF!</v>
      </c>
      <c r="H209" s="417"/>
      <c r="I209" s="235"/>
      <c r="J209" s="452" t="e">
        <f>(G208+J194)*J193</f>
        <v>#REF!</v>
      </c>
      <c r="K209" s="235"/>
      <c r="L209" s="417"/>
      <c r="M209" s="445" t="e">
        <f t="shared" si="2199"/>
        <v>#REF!</v>
      </c>
      <c r="N209" s="417"/>
      <c r="O209" s="235"/>
      <c r="P209" s="452" t="e">
        <f>(M208+P194)*P193</f>
        <v>#REF!</v>
      </c>
      <c r="Q209" s="235"/>
      <c r="R209" s="417"/>
      <c r="S209" s="445" t="e">
        <f t="shared" si="2200"/>
        <v>#REF!</v>
      </c>
      <c r="T209" s="433"/>
      <c r="U209" s="235"/>
      <c r="V209" s="452" t="e">
        <f>(S208+V194)*V193</f>
        <v>#REF!</v>
      </c>
      <c r="X209" s="417"/>
      <c r="Y209" s="445" t="e">
        <f t="shared" si="2201"/>
        <v>#REF!</v>
      </c>
      <c r="Z209" s="433"/>
      <c r="AA209" s="235"/>
      <c r="AB209" s="452" t="e">
        <f>(Y208+AB194)*AB193</f>
        <v>#REF!</v>
      </c>
      <c r="AC209" s="235"/>
      <c r="AD209" s="417"/>
      <c r="AE209" s="445" t="e">
        <f t="shared" si="2202"/>
        <v>#REF!</v>
      </c>
      <c r="AF209" s="433"/>
      <c r="AG209" s="235"/>
      <c r="AH209" s="452" t="e">
        <f>(AE208+AH194)*AH193</f>
        <v>#REF!</v>
      </c>
      <c r="AJ209" s="417"/>
      <c r="AK209" s="445" t="e">
        <f t="shared" si="2203"/>
        <v>#REF!</v>
      </c>
      <c r="AL209" s="433"/>
      <c r="AM209" s="235"/>
      <c r="AN209" s="452" t="e">
        <f>(AK208+AN194)*AN193</f>
        <v>#REF!</v>
      </c>
      <c r="AP209" s="417"/>
      <c r="AQ209" s="445" t="e">
        <f t="shared" si="2204"/>
        <v>#REF!</v>
      </c>
      <c r="AR209" s="433"/>
      <c r="AS209" s="235"/>
      <c r="AT209" s="452" t="e">
        <f>(AQ208+AT194)*AT193</f>
        <v>#REF!</v>
      </c>
      <c r="AV209" s="417"/>
      <c r="AW209" s="445" t="e">
        <f t="shared" si="2205"/>
        <v>#REF!</v>
      </c>
      <c r="AX209" s="433"/>
      <c r="AY209" s="235"/>
      <c r="AZ209" s="452" t="e">
        <f>(AW208+AZ194)*AZ193</f>
        <v>#REF!</v>
      </c>
      <c r="BA209" s="235"/>
      <c r="BB209" s="417"/>
      <c r="BC209" s="445" t="e">
        <f t="shared" si="2206"/>
        <v>#REF!</v>
      </c>
      <c r="BD209" s="433"/>
      <c r="BE209" s="235"/>
      <c r="BF209" s="452" t="e">
        <f>(BC208+BF194)*BF193</f>
        <v>#REF!</v>
      </c>
      <c r="BH209" s="417"/>
      <c r="BI209" s="445" t="e">
        <f t="shared" si="2207"/>
        <v>#REF!</v>
      </c>
      <c r="BJ209" s="433"/>
      <c r="BK209" s="235"/>
      <c r="BL209" s="452" t="e">
        <f>(BI208+BL194)*BL193</f>
        <v>#REF!</v>
      </c>
      <c r="BN209" s="417"/>
      <c r="BO209" s="445" t="e">
        <f t="shared" si="2208"/>
        <v>#REF!</v>
      </c>
      <c r="BP209" s="433"/>
      <c r="BQ209" s="235"/>
      <c r="BR209" s="452" t="e">
        <f>(BO208+BR194)*BR193</f>
        <v>#REF!</v>
      </c>
      <c r="BT209" s="417"/>
      <c r="BU209" s="445" t="e">
        <f t="shared" si="2209"/>
        <v>#REF!</v>
      </c>
      <c r="BV209" s="433"/>
      <c r="BW209" s="235"/>
      <c r="BX209" s="452" t="e">
        <f>(BU208+BX194)*BX193</f>
        <v>#REF!</v>
      </c>
      <c r="BZ209" s="433"/>
      <c r="CA209" s="445" t="e">
        <f t="shared" si="2210"/>
        <v>#REF!</v>
      </c>
      <c r="CB209" s="433"/>
      <c r="CC209" s="235"/>
      <c r="CD209" s="452" t="e">
        <f>(CA208+CD194)*CD193</f>
        <v>#REF!</v>
      </c>
      <c r="CF209" s="417"/>
      <c r="CG209" s="445" t="e">
        <f t="shared" si="2211"/>
        <v>#REF!</v>
      </c>
      <c r="CH209" s="433"/>
      <c r="CJ209" s="452" t="e">
        <f>(CG208+CJ194)*CJ193</f>
        <v>#REF!</v>
      </c>
      <c r="CL209" s="433"/>
    </row>
    <row r="210" ht="16.199999999999999">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c r="A211" s="445" t="e">
        <f t="shared" ref="A211:A225" si="2212">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c r="A212" s="445" t="e">
        <f t="shared" si="2212"/>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c r="A213" s="445" t="e">
        <f t="shared" si="2212"/>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c r="A214" s="445" t="e">
        <f t="shared" si="2212"/>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c r="A215" s="445" t="e">
        <f t="shared" si="2212"/>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c r="A216" s="445" t="e">
        <f t="shared" si="2212"/>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c r="A217" s="445" t="e">
        <f t="shared" si="2212"/>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c r="A218" s="445" t="e">
        <f t="shared" si="2212"/>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c r="A219" s="445" t="e">
        <f t="shared" si="2212"/>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c r="A220" s="445" t="e">
        <f t="shared" si="2212"/>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c r="A221" s="445" t="e">
        <f t="shared" si="2212"/>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c r="A222" s="445" t="e">
        <f t="shared" si="2212"/>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c r="A223" s="445" t="e">
        <f t="shared" si="2212"/>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c r="A224" s="445" t="e">
        <f t="shared" si="2212"/>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c r="A225" s="445" t="e">
        <f t="shared" si="2212"/>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v>
      </c>
      <c r="E227" s="458">
        <f>D227+C228+D229+E228</f>
        <v>0</v>
      </c>
      <c r="F227" s="459"/>
      <c r="G227" s="415">
        <f>G375</f>
        <v>0</v>
      </c>
      <c r="H227" s="459"/>
      <c r="I227" s="497">
        <v>0</v>
      </c>
      <c r="J227" s="498">
        <f>IF(J192=0,0,IF(I227=3,0,IF(K155=3,0,IF(K155=2,-0.5,IF(K155=1,0,(J192/(J192+G229+M229+J266))*(-0.5))))))</f>
        <v>-0.23568677792041079</v>
      </c>
      <c r="K227" s="499">
        <f>J227+I228+J229+K228</f>
        <v>-0.5</v>
      </c>
      <c r="L227" s="459">
        <f>L379</f>
        <v>0</v>
      </c>
      <c r="M227" s="415">
        <f>M375</f>
        <v>544</v>
      </c>
      <c r="N227" s="459">
        <f>N379</f>
        <v>0</v>
      </c>
      <c r="O227" s="456">
        <v>0</v>
      </c>
      <c r="P227" s="457">
        <f>IF(P192=0,0,IF(O227=3,0,IF(Q155=3,0,IF(Q155=2,-0.5,IF(Q155=1,0,(P192/(P192+M229+S229+P266))*(-0.5))))))</f>
        <v>0</v>
      </c>
      <c r="Q227" s="458">
        <f>P227+O228+P229+Q228</f>
        <v>-0.26431322207958924</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v>
      </c>
      <c r="F228" s="420" t="e">
        <f>H228*-1</f>
        <v>#REF!</v>
      </c>
      <c r="G228" s="417">
        <f>G372</f>
        <v>106666.66666666667</v>
      </c>
      <c r="H228" s="421" t="e">
        <f>G376*G375*G375/12</f>
        <v>#REF!</v>
      </c>
      <c r="I228" s="501">
        <f>IF(G229=0,0,IF(H227=3,0,IF(F227=3,0,IF(F227=2,-0.5,IF(F227=1,0,(G229/(G229+J192+M229+J266))*(-0.5))))))</f>
        <v>0</v>
      </c>
      <c r="J228" s="502" t="e">
        <f>H228+J226+L228+J262+H229+L229</f>
        <v>#REF!</v>
      </c>
      <c r="K228" s="503">
        <f>IF(M229=0,0,IF(L227=3,0,IF(N227=3,0,IF(N227=2,-0.5,IF(N227=1,0,(M229/(M229+J266+G229+J192))*(-0.5))))))</f>
        <v>-0.20539152759948651</v>
      </c>
      <c r="L228" s="420" t="e">
        <f>N228*-1</f>
        <v>#REF!</v>
      </c>
      <c r="M228" s="417">
        <f>M372</f>
        <v>106666.66666666667</v>
      </c>
      <c r="N228" s="421" t="e">
        <f>M376*M375*M375/12</f>
        <v>#REF!</v>
      </c>
      <c r="O228" s="461">
        <f>IF(M229=0,0,IF(N227=3,0,IF(L227=3,0,IF(L227=2,-0.5,IF(L227=1,0,(M229/(M229+P192+S229+P266))*(-0.5))))))</f>
        <v>-0.20539152759948653</v>
      </c>
      <c r="P228" s="462" t="e">
        <f>N228+P226+R228+P262+N229+R229</f>
        <v>#REF!</v>
      </c>
      <c r="Q228" s="463">
        <f>IF(S229=0,0,IF(R227=3,0,IF(T227=3,0,IF(T227=2,-0.5,IF(T227=1,0,(S229/(S229+P266+M229+P192))*(-0.5))))))</f>
        <v>0</v>
      </c>
      <c r="R228" s="420">
        <f>-1*IF(T227=3,0,IF(R227=3,S227*S227*S376/2,IF(S227=0,0,((S376*S227*S227/12)+IF(R378=S227/2,S377*S227/8,S377*R378*T378*T378/(S227*S227))))))</f>
        <v>0</v>
      </c>
      <c r="S228" s="417">
        <f>S372</f>
        <v>106666.66666666667</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106666.66666666667</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106666.66666666667</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106666.66666666667</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106666.66666666667</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106666.66666666667</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106666.66666666667</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106666.66666666667</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106666.66666666667</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106666.66666666667</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106666.66666666667</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106666.66666666667</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v>
      </c>
      <c r="E229" s="466"/>
      <c r="F229" s="426">
        <f>-1*IF(H227=3,0,IF(F227=3,(G375*G375*G376/2)+(G377*F378),0))</f>
        <v>0</v>
      </c>
      <c r="G229" s="423">
        <f>IF(G227=0,0,IF(H227=2,3*G373*G228/G227,4*G373*G228/(G227)))</f>
        <v>0</v>
      </c>
      <c r="H229" s="427">
        <f>IF(F227=3,0,IF(H227=3,(G375*G375*G376/2)+(G377*H378),0))</f>
        <v>0</v>
      </c>
      <c r="I229" s="505" t="s">
        <v>818</v>
      </c>
      <c r="J229" s="506">
        <f>IF(J266=0,0,IF(K229=3,0,IF(I301=3,0,IF(I301=2,-0.5,IF(I301=1,0,(J266/(J266+M229+G229+J192))*(-0.5))))))</f>
        <v>-0.05892169448010269</v>
      </c>
      <c r="K229" s="507">
        <v>1</v>
      </c>
      <c r="L229" s="426">
        <f>-1*IF(N227=3,0,IF(L227=3,(M375*M375*M376/2)+(M377*L378),0))</f>
        <v>0</v>
      </c>
      <c r="M229" s="423">
        <f>IF(M227=0,0,IF(N227=2,3*M373*M228/M227,4*M373*M228/(M227)))</f>
        <v>155286195.08410457</v>
      </c>
      <c r="N229" s="427">
        <f>IF(L227=3,0,IF(N227=3,(M375*M375*M376/2)+(M377*N378),0))</f>
        <v>0</v>
      </c>
      <c r="O229" s="464" t="s">
        <v>819</v>
      </c>
      <c r="P229" s="465">
        <f>IF(P266=0,0,IF(Q229=3,0,IF(O301=3,0,IF(O301=2,-0.5,IF(O301=1,0,(P266/(P266+S229+M229+P192))*(-0.5))))))</f>
        <v>-0.05892169448010269</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(#REF!)*1000</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2213">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2213"/>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2213"/>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2213"/>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2213"/>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2213"/>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2213"/>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2213"/>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2213"/>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2213"/>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2213"/>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2213"/>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2213"/>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2213"/>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2213"/>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155286195.08410457</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2214">D383</f>
        <v>0</v>
      </c>
      <c r="E264" s="235" t="s">
        <v>415</v>
      </c>
      <c r="I264" s="235"/>
      <c r="J264" s="451">
        <f t="shared" ref="J264:J265" si="2215">J383</f>
        <v>300</v>
      </c>
      <c r="K264" s="235"/>
      <c r="L264" s="235"/>
      <c r="M264" s="235"/>
      <c r="N264" s="235"/>
      <c r="O264" s="235"/>
      <c r="P264" s="451">
        <f t="shared" ref="P264:P265" si="2216">P383</f>
        <v>300</v>
      </c>
      <c r="Q264" s="235"/>
      <c r="R264" s="235"/>
      <c r="S264" s="235"/>
      <c r="T264" s="235"/>
      <c r="U264" s="235"/>
      <c r="V264" s="451">
        <f t="shared" ref="V264:V265" si="2217">V383</f>
        <v>0</v>
      </c>
      <c r="AA264" s="235"/>
      <c r="AB264" s="451">
        <f t="shared" ref="AB264:AB265" si="2218">AB383</f>
        <v>0</v>
      </c>
      <c r="AC264" s="235"/>
      <c r="AD264" s="235"/>
      <c r="AE264" s="235"/>
      <c r="AF264" s="235"/>
      <c r="AG264" s="235"/>
      <c r="AH264" s="451">
        <f t="shared" ref="AH264:AH265" si="2219">AH383</f>
        <v>0</v>
      </c>
      <c r="AM264" s="235"/>
      <c r="AN264" s="451">
        <f t="shared" ref="AN264:AN265" si="2220">AN383</f>
        <v>0</v>
      </c>
      <c r="AS264" s="235"/>
      <c r="AT264" s="451">
        <f t="shared" ref="AT264:AT265" si="2221">AT383</f>
        <v>0</v>
      </c>
      <c r="AY264" s="235"/>
      <c r="AZ264" s="451">
        <f t="shared" ref="AZ264:AZ265" si="2222">AZ383</f>
        <v>0</v>
      </c>
      <c r="BA264" s="235"/>
      <c r="BB264" s="235"/>
      <c r="BC264" s="235"/>
      <c r="BD264" s="235"/>
      <c r="BE264" s="235"/>
      <c r="BF264" s="451">
        <f t="shared" ref="BF264:BF265" si="2223">BF383</f>
        <v>0</v>
      </c>
      <c r="BK264" s="235"/>
      <c r="BL264" s="451">
        <f t="shared" ref="BL264:BL265" si="2224">BL383</f>
        <v>0</v>
      </c>
      <c r="BQ264" s="235"/>
      <c r="BR264" s="451">
        <f t="shared" ref="BR264:BR265" si="2225">BR383</f>
        <v>0</v>
      </c>
      <c r="BW264" s="235"/>
      <c r="BX264" s="451">
        <f t="shared" ref="BX264:BX265" si="2226">BX383</f>
        <v>0</v>
      </c>
      <c r="BZ264" s="433"/>
      <c r="CC264" s="235"/>
      <c r="CD264" s="451">
        <f t="shared" ref="CD264:CD265" si="2227">CD383</f>
        <v>0</v>
      </c>
      <c r="CJ264" s="451">
        <f t="shared" ref="CJ264:CJ265" si="2228">CJ383</f>
        <v>0</v>
      </c>
      <c r="CL264" s="433"/>
    </row>
    <row r="265">
      <c r="A265" s="445">
        <f>SUM(D266:CY266)</f>
        <v>89095454.429504991</v>
      </c>
      <c r="B265" s="433"/>
      <c r="C265" s="417"/>
      <c r="D265" s="451">
        <f t="shared" si="2214"/>
        <v>67500</v>
      </c>
      <c r="E265" s="235" t="s">
        <v>801</v>
      </c>
      <c r="G265" s="445">
        <f>A265</f>
        <v>89095454.429504991</v>
      </c>
      <c r="I265" s="235"/>
      <c r="J265" s="451">
        <f t="shared" si="2215"/>
        <v>67500</v>
      </c>
      <c r="K265" s="235"/>
      <c r="L265" s="235"/>
      <c r="M265" s="445">
        <f>G265</f>
        <v>89095454.429504991</v>
      </c>
      <c r="N265" s="235"/>
      <c r="O265" s="235"/>
      <c r="P265" s="451">
        <f t="shared" si="2216"/>
        <v>67500</v>
      </c>
      <c r="Q265" s="235"/>
      <c r="R265" s="235"/>
      <c r="S265" s="445">
        <f>M265</f>
        <v>89095454.429504991</v>
      </c>
      <c r="T265" s="235"/>
      <c r="U265" s="235"/>
      <c r="V265" s="451">
        <f t="shared" si="2217"/>
        <v>67500</v>
      </c>
      <c r="Y265" s="445">
        <f>S265</f>
        <v>89095454.429504991</v>
      </c>
      <c r="AA265" s="235"/>
      <c r="AB265" s="451">
        <f t="shared" si="2218"/>
        <v>1080000</v>
      </c>
      <c r="AC265" s="235"/>
      <c r="AD265" s="235"/>
      <c r="AE265" s="445">
        <f>Y265</f>
        <v>89095454.429504991</v>
      </c>
      <c r="AF265" s="235"/>
      <c r="AG265" s="235"/>
      <c r="AH265" s="451">
        <f t="shared" si="2219"/>
        <v>1080000</v>
      </c>
      <c r="AK265" s="445">
        <f>AE265</f>
        <v>89095454.429504991</v>
      </c>
      <c r="AM265" s="235"/>
      <c r="AN265" s="451">
        <f t="shared" si="2220"/>
        <v>1080000</v>
      </c>
      <c r="AQ265" s="445">
        <f>AK265</f>
        <v>89095454.429504991</v>
      </c>
      <c r="AS265" s="235"/>
      <c r="AT265" s="451">
        <f t="shared" si="2221"/>
        <v>118</v>
      </c>
      <c r="AW265" s="445">
        <f>AQ265</f>
        <v>89095454.429504991</v>
      </c>
      <c r="AY265" s="235"/>
      <c r="AZ265" s="451">
        <f t="shared" si="2222"/>
        <v>118</v>
      </c>
      <c r="BA265" s="235"/>
      <c r="BB265" s="235"/>
      <c r="BC265" s="445">
        <f>AW265</f>
        <v>89095454.429504991</v>
      </c>
      <c r="BD265" s="235"/>
      <c r="BE265" s="235"/>
      <c r="BF265" s="451">
        <f t="shared" si="2223"/>
        <v>118</v>
      </c>
      <c r="BI265" s="445">
        <f>BC265</f>
        <v>89095454.429504991</v>
      </c>
      <c r="BK265" s="235"/>
      <c r="BL265" s="451">
        <f t="shared" si="2224"/>
        <v>118</v>
      </c>
      <c r="BO265" s="445">
        <f>BI265</f>
        <v>89095454.429504991</v>
      </c>
      <c r="BQ265" s="235"/>
      <c r="BR265" s="451">
        <f t="shared" si="2225"/>
        <v>118</v>
      </c>
      <c r="BU265" s="445">
        <f>BO265</f>
        <v>89095454.429504991</v>
      </c>
      <c r="BW265" s="235"/>
      <c r="BX265" s="451">
        <f t="shared" si="2226"/>
        <v>118</v>
      </c>
      <c r="BZ265" s="433"/>
      <c r="CA265" s="445">
        <f>BU265</f>
        <v>89095454.429504991</v>
      </c>
      <c r="CC265" s="235"/>
      <c r="CD265" s="451">
        <f t="shared" si="2227"/>
        <v>118</v>
      </c>
      <c r="CG265" s="445">
        <f>CA265</f>
        <v>89095454.429504991</v>
      </c>
      <c r="CJ265" s="451">
        <f t="shared" si="2228"/>
        <v>118</v>
      </c>
      <c r="CL265" s="433"/>
    </row>
    <row r="266">
      <c r="A266" s="235" t="s">
        <v>802</v>
      </c>
      <c r="B266" s="433"/>
      <c r="C266" s="417"/>
      <c r="D266" s="516">
        <f>IF(D264=0,0,D265*D385/D264)</f>
        <v>0</v>
      </c>
      <c r="E266" s="235" t="s">
        <v>803</v>
      </c>
      <c r="I266" s="235"/>
      <c r="J266" s="516">
        <f>IF(J264=0,0,J265*J385/J264)</f>
        <v>44547727.214752495</v>
      </c>
      <c r="K266" s="235"/>
      <c r="L266" s="235"/>
      <c r="M266" s="235"/>
      <c r="N266" s="235"/>
      <c r="O266" s="235"/>
      <c r="P266" s="516">
        <f>IF(P264=0,0,P265*P385/P264)</f>
        <v>44547727.214752495</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IF(A263=0,0,IF(A265=0,0,A389*48/(J264*100*((J264*100/(12*A265))+(((D190*100)+(J264*100))/((48*A263)+(4*A265)))))))</f>
        <v>8002965.9196617352</v>
      </c>
      <c r="B267" s="433"/>
      <c r="C267" s="417"/>
      <c r="D267" s="451">
        <f>IF(D266=0,0,(D266/A265)*(-1.5))</f>
        <v>0</v>
      </c>
      <c r="E267" s="235" t="s">
        <v>804</v>
      </c>
      <c r="I267" s="235"/>
      <c r="J267" s="517">
        <f>IF(J266=0,0,(J266/G265)*(-1.5))</f>
        <v>-0.75</v>
      </c>
      <c r="K267" s="235"/>
      <c r="L267" s="235"/>
      <c r="M267" s="235"/>
      <c r="N267" s="235"/>
      <c r="O267" s="235"/>
      <c r="P267" s="451">
        <f>IF(P266=0,0,(P266/M265)*(-1.5))</f>
        <v>-0.75</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2229">A269</f>
        <v>#REF!</v>
      </c>
      <c r="H269" s="433"/>
      <c r="I269" s="235"/>
      <c r="J269" s="451" t="e">
        <f>IF(J268=0,0,J268*J267)</f>
        <v>#REF!</v>
      </c>
      <c r="K269" s="235"/>
      <c r="L269" s="235"/>
      <c r="M269" s="445" t="e">
        <f t="shared" ref="M269:M332" si="2230">G269</f>
        <v>#REF!</v>
      </c>
      <c r="N269" s="433"/>
      <c r="O269" s="235"/>
      <c r="P269" s="451" t="e">
        <f>IF(P268=0,0,P268*P267)</f>
        <v>#REF!</v>
      </c>
      <c r="Q269" s="235"/>
      <c r="R269" s="235"/>
      <c r="S269" s="445" t="e">
        <f t="shared" ref="S269:S327" si="2231">M269</f>
        <v>#REF!</v>
      </c>
      <c r="T269" s="433"/>
      <c r="U269" s="235"/>
      <c r="V269" s="451" t="e">
        <f>IF(V268=0,0,V268*V267)</f>
        <v>#REF!</v>
      </c>
      <c r="Y269" s="445" t="e">
        <f t="shared" ref="Y269:Y327" si="2232">S269</f>
        <v>#REF!</v>
      </c>
      <c r="Z269" s="433"/>
      <c r="AA269" s="235"/>
      <c r="AB269" s="451" t="e">
        <f>IF(AB268=0,0,AB268*AB267)</f>
        <v>#REF!</v>
      </c>
      <c r="AC269" s="235"/>
      <c r="AD269" s="235"/>
      <c r="AE269" s="445" t="e">
        <f t="shared" ref="AE269:AE332" si="2233">Y269</f>
        <v>#REF!</v>
      </c>
      <c r="AF269" s="433"/>
      <c r="AG269" s="235"/>
      <c r="AH269" s="451" t="e">
        <f>IF(AH268=0,0,AH268*AH267)</f>
        <v>#REF!</v>
      </c>
      <c r="AK269" s="445" t="e">
        <f t="shared" ref="AK269:AK332" si="2234">AE269</f>
        <v>#REF!</v>
      </c>
      <c r="AL269" s="433"/>
      <c r="AM269" s="235"/>
      <c r="AN269" s="451" t="e">
        <f>IF(AN268=0,0,AN268*AN267)</f>
        <v>#REF!</v>
      </c>
      <c r="AQ269" s="445" t="e">
        <f t="shared" ref="AQ269:AQ332" si="2235">AK269</f>
        <v>#REF!</v>
      </c>
      <c r="AR269" s="433"/>
      <c r="AS269" s="235"/>
      <c r="AT269" s="451" t="e">
        <f>IF(AT268=0,0,AT268*AT267)</f>
        <v>#REF!</v>
      </c>
      <c r="AW269" s="445" t="e">
        <f t="shared" ref="AW269:AW327" si="2236">AQ269</f>
        <v>#REF!</v>
      </c>
      <c r="AX269" s="433"/>
      <c r="AY269" s="235"/>
      <c r="AZ269" s="451" t="e">
        <f>IF(AZ268=0,0,AZ268*AZ267)</f>
        <v>#REF!</v>
      </c>
      <c r="BA269" s="235"/>
      <c r="BB269" s="235"/>
      <c r="BC269" s="445" t="e">
        <f t="shared" ref="BC269:BC332" si="2237">AW269</f>
        <v>#REF!</v>
      </c>
      <c r="BD269" s="433"/>
      <c r="BE269" s="235"/>
      <c r="BF269" s="451" t="e">
        <f>IF(BF268=0,0,BF268*BF267)</f>
        <v>#REF!</v>
      </c>
      <c r="BI269" s="445" t="e">
        <f t="shared" ref="BI269:BI332" si="2238">BC269</f>
        <v>#REF!</v>
      </c>
      <c r="BJ269" s="433"/>
      <c r="BK269" s="235"/>
      <c r="BL269" s="451" t="e">
        <f>IF(BL268=0,0,BL268*BL267)</f>
        <v>#REF!</v>
      </c>
      <c r="BO269" s="445" t="e">
        <f t="shared" ref="BO269:BO332" si="2239">BI269</f>
        <v>#REF!</v>
      </c>
      <c r="BP269" s="433"/>
      <c r="BQ269" s="235"/>
      <c r="BR269" s="451" t="e">
        <f>IF(BR268=0,0,BR268*BR267)</f>
        <v>#REF!</v>
      </c>
      <c r="BU269" s="445" t="e">
        <f t="shared" ref="BU269:BU332" si="2240">BO269</f>
        <v>#REF!</v>
      </c>
      <c r="BV269" s="433"/>
      <c r="BW269" s="235"/>
      <c r="BX269" s="451" t="e">
        <f>IF(BX268=0,0,BX268*BX267)</f>
        <v>#REF!</v>
      </c>
      <c r="BZ269" s="433"/>
      <c r="CA269" s="445" t="e">
        <f t="shared" ref="CA269:CA332" si="2241">BU269</f>
        <v>#REF!</v>
      </c>
      <c r="CB269" s="433"/>
      <c r="CC269" s="235"/>
      <c r="CD269" s="451" t="e">
        <f>IF(CD268=0,0,CD268*CD267)</f>
        <v>#REF!</v>
      </c>
      <c r="CG269" s="445" t="e">
        <f t="shared" ref="CG269:CG332" si="2242">CA269</f>
        <v>#REF!</v>
      </c>
      <c r="CH269" s="433"/>
      <c r="CJ269" s="451" t="e">
        <f>IF(CJ268=0,0,CJ268*CJ267)</f>
        <v>#REF!</v>
      </c>
      <c r="CL269" s="433"/>
    </row>
    <row r="270">
      <c r="A270" s="445" t="e">
        <f>A247+A298</f>
        <v>#REF!</v>
      </c>
      <c r="B270" s="433"/>
      <c r="D270" s="451" t="e">
        <f>(A269+D268)*D267</f>
        <v>#REF!</v>
      </c>
      <c r="G270" s="445" t="e">
        <f t="shared" si="2229"/>
        <v>#REF!</v>
      </c>
      <c r="H270" s="433"/>
      <c r="I270" s="235"/>
      <c r="J270" s="451" t="e">
        <f>(G269+J268)*J267</f>
        <v>#REF!</v>
      </c>
      <c r="K270" s="235"/>
      <c r="L270" s="235"/>
      <c r="M270" s="445" t="e">
        <f t="shared" si="2230"/>
        <v>#REF!</v>
      </c>
      <c r="N270" s="433"/>
      <c r="O270" s="235"/>
      <c r="P270" s="451" t="e">
        <f>(M269+P268)*P267</f>
        <v>#REF!</v>
      </c>
      <c r="Q270" s="235"/>
      <c r="R270" s="235"/>
      <c r="S270" s="445" t="e">
        <f t="shared" si="2231"/>
        <v>#REF!</v>
      </c>
      <c r="T270" s="433"/>
      <c r="U270" s="235"/>
      <c r="V270" s="451" t="e">
        <f>(S269+V268)*V267</f>
        <v>#REF!</v>
      </c>
      <c r="Y270" s="445" t="e">
        <f t="shared" si="2232"/>
        <v>#REF!</v>
      </c>
      <c r="Z270" s="433"/>
      <c r="AA270" s="235"/>
      <c r="AB270" s="451" t="e">
        <f>(Y269+AB268)*AB267</f>
        <v>#REF!</v>
      </c>
      <c r="AC270" s="235"/>
      <c r="AD270" s="235"/>
      <c r="AE270" s="445" t="e">
        <f t="shared" si="2233"/>
        <v>#REF!</v>
      </c>
      <c r="AF270" s="433"/>
      <c r="AG270" s="235"/>
      <c r="AH270" s="451" t="e">
        <f>(AE269+AH268)*AH267</f>
        <v>#REF!</v>
      </c>
      <c r="AK270" s="445" t="e">
        <f t="shared" si="2234"/>
        <v>#REF!</v>
      </c>
      <c r="AL270" s="433"/>
      <c r="AM270" s="235"/>
      <c r="AN270" s="451" t="e">
        <f>(AK269+AN268)*AN267</f>
        <v>#REF!</v>
      </c>
      <c r="AQ270" s="445" t="e">
        <f t="shared" si="2235"/>
        <v>#REF!</v>
      </c>
      <c r="AR270" s="433"/>
      <c r="AS270" s="235"/>
      <c r="AT270" s="451" t="e">
        <f>(AQ269+AT268)*AT267</f>
        <v>#REF!</v>
      </c>
      <c r="AW270" s="445" t="e">
        <f t="shared" si="2236"/>
        <v>#REF!</v>
      </c>
      <c r="AX270" s="433"/>
      <c r="AY270" s="235"/>
      <c r="AZ270" s="451" t="e">
        <f>(AW269+AZ268)*AZ267</f>
        <v>#REF!</v>
      </c>
      <c r="BA270" s="235"/>
      <c r="BB270" s="235"/>
      <c r="BC270" s="445" t="e">
        <f t="shared" si="2237"/>
        <v>#REF!</v>
      </c>
      <c r="BD270" s="433"/>
      <c r="BE270" s="235"/>
      <c r="BF270" s="451" t="e">
        <f>(BC269+BF268)*BF267</f>
        <v>#REF!</v>
      </c>
      <c r="BI270" s="445" t="e">
        <f t="shared" si="2238"/>
        <v>#REF!</v>
      </c>
      <c r="BJ270" s="433"/>
      <c r="BK270" s="235"/>
      <c r="BL270" s="451" t="e">
        <f>(BI269+BL268)*BL267</f>
        <v>#REF!</v>
      </c>
      <c r="BO270" s="445" t="e">
        <f t="shared" si="2239"/>
        <v>#REF!</v>
      </c>
      <c r="BP270" s="433"/>
      <c r="BQ270" s="235"/>
      <c r="BR270" s="451" t="e">
        <f>(BO269+BR268)*BR267</f>
        <v>#REF!</v>
      </c>
      <c r="BU270" s="445" t="e">
        <f t="shared" si="2240"/>
        <v>#REF!</v>
      </c>
      <c r="BV270" s="433"/>
      <c r="BW270" s="235"/>
      <c r="BX270" s="451" t="e">
        <f>(BU269+BX268)*BX267</f>
        <v>#REF!</v>
      </c>
      <c r="BZ270" s="433"/>
      <c r="CA270" s="445" t="e">
        <f t="shared" si="2241"/>
        <v>#REF!</v>
      </c>
      <c r="CB270" s="433"/>
      <c r="CC270" s="235"/>
      <c r="CD270" s="451" t="e">
        <f>(CA269+CD268)*CD267</f>
        <v>#REF!</v>
      </c>
      <c r="CG270" s="445" t="e">
        <f t="shared" si="2242"/>
        <v>#REF!</v>
      </c>
      <c r="CH270" s="433"/>
      <c r="CJ270" s="451" t="e">
        <f>(CG269+CJ268)*CJ267</f>
        <v>#REF!</v>
      </c>
      <c r="CL270" s="433"/>
    </row>
    <row r="271">
      <c r="A271" s="445" t="e">
        <f>A248+A297</f>
        <v>#REF!</v>
      </c>
      <c r="B271" s="433"/>
      <c r="D271" s="451" t="e">
        <f>(A270+D268)*D267</f>
        <v>#REF!</v>
      </c>
      <c r="G271" s="445" t="e">
        <f t="shared" si="2229"/>
        <v>#REF!</v>
      </c>
      <c r="H271" s="433"/>
      <c r="I271" s="235"/>
      <c r="J271" s="451" t="e">
        <f>(G270+J268)*J267</f>
        <v>#REF!</v>
      </c>
      <c r="K271" s="235"/>
      <c r="L271" s="235"/>
      <c r="M271" s="445" t="e">
        <f t="shared" si="2230"/>
        <v>#REF!</v>
      </c>
      <c r="N271" s="433"/>
      <c r="O271" s="235"/>
      <c r="P271" s="451" t="e">
        <f>(M270+P268)*P267</f>
        <v>#REF!</v>
      </c>
      <c r="Q271" s="235"/>
      <c r="R271" s="235"/>
      <c r="S271" s="445" t="e">
        <f t="shared" si="2231"/>
        <v>#REF!</v>
      </c>
      <c r="T271" s="433"/>
      <c r="U271" s="235"/>
      <c r="V271" s="451" t="e">
        <f>(S270+V268)*V267</f>
        <v>#REF!</v>
      </c>
      <c r="Y271" s="445" t="e">
        <f t="shared" si="2232"/>
        <v>#REF!</v>
      </c>
      <c r="Z271" s="433"/>
      <c r="AA271" s="235"/>
      <c r="AB271" s="451" t="e">
        <f>(Y270+AB268)*AB267</f>
        <v>#REF!</v>
      </c>
      <c r="AC271" s="235"/>
      <c r="AD271" s="235"/>
      <c r="AE271" s="445" t="e">
        <f t="shared" si="2233"/>
        <v>#REF!</v>
      </c>
      <c r="AF271" s="433"/>
      <c r="AG271" s="235"/>
      <c r="AH271" s="451" t="e">
        <f>(AE270+AH268)*AH267</f>
        <v>#REF!</v>
      </c>
      <c r="AK271" s="445" t="e">
        <f t="shared" si="2234"/>
        <v>#REF!</v>
      </c>
      <c r="AL271" s="433"/>
      <c r="AM271" s="235"/>
      <c r="AN271" s="451" t="e">
        <f>(AK270+AN268)*AN267</f>
        <v>#REF!</v>
      </c>
      <c r="AQ271" s="445" t="e">
        <f t="shared" si="2235"/>
        <v>#REF!</v>
      </c>
      <c r="AR271" s="433"/>
      <c r="AS271" s="235"/>
      <c r="AT271" s="451" t="e">
        <f>(AQ270+AT268)*AT267</f>
        <v>#REF!</v>
      </c>
      <c r="AW271" s="445" t="e">
        <f t="shared" si="2236"/>
        <v>#REF!</v>
      </c>
      <c r="AX271" s="433"/>
      <c r="AY271" s="235"/>
      <c r="AZ271" s="451" t="e">
        <f>(AW270+AZ268)*AZ267</f>
        <v>#REF!</v>
      </c>
      <c r="BA271" s="235"/>
      <c r="BB271" s="235"/>
      <c r="BC271" s="445" t="e">
        <f t="shared" si="2237"/>
        <v>#REF!</v>
      </c>
      <c r="BD271" s="433"/>
      <c r="BE271" s="235"/>
      <c r="BF271" s="451" t="e">
        <f>(BC270+BF268)*BF267</f>
        <v>#REF!</v>
      </c>
      <c r="BI271" s="445" t="e">
        <f t="shared" si="2238"/>
        <v>#REF!</v>
      </c>
      <c r="BJ271" s="433"/>
      <c r="BK271" s="235"/>
      <c r="BL271" s="451" t="e">
        <f>(BI270+BL268)*BL267</f>
        <v>#REF!</v>
      </c>
      <c r="BO271" s="445" t="e">
        <f t="shared" si="2239"/>
        <v>#REF!</v>
      </c>
      <c r="BP271" s="433"/>
      <c r="BQ271" s="235"/>
      <c r="BR271" s="451" t="e">
        <f>(BO270+BR268)*BR267</f>
        <v>#REF!</v>
      </c>
      <c r="BU271" s="445" t="e">
        <f t="shared" si="2240"/>
        <v>#REF!</v>
      </c>
      <c r="BV271" s="433"/>
      <c r="BW271" s="235"/>
      <c r="BX271" s="451" t="e">
        <f>(BU270+BX268)*BX267</f>
        <v>#REF!</v>
      </c>
      <c r="BZ271" s="433"/>
      <c r="CA271" s="445" t="e">
        <f t="shared" si="2241"/>
        <v>#REF!</v>
      </c>
      <c r="CB271" s="433"/>
      <c r="CC271" s="235"/>
      <c r="CD271" s="451" t="e">
        <f>(CA270+CD268)*CD267</f>
        <v>#REF!</v>
      </c>
      <c r="CG271" s="445" t="e">
        <f t="shared" si="2242"/>
        <v>#REF!</v>
      </c>
      <c r="CH271" s="433"/>
      <c r="CJ271" s="451" t="e">
        <f>(CG270+CJ268)*CJ267</f>
        <v>#REF!</v>
      </c>
      <c r="CL271" s="433"/>
    </row>
    <row r="272">
      <c r="A272" s="445" t="e">
        <f>A249+A296</f>
        <v>#REF!</v>
      </c>
      <c r="B272" s="433"/>
      <c r="D272" s="451" t="e">
        <f>(A271+D268)*D267</f>
        <v>#REF!</v>
      </c>
      <c r="G272" s="445" t="e">
        <f t="shared" si="2229"/>
        <v>#REF!</v>
      </c>
      <c r="I272" s="235"/>
      <c r="J272" s="451" t="e">
        <f>(G271+J268)*J267</f>
        <v>#REF!</v>
      </c>
      <c r="K272" s="235"/>
      <c r="L272" s="235"/>
      <c r="M272" s="445" t="e">
        <f t="shared" si="2230"/>
        <v>#REF!</v>
      </c>
      <c r="N272" s="433"/>
      <c r="O272" s="235"/>
      <c r="P272" s="451" t="e">
        <f>(M271+P268)*P267</f>
        <v>#REF!</v>
      </c>
      <c r="Q272" s="235"/>
      <c r="R272" s="235"/>
      <c r="S272" s="445" t="e">
        <f t="shared" si="2231"/>
        <v>#REF!</v>
      </c>
      <c r="T272" s="433"/>
      <c r="U272" s="235"/>
      <c r="V272" s="451" t="e">
        <f>(S271+V268)*V267</f>
        <v>#REF!</v>
      </c>
      <c r="Y272" s="445" t="e">
        <f t="shared" si="2232"/>
        <v>#REF!</v>
      </c>
      <c r="Z272" s="433"/>
      <c r="AA272" s="235"/>
      <c r="AB272" s="451" t="e">
        <f>(Y271+AB268)*AB267</f>
        <v>#REF!</v>
      </c>
      <c r="AC272" s="235"/>
      <c r="AD272" s="235"/>
      <c r="AE272" s="445" t="e">
        <f t="shared" si="2233"/>
        <v>#REF!</v>
      </c>
      <c r="AF272" s="433"/>
      <c r="AG272" s="235"/>
      <c r="AH272" s="451" t="e">
        <f>(AE271+AH268)*AH267</f>
        <v>#REF!</v>
      </c>
      <c r="AK272" s="445" t="e">
        <f t="shared" si="2234"/>
        <v>#REF!</v>
      </c>
      <c r="AL272" s="433"/>
      <c r="AM272" s="235"/>
      <c r="AN272" s="451" t="e">
        <f>(AK271+AN268)*AN267</f>
        <v>#REF!</v>
      </c>
      <c r="AQ272" s="445" t="e">
        <f t="shared" si="2235"/>
        <v>#REF!</v>
      </c>
      <c r="AR272" s="433"/>
      <c r="AS272" s="235"/>
      <c r="AT272" s="451" t="e">
        <f>(AQ271+AT268)*AT267</f>
        <v>#REF!</v>
      </c>
      <c r="AW272" s="445" t="e">
        <f t="shared" si="2236"/>
        <v>#REF!</v>
      </c>
      <c r="AX272" s="433"/>
      <c r="AY272" s="235"/>
      <c r="AZ272" s="451" t="e">
        <f>(AW271+AZ268)*AZ267</f>
        <v>#REF!</v>
      </c>
      <c r="BA272" s="235"/>
      <c r="BB272" s="235"/>
      <c r="BC272" s="445" t="e">
        <f t="shared" si="2237"/>
        <v>#REF!</v>
      </c>
      <c r="BD272" s="433"/>
      <c r="BE272" s="235"/>
      <c r="BF272" s="451" t="e">
        <f>(BC271+BF268)*BF267</f>
        <v>#REF!</v>
      </c>
      <c r="BI272" s="445" t="e">
        <f t="shared" si="2238"/>
        <v>#REF!</v>
      </c>
      <c r="BJ272" s="433"/>
      <c r="BK272" s="235"/>
      <c r="BL272" s="451" t="e">
        <f>(BI271+BL268)*BL267</f>
        <v>#REF!</v>
      </c>
      <c r="BO272" s="445" t="e">
        <f t="shared" si="2239"/>
        <v>#REF!</v>
      </c>
      <c r="BP272" s="433"/>
      <c r="BQ272" s="235"/>
      <c r="BR272" s="451" t="e">
        <f>(BO271+BR268)*BR267</f>
        <v>#REF!</v>
      </c>
      <c r="BU272" s="445" t="e">
        <f t="shared" si="2240"/>
        <v>#REF!</v>
      </c>
      <c r="BV272" s="433"/>
      <c r="BW272" s="235"/>
      <c r="BX272" s="451" t="e">
        <f>(BU271+BX268)*BX267</f>
        <v>#REF!</v>
      </c>
      <c r="BZ272" s="433"/>
      <c r="CA272" s="445" t="e">
        <f t="shared" si="2241"/>
        <v>#REF!</v>
      </c>
      <c r="CB272" s="433"/>
      <c r="CC272" s="235"/>
      <c r="CD272" s="451" t="e">
        <f>(CA271+CD268)*CD267</f>
        <v>#REF!</v>
      </c>
      <c r="CG272" s="445" t="e">
        <f t="shared" si="2242"/>
        <v>#REF!</v>
      </c>
      <c r="CH272" s="433"/>
      <c r="CJ272" s="451" t="e">
        <f>(CG271+CJ268)*CJ267</f>
        <v>#REF!</v>
      </c>
      <c r="CL272" s="433"/>
    </row>
    <row r="273">
      <c r="A273" s="445" t="e">
        <f>A250+A295</f>
        <v>#REF!</v>
      </c>
      <c r="B273" s="433"/>
      <c r="D273" s="451" t="e">
        <f>(A272+D268)*D267</f>
        <v>#REF!</v>
      </c>
      <c r="G273" s="445" t="e">
        <f t="shared" si="2229"/>
        <v>#REF!</v>
      </c>
      <c r="I273" s="235"/>
      <c r="J273" s="451" t="e">
        <f>(G272+J268)*J267</f>
        <v>#REF!</v>
      </c>
      <c r="K273" s="235"/>
      <c r="L273" s="235"/>
      <c r="M273" s="445" t="e">
        <f t="shared" si="2230"/>
        <v>#REF!</v>
      </c>
      <c r="N273" s="433"/>
      <c r="O273" s="235"/>
      <c r="P273" s="451" t="e">
        <f>(M272+P268)*P267</f>
        <v>#REF!</v>
      </c>
      <c r="Q273" s="235"/>
      <c r="R273" s="235"/>
      <c r="S273" s="445" t="e">
        <f t="shared" si="2231"/>
        <v>#REF!</v>
      </c>
      <c r="T273" s="433"/>
      <c r="U273" s="235"/>
      <c r="V273" s="451" t="e">
        <f>(S272+V268)*V267</f>
        <v>#REF!</v>
      </c>
      <c r="Y273" s="445" t="e">
        <f t="shared" si="2232"/>
        <v>#REF!</v>
      </c>
      <c r="Z273" s="433"/>
      <c r="AA273" s="235"/>
      <c r="AB273" s="451" t="e">
        <f>(Y272+AB268)*AB267</f>
        <v>#REF!</v>
      </c>
      <c r="AC273" s="235"/>
      <c r="AD273" s="235"/>
      <c r="AE273" s="445" t="e">
        <f t="shared" si="2233"/>
        <v>#REF!</v>
      </c>
      <c r="AF273" s="433"/>
      <c r="AG273" s="235"/>
      <c r="AH273" s="451" t="e">
        <f>(AE272+AH268)*AH267</f>
        <v>#REF!</v>
      </c>
      <c r="AK273" s="445" t="e">
        <f t="shared" si="2234"/>
        <v>#REF!</v>
      </c>
      <c r="AL273" s="433"/>
      <c r="AM273" s="235"/>
      <c r="AN273" s="451" t="e">
        <f>(AK272+AN268)*AN267</f>
        <v>#REF!</v>
      </c>
      <c r="AQ273" s="445" t="e">
        <f t="shared" si="2235"/>
        <v>#REF!</v>
      </c>
      <c r="AR273" s="433"/>
      <c r="AS273" s="235"/>
      <c r="AT273" s="451" t="e">
        <f>(AQ272+AT268)*AT267</f>
        <v>#REF!</v>
      </c>
      <c r="AW273" s="445" t="e">
        <f t="shared" si="2236"/>
        <v>#REF!</v>
      </c>
      <c r="AX273" s="433"/>
      <c r="AY273" s="235"/>
      <c r="AZ273" s="451" t="e">
        <f>(AW272+AZ268)*AZ267</f>
        <v>#REF!</v>
      </c>
      <c r="BA273" s="235"/>
      <c r="BB273" s="235"/>
      <c r="BC273" s="445" t="e">
        <f t="shared" si="2237"/>
        <v>#REF!</v>
      </c>
      <c r="BD273" s="433"/>
      <c r="BE273" s="235"/>
      <c r="BF273" s="451" t="e">
        <f>(BC272+BF268)*BF267</f>
        <v>#REF!</v>
      </c>
      <c r="BI273" s="445" t="e">
        <f t="shared" si="2238"/>
        <v>#REF!</v>
      </c>
      <c r="BJ273" s="433"/>
      <c r="BK273" s="235"/>
      <c r="BL273" s="451" t="e">
        <f>(BI272+BL268)*BL267</f>
        <v>#REF!</v>
      </c>
      <c r="BO273" s="445" t="e">
        <f t="shared" si="2239"/>
        <v>#REF!</v>
      </c>
      <c r="BP273" s="433"/>
      <c r="BQ273" s="235"/>
      <c r="BR273" s="451" t="e">
        <f>(BO272+BR268)*BR267</f>
        <v>#REF!</v>
      </c>
      <c r="BU273" s="445" t="e">
        <f t="shared" si="2240"/>
        <v>#REF!</v>
      </c>
      <c r="BV273" s="433"/>
      <c r="BW273" s="235"/>
      <c r="BX273" s="451" t="e">
        <f>(BU272+BX268)*BX267</f>
        <v>#REF!</v>
      </c>
      <c r="BZ273" s="433"/>
      <c r="CA273" s="445" t="e">
        <f t="shared" si="2241"/>
        <v>#REF!</v>
      </c>
      <c r="CB273" s="433"/>
      <c r="CC273" s="235"/>
      <c r="CD273" s="451" t="e">
        <f>(CA272+CD268)*CD267</f>
        <v>#REF!</v>
      </c>
      <c r="CG273" s="445" t="e">
        <f t="shared" si="2242"/>
        <v>#REF!</v>
      </c>
      <c r="CH273" s="433"/>
      <c r="CJ273" s="451" t="e">
        <f>(CG272+CJ268)*CJ267</f>
        <v>#REF!</v>
      </c>
      <c r="CL273" s="433"/>
    </row>
    <row r="274">
      <c r="A274" s="445" t="e">
        <f>A251+A294</f>
        <v>#REF!</v>
      </c>
      <c r="B274" s="433"/>
      <c r="D274" s="451" t="e">
        <f>(A273+D268)*D267</f>
        <v>#REF!</v>
      </c>
      <c r="G274" s="445" t="e">
        <f t="shared" si="2229"/>
        <v>#REF!</v>
      </c>
      <c r="I274" s="235"/>
      <c r="J274" s="451" t="e">
        <f>(G273+J268)*J267</f>
        <v>#REF!</v>
      </c>
      <c r="K274" s="235"/>
      <c r="L274" s="235"/>
      <c r="M274" s="445" t="e">
        <f t="shared" si="2230"/>
        <v>#REF!</v>
      </c>
      <c r="N274" s="433"/>
      <c r="O274" s="235"/>
      <c r="P274" s="451" t="e">
        <f>(M273+P268)*P267</f>
        <v>#REF!</v>
      </c>
      <c r="Q274" s="235"/>
      <c r="R274" s="235"/>
      <c r="S274" s="445" t="e">
        <f t="shared" si="2231"/>
        <v>#REF!</v>
      </c>
      <c r="T274" s="433"/>
      <c r="U274" s="235"/>
      <c r="V274" s="451" t="e">
        <f>(S273+V268)*V267</f>
        <v>#REF!</v>
      </c>
      <c r="Y274" s="445" t="e">
        <f t="shared" si="2232"/>
        <v>#REF!</v>
      </c>
      <c r="Z274" s="433"/>
      <c r="AA274" s="235"/>
      <c r="AB274" s="451" t="e">
        <f>(Y273+AB268)*AB267</f>
        <v>#REF!</v>
      </c>
      <c r="AC274" s="235"/>
      <c r="AD274" s="235"/>
      <c r="AE274" s="445" t="e">
        <f t="shared" si="2233"/>
        <v>#REF!</v>
      </c>
      <c r="AF274" s="433"/>
      <c r="AG274" s="235"/>
      <c r="AH274" s="451" t="e">
        <f>(AE273+AH268)*AH267</f>
        <v>#REF!</v>
      </c>
      <c r="AK274" s="445" t="e">
        <f t="shared" si="2234"/>
        <v>#REF!</v>
      </c>
      <c r="AL274" s="433"/>
      <c r="AM274" s="235"/>
      <c r="AN274" s="451" t="e">
        <f>(AK273+AN268)*AN267</f>
        <v>#REF!</v>
      </c>
      <c r="AQ274" s="445" t="e">
        <f t="shared" si="2235"/>
        <v>#REF!</v>
      </c>
      <c r="AR274" s="433"/>
      <c r="AS274" s="235"/>
      <c r="AT274" s="451" t="e">
        <f>(AQ273+AT268)*AT267</f>
        <v>#REF!</v>
      </c>
      <c r="AW274" s="445" t="e">
        <f t="shared" si="2236"/>
        <v>#REF!</v>
      </c>
      <c r="AX274" s="433"/>
      <c r="AY274" s="235"/>
      <c r="AZ274" s="451" t="e">
        <f>(AW273+AZ268)*AZ267</f>
        <v>#REF!</v>
      </c>
      <c r="BA274" s="235"/>
      <c r="BB274" s="235"/>
      <c r="BC274" s="445" t="e">
        <f t="shared" si="2237"/>
        <v>#REF!</v>
      </c>
      <c r="BD274" s="433"/>
      <c r="BE274" s="235"/>
      <c r="BF274" s="451" t="e">
        <f>(BC273+BF268)*BF267</f>
        <v>#REF!</v>
      </c>
      <c r="BI274" s="445" t="e">
        <f t="shared" si="2238"/>
        <v>#REF!</v>
      </c>
      <c r="BJ274" s="433"/>
      <c r="BK274" s="235"/>
      <c r="BL274" s="451" t="e">
        <f>(BI273+BL268)*BL267</f>
        <v>#REF!</v>
      </c>
      <c r="BO274" s="445" t="e">
        <f t="shared" si="2239"/>
        <v>#REF!</v>
      </c>
      <c r="BP274" s="433"/>
      <c r="BQ274" s="235"/>
      <c r="BR274" s="451" t="e">
        <f>(BO273+BR268)*BR267</f>
        <v>#REF!</v>
      </c>
      <c r="BU274" s="445" t="e">
        <f t="shared" si="2240"/>
        <v>#REF!</v>
      </c>
      <c r="BV274" s="433"/>
      <c r="BW274" s="235"/>
      <c r="BX274" s="451" t="e">
        <f>(BU273+BX268)*BX267</f>
        <v>#REF!</v>
      </c>
      <c r="BZ274" s="433"/>
      <c r="CA274" s="445" t="e">
        <f t="shared" si="2241"/>
        <v>#REF!</v>
      </c>
      <c r="CB274" s="433"/>
      <c r="CC274" s="235"/>
      <c r="CD274" s="451" t="e">
        <f>(CA273+CD268)*CD267</f>
        <v>#REF!</v>
      </c>
      <c r="CG274" s="445" t="e">
        <f t="shared" si="2242"/>
        <v>#REF!</v>
      </c>
      <c r="CH274" s="433"/>
      <c r="CJ274" s="451" t="e">
        <f>(CG273+CJ268)*CJ267</f>
        <v>#REF!</v>
      </c>
      <c r="CL274" s="433"/>
    </row>
    <row r="275">
      <c r="A275" s="445" t="e">
        <f>A252+A293</f>
        <v>#REF!</v>
      </c>
      <c r="B275" s="433"/>
      <c r="D275" s="451" t="e">
        <f>(A274+D268)*D267</f>
        <v>#REF!</v>
      </c>
      <c r="G275" s="445" t="e">
        <f t="shared" si="2229"/>
        <v>#REF!</v>
      </c>
      <c r="I275" s="235"/>
      <c r="J275" s="451" t="e">
        <f>(G274+J268)*J267</f>
        <v>#REF!</v>
      </c>
      <c r="K275" s="235"/>
      <c r="L275" s="235"/>
      <c r="M275" s="445" t="e">
        <f t="shared" si="2230"/>
        <v>#REF!</v>
      </c>
      <c r="N275" s="433"/>
      <c r="O275" s="235"/>
      <c r="P275" s="451" t="e">
        <f>(M274+P268)*P267</f>
        <v>#REF!</v>
      </c>
      <c r="Q275" s="235"/>
      <c r="R275" s="235"/>
      <c r="S275" s="445" t="e">
        <f t="shared" si="2231"/>
        <v>#REF!</v>
      </c>
      <c r="T275" s="433"/>
      <c r="U275" s="235"/>
      <c r="V275" s="451" t="e">
        <f>(S274+V268)*V267</f>
        <v>#REF!</v>
      </c>
      <c r="Y275" s="445" t="e">
        <f t="shared" si="2232"/>
        <v>#REF!</v>
      </c>
      <c r="Z275" s="433"/>
      <c r="AA275" s="235"/>
      <c r="AB275" s="451" t="e">
        <f>(Y274+AB268)*AB267</f>
        <v>#REF!</v>
      </c>
      <c r="AC275" s="235"/>
      <c r="AD275" s="235"/>
      <c r="AE275" s="445" t="e">
        <f t="shared" si="2233"/>
        <v>#REF!</v>
      </c>
      <c r="AF275" s="433"/>
      <c r="AG275" s="235"/>
      <c r="AH275" s="451" t="e">
        <f>(AE274+AH268)*AH267</f>
        <v>#REF!</v>
      </c>
      <c r="AK275" s="445" t="e">
        <f t="shared" si="2234"/>
        <v>#REF!</v>
      </c>
      <c r="AL275" s="433"/>
      <c r="AM275" s="235"/>
      <c r="AN275" s="451" t="e">
        <f>(AK274+AN268)*AN267</f>
        <v>#REF!</v>
      </c>
      <c r="AQ275" s="445" t="e">
        <f t="shared" si="2235"/>
        <v>#REF!</v>
      </c>
      <c r="AR275" s="433"/>
      <c r="AS275" s="235"/>
      <c r="AT275" s="451" t="e">
        <f>(AQ274+AT268)*AT267</f>
        <v>#REF!</v>
      </c>
      <c r="AW275" s="445" t="e">
        <f t="shared" si="2236"/>
        <v>#REF!</v>
      </c>
      <c r="AX275" s="433"/>
      <c r="AY275" s="235"/>
      <c r="AZ275" s="451" t="e">
        <f>(AW274+AZ268)*AZ267</f>
        <v>#REF!</v>
      </c>
      <c r="BA275" s="235"/>
      <c r="BB275" s="235"/>
      <c r="BC275" s="445" t="e">
        <f t="shared" si="2237"/>
        <v>#REF!</v>
      </c>
      <c r="BD275" s="433"/>
      <c r="BE275" s="235"/>
      <c r="BF275" s="451" t="e">
        <f>(BC274+BF268)*BF267</f>
        <v>#REF!</v>
      </c>
      <c r="BI275" s="445" t="e">
        <f t="shared" si="2238"/>
        <v>#REF!</v>
      </c>
      <c r="BJ275" s="433"/>
      <c r="BK275" s="235"/>
      <c r="BL275" s="451" t="e">
        <f>(BI274+BL268)*BL267</f>
        <v>#REF!</v>
      </c>
      <c r="BO275" s="445" t="e">
        <f t="shared" si="2239"/>
        <v>#REF!</v>
      </c>
      <c r="BP275" s="433"/>
      <c r="BQ275" s="235"/>
      <c r="BR275" s="451" t="e">
        <f>(BO274+BR268)*BR267</f>
        <v>#REF!</v>
      </c>
      <c r="BU275" s="445" t="e">
        <f t="shared" si="2240"/>
        <v>#REF!</v>
      </c>
      <c r="BV275" s="433"/>
      <c r="BW275" s="235"/>
      <c r="BX275" s="451" t="e">
        <f>(BU274+BX268)*BX267</f>
        <v>#REF!</v>
      </c>
      <c r="BZ275" s="433"/>
      <c r="CA275" s="445" t="e">
        <f t="shared" si="2241"/>
        <v>#REF!</v>
      </c>
      <c r="CB275" s="433"/>
      <c r="CC275" s="235"/>
      <c r="CD275" s="451" t="e">
        <f>(CA274+CD268)*CD267</f>
        <v>#REF!</v>
      </c>
      <c r="CG275" s="445" t="e">
        <f t="shared" si="2242"/>
        <v>#REF!</v>
      </c>
      <c r="CH275" s="433"/>
      <c r="CJ275" s="451" t="e">
        <f>(CG274+CJ268)*CJ267</f>
        <v>#REF!</v>
      </c>
      <c r="CL275" s="433"/>
    </row>
    <row r="276">
      <c r="A276" s="445" t="e">
        <f>A253+A292</f>
        <v>#REF!</v>
      </c>
      <c r="B276" s="433"/>
      <c r="D276" s="451" t="e">
        <f>(A275+D268)*D267</f>
        <v>#REF!</v>
      </c>
      <c r="G276" s="445" t="e">
        <f t="shared" si="2229"/>
        <v>#REF!</v>
      </c>
      <c r="I276" s="235"/>
      <c r="J276" s="451" t="e">
        <f>(G275+J268)*J267</f>
        <v>#REF!</v>
      </c>
      <c r="K276" s="235"/>
      <c r="L276" s="235"/>
      <c r="M276" s="445" t="e">
        <f t="shared" si="2230"/>
        <v>#REF!</v>
      </c>
      <c r="N276" s="433"/>
      <c r="O276" s="235"/>
      <c r="P276" s="451" t="e">
        <f>(M275+P268)*P267</f>
        <v>#REF!</v>
      </c>
      <c r="Q276" s="235"/>
      <c r="R276" s="235"/>
      <c r="S276" s="445" t="e">
        <f t="shared" si="2231"/>
        <v>#REF!</v>
      </c>
      <c r="T276" s="433"/>
      <c r="U276" s="235"/>
      <c r="V276" s="451" t="e">
        <f>(S275+V268)*V267</f>
        <v>#REF!</v>
      </c>
      <c r="Y276" s="445" t="e">
        <f t="shared" si="2232"/>
        <v>#REF!</v>
      </c>
      <c r="Z276" s="433"/>
      <c r="AA276" s="235"/>
      <c r="AB276" s="451" t="e">
        <f>(Y275+AB268)*AB267</f>
        <v>#REF!</v>
      </c>
      <c r="AC276" s="235"/>
      <c r="AD276" s="235"/>
      <c r="AE276" s="445" t="e">
        <f t="shared" si="2233"/>
        <v>#REF!</v>
      </c>
      <c r="AF276" s="433"/>
      <c r="AG276" s="235"/>
      <c r="AH276" s="451" t="e">
        <f>(AE275+AH268)*AH267</f>
        <v>#REF!</v>
      </c>
      <c r="AK276" s="445" t="e">
        <f t="shared" si="2234"/>
        <v>#REF!</v>
      </c>
      <c r="AL276" s="433"/>
      <c r="AM276" s="235"/>
      <c r="AN276" s="451" t="e">
        <f>(AK275+AN268)*AN267</f>
        <v>#REF!</v>
      </c>
      <c r="AQ276" s="445" t="e">
        <f t="shared" si="2235"/>
        <v>#REF!</v>
      </c>
      <c r="AR276" s="433"/>
      <c r="AS276" s="235"/>
      <c r="AT276" s="451" t="e">
        <f>(AQ275+AT268)*AT267</f>
        <v>#REF!</v>
      </c>
      <c r="AW276" s="445" t="e">
        <f t="shared" si="2236"/>
        <v>#REF!</v>
      </c>
      <c r="AX276" s="433"/>
      <c r="AY276" s="235"/>
      <c r="AZ276" s="451" t="e">
        <f>(AW275+AZ268)*AZ267</f>
        <v>#REF!</v>
      </c>
      <c r="BA276" s="235"/>
      <c r="BB276" s="235"/>
      <c r="BC276" s="445" t="e">
        <f t="shared" si="2237"/>
        <v>#REF!</v>
      </c>
      <c r="BD276" s="433"/>
      <c r="BE276" s="235"/>
      <c r="BF276" s="451" t="e">
        <f>(BC275+BF268)*BF267</f>
        <v>#REF!</v>
      </c>
      <c r="BI276" s="445" t="e">
        <f t="shared" si="2238"/>
        <v>#REF!</v>
      </c>
      <c r="BJ276" s="433"/>
      <c r="BK276" s="235"/>
      <c r="BL276" s="451" t="e">
        <f>(BI275+BL268)*BL267</f>
        <v>#REF!</v>
      </c>
      <c r="BO276" s="445" t="e">
        <f t="shared" si="2239"/>
        <v>#REF!</v>
      </c>
      <c r="BP276" s="433"/>
      <c r="BQ276" s="235"/>
      <c r="BR276" s="451" t="e">
        <f>(BO275+BR268)*BR267</f>
        <v>#REF!</v>
      </c>
      <c r="BU276" s="445" t="e">
        <f t="shared" si="2240"/>
        <v>#REF!</v>
      </c>
      <c r="BV276" s="433"/>
      <c r="BW276" s="235"/>
      <c r="BX276" s="451" t="e">
        <f>(BU275+BX268)*BX267</f>
        <v>#REF!</v>
      </c>
      <c r="BZ276" s="433"/>
      <c r="CA276" s="445" t="e">
        <f t="shared" si="2241"/>
        <v>#REF!</v>
      </c>
      <c r="CB276" s="433"/>
      <c r="CC276" s="235"/>
      <c r="CD276" s="451" t="e">
        <f>(CA275+CD268)*CD267</f>
        <v>#REF!</v>
      </c>
      <c r="CG276" s="445" t="e">
        <f t="shared" si="2242"/>
        <v>#REF!</v>
      </c>
      <c r="CH276" s="433"/>
      <c r="CJ276" s="451" t="e">
        <f>(CG275+CJ268)*CJ267</f>
        <v>#REF!</v>
      </c>
      <c r="CL276" s="433"/>
    </row>
    <row r="277">
      <c r="A277" s="445" t="e">
        <f>A254+A291</f>
        <v>#REF!</v>
      </c>
      <c r="B277" s="433"/>
      <c r="D277" s="451" t="e">
        <f>(A276+D268)*D267</f>
        <v>#REF!</v>
      </c>
      <c r="G277" s="445" t="e">
        <f t="shared" si="2229"/>
        <v>#REF!</v>
      </c>
      <c r="I277" s="235"/>
      <c r="J277" s="451" t="e">
        <f>(G276+J268)*J267</f>
        <v>#REF!</v>
      </c>
      <c r="K277" s="235"/>
      <c r="L277" s="235"/>
      <c r="M277" s="445" t="e">
        <f t="shared" si="2230"/>
        <v>#REF!</v>
      </c>
      <c r="N277" s="417"/>
      <c r="O277" s="235"/>
      <c r="P277" s="451" t="e">
        <f>(M276+P268)*P267</f>
        <v>#REF!</v>
      </c>
      <c r="Q277" s="235"/>
      <c r="R277" s="235"/>
      <c r="S277" s="445" t="e">
        <f t="shared" si="2231"/>
        <v>#REF!</v>
      </c>
      <c r="T277" s="417"/>
      <c r="U277" s="235"/>
      <c r="V277" s="451" t="e">
        <f>(S276+V268)*V267</f>
        <v>#REF!</v>
      </c>
      <c r="Y277" s="445" t="e">
        <f t="shared" si="2232"/>
        <v>#REF!</v>
      </c>
      <c r="Z277" s="417"/>
      <c r="AA277" s="235"/>
      <c r="AB277" s="451" t="e">
        <f>(Y276+AB268)*AB267</f>
        <v>#REF!</v>
      </c>
      <c r="AC277" s="235"/>
      <c r="AD277" s="235"/>
      <c r="AE277" s="445" t="e">
        <f t="shared" si="2233"/>
        <v>#REF!</v>
      </c>
      <c r="AF277" s="417"/>
      <c r="AG277" s="235"/>
      <c r="AH277" s="451" t="e">
        <f>(AE276+AH268)*AH267</f>
        <v>#REF!</v>
      </c>
      <c r="AK277" s="445" t="e">
        <f t="shared" si="2234"/>
        <v>#REF!</v>
      </c>
      <c r="AL277" s="417"/>
      <c r="AM277" s="235"/>
      <c r="AN277" s="451" t="e">
        <f>(AK276+AN268)*AN267</f>
        <v>#REF!</v>
      </c>
      <c r="AQ277" s="445" t="e">
        <f t="shared" si="2235"/>
        <v>#REF!</v>
      </c>
      <c r="AR277" s="417"/>
      <c r="AS277" s="235"/>
      <c r="AT277" s="451" t="e">
        <f>(AQ276+AT268)*AT267</f>
        <v>#REF!</v>
      </c>
      <c r="AW277" s="445" t="e">
        <f t="shared" si="2236"/>
        <v>#REF!</v>
      </c>
      <c r="AX277" s="417"/>
      <c r="AY277" s="235"/>
      <c r="AZ277" s="451" t="e">
        <f>(AW276+AZ268)*AZ267</f>
        <v>#REF!</v>
      </c>
      <c r="BA277" s="235"/>
      <c r="BB277" s="235"/>
      <c r="BC277" s="445" t="e">
        <f t="shared" si="2237"/>
        <v>#REF!</v>
      </c>
      <c r="BD277" s="417"/>
      <c r="BE277" s="235"/>
      <c r="BF277" s="451" t="e">
        <f>(BC276+BF268)*BF267</f>
        <v>#REF!</v>
      </c>
      <c r="BI277" s="445" t="e">
        <f t="shared" si="2238"/>
        <v>#REF!</v>
      </c>
      <c r="BJ277" s="417"/>
      <c r="BK277" s="235"/>
      <c r="BL277" s="451" t="e">
        <f>(BI276+BL268)*BL267</f>
        <v>#REF!</v>
      </c>
      <c r="BO277" s="445" t="e">
        <f t="shared" si="2239"/>
        <v>#REF!</v>
      </c>
      <c r="BP277" s="417"/>
      <c r="BQ277" s="235"/>
      <c r="BR277" s="451" t="e">
        <f>(BO276+BR268)*BR267</f>
        <v>#REF!</v>
      </c>
      <c r="BU277" s="445" t="e">
        <f t="shared" si="2240"/>
        <v>#REF!</v>
      </c>
      <c r="BV277" s="417"/>
      <c r="BW277" s="235"/>
      <c r="BX277" s="451" t="e">
        <f>(BU276+BX268)*BX267</f>
        <v>#REF!</v>
      </c>
      <c r="BZ277" s="433" t="e">
        <f>BW245+BX261+BX210</f>
        <v>#REF!</v>
      </c>
      <c r="CA277" s="445" t="e">
        <f t="shared" si="2241"/>
        <v>#REF!</v>
      </c>
      <c r="CB277" s="417"/>
      <c r="CC277" s="235"/>
      <c r="CD277" s="451" t="e">
        <f>(CA276+CD268)*CD267</f>
        <v>#REF!</v>
      </c>
      <c r="CG277" s="445" t="e">
        <f t="shared" si="2242"/>
        <v>#REF!</v>
      </c>
      <c r="CH277" s="417"/>
      <c r="CJ277" s="451" t="e">
        <f>(CG276+CJ268)*CJ267</f>
        <v>#REF!</v>
      </c>
      <c r="CL277" s="433" t="e">
        <f>CI245+CJ261+CJ210</f>
        <v>#REF!</v>
      </c>
    </row>
    <row r="278">
      <c r="A278" s="445" t="e">
        <f>A255+A290</f>
        <v>#REF!</v>
      </c>
      <c r="B278" s="433"/>
      <c r="D278" s="451" t="e">
        <f>(A277+D268)*D267</f>
        <v>#REF!</v>
      </c>
      <c r="F278" s="417"/>
      <c r="G278" s="445" t="e">
        <f t="shared" si="2229"/>
        <v>#REF!</v>
      </c>
      <c r="I278" s="235"/>
      <c r="J278" s="451" t="e">
        <f>(G277+J268)*J267</f>
        <v>#REF!</v>
      </c>
      <c r="K278" s="235"/>
      <c r="L278" s="417"/>
      <c r="M278" s="445" t="e">
        <f t="shared" si="2230"/>
        <v>#REF!</v>
      </c>
      <c r="N278" s="417"/>
      <c r="O278" s="235"/>
      <c r="P278" s="451" t="e">
        <f>(M277+P268)*P267</f>
        <v>#REF!</v>
      </c>
      <c r="Q278" s="235"/>
      <c r="R278" s="417"/>
      <c r="S278" s="445" t="e">
        <f t="shared" si="2231"/>
        <v>#REF!</v>
      </c>
      <c r="T278" s="417"/>
      <c r="U278" s="235"/>
      <c r="V278" s="451" t="e">
        <f>(S277+V268)*V267</f>
        <v>#REF!</v>
      </c>
      <c r="X278" s="417"/>
      <c r="Y278" s="445" t="e">
        <f t="shared" si="2232"/>
        <v>#REF!</v>
      </c>
      <c r="Z278" s="417"/>
      <c r="AA278" s="235"/>
      <c r="AB278" s="451" t="e">
        <f>(Y277+AB268)*AB267</f>
        <v>#REF!</v>
      </c>
      <c r="AC278" s="235"/>
      <c r="AD278" s="417"/>
      <c r="AE278" s="445" t="e">
        <f t="shared" si="2233"/>
        <v>#REF!</v>
      </c>
      <c r="AF278" s="417"/>
      <c r="AG278" s="235"/>
      <c r="AH278" s="451" t="e">
        <f>(AE277+AH268)*AH267</f>
        <v>#REF!</v>
      </c>
      <c r="AJ278" s="417"/>
      <c r="AK278" s="445" t="e">
        <f t="shared" si="2234"/>
        <v>#REF!</v>
      </c>
      <c r="AL278" s="417"/>
      <c r="AM278" s="235"/>
      <c r="AN278" s="451" t="e">
        <f>(AK277+AN268)*AN267</f>
        <v>#REF!</v>
      </c>
      <c r="AP278" s="417"/>
      <c r="AQ278" s="445" t="e">
        <f t="shared" si="2235"/>
        <v>#REF!</v>
      </c>
      <c r="AR278" s="417"/>
      <c r="AS278" s="235"/>
      <c r="AT278" s="451" t="e">
        <f>(AQ277+AT268)*AT267</f>
        <v>#REF!</v>
      </c>
      <c r="AV278" s="417"/>
      <c r="AW278" s="445" t="e">
        <f t="shared" si="2236"/>
        <v>#REF!</v>
      </c>
      <c r="AX278" s="417"/>
      <c r="AY278" s="235"/>
      <c r="AZ278" s="451" t="e">
        <f>(AW277+AZ268)*AZ267</f>
        <v>#REF!</v>
      </c>
      <c r="BA278" s="235"/>
      <c r="BB278" s="417"/>
      <c r="BC278" s="445" t="e">
        <f t="shared" si="2237"/>
        <v>#REF!</v>
      </c>
      <c r="BD278" s="417"/>
      <c r="BE278" s="235"/>
      <c r="BF278" s="451" t="e">
        <f>(BC277+BF268)*BF267</f>
        <v>#REF!</v>
      </c>
      <c r="BH278" s="417"/>
      <c r="BI278" s="445" t="e">
        <f t="shared" si="2238"/>
        <v>#REF!</v>
      </c>
      <c r="BJ278" s="417"/>
      <c r="BK278" s="235"/>
      <c r="BL278" s="451" t="e">
        <f>(BI277+BL268)*BL267</f>
        <v>#REF!</v>
      </c>
      <c r="BN278" s="417"/>
      <c r="BO278" s="445" t="e">
        <f t="shared" si="2239"/>
        <v>#REF!</v>
      </c>
      <c r="BP278" s="417"/>
      <c r="BQ278" s="235"/>
      <c r="BR278" s="451" t="e">
        <f>(BO277+BR268)*BR267</f>
        <v>#REF!</v>
      </c>
      <c r="BT278" s="417"/>
      <c r="BU278" s="445" t="e">
        <f t="shared" si="2240"/>
        <v>#REF!</v>
      </c>
      <c r="BV278" s="417"/>
      <c r="BW278" s="235"/>
      <c r="BX278" s="451" t="e">
        <f>(BU277+BX268)*BX267</f>
        <v>#REF!</v>
      </c>
      <c r="BZ278" s="433"/>
      <c r="CA278" s="445" t="e">
        <f t="shared" si="2241"/>
        <v>#REF!</v>
      </c>
      <c r="CB278" s="417"/>
      <c r="CC278" s="235"/>
      <c r="CD278" s="451" t="e">
        <f>(CA277+CD268)*CD267</f>
        <v>#REF!</v>
      </c>
      <c r="CF278" s="417"/>
      <c r="CG278" s="445" t="e">
        <f t="shared" si="2242"/>
        <v>#REF!</v>
      </c>
      <c r="CH278" s="417"/>
      <c r="CJ278" s="451" t="e">
        <f>(CG277+CJ268)*CJ267</f>
        <v>#REF!</v>
      </c>
      <c r="CL278" s="433"/>
    </row>
    <row r="279">
      <c r="A279" s="445" t="e">
        <f>A256+A289</f>
        <v>#REF!</v>
      </c>
      <c r="B279" s="433"/>
      <c r="D279" s="451" t="e">
        <f>(A278+D268)*D267</f>
        <v>#REF!</v>
      </c>
      <c r="F279" s="417"/>
      <c r="G279" s="445" t="e">
        <f t="shared" si="2229"/>
        <v>#REF!</v>
      </c>
      <c r="I279" s="235"/>
      <c r="J279" s="451" t="e">
        <f>(G278+J268)*J267</f>
        <v>#REF!</v>
      </c>
      <c r="K279" s="235"/>
      <c r="L279" s="417"/>
      <c r="M279" s="445" t="e">
        <f t="shared" si="2230"/>
        <v>#REF!</v>
      </c>
      <c r="N279" s="417"/>
      <c r="O279" s="235"/>
      <c r="P279" s="451" t="e">
        <f>(M278+P268)*P267</f>
        <v>#REF!</v>
      </c>
      <c r="Q279" s="235"/>
      <c r="R279" s="417"/>
      <c r="S279" s="445" t="e">
        <f t="shared" si="2231"/>
        <v>#REF!</v>
      </c>
      <c r="T279" s="433"/>
      <c r="U279" s="235"/>
      <c r="V279" s="451" t="e">
        <f>(S278+V268)*V267</f>
        <v>#REF!</v>
      </c>
      <c r="X279" s="417"/>
      <c r="Y279" s="445" t="e">
        <f t="shared" si="2232"/>
        <v>#REF!</v>
      </c>
      <c r="Z279" s="433"/>
      <c r="AA279" s="235"/>
      <c r="AB279" s="451" t="e">
        <f>(Y278+AB268)*AB267</f>
        <v>#REF!</v>
      </c>
      <c r="AC279" s="235"/>
      <c r="AD279" s="417"/>
      <c r="AE279" s="445" t="e">
        <f t="shared" si="2233"/>
        <v>#REF!</v>
      </c>
      <c r="AF279" s="433"/>
      <c r="AG279" s="235"/>
      <c r="AH279" s="451" t="e">
        <f>(AE278+AH268)*AH267</f>
        <v>#REF!</v>
      </c>
      <c r="AJ279" s="417"/>
      <c r="AK279" s="445" t="e">
        <f t="shared" si="2234"/>
        <v>#REF!</v>
      </c>
      <c r="AL279" s="433"/>
      <c r="AM279" s="235"/>
      <c r="AN279" s="451" t="e">
        <f>(AK278+AN268)*AN267</f>
        <v>#REF!</v>
      </c>
      <c r="AP279" s="417"/>
      <c r="AQ279" s="445" t="e">
        <f t="shared" si="2235"/>
        <v>#REF!</v>
      </c>
      <c r="AR279" s="433"/>
      <c r="AS279" s="235"/>
      <c r="AT279" s="451" t="e">
        <f>(AQ278+AT268)*AT267</f>
        <v>#REF!</v>
      </c>
      <c r="AV279" s="417"/>
      <c r="AW279" s="445" t="e">
        <f t="shared" si="2236"/>
        <v>#REF!</v>
      </c>
      <c r="AX279" s="433"/>
      <c r="AY279" s="235"/>
      <c r="AZ279" s="451" t="e">
        <f>(AW278+AZ268)*AZ267</f>
        <v>#REF!</v>
      </c>
      <c r="BA279" s="235"/>
      <c r="BB279" s="417"/>
      <c r="BC279" s="445" t="e">
        <f t="shared" si="2237"/>
        <v>#REF!</v>
      </c>
      <c r="BD279" s="433"/>
      <c r="BE279" s="235"/>
      <c r="BF279" s="451" t="e">
        <f>(BC278+BF268)*BF267</f>
        <v>#REF!</v>
      </c>
      <c r="BH279" s="417"/>
      <c r="BI279" s="445" t="e">
        <f t="shared" si="2238"/>
        <v>#REF!</v>
      </c>
      <c r="BJ279" s="433"/>
      <c r="BK279" s="235"/>
      <c r="BL279" s="451" t="e">
        <f>(BI278+BL268)*BL267</f>
        <v>#REF!</v>
      </c>
      <c r="BN279" s="417"/>
      <c r="BO279" s="445" t="e">
        <f t="shared" si="2239"/>
        <v>#REF!</v>
      </c>
      <c r="BP279" s="433"/>
      <c r="BQ279" s="235"/>
      <c r="BR279" s="451" t="e">
        <f>(BO278+BR268)*BR267</f>
        <v>#REF!</v>
      </c>
      <c r="BT279" s="417"/>
      <c r="BU279" s="445" t="e">
        <f t="shared" si="2240"/>
        <v>#REF!</v>
      </c>
      <c r="BV279" s="433"/>
      <c r="BW279" s="235"/>
      <c r="BX279" s="451" t="e">
        <f>(BU278+BX268)*BX267</f>
        <v>#REF!</v>
      </c>
      <c r="BZ279" s="433"/>
      <c r="CA279" s="445" t="e">
        <f t="shared" si="2241"/>
        <v>#REF!</v>
      </c>
      <c r="CB279" s="433"/>
      <c r="CC279" s="235"/>
      <c r="CD279" s="451" t="e">
        <f>(CA278+CD268)*CD267</f>
        <v>#REF!</v>
      </c>
      <c r="CF279" s="417"/>
      <c r="CG279" s="445" t="e">
        <f t="shared" si="2242"/>
        <v>#REF!</v>
      </c>
      <c r="CH279" s="433"/>
      <c r="CJ279" s="451" t="e">
        <f>(CG278+CJ268)*CJ267</f>
        <v>#REF!</v>
      </c>
      <c r="CL279" s="433"/>
    </row>
    <row r="280">
      <c r="A280" s="445" t="e">
        <f>A257+A288</f>
        <v>#REF!</v>
      </c>
      <c r="B280" s="433"/>
      <c r="D280" s="451" t="e">
        <f>(A279+D268)*D267</f>
        <v>#REF!</v>
      </c>
      <c r="F280" s="417"/>
      <c r="G280" s="445" t="e">
        <f t="shared" si="2229"/>
        <v>#REF!</v>
      </c>
      <c r="I280" s="235"/>
      <c r="J280" s="451" t="e">
        <f>(G279+J268)*J267</f>
        <v>#REF!</v>
      </c>
      <c r="K280" s="235"/>
      <c r="L280" s="417"/>
      <c r="M280" s="445" t="e">
        <f t="shared" si="2230"/>
        <v>#REF!</v>
      </c>
      <c r="N280" s="417"/>
      <c r="O280" s="235"/>
      <c r="P280" s="451" t="e">
        <f>(M279+P268)*P267</f>
        <v>#REF!</v>
      </c>
      <c r="Q280" s="235"/>
      <c r="R280" s="417"/>
      <c r="S280" s="445" t="e">
        <f t="shared" si="2231"/>
        <v>#REF!</v>
      </c>
      <c r="T280" s="433"/>
      <c r="U280" s="235"/>
      <c r="V280" s="451" t="e">
        <f>(S279+V268)*V267</f>
        <v>#REF!</v>
      </c>
      <c r="X280" s="417"/>
      <c r="Y280" s="445" t="e">
        <f t="shared" si="2232"/>
        <v>#REF!</v>
      </c>
      <c r="Z280" s="433"/>
      <c r="AA280" s="235"/>
      <c r="AB280" s="451" t="e">
        <f>(Y279+AB268)*AB267</f>
        <v>#REF!</v>
      </c>
      <c r="AC280" s="235"/>
      <c r="AD280" s="417"/>
      <c r="AE280" s="445" t="e">
        <f t="shared" si="2233"/>
        <v>#REF!</v>
      </c>
      <c r="AF280" s="433"/>
      <c r="AG280" s="235"/>
      <c r="AH280" s="451" t="e">
        <f>(AE279+AH268)*AH267</f>
        <v>#REF!</v>
      </c>
      <c r="AJ280" s="417"/>
      <c r="AK280" s="445" t="e">
        <f t="shared" si="2234"/>
        <v>#REF!</v>
      </c>
      <c r="AL280" s="433"/>
      <c r="AM280" s="235"/>
      <c r="AN280" s="451" t="e">
        <f>(AK279+AN268)*AN267</f>
        <v>#REF!</v>
      </c>
      <c r="AP280" s="417"/>
      <c r="AQ280" s="445" t="e">
        <f t="shared" si="2235"/>
        <v>#REF!</v>
      </c>
      <c r="AR280" s="433"/>
      <c r="AS280" s="235"/>
      <c r="AT280" s="451" t="e">
        <f>(AQ279+AT268)*AT267</f>
        <v>#REF!</v>
      </c>
      <c r="AV280" s="417"/>
      <c r="AW280" s="445" t="e">
        <f t="shared" si="2236"/>
        <v>#REF!</v>
      </c>
      <c r="AX280" s="433"/>
      <c r="AY280" s="235"/>
      <c r="AZ280" s="451" t="e">
        <f>(AW279+AZ268)*AZ267</f>
        <v>#REF!</v>
      </c>
      <c r="BA280" s="235"/>
      <c r="BB280" s="417"/>
      <c r="BC280" s="445" t="e">
        <f t="shared" si="2237"/>
        <v>#REF!</v>
      </c>
      <c r="BD280" s="433"/>
      <c r="BE280" s="235"/>
      <c r="BF280" s="451" t="e">
        <f>(BC279+BF268)*BF267</f>
        <v>#REF!</v>
      </c>
      <c r="BH280" s="417"/>
      <c r="BI280" s="445" t="e">
        <f t="shared" si="2238"/>
        <v>#REF!</v>
      </c>
      <c r="BJ280" s="433"/>
      <c r="BK280" s="235"/>
      <c r="BL280" s="451" t="e">
        <f>(BI279+BL268)*BL267</f>
        <v>#REF!</v>
      </c>
      <c r="BN280" s="417"/>
      <c r="BO280" s="445" t="e">
        <f t="shared" si="2239"/>
        <v>#REF!</v>
      </c>
      <c r="BP280" s="433"/>
      <c r="BQ280" s="235"/>
      <c r="BR280" s="451" t="e">
        <f>(BO279+BR268)*BR267</f>
        <v>#REF!</v>
      </c>
      <c r="BT280" s="417"/>
      <c r="BU280" s="445" t="e">
        <f t="shared" si="2240"/>
        <v>#REF!</v>
      </c>
      <c r="BV280" s="433"/>
      <c r="BW280" s="235"/>
      <c r="BX280" s="451" t="e">
        <f>(BU279+BX268)*BX267</f>
        <v>#REF!</v>
      </c>
      <c r="BZ280" s="433"/>
      <c r="CA280" s="445" t="e">
        <f t="shared" si="2241"/>
        <v>#REF!</v>
      </c>
      <c r="CB280" s="433"/>
      <c r="CC280" s="235"/>
      <c r="CD280" s="451" t="e">
        <f>(CA279+CD268)*CD267</f>
        <v>#REF!</v>
      </c>
      <c r="CF280" s="417"/>
      <c r="CG280" s="445" t="e">
        <f t="shared" si="2242"/>
        <v>#REF!</v>
      </c>
      <c r="CH280" s="433"/>
      <c r="CJ280" s="451" t="e">
        <f>(CG279+CJ268)*CJ267</f>
        <v>#REF!</v>
      </c>
      <c r="CL280" s="433"/>
    </row>
    <row r="281">
      <c r="A281" s="445" t="e">
        <f>A258+A287</f>
        <v>#REF!</v>
      </c>
      <c r="B281" s="433"/>
      <c r="D281" s="451" t="e">
        <f>(A280+D268)*D267</f>
        <v>#REF!</v>
      </c>
      <c r="F281" s="417"/>
      <c r="G281" s="445" t="e">
        <f t="shared" si="2229"/>
        <v>#REF!</v>
      </c>
      <c r="H281" s="417"/>
      <c r="I281" s="235"/>
      <c r="J281" s="451" t="e">
        <f>(G280+J268)*J267</f>
        <v>#REF!</v>
      </c>
      <c r="K281" s="235"/>
      <c r="L281" s="417"/>
      <c r="M281" s="445" t="e">
        <f t="shared" si="2230"/>
        <v>#REF!</v>
      </c>
      <c r="N281" s="417"/>
      <c r="O281" s="235"/>
      <c r="P281" s="451" t="e">
        <f>(M280+P268)*P267</f>
        <v>#REF!</v>
      </c>
      <c r="Q281" s="235"/>
      <c r="R281" s="417"/>
      <c r="S281" s="445" t="e">
        <f t="shared" si="2231"/>
        <v>#REF!</v>
      </c>
      <c r="T281" s="433"/>
      <c r="U281" s="235"/>
      <c r="V281" s="451" t="e">
        <f>(S280+V268)*V267</f>
        <v>#REF!</v>
      </c>
      <c r="X281" s="417"/>
      <c r="Y281" s="445" t="e">
        <f t="shared" si="2232"/>
        <v>#REF!</v>
      </c>
      <c r="Z281" s="433"/>
      <c r="AA281" s="235"/>
      <c r="AB281" s="451" t="e">
        <f>(Y280+AB268)*AB267</f>
        <v>#REF!</v>
      </c>
      <c r="AC281" s="235"/>
      <c r="AD281" s="417"/>
      <c r="AE281" s="445" t="e">
        <f t="shared" si="2233"/>
        <v>#REF!</v>
      </c>
      <c r="AF281" s="433"/>
      <c r="AG281" s="235"/>
      <c r="AH281" s="451" t="e">
        <f>(AE280+AH268)*AH267</f>
        <v>#REF!</v>
      </c>
      <c r="AJ281" s="417"/>
      <c r="AK281" s="445" t="e">
        <f t="shared" si="2234"/>
        <v>#REF!</v>
      </c>
      <c r="AL281" s="433"/>
      <c r="AM281" s="235"/>
      <c r="AN281" s="451" t="e">
        <f>(AK280+AN268)*AN267</f>
        <v>#REF!</v>
      </c>
      <c r="AP281" s="417"/>
      <c r="AQ281" s="445" t="e">
        <f t="shared" si="2235"/>
        <v>#REF!</v>
      </c>
      <c r="AR281" s="433"/>
      <c r="AS281" s="235"/>
      <c r="AT281" s="451" t="e">
        <f>(AQ280+AT268)*AT267</f>
        <v>#REF!</v>
      </c>
      <c r="AV281" s="417"/>
      <c r="AW281" s="445" t="e">
        <f t="shared" si="2236"/>
        <v>#REF!</v>
      </c>
      <c r="AX281" s="433"/>
      <c r="AY281" s="235"/>
      <c r="AZ281" s="451" t="e">
        <f>(AW280+AZ268)*AZ267</f>
        <v>#REF!</v>
      </c>
      <c r="BA281" s="235"/>
      <c r="BB281" s="417"/>
      <c r="BC281" s="445" t="e">
        <f t="shared" si="2237"/>
        <v>#REF!</v>
      </c>
      <c r="BD281" s="433"/>
      <c r="BE281" s="235"/>
      <c r="BF281" s="451" t="e">
        <f>(BC280+BF268)*BF267</f>
        <v>#REF!</v>
      </c>
      <c r="BH281" s="417"/>
      <c r="BI281" s="445" t="e">
        <f t="shared" si="2238"/>
        <v>#REF!</v>
      </c>
      <c r="BJ281" s="433"/>
      <c r="BK281" s="235"/>
      <c r="BL281" s="451" t="e">
        <f>(BI280+BL268)*BL267</f>
        <v>#REF!</v>
      </c>
      <c r="BN281" s="417"/>
      <c r="BO281" s="445" t="e">
        <f t="shared" si="2239"/>
        <v>#REF!</v>
      </c>
      <c r="BP281" s="433"/>
      <c r="BQ281" s="235"/>
      <c r="BR281" s="451" t="e">
        <f>(BO280+BR268)*BR267</f>
        <v>#REF!</v>
      </c>
      <c r="BT281" s="417"/>
      <c r="BU281" s="445" t="e">
        <f t="shared" si="2240"/>
        <v>#REF!</v>
      </c>
      <c r="BV281" s="433"/>
      <c r="BW281" s="235"/>
      <c r="BX281" s="451" t="e">
        <f>(BU280+BX268)*BX267</f>
        <v>#REF!</v>
      </c>
      <c r="BZ281" s="433"/>
      <c r="CA281" s="445" t="e">
        <f t="shared" si="2241"/>
        <v>#REF!</v>
      </c>
      <c r="CB281" s="433"/>
      <c r="CC281" s="235"/>
      <c r="CD281" s="451" t="e">
        <f>(CA280+CD268)*CD267</f>
        <v>#REF!</v>
      </c>
      <c r="CF281" s="417"/>
      <c r="CG281" s="445" t="e">
        <f t="shared" si="2242"/>
        <v>#REF!</v>
      </c>
      <c r="CH281" s="433"/>
      <c r="CJ281" s="451" t="e">
        <f>(CG280+CJ268)*CJ267</f>
        <v>#REF!</v>
      </c>
      <c r="CL281" s="433"/>
    </row>
    <row r="282">
      <c r="A282" s="445">
        <f>-AB360</f>
        <v>0</v>
      </c>
      <c r="B282" s="433"/>
      <c r="D282" s="451" t="e">
        <f>(A281+D268)*D267</f>
        <v>#REF!</v>
      </c>
      <c r="F282" s="417"/>
      <c r="G282" s="445">
        <f t="shared" si="2229"/>
        <v>0</v>
      </c>
      <c r="H282" s="417"/>
      <c r="I282" s="235"/>
      <c r="J282" s="451" t="e">
        <f>(G281+J268)*J267</f>
        <v>#REF!</v>
      </c>
      <c r="K282" s="235"/>
      <c r="L282" s="417"/>
      <c r="M282" s="445">
        <f t="shared" si="2230"/>
        <v>0</v>
      </c>
      <c r="N282" s="417"/>
      <c r="O282" s="235"/>
      <c r="P282" s="451" t="e">
        <f>(M281+P268)*P267</f>
        <v>#REF!</v>
      </c>
      <c r="Q282" s="235"/>
      <c r="R282" s="417"/>
      <c r="S282" s="445">
        <f t="shared" si="2231"/>
        <v>0</v>
      </c>
      <c r="T282" s="433"/>
      <c r="U282" s="235"/>
      <c r="V282" s="451" t="e">
        <f>(S281+V268)*V267</f>
        <v>#REF!</v>
      </c>
      <c r="X282" s="417"/>
      <c r="Y282" s="445">
        <f t="shared" si="2232"/>
        <v>0</v>
      </c>
      <c r="Z282" s="433"/>
      <c r="AA282" s="235"/>
      <c r="AB282" s="451" t="e">
        <f>(Y281+AB268)*AB267</f>
        <v>#REF!</v>
      </c>
      <c r="AC282" s="235"/>
      <c r="AD282" s="417"/>
      <c r="AE282" s="445">
        <f t="shared" si="2233"/>
        <v>0</v>
      </c>
      <c r="AF282" s="433"/>
      <c r="AG282" s="235"/>
      <c r="AH282" s="451" t="e">
        <f>(AE281+AH268)*AH267</f>
        <v>#REF!</v>
      </c>
      <c r="AJ282" s="417"/>
      <c r="AK282" s="445">
        <f t="shared" si="2234"/>
        <v>0</v>
      </c>
      <c r="AL282" s="433"/>
      <c r="AM282" s="235"/>
      <c r="AN282" s="451" t="e">
        <f>(AK281+AN268)*AN267</f>
        <v>#REF!</v>
      </c>
      <c r="AP282" s="417"/>
      <c r="AQ282" s="445">
        <f t="shared" si="2235"/>
        <v>0</v>
      </c>
      <c r="AR282" s="433"/>
      <c r="AS282" s="235"/>
      <c r="AT282" s="451" t="e">
        <f>(AQ281+AT268)*AT267</f>
        <v>#REF!</v>
      </c>
      <c r="AV282" s="417"/>
      <c r="AW282" s="445">
        <f t="shared" si="2236"/>
        <v>0</v>
      </c>
      <c r="AX282" s="433"/>
      <c r="AY282" s="235"/>
      <c r="AZ282" s="451" t="e">
        <f>(AW281+AZ268)*AZ267</f>
        <v>#REF!</v>
      </c>
      <c r="BA282" s="235"/>
      <c r="BB282" s="417"/>
      <c r="BC282" s="445">
        <f t="shared" si="2237"/>
        <v>0</v>
      </c>
      <c r="BD282" s="433"/>
      <c r="BE282" s="235"/>
      <c r="BF282" s="451" t="e">
        <f>(BC281+BF268)*BF267</f>
        <v>#REF!</v>
      </c>
      <c r="BH282" s="417"/>
      <c r="BI282" s="445">
        <f t="shared" si="2238"/>
        <v>0</v>
      </c>
      <c r="BJ282" s="433"/>
      <c r="BK282" s="235"/>
      <c r="BL282" s="451" t="e">
        <f>(BI281+BL268)*BL267</f>
        <v>#REF!</v>
      </c>
      <c r="BN282" s="417"/>
      <c r="BO282" s="445">
        <f t="shared" si="2239"/>
        <v>0</v>
      </c>
      <c r="BP282" s="433"/>
      <c r="BQ282" s="235"/>
      <c r="BR282" s="451" t="e">
        <f>(BO281+BR268)*BR267</f>
        <v>#REF!</v>
      </c>
      <c r="BT282" s="417"/>
      <c r="BU282" s="445">
        <f t="shared" si="2240"/>
        <v>0</v>
      </c>
      <c r="BV282" s="433"/>
      <c r="BW282" s="235"/>
      <c r="BX282" s="451" t="e">
        <f>(BU281+BX268)*BX267</f>
        <v>#REF!</v>
      </c>
      <c r="BZ282" s="433"/>
      <c r="CA282" s="445">
        <f t="shared" si="2241"/>
        <v>0</v>
      </c>
      <c r="CB282" s="433"/>
      <c r="CC282" s="235"/>
      <c r="CD282" s="451" t="e">
        <f>(CA281+CD268)*CD267</f>
        <v>#REF!</v>
      </c>
      <c r="CF282" s="417"/>
      <c r="CG282" s="445">
        <f t="shared" si="2242"/>
        <v>0</v>
      </c>
      <c r="CH282" s="433"/>
      <c r="CJ282" s="451" t="e">
        <f>(CG281+CJ268)*CJ267</f>
        <v>#REF!</v>
      </c>
      <c r="CL282" s="433"/>
    </row>
    <row r="283" ht="16.199999999999999">
      <c r="A283" s="445" t="e">
        <f>A260+A285</f>
        <v>#REF!</v>
      </c>
      <c r="B283" s="433"/>
      <c r="D283" s="452" t="e">
        <f>(A282+D268)*D267</f>
        <v>#REF!</v>
      </c>
      <c r="F283" s="417"/>
      <c r="G283" s="445" t="e">
        <f t="shared" si="2229"/>
        <v>#REF!</v>
      </c>
      <c r="H283" s="417"/>
      <c r="I283" s="235"/>
      <c r="J283" s="452" t="e">
        <f>(G282+J268)*J267</f>
        <v>#REF!</v>
      </c>
      <c r="K283" s="235"/>
      <c r="L283" s="417"/>
      <c r="M283" s="445" t="e">
        <f t="shared" si="2230"/>
        <v>#REF!</v>
      </c>
      <c r="N283" s="417"/>
      <c r="O283" s="235"/>
      <c r="P283" s="452" t="e">
        <f>(M282+P268)*P267</f>
        <v>#REF!</v>
      </c>
      <c r="Q283" s="235"/>
      <c r="R283" s="417"/>
      <c r="S283" s="445" t="e">
        <f t="shared" si="2231"/>
        <v>#REF!</v>
      </c>
      <c r="T283" s="433"/>
      <c r="U283" s="235"/>
      <c r="V283" s="452" t="e">
        <f>(S282+V268)*V267</f>
        <v>#REF!</v>
      </c>
      <c r="X283" s="417"/>
      <c r="Y283" s="445" t="e">
        <f t="shared" si="2232"/>
        <v>#REF!</v>
      </c>
      <c r="Z283" s="433"/>
      <c r="AA283" s="235"/>
      <c r="AB283" s="452" t="e">
        <f>(Y282+AB268)*AB267</f>
        <v>#REF!</v>
      </c>
      <c r="AC283" s="235"/>
      <c r="AD283" s="417"/>
      <c r="AE283" s="445" t="e">
        <f t="shared" si="2233"/>
        <v>#REF!</v>
      </c>
      <c r="AF283" s="433"/>
      <c r="AG283" s="235"/>
      <c r="AH283" s="452" t="e">
        <f>(AE282+AH268)*AH267</f>
        <v>#REF!</v>
      </c>
      <c r="AJ283" s="417"/>
      <c r="AK283" s="445" t="e">
        <f t="shared" si="2234"/>
        <v>#REF!</v>
      </c>
      <c r="AL283" s="433"/>
      <c r="AM283" s="235"/>
      <c r="AN283" s="452" t="e">
        <f>(AK282+AN268)*AN267</f>
        <v>#REF!</v>
      </c>
      <c r="AP283" s="417"/>
      <c r="AQ283" s="445" t="e">
        <f t="shared" si="2235"/>
        <v>#REF!</v>
      </c>
      <c r="AR283" s="433"/>
      <c r="AS283" s="235"/>
      <c r="AT283" s="452" t="e">
        <f>(AQ282+AT268)*AT267</f>
        <v>#REF!</v>
      </c>
      <c r="AV283" s="417"/>
      <c r="AW283" s="445" t="e">
        <f t="shared" si="2236"/>
        <v>#REF!</v>
      </c>
      <c r="AX283" s="433"/>
      <c r="AY283" s="235"/>
      <c r="AZ283" s="452" t="e">
        <f>(AW282+AZ268)*AZ267</f>
        <v>#REF!</v>
      </c>
      <c r="BA283" s="235"/>
      <c r="BB283" s="417"/>
      <c r="BC283" s="445" t="e">
        <f t="shared" si="2237"/>
        <v>#REF!</v>
      </c>
      <c r="BD283" s="433"/>
      <c r="BE283" s="235"/>
      <c r="BF283" s="452" t="e">
        <f>(BC282+BF268)*BF267</f>
        <v>#REF!</v>
      </c>
      <c r="BH283" s="417"/>
      <c r="BI283" s="445" t="e">
        <f t="shared" si="2238"/>
        <v>#REF!</v>
      </c>
      <c r="BJ283" s="433"/>
      <c r="BK283" s="235"/>
      <c r="BL283" s="452" t="e">
        <f>(BI282+BL268)*BL267</f>
        <v>#REF!</v>
      </c>
      <c r="BN283" s="417"/>
      <c r="BO283" s="445" t="e">
        <f t="shared" si="2239"/>
        <v>#REF!</v>
      </c>
      <c r="BP283" s="433"/>
      <c r="BQ283" s="235"/>
      <c r="BR283" s="452" t="e">
        <f>(BO282+BR268)*BR267</f>
        <v>#REF!</v>
      </c>
      <c r="BT283" s="417"/>
      <c r="BU283" s="445" t="e">
        <f t="shared" si="2240"/>
        <v>#REF!</v>
      </c>
      <c r="BV283" s="433"/>
      <c r="BW283" s="235"/>
      <c r="BX283" s="452" t="e">
        <f>(BU282+BX268)*BX267</f>
        <v>#REF!</v>
      </c>
      <c r="BZ283" s="433"/>
      <c r="CA283" s="445" t="e">
        <f t="shared" si="2241"/>
        <v>#REF!</v>
      </c>
      <c r="CB283" s="433"/>
      <c r="CC283" s="235"/>
      <c r="CD283" s="452" t="e">
        <f>(CA282+CD268)*CD267</f>
        <v>#REF!</v>
      </c>
      <c r="CF283" s="417"/>
      <c r="CG283" s="445" t="e">
        <f t="shared" si="2242"/>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2243">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2243"/>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2243"/>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2243"/>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2243"/>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2243"/>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2243"/>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2243"/>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2243"/>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2243"/>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2243"/>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2243"/>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2243"/>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2243"/>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2243"/>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800000000000001">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idden="1">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2230"/>
        <v>17815</v>
      </c>
      <c r="N303" s="433"/>
      <c r="O303" s="540"/>
      <c r="P303" s="541"/>
      <c r="Q303" s="542"/>
      <c r="R303" s="543" t="s">
        <v>823</v>
      </c>
      <c r="S303" s="417">
        <f t="shared" si="2231"/>
        <v>17815</v>
      </c>
      <c r="U303" s="540"/>
      <c r="V303" s="541"/>
      <c r="W303" s="542"/>
      <c r="X303" s="543" t="s">
        <v>823</v>
      </c>
      <c r="Y303" s="417">
        <f t="shared" si="2232"/>
        <v>17815</v>
      </c>
      <c r="Z303" s="417"/>
      <c r="AA303" s="540"/>
      <c r="AB303" s="541"/>
      <c r="AC303" s="542"/>
      <c r="AD303" s="543" t="s">
        <v>823</v>
      </c>
      <c r="AE303" s="417">
        <f t="shared" si="2233"/>
        <v>17815</v>
      </c>
      <c r="AG303" s="540"/>
      <c r="AH303" s="541"/>
      <c r="AI303" s="542"/>
      <c r="AJ303" s="543" t="s">
        <v>823</v>
      </c>
      <c r="AK303" s="417">
        <f t="shared" si="2234"/>
        <v>17815</v>
      </c>
      <c r="AL303" s="417"/>
      <c r="AM303" s="540"/>
      <c r="AN303" s="541"/>
      <c r="AO303" s="542"/>
      <c r="AP303" s="543" t="s">
        <v>823</v>
      </c>
      <c r="AQ303" s="417">
        <f t="shared" si="2235"/>
        <v>17815</v>
      </c>
      <c r="AR303" s="417"/>
      <c r="AS303" s="540"/>
      <c r="AT303" s="541"/>
      <c r="AU303" s="542"/>
      <c r="AV303" s="543" t="s">
        <v>823</v>
      </c>
      <c r="AW303" s="417">
        <f t="shared" si="2236"/>
        <v>17815</v>
      </c>
      <c r="AX303" s="417"/>
      <c r="AY303" s="540"/>
      <c r="AZ303" s="541"/>
      <c r="BA303" s="542"/>
      <c r="BB303" s="543" t="s">
        <v>823</v>
      </c>
      <c r="BC303" s="417">
        <f t="shared" si="2237"/>
        <v>17815</v>
      </c>
      <c r="BE303" s="540"/>
      <c r="BF303" s="541"/>
      <c r="BG303" s="542"/>
      <c r="BH303" s="543" t="s">
        <v>823</v>
      </c>
      <c r="BI303" s="417">
        <f t="shared" si="2238"/>
        <v>17815</v>
      </c>
      <c r="BJ303" s="417"/>
      <c r="BK303" s="540"/>
      <c r="BL303" s="541"/>
      <c r="BM303" s="542"/>
      <c r="BN303" s="543" t="s">
        <v>823</v>
      </c>
      <c r="BO303" s="417">
        <f t="shared" si="2239"/>
        <v>17815</v>
      </c>
      <c r="BP303" s="417"/>
      <c r="BQ303" s="540"/>
      <c r="BR303" s="541"/>
      <c r="BS303" s="542"/>
      <c r="BT303" s="543" t="s">
        <v>823</v>
      </c>
      <c r="BU303" s="417">
        <f t="shared" si="2240"/>
        <v>17815</v>
      </c>
      <c r="BV303" s="417"/>
      <c r="BW303" s="540"/>
      <c r="BX303" s="541"/>
      <c r="BY303" s="542"/>
      <c r="BZ303" s="433"/>
      <c r="CA303" s="417">
        <f t="shared" si="2241"/>
        <v>17815</v>
      </c>
      <c r="CB303" s="417"/>
      <c r="CC303" s="540"/>
      <c r="CD303" s="541"/>
      <c r="CE303" s="542"/>
      <c r="CF303" s="543" t="s">
        <v>823</v>
      </c>
      <c r="CG303" s="417">
        <f t="shared" si="2242"/>
        <v>17815</v>
      </c>
      <c r="CH303" s="417"/>
      <c r="CI303" s="540"/>
      <c r="CJ303" s="541"/>
      <c r="CK303" s="542"/>
      <c r="CL303" s="433"/>
    </row>
    <row r="304" ht="16.800000000000001" hidden="1">
      <c r="A304" s="235"/>
      <c r="B304" s="235"/>
      <c r="C304" s="544" t="s">
        <v>824</v>
      </c>
      <c r="D304" s="544"/>
      <c r="E304" s="545"/>
      <c r="F304" s="546" t="s">
        <v>825</v>
      </c>
      <c r="G304" s="547">
        <f>D316</f>
        <v>36000</v>
      </c>
      <c r="H304" s="433"/>
      <c r="I304" s="548" t="s">
        <v>824</v>
      </c>
      <c r="J304" s="544"/>
      <c r="K304" s="545"/>
      <c r="L304" s="546" t="s">
        <v>825</v>
      </c>
      <c r="M304" s="547">
        <f t="shared" si="2230"/>
        <v>36000</v>
      </c>
      <c r="N304" s="433"/>
      <c r="O304" s="548" t="s">
        <v>824</v>
      </c>
      <c r="P304" s="544"/>
      <c r="Q304" s="545"/>
      <c r="R304" s="546" t="s">
        <v>825</v>
      </c>
      <c r="S304" s="547">
        <f t="shared" si="2231"/>
        <v>36000</v>
      </c>
      <c r="T304" s="433"/>
      <c r="U304" s="548" t="s">
        <v>824</v>
      </c>
      <c r="V304" s="544"/>
      <c r="W304" s="545"/>
      <c r="X304" s="546" t="s">
        <v>825</v>
      </c>
      <c r="Y304" s="547">
        <f t="shared" si="2232"/>
        <v>36000</v>
      </c>
      <c r="Z304" s="433"/>
      <c r="AA304" s="548" t="s">
        <v>824</v>
      </c>
      <c r="AB304" s="544"/>
      <c r="AC304" s="545"/>
      <c r="AD304" s="546" t="s">
        <v>825</v>
      </c>
      <c r="AE304" s="547">
        <f t="shared" si="2233"/>
        <v>36000</v>
      </c>
      <c r="AF304" s="433"/>
      <c r="AG304" s="548" t="s">
        <v>824</v>
      </c>
      <c r="AH304" s="544"/>
      <c r="AI304" s="545"/>
      <c r="AJ304" s="546" t="s">
        <v>825</v>
      </c>
      <c r="AK304" s="547">
        <f t="shared" si="2234"/>
        <v>36000</v>
      </c>
      <c r="AL304" s="433"/>
      <c r="AM304" s="548" t="s">
        <v>824</v>
      </c>
      <c r="AN304" s="544"/>
      <c r="AO304" s="545"/>
      <c r="AP304" s="546" t="s">
        <v>825</v>
      </c>
      <c r="AQ304" s="547">
        <f t="shared" si="2235"/>
        <v>36000</v>
      </c>
      <c r="AR304" s="433"/>
      <c r="AS304" s="548" t="s">
        <v>824</v>
      </c>
      <c r="AT304" s="544"/>
      <c r="AU304" s="545"/>
      <c r="AV304" s="546" t="s">
        <v>825</v>
      </c>
      <c r="AW304" s="547">
        <f t="shared" si="2236"/>
        <v>36000</v>
      </c>
      <c r="AX304" s="433"/>
      <c r="AY304" s="548" t="s">
        <v>824</v>
      </c>
      <c r="AZ304" s="544"/>
      <c r="BA304" s="545"/>
      <c r="BB304" s="546" t="s">
        <v>825</v>
      </c>
      <c r="BC304" s="547">
        <f t="shared" si="2237"/>
        <v>36000</v>
      </c>
      <c r="BD304" s="433"/>
      <c r="BE304" s="548" t="s">
        <v>824</v>
      </c>
      <c r="BF304" s="544"/>
      <c r="BG304" s="545"/>
      <c r="BH304" s="546" t="s">
        <v>825</v>
      </c>
      <c r="BI304" s="547">
        <f t="shared" si="2238"/>
        <v>36000</v>
      </c>
      <c r="BJ304" s="433"/>
      <c r="BK304" s="548" t="s">
        <v>824</v>
      </c>
      <c r="BL304" s="544"/>
      <c r="BM304" s="545"/>
      <c r="BN304" s="546" t="s">
        <v>825</v>
      </c>
      <c r="BO304" s="547">
        <f t="shared" si="2239"/>
        <v>36000</v>
      </c>
      <c r="BP304" s="433"/>
      <c r="BQ304" s="548" t="s">
        <v>824</v>
      </c>
      <c r="BR304" s="544"/>
      <c r="BS304" s="545"/>
      <c r="BT304" s="546" t="s">
        <v>825</v>
      </c>
      <c r="BU304" s="547">
        <f t="shared" si="2240"/>
        <v>36000</v>
      </c>
      <c r="BV304" s="433"/>
      <c r="BW304" s="548" t="s">
        <v>824</v>
      </c>
      <c r="BX304" s="544"/>
      <c r="BY304" s="545"/>
      <c r="BZ304" s="235"/>
      <c r="CA304" s="547">
        <f t="shared" si="2241"/>
        <v>36000</v>
      </c>
      <c r="CB304" s="433"/>
      <c r="CC304" s="548" t="s">
        <v>824</v>
      </c>
      <c r="CD304" s="544"/>
      <c r="CE304" s="545"/>
      <c r="CF304" s="546" t="s">
        <v>825</v>
      </c>
      <c r="CG304" s="547">
        <f t="shared" si="2242"/>
        <v>36000</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800000000000001"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idden="1">
      <c r="A314" s="558" t="str">
        <f t="shared" ref="A314:A318" si="2244">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idden="1">
      <c r="A315" s="450">
        <f t="shared" si="2244"/>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idden="1">
      <c r="A316" s="450" t="str">
        <f t="shared" si="2244"/>
        <v>p.p.</v>
      </c>
      <c r="B316" s="559"/>
      <c r="C316" s="417" t="s">
        <v>387</v>
      </c>
      <c r="D316" s="451">
        <f>D339</f>
        <v>36000</v>
      </c>
      <c r="E316" s="417"/>
      <c r="F316" s="433"/>
      <c r="G316" s="417"/>
      <c r="H316" s="433"/>
      <c r="I316" s="417"/>
      <c r="J316" s="451">
        <f>D316</f>
        <v>36000</v>
      </c>
      <c r="K316" s="417"/>
      <c r="L316" s="433"/>
      <c r="M316" s="417"/>
      <c r="N316" s="433"/>
      <c r="O316" s="417"/>
      <c r="P316" s="451">
        <f>J316</f>
        <v>36000</v>
      </c>
      <c r="Q316" s="417"/>
      <c r="R316" s="433"/>
      <c r="S316" s="417"/>
      <c r="T316" s="433"/>
      <c r="U316" s="417"/>
      <c r="V316" s="451">
        <f>P316</f>
        <v>36000</v>
      </c>
      <c r="W316" s="417"/>
      <c r="X316" s="433"/>
      <c r="Y316" s="417"/>
      <c r="Z316" s="433"/>
      <c r="AA316" s="417"/>
      <c r="AB316" s="451">
        <f>V316</f>
        <v>36000</v>
      </c>
      <c r="AC316" s="417"/>
      <c r="AD316" s="433"/>
      <c r="AE316" s="417"/>
      <c r="AF316" s="433"/>
      <c r="AG316" s="417"/>
      <c r="AH316" s="451">
        <f>AB316</f>
        <v>36000</v>
      </c>
      <c r="AI316" s="417"/>
      <c r="AJ316" s="433"/>
      <c r="AK316" s="417"/>
      <c r="AL316" s="433"/>
      <c r="AM316" s="417"/>
      <c r="AN316" s="451">
        <f>AH316</f>
        <v>36000</v>
      </c>
      <c r="AO316" s="417"/>
      <c r="AP316" s="433"/>
      <c r="AQ316" s="417"/>
      <c r="AR316" s="433"/>
      <c r="AS316" s="417"/>
      <c r="AT316" s="451">
        <f>AN316</f>
        <v>36000</v>
      </c>
      <c r="AU316" s="417"/>
      <c r="AV316" s="433"/>
      <c r="AW316" s="417"/>
      <c r="AX316" s="433"/>
      <c r="AY316" s="417"/>
      <c r="AZ316" s="451">
        <f>AT316</f>
        <v>36000</v>
      </c>
      <c r="BA316" s="417"/>
      <c r="BB316" s="433"/>
      <c r="BC316" s="417"/>
      <c r="BD316" s="433"/>
      <c r="BE316" s="417"/>
      <c r="BF316" s="451">
        <f>AZ316</f>
        <v>36000</v>
      </c>
      <c r="BG316" s="417"/>
      <c r="BH316" s="433"/>
      <c r="BI316" s="417"/>
      <c r="BJ316" s="433"/>
      <c r="BK316" s="417"/>
      <c r="BL316" s="451">
        <f>BF316</f>
        <v>36000</v>
      </c>
      <c r="BM316" s="417"/>
      <c r="BN316" s="433"/>
      <c r="BO316" s="417"/>
      <c r="BP316" s="433"/>
      <c r="BQ316" s="417"/>
      <c r="BR316" s="451">
        <f>BL316</f>
        <v>36000</v>
      </c>
      <c r="BS316" s="417"/>
      <c r="BT316" s="433"/>
      <c r="BU316" s="417"/>
      <c r="BV316" s="433"/>
      <c r="BW316" s="417"/>
      <c r="BX316" s="451">
        <f>BR316</f>
        <v>36000</v>
      </c>
      <c r="BY316" s="417"/>
      <c r="BZ316" s="235"/>
      <c r="CA316" s="417"/>
      <c r="CB316" s="433"/>
      <c r="CC316" s="417"/>
      <c r="CD316" s="451">
        <f>BX316</f>
        <v>36000</v>
      </c>
      <c r="CE316" s="417"/>
      <c r="CF316" s="433"/>
      <c r="CG316" s="417"/>
      <c r="CH316" s="433"/>
      <c r="CI316" s="417"/>
      <c r="CJ316" s="451">
        <f>CD316</f>
        <v>36000</v>
      </c>
      <c r="CK316" s="417"/>
      <c r="CL316" s="235"/>
    </row>
    <row r="317" ht="16.199999999999999" hidden="1">
      <c r="A317" s="560">
        <f t="shared" si="2244"/>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2244"/>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idden="1">
      <c r="A319" s="235"/>
      <c r="B319" s="235"/>
      <c r="C319" s="562" t="s">
        <v>835</v>
      </c>
      <c r="D319" s="451">
        <f>D318*D314/2</f>
        <v>0</v>
      </c>
      <c r="E319" s="417"/>
      <c r="F319" s="433"/>
      <c r="G319" s="449"/>
      <c r="H319" s="433"/>
      <c r="I319" s="562" t="s">
        <v>835</v>
      </c>
      <c r="J319" s="451">
        <f>J318*J314/2</f>
        <v>0</v>
      </c>
      <c r="K319" s="417"/>
      <c r="L319" s="433"/>
      <c r="M319" s="449">
        <f t="shared" si="2230"/>
        <v>0</v>
      </c>
      <c r="N319" s="433"/>
      <c r="O319" s="562" t="s">
        <v>835</v>
      </c>
      <c r="P319" s="451">
        <f>P318*P314/2</f>
        <v>0</v>
      </c>
      <c r="Q319" s="417"/>
      <c r="R319" s="433"/>
      <c r="S319" s="449">
        <f t="shared" si="2231"/>
        <v>0</v>
      </c>
      <c r="T319" s="433"/>
      <c r="U319" s="562" t="s">
        <v>835</v>
      </c>
      <c r="V319" s="451">
        <f>V318*V314/2</f>
        <v>0</v>
      </c>
      <c r="W319" s="417"/>
      <c r="X319" s="433"/>
      <c r="Y319" s="449">
        <f t="shared" si="2232"/>
        <v>0</v>
      </c>
      <c r="Z319" s="433"/>
      <c r="AA319" s="562" t="s">
        <v>835</v>
      </c>
      <c r="AB319" s="451">
        <f>AB318*AB314/2</f>
        <v>0</v>
      </c>
      <c r="AC319" s="417"/>
      <c r="AD319" s="433"/>
      <c r="AE319" s="449">
        <f t="shared" si="2233"/>
        <v>0</v>
      </c>
      <c r="AF319" s="433"/>
      <c r="AG319" s="562" t="s">
        <v>835</v>
      </c>
      <c r="AH319" s="451">
        <f>AH318*AH314/2</f>
        <v>0</v>
      </c>
      <c r="AI319" s="417"/>
      <c r="AJ319" s="433"/>
      <c r="AK319" s="449">
        <f t="shared" si="2234"/>
        <v>0</v>
      </c>
      <c r="AL319" s="433"/>
      <c r="AM319" s="562" t="s">
        <v>835</v>
      </c>
      <c r="AN319" s="451">
        <f>AN318*AN314/2</f>
        <v>0</v>
      </c>
      <c r="AO319" s="417"/>
      <c r="AP319" s="433"/>
      <c r="AQ319" s="449">
        <f t="shared" si="2235"/>
        <v>0</v>
      </c>
      <c r="AR319" s="433"/>
      <c r="AS319" s="562" t="s">
        <v>835</v>
      </c>
      <c r="AT319" s="451">
        <f>AT318*AT314/2</f>
        <v>0</v>
      </c>
      <c r="AU319" s="417"/>
      <c r="AV319" s="433"/>
      <c r="AW319" s="449">
        <f t="shared" si="2236"/>
        <v>0</v>
      </c>
      <c r="AX319" s="433"/>
      <c r="AY319" s="562" t="s">
        <v>835</v>
      </c>
      <c r="AZ319" s="451">
        <f>AZ318*AZ314/2</f>
        <v>0</v>
      </c>
      <c r="BA319" s="417"/>
      <c r="BB319" s="433"/>
      <c r="BC319" s="449">
        <f t="shared" si="2237"/>
        <v>0</v>
      </c>
      <c r="BD319" s="433"/>
      <c r="BE319" s="562" t="s">
        <v>835</v>
      </c>
      <c r="BF319" s="451">
        <f>BF318*BF314/2</f>
        <v>0</v>
      </c>
      <c r="BG319" s="417"/>
      <c r="BH319" s="433"/>
      <c r="BI319" s="449">
        <f t="shared" si="2238"/>
        <v>0</v>
      </c>
      <c r="BJ319" s="433"/>
      <c r="BK319" s="562" t="s">
        <v>835</v>
      </c>
      <c r="BL319" s="451">
        <f>BL318*BL314/2</f>
        <v>0</v>
      </c>
      <c r="BM319" s="417"/>
      <c r="BN319" s="433"/>
      <c r="BO319" s="449">
        <f t="shared" si="2239"/>
        <v>0</v>
      </c>
      <c r="BP319" s="433"/>
      <c r="BQ319" s="562" t="s">
        <v>835</v>
      </c>
      <c r="BR319" s="451">
        <f>BR318*BR314/2</f>
        <v>0</v>
      </c>
      <c r="BS319" s="417"/>
      <c r="BT319" s="433"/>
      <c r="BU319" s="449">
        <f t="shared" si="2240"/>
        <v>0</v>
      </c>
      <c r="BV319" s="433"/>
      <c r="BW319" s="562" t="s">
        <v>835</v>
      </c>
      <c r="BX319" s="451">
        <f>BX318*BX314/2</f>
        <v>0</v>
      </c>
      <c r="BY319" s="417"/>
      <c r="BZ319" s="433"/>
      <c r="CA319" s="449">
        <f t="shared" si="2241"/>
        <v>0</v>
      </c>
      <c r="CB319" s="433"/>
      <c r="CC319" s="562" t="s">
        <v>835</v>
      </c>
      <c r="CD319" s="451">
        <f>CD318*CD314/2</f>
        <v>0</v>
      </c>
      <c r="CE319" s="417"/>
      <c r="CF319" s="433"/>
      <c r="CG319" s="449">
        <f t="shared" si="2242"/>
        <v>0</v>
      </c>
      <c r="CH319" s="433"/>
      <c r="CI319" s="562" t="s">
        <v>835</v>
      </c>
      <c r="CJ319" s="451">
        <f>CJ318*CJ314/2</f>
        <v>0</v>
      </c>
      <c r="CK319" s="417"/>
      <c r="CL319" s="433"/>
    </row>
    <row r="320" hidden="1">
      <c r="A320" s="433"/>
      <c r="B320" s="235"/>
      <c r="C320" s="563" t="s">
        <v>836</v>
      </c>
      <c r="D320" s="451"/>
      <c r="E320" s="417"/>
      <c r="F320" s="433"/>
      <c r="G320" s="451"/>
      <c r="H320" s="433"/>
      <c r="I320" s="563" t="s">
        <v>836</v>
      </c>
      <c r="J320" s="451"/>
      <c r="K320" s="417"/>
      <c r="L320" s="433"/>
      <c r="M320" s="451">
        <f t="shared" si="2230"/>
        <v>0</v>
      </c>
      <c r="N320" s="433"/>
      <c r="O320" s="563" t="s">
        <v>836</v>
      </c>
      <c r="P320" s="451"/>
      <c r="Q320" s="417"/>
      <c r="R320" s="433"/>
      <c r="S320" s="451">
        <f t="shared" si="2231"/>
        <v>0</v>
      </c>
      <c r="T320" s="433"/>
      <c r="U320" s="563" t="s">
        <v>836</v>
      </c>
      <c r="V320" s="451"/>
      <c r="W320" s="417"/>
      <c r="X320" s="433"/>
      <c r="Y320" s="451">
        <f t="shared" si="2232"/>
        <v>0</v>
      </c>
      <c r="Z320" s="433"/>
      <c r="AA320" s="563" t="s">
        <v>836</v>
      </c>
      <c r="AB320" s="451"/>
      <c r="AC320" s="417"/>
      <c r="AD320" s="433"/>
      <c r="AE320" s="451">
        <f t="shared" si="2233"/>
        <v>0</v>
      </c>
      <c r="AF320" s="433"/>
      <c r="AG320" s="563" t="s">
        <v>836</v>
      </c>
      <c r="AH320" s="451"/>
      <c r="AI320" s="417"/>
      <c r="AJ320" s="433"/>
      <c r="AK320" s="451">
        <f t="shared" si="2234"/>
        <v>0</v>
      </c>
      <c r="AL320" s="433"/>
      <c r="AM320" s="563" t="s">
        <v>836</v>
      </c>
      <c r="AN320" s="451"/>
      <c r="AO320" s="417"/>
      <c r="AP320" s="433"/>
      <c r="AQ320" s="451">
        <f t="shared" si="2235"/>
        <v>0</v>
      </c>
      <c r="AR320" s="433"/>
      <c r="AS320" s="563" t="s">
        <v>836</v>
      </c>
      <c r="AT320" s="451"/>
      <c r="AU320" s="417"/>
      <c r="AV320" s="433"/>
      <c r="AW320" s="451">
        <f t="shared" si="2236"/>
        <v>0</v>
      </c>
      <c r="AX320" s="433"/>
      <c r="AY320" s="563" t="s">
        <v>836</v>
      </c>
      <c r="AZ320" s="451"/>
      <c r="BA320" s="417"/>
      <c r="BB320" s="433"/>
      <c r="BC320" s="451">
        <f t="shared" si="2237"/>
        <v>0</v>
      </c>
      <c r="BD320" s="433"/>
      <c r="BE320" s="563" t="s">
        <v>836</v>
      </c>
      <c r="BF320" s="451"/>
      <c r="BG320" s="417"/>
      <c r="BH320" s="433"/>
      <c r="BI320" s="451">
        <f t="shared" si="2238"/>
        <v>0</v>
      </c>
      <c r="BJ320" s="433"/>
      <c r="BK320" s="563" t="s">
        <v>836</v>
      </c>
      <c r="BL320" s="451"/>
      <c r="BM320" s="417"/>
      <c r="BN320" s="433"/>
      <c r="BO320" s="451">
        <f t="shared" si="2239"/>
        <v>0</v>
      </c>
      <c r="BP320" s="433"/>
      <c r="BQ320" s="563" t="s">
        <v>836</v>
      </c>
      <c r="BR320" s="451"/>
      <c r="BS320" s="417"/>
      <c r="BT320" s="433"/>
      <c r="BU320" s="451">
        <f t="shared" si="2240"/>
        <v>0</v>
      </c>
      <c r="BV320" s="433"/>
      <c r="BW320" s="563" t="s">
        <v>836</v>
      </c>
      <c r="BX320" s="451"/>
      <c r="BY320" s="417"/>
      <c r="BZ320" s="433"/>
      <c r="CA320" s="451">
        <f t="shared" si="2241"/>
        <v>0</v>
      </c>
      <c r="CB320" s="433"/>
      <c r="CC320" s="563" t="s">
        <v>836</v>
      </c>
      <c r="CD320" s="451"/>
      <c r="CE320" s="417"/>
      <c r="CF320" s="433"/>
      <c r="CG320" s="451">
        <f t="shared" si="2242"/>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2230"/>
        <v>0</v>
      </c>
      <c r="N321" s="433"/>
      <c r="O321" s="561" t="s">
        <v>837</v>
      </c>
      <c r="P321" s="452">
        <f>IF(P314=0,0,-1*(P308+P329)/P314)</f>
        <v>0</v>
      </c>
      <c r="Q321" s="417"/>
      <c r="R321" s="433"/>
      <c r="S321" s="450">
        <f t="shared" si="2231"/>
        <v>0</v>
      </c>
      <c r="T321" s="433"/>
      <c r="U321" s="561" t="s">
        <v>837</v>
      </c>
      <c r="V321" s="452">
        <f>IF(V314=0,0,-1*(V308+V329)/V314)</f>
        <v>0</v>
      </c>
      <c r="W321" s="417"/>
      <c r="X321" s="564"/>
      <c r="Y321" s="450">
        <f t="shared" si="2232"/>
        <v>0</v>
      </c>
      <c r="Z321" s="433"/>
      <c r="AA321" s="561" t="s">
        <v>837</v>
      </c>
      <c r="AB321" s="452">
        <f>IF(AB314=0,0,-1*(AB308+AB329)/AB314)</f>
        <v>0</v>
      </c>
      <c r="AC321" s="417"/>
      <c r="AD321" s="433"/>
      <c r="AE321" s="450">
        <f t="shared" si="2233"/>
        <v>0</v>
      </c>
      <c r="AF321" s="433"/>
      <c r="AG321" s="561" t="s">
        <v>837</v>
      </c>
      <c r="AH321" s="452">
        <f>IF(AH314=0,0,-1*(AH308+AH329)/AH314)</f>
        <v>0</v>
      </c>
      <c r="AI321" s="417"/>
      <c r="AJ321" s="564"/>
      <c r="AK321" s="450">
        <f t="shared" si="2234"/>
        <v>0</v>
      </c>
      <c r="AL321" s="433"/>
      <c r="AM321" s="561" t="s">
        <v>837</v>
      </c>
      <c r="AN321" s="452">
        <f>IF(AN314=0,0,-1*(AN308+AN329)/AN314)</f>
        <v>0</v>
      </c>
      <c r="AO321" s="417"/>
      <c r="AP321" s="564"/>
      <c r="AQ321" s="450">
        <f t="shared" si="2235"/>
        <v>0</v>
      </c>
      <c r="AR321" s="433"/>
      <c r="AS321" s="561" t="s">
        <v>837</v>
      </c>
      <c r="AT321" s="452">
        <f>IF(AT314=0,0,-1*(AT308+AT329)/AT314)</f>
        <v>0</v>
      </c>
      <c r="AU321" s="417"/>
      <c r="AV321" s="564"/>
      <c r="AW321" s="450">
        <f t="shared" si="2236"/>
        <v>0</v>
      </c>
      <c r="AX321" s="433"/>
      <c r="AY321" s="561" t="s">
        <v>837</v>
      </c>
      <c r="AZ321" s="452">
        <f>IF(AZ314=0,0,-1*(AZ308+AZ329)/AZ314)</f>
        <v>0</v>
      </c>
      <c r="BA321" s="417"/>
      <c r="BB321" s="433"/>
      <c r="BC321" s="450">
        <f t="shared" si="2237"/>
        <v>0</v>
      </c>
      <c r="BD321" s="433"/>
      <c r="BE321" s="561" t="s">
        <v>837</v>
      </c>
      <c r="BF321" s="452">
        <f>IF(BF314=0,0,-1*(BF308+BF329)/BF314)</f>
        <v>0</v>
      </c>
      <c r="BG321" s="417"/>
      <c r="BH321" s="564"/>
      <c r="BI321" s="450">
        <f t="shared" si="2238"/>
        <v>0</v>
      </c>
      <c r="BJ321" s="433"/>
      <c r="BK321" s="561" t="s">
        <v>837</v>
      </c>
      <c r="BL321" s="452">
        <f>IF(BL314=0,0,-1*(BL308+BL329)/BL314)</f>
        <v>0</v>
      </c>
      <c r="BM321" s="417"/>
      <c r="BN321" s="564"/>
      <c r="BO321" s="450">
        <f t="shared" si="2239"/>
        <v>0</v>
      </c>
      <c r="BP321" s="433"/>
      <c r="BQ321" s="561" t="s">
        <v>837</v>
      </c>
      <c r="BR321" s="452">
        <f>IF(BR314=0,0,-1*(BR308+BR329)/BR314)</f>
        <v>0</v>
      </c>
      <c r="BS321" s="417"/>
      <c r="BT321" s="564"/>
      <c r="BU321" s="450">
        <f t="shared" si="2240"/>
        <v>0</v>
      </c>
      <c r="BV321" s="433"/>
      <c r="BW321" s="561" t="s">
        <v>837</v>
      </c>
      <c r="BX321" s="452">
        <f>IF(BX314=0,0,-1*(BX308+BX329)/BX314)</f>
        <v>0</v>
      </c>
      <c r="BY321" s="417"/>
      <c r="BZ321" s="564"/>
      <c r="CA321" s="450">
        <f t="shared" si="2241"/>
        <v>0</v>
      </c>
      <c r="CB321" s="433"/>
      <c r="CC321" s="561" t="s">
        <v>837</v>
      </c>
      <c r="CD321" s="452">
        <f>IF(CD314=0,0,-1*(CD308+CD329)/CD314)</f>
        <v>0</v>
      </c>
      <c r="CE321" s="417"/>
      <c r="CF321" s="564"/>
      <c r="CG321" s="450">
        <f t="shared" si="2242"/>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2230"/>
        <v>0</v>
      </c>
      <c r="N322" s="433"/>
      <c r="O322" s="565" t="s">
        <v>838</v>
      </c>
      <c r="P322" s="451">
        <f>P318*P314/2</f>
        <v>0</v>
      </c>
      <c r="Q322" s="417"/>
      <c r="R322" s="433"/>
      <c r="S322" s="452">
        <f t="shared" si="2231"/>
        <v>0</v>
      </c>
      <c r="T322" s="433"/>
      <c r="U322" s="565" t="s">
        <v>838</v>
      </c>
      <c r="V322" s="451">
        <f>V318*V314/2</f>
        <v>0</v>
      </c>
      <c r="W322" s="417"/>
      <c r="X322" s="433"/>
      <c r="Y322" s="452">
        <f t="shared" si="2232"/>
        <v>0</v>
      </c>
      <c r="Z322" s="433"/>
      <c r="AA322" s="565" t="s">
        <v>838</v>
      </c>
      <c r="AB322" s="451">
        <f>AB318*AB314/2</f>
        <v>0</v>
      </c>
      <c r="AC322" s="417"/>
      <c r="AD322" s="433"/>
      <c r="AE322" s="452">
        <f t="shared" si="2233"/>
        <v>0</v>
      </c>
      <c r="AF322" s="433"/>
      <c r="AG322" s="565" t="s">
        <v>838</v>
      </c>
      <c r="AH322" s="451">
        <f>AH318*AH314/2</f>
        <v>0</v>
      </c>
      <c r="AI322" s="417"/>
      <c r="AJ322" s="433"/>
      <c r="AK322" s="452">
        <f t="shared" si="2234"/>
        <v>0</v>
      </c>
      <c r="AL322" s="433"/>
      <c r="AM322" s="565" t="s">
        <v>838</v>
      </c>
      <c r="AN322" s="451">
        <f>AN318*AN314/2</f>
        <v>0</v>
      </c>
      <c r="AO322" s="417"/>
      <c r="AP322" s="433"/>
      <c r="AQ322" s="452">
        <f t="shared" si="2235"/>
        <v>0</v>
      </c>
      <c r="AR322" s="433"/>
      <c r="AS322" s="565" t="s">
        <v>838</v>
      </c>
      <c r="AT322" s="451">
        <f>AT318*AT314/2</f>
        <v>0</v>
      </c>
      <c r="AU322" s="417"/>
      <c r="AV322" s="433"/>
      <c r="AW322" s="452">
        <f t="shared" si="2236"/>
        <v>0</v>
      </c>
      <c r="AX322" s="433"/>
      <c r="AY322" s="565" t="s">
        <v>838</v>
      </c>
      <c r="AZ322" s="451">
        <f>AZ318*AZ314/2</f>
        <v>0</v>
      </c>
      <c r="BA322" s="417"/>
      <c r="BB322" s="433"/>
      <c r="BC322" s="452">
        <f t="shared" si="2237"/>
        <v>0</v>
      </c>
      <c r="BD322" s="433"/>
      <c r="BE322" s="565" t="s">
        <v>838</v>
      </c>
      <c r="BF322" s="451">
        <f>BF318*BF314/2</f>
        <v>0</v>
      </c>
      <c r="BG322" s="417"/>
      <c r="BH322" s="433"/>
      <c r="BI322" s="452">
        <f t="shared" si="2238"/>
        <v>0</v>
      </c>
      <c r="BJ322" s="433"/>
      <c r="BK322" s="565" t="s">
        <v>838</v>
      </c>
      <c r="BL322" s="451">
        <f>BL318*BL314/2</f>
        <v>0</v>
      </c>
      <c r="BM322" s="417"/>
      <c r="BN322" s="433"/>
      <c r="BO322" s="452">
        <f t="shared" si="2239"/>
        <v>0</v>
      </c>
      <c r="BP322" s="433"/>
      <c r="BQ322" s="565" t="s">
        <v>838</v>
      </c>
      <c r="BR322" s="451">
        <f>BR318*BR314/2</f>
        <v>0</v>
      </c>
      <c r="BS322" s="417"/>
      <c r="BT322" s="433"/>
      <c r="BU322" s="452">
        <f t="shared" si="2240"/>
        <v>0</v>
      </c>
      <c r="BV322" s="433"/>
      <c r="BW322" s="565" t="s">
        <v>838</v>
      </c>
      <c r="BX322" s="451">
        <f>BX318*BX314/2</f>
        <v>0</v>
      </c>
      <c r="BY322" s="417"/>
      <c r="BZ322" s="433"/>
      <c r="CA322" s="452">
        <f t="shared" si="2241"/>
        <v>0</v>
      </c>
      <c r="CB322" s="433"/>
      <c r="CC322" s="565" t="s">
        <v>838</v>
      </c>
      <c r="CD322" s="451">
        <f>CD318*CD314/2</f>
        <v>0</v>
      </c>
      <c r="CE322" s="417"/>
      <c r="CF322" s="433"/>
      <c r="CG322" s="452">
        <f t="shared" si="2242"/>
        <v>0</v>
      </c>
      <c r="CH322" s="433"/>
      <c r="CI322" s="565" t="s">
        <v>838</v>
      </c>
      <c r="CJ322" s="451">
        <f>CJ318*CJ314/2</f>
        <v>0</v>
      </c>
      <c r="CK322" s="417"/>
      <c r="CL322" s="433"/>
    </row>
    <row r="323"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2230"/>
        <v>17815</v>
      </c>
      <c r="N326" s="433"/>
      <c r="O326" s="480" t="s">
        <v>841</v>
      </c>
      <c r="P326" s="486">
        <f>P322+P323+P324</f>
        <v>0</v>
      </c>
      <c r="Q326" s="556"/>
      <c r="R326" s="546" t="s">
        <v>823</v>
      </c>
      <c r="S326" s="417">
        <f t="shared" si="2231"/>
        <v>17815</v>
      </c>
      <c r="T326" s="433"/>
      <c r="U326" s="480" t="s">
        <v>841</v>
      </c>
      <c r="V326" s="486">
        <f>V322+V323+V324</f>
        <v>0</v>
      </c>
      <c r="W326" s="556"/>
      <c r="X326" s="546" t="s">
        <v>823</v>
      </c>
      <c r="Y326" s="417">
        <f t="shared" si="2232"/>
        <v>17815</v>
      </c>
      <c r="Z326" s="433"/>
      <c r="AA326" s="480" t="s">
        <v>841</v>
      </c>
      <c r="AB326" s="486">
        <f>AB322+AB323+AB324</f>
        <v>0</v>
      </c>
      <c r="AC326" s="556"/>
      <c r="AD326" s="546" t="s">
        <v>823</v>
      </c>
      <c r="AE326" s="417">
        <f t="shared" si="2233"/>
        <v>17815</v>
      </c>
      <c r="AF326" s="433"/>
      <c r="AG326" s="480" t="s">
        <v>841</v>
      </c>
      <c r="AH326" s="486">
        <f>AH322+AH323+AH324</f>
        <v>0</v>
      </c>
      <c r="AI326" s="556"/>
      <c r="AJ326" s="546" t="s">
        <v>823</v>
      </c>
      <c r="AK326" s="417">
        <f t="shared" si="2234"/>
        <v>17815</v>
      </c>
      <c r="AL326" s="433"/>
      <c r="AM326" s="480" t="s">
        <v>841</v>
      </c>
      <c r="AN326" s="486">
        <f>AN322+AN323+AN324</f>
        <v>0</v>
      </c>
      <c r="AO326" s="556"/>
      <c r="AP326" s="546" t="s">
        <v>823</v>
      </c>
      <c r="AQ326" s="417">
        <f t="shared" si="2235"/>
        <v>17815</v>
      </c>
      <c r="AR326" s="433"/>
      <c r="AS326" s="480" t="s">
        <v>841</v>
      </c>
      <c r="AT326" s="486">
        <f>AT322+AT323+AT324</f>
        <v>0</v>
      </c>
      <c r="AU326" s="556"/>
      <c r="AV326" s="546" t="s">
        <v>823</v>
      </c>
      <c r="AW326" s="417">
        <f t="shared" si="2236"/>
        <v>17815</v>
      </c>
      <c r="AX326" s="433"/>
      <c r="AY326" s="480" t="s">
        <v>841</v>
      </c>
      <c r="AZ326" s="486">
        <f>AZ322+AZ323+AZ324</f>
        <v>0</v>
      </c>
      <c r="BA326" s="556"/>
      <c r="BB326" s="546" t="s">
        <v>823</v>
      </c>
      <c r="BC326" s="417">
        <f t="shared" si="2237"/>
        <v>17815</v>
      </c>
      <c r="BD326" s="433"/>
      <c r="BE326" s="480" t="s">
        <v>841</v>
      </c>
      <c r="BF326" s="486">
        <f>BF322+BF323+BF324</f>
        <v>0</v>
      </c>
      <c r="BG326" s="556"/>
      <c r="BH326" s="546" t="s">
        <v>823</v>
      </c>
      <c r="BI326" s="417">
        <f t="shared" si="2238"/>
        <v>17815</v>
      </c>
      <c r="BJ326" s="433"/>
      <c r="BK326" s="480" t="s">
        <v>841</v>
      </c>
      <c r="BL326" s="486">
        <f>BL322+BL323+BL324</f>
        <v>0</v>
      </c>
      <c r="BM326" s="556"/>
      <c r="BN326" s="546" t="s">
        <v>823</v>
      </c>
      <c r="BO326" s="417">
        <f t="shared" si="2239"/>
        <v>17815</v>
      </c>
      <c r="BP326" s="433"/>
      <c r="BQ326" s="480" t="s">
        <v>841</v>
      </c>
      <c r="BR326" s="486">
        <f>BR322+BR323+BR324</f>
        <v>0</v>
      </c>
      <c r="BS326" s="556"/>
      <c r="BT326" s="546" t="s">
        <v>823</v>
      </c>
      <c r="BU326" s="417">
        <f t="shared" si="2240"/>
        <v>17815</v>
      </c>
      <c r="BV326" s="433"/>
      <c r="BW326" s="480" t="s">
        <v>841</v>
      </c>
      <c r="BX326" s="486">
        <f>BX322+BX323+BX324</f>
        <v>0</v>
      </c>
      <c r="BY326" s="556"/>
      <c r="CA326" s="417">
        <f t="shared" si="2241"/>
        <v>17815</v>
      </c>
      <c r="CB326" s="433"/>
      <c r="CC326" s="480" t="s">
        <v>841</v>
      </c>
      <c r="CD326" s="486">
        <f>CD322+CD323+CD324</f>
        <v>0</v>
      </c>
      <c r="CE326" s="556"/>
      <c r="CF326" s="546" t="s">
        <v>823</v>
      </c>
      <c r="CG326" s="417">
        <f t="shared" si="2242"/>
        <v>17815</v>
      </c>
      <c r="CH326" s="433"/>
      <c r="CI326" s="480" t="s">
        <v>841</v>
      </c>
      <c r="CJ326" s="486">
        <f>CJ322+CJ323+CJ324</f>
        <v>0</v>
      </c>
      <c r="CK326" s="556"/>
    </row>
    <row r="327" ht="16.199999999999999" hidden="1">
      <c r="A327" s="235"/>
      <c r="B327" s="235"/>
      <c r="C327" s="423" t="s">
        <v>824</v>
      </c>
      <c r="D327" s="423"/>
      <c r="E327" s="508"/>
      <c r="F327" s="546" t="s">
        <v>825</v>
      </c>
      <c r="G327" s="547">
        <f>D339</f>
        <v>36000</v>
      </c>
      <c r="H327" s="433"/>
      <c r="I327" s="557" t="s">
        <v>824</v>
      </c>
      <c r="J327" s="423"/>
      <c r="K327" s="508"/>
      <c r="L327" s="546" t="s">
        <v>825</v>
      </c>
      <c r="M327" s="547">
        <f t="shared" si="2230"/>
        <v>36000</v>
      </c>
      <c r="N327" s="433"/>
      <c r="O327" s="557" t="s">
        <v>824</v>
      </c>
      <c r="P327" s="423"/>
      <c r="Q327" s="508"/>
      <c r="R327" s="546" t="s">
        <v>825</v>
      </c>
      <c r="S327" s="547">
        <f t="shared" si="2231"/>
        <v>36000</v>
      </c>
      <c r="T327" s="433"/>
      <c r="U327" s="557" t="s">
        <v>824</v>
      </c>
      <c r="V327" s="423"/>
      <c r="W327" s="508"/>
      <c r="X327" s="546" t="s">
        <v>825</v>
      </c>
      <c r="Y327" s="547">
        <f t="shared" si="2232"/>
        <v>36000</v>
      </c>
      <c r="Z327" s="433"/>
      <c r="AA327" s="557" t="s">
        <v>824</v>
      </c>
      <c r="AB327" s="423"/>
      <c r="AC327" s="508"/>
      <c r="AD327" s="546" t="s">
        <v>825</v>
      </c>
      <c r="AE327" s="547">
        <f t="shared" si="2233"/>
        <v>36000</v>
      </c>
      <c r="AF327" s="433"/>
      <c r="AG327" s="557" t="s">
        <v>824</v>
      </c>
      <c r="AH327" s="423"/>
      <c r="AI327" s="508"/>
      <c r="AJ327" s="546" t="s">
        <v>825</v>
      </c>
      <c r="AK327" s="547">
        <f t="shared" si="2234"/>
        <v>36000</v>
      </c>
      <c r="AL327" s="433"/>
      <c r="AM327" s="557" t="s">
        <v>824</v>
      </c>
      <c r="AN327" s="423"/>
      <c r="AO327" s="508"/>
      <c r="AP327" s="546" t="s">
        <v>825</v>
      </c>
      <c r="AQ327" s="547">
        <f t="shared" si="2235"/>
        <v>36000</v>
      </c>
      <c r="AR327" s="433"/>
      <c r="AS327" s="557" t="s">
        <v>824</v>
      </c>
      <c r="AT327" s="423"/>
      <c r="AU327" s="508"/>
      <c r="AV327" s="546" t="s">
        <v>825</v>
      </c>
      <c r="AW327" s="547">
        <f t="shared" si="2236"/>
        <v>36000</v>
      </c>
      <c r="AX327" s="433"/>
      <c r="AY327" s="557" t="s">
        <v>824</v>
      </c>
      <c r="AZ327" s="423"/>
      <c r="BA327" s="508"/>
      <c r="BB327" s="546" t="s">
        <v>825</v>
      </c>
      <c r="BC327" s="547">
        <f t="shared" si="2237"/>
        <v>36000</v>
      </c>
      <c r="BD327" s="433"/>
      <c r="BE327" s="557" t="s">
        <v>824</v>
      </c>
      <c r="BF327" s="423"/>
      <c r="BG327" s="508"/>
      <c r="BH327" s="546" t="s">
        <v>825</v>
      </c>
      <c r="BI327" s="547">
        <f t="shared" si="2238"/>
        <v>36000</v>
      </c>
      <c r="BJ327" s="433"/>
      <c r="BK327" s="557" t="s">
        <v>824</v>
      </c>
      <c r="BL327" s="423"/>
      <c r="BM327" s="508"/>
      <c r="BN327" s="546" t="s">
        <v>825</v>
      </c>
      <c r="BO327" s="547">
        <f t="shared" si="2239"/>
        <v>36000</v>
      </c>
      <c r="BP327" s="433"/>
      <c r="BQ327" s="557" t="s">
        <v>824</v>
      </c>
      <c r="BR327" s="423"/>
      <c r="BS327" s="508"/>
      <c r="BT327" s="546" t="s">
        <v>825</v>
      </c>
      <c r="BU327" s="547">
        <f t="shared" si="2240"/>
        <v>36000</v>
      </c>
      <c r="BV327" s="433"/>
      <c r="BW327" s="557" t="s">
        <v>824</v>
      </c>
      <c r="BX327" s="423"/>
      <c r="BY327" s="508"/>
      <c r="BZ327" s="235"/>
      <c r="CA327" s="547">
        <f t="shared" si="2241"/>
        <v>36000</v>
      </c>
      <c r="CB327" s="433"/>
      <c r="CC327" s="557" t="s">
        <v>824</v>
      </c>
      <c r="CD327" s="423"/>
      <c r="CE327" s="508"/>
      <c r="CF327" s="546" t="s">
        <v>825</v>
      </c>
      <c r="CG327" s="547">
        <f t="shared" si="2242"/>
        <v>36000</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idden="1">
      <c r="A330" s="546" t="e">
        <f>-G353</f>
        <v>#REF!</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800000000000001"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idden="1">
      <c r="A339" s="450" t="s">
        <v>842</v>
      </c>
      <c r="B339" s="559"/>
      <c r="C339" s="417" t="s">
        <v>387</v>
      </c>
      <c r="D339" s="451">
        <f>D362</f>
        <v>36000</v>
      </c>
      <c r="E339" s="417"/>
      <c r="F339" s="433"/>
      <c r="G339" s="417"/>
      <c r="H339" s="433"/>
      <c r="I339" s="417"/>
      <c r="J339" s="451">
        <f>D339</f>
        <v>36000</v>
      </c>
      <c r="K339" s="417"/>
      <c r="L339" s="433"/>
      <c r="M339" s="417"/>
      <c r="N339" s="433"/>
      <c r="O339" s="417"/>
      <c r="P339" s="451">
        <f>J339</f>
        <v>36000</v>
      </c>
      <c r="Q339" s="417"/>
      <c r="R339" s="433"/>
      <c r="S339" s="417"/>
      <c r="T339" s="433"/>
      <c r="U339" s="417"/>
      <c r="V339" s="451">
        <f>P339</f>
        <v>36000</v>
      </c>
      <c r="W339" s="417"/>
      <c r="X339" s="433"/>
      <c r="Y339" s="417"/>
      <c r="Z339" s="433"/>
      <c r="AA339" s="417"/>
      <c r="AB339" s="451">
        <f>V339</f>
        <v>36000</v>
      </c>
      <c r="AC339" s="417"/>
      <c r="AD339" s="433"/>
      <c r="AE339" s="417"/>
      <c r="AF339" s="433"/>
      <c r="AG339" s="417"/>
      <c r="AH339" s="451">
        <f>AB339</f>
        <v>36000</v>
      </c>
      <c r="AI339" s="417"/>
      <c r="AJ339" s="433"/>
      <c r="AK339" s="417"/>
      <c r="AL339" s="433"/>
      <c r="AM339" s="417"/>
      <c r="AN339" s="451">
        <f>AH339</f>
        <v>36000</v>
      </c>
      <c r="AO339" s="417"/>
      <c r="AP339" s="433"/>
      <c r="AQ339" s="417"/>
      <c r="AR339" s="433"/>
      <c r="AS339" s="417"/>
      <c r="AT339" s="451">
        <f>AN339</f>
        <v>36000</v>
      </c>
      <c r="AU339" s="417"/>
      <c r="AV339" s="433"/>
      <c r="AW339" s="417"/>
      <c r="AX339" s="433"/>
      <c r="AY339" s="417"/>
      <c r="AZ339" s="451">
        <f>AT339</f>
        <v>36000</v>
      </c>
      <c r="BA339" s="417"/>
      <c r="BB339" s="433"/>
      <c r="BC339" s="417"/>
      <c r="BD339" s="433"/>
      <c r="BE339" s="417"/>
      <c r="BF339" s="451">
        <f>AZ339</f>
        <v>36000</v>
      </c>
      <c r="BG339" s="417"/>
      <c r="BH339" s="433"/>
      <c r="BI339" s="417"/>
      <c r="BJ339" s="433"/>
      <c r="BK339" s="417"/>
      <c r="BL339" s="451">
        <f>BF339</f>
        <v>36000</v>
      </c>
      <c r="BM339" s="417"/>
      <c r="BN339" s="433"/>
      <c r="BO339" s="417"/>
      <c r="BP339" s="433"/>
      <c r="BQ339" s="417"/>
      <c r="BR339" s="451">
        <f>BL339</f>
        <v>36000</v>
      </c>
      <c r="BS339" s="417"/>
      <c r="BT339" s="433"/>
      <c r="BU339" s="417"/>
      <c r="BV339" s="433"/>
      <c r="BW339" s="417"/>
      <c r="BX339" s="451">
        <f>BR339</f>
        <v>36000</v>
      </c>
      <c r="BY339" s="417"/>
      <c r="BZ339" s="235"/>
      <c r="CA339" s="417"/>
      <c r="CB339" s="433"/>
      <c r="CC339" s="417"/>
      <c r="CD339" s="451">
        <f>BX339</f>
        <v>36000</v>
      </c>
      <c r="CE339" s="417"/>
      <c r="CF339" s="433"/>
      <c r="CG339" s="417"/>
      <c r="CH339" s="433"/>
      <c r="CI339" s="417"/>
      <c r="CJ339" s="451">
        <f>CD339</f>
        <v>36000</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2245">BC342</f>
        <v>0</v>
      </c>
      <c r="BJ342" s="433"/>
      <c r="BK342" s="562" t="s">
        <v>835</v>
      </c>
      <c r="BL342" s="451">
        <f>BL341*BL337/2</f>
        <v>0</v>
      </c>
      <c r="BM342" s="417"/>
      <c r="BN342" s="433"/>
      <c r="BO342" s="449">
        <f t="shared" ref="BO333:BO350" si="2246">BI342</f>
        <v>0</v>
      </c>
      <c r="BP342" s="433"/>
      <c r="BQ342" s="562" t="s">
        <v>835</v>
      </c>
      <c r="BR342" s="451">
        <f>BR341*BR337/2</f>
        <v>0</v>
      </c>
      <c r="BS342" s="417"/>
      <c r="BT342" s="433"/>
      <c r="BU342" s="449">
        <f t="shared" ref="BU333:BU350" si="2247">BO342</f>
        <v>0</v>
      </c>
      <c r="BV342" s="433"/>
      <c r="BW342" s="562" t="s">
        <v>835</v>
      </c>
      <c r="BX342" s="451">
        <f>BX341*BX337/2</f>
        <v>0</v>
      </c>
      <c r="BY342" s="417"/>
      <c r="BZ342" s="433"/>
      <c r="CA342" s="449">
        <f t="shared" ref="CA333:CA350" si="2248">BU342</f>
        <v>0</v>
      </c>
      <c r="CB342" s="433"/>
      <c r="CC342" s="562" t="s">
        <v>835</v>
      </c>
      <c r="CD342" s="451">
        <f>CD341*CD337/2</f>
        <v>0</v>
      </c>
      <c r="CE342" s="417"/>
      <c r="CF342" s="433"/>
      <c r="CG342" s="449">
        <f t="shared" ref="CG333:CG350" si="2249">CA342</f>
        <v>0</v>
      </c>
      <c r="CH342" s="433"/>
      <c r="CI342" s="562" t="s">
        <v>835</v>
      </c>
      <c r="CJ342" s="451">
        <f>CJ341*CJ337/2</f>
        <v>0</v>
      </c>
      <c r="CK342" s="417"/>
      <c r="CL342" s="433"/>
    </row>
    <row r="343"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2245"/>
        <v>0</v>
      </c>
      <c r="BJ343" s="433"/>
      <c r="BK343" s="417" t="s">
        <v>836</v>
      </c>
      <c r="BL343" s="451"/>
      <c r="BM343" s="417"/>
      <c r="BN343" s="433"/>
      <c r="BO343" s="451">
        <f t="shared" si="2246"/>
        <v>0</v>
      </c>
      <c r="BP343" s="433"/>
      <c r="BQ343" s="417" t="s">
        <v>836</v>
      </c>
      <c r="BR343" s="451"/>
      <c r="BS343" s="417"/>
      <c r="BT343" s="433"/>
      <c r="BU343" s="451">
        <f t="shared" si="2247"/>
        <v>0</v>
      </c>
      <c r="BV343" s="433"/>
      <c r="BW343" s="417" t="s">
        <v>836</v>
      </c>
      <c r="BX343" s="451"/>
      <c r="BY343" s="417"/>
      <c r="BZ343" s="433"/>
      <c r="CA343" s="451">
        <f t="shared" si="2248"/>
        <v>0</v>
      </c>
      <c r="CB343" s="433"/>
      <c r="CC343" s="417" t="s">
        <v>836</v>
      </c>
      <c r="CD343" s="451"/>
      <c r="CE343" s="417"/>
      <c r="CF343" s="433"/>
      <c r="CG343" s="451">
        <f t="shared" si="2249"/>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2245"/>
        <v>0</v>
      </c>
      <c r="BJ344" s="433"/>
      <c r="BK344" s="423" t="s">
        <v>837</v>
      </c>
      <c r="BL344" s="452">
        <f>IF(BL337=0,0,-1*(BL331+BL352)/BL337)</f>
        <v>0</v>
      </c>
      <c r="BM344" s="417"/>
      <c r="BN344" s="564"/>
      <c r="BO344" s="450">
        <f t="shared" si="2246"/>
        <v>0</v>
      </c>
      <c r="BP344" s="433"/>
      <c r="BQ344" s="423" t="s">
        <v>837</v>
      </c>
      <c r="BR344" s="452">
        <f>IF(BR337=0,0,-1*(BR331+BR352)/BR337)</f>
        <v>0</v>
      </c>
      <c r="BS344" s="417"/>
      <c r="BT344" s="564"/>
      <c r="BU344" s="450">
        <f t="shared" si="2247"/>
        <v>0</v>
      </c>
      <c r="BV344" s="433"/>
      <c r="BW344" s="423" t="s">
        <v>837</v>
      </c>
      <c r="BX344" s="452">
        <f>IF(BX337=0,0,-1*(BX331+BX352)/BX337)</f>
        <v>0</v>
      </c>
      <c r="BY344" s="417"/>
      <c r="BZ344" s="564"/>
      <c r="CA344" s="450">
        <f t="shared" si="2248"/>
        <v>0</v>
      </c>
      <c r="CB344" s="433"/>
      <c r="CC344" s="423" t="s">
        <v>837</v>
      </c>
      <c r="CD344" s="452">
        <f>IF(CD337=0,0,-1*(CD331+CD352)/CD337)</f>
        <v>0</v>
      </c>
      <c r="CE344" s="417"/>
      <c r="CF344" s="564"/>
      <c r="CG344" s="450">
        <f t="shared" si="2249"/>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2245"/>
        <v>0</v>
      </c>
      <c r="BJ345" s="433"/>
      <c r="BK345" s="500" t="s">
        <v>838</v>
      </c>
      <c r="BL345" s="451">
        <f>BL341*BL337/2</f>
        <v>0</v>
      </c>
      <c r="BM345" s="417"/>
      <c r="BN345" s="433"/>
      <c r="BO345" s="452">
        <f t="shared" si="2246"/>
        <v>0</v>
      </c>
      <c r="BP345" s="433"/>
      <c r="BQ345" s="500" t="s">
        <v>838</v>
      </c>
      <c r="BR345" s="451">
        <f>BR341*BR337/2</f>
        <v>0</v>
      </c>
      <c r="BS345" s="417"/>
      <c r="BT345" s="433"/>
      <c r="BU345" s="452">
        <f t="shared" si="2247"/>
        <v>0</v>
      </c>
      <c r="BV345" s="433"/>
      <c r="BW345" s="500" t="s">
        <v>838</v>
      </c>
      <c r="BX345" s="451">
        <f>BX341*BX337/2</f>
        <v>0</v>
      </c>
      <c r="BY345" s="417"/>
      <c r="BZ345" s="433"/>
      <c r="CA345" s="452">
        <f t="shared" si="2248"/>
        <v>0</v>
      </c>
      <c r="CB345" s="433"/>
      <c r="CC345" s="500" t="s">
        <v>838</v>
      </c>
      <c r="CD345" s="451">
        <f>CD341*CD337/2</f>
        <v>0</v>
      </c>
      <c r="CE345" s="417"/>
      <c r="CF345" s="433"/>
      <c r="CG345" s="452">
        <f t="shared" si="2249"/>
        <v>0</v>
      </c>
      <c r="CH345" s="433"/>
      <c r="CI345" s="500" t="s">
        <v>838</v>
      </c>
      <c r="CJ345" s="451">
        <f>CJ341*CJ337/2</f>
        <v>0</v>
      </c>
      <c r="CK345" s="417"/>
      <c r="CL345" s="433"/>
    </row>
    <row r="346"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c r="A349" s="235"/>
      <c r="B349" s="235"/>
      <c r="C349" s="417" t="s">
        <v>841</v>
      </c>
      <c r="D349" s="486">
        <f>D345+D346+D347</f>
        <v>0</v>
      </c>
      <c r="E349" s="556"/>
      <c r="F349" s="546" t="s">
        <v>823</v>
      </c>
      <c r="G349" s="417">
        <f>A361</f>
        <v>106666.66666666667</v>
      </c>
      <c r="H349" s="433"/>
      <c r="I349" s="417" t="s">
        <v>841</v>
      </c>
      <c r="J349" s="486">
        <f>J345+J346+J347</f>
        <v>0</v>
      </c>
      <c r="K349" s="556"/>
      <c r="L349" s="546" t="s">
        <v>823</v>
      </c>
      <c r="M349" s="417">
        <f t="shared" ref="M333:M350" si="2250">G349</f>
        <v>106666.66666666667</v>
      </c>
      <c r="N349" s="433"/>
      <c r="O349" s="417" t="s">
        <v>841</v>
      </c>
      <c r="P349" s="486">
        <f>P345+P346+P347</f>
        <v>0</v>
      </c>
      <c r="Q349" s="556"/>
      <c r="R349" s="546" t="s">
        <v>823</v>
      </c>
      <c r="S349" s="417">
        <f t="shared" ref="S349:S350" si="2251">M349</f>
        <v>106666.66666666667</v>
      </c>
      <c r="T349" s="433"/>
      <c r="U349" s="417" t="s">
        <v>841</v>
      </c>
      <c r="V349" s="486">
        <f>V345+V346+V347</f>
        <v>0</v>
      </c>
      <c r="W349" s="556"/>
      <c r="X349" s="546" t="s">
        <v>823</v>
      </c>
      <c r="Y349" s="417">
        <f t="shared" ref="Y349:Y350" si="2252">S349</f>
        <v>106666.66666666667</v>
      </c>
      <c r="Z349" s="433"/>
      <c r="AA349" s="417" t="s">
        <v>841</v>
      </c>
      <c r="AB349" s="486">
        <f>AB345+AB346+AB347</f>
        <v>0</v>
      </c>
      <c r="AC349" s="556"/>
      <c r="AD349" s="546" t="s">
        <v>823</v>
      </c>
      <c r="AE349" s="417">
        <f t="shared" ref="AE333:AE350" si="2253">Y349</f>
        <v>106666.66666666667</v>
      </c>
      <c r="AF349" s="433"/>
      <c r="AG349" s="417" t="s">
        <v>841</v>
      </c>
      <c r="AH349" s="486">
        <f>AH345+AH346+AH347</f>
        <v>0</v>
      </c>
      <c r="AI349" s="556"/>
      <c r="AJ349" s="546" t="s">
        <v>823</v>
      </c>
      <c r="AK349" s="417">
        <f t="shared" ref="AK333:AK350" si="2254">AE349</f>
        <v>106666.66666666667</v>
      </c>
      <c r="AL349" s="433"/>
      <c r="AM349" s="417" t="s">
        <v>841</v>
      </c>
      <c r="AN349" s="486">
        <f>AN345+AN346+AN347</f>
        <v>0</v>
      </c>
      <c r="AO349" s="556"/>
      <c r="AP349" s="546" t="s">
        <v>823</v>
      </c>
      <c r="AQ349" s="417">
        <f t="shared" ref="AQ333:AQ350" si="2255">AK349</f>
        <v>106666.66666666667</v>
      </c>
      <c r="AR349" s="433"/>
      <c r="AS349" s="417" t="s">
        <v>841</v>
      </c>
      <c r="AT349" s="486">
        <f>AT345+AT346+AT347</f>
        <v>0</v>
      </c>
      <c r="AU349" s="556"/>
      <c r="AV349" s="546" t="s">
        <v>823</v>
      </c>
      <c r="AW349" s="417">
        <f t="shared" ref="AW349:AW350" si="2256">AQ349</f>
        <v>106666.66666666667</v>
      </c>
      <c r="AX349" s="433"/>
      <c r="AY349" s="417" t="s">
        <v>841</v>
      </c>
      <c r="AZ349" s="486">
        <f>AZ345+AZ346+AZ347</f>
        <v>0</v>
      </c>
      <c r="BA349" s="556"/>
      <c r="BB349" s="546" t="s">
        <v>823</v>
      </c>
      <c r="BC349" s="417">
        <f t="shared" ref="BC333:BC350" si="2257">AW349</f>
        <v>106666.66666666667</v>
      </c>
      <c r="BD349" s="433"/>
      <c r="BE349" s="417" t="s">
        <v>841</v>
      </c>
      <c r="BF349" s="486">
        <f>BF345+BF346+BF347</f>
        <v>0</v>
      </c>
      <c r="BG349" s="556"/>
      <c r="BH349" s="546" t="s">
        <v>823</v>
      </c>
      <c r="BI349" s="417">
        <f t="shared" si="2245"/>
        <v>106666.66666666667</v>
      </c>
      <c r="BJ349" s="433"/>
      <c r="BK349" s="417" t="s">
        <v>841</v>
      </c>
      <c r="BL349" s="486">
        <f>BL345+BL346+BL347</f>
        <v>0</v>
      </c>
      <c r="BM349" s="556"/>
      <c r="BN349" s="546" t="s">
        <v>823</v>
      </c>
      <c r="BO349" s="417">
        <f t="shared" si="2246"/>
        <v>106666.66666666667</v>
      </c>
      <c r="BP349" s="433"/>
      <c r="BQ349" s="417" t="s">
        <v>841</v>
      </c>
      <c r="BR349" s="486">
        <f>BR345+BR346+BR347</f>
        <v>0</v>
      </c>
      <c r="BS349" s="556"/>
      <c r="BT349" s="546" t="s">
        <v>823</v>
      </c>
      <c r="BU349" s="417">
        <f t="shared" si="2247"/>
        <v>106666.66666666667</v>
      </c>
      <c r="BV349" s="433"/>
      <c r="BW349" s="417" t="s">
        <v>841</v>
      </c>
      <c r="BX349" s="486">
        <f>BX345+BX346+BX347</f>
        <v>0</v>
      </c>
      <c r="BY349" s="556"/>
      <c r="CA349" s="417">
        <f t="shared" si="2248"/>
        <v>106666.66666666667</v>
      </c>
      <c r="CB349" s="433"/>
      <c r="CC349" s="417" t="s">
        <v>841</v>
      </c>
      <c r="CD349" s="486">
        <f>CD345+CD346+CD347</f>
        <v>0</v>
      </c>
      <c r="CE349" s="556"/>
      <c r="CF349" s="546" t="s">
        <v>823</v>
      </c>
      <c r="CG349" s="417">
        <f t="shared" si="2249"/>
        <v>106666.66666666667</v>
      </c>
      <c r="CH349" s="433"/>
      <c r="CI349" s="417" t="s">
        <v>841</v>
      </c>
      <c r="CJ349" s="486">
        <f>CJ345+CJ346+CJ347</f>
        <v>0</v>
      </c>
      <c r="CK349" s="556"/>
    </row>
    <row r="350" ht="16.199999999999999">
      <c r="B350" s="235"/>
      <c r="C350" s="423" t="s">
        <v>824</v>
      </c>
      <c r="D350" s="423"/>
      <c r="E350" s="508"/>
      <c r="F350" s="546" t="s">
        <v>825</v>
      </c>
      <c r="G350" s="547">
        <f>14000*(200^0.5)</f>
        <v>197989.89873223333</v>
      </c>
      <c r="H350" s="433"/>
      <c r="I350" s="557" t="s">
        <v>824</v>
      </c>
      <c r="J350" s="423"/>
      <c r="K350" s="508"/>
      <c r="L350" s="546" t="s">
        <v>825</v>
      </c>
      <c r="M350" s="547">
        <f t="shared" si="2250"/>
        <v>197989.89873223333</v>
      </c>
      <c r="N350" s="433"/>
      <c r="O350" s="557" t="s">
        <v>824</v>
      </c>
      <c r="P350" s="423"/>
      <c r="Q350" s="508"/>
      <c r="R350" s="546" t="s">
        <v>825</v>
      </c>
      <c r="S350" s="547">
        <f t="shared" si="2251"/>
        <v>197989.89873223333</v>
      </c>
      <c r="T350" s="433"/>
      <c r="U350" s="557" t="s">
        <v>824</v>
      </c>
      <c r="V350" s="423"/>
      <c r="W350" s="508"/>
      <c r="X350" s="546" t="s">
        <v>825</v>
      </c>
      <c r="Y350" s="547">
        <f t="shared" si="2252"/>
        <v>197989.89873223333</v>
      </c>
      <c r="Z350" s="433"/>
      <c r="AA350" s="557" t="s">
        <v>824</v>
      </c>
      <c r="AB350" s="423"/>
      <c r="AC350" s="508"/>
      <c r="AD350" s="546" t="s">
        <v>825</v>
      </c>
      <c r="AE350" s="547">
        <f t="shared" si="2253"/>
        <v>197989.89873223333</v>
      </c>
      <c r="AF350" s="433"/>
      <c r="AG350" s="557" t="s">
        <v>824</v>
      </c>
      <c r="AH350" s="423"/>
      <c r="AI350" s="508"/>
      <c r="AJ350" s="546" t="s">
        <v>825</v>
      </c>
      <c r="AK350" s="547">
        <f t="shared" si="2254"/>
        <v>197989.89873223333</v>
      </c>
      <c r="AL350" s="433"/>
      <c r="AM350" s="557" t="s">
        <v>824</v>
      </c>
      <c r="AN350" s="423"/>
      <c r="AO350" s="508"/>
      <c r="AP350" s="546" t="s">
        <v>825</v>
      </c>
      <c r="AQ350" s="547">
        <f t="shared" si="2255"/>
        <v>197989.89873223333</v>
      </c>
      <c r="AR350" s="433"/>
      <c r="AS350" s="557" t="s">
        <v>824</v>
      </c>
      <c r="AT350" s="423"/>
      <c r="AU350" s="508"/>
      <c r="AV350" s="546" t="s">
        <v>825</v>
      </c>
      <c r="AW350" s="547">
        <f t="shared" si="2256"/>
        <v>197989.89873223333</v>
      </c>
      <c r="AX350" s="433"/>
      <c r="AY350" s="557" t="s">
        <v>824</v>
      </c>
      <c r="AZ350" s="423"/>
      <c r="BA350" s="508"/>
      <c r="BB350" s="546" t="s">
        <v>825</v>
      </c>
      <c r="BC350" s="547">
        <f t="shared" si="2257"/>
        <v>197989.89873223333</v>
      </c>
      <c r="BD350" s="433"/>
      <c r="BE350" s="557" t="s">
        <v>824</v>
      </c>
      <c r="BF350" s="423"/>
      <c r="BG350" s="508"/>
      <c r="BH350" s="546" t="s">
        <v>825</v>
      </c>
      <c r="BI350" s="547">
        <f t="shared" si="2245"/>
        <v>197989.89873223333</v>
      </c>
      <c r="BJ350" s="433"/>
      <c r="BK350" s="557" t="s">
        <v>824</v>
      </c>
      <c r="BL350" s="423"/>
      <c r="BM350" s="508"/>
      <c r="BN350" s="546" t="s">
        <v>825</v>
      </c>
      <c r="BO350" s="547">
        <f t="shared" si="2246"/>
        <v>197989.89873223333</v>
      </c>
      <c r="BP350" s="433"/>
      <c r="BQ350" s="557" t="s">
        <v>824</v>
      </c>
      <c r="BR350" s="423"/>
      <c r="BS350" s="508"/>
      <c r="BT350" s="546" t="s">
        <v>825</v>
      </c>
      <c r="BU350" s="547">
        <f t="shared" si="2247"/>
        <v>197989.89873223333</v>
      </c>
      <c r="BV350" s="433"/>
      <c r="BW350" s="557" t="s">
        <v>824</v>
      </c>
      <c r="BX350" s="423"/>
      <c r="BY350" s="508"/>
      <c r="BZ350" s="235"/>
      <c r="CA350" s="547">
        <f t="shared" si="2248"/>
        <v>197989.89873223333</v>
      </c>
      <c r="CB350" s="433"/>
      <c r="CC350" s="557" t="s">
        <v>824</v>
      </c>
      <c r="CD350" s="423"/>
      <c r="CE350" s="508"/>
      <c r="CF350" s="546" t="s">
        <v>825</v>
      </c>
      <c r="CG350" s="547">
        <f t="shared" si="2249"/>
        <v>197989.89873223333</v>
      </c>
      <c r="CH350" s="433"/>
      <c r="CI350" s="557" t="s">
        <v>824</v>
      </c>
      <c r="CJ350" s="423"/>
      <c r="CK350" s="508"/>
      <c r="CL350" s="235"/>
    </row>
    <row r="351" ht="16.199999999999999">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199999999999999">
      <c r="A352" s="546" t="s">
        <v>182</v>
      </c>
      <c r="C352" s="412"/>
      <c r="D352" s="413" t="e">
        <f>D136</f>
        <v>#REF!</v>
      </c>
      <c r="E352" s="414"/>
      <c r="F352" s="459" t="e">
        <f>IF(H153=3,0,IF(F153=3,G352*G353,G353*G352/2))</f>
        <v>#REF!</v>
      </c>
      <c r="G352" s="415">
        <v>383</v>
      </c>
      <c r="H352" s="459" t="e">
        <f>IF(F153=3,0,IF(H153=3,G353*G352,G353*G352/2))</f>
        <v>#REF!</v>
      </c>
      <c r="I352" s="412"/>
      <c r="J352" s="413" t="e">
        <f>J136</f>
        <v>#REF!</v>
      </c>
      <c r="K352" s="414"/>
      <c r="L352" s="459" t="e">
        <f>IF(N153=3,0,IF(L153=3,M352*M353,M353*M352/2))</f>
        <v>#REF!</v>
      </c>
      <c r="M352" s="415">
        <f t="shared" ref="M352:M353" si="2258">M375</f>
        <v>544</v>
      </c>
      <c r="N352" s="459" t="e">
        <f>IF(L153=3,0,IF(N153=3,M353*M352,M353*M352/2))</f>
        <v>#REF!</v>
      </c>
      <c r="O352" s="412"/>
      <c r="P352" s="413" t="e">
        <f>P136</f>
        <v>#REF!</v>
      </c>
      <c r="Q352" s="414"/>
      <c r="R352" s="459">
        <f>IF(T153=3,0,IF(R153=3,S352*S353,S353*S352/2))</f>
        <v>0</v>
      </c>
      <c r="S352" s="415"/>
      <c r="T352" s="459">
        <f>IF(R153=3,0,IF(T153=3,S353*S352,S353*S352/2))</f>
        <v>0</v>
      </c>
      <c r="U352" s="412"/>
      <c r="V352" s="413" t="e">
        <f>V136</f>
        <v>#REF!</v>
      </c>
      <c r="W352" s="414"/>
      <c r="X352" s="459">
        <f>IF(Z153=3,0,IF(X153=3,Y352*Y353,Y353*Y352/2))</f>
        <v>0</v>
      </c>
      <c r="Y352" s="415"/>
      <c r="Z352" s="459">
        <f>IF(X153=3,0,IF(Z153=3,Y353*Y352,Y353*Y352/2))</f>
        <v>0</v>
      </c>
      <c r="AA352" s="412"/>
      <c r="AB352" s="413" t="e">
        <f>AB136</f>
        <v>#REF!</v>
      </c>
      <c r="AC352" s="414"/>
      <c r="AD352" s="459"/>
      <c r="AE352" s="415"/>
      <c r="AF352" s="459"/>
      <c r="AG352" s="412"/>
      <c r="AH352" s="413" t="e">
        <f>AH136</f>
        <v>#REF!</v>
      </c>
      <c r="AI352" s="414"/>
      <c r="AJ352" s="459">
        <f>IF(AL153=3,0,IF(AJ153=3,AK352*AK353,AK353*AK352/2))</f>
        <v>0</v>
      </c>
      <c r="AK352" s="415">
        <f>AK329</f>
        <v>0</v>
      </c>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c r="A353" s="546" t="s">
        <v>844</v>
      </c>
      <c r="C353" s="418">
        <f>C171</f>
        <v>0</v>
      </c>
      <c r="D353" s="417"/>
      <c r="E353" s="419" t="e">
        <f>E171</f>
        <v>#REF!</v>
      </c>
      <c r="F353" s="420"/>
      <c r="G353" s="417" t="e">
        <f>G376</f>
        <v>#REF!</v>
      </c>
      <c r="H353" s="420"/>
      <c r="I353" s="418" t="e">
        <f>I171</f>
        <v>#REF!</v>
      </c>
      <c r="J353" s="417"/>
      <c r="K353" s="419" t="e">
        <f>K171</f>
        <v>#REF!</v>
      </c>
      <c r="L353" s="420"/>
      <c r="M353" s="417" t="e">
        <f t="shared" si="2258"/>
        <v>#REF!</v>
      </c>
      <c r="N353" s="420"/>
      <c r="O353" s="418" t="e">
        <f>O171</f>
        <v>#REF!</v>
      </c>
      <c r="P353" s="417"/>
      <c r="Q353" s="419" t="e">
        <f>Q171</f>
        <v>#REF!</v>
      </c>
      <c r="R353" s="420"/>
      <c r="S353" s="417"/>
      <c r="T353" s="421"/>
      <c r="U353" s="418" t="e">
        <f>U171</f>
        <v>#REF!</v>
      </c>
      <c r="V353" s="417"/>
      <c r="W353" s="419" t="e">
        <f>W171</f>
        <v>#REF!</v>
      </c>
      <c r="X353" s="420">
        <v>0.53684811594451687</v>
      </c>
      <c r="Y353" s="417"/>
      <c r="Z353" s="420">
        <v>0.47666688405548308</v>
      </c>
      <c r="AA353" s="418" t="e">
        <f>AA171</f>
        <v>#REF!</v>
      </c>
      <c r="AB353" s="417"/>
      <c r="AC353" s="419" t="e">
        <f>AC171</f>
        <v>#REF!</v>
      </c>
      <c r="AD353" s="420"/>
      <c r="AE353" s="417"/>
      <c r="AF353" s="421"/>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c r="A354" s="546" t="s">
        <v>826</v>
      </c>
      <c r="C354" s="424"/>
      <c r="D354" s="485" t="e">
        <f>D187</f>
        <v>#REF!</v>
      </c>
      <c r="E354" s="428"/>
      <c r="F354" s="426"/>
      <c r="G354" s="423"/>
      <c r="H354" s="427"/>
      <c r="I354" s="424"/>
      <c r="J354" s="485" t="e">
        <f>J187</f>
        <v>#REF!</v>
      </c>
      <c r="K354" s="428"/>
      <c r="L354" s="426" t="e">
        <f>IF(N153=3,0,IF(L153=3,0,IF(M352=0,0,-1*(K353+O353)/M352)))</f>
        <v>#REF!</v>
      </c>
      <c r="M354" s="423"/>
      <c r="N354" s="427" t="e">
        <f>IF(L153=3,0,IF(N153=3,0,IF(M352=0,0,(K353+O353)/M352)))</f>
        <v>#REF!</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c r="AE354" s="423"/>
      <c r="AF354" s="427"/>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c r="A355" s="546" t="s">
        <v>827</v>
      </c>
      <c r="B355" s="235"/>
      <c r="C355" s="550" t="s">
        <v>827</v>
      </c>
      <c r="D355" s="486" t="e">
        <f>F352+F353+F354+F351+B355+F355</f>
        <v>#REF!</v>
      </c>
      <c r="E355" s="235"/>
      <c r="F355" s="417"/>
      <c r="G355" s="480" t="s">
        <v>828</v>
      </c>
      <c r="H355" s="417"/>
      <c r="I355" s="550" t="s">
        <v>827</v>
      </c>
      <c r="J355" s="486" t="e">
        <f>(SUM(H351:H354))+(SUM(L351:L354))</f>
        <v>#REF!</v>
      </c>
      <c r="K355" s="235"/>
      <c r="L355" s="417"/>
      <c r="M355" s="480" t="s">
        <v>828</v>
      </c>
      <c r="N355" s="417"/>
      <c r="O355" s="550" t="s">
        <v>827</v>
      </c>
      <c r="P355" s="486" t="e">
        <f>(SUM(N351:N354))+(SUM(R351:R354))</f>
        <v>#REF!</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c r="A356" s="235"/>
      <c r="B356" s="235"/>
      <c r="C356" s="417" t="s">
        <v>829</v>
      </c>
      <c r="D356" s="486" t="e">
        <f>D355+D340+D333</f>
        <v>#REF!</v>
      </c>
      <c r="E356" s="235"/>
      <c r="F356" s="417"/>
      <c r="G356" s="417" t="s">
        <v>830</v>
      </c>
      <c r="H356" s="417"/>
      <c r="I356" s="417"/>
      <c r="J356" s="486" t="e">
        <f>J355+J340+J333</f>
        <v>#REF!</v>
      </c>
      <c r="K356" s="235"/>
      <c r="L356" s="417"/>
      <c r="M356" s="417" t="s">
        <v>830</v>
      </c>
      <c r="N356" s="417"/>
      <c r="O356" s="417"/>
      <c r="P356" s="486" t="e">
        <f>P355+P340+P333</f>
        <v>#REF!</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c r="A358" s="555" t="e">
        <f>SUM(D358:BP358)</f>
        <v>#REF!</v>
      </c>
      <c r="B358" s="235"/>
      <c r="C358" s="480" t="s">
        <v>845</v>
      </c>
      <c r="D358" s="486" t="e">
        <f>IF(D360=0,0,D365+D366+D367)</f>
        <v>#REF!</v>
      </c>
      <c r="E358" s="556"/>
      <c r="F358" s="433"/>
      <c r="G358" s="417"/>
      <c r="H358" s="433"/>
      <c r="I358" s="480" t="s">
        <v>845</v>
      </c>
      <c r="J358" s="486" t="e">
        <f>IF(J360=0,0,J365+J366+J367)</f>
        <v>#REF!</v>
      </c>
      <c r="K358" s="556"/>
      <c r="L358" s="433"/>
      <c r="M358" s="417" t="e">
        <f>J355+P355+V355+AB355</f>
        <v>#REF!</v>
      </c>
      <c r="N358" s="433"/>
      <c r="O358" s="480" t="s">
        <v>845</v>
      </c>
      <c r="P358" s="486" t="e">
        <f>IF(P360=0,0,P365+P366+P367)</f>
        <v>#REF!</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80000000000000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c r="A360" s="558" t="s">
        <v>801</v>
      </c>
      <c r="B360" s="235"/>
      <c r="C360" s="417" t="s">
        <v>409</v>
      </c>
      <c r="D360" s="449">
        <v>600</v>
      </c>
      <c r="E360" s="417"/>
      <c r="F360" s="433"/>
      <c r="G360" s="417"/>
      <c r="H360" s="433"/>
      <c r="I360" s="417" t="s">
        <v>409</v>
      </c>
      <c r="J360" s="449">
        <v>300</v>
      </c>
      <c r="K360" s="417"/>
      <c r="L360" s="433"/>
      <c r="M360" s="417"/>
      <c r="N360" s="433"/>
      <c r="O360" s="417" t="s">
        <v>409</v>
      </c>
      <c r="P360" s="449">
        <f>J360</f>
        <v>300</v>
      </c>
      <c r="Q360" s="417"/>
      <c r="R360" s="433"/>
      <c r="S360" s="417"/>
      <c r="T360" s="433"/>
      <c r="U360" s="417" t="s">
        <v>409</v>
      </c>
      <c r="V360" s="449"/>
      <c r="W360" s="417"/>
      <c r="X360" s="433"/>
      <c r="Y360" s="417"/>
      <c r="Z360" s="433"/>
      <c r="AA360" s="417" t="s">
        <v>409</v>
      </c>
      <c r="AB360" s="449">
        <f t="shared" ref="AB360:AB362" si="2259">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2260">AN360</f>
        <v>0</v>
      </c>
      <c r="AU360" s="417"/>
      <c r="AV360" s="433"/>
      <c r="AW360" s="417"/>
      <c r="AX360" s="433"/>
      <c r="AY360" s="417" t="s">
        <v>409</v>
      </c>
      <c r="AZ360" s="449">
        <f t="shared" ref="AZ360:AZ362" si="2261">AT360</f>
        <v>0</v>
      </c>
      <c r="BA360" s="417"/>
      <c r="BB360" s="433"/>
      <c r="BC360" s="417"/>
      <c r="BD360" s="433"/>
      <c r="BE360" s="417" t="s">
        <v>409</v>
      </c>
      <c r="BF360" s="449">
        <f t="shared" ref="BF360:BF362" si="2262">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customHeight="1">
      <c r="A361" s="450">
        <f>A364*B361*B361*B361/12</f>
        <v>106666.66666666667</v>
      </c>
      <c r="B361" s="559">
        <v>40</v>
      </c>
      <c r="C361" s="417" t="s">
        <v>801</v>
      </c>
      <c r="D361" s="451">
        <f>G366</f>
        <v>67500</v>
      </c>
      <c r="E361" s="417"/>
      <c r="F361" s="433"/>
      <c r="G361" s="417"/>
      <c r="H361" s="433"/>
      <c r="I361" s="417"/>
      <c r="J361" s="451">
        <f>M366</f>
        <v>67500</v>
      </c>
      <c r="K361" s="417"/>
      <c r="L361" s="433"/>
      <c r="M361" s="417"/>
      <c r="N361" s="433"/>
      <c r="O361" s="417"/>
      <c r="P361" s="451">
        <f>S366</f>
        <v>67500</v>
      </c>
      <c r="Q361" s="417"/>
      <c r="R361" s="433"/>
      <c r="S361" s="417"/>
      <c r="T361" s="433"/>
      <c r="U361" s="417"/>
      <c r="V361" s="451">
        <f>Y366</f>
        <v>2</v>
      </c>
      <c r="W361" s="417"/>
      <c r="X361" s="433"/>
      <c r="Y361" s="417"/>
      <c r="Z361" s="433"/>
      <c r="AA361" s="417"/>
      <c r="AB361" s="451">
        <f t="shared" si="2259"/>
        <v>2</v>
      </c>
      <c r="AC361" s="417"/>
      <c r="AD361" s="433"/>
      <c r="AE361" s="417"/>
      <c r="AF361" s="433"/>
      <c r="AG361" s="417"/>
      <c r="AH361" s="451">
        <f t="shared" ref="AH361:AH362" si="2263">AB361</f>
        <v>2</v>
      </c>
      <c r="AI361" s="417"/>
      <c r="AJ361" s="433"/>
      <c r="AK361" s="417"/>
      <c r="AL361" s="433"/>
      <c r="AM361" s="417"/>
      <c r="AN361" s="451">
        <f t="shared" ref="AN361:AN362" si="2264">AH361</f>
        <v>2</v>
      </c>
      <c r="AO361" s="417"/>
      <c r="AP361" s="433"/>
      <c r="AQ361" s="417"/>
      <c r="AR361" s="433"/>
      <c r="AS361" s="417"/>
      <c r="AT361" s="451">
        <f t="shared" si="2260"/>
        <v>2</v>
      </c>
      <c r="AU361" s="417"/>
      <c r="AV361" s="433"/>
      <c r="AW361" s="417"/>
      <c r="AX361" s="433"/>
      <c r="AY361" s="417"/>
      <c r="AZ361" s="451">
        <f t="shared" si="2261"/>
        <v>2</v>
      </c>
      <c r="BA361" s="417"/>
      <c r="BB361" s="433"/>
      <c r="BC361" s="417"/>
      <c r="BD361" s="433"/>
      <c r="BE361" s="417"/>
      <c r="BF361" s="451">
        <f t="shared" si="2262"/>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c r="A362" s="450" t="s">
        <v>842</v>
      </c>
      <c r="B362" s="559"/>
      <c r="C362" s="417" t="s">
        <v>387</v>
      </c>
      <c r="D362" s="451">
        <v>36000</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2259"/>
        <v>197989.89873223333</v>
      </c>
      <c r="AC362" s="417"/>
      <c r="AD362" s="433"/>
      <c r="AE362" s="417"/>
      <c r="AF362" s="433"/>
      <c r="AG362" s="417"/>
      <c r="AH362" s="451">
        <f t="shared" si="2263"/>
        <v>197989.89873223333</v>
      </c>
      <c r="AI362" s="417"/>
      <c r="AJ362" s="433"/>
      <c r="AK362" s="417"/>
      <c r="AL362" s="433"/>
      <c r="AM362" s="417"/>
      <c r="AN362" s="451">
        <f t="shared" si="2264"/>
        <v>197989.89873223333</v>
      </c>
      <c r="AO362" s="417"/>
      <c r="AP362" s="433"/>
      <c r="AQ362" s="417"/>
      <c r="AR362" s="433"/>
      <c r="AS362" s="417"/>
      <c r="AT362" s="451">
        <f t="shared" si="2260"/>
        <v>197989.89873223333</v>
      </c>
      <c r="AU362" s="417"/>
      <c r="AV362" s="433"/>
      <c r="AW362" s="417"/>
      <c r="AX362" s="433"/>
      <c r="AY362" s="417"/>
      <c r="AZ362" s="451">
        <f t="shared" si="2261"/>
        <v>197989.89873223333</v>
      </c>
      <c r="BA362" s="417"/>
      <c r="BB362" s="433"/>
      <c r="BC362" s="417"/>
      <c r="BD362" s="433"/>
      <c r="BE362" s="417"/>
      <c r="BF362" s="451">
        <f t="shared" si="2262"/>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customHeight="1">
      <c r="A363" s="573">
        <f>0.026/12</f>
        <v>0.0021666666666666666</v>
      </c>
      <c r="B363" s="559"/>
      <c r="C363" s="417" t="s">
        <v>308</v>
      </c>
      <c r="D363" s="451">
        <f>D360*G368</f>
        <v>129600</v>
      </c>
      <c r="E363" s="417"/>
      <c r="F363" s="433"/>
      <c r="G363" s="417"/>
      <c r="H363" s="433"/>
      <c r="I363" s="417"/>
      <c r="J363" s="451"/>
      <c r="K363" s="417"/>
      <c r="L363" s="433"/>
      <c r="M363" s="417"/>
      <c r="N363" s="433"/>
      <c r="O363" s="417"/>
      <c r="P363" s="451">
        <f>P360*S368</f>
        <v>64800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c r="A364" s="433">
        <v>20</v>
      </c>
      <c r="B364" s="235"/>
      <c r="C364" s="417" t="s">
        <v>834</v>
      </c>
      <c r="D364" s="452"/>
      <c r="E364" s="417"/>
      <c r="F364" s="433"/>
      <c r="G364" s="561">
        <v>30</v>
      </c>
      <c r="H364" s="433"/>
      <c r="I364" s="417" t="s">
        <v>834</v>
      </c>
      <c r="J364" s="452"/>
      <c r="K364" s="417"/>
      <c r="L364" s="433"/>
      <c r="M364" s="561">
        <v>30</v>
      </c>
      <c r="N364" s="433"/>
      <c r="O364" s="417" t="s">
        <v>834</v>
      </c>
      <c r="P364" s="452"/>
      <c r="Q364" s="417"/>
      <c r="R364" s="433"/>
      <c r="S364" s="561">
        <v>30</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customHeight="1">
      <c r="A365" s="433"/>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customHeight="1">
      <c r="A366" s="433">
        <f>G370</f>
        <v>197989.89873223333</v>
      </c>
      <c r="B366" s="235"/>
      <c r="C366" s="563" t="s">
        <v>836</v>
      </c>
      <c r="D366" s="451"/>
      <c r="E366" s="417"/>
      <c r="F366" s="433"/>
      <c r="G366" s="451">
        <f>G364*F367*F367*F367/12</f>
        <v>67500</v>
      </c>
      <c r="H366" s="433"/>
      <c r="I366" s="563" t="s">
        <v>836</v>
      </c>
      <c r="J366" s="451"/>
      <c r="K366" s="417"/>
      <c r="L366" s="433"/>
      <c r="M366" s="451">
        <f>M364*L367*L367*L367/12</f>
        <v>67500</v>
      </c>
      <c r="N366" s="433"/>
      <c r="O366" s="563" t="s">
        <v>836</v>
      </c>
      <c r="P366" s="451"/>
      <c r="Q366" s="417"/>
      <c r="R366" s="433"/>
      <c r="S366" s="451">
        <f>S364*R367*R367*R367/12</f>
        <v>67500</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c r="C367" s="561" t="s">
        <v>837</v>
      </c>
      <c r="D367" s="452" t="e">
        <f>IF(D360=0,0,-1*(D354+D375)/D360)</f>
        <v>#REF!</v>
      </c>
      <c r="E367" s="417"/>
      <c r="F367" s="564">
        <v>30</v>
      </c>
      <c r="G367" s="450" t="s">
        <v>591</v>
      </c>
      <c r="H367" s="433"/>
      <c r="I367" s="561" t="s">
        <v>837</v>
      </c>
      <c r="J367" s="452" t="e">
        <f>IF(J360=0,0,-1*(J354+J375)/J360)</f>
        <v>#REF!</v>
      </c>
      <c r="K367" s="417"/>
      <c r="L367" s="564">
        <v>30</v>
      </c>
      <c r="M367" s="450" t="s">
        <v>591</v>
      </c>
      <c r="N367" s="433"/>
      <c r="O367" s="561" t="s">
        <v>837</v>
      </c>
      <c r="P367" s="452" t="e">
        <f>IF(P360=0,0,-1*(P354+P375)/P360)</f>
        <v>#REF!</v>
      </c>
      <c r="Q367" s="417"/>
      <c r="R367" s="564">
        <v>30</v>
      </c>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c r="C368" s="565" t="s">
        <v>838</v>
      </c>
      <c r="D368" s="451">
        <f>D364*D360/2</f>
        <v>0</v>
      </c>
      <c r="E368" s="417"/>
      <c r="F368" s="433"/>
      <c r="G368" s="575">
        <f>G364*F367*2400/10000</f>
        <v>216</v>
      </c>
      <c r="H368" s="433"/>
      <c r="I368" s="565" t="s">
        <v>838</v>
      </c>
      <c r="J368" s="451">
        <f>J364*J360/2</f>
        <v>0</v>
      </c>
      <c r="K368" s="417"/>
      <c r="L368" s="433"/>
      <c r="M368" s="575">
        <f>M364*L367*2400/10000</f>
        <v>216</v>
      </c>
      <c r="N368" s="433"/>
      <c r="O368" s="565" t="s">
        <v>838</v>
      </c>
      <c r="P368" s="451">
        <f>P364*P360/2</f>
        <v>0</v>
      </c>
      <c r="Q368" s="417"/>
      <c r="R368" s="433"/>
      <c r="S368" s="575">
        <f>S364*R367*2400/10000</f>
        <v>216</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c r="C370" s="567" t="s">
        <v>840</v>
      </c>
      <c r="D370" s="452" t="e">
        <f>IF(D360=0,0,(D354+D375)/D360)</f>
        <v>#REF!</v>
      </c>
      <c r="E370" s="417"/>
      <c r="F370" s="546" t="s">
        <v>387</v>
      </c>
      <c r="G370" s="235">
        <f>G393</f>
        <v>197989.89873223333</v>
      </c>
      <c r="H370" s="433"/>
      <c r="I370" s="567" t="s">
        <v>840</v>
      </c>
      <c r="J370" s="452" t="e">
        <f>IF(J360=0,0,(J354+J375)/J360)</f>
        <v>#REF!</v>
      </c>
      <c r="K370" s="417"/>
      <c r="L370" s="546" t="s">
        <v>387</v>
      </c>
      <c r="M370" s="235">
        <f>J362</f>
        <v>197989.89873223333</v>
      </c>
      <c r="N370" s="433"/>
      <c r="O370" s="567" t="s">
        <v>840</v>
      </c>
      <c r="P370" s="452" t="e">
        <f>IF(P360=0,0,(P354+P375)/P360)</f>
        <v>#REF!</v>
      </c>
      <c r="Q370" s="417"/>
      <c r="R370" s="546" t="s">
        <v>387</v>
      </c>
      <c r="S370" s="235">
        <f>P362</f>
        <v>197989.89873223333</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t="e">
        <f>D368+D369+D370</f>
        <v>#REF!</v>
      </c>
      <c r="E372" s="556"/>
      <c r="F372" s="546" t="s">
        <v>823</v>
      </c>
      <c r="G372" s="417">
        <f>A384</f>
        <v>106666.66666666667</v>
      </c>
      <c r="H372" s="433"/>
      <c r="I372" s="480" t="s">
        <v>841</v>
      </c>
      <c r="J372" s="486" t="e">
        <f>J368+J369+J370</f>
        <v>#REF!</v>
      </c>
      <c r="K372" s="556"/>
      <c r="L372" s="546" t="s">
        <v>823</v>
      </c>
      <c r="M372" s="417">
        <f t="shared" ref="M372:M376" si="2265">G372</f>
        <v>106666.66666666667</v>
      </c>
      <c r="N372" s="433"/>
      <c r="O372" s="480" t="s">
        <v>841</v>
      </c>
      <c r="P372" s="486" t="e">
        <f>P368+P369+P370</f>
        <v>#REF!</v>
      </c>
      <c r="Q372" s="556"/>
      <c r="R372" s="546" t="s">
        <v>823</v>
      </c>
      <c r="S372" s="417">
        <f>20*(40^3)/12</f>
        <v>106666.66666666667</v>
      </c>
      <c r="T372" s="433"/>
      <c r="U372" s="480" t="s">
        <v>841</v>
      </c>
      <c r="V372" s="486">
        <f>V368+V369+V370</f>
        <v>0</v>
      </c>
      <c r="W372" s="556"/>
      <c r="X372" s="546" t="s">
        <v>823</v>
      </c>
      <c r="Y372" s="417">
        <f t="shared" ref="Y372:Y376" si="2266">S372</f>
        <v>106666.66666666667</v>
      </c>
      <c r="Z372" s="433"/>
      <c r="AA372" s="480" t="s">
        <v>841</v>
      </c>
      <c r="AB372" s="486">
        <f>AB368+AB369+AB370</f>
        <v>0</v>
      </c>
      <c r="AC372" s="556"/>
      <c r="AD372" s="546" t="s">
        <v>823</v>
      </c>
      <c r="AE372" s="417">
        <f t="shared" ref="AE372:AE376" si="2267">Y372</f>
        <v>106666.66666666667</v>
      </c>
      <c r="AF372" s="433"/>
      <c r="AG372" s="480" t="s">
        <v>841</v>
      </c>
      <c r="AH372" s="486">
        <f>AH368+AH369+AH370</f>
        <v>0</v>
      </c>
      <c r="AI372" s="556"/>
      <c r="AJ372" s="546" t="s">
        <v>823</v>
      </c>
      <c r="AK372" s="417">
        <f t="shared" ref="AK372:AK376" si="2268">AE372</f>
        <v>106666.66666666667</v>
      </c>
      <c r="AL372" s="433"/>
      <c r="AM372" s="480" t="s">
        <v>841</v>
      </c>
      <c r="AN372" s="486">
        <f>AN368+AN369+AN370</f>
        <v>0</v>
      </c>
      <c r="AO372" s="556"/>
      <c r="AP372" s="546" t="s">
        <v>823</v>
      </c>
      <c r="AQ372" s="417">
        <f t="shared" ref="AQ372:AQ373" si="2269">AK372</f>
        <v>106666.66666666667</v>
      </c>
      <c r="AR372" s="433"/>
      <c r="AS372" s="480" t="s">
        <v>841</v>
      </c>
      <c r="AT372" s="486">
        <f>AT368+AT369+AT370</f>
        <v>0</v>
      </c>
      <c r="AU372" s="556"/>
      <c r="AV372" s="546" t="s">
        <v>823</v>
      </c>
      <c r="AW372" s="417">
        <f t="shared" ref="AW372:AW376" si="2270">AQ372</f>
        <v>106666.66666666667</v>
      </c>
      <c r="AX372" s="433"/>
      <c r="AY372" s="480" t="s">
        <v>841</v>
      </c>
      <c r="AZ372" s="486">
        <f>AZ368+AZ369+AZ370</f>
        <v>0</v>
      </c>
      <c r="BA372" s="556"/>
      <c r="BB372" s="546" t="s">
        <v>823</v>
      </c>
      <c r="BC372" s="417">
        <f t="shared" ref="BC372:BC376" si="2271">AW372</f>
        <v>106666.66666666667</v>
      </c>
      <c r="BD372" s="433"/>
      <c r="BE372" s="480" t="s">
        <v>841</v>
      </c>
      <c r="BF372" s="486">
        <f>BF368+BF369+BF370</f>
        <v>0</v>
      </c>
      <c r="BG372" s="556"/>
      <c r="BH372" s="546" t="s">
        <v>823</v>
      </c>
      <c r="BI372" s="417">
        <f t="shared" ref="BI372:BI373" si="2272">BC372</f>
        <v>106666.66666666667</v>
      </c>
      <c r="BJ372" s="433"/>
      <c r="BK372" s="480" t="s">
        <v>841</v>
      </c>
      <c r="BL372" s="486">
        <f>BL368+BL369+BL370</f>
        <v>0</v>
      </c>
      <c r="BM372" s="556"/>
      <c r="BN372" s="546" t="s">
        <v>823</v>
      </c>
      <c r="BO372" s="417">
        <f t="shared" ref="BO372:BO373" si="2273">BI372</f>
        <v>106666.66666666667</v>
      </c>
      <c r="BP372" s="433"/>
      <c r="BQ372" s="480" t="s">
        <v>841</v>
      </c>
      <c r="BR372" s="486">
        <f>BR368+BR369+BR370</f>
        <v>0</v>
      </c>
      <c r="BS372" s="556"/>
      <c r="BT372" s="546" t="s">
        <v>823</v>
      </c>
      <c r="BU372" s="417">
        <f t="shared" ref="BU372:BU373" si="2274">BO372</f>
        <v>106666.66666666667</v>
      </c>
      <c r="BV372" s="433"/>
      <c r="BW372" s="480" t="s">
        <v>841</v>
      </c>
      <c r="BX372" s="486">
        <f>BX368+BX369+BX370</f>
        <v>0</v>
      </c>
      <c r="BY372" s="556"/>
      <c r="CA372" s="417">
        <f t="shared" ref="CA372:CA373" si="2275">BU372</f>
        <v>106666.66666666667</v>
      </c>
      <c r="CB372" s="433"/>
      <c r="CC372" s="480" t="s">
        <v>841</v>
      </c>
      <c r="CD372" s="486">
        <f>CD368+CD369+CD370</f>
        <v>0</v>
      </c>
      <c r="CE372" s="556"/>
      <c r="CF372" s="546" t="s">
        <v>823</v>
      </c>
      <c r="CG372" s="417">
        <f t="shared" ref="CG372:CG373" si="2276">CA372</f>
        <v>106666.66666666667</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2265"/>
        <v>197989.89873223333</v>
      </c>
      <c r="N373" s="433"/>
      <c r="O373" s="557" t="s">
        <v>824</v>
      </c>
      <c r="P373" s="423"/>
      <c r="Q373" s="508"/>
      <c r="R373" s="546" t="s">
        <v>825</v>
      </c>
      <c r="S373" s="547">
        <f>M373</f>
        <v>197989.89873223333</v>
      </c>
      <c r="T373" s="433"/>
      <c r="U373" s="557" t="s">
        <v>824</v>
      </c>
      <c r="V373" s="423"/>
      <c r="W373" s="508"/>
      <c r="X373" s="546" t="s">
        <v>825</v>
      </c>
      <c r="Y373" s="547">
        <f t="shared" si="2266"/>
        <v>197989.89873223333</v>
      </c>
      <c r="Z373" s="433"/>
      <c r="AA373" s="557" t="s">
        <v>824</v>
      </c>
      <c r="AB373" s="423"/>
      <c r="AC373" s="508"/>
      <c r="AD373" s="546" t="s">
        <v>825</v>
      </c>
      <c r="AE373" s="547">
        <f t="shared" si="2267"/>
        <v>197989.89873223333</v>
      </c>
      <c r="AF373" s="433"/>
      <c r="AG373" s="557" t="s">
        <v>824</v>
      </c>
      <c r="AH373" s="423"/>
      <c r="AI373" s="508"/>
      <c r="AJ373" s="546" t="s">
        <v>825</v>
      </c>
      <c r="AK373" s="547">
        <f t="shared" si="2268"/>
        <v>197989.89873223333</v>
      </c>
      <c r="AL373" s="433"/>
      <c r="AM373" s="557" t="s">
        <v>824</v>
      </c>
      <c r="AN373" s="423"/>
      <c r="AO373" s="508"/>
      <c r="AP373" s="546" t="s">
        <v>825</v>
      </c>
      <c r="AQ373" s="547">
        <f t="shared" si="2269"/>
        <v>197989.89873223333</v>
      </c>
      <c r="AR373" s="433"/>
      <c r="AS373" s="557" t="s">
        <v>824</v>
      </c>
      <c r="AT373" s="423"/>
      <c r="AU373" s="508"/>
      <c r="AV373" s="546" t="s">
        <v>825</v>
      </c>
      <c r="AW373" s="547">
        <f t="shared" si="2270"/>
        <v>197989.89873223333</v>
      </c>
      <c r="AX373" s="433"/>
      <c r="AY373" s="557" t="s">
        <v>824</v>
      </c>
      <c r="AZ373" s="423"/>
      <c r="BA373" s="508"/>
      <c r="BB373" s="546" t="s">
        <v>825</v>
      </c>
      <c r="BC373" s="547">
        <f t="shared" si="2271"/>
        <v>197989.89873223333</v>
      </c>
      <c r="BD373" s="433"/>
      <c r="BE373" s="557" t="s">
        <v>824</v>
      </c>
      <c r="BF373" s="423"/>
      <c r="BG373" s="508"/>
      <c r="BH373" s="546" t="s">
        <v>825</v>
      </c>
      <c r="BI373" s="547">
        <f t="shared" si="2272"/>
        <v>197989.89873223333</v>
      </c>
      <c r="BJ373" s="433"/>
      <c r="BK373" s="557" t="s">
        <v>824</v>
      </c>
      <c r="BL373" s="423"/>
      <c r="BM373" s="508"/>
      <c r="BN373" s="546" t="s">
        <v>825</v>
      </c>
      <c r="BO373" s="547">
        <f t="shared" si="2273"/>
        <v>197989.89873223333</v>
      </c>
      <c r="BP373" s="433"/>
      <c r="BQ373" s="557" t="s">
        <v>824</v>
      </c>
      <c r="BR373" s="423"/>
      <c r="BS373" s="508"/>
      <c r="BT373" s="546" t="s">
        <v>825</v>
      </c>
      <c r="BU373" s="547">
        <f t="shared" si="2274"/>
        <v>197989.89873223333</v>
      </c>
      <c r="BV373" s="433"/>
      <c r="BW373" s="557" t="s">
        <v>824</v>
      </c>
      <c r="BX373" s="423"/>
      <c r="BY373" s="508"/>
      <c r="BZ373" s="235"/>
      <c r="CA373" s="547">
        <f t="shared" si="2275"/>
        <v>197989.89873223333</v>
      </c>
      <c r="CB373" s="433"/>
      <c r="CC373" s="557" t="s">
        <v>824</v>
      </c>
      <c r="CD373" s="423"/>
      <c r="CE373" s="508"/>
      <c r="CF373" s="546" t="s">
        <v>825</v>
      </c>
      <c r="CG373" s="547">
        <f t="shared" si="2276"/>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c r="H375" s="411" t="e">
        <f>IF(F227=3,0,IF(H227=3,G376*G375,G376*G375/2))</f>
        <v>#REF!</v>
      </c>
      <c r="I375" s="497"/>
      <c r="J375" s="498" t="e">
        <f>J210</f>
        <v>#REF!</v>
      </c>
      <c r="K375" s="499"/>
      <c r="L375" s="415" t="e">
        <f>IF(N227=3,0,IF(L227=3,M375*M376,M376*M375/2))</f>
        <v>#REF!</v>
      </c>
      <c r="M375" s="415">
        <v>544</v>
      </c>
      <c r="N375" s="411" t="e">
        <f>IF(L227=3,0,IF(N227=3,M376*M375,M376*M375/2))</f>
        <v>#REF!</v>
      </c>
      <c r="O375" s="456"/>
      <c r="P375" s="457" t="e">
        <f>P210</f>
        <v>#REF!</v>
      </c>
      <c r="Q375" s="458"/>
      <c r="R375" s="415" t="e">
        <f>IF(T227=3,0,IF(R227=3,S375*S376,S376*S375/2))</f>
        <v>#REF!</v>
      </c>
      <c r="S375" s="415"/>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t="e">
        <f>IF(AL227=3,0,IF(AJ227=3,AK375*AK376,AK376*AK375/2))</f>
        <v>#REF!</v>
      </c>
      <c r="AK375" s="415"/>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#REF!*((2.38+1.25+0.71)/2)/100</f>
        <v>#REF!</v>
      </c>
      <c r="H376" s="417"/>
      <c r="I376" s="501" t="e">
        <f>I245</f>
        <v>#REF!</v>
      </c>
      <c r="J376" s="502"/>
      <c r="K376" s="503" t="e">
        <f>K245</f>
        <v>#REF!</v>
      </c>
      <c r="L376" s="417"/>
      <c r="M376" s="417" t="e">
        <f t="shared" si="2265"/>
        <v>#REF!</v>
      </c>
      <c r="N376" s="417"/>
      <c r="O376" s="461" t="e">
        <f>O245</f>
        <v>#REF!</v>
      </c>
      <c r="P376" s="462"/>
      <c r="Q376" s="463" t="e">
        <f>Q245</f>
        <v>#REF!</v>
      </c>
      <c r="R376" s="417"/>
      <c r="S376" s="417" t="e">
        <f>M376</f>
        <v>#REF!</v>
      </c>
      <c r="T376" s="421"/>
      <c r="U376" s="461" t="e">
        <f>U245</f>
        <v>#REF!</v>
      </c>
      <c r="V376" s="462"/>
      <c r="W376" s="463" t="e">
        <f>W245</f>
        <v>#REF!</v>
      </c>
      <c r="X376" s="417"/>
      <c r="Y376" s="417" t="e">
        <f t="shared" si="2266"/>
        <v>#REF!</v>
      </c>
      <c r="Z376" s="421"/>
      <c r="AA376" s="461" t="e">
        <f>AA245</f>
        <v>#REF!</v>
      </c>
      <c r="AB376" s="462"/>
      <c r="AC376" s="463" t="e">
        <f>AC245</f>
        <v>#REF!</v>
      </c>
      <c r="AD376" s="417"/>
      <c r="AE376" s="417" t="e">
        <f t="shared" si="2267"/>
        <v>#REF!</v>
      </c>
      <c r="AF376" s="421"/>
      <c r="AG376" s="461" t="e">
        <f>AG245</f>
        <v>#REF!</v>
      </c>
      <c r="AH376" s="462"/>
      <c r="AI376" s="463" t="e">
        <f>AI245</f>
        <v>#REF!</v>
      </c>
      <c r="AJ376" s="417"/>
      <c r="AK376" s="415" t="e">
        <f t="shared" si="2268"/>
        <v>#REF!</v>
      </c>
      <c r="AL376" s="421"/>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2270"/>
        <v>#REF!</v>
      </c>
      <c r="AX376" s="421">
        <f>IF(AW375=0,0,IF(AV378=AW375/2,AW377/2,AW377*AV378/AW375))</f>
        <v>0</v>
      </c>
      <c r="AY376" s="461" t="e">
        <f>AY245</f>
        <v>#REF!</v>
      </c>
      <c r="AZ376" s="462"/>
      <c r="BA376" s="463" t="e">
        <f>BA245</f>
        <v>#REF!</v>
      </c>
      <c r="BB376" s="417">
        <f>IF(BC375=0,0,IF(BB378=BC375/2,BC377/2,BC377*BD378/BC375))</f>
        <v>0</v>
      </c>
      <c r="BC376" s="415" t="e">
        <f t="shared" si="2271"/>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c r="Y377" s="423"/>
      <c r="Z377" s="569"/>
      <c r="AA377" s="464"/>
      <c r="AB377" s="465" t="e">
        <f>AB261</f>
        <v>#REF!</v>
      </c>
      <c r="AC377" s="466"/>
      <c r="AD377" s="427"/>
      <c r="AE377" s="423"/>
      <c r="AF377" s="569"/>
      <c r="AG377" s="464"/>
      <c r="AH377" s="465" t="e">
        <f>AH261</f>
        <v>#REF!</v>
      </c>
      <c r="AI377" s="466"/>
      <c r="AJ377" s="427"/>
      <c r="AK377" s="423"/>
      <c r="AL377" s="569"/>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t="e">
        <f>J378</f>
        <v>#REF!</v>
      </c>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f>IF(D383=0,0,D388+D389+D390)</f>
        <v>0</v>
      </c>
      <c r="E381" s="556"/>
      <c r="F381" s="433"/>
      <c r="G381" s="417"/>
      <c r="H381" s="433"/>
      <c r="I381" s="480" t="s">
        <v>845</v>
      </c>
      <c r="J381" s="486" t="e">
        <f>IF(J383=0,0,J388+J389+J390)</f>
        <v>#REF!</v>
      </c>
      <c r="K381" s="556"/>
      <c r="L381" s="433"/>
      <c r="M381" s="417"/>
      <c r="N381" s="433"/>
      <c r="O381" s="480" t="s">
        <v>845</v>
      </c>
      <c r="P381" s="486" t="e">
        <f>IF(P383=0,0,P388+P389+P390)</f>
        <v>#REF!</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c r="E383" s="417"/>
      <c r="F383" s="433"/>
      <c r="G383" s="417"/>
      <c r="H383" s="433"/>
      <c r="I383" s="417" t="s">
        <v>409</v>
      </c>
      <c r="J383" s="449">
        <v>300</v>
      </c>
      <c r="K383" s="417"/>
      <c r="L383" s="433"/>
      <c r="M383" s="417"/>
      <c r="N383" s="433"/>
      <c r="O383" s="417" t="s">
        <v>409</v>
      </c>
      <c r="P383" s="449">
        <v>300</v>
      </c>
      <c r="Q383" s="417"/>
      <c r="R383" s="433"/>
      <c r="S383" s="417"/>
      <c r="T383" s="433"/>
      <c r="U383" s="417" t="s">
        <v>409</v>
      </c>
      <c r="V383" s="449"/>
      <c r="W383" s="417"/>
      <c r="X383" s="433"/>
      <c r="Y383" s="417"/>
      <c r="Z383" s="433"/>
      <c r="AA383" s="417" t="s">
        <v>409</v>
      </c>
      <c r="AB383" s="449"/>
      <c r="AC383" s="417"/>
      <c r="AD383" s="433"/>
      <c r="AE383" s="417"/>
      <c r="AF383" s="433"/>
      <c r="AG383" s="417" t="s">
        <v>409</v>
      </c>
      <c r="AH383" s="449"/>
      <c r="AI383" s="417"/>
      <c r="AJ383" s="433"/>
      <c r="AK383" s="417"/>
      <c r="AL383" s="433"/>
      <c r="AM383" s="417" t="s">
        <v>409</v>
      </c>
      <c r="AN383" s="449"/>
      <c r="AO383" s="417"/>
      <c r="AP383" s="433"/>
      <c r="AQ383" s="417"/>
      <c r="AR383" s="433"/>
      <c r="AS383" s="417" t="s">
        <v>409</v>
      </c>
      <c r="AT383" s="449"/>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106666.66666666667</v>
      </c>
      <c r="B384" s="559">
        <v>40</v>
      </c>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ref="V384:V385" si="2277">P384</f>
        <v>67500</v>
      </c>
      <c r="W384" s="417"/>
      <c r="X384" s="433"/>
      <c r="Y384" s="417"/>
      <c r="Z384" s="433"/>
      <c r="AA384" s="417"/>
      <c r="AB384" s="451">
        <f>AE389</f>
        <v>1080000</v>
      </c>
      <c r="AC384" s="417"/>
      <c r="AD384" s="433"/>
      <c r="AE384" s="417"/>
      <c r="AF384" s="433"/>
      <c r="AG384" s="417"/>
      <c r="AH384" s="451">
        <f>AK389</f>
        <v>1080000</v>
      </c>
      <c r="AI384" s="417"/>
      <c r="AJ384" s="433"/>
      <c r="AK384" s="417"/>
      <c r="AL384" s="433"/>
      <c r="AM384" s="417"/>
      <c r="AN384" s="451">
        <f>AQ389</f>
        <v>1080000</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G373</f>
        <v>197989.89873223333</v>
      </c>
      <c r="E385" s="417"/>
      <c r="F385" s="433"/>
      <c r="G385" s="417"/>
      <c r="H385" s="433"/>
      <c r="I385" s="417"/>
      <c r="J385" s="451">
        <f>D385</f>
        <v>197989.89873223333</v>
      </c>
      <c r="K385" s="417"/>
      <c r="L385" s="433"/>
      <c r="M385" s="417"/>
      <c r="N385" s="433"/>
      <c r="O385" s="417"/>
      <c r="P385" s="451">
        <f>J385</f>
        <v>197989.89873223333</v>
      </c>
      <c r="Q385" s="417"/>
      <c r="R385" s="433"/>
      <c r="S385" s="417"/>
      <c r="T385" s="433"/>
      <c r="U385" s="417"/>
      <c r="V385" s="451">
        <f t="shared" si="2277"/>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D383*G391/100</f>
        <v>0</v>
      </c>
      <c r="E386" s="417"/>
      <c r="F386" s="433"/>
      <c r="G386" s="417"/>
      <c r="H386" s="433"/>
      <c r="I386" s="417"/>
      <c r="J386" s="451">
        <f>J383*M391/100</f>
        <v>648</v>
      </c>
      <c r="K386" s="417"/>
      <c r="L386" s="433"/>
      <c r="M386" s="417"/>
      <c r="N386" s="433"/>
      <c r="O386" s="417"/>
      <c r="P386" s="451">
        <f>P383*S391/100</f>
        <v>648</v>
      </c>
      <c r="Q386" s="417"/>
      <c r="R386" s="433"/>
      <c r="S386" s="417"/>
      <c r="T386" s="433"/>
      <c r="U386" s="417"/>
      <c r="V386" s="451">
        <f>V383*Y391/100</f>
        <v>0</v>
      </c>
      <c r="W386" s="417"/>
      <c r="X386" s="433"/>
      <c r="Y386" s="417"/>
      <c r="Z386" s="433"/>
      <c r="AA386" s="417"/>
      <c r="AB386" s="451">
        <f>AB383*AE391/100</f>
        <v>0</v>
      </c>
      <c r="AC386" s="417"/>
      <c r="AD386" s="433"/>
      <c r="AE386" s="417"/>
      <c r="AF386" s="433"/>
      <c r="AG386" s="417"/>
      <c r="AH386" s="451">
        <f>AH383*AK391/100</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20</v>
      </c>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60</v>
      </c>
      <c r="Z387" s="433"/>
      <c r="AA387" s="417" t="s">
        <v>834</v>
      </c>
      <c r="AB387" s="452"/>
      <c r="AC387" s="417"/>
      <c r="AD387" s="433"/>
      <c r="AE387" s="561">
        <v>60</v>
      </c>
      <c r="AF387" s="433"/>
      <c r="AG387" s="417" t="s">
        <v>834</v>
      </c>
      <c r="AH387" s="452"/>
      <c r="AI387" s="417"/>
      <c r="AJ387" s="433"/>
      <c r="AK387" s="561">
        <v>60</v>
      </c>
      <c r="AL387" s="433"/>
      <c r="AM387" s="417" t="s">
        <v>834</v>
      </c>
      <c r="AN387" s="452"/>
      <c r="AO387" s="417"/>
      <c r="AP387" s="433"/>
      <c r="AQ387" s="561">
        <v>60</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t="s">
        <v>414</v>
      </c>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f>G393</f>
        <v>197989.89873223333</v>
      </c>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1080000</v>
      </c>
      <c r="Z389" s="433"/>
      <c r="AA389" s="563" t="s">
        <v>836</v>
      </c>
      <c r="AB389" s="451"/>
      <c r="AC389" s="417"/>
      <c r="AD389" s="433"/>
      <c r="AE389" s="451">
        <f>AE387*AD390*AD390*AD390/12</f>
        <v>1080000</v>
      </c>
      <c r="AF389" s="433"/>
      <c r="AG389" s="417" t="s">
        <v>836</v>
      </c>
      <c r="AH389" s="451"/>
      <c r="AI389" s="417"/>
      <c r="AJ389" s="433"/>
      <c r="AK389" s="451">
        <f>AK387*AJ390*AJ390*AJ390/12</f>
        <v>1080000</v>
      </c>
      <c r="AL389" s="433"/>
      <c r="AM389" s="417" t="s">
        <v>836</v>
      </c>
      <c r="AN389" s="451"/>
      <c r="AO389" s="417"/>
      <c r="AP389" s="433"/>
      <c r="AQ389" s="451">
        <f>AQ387*AP390*AP390*AP390/12</f>
        <v>1080000</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f>IF(D383=0,0,-1*(D377+D398)/D383)</f>
        <v>0</v>
      </c>
      <c r="E390" s="417"/>
      <c r="F390" s="564">
        <v>30</v>
      </c>
      <c r="G390" s="450" t="s">
        <v>591</v>
      </c>
      <c r="H390" s="433"/>
      <c r="I390" s="561" t="s">
        <v>837</v>
      </c>
      <c r="J390" s="452" t="e">
        <f>IF(J383=0,0,-1*(J377+J398)/J383)</f>
        <v>#REF!</v>
      </c>
      <c r="K390" s="417"/>
      <c r="L390" s="564">
        <v>30</v>
      </c>
      <c r="M390" s="450" t="s">
        <v>591</v>
      </c>
      <c r="N390" s="433"/>
      <c r="O390" s="561" t="s">
        <v>837</v>
      </c>
      <c r="P390" s="452" t="e">
        <f>IF(P383=0,0,-1*(P377+P398)/P383)</f>
        <v>#REF!</v>
      </c>
      <c r="Q390" s="417">
        <v>20</v>
      </c>
      <c r="R390" s="564">
        <v>30</v>
      </c>
      <c r="S390" s="450" t="s">
        <v>591</v>
      </c>
      <c r="T390" s="433"/>
      <c r="U390" s="423" t="s">
        <v>837</v>
      </c>
      <c r="V390" s="452">
        <f>IF(V383=0,0,-1*(V377+V398)/V383)</f>
        <v>0</v>
      </c>
      <c r="W390" s="417"/>
      <c r="X390" s="564">
        <v>60</v>
      </c>
      <c r="Y390" s="450" t="s">
        <v>591</v>
      </c>
      <c r="Z390" s="433"/>
      <c r="AA390" s="561" t="s">
        <v>837</v>
      </c>
      <c r="AB390" s="452">
        <f>IF(AB383=0,0,-1*(AB377+AB398)/AB383)</f>
        <v>0</v>
      </c>
      <c r="AC390" s="417"/>
      <c r="AD390" s="564">
        <v>60</v>
      </c>
      <c r="AE390" s="450" t="s">
        <v>591</v>
      </c>
      <c r="AF390" s="433"/>
      <c r="AG390" s="423" t="s">
        <v>837</v>
      </c>
      <c r="AH390" s="452">
        <f>IF(AH383=0,0,-1*(AH377+AH398)/AH383)</f>
        <v>0</v>
      </c>
      <c r="AI390" s="417"/>
      <c r="AJ390" s="564">
        <v>60</v>
      </c>
      <c r="AK390" s="450" t="s">
        <v>591</v>
      </c>
      <c r="AL390" s="433"/>
      <c r="AM390" s="423" t="s">
        <v>837</v>
      </c>
      <c r="AN390" s="452">
        <f>IF(AN383=0,0,-1*(AN377+AN398)/AN383)</f>
        <v>0</v>
      </c>
      <c r="AO390" s="417"/>
      <c r="AP390" s="564">
        <v>60</v>
      </c>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216</v>
      </c>
      <c r="H391" s="433"/>
      <c r="I391" s="565" t="s">
        <v>838</v>
      </c>
      <c r="J391" s="451">
        <f>J387*J383/2</f>
        <v>0</v>
      </c>
      <c r="K391" s="417"/>
      <c r="L391" s="433"/>
      <c r="M391" s="575">
        <f>M387*L390*2400/10000</f>
        <v>216</v>
      </c>
      <c r="N391" s="433"/>
      <c r="O391" s="565" t="s">
        <v>838</v>
      </c>
      <c r="P391" s="451">
        <f>P387*P383/2</f>
        <v>0</v>
      </c>
      <c r="Q391" s="417"/>
      <c r="R391" s="433"/>
      <c r="S391" s="575">
        <f>S387*R390*2400/10000</f>
        <v>216</v>
      </c>
      <c r="T391" s="433"/>
      <c r="U391" s="500" t="s">
        <v>838</v>
      </c>
      <c r="V391" s="451">
        <f>V387*V383/2</f>
        <v>0</v>
      </c>
      <c r="W391" s="417"/>
      <c r="X391" s="433"/>
      <c r="Y391" s="575">
        <f>Y387*X390*2400/10000</f>
        <v>864</v>
      </c>
      <c r="Z391" s="433"/>
      <c r="AA391" s="565" t="s">
        <v>838</v>
      </c>
      <c r="AB391" s="451">
        <f>AB387*AB383/2</f>
        <v>0</v>
      </c>
      <c r="AC391" s="417"/>
      <c r="AD391" s="433"/>
      <c r="AE391" s="575">
        <f>AE387*AD390*2400/10000</f>
        <v>864</v>
      </c>
      <c r="AF391" s="433"/>
      <c r="AG391" s="500" t="s">
        <v>838</v>
      </c>
      <c r="AH391" s="451">
        <f>AH387*AH383/2</f>
        <v>0</v>
      </c>
      <c r="AI391" s="417"/>
      <c r="AJ391" s="433"/>
      <c r="AK391" s="575">
        <f>AK387*AJ390*2400/10000</f>
        <v>864</v>
      </c>
      <c r="AL391" s="433"/>
      <c r="AM391" s="500" t="s">
        <v>838</v>
      </c>
      <c r="AN391" s="451">
        <f>AN387*AN383/2</f>
        <v>0</v>
      </c>
      <c r="AO391" s="417"/>
      <c r="AP391" s="433"/>
      <c r="AQ391" s="575">
        <f>AQ387*AP390*2400/10000</f>
        <v>864</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f>IF(D383=0,0,(D377+D398)/D383)</f>
        <v>0</v>
      </c>
      <c r="E393" s="417"/>
      <c r="F393" s="546" t="s">
        <v>387</v>
      </c>
      <c r="G393" s="235">
        <f>D385</f>
        <v>197989.89873223333</v>
      </c>
      <c r="H393" s="433"/>
      <c r="I393" s="567" t="s">
        <v>840</v>
      </c>
      <c r="J393" s="452" t="e">
        <f>IF(J383=0,0,(J377+J398)/J383)</f>
        <v>#REF!</v>
      </c>
      <c r="K393" s="417"/>
      <c r="L393" s="546" t="s">
        <v>387</v>
      </c>
      <c r="M393" s="235">
        <f>J385</f>
        <v>197989.89873223333</v>
      </c>
      <c r="N393" s="433"/>
      <c r="O393" s="567" t="s">
        <v>840</v>
      </c>
      <c r="P393" s="452" t="e">
        <f>IF(P383=0,0,(P377+P398)/P383)</f>
        <v>#REF!</v>
      </c>
      <c r="Q393" s="417"/>
      <c r="R393" s="546" t="s">
        <v>387</v>
      </c>
      <c r="S393" s="235">
        <f>P385</f>
        <v>197989.89873223333</v>
      </c>
      <c r="T393" s="433"/>
      <c r="U393" s="508" t="s">
        <v>840</v>
      </c>
      <c r="V393" s="452">
        <f>IF(V383=0,0,(V377+V398)/V383)</f>
        <v>0</v>
      </c>
      <c r="W393" s="417"/>
      <c r="X393" s="546" t="s">
        <v>387</v>
      </c>
      <c r="Y393" s="235">
        <f>S372</f>
        <v>106666.66666666667</v>
      </c>
      <c r="Z393" s="433"/>
      <c r="AA393" s="567" t="s">
        <v>840</v>
      </c>
      <c r="AB393" s="452">
        <f>IF(AB383=0,0,(AB377+AB398)/AB383)</f>
        <v>0</v>
      </c>
      <c r="AC393" s="417"/>
      <c r="AD393" s="546" t="s">
        <v>387</v>
      </c>
      <c r="AE393" s="235">
        <f>Y372</f>
        <v>106666.66666666667</v>
      </c>
      <c r="AF393" s="433"/>
      <c r="AG393" s="508" t="s">
        <v>840</v>
      </c>
      <c r="AH393" s="452">
        <f>IF(AH383=0,0,(AH377+AH398)/AH383)</f>
        <v>0</v>
      </c>
      <c r="AI393" s="417"/>
      <c r="AJ393" s="546" t="s">
        <v>387</v>
      </c>
      <c r="AK393" s="235">
        <f>AE372</f>
        <v>106666.66666666667</v>
      </c>
      <c r="AL393" s="433"/>
      <c r="AM393" s="508" t="s">
        <v>840</v>
      </c>
      <c r="AN393" s="452">
        <f>IF(AN383=0,0,(AN377+AN398)/AN383)</f>
        <v>0</v>
      </c>
      <c r="AO393" s="417"/>
      <c r="AP393" s="546" t="s">
        <v>825</v>
      </c>
      <c r="AQ393" s="235">
        <f>AK393</f>
        <v>106666.66666666667</v>
      </c>
      <c r="AR393" s="433"/>
      <c r="AS393" s="508" t="s">
        <v>840</v>
      </c>
      <c r="AT393" s="452">
        <f>IF(AT383=0,0,(AT377+AT398)/AT383)</f>
        <v>0</v>
      </c>
      <c r="AU393" s="417"/>
      <c r="AV393" s="546" t="s">
        <v>825</v>
      </c>
      <c r="AW393" s="235">
        <f>AQ393</f>
        <v>106666.66666666667</v>
      </c>
      <c r="AX393" s="433"/>
      <c r="AY393" s="567" t="s">
        <v>840</v>
      </c>
      <c r="AZ393" s="452">
        <f>IF(AZ383=0,0,(AZ377+AZ398)/AZ383)</f>
        <v>0</v>
      </c>
      <c r="BA393" s="417"/>
      <c r="BB393" s="546" t="s">
        <v>387</v>
      </c>
      <c r="BC393" s="235">
        <f>AW393</f>
        <v>106666.66666666667</v>
      </c>
      <c r="BD393" s="433"/>
      <c r="BE393" s="508" t="s">
        <v>840</v>
      </c>
      <c r="BF393" s="452">
        <f>IF(BF383=0,0,(BF377+BF398)/BF383)</f>
        <v>0</v>
      </c>
      <c r="BG393" s="417"/>
      <c r="BH393" s="546" t="s">
        <v>825</v>
      </c>
      <c r="BI393" s="235">
        <f>BC393</f>
        <v>106666.66666666667</v>
      </c>
      <c r="BJ393" s="433"/>
      <c r="BK393" s="508" t="s">
        <v>840</v>
      </c>
      <c r="BL393" s="452">
        <f>IF(BL383=0,0,(BL377+BL398)/BL383)</f>
        <v>0</v>
      </c>
      <c r="BM393" s="417"/>
      <c r="BN393" s="546" t="s">
        <v>825</v>
      </c>
      <c r="BO393" s="235">
        <f>BI393</f>
        <v>106666.66666666667</v>
      </c>
      <c r="BP393" s="433"/>
      <c r="BQ393" s="508" t="s">
        <v>840</v>
      </c>
      <c r="BR393" s="452">
        <f>IF(BR383=0,0,(BR377+BR398)/BR383)</f>
        <v>0</v>
      </c>
      <c r="BS393" s="417"/>
      <c r="BT393" s="546" t="s">
        <v>825</v>
      </c>
      <c r="BU393" s="235">
        <f>BO393</f>
        <v>106666.66666666667</v>
      </c>
      <c r="BV393" s="433"/>
      <c r="BW393" s="508" t="s">
        <v>840</v>
      </c>
      <c r="BX393" s="452">
        <f>IF(BX383=0,0,(BX377+BX398)/BX383)</f>
        <v>0</v>
      </c>
      <c r="BY393" s="417"/>
      <c r="BZ393" s="546" t="s">
        <v>387</v>
      </c>
      <c r="CA393" s="235">
        <f>BU393</f>
        <v>106666.66666666667</v>
      </c>
      <c r="CB393" s="433"/>
      <c r="CC393" s="508" t="s">
        <v>840</v>
      </c>
      <c r="CD393" s="452">
        <f>IF(CD383=0,0,(CD377+CD398)/CD383)</f>
        <v>0</v>
      </c>
      <c r="CE393" s="417"/>
      <c r="CF393" s="546" t="s">
        <v>825</v>
      </c>
      <c r="CG393" s="235">
        <f>CA393</f>
        <v>106666.66666666667</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f>D391+D392+D393</f>
        <v>0</v>
      </c>
      <c r="E395" s="556"/>
      <c r="F395" s="433"/>
      <c r="G395" s="417"/>
      <c r="H395" s="433"/>
      <c r="I395" s="480" t="s">
        <v>841</v>
      </c>
      <c r="J395" s="486" t="e">
        <f>J391+J392+J393</f>
        <v>#REF!</v>
      </c>
      <c r="K395" s="556"/>
      <c r="L395" s="433"/>
      <c r="M395" s="417"/>
      <c r="N395" s="433"/>
      <c r="O395" s="480" t="s">
        <v>841</v>
      </c>
      <c r="P395" s="486" t="e">
        <f>P391+P392+P393</f>
        <v>#REF!</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941</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MAX(D376:CK376)</f>
        <v>#REF!</v>
      </c>
      <c r="B398" s="235" t="s">
        <v>942</v>
      </c>
      <c r="C398" s="583"/>
      <c r="D398" s="584" t="e">
        <f>D284</f>
        <v>#REF!</v>
      </c>
      <c r="E398" s="585"/>
      <c r="F398" s="417" t="s">
        <v>943</v>
      </c>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A399" s="235" t="e">
        <f>ABS(MIN(D376:CK376))</f>
        <v>#REF!</v>
      </c>
      <c r="B399" s="235" t="s">
        <v>944</v>
      </c>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4" t="e">
        <f>D379+D386</f>
        <v>#REF!</v>
      </c>
      <c r="D400" s="595"/>
      <c r="E400" s="596"/>
      <c r="F400" s="417"/>
      <c r="G400" s="235"/>
      <c r="H400" s="235"/>
      <c r="I400" s="594" t="e">
        <f>J379+J386</f>
        <v>#REF!</v>
      </c>
      <c r="J400" s="595"/>
      <c r="K400" s="596"/>
      <c r="L400" s="417"/>
      <c r="M400" s="235"/>
      <c r="N400" s="235"/>
      <c r="O400" s="597"/>
      <c r="P400" s="595" t="e">
        <f>P379+P386</f>
        <v>#REF!</v>
      </c>
      <c r="Q400" s="596"/>
      <c r="R400" s="417"/>
      <c r="S400" s="235"/>
      <c r="T400" s="235"/>
      <c r="U400" s="597"/>
      <c r="V400" s="595" t="e">
        <f>V379+V386</f>
        <v>#REF!</v>
      </c>
      <c r="W400" s="596"/>
      <c r="X400" s="417"/>
      <c r="Y400" s="235"/>
      <c r="Z400" s="235"/>
      <c r="AA400" s="597"/>
      <c r="AB400" s="595" t="e">
        <f>AB379+AB386</f>
        <v>#REF!</v>
      </c>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411061.38395479298</v>
      </c>
    </row>
    <row r="405" ht="16.199999999999999" hidden="1">
      <c r="A405" s="598">
        <v>1</v>
      </c>
      <c r="B405" s="235">
        <f>A267</f>
        <v>8002965.9196617352</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c r="A439" s="235" t="s">
        <v>941</v>
      </c>
      <c r="F439" s="235" t="str">
        <f>IF(A439="losa","@",IF(A439="muro","@",""))</f>
        <v/>
      </c>
      <c r="G439" s="235" t="str">
        <f>IF(A439="losa",H449,IF(A439="muro",H449,""))</f>
        <v/>
      </c>
      <c r="H439" s="235" t="str">
        <f>IF(B439="losa",I449,IF(B439="muro",I449,""))</f>
        <v/>
      </c>
      <c r="N439" s="235" t="s">
        <v>941</v>
      </c>
      <c r="O439" s="235" t="s">
        <v>945</v>
      </c>
      <c r="P439" s="235" t="e">
        <f>U448</f>
        <v>#REF!</v>
      </c>
      <c r="Q439" s="235" t="str">
        <f>R449</f>
        <v xml:space="preserve">varillas #</v>
      </c>
      <c r="R439" s="235">
        <f>S449</f>
        <v>3</v>
      </c>
      <c r="S439" s="235" t="str">
        <f>IF(N439="losa","@",IF(N439="muro","@",""))</f>
        <v/>
      </c>
      <c r="T439" s="235" t="str">
        <f>IF(N439="losa",U449,IF(N439="muro",U449,""))</f>
        <v/>
      </c>
    </row>
    <row r="440">
      <c r="A440" s="294" t="s">
        <v>471</v>
      </c>
      <c r="B440" s="295"/>
      <c r="C440" s="295"/>
      <c r="D440" s="295"/>
      <c r="E440" s="295"/>
      <c r="F440" s="295"/>
      <c r="G440" s="295"/>
      <c r="H440" s="296"/>
      <c r="I440" s="2"/>
      <c r="J440" s="2"/>
      <c r="K440" s="2"/>
      <c r="L440" s="2"/>
      <c r="M440" s="252"/>
      <c r="N440" s="294" t="s">
        <v>471</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305">
        <v>250</v>
      </c>
      <c r="C441" s="94" t="s">
        <v>488</v>
      </c>
      <c r="D441" s="85">
        <f>B441*0.8*0.85</f>
        <v>170</v>
      </c>
      <c r="E441" s="2"/>
      <c r="F441" s="2"/>
      <c r="G441" s="94" t="s">
        <v>946</v>
      </c>
      <c r="H441" s="304" t="e">
        <f>B448/100</f>
        <v>#REF!</v>
      </c>
      <c r="I441" s="173" t="s">
        <v>529</v>
      </c>
      <c r="J441" s="85"/>
      <c r="K441" s="2"/>
      <c r="L441" s="2"/>
      <c r="M441" s="252"/>
      <c r="N441" s="302" t="s">
        <v>487</v>
      </c>
      <c r="O441" s="305">
        <v>200</v>
      </c>
      <c r="P441" s="94" t="s">
        <v>488</v>
      </c>
      <c r="Q441" s="85">
        <f>O441*0.8*0.85</f>
        <v>136</v>
      </c>
      <c r="R441" s="2"/>
      <c r="S441" s="2"/>
      <c r="T441" s="94" t="s">
        <v>946</v>
      </c>
      <c r="U441" s="304" t="e">
        <f>U376</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0.014285714285714287</v>
      </c>
      <c r="E442" s="2"/>
      <c r="F442" s="2"/>
      <c r="G442" s="2"/>
      <c r="H442" s="20" t="e">
        <f t="shared" ref="H442:H444" si="2278">AN455</f>
        <v>#REF!</v>
      </c>
      <c r="I442" s="313">
        <v>8</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2279">BA455</f>
        <v>#REF!</v>
      </c>
      <c r="V442" s="313">
        <v>3</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0.0024835056781724379</v>
      </c>
      <c r="E443" s="2"/>
      <c r="F443" s="2"/>
      <c r="G443" s="2"/>
      <c r="H443" s="20" t="e">
        <f t="shared" si="2278"/>
        <v>#REF!</v>
      </c>
      <c r="I443" s="2">
        <v>2</v>
      </c>
      <c r="J443" s="85" t="s">
        <v>547</v>
      </c>
      <c r="K443" s="85">
        <f>2.54*0.25</f>
        <v>0.63500000000000001</v>
      </c>
      <c r="L443" s="2">
        <f t="shared" ref="L443:L471" si="2280">3.1416*((K443/2)^2)</f>
        <v>0.31669291500000002</v>
      </c>
      <c r="M443" s="252"/>
      <c r="N443" s="302" t="s">
        <v>508</v>
      </c>
      <c r="O443" s="85">
        <v>0.80000000000000004</v>
      </c>
      <c r="P443" s="94" t="s">
        <v>509</v>
      </c>
      <c r="Q443" s="85">
        <f>0.8*(SQRT(Q441))/O442</f>
        <v>0.0022213150075601146</v>
      </c>
      <c r="R443" s="2"/>
      <c r="S443" s="2"/>
      <c r="T443" s="2"/>
      <c r="U443" s="20" t="e">
        <f t="shared" si="2279"/>
        <v>#REF!</v>
      </c>
      <c r="V443" s="2">
        <v>2</v>
      </c>
      <c r="W443" s="85" t="s">
        <v>547</v>
      </c>
      <c r="X443" s="85">
        <f>2.54*0.25</f>
        <v>0.63500000000000001</v>
      </c>
      <c r="Y443" s="2">
        <f t="shared" ref="Y443:Y471" si="2281">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2282">D444*(1-(0.5*D444))</f>
        <v>0.29065743944636679</v>
      </c>
      <c r="F444" s="2"/>
      <c r="G444" s="94" t="s">
        <v>518</v>
      </c>
      <c r="H444" s="20" t="e">
        <f t="shared" si="2278"/>
        <v>#REF!</v>
      </c>
      <c r="I444" s="2">
        <v>3</v>
      </c>
      <c r="J444" s="85" t="s">
        <v>559</v>
      </c>
      <c r="K444" s="85">
        <f>2.54*3/8</f>
        <v>0.95250000000000001</v>
      </c>
      <c r="L444" s="2">
        <f t="shared" si="2280"/>
        <v>0.71255905875000003</v>
      </c>
      <c r="M444" s="252"/>
      <c r="N444" s="302" t="s">
        <v>516</v>
      </c>
      <c r="O444" s="85">
        <v>2400</v>
      </c>
      <c r="P444" s="94" t="s">
        <v>517</v>
      </c>
      <c r="Q444" s="85">
        <f>Q442*O442/Q441</f>
        <v>0.35294117647058826</v>
      </c>
      <c r="R444" s="85">
        <f t="shared" ref="R444:R445" si="2283">Q444*(1-(0.5*Q444))</f>
        <v>0.29065743944636679</v>
      </c>
      <c r="S444" s="2"/>
      <c r="T444" s="94" t="s">
        <v>518</v>
      </c>
      <c r="U444" s="20" t="e">
        <f t="shared" si="2279"/>
        <v>#REF!</v>
      </c>
      <c r="V444" s="2">
        <v>3</v>
      </c>
      <c r="W444" s="85" t="s">
        <v>559</v>
      </c>
      <c r="X444" s="85">
        <f>2.54*3/8</f>
        <v>0.95250000000000001</v>
      </c>
      <c r="Y444" s="2">
        <f t="shared" si="2281"/>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0.061357199107789646</v>
      </c>
      <c r="E445" s="85">
        <f t="shared" si="2282"/>
        <v>0.059474846166613173</v>
      </c>
      <c r="F445" s="2"/>
      <c r="G445" s="94" t="s">
        <v>527</v>
      </c>
      <c r="H445" s="20" t="e">
        <f>H444*D441/B442</f>
        <v>#REF!</v>
      </c>
      <c r="I445" s="2">
        <v>4</v>
      </c>
      <c r="J445" s="85" t="s">
        <v>560</v>
      </c>
      <c r="K445" s="255">
        <f>K443*2</f>
        <v>1.27</v>
      </c>
      <c r="L445" s="2">
        <f t="shared" si="2280"/>
        <v>1.2667716600000001</v>
      </c>
      <c r="M445" s="252"/>
      <c r="N445" s="302"/>
      <c r="O445" s="85"/>
      <c r="P445" s="94" t="s">
        <v>526</v>
      </c>
      <c r="Q445" s="85">
        <f>Q443*O442/Q441</f>
        <v>0.068599434057003542</v>
      </c>
      <c r="R445" s="85">
        <f t="shared" si="2283"/>
        <v>0.066246492880532956</v>
      </c>
      <c r="S445" s="2"/>
      <c r="T445" s="94" t="s">
        <v>527</v>
      </c>
      <c r="U445" s="20" t="e">
        <f>U444*Q441/O442</f>
        <v>#REF!</v>
      </c>
      <c r="V445" s="2">
        <v>4</v>
      </c>
      <c r="W445" s="85" t="s">
        <v>560</v>
      </c>
      <c r="X445" s="255">
        <f>X443*2</f>
        <v>1.27</v>
      </c>
      <c r="Y445" s="2">
        <f t="shared" si="2281"/>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105</v>
      </c>
      <c r="C446" s="94" t="s">
        <v>533</v>
      </c>
      <c r="D446" s="2" t="e">
        <f>SQRT((B448/(B443*D441*B447*E444)))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2280"/>
        <v>1.9793307187499998</v>
      </c>
      <c r="M446" s="252"/>
      <c r="N446" s="311" t="s">
        <v>532</v>
      </c>
      <c r="O446" s="312">
        <v>40</v>
      </c>
      <c r="P446" s="94" t="s">
        <v>533</v>
      </c>
      <c r="Q446" s="2" t="e">
        <f>SQRT((O448/(O443*Q441*O447*R444)))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2281"/>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60</v>
      </c>
      <c r="C447" s="94" t="s">
        <v>545</v>
      </c>
      <c r="D447" s="2" t="e">
        <f>SQRT((B448)/(B443*D441*B447*E445))</f>
        <v>#REF!</v>
      </c>
      <c r="E447" s="2" t="e">
        <f>IF(D447&lt;B446,"pasa el peralte con ro min","no pasa el peralte")</f>
        <v>#REF!</v>
      </c>
      <c r="F447" s="2"/>
      <c r="G447" s="94" t="s">
        <v>546</v>
      </c>
      <c r="H447" s="187">
        <f>IF(I442=I443,L443,IF(I442=I444,L444,IF(I442=I445,L445,IF(I442=I446,L446,IF(I442=I447,L447,IF(I442=I448,L448,"escribe as"))))))</f>
        <v>5.0670866400000003</v>
      </c>
      <c r="I447" s="2">
        <v>6</v>
      </c>
      <c r="J447" s="85" t="s">
        <v>580</v>
      </c>
      <c r="K447" s="85">
        <f>2.54*0.75</f>
        <v>1.905</v>
      </c>
      <c r="L447" s="2">
        <f t="shared" si="2280"/>
        <v>2.8502362350000001</v>
      </c>
      <c r="M447" s="252"/>
      <c r="N447" s="311" t="s">
        <v>544</v>
      </c>
      <c r="O447" s="312">
        <v>15</v>
      </c>
      <c r="P447" s="94" t="s">
        <v>545</v>
      </c>
      <c r="Q447" s="2" t="e">
        <f>SQRT((O448)/(O443*Q441*O447*R445))</f>
        <v>#REF!</v>
      </c>
      <c r="R447" s="2" t="e">
        <f>IF(Q447&lt;O446,"pasa el peralte con ro min","no pasa el peralte")</f>
        <v>#REF!</v>
      </c>
      <c r="S447" s="2"/>
      <c r="T447" s="94" t="s">
        <v>546</v>
      </c>
      <c r="U447" s="187">
        <f>IF(V442=V443,Y443,IF(V442=V444,Y444,IF(V442=V445,Y445,IF(V442=V446,Y446,IF(V442=V447,Y447,IF(V442=V448,Y448,"escribe as"))))))</f>
        <v>0.71255905875000003</v>
      </c>
      <c r="V447" s="2">
        <v>6</v>
      </c>
      <c r="W447" s="85" t="s">
        <v>580</v>
      </c>
      <c r="X447" s="85">
        <f>2.54*0.75</f>
        <v>1.905</v>
      </c>
      <c r="Y447" s="2">
        <f t="shared" si="2281"/>
        <v>2.8502362350000001</v>
      </c>
      <c r="Z447" s="252"/>
      <c r="AA447" s="252"/>
      <c r="AB447" s="252"/>
      <c r="AC447" s="2" t="e">
        <f>B448/(B443*D441*B447*B446*B446)</f>
        <v>#REF!</v>
      </c>
      <c r="AD447" s="2" t="e">
        <f t="shared" ref="AD447:AD480" si="2284">AC447/(1-(0.5*AE447))</f>
        <v>#REF!</v>
      </c>
      <c r="AE447" s="2">
        <v>0.035999999999999997</v>
      </c>
      <c r="AF447" s="2" t="e">
        <f>AC457</f>
        <v>#REF!</v>
      </c>
      <c r="AG447" s="2" t="e">
        <f t="shared" ref="AG447:AG480" si="2285">AF447/(1-(0.5*AH447))</f>
        <v>#REF!</v>
      </c>
      <c r="AH447" s="2" t="e">
        <f>AD457</f>
        <v>#REF!</v>
      </c>
      <c r="AI447" s="2" t="e">
        <f>AF457</f>
        <v>#REF!</v>
      </c>
      <c r="AJ447" s="2" t="e">
        <f t="shared" ref="AJ447:AJ480" si="2286">AI447/(1-(0.5*AK447))</f>
        <v>#REF!</v>
      </c>
      <c r="AK447" s="2" t="e">
        <f>AG457</f>
        <v>#REF!</v>
      </c>
      <c r="AL447" s="2" t="e">
        <f>AI457</f>
        <v>#REF!</v>
      </c>
      <c r="AM447" s="2" t="e">
        <f t="shared" ref="AM447:AM480" si="2287">AL447/(1-(0.5*AN447))</f>
        <v>#REF!</v>
      </c>
      <c r="AN447" s="2" t="e">
        <f>AJ457</f>
        <v>#REF!</v>
      </c>
      <c r="AO447" s="2"/>
      <c r="AP447" s="2" t="e">
        <f>O448/(0.9*Q441*O447*O446*O446)</f>
        <v>#REF!</v>
      </c>
      <c r="AQ447" s="2" t="e">
        <f t="shared" ref="AQ447:AQ480" si="2288">AP447/(1-(0.5*AR447))</f>
        <v>#REF!</v>
      </c>
      <c r="AR447" s="2">
        <v>0.035999999999999997</v>
      </c>
      <c r="AS447" s="2" t="e">
        <f>AP457</f>
        <v>#REF!</v>
      </c>
      <c r="AT447" s="2" t="e">
        <f t="shared" ref="AT447:AT480" si="2289">AS447/(1-(0.5*AU447))</f>
        <v>#REF!</v>
      </c>
      <c r="AU447" s="2" t="e">
        <f>AQ457</f>
        <v>#REF!</v>
      </c>
      <c r="AV447" s="2" t="e">
        <f>AS457</f>
        <v>#REF!</v>
      </c>
      <c r="AW447" s="2" t="e">
        <f t="shared" ref="AW447:AW480" si="2290">AV447/(1-(0.5*AX447))</f>
        <v>#REF!</v>
      </c>
      <c r="AX447" s="2" t="e">
        <f>AT457</f>
        <v>#REF!</v>
      </c>
      <c r="AY447" s="2" t="e">
        <f>AV457</f>
        <v>#REF!</v>
      </c>
      <c r="AZ447" s="2" t="e">
        <f t="shared" ref="AZ447:AZ480" si="2291">AY447/(1-(0.5*BA447))</f>
        <v>#REF!</v>
      </c>
      <c r="BA447" s="2" t="e">
        <f>AW457</f>
        <v>#REF!</v>
      </c>
    </row>
    <row r="448" ht="16.199999999999999">
      <c r="A448" s="316" t="s">
        <v>947</v>
      </c>
      <c r="B448" s="317" t="e">
        <f>MAX(A398:A399)</f>
        <v>#REF!</v>
      </c>
      <c r="C448" s="318"/>
      <c r="D448" s="10"/>
      <c r="E448" s="10"/>
      <c r="F448" s="10"/>
      <c r="G448" s="318" t="s">
        <v>554</v>
      </c>
      <c r="H448" s="223" t="e">
        <f>ROUNDUP((H446/H447),0)</f>
        <v>#REF!</v>
      </c>
      <c r="I448" s="2">
        <v>8</v>
      </c>
      <c r="J448" s="85" t="s">
        <v>586</v>
      </c>
      <c r="K448" s="85">
        <v>2.54</v>
      </c>
      <c r="L448" s="2">
        <f t="shared" si="2280"/>
        <v>5.0670866400000003</v>
      </c>
      <c r="M448" s="252"/>
      <c r="N448" s="316" t="s">
        <v>947</v>
      </c>
      <c r="O448" s="317" t="e">
        <f>U441*100</f>
        <v>#REF!</v>
      </c>
      <c r="P448" s="318"/>
      <c r="Q448" s="10"/>
      <c r="R448" s="10"/>
      <c r="S448" s="10"/>
      <c r="T448" s="318" t="s">
        <v>554</v>
      </c>
      <c r="U448" s="223" t="e">
        <f>ROUNDUP((U446/U447),0)</f>
        <v>#REF!</v>
      </c>
      <c r="V448" s="2">
        <v>8</v>
      </c>
      <c r="W448" s="85" t="s">
        <v>586</v>
      </c>
      <c r="X448" s="85">
        <v>2.54</v>
      </c>
      <c r="Y448" s="2">
        <f t="shared" si="2281"/>
        <v>5.0670866400000003</v>
      </c>
      <c r="Z448" s="252"/>
      <c r="AA448" s="252"/>
      <c r="AB448" s="252"/>
      <c r="AC448" s="2" t="e">
        <f t="shared" ref="AC448:AC457" si="2292">AC447</f>
        <v>#REF!</v>
      </c>
      <c r="AD448" s="2" t="e">
        <f t="shared" si="2284"/>
        <v>#REF!</v>
      </c>
      <c r="AE448" s="2" t="e">
        <f t="shared" ref="AE448:AE480" si="2293">AD447</f>
        <v>#REF!</v>
      </c>
      <c r="AF448" s="2" t="e">
        <f t="shared" ref="AF448:AF457" si="2294">AF447</f>
        <v>#REF!</v>
      </c>
      <c r="AG448" s="2" t="e">
        <f t="shared" si="2285"/>
        <v>#REF!</v>
      </c>
      <c r="AH448" s="2" t="e">
        <f t="shared" ref="AH448:AH457" si="2295">AG447</f>
        <v>#REF!</v>
      </c>
      <c r="AI448" s="2" t="e">
        <f t="shared" ref="AI448:AI457" si="2296">AI447</f>
        <v>#REF!</v>
      </c>
      <c r="AJ448" s="2" t="e">
        <f t="shared" si="2286"/>
        <v>#REF!</v>
      </c>
      <c r="AK448" s="2" t="e">
        <f t="shared" ref="AK448:AK457" si="2297">AJ447</f>
        <v>#REF!</v>
      </c>
      <c r="AL448" s="2" t="e">
        <f t="shared" ref="AL448:AL457" si="2298">AL447</f>
        <v>#REF!</v>
      </c>
      <c r="AM448" s="2" t="e">
        <f t="shared" si="2287"/>
        <v>#REF!</v>
      </c>
      <c r="AN448" s="2" t="e">
        <f t="shared" ref="AN448:AN457" si="2299">AM447</f>
        <v>#REF!</v>
      </c>
      <c r="AO448" s="2"/>
      <c r="AP448" s="2" t="e">
        <f t="shared" ref="AP448:AP457" si="2300">AP447</f>
        <v>#REF!</v>
      </c>
      <c r="AQ448" s="2" t="e">
        <f t="shared" si="2288"/>
        <v>#REF!</v>
      </c>
      <c r="AR448" s="2" t="e">
        <f t="shared" ref="AR448:AR480" si="2301">AQ447</f>
        <v>#REF!</v>
      </c>
      <c r="AS448" s="2" t="e">
        <f t="shared" ref="AS448:AS457" si="2302">AS447</f>
        <v>#REF!</v>
      </c>
      <c r="AT448" s="2" t="e">
        <f t="shared" si="2289"/>
        <v>#REF!</v>
      </c>
      <c r="AU448" s="2" t="e">
        <f t="shared" ref="AU448:AU457" si="2303">AT447</f>
        <v>#REF!</v>
      </c>
      <c r="AV448" s="2" t="e">
        <f t="shared" ref="AV448:AV457" si="2304">AV447</f>
        <v>#REF!</v>
      </c>
      <c r="AW448" s="2" t="e">
        <f t="shared" si="2290"/>
        <v>#REF!</v>
      </c>
      <c r="AX448" s="2" t="e">
        <f t="shared" ref="AX448:AX457" si="2305">AW447</f>
        <v>#REF!</v>
      </c>
      <c r="AY448" s="2" t="e">
        <f t="shared" ref="AY448:AY457" si="2306">AY447</f>
        <v>#REF!</v>
      </c>
      <c r="AZ448" s="2" t="e">
        <f t="shared" si="2291"/>
        <v>#REF!</v>
      </c>
      <c r="BA448" s="2" t="e">
        <f t="shared" ref="BA448:BA457" si="2307">AZ447</f>
        <v>#REF!</v>
      </c>
    </row>
    <row r="449">
      <c r="A449" s="94"/>
      <c r="B449" s="85"/>
      <c r="C449" s="94"/>
      <c r="D449" s="85"/>
      <c r="E449" s="2"/>
      <c r="F449" s="2"/>
      <c r="G449" s="94"/>
      <c r="H449" s="2"/>
      <c r="I449" s="2"/>
      <c r="J449" s="2"/>
      <c r="K449" s="2"/>
      <c r="L449" s="2"/>
      <c r="M449" s="252"/>
      <c r="N449" s="94"/>
      <c r="O449" s="85"/>
      <c r="P449" s="94"/>
      <c r="Q449" s="85"/>
      <c r="R449" s="2" t="s">
        <v>948</v>
      </c>
      <c r="S449" s="2">
        <f>V442</f>
        <v>3</v>
      </c>
      <c r="T449" s="94" t="s">
        <v>334</v>
      </c>
      <c r="U449" s="2" t="e">
        <f>(O446-20)/U448</f>
        <v>#REF!</v>
      </c>
      <c r="V449" s="2"/>
      <c r="W449" s="2"/>
      <c r="X449" s="2"/>
      <c r="Y449" s="2"/>
      <c r="Z449" s="252"/>
      <c r="AA449" s="252"/>
      <c r="AB449" s="252"/>
      <c r="AC449" s="2" t="e">
        <f t="shared" si="2292"/>
        <v>#REF!</v>
      </c>
      <c r="AD449" s="2" t="e">
        <f t="shared" si="2284"/>
        <v>#REF!</v>
      </c>
      <c r="AE449" s="2" t="e">
        <f t="shared" si="2293"/>
        <v>#REF!</v>
      </c>
      <c r="AF449" s="2" t="e">
        <f t="shared" si="2294"/>
        <v>#REF!</v>
      </c>
      <c r="AG449" s="2" t="e">
        <f t="shared" si="2285"/>
        <v>#REF!</v>
      </c>
      <c r="AH449" s="2" t="e">
        <f t="shared" si="2295"/>
        <v>#REF!</v>
      </c>
      <c r="AI449" s="2" t="e">
        <f t="shared" si="2296"/>
        <v>#REF!</v>
      </c>
      <c r="AJ449" s="2" t="e">
        <f t="shared" si="2286"/>
        <v>#REF!</v>
      </c>
      <c r="AK449" s="2" t="e">
        <f t="shared" si="2297"/>
        <v>#REF!</v>
      </c>
      <c r="AL449" s="2" t="e">
        <f t="shared" si="2298"/>
        <v>#REF!</v>
      </c>
      <c r="AM449" s="2" t="e">
        <f t="shared" si="2287"/>
        <v>#REF!</v>
      </c>
      <c r="AN449" s="2" t="e">
        <f t="shared" si="2299"/>
        <v>#REF!</v>
      </c>
      <c r="AO449" s="2"/>
      <c r="AP449" s="2" t="e">
        <f t="shared" si="2300"/>
        <v>#REF!</v>
      </c>
      <c r="AQ449" s="2" t="e">
        <f t="shared" si="2288"/>
        <v>#REF!</v>
      </c>
      <c r="AR449" s="2" t="e">
        <f t="shared" si="2301"/>
        <v>#REF!</v>
      </c>
      <c r="AS449" s="2" t="e">
        <f t="shared" si="2302"/>
        <v>#REF!</v>
      </c>
      <c r="AT449" s="2" t="e">
        <f t="shared" si="2289"/>
        <v>#REF!</v>
      </c>
      <c r="AU449" s="2" t="e">
        <f t="shared" si="2303"/>
        <v>#REF!</v>
      </c>
      <c r="AV449" s="2" t="e">
        <f t="shared" si="2304"/>
        <v>#REF!</v>
      </c>
      <c r="AW449" s="2" t="e">
        <f t="shared" si="2290"/>
        <v>#REF!</v>
      </c>
      <c r="AX449" s="2" t="e">
        <f t="shared" si="2305"/>
        <v>#REF!</v>
      </c>
      <c r="AY449" s="2" t="e">
        <f t="shared" si="2306"/>
        <v>#REF!</v>
      </c>
      <c r="AZ449" s="2" t="e">
        <f t="shared" si="2291"/>
        <v>#REF!</v>
      </c>
      <c r="BA449" s="2" t="e">
        <f t="shared" si="2307"/>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2292"/>
        <v>#REF!</v>
      </c>
      <c r="AD450" s="2" t="e">
        <f t="shared" si="2284"/>
        <v>#REF!</v>
      </c>
      <c r="AE450" s="2" t="e">
        <f t="shared" si="2293"/>
        <v>#REF!</v>
      </c>
      <c r="AF450" s="2" t="e">
        <f t="shared" si="2294"/>
        <v>#REF!</v>
      </c>
      <c r="AG450" s="2" t="e">
        <f t="shared" si="2285"/>
        <v>#REF!</v>
      </c>
      <c r="AH450" s="2" t="e">
        <f t="shared" si="2295"/>
        <v>#REF!</v>
      </c>
      <c r="AI450" s="2" t="e">
        <f t="shared" si="2296"/>
        <v>#REF!</v>
      </c>
      <c r="AJ450" s="2" t="e">
        <f t="shared" si="2286"/>
        <v>#REF!</v>
      </c>
      <c r="AK450" s="2" t="e">
        <f t="shared" si="2297"/>
        <v>#REF!</v>
      </c>
      <c r="AL450" s="2" t="e">
        <f t="shared" si="2298"/>
        <v>#REF!</v>
      </c>
      <c r="AM450" s="2" t="e">
        <f t="shared" si="2287"/>
        <v>#REF!</v>
      </c>
      <c r="AN450" s="2" t="e">
        <f t="shared" si="2299"/>
        <v>#REF!</v>
      </c>
      <c r="AO450" s="2"/>
      <c r="AP450" s="2" t="e">
        <f t="shared" si="2300"/>
        <v>#REF!</v>
      </c>
      <c r="AQ450" s="2" t="e">
        <f t="shared" si="2288"/>
        <v>#REF!</v>
      </c>
      <c r="AR450" s="2" t="e">
        <f t="shared" si="2301"/>
        <v>#REF!</v>
      </c>
      <c r="AS450" s="2" t="e">
        <f t="shared" si="2302"/>
        <v>#REF!</v>
      </c>
      <c r="AT450" s="2" t="e">
        <f t="shared" si="2289"/>
        <v>#REF!</v>
      </c>
      <c r="AU450" s="2" t="e">
        <f t="shared" si="2303"/>
        <v>#REF!</v>
      </c>
      <c r="AV450" s="2" t="e">
        <f t="shared" si="2304"/>
        <v>#REF!</v>
      </c>
      <c r="AW450" s="2" t="e">
        <f t="shared" si="2290"/>
        <v>#REF!</v>
      </c>
      <c r="AX450" s="2" t="e">
        <f t="shared" si="2305"/>
        <v>#REF!</v>
      </c>
      <c r="AY450" s="2" t="e">
        <f t="shared" si="2306"/>
        <v>#REF!</v>
      </c>
      <c r="AZ450" s="2" t="e">
        <f t="shared" si="2291"/>
        <v>#REF!</v>
      </c>
      <c r="BA450" s="2" t="e">
        <f t="shared" si="2307"/>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2292"/>
        <v>#REF!</v>
      </c>
      <c r="AD451" s="2" t="e">
        <f t="shared" si="2284"/>
        <v>#REF!</v>
      </c>
      <c r="AE451" s="2" t="e">
        <f t="shared" si="2293"/>
        <v>#REF!</v>
      </c>
      <c r="AF451" s="2" t="e">
        <f t="shared" si="2294"/>
        <v>#REF!</v>
      </c>
      <c r="AG451" s="2" t="e">
        <f t="shared" si="2285"/>
        <v>#REF!</v>
      </c>
      <c r="AH451" s="2" t="e">
        <f t="shared" si="2295"/>
        <v>#REF!</v>
      </c>
      <c r="AI451" s="2" t="e">
        <f t="shared" si="2296"/>
        <v>#REF!</v>
      </c>
      <c r="AJ451" s="2" t="e">
        <f t="shared" si="2286"/>
        <v>#REF!</v>
      </c>
      <c r="AK451" s="2" t="e">
        <f t="shared" si="2297"/>
        <v>#REF!</v>
      </c>
      <c r="AL451" s="2" t="e">
        <f t="shared" si="2298"/>
        <v>#REF!</v>
      </c>
      <c r="AM451" s="2" t="e">
        <f t="shared" si="2287"/>
        <v>#REF!</v>
      </c>
      <c r="AN451" s="2" t="e">
        <f t="shared" si="2299"/>
        <v>#REF!</v>
      </c>
      <c r="AO451" s="2"/>
      <c r="AP451" s="2" t="e">
        <f t="shared" si="2300"/>
        <v>#REF!</v>
      </c>
      <c r="AQ451" s="2" t="e">
        <f t="shared" si="2288"/>
        <v>#REF!</v>
      </c>
      <c r="AR451" s="2" t="e">
        <f t="shared" si="2301"/>
        <v>#REF!</v>
      </c>
      <c r="AS451" s="2" t="e">
        <f t="shared" si="2302"/>
        <v>#REF!</v>
      </c>
      <c r="AT451" s="2" t="e">
        <f t="shared" si="2289"/>
        <v>#REF!</v>
      </c>
      <c r="AU451" s="2" t="e">
        <f t="shared" si="2303"/>
        <v>#REF!</v>
      </c>
      <c r="AV451" s="2" t="e">
        <f t="shared" si="2304"/>
        <v>#REF!</v>
      </c>
      <c r="AW451" s="2" t="e">
        <f t="shared" si="2290"/>
        <v>#REF!</v>
      </c>
      <c r="AX451" s="2" t="e">
        <f t="shared" si="2305"/>
        <v>#REF!</v>
      </c>
      <c r="AY451" s="2" t="e">
        <f t="shared" si="2306"/>
        <v>#REF!</v>
      </c>
      <c r="AZ451" s="2" t="e">
        <f t="shared" si="2291"/>
        <v>#REF!</v>
      </c>
      <c r="BA451" s="2" t="e">
        <f t="shared" si="2307"/>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2292"/>
        <v>#REF!</v>
      </c>
      <c r="AD452" s="2" t="e">
        <f t="shared" si="2284"/>
        <v>#REF!</v>
      </c>
      <c r="AE452" s="2" t="e">
        <f t="shared" si="2293"/>
        <v>#REF!</v>
      </c>
      <c r="AF452" s="2" t="e">
        <f t="shared" si="2294"/>
        <v>#REF!</v>
      </c>
      <c r="AG452" s="2" t="e">
        <f t="shared" si="2285"/>
        <v>#REF!</v>
      </c>
      <c r="AH452" s="2" t="e">
        <f t="shared" si="2295"/>
        <v>#REF!</v>
      </c>
      <c r="AI452" s="2" t="e">
        <f t="shared" si="2296"/>
        <v>#REF!</v>
      </c>
      <c r="AJ452" s="2" t="e">
        <f t="shared" si="2286"/>
        <v>#REF!</v>
      </c>
      <c r="AK452" s="2" t="e">
        <f t="shared" si="2297"/>
        <v>#REF!</v>
      </c>
      <c r="AL452" s="2" t="e">
        <f t="shared" si="2298"/>
        <v>#REF!</v>
      </c>
      <c r="AM452" s="2" t="e">
        <f t="shared" si="2287"/>
        <v>#REF!</v>
      </c>
      <c r="AN452" s="2" t="e">
        <f t="shared" si="2299"/>
        <v>#REF!</v>
      </c>
      <c r="AO452" s="2"/>
      <c r="AP452" s="2" t="e">
        <f t="shared" si="2300"/>
        <v>#REF!</v>
      </c>
      <c r="AQ452" s="2" t="e">
        <f t="shared" si="2288"/>
        <v>#REF!</v>
      </c>
      <c r="AR452" s="2" t="e">
        <f t="shared" si="2301"/>
        <v>#REF!</v>
      </c>
      <c r="AS452" s="2" t="e">
        <f t="shared" si="2302"/>
        <v>#REF!</v>
      </c>
      <c r="AT452" s="2" t="e">
        <f t="shared" si="2289"/>
        <v>#REF!</v>
      </c>
      <c r="AU452" s="2" t="e">
        <f t="shared" si="2303"/>
        <v>#REF!</v>
      </c>
      <c r="AV452" s="2" t="e">
        <f t="shared" si="2304"/>
        <v>#REF!</v>
      </c>
      <c r="AW452" s="2" t="e">
        <f t="shared" si="2290"/>
        <v>#REF!</v>
      </c>
      <c r="AX452" s="2" t="e">
        <f t="shared" si="2305"/>
        <v>#REF!</v>
      </c>
      <c r="AY452" s="2" t="e">
        <f t="shared" si="2306"/>
        <v>#REF!</v>
      </c>
      <c r="AZ452" s="2" t="e">
        <f t="shared" si="2291"/>
        <v>#REF!</v>
      </c>
      <c r="BA452" s="2" t="e">
        <f t="shared" si="2307"/>
        <v>#REF!</v>
      </c>
    </row>
    <row r="453">
      <c r="A453" s="302" t="s">
        <v>487</v>
      </c>
      <c r="B453" s="85">
        <v>200</v>
      </c>
      <c r="C453" s="94" t="s">
        <v>853</v>
      </c>
      <c r="D453" s="85">
        <f>0.45*B453</f>
        <v>90</v>
      </c>
      <c r="E453" s="94" t="s">
        <v>854</v>
      </c>
      <c r="F453" s="2">
        <v>0.002</v>
      </c>
      <c r="G453" s="94"/>
      <c r="H453" s="187"/>
      <c r="I453" s="2"/>
      <c r="J453" s="252"/>
      <c r="K453" s="252"/>
      <c r="L453" s="252"/>
      <c r="M453" s="252"/>
      <c r="N453" s="302" t="s">
        <v>487</v>
      </c>
      <c r="O453" s="85">
        <f t="shared" ref="O453:O459" si="2308">B453</f>
        <v>200</v>
      </c>
      <c r="P453" s="94" t="s">
        <v>853</v>
      </c>
      <c r="Q453" s="85">
        <f>0.45*O453</f>
        <v>90</v>
      </c>
      <c r="R453" s="94" t="s">
        <v>854</v>
      </c>
      <c r="S453" s="2">
        <v>0.002</v>
      </c>
      <c r="T453" s="94"/>
      <c r="U453" s="187"/>
      <c r="V453" s="2"/>
      <c r="W453" s="2"/>
      <c r="X453" s="2"/>
      <c r="Y453" s="2"/>
      <c r="Z453" s="252"/>
      <c r="AA453" s="252"/>
      <c r="AB453" s="252"/>
      <c r="AC453" s="2" t="e">
        <f t="shared" si="2292"/>
        <v>#REF!</v>
      </c>
      <c r="AD453" s="2" t="e">
        <f t="shared" si="2284"/>
        <v>#REF!</v>
      </c>
      <c r="AE453" s="2" t="e">
        <f t="shared" si="2293"/>
        <v>#REF!</v>
      </c>
      <c r="AF453" s="2" t="e">
        <f t="shared" si="2294"/>
        <v>#REF!</v>
      </c>
      <c r="AG453" s="2" t="e">
        <f t="shared" si="2285"/>
        <v>#REF!</v>
      </c>
      <c r="AH453" s="2" t="e">
        <f t="shared" si="2295"/>
        <v>#REF!</v>
      </c>
      <c r="AI453" s="2" t="e">
        <f t="shared" si="2296"/>
        <v>#REF!</v>
      </c>
      <c r="AJ453" s="2" t="e">
        <f t="shared" si="2286"/>
        <v>#REF!</v>
      </c>
      <c r="AK453" s="2" t="e">
        <f t="shared" si="2297"/>
        <v>#REF!</v>
      </c>
      <c r="AL453" s="2" t="e">
        <f t="shared" si="2298"/>
        <v>#REF!</v>
      </c>
      <c r="AM453" s="2" t="e">
        <f t="shared" si="2287"/>
        <v>#REF!</v>
      </c>
      <c r="AN453" s="2" t="e">
        <f t="shared" si="2299"/>
        <v>#REF!</v>
      </c>
      <c r="AO453" s="2"/>
      <c r="AP453" s="2" t="e">
        <f t="shared" si="2300"/>
        <v>#REF!</v>
      </c>
      <c r="AQ453" s="2" t="e">
        <f t="shared" si="2288"/>
        <v>#REF!</v>
      </c>
      <c r="AR453" s="2" t="e">
        <f t="shared" si="2301"/>
        <v>#REF!</v>
      </c>
      <c r="AS453" s="2" t="e">
        <f t="shared" si="2302"/>
        <v>#REF!</v>
      </c>
      <c r="AT453" s="2" t="e">
        <f t="shared" si="2289"/>
        <v>#REF!</v>
      </c>
      <c r="AU453" s="2" t="e">
        <f t="shared" si="2303"/>
        <v>#REF!</v>
      </c>
      <c r="AV453" s="2" t="e">
        <f t="shared" si="2304"/>
        <v>#REF!</v>
      </c>
      <c r="AW453" s="2" t="e">
        <f t="shared" si="2290"/>
        <v>#REF!</v>
      </c>
      <c r="AX453" s="2" t="e">
        <f t="shared" si="2305"/>
        <v>#REF!</v>
      </c>
      <c r="AY453" s="2" t="e">
        <f t="shared" si="2306"/>
        <v>#REF!</v>
      </c>
      <c r="AZ453" s="2" t="e">
        <f t="shared" si="2291"/>
        <v>#REF!</v>
      </c>
      <c r="BA453" s="2" t="e">
        <f t="shared" si="2307"/>
        <v>#REF!</v>
      </c>
    </row>
    <row r="454">
      <c r="A454" s="302" t="s">
        <v>502</v>
      </c>
      <c r="B454" s="85">
        <f>B442</f>
        <v>4200</v>
      </c>
      <c r="C454" s="94" t="s">
        <v>855</v>
      </c>
      <c r="D454" s="85">
        <f>B454*0.5</f>
        <v>2100</v>
      </c>
      <c r="E454" s="94" t="s">
        <v>856</v>
      </c>
      <c r="F454" s="85">
        <f>D453*D457/(2*D454)</f>
        <v>0.0068654646324549234</v>
      </c>
      <c r="G454" s="94"/>
      <c r="H454" s="187"/>
      <c r="I454" s="2"/>
      <c r="J454" s="252"/>
      <c r="K454" s="252"/>
      <c r="L454" s="252"/>
      <c r="M454" s="252"/>
      <c r="N454" s="302" t="s">
        <v>502</v>
      </c>
      <c r="O454" s="85">
        <f t="shared" si="2308"/>
        <v>4200</v>
      </c>
      <c r="P454" s="94" t="s">
        <v>855</v>
      </c>
      <c r="Q454" s="85">
        <f>O454*0.5</f>
        <v>2100</v>
      </c>
      <c r="R454" s="94" t="s">
        <v>856</v>
      </c>
      <c r="S454" s="85">
        <f>Q453*Q457/(2*Q454)</f>
        <v>0.0068654646324549234</v>
      </c>
      <c r="T454" s="94"/>
      <c r="U454" s="187"/>
      <c r="V454" s="2"/>
      <c r="W454" s="2"/>
      <c r="X454" s="2"/>
      <c r="Y454" s="2"/>
      <c r="Z454" s="252"/>
      <c r="AA454" s="252"/>
      <c r="AB454" s="252"/>
      <c r="AC454" s="2" t="e">
        <f t="shared" si="2292"/>
        <v>#REF!</v>
      </c>
      <c r="AD454" s="2" t="e">
        <f t="shared" si="2284"/>
        <v>#REF!</v>
      </c>
      <c r="AE454" s="2" t="e">
        <f t="shared" si="2293"/>
        <v>#REF!</v>
      </c>
      <c r="AF454" s="2" t="e">
        <f t="shared" si="2294"/>
        <v>#REF!</v>
      </c>
      <c r="AG454" s="2" t="e">
        <f t="shared" si="2285"/>
        <v>#REF!</v>
      </c>
      <c r="AH454" s="2" t="e">
        <f t="shared" si="2295"/>
        <v>#REF!</v>
      </c>
      <c r="AI454" s="2" t="e">
        <f t="shared" si="2296"/>
        <v>#REF!</v>
      </c>
      <c r="AJ454" s="2" t="e">
        <f t="shared" si="2286"/>
        <v>#REF!</v>
      </c>
      <c r="AK454" s="2" t="e">
        <f t="shared" si="2297"/>
        <v>#REF!</v>
      </c>
      <c r="AL454" s="2" t="e">
        <f t="shared" si="2298"/>
        <v>#REF!</v>
      </c>
      <c r="AM454" s="2" t="e">
        <f t="shared" si="2287"/>
        <v>#REF!</v>
      </c>
      <c r="AN454" s="2" t="e">
        <f t="shared" si="2299"/>
        <v>#REF!</v>
      </c>
      <c r="AO454" s="2"/>
      <c r="AP454" s="2" t="e">
        <f t="shared" si="2300"/>
        <v>#REF!</v>
      </c>
      <c r="AQ454" s="2" t="e">
        <f t="shared" si="2288"/>
        <v>#REF!</v>
      </c>
      <c r="AR454" s="2" t="e">
        <f t="shared" si="2301"/>
        <v>#REF!</v>
      </c>
      <c r="AS454" s="2" t="e">
        <f t="shared" si="2302"/>
        <v>#REF!</v>
      </c>
      <c r="AT454" s="2" t="e">
        <f t="shared" si="2289"/>
        <v>#REF!</v>
      </c>
      <c r="AU454" s="2" t="e">
        <f t="shared" si="2303"/>
        <v>#REF!</v>
      </c>
      <c r="AV454" s="2" t="e">
        <f t="shared" si="2304"/>
        <v>#REF!</v>
      </c>
      <c r="AW454" s="2" t="e">
        <f t="shared" si="2290"/>
        <v>#REF!</v>
      </c>
      <c r="AX454" s="2" t="e">
        <f t="shared" si="2305"/>
        <v>#REF!</v>
      </c>
      <c r="AY454" s="2" t="e">
        <f t="shared" si="2306"/>
        <v>#REF!</v>
      </c>
      <c r="AZ454" s="2" t="e">
        <f t="shared" si="2291"/>
        <v>#REF!</v>
      </c>
      <c r="BA454" s="2" t="e">
        <f t="shared" si="2307"/>
        <v>#REF!</v>
      </c>
    </row>
    <row r="455">
      <c r="A455" s="302" t="s">
        <v>857</v>
      </c>
      <c r="B455" s="85">
        <v>2000000</v>
      </c>
      <c r="C455" s="94" t="s">
        <v>858</v>
      </c>
      <c r="D455" s="305">
        <f>14000*SQRT(B453)</f>
        <v>197989.89873223333</v>
      </c>
      <c r="E455" s="85" t="s">
        <v>534</v>
      </c>
      <c r="F455" s="252">
        <f>IF(D460&lt;=F453,F453*B458*B459,IF(D460&lt;=F454,D459,"peralte no pasa"))</f>
        <v>2.985507246376812</v>
      </c>
      <c r="G455" s="94"/>
      <c r="H455" s="20"/>
      <c r="I455" s="2"/>
      <c r="J455" s="252"/>
      <c r="K455" s="252"/>
      <c r="L455" s="252"/>
      <c r="M455" s="252"/>
      <c r="N455" s="302" t="s">
        <v>857</v>
      </c>
      <c r="O455" s="85">
        <f t="shared" si="2308"/>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2292"/>
        <v>#REF!</v>
      </c>
      <c r="AD455" s="2" t="e">
        <f t="shared" si="2284"/>
        <v>#REF!</v>
      </c>
      <c r="AE455" s="2" t="e">
        <f t="shared" si="2293"/>
        <v>#REF!</v>
      </c>
      <c r="AF455" s="2" t="e">
        <f t="shared" si="2294"/>
        <v>#REF!</v>
      </c>
      <c r="AG455" s="2" t="e">
        <f t="shared" si="2285"/>
        <v>#REF!</v>
      </c>
      <c r="AH455" s="2" t="e">
        <f t="shared" si="2295"/>
        <v>#REF!</v>
      </c>
      <c r="AI455" s="2" t="e">
        <f t="shared" si="2296"/>
        <v>#REF!</v>
      </c>
      <c r="AJ455" s="2" t="e">
        <f t="shared" si="2286"/>
        <v>#REF!</v>
      </c>
      <c r="AK455" s="2" t="e">
        <f t="shared" si="2297"/>
        <v>#REF!</v>
      </c>
      <c r="AL455" s="2" t="e">
        <f t="shared" si="2298"/>
        <v>#REF!</v>
      </c>
      <c r="AM455" s="2" t="e">
        <f t="shared" si="2287"/>
        <v>#REF!</v>
      </c>
      <c r="AN455" s="2" t="e">
        <f t="shared" si="2299"/>
        <v>#REF!</v>
      </c>
      <c r="AO455" s="2"/>
      <c r="AP455" s="2" t="e">
        <f t="shared" si="2300"/>
        <v>#REF!</v>
      </c>
      <c r="AQ455" s="2" t="e">
        <f t="shared" si="2288"/>
        <v>#REF!</v>
      </c>
      <c r="AR455" s="2" t="e">
        <f t="shared" si="2301"/>
        <v>#REF!</v>
      </c>
      <c r="AS455" s="2" t="e">
        <f t="shared" si="2302"/>
        <v>#REF!</v>
      </c>
      <c r="AT455" s="2" t="e">
        <f t="shared" si="2289"/>
        <v>#REF!</v>
      </c>
      <c r="AU455" s="2" t="e">
        <f t="shared" si="2303"/>
        <v>#REF!</v>
      </c>
      <c r="AV455" s="2" t="e">
        <f t="shared" si="2304"/>
        <v>#REF!</v>
      </c>
      <c r="AW455" s="2" t="e">
        <f t="shared" si="2290"/>
        <v>#REF!</v>
      </c>
      <c r="AX455" s="2" t="e">
        <f t="shared" si="2305"/>
        <v>#REF!</v>
      </c>
      <c r="AY455" s="2" t="e">
        <f t="shared" si="2306"/>
        <v>#REF!</v>
      </c>
      <c r="AZ455" s="2" t="e">
        <f t="shared" si="2291"/>
        <v>#REF!</v>
      </c>
      <c r="BA455" s="2" t="e">
        <f t="shared" si="2307"/>
        <v>#REF!</v>
      </c>
    </row>
    <row r="456">
      <c r="A456" s="302" t="s">
        <v>516</v>
      </c>
      <c r="B456" s="85">
        <f>B444</f>
        <v>2400</v>
      </c>
      <c r="C456" s="94" t="s">
        <v>859</v>
      </c>
      <c r="D456" s="305">
        <f>ROUNDUP((B455/D455),0)</f>
        <v>11</v>
      </c>
      <c r="E456" s="85" t="s">
        <v>546</v>
      </c>
      <c r="F456" s="252">
        <f>H447</f>
        <v>5.0670866400000003</v>
      </c>
      <c r="G456" s="94"/>
      <c r="H456" s="20"/>
      <c r="I456" s="2"/>
      <c r="J456" s="252"/>
      <c r="K456" s="252"/>
      <c r="L456" s="252"/>
      <c r="M456" s="252"/>
      <c r="N456" s="302" t="s">
        <v>516</v>
      </c>
      <c r="O456" s="85">
        <f t="shared" si="2308"/>
        <v>2400</v>
      </c>
      <c r="P456" s="94" t="s">
        <v>859</v>
      </c>
      <c r="Q456" s="305">
        <f>ROUNDUP((O455/Q455),0)</f>
        <v>11</v>
      </c>
      <c r="R456" s="85" t="s">
        <v>546</v>
      </c>
      <c r="S456" s="252">
        <f>U447</f>
        <v>0.71255905875000003</v>
      </c>
      <c r="T456" s="94"/>
      <c r="U456" s="20"/>
      <c r="V456" s="2"/>
      <c r="W456" s="2"/>
      <c r="X456" s="2"/>
      <c r="Y456" s="2"/>
      <c r="Z456" s="252"/>
      <c r="AA456" s="252"/>
      <c r="AB456" s="252"/>
      <c r="AC456" s="2" t="e">
        <f t="shared" si="2292"/>
        <v>#REF!</v>
      </c>
      <c r="AD456" s="2" t="e">
        <f t="shared" si="2284"/>
        <v>#REF!</v>
      </c>
      <c r="AE456" s="2" t="e">
        <f t="shared" si="2293"/>
        <v>#REF!</v>
      </c>
      <c r="AF456" s="2" t="e">
        <f t="shared" si="2294"/>
        <v>#REF!</v>
      </c>
      <c r="AG456" s="2" t="e">
        <f t="shared" si="2285"/>
        <v>#REF!</v>
      </c>
      <c r="AH456" s="2" t="e">
        <f t="shared" si="2295"/>
        <v>#REF!</v>
      </c>
      <c r="AI456" s="2" t="e">
        <f t="shared" si="2296"/>
        <v>#REF!</v>
      </c>
      <c r="AJ456" s="2" t="e">
        <f t="shared" si="2286"/>
        <v>#REF!</v>
      </c>
      <c r="AK456" s="2" t="e">
        <f t="shared" si="2297"/>
        <v>#REF!</v>
      </c>
      <c r="AL456" s="2" t="e">
        <f t="shared" si="2298"/>
        <v>#REF!</v>
      </c>
      <c r="AM456" s="2" t="e">
        <f t="shared" si="2287"/>
        <v>#REF!</v>
      </c>
      <c r="AN456" s="2" t="e">
        <f t="shared" si="2299"/>
        <v>#REF!</v>
      </c>
      <c r="AO456" s="2"/>
      <c r="AP456" s="2" t="e">
        <f t="shared" si="2300"/>
        <v>#REF!</v>
      </c>
      <c r="AQ456" s="2" t="e">
        <f t="shared" si="2288"/>
        <v>#REF!</v>
      </c>
      <c r="AR456" s="2" t="e">
        <f t="shared" si="2301"/>
        <v>#REF!</v>
      </c>
      <c r="AS456" s="2" t="e">
        <f t="shared" si="2302"/>
        <v>#REF!</v>
      </c>
      <c r="AT456" s="2" t="e">
        <f t="shared" si="2289"/>
        <v>#REF!</v>
      </c>
      <c r="AU456" s="2" t="e">
        <f t="shared" si="2303"/>
        <v>#REF!</v>
      </c>
      <c r="AV456" s="2" t="e">
        <f t="shared" si="2304"/>
        <v>#REF!</v>
      </c>
      <c r="AW456" s="2" t="e">
        <f t="shared" si="2290"/>
        <v>#REF!</v>
      </c>
      <c r="AX456" s="2" t="e">
        <f t="shared" si="2305"/>
        <v>#REF!</v>
      </c>
      <c r="AY456" s="2" t="e">
        <f t="shared" si="2306"/>
        <v>#REF!</v>
      </c>
      <c r="AZ456" s="2" t="e">
        <f t="shared" si="2291"/>
        <v>#REF!</v>
      </c>
      <c r="BA456" s="2" t="e">
        <f t="shared" si="2307"/>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2292"/>
        <v>#REF!</v>
      </c>
      <c r="AD457" s="2" t="e">
        <f t="shared" si="2284"/>
        <v>#REF!</v>
      </c>
      <c r="AE457" s="2" t="e">
        <f t="shared" si="2293"/>
        <v>#REF!</v>
      </c>
      <c r="AF457" s="2" t="e">
        <f t="shared" si="2294"/>
        <v>#REF!</v>
      </c>
      <c r="AG457" s="2" t="e">
        <f t="shared" si="2285"/>
        <v>#REF!</v>
      </c>
      <c r="AH457" s="2" t="e">
        <f t="shared" si="2295"/>
        <v>#REF!</v>
      </c>
      <c r="AI457" s="2" t="e">
        <f t="shared" si="2296"/>
        <v>#REF!</v>
      </c>
      <c r="AJ457" s="2" t="e">
        <f t="shared" si="2286"/>
        <v>#REF!</v>
      </c>
      <c r="AK457" s="2" t="e">
        <f t="shared" si="2297"/>
        <v>#REF!</v>
      </c>
      <c r="AL457" s="2" t="e">
        <f t="shared" si="2298"/>
        <v>#REF!</v>
      </c>
      <c r="AM457" s="2" t="e">
        <f t="shared" si="2287"/>
        <v>#REF!</v>
      </c>
      <c r="AN457" s="2" t="e">
        <f t="shared" si="2299"/>
        <v>#REF!</v>
      </c>
      <c r="AO457" s="2"/>
      <c r="AP457" s="2" t="e">
        <f t="shared" si="2300"/>
        <v>#REF!</v>
      </c>
      <c r="AQ457" s="2" t="e">
        <f t="shared" si="2288"/>
        <v>#REF!</v>
      </c>
      <c r="AR457" s="2" t="e">
        <f t="shared" si="2301"/>
        <v>#REF!</v>
      </c>
      <c r="AS457" s="2" t="e">
        <f t="shared" si="2302"/>
        <v>#REF!</v>
      </c>
      <c r="AT457" s="2" t="e">
        <f t="shared" si="2289"/>
        <v>#REF!</v>
      </c>
      <c r="AU457" s="2" t="e">
        <f t="shared" si="2303"/>
        <v>#REF!</v>
      </c>
      <c r="AV457" s="2" t="e">
        <f t="shared" si="2304"/>
        <v>#REF!</v>
      </c>
      <c r="AW457" s="2" t="e">
        <f t="shared" si="2290"/>
        <v>#REF!</v>
      </c>
      <c r="AX457" s="2" t="e">
        <f t="shared" si="2305"/>
        <v>#REF!</v>
      </c>
      <c r="AY457" s="2" t="e">
        <f t="shared" si="2306"/>
        <v>#REF!</v>
      </c>
      <c r="AZ457" s="2" t="e">
        <f t="shared" si="2291"/>
        <v>#REF!</v>
      </c>
      <c r="BA457" s="2" t="e">
        <f t="shared" si="2307"/>
        <v>#REF!</v>
      </c>
    </row>
    <row r="458" ht="16.199999999999999">
      <c r="A458" s="302" t="s">
        <v>532</v>
      </c>
      <c r="B458" s="85">
        <v>10</v>
      </c>
      <c r="C458" s="94" t="s">
        <v>416</v>
      </c>
      <c r="D458" s="2">
        <f>1-(D457/3)</f>
        <v>0.89320388349514568</v>
      </c>
      <c r="E458" s="2"/>
      <c r="F458" s="2"/>
      <c r="G458" s="94"/>
      <c r="H458" s="20"/>
      <c r="I458" s="2"/>
      <c r="J458" s="252"/>
      <c r="K458" s="252"/>
      <c r="L458" s="252"/>
      <c r="M458" s="252"/>
      <c r="N458" s="302" t="s">
        <v>532</v>
      </c>
      <c r="O458" s="85">
        <f t="shared" si="2308"/>
        <v>10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100</v>
      </c>
      <c r="C459" s="94" t="s">
        <v>534</v>
      </c>
      <c r="D459" s="2">
        <f>B460/(D454*D458*B458)</f>
        <v>2.985507246376812</v>
      </c>
      <c r="E459" s="2"/>
      <c r="F459" s="2"/>
      <c r="G459" s="402" t="s">
        <v>554</v>
      </c>
      <c r="H459" s="403">
        <f>F455/F456</f>
        <v>0.58919601311115766</v>
      </c>
      <c r="I459" s="2"/>
      <c r="J459" s="252"/>
      <c r="K459" s="252"/>
      <c r="L459" s="252"/>
      <c r="M459" s="252"/>
      <c r="N459" s="302" t="s">
        <v>544</v>
      </c>
      <c r="O459" s="85">
        <f t="shared" si="2308"/>
        <v>100</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f>0.56*100000</f>
        <v>56000.000000000007</v>
      </c>
      <c r="C460" s="318" t="s">
        <v>861</v>
      </c>
      <c r="D460" s="25">
        <f>D459/(B458*B459)</f>
        <v>0.0029855072463768118</v>
      </c>
      <c r="E460" s="10" t="str">
        <f>IF(D460&lt;=F454,"pasa","no pasa")</f>
        <v>pasa</v>
      </c>
      <c r="F460" s="10"/>
      <c r="G460" s="404" t="s">
        <v>862</v>
      </c>
      <c r="H460" s="403">
        <f>ROUNDUP(H459,0)</f>
        <v>1</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ht="16.199999999999999">
      <c r="G462" s="235" t="str">
        <f>IF(A462="losa",H472,IF(A462="muro",H472,""))</f>
        <v/>
      </c>
      <c r="N462" s="235" t="s">
        <v>706</v>
      </c>
      <c r="O462" s="235" t="s">
        <v>949</v>
      </c>
      <c r="P462" s="235" t="e">
        <f>U471</f>
        <v>#REF!</v>
      </c>
      <c r="Q462" s="235" t="str">
        <f>R472</f>
        <v xml:space="preserve">varillas #</v>
      </c>
      <c r="R462" s="235">
        <f>S472</f>
        <v>5</v>
      </c>
      <c r="S462" s="235" t="str">
        <f>IF(N462="losa","@",IF(N462="muro","@",""))</f>
        <v/>
      </c>
      <c r="T462" s="235" t="str">
        <f>IF(N462="losa",U472,IF(N462="muro",U472,""))</f>
        <v/>
      </c>
    </row>
    <row r="463">
      <c r="A463" s="294" t="s">
        <v>471</v>
      </c>
      <c r="B463" s="295"/>
      <c r="C463" s="295"/>
      <c r="D463" s="295"/>
      <c r="E463" s="295"/>
      <c r="F463" s="295"/>
      <c r="G463" s="295"/>
      <c r="H463" s="296"/>
      <c r="I463" s="2"/>
      <c r="J463" s="2"/>
      <c r="K463" s="2"/>
      <c r="L463" s="2"/>
      <c r="M463" s="252"/>
      <c r="N463" s="294" t="s">
        <v>471</v>
      </c>
      <c r="O463" s="295"/>
      <c r="P463" s="295"/>
      <c r="Q463" s="295"/>
      <c r="R463" s="295"/>
      <c r="S463" s="295"/>
      <c r="T463" s="295"/>
      <c r="U463" s="296"/>
      <c r="V463" s="2"/>
      <c r="W463" s="2"/>
      <c r="X463" s="2"/>
      <c r="Y463" s="2"/>
      <c r="Z463" s="252"/>
      <c r="AA463" s="25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ht="16.199999999999999">
      <c r="A464" s="302" t="s">
        <v>487</v>
      </c>
      <c r="B464" s="305">
        <v>200</v>
      </c>
      <c r="C464" s="94" t="s">
        <v>488</v>
      </c>
      <c r="D464" s="85">
        <f>B464*0.8*0.85</f>
        <v>136</v>
      </c>
      <c r="E464" s="2"/>
      <c r="F464" s="2"/>
      <c r="G464" s="94" t="s">
        <v>946</v>
      </c>
      <c r="H464" s="304" t="e">
        <f>O376</f>
        <v>#REF!</v>
      </c>
      <c r="I464" s="173" t="s">
        <v>529</v>
      </c>
      <c r="J464" s="85"/>
      <c r="K464" s="2"/>
      <c r="L464" s="2"/>
      <c r="M464" s="252"/>
      <c r="N464" s="302" t="s">
        <v>487</v>
      </c>
      <c r="O464" s="305">
        <v>6.6100000000000003</v>
      </c>
      <c r="P464" s="94" t="s">
        <v>488</v>
      </c>
      <c r="Q464" s="85">
        <f>O464*0.8*0.85</f>
        <v>4.4947999999999997</v>
      </c>
      <c r="R464" s="2"/>
      <c r="S464" s="2"/>
      <c r="T464" s="94" t="s">
        <v>946</v>
      </c>
      <c r="U464" s="304" t="e">
        <f>ABS(AH377)</f>
        <v>#REF!</v>
      </c>
      <c r="V464" s="173" t="s">
        <v>529</v>
      </c>
      <c r="W464" s="85"/>
      <c r="X464" s="2"/>
      <c r="Y464" s="2"/>
      <c r="Z464" s="252"/>
      <c r="AA464" s="25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ht="16.199999999999999">
      <c r="A465" s="302" t="s">
        <v>502</v>
      </c>
      <c r="B465" s="85">
        <v>4200</v>
      </c>
      <c r="C465" s="94" t="s">
        <v>503</v>
      </c>
      <c r="D465" s="85">
        <f>0.75*(D464/B465)*(4800/(6000+B465))</f>
        <v>0.011428571428571429</v>
      </c>
      <c r="E465" s="2"/>
      <c r="F465" s="2"/>
      <c r="G465" s="2"/>
      <c r="H465" s="20" t="e">
        <f t="shared" ref="H465:H467" si="2309">AN478</f>
        <v>#REF!</v>
      </c>
      <c r="I465" s="313">
        <v>3</v>
      </c>
      <c r="J465" s="254" t="s">
        <v>536</v>
      </c>
      <c r="K465" s="255" t="s">
        <v>537</v>
      </c>
      <c r="L465" s="254" t="s">
        <v>851</v>
      </c>
      <c r="M465" s="252"/>
      <c r="N465" s="302" t="s">
        <v>502</v>
      </c>
      <c r="O465" s="85">
        <v>4200</v>
      </c>
      <c r="P465" s="94" t="s">
        <v>503</v>
      </c>
      <c r="Q465" s="85">
        <f>0.75*(Q464/O465)*(4800/(6000+O465))</f>
        <v>0.00037771428571428564</v>
      </c>
      <c r="R465" s="2"/>
      <c r="S465" s="2"/>
      <c r="T465" s="2"/>
      <c r="U465" s="20" t="e">
        <f t="shared" ref="U465:U467" si="2310">BA478</f>
        <v>#REF!</v>
      </c>
      <c r="V465" s="313">
        <v>5</v>
      </c>
      <c r="W465" s="254" t="s">
        <v>536</v>
      </c>
      <c r="X465" s="255" t="s">
        <v>537</v>
      </c>
      <c r="Y465" s="254" t="s">
        <v>851</v>
      </c>
      <c r="Z465" s="252"/>
      <c r="AA465" s="25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302" t="s">
        <v>508</v>
      </c>
      <c r="B466" s="85">
        <v>0.80000000000000004</v>
      </c>
      <c r="C466" s="94" t="s">
        <v>509</v>
      </c>
      <c r="D466" s="85">
        <f>0.8*(SQRT(D464))/B465</f>
        <v>0.0022213150075601146</v>
      </c>
      <c r="E466" s="2"/>
      <c r="F466" s="2"/>
      <c r="G466" s="2"/>
      <c r="H466" s="20" t="e">
        <f t="shared" si="2309"/>
        <v>#REF!</v>
      </c>
      <c r="I466" s="2">
        <v>2</v>
      </c>
      <c r="J466" s="85" t="s">
        <v>547</v>
      </c>
      <c r="K466" s="85">
        <f>2.54*0.25</f>
        <v>0.63500000000000001</v>
      </c>
      <c r="L466" s="2">
        <f t="shared" si="2280"/>
        <v>0.31669291500000002</v>
      </c>
      <c r="M466" s="252"/>
      <c r="N466" s="302" t="s">
        <v>508</v>
      </c>
      <c r="O466" s="85">
        <v>0.80000000000000004</v>
      </c>
      <c r="P466" s="94" t="s">
        <v>509</v>
      </c>
      <c r="Q466" s="85">
        <f>0.8*(SQRT(Q464))/O465</f>
        <v>0.00040382749286165464</v>
      </c>
      <c r="R466" s="2"/>
      <c r="S466" s="2"/>
      <c r="T466" s="2"/>
      <c r="U466" s="20" t="e">
        <f t="shared" si="2310"/>
        <v>#REF!</v>
      </c>
      <c r="V466" s="2">
        <v>2</v>
      </c>
      <c r="W466" s="85" t="s">
        <v>547</v>
      </c>
      <c r="X466" s="85">
        <f>2.54*0.25</f>
        <v>0.63500000000000001</v>
      </c>
      <c r="Y466" s="2">
        <f t="shared" si="2281"/>
        <v>0.31669291500000002</v>
      </c>
      <c r="Z466" s="252"/>
      <c r="AA466" s="25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302" t="s">
        <v>516</v>
      </c>
      <c r="B467" s="85">
        <v>2400</v>
      </c>
      <c r="C467" s="94" t="s">
        <v>517</v>
      </c>
      <c r="D467" s="85">
        <f>D465*B465/D464</f>
        <v>0.35294117647058826</v>
      </c>
      <c r="E467" s="85">
        <f t="shared" ref="E467:E468" si="2311">D467*(1-(0.5*D467))</f>
        <v>0.29065743944636679</v>
      </c>
      <c r="F467" s="2"/>
      <c r="G467" s="94" t="s">
        <v>518</v>
      </c>
      <c r="H467" s="20" t="e">
        <f t="shared" si="2309"/>
        <v>#REF!</v>
      </c>
      <c r="I467" s="2">
        <v>3</v>
      </c>
      <c r="J467" s="85" t="s">
        <v>559</v>
      </c>
      <c r="K467" s="85">
        <f>2.54*3/8</f>
        <v>0.95250000000000001</v>
      </c>
      <c r="L467" s="2">
        <f t="shared" si="2280"/>
        <v>0.71255905875000003</v>
      </c>
      <c r="M467" s="252"/>
      <c r="N467" s="302" t="s">
        <v>516</v>
      </c>
      <c r="O467" s="85">
        <v>2400</v>
      </c>
      <c r="P467" s="94" t="s">
        <v>517</v>
      </c>
      <c r="Q467" s="85">
        <f>Q465*O465/Q464</f>
        <v>0.35294117647058815</v>
      </c>
      <c r="R467" s="85">
        <f t="shared" ref="R467:R468" si="2312">Q467*(1-(0.5*Q467))</f>
        <v>0.29065743944636674</v>
      </c>
      <c r="S467" s="2"/>
      <c r="T467" s="94" t="s">
        <v>518</v>
      </c>
      <c r="U467" s="20" t="e">
        <f t="shared" si="2310"/>
        <v>#REF!</v>
      </c>
      <c r="V467" s="2">
        <v>3</v>
      </c>
      <c r="W467" s="85" t="s">
        <v>559</v>
      </c>
      <c r="X467" s="85">
        <f>2.54*3/8</f>
        <v>0.95250000000000001</v>
      </c>
      <c r="Y467" s="2">
        <f t="shared" si="2281"/>
        <v>0.71255905875000003</v>
      </c>
      <c r="Z467" s="252"/>
      <c r="AA467" s="25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302"/>
      <c r="B468" s="85"/>
      <c r="C468" s="94" t="s">
        <v>526</v>
      </c>
      <c r="D468" s="85">
        <f>D466*B465/D464</f>
        <v>0.068599434057003542</v>
      </c>
      <c r="E468" s="85">
        <f t="shared" si="2311"/>
        <v>0.066246492880532956</v>
      </c>
      <c r="F468" s="2"/>
      <c r="G468" s="94" t="s">
        <v>527</v>
      </c>
      <c r="H468" s="20" t="e">
        <f>H467*D464/B465</f>
        <v>#REF!</v>
      </c>
      <c r="I468" s="2">
        <v>4</v>
      </c>
      <c r="J468" s="85" t="s">
        <v>560</v>
      </c>
      <c r="K468" s="255">
        <f>K466*2</f>
        <v>1.27</v>
      </c>
      <c r="L468" s="2">
        <f t="shared" si="2280"/>
        <v>1.2667716600000001</v>
      </c>
      <c r="M468" s="252"/>
      <c r="N468" s="302"/>
      <c r="O468" s="85"/>
      <c r="P468" s="94" t="s">
        <v>526</v>
      </c>
      <c r="Q468" s="85">
        <f>Q466*O465/Q464</f>
        <v>0.37734169930118128</v>
      </c>
      <c r="R468" s="85">
        <f t="shared" si="2312"/>
        <v>0.30614832028542971</v>
      </c>
      <c r="S468" s="2"/>
      <c r="T468" s="94" t="s">
        <v>527</v>
      </c>
      <c r="U468" s="20" t="e">
        <f>U467*Q464/O465</f>
        <v>#REF!</v>
      </c>
      <c r="V468" s="2">
        <v>4</v>
      </c>
      <c r="W468" s="85" t="s">
        <v>560</v>
      </c>
      <c r="X468" s="255">
        <f>X466*2</f>
        <v>1.27</v>
      </c>
      <c r="Y468" s="2">
        <f t="shared" si="2281"/>
        <v>1.2667716600000001</v>
      </c>
      <c r="Z468" s="252"/>
      <c r="AA468" s="25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311" t="s">
        <v>532</v>
      </c>
      <c r="B469" s="312">
        <v>10</v>
      </c>
      <c r="C469" s="94" t="s">
        <v>533</v>
      </c>
      <c r="D469" s="2" t="e">
        <f>SQRT((B471)/(B466*D464*B470*E467))</f>
        <v>#REF!</v>
      </c>
      <c r="E469" s="2" t="e">
        <f>IF(D469&lt;B469,"pasa el peralte con ro max","no pasa el peralte")</f>
        <v>#REF!</v>
      </c>
      <c r="F469" s="2"/>
      <c r="G469" s="94" t="s">
        <v>534</v>
      </c>
      <c r="H469" s="20" t="e">
        <f>IF(H468&lt;D466,D466*B469*B470,IF(H468&gt;D465,"peralte no pasa",H468*B470*B469))</f>
        <v>#REF!</v>
      </c>
      <c r="I469" s="2">
        <v>5</v>
      </c>
      <c r="J469" s="85" t="s">
        <v>570</v>
      </c>
      <c r="K469" s="85">
        <f>2.54*5/8</f>
        <v>1.5874999999999999</v>
      </c>
      <c r="L469" s="2">
        <f t="shared" si="2280"/>
        <v>1.9793307187499998</v>
      </c>
      <c r="M469" s="252"/>
      <c r="N469" s="311" t="s">
        <v>532</v>
      </c>
      <c r="O469" s="312">
        <v>20</v>
      </c>
      <c r="P469" s="94" t="s">
        <v>533</v>
      </c>
      <c r="Q469" s="2" t="e">
        <f>SQRT((O471/(O466*Q464*O470*R467)))</f>
        <v>#REF!</v>
      </c>
      <c r="R469" s="2" t="e">
        <f>IF(Q469&lt;O469,"pasa el peralte con ro max","no pasa el peralte")</f>
        <v>#REF!</v>
      </c>
      <c r="S469" s="2"/>
      <c r="T469" s="94" t="s">
        <v>534</v>
      </c>
      <c r="U469" s="20" t="e">
        <f>IF(U468&lt;Q466,Q466*O469*O470,IF(U468&gt;Q465,"peralte no pasa",U468*O470*O469))</f>
        <v>#REF!</v>
      </c>
      <c r="V469" s="2">
        <v>5</v>
      </c>
      <c r="W469" s="85" t="s">
        <v>570</v>
      </c>
      <c r="X469" s="85">
        <f>2.54*5/8</f>
        <v>1.5874999999999999</v>
      </c>
      <c r="Y469" s="2">
        <f t="shared" si="2281"/>
        <v>1.9793307187499998</v>
      </c>
      <c r="Z469" s="252"/>
      <c r="AA469" s="25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311" t="s">
        <v>544</v>
      </c>
      <c r="B470" s="312">
        <v>100</v>
      </c>
      <c r="C470" s="94" t="s">
        <v>545</v>
      </c>
      <c r="D470" s="2" t="e">
        <f>SQRT((H464)/(B466*D464*B470*E468))</f>
        <v>#REF!</v>
      </c>
      <c r="E470" s="2" t="e">
        <f>IF(D470&lt;B469,"pasa el peralte con ro min","no pasa el peralte")</f>
        <v>#REF!</v>
      </c>
      <c r="F470" s="2"/>
      <c r="G470" s="94" t="s">
        <v>546</v>
      </c>
      <c r="H470" s="187">
        <f>IF(I465=I466,L466,IF(I465=I467,L467,IF(I465=I468,L468,IF(I465=I469,L469,IF(I465=I470,L470,IF(I465=I471,L471,"escribe as"))))))</f>
        <v>0.71255905875000003</v>
      </c>
      <c r="I470" s="2">
        <v>6</v>
      </c>
      <c r="J470" s="85" t="s">
        <v>580</v>
      </c>
      <c r="K470" s="85">
        <f>2.54*0.75</f>
        <v>1.905</v>
      </c>
      <c r="L470" s="2">
        <f t="shared" si="2280"/>
        <v>2.8502362350000001</v>
      </c>
      <c r="M470" s="252"/>
      <c r="N470" s="311" t="s">
        <v>544</v>
      </c>
      <c r="O470" s="312">
        <v>100</v>
      </c>
      <c r="P470" s="94" t="s">
        <v>545</v>
      </c>
      <c r="Q470" s="2" t="e">
        <f>SQRT((O471)/(O466*Q464*O470*R468))</f>
        <v>#REF!</v>
      </c>
      <c r="R470" s="2" t="e">
        <f>IF(Q470&lt;O469,"pasa el peralte con ro min","no pasa el peralte")</f>
        <v>#REF!</v>
      </c>
      <c r="S470" s="2"/>
      <c r="T470" s="94" t="s">
        <v>546</v>
      </c>
      <c r="U470" s="187">
        <f>IF(V465=V466,Y466,IF(V465=V467,Y467,IF(V465=V468,Y468,IF(V465=V469,Y469,IF(V465=V470,Y470,IF(V465=V471,Y471,"escribe as"))))))</f>
        <v>1.9793307187499998</v>
      </c>
      <c r="V470" s="2">
        <v>6</v>
      </c>
      <c r="W470" s="85" t="s">
        <v>580</v>
      </c>
      <c r="X470" s="85">
        <f>2.54*0.75</f>
        <v>1.905</v>
      </c>
      <c r="Y470" s="2">
        <f t="shared" si="2281"/>
        <v>2.8502362350000001</v>
      </c>
      <c r="Z470" s="252"/>
      <c r="AA470" s="252"/>
      <c r="AB470" s="252"/>
      <c r="AC470" s="2" t="e">
        <f>B471/(0.9*D464*B470*B469*B469)</f>
        <v>#REF!</v>
      </c>
      <c r="AD470" s="2" t="e">
        <f t="shared" si="2284"/>
        <v>#REF!</v>
      </c>
      <c r="AE470" s="2">
        <v>0.035999999999999997</v>
      </c>
      <c r="AF470" s="2" t="e">
        <f>AC480</f>
        <v>#REF!</v>
      </c>
      <c r="AG470" s="2" t="e">
        <f t="shared" si="2285"/>
        <v>#REF!</v>
      </c>
      <c r="AH470" s="2" t="e">
        <f>AD480</f>
        <v>#REF!</v>
      </c>
      <c r="AI470" s="2" t="e">
        <f>AF480</f>
        <v>#REF!</v>
      </c>
      <c r="AJ470" s="2" t="e">
        <f t="shared" si="2286"/>
        <v>#REF!</v>
      </c>
      <c r="AK470" s="2" t="e">
        <f>AG480</f>
        <v>#REF!</v>
      </c>
      <c r="AL470" s="2" t="e">
        <f>AI480</f>
        <v>#REF!</v>
      </c>
      <c r="AM470" s="2" t="e">
        <f t="shared" si="2287"/>
        <v>#REF!</v>
      </c>
      <c r="AN470" s="2" t="e">
        <f>AJ480</f>
        <v>#REF!</v>
      </c>
      <c r="AO470" s="2"/>
      <c r="AP470" s="2" t="e">
        <f>O471/(0.9*Q464*O470*O469*O469)</f>
        <v>#REF!</v>
      </c>
      <c r="AQ470" s="2" t="e">
        <f t="shared" si="2288"/>
        <v>#REF!</v>
      </c>
      <c r="AR470" s="2">
        <v>0.035999999999999997</v>
      </c>
      <c r="AS470" s="2" t="e">
        <f>AP480</f>
        <v>#REF!</v>
      </c>
      <c r="AT470" s="2" t="e">
        <f t="shared" si="2289"/>
        <v>#REF!</v>
      </c>
      <c r="AU470" s="2" t="e">
        <f>AQ480</f>
        <v>#REF!</v>
      </c>
      <c r="AV470" s="2" t="e">
        <f>AS480</f>
        <v>#REF!</v>
      </c>
      <c r="AW470" s="2" t="e">
        <f t="shared" si="2290"/>
        <v>#REF!</v>
      </c>
      <c r="AX470" s="2" t="e">
        <f>AT480</f>
        <v>#REF!</v>
      </c>
      <c r="AY470" s="2" t="e">
        <f>AV480</f>
        <v>#REF!</v>
      </c>
      <c r="AZ470" s="2" t="e">
        <f t="shared" si="2291"/>
        <v>#REF!</v>
      </c>
      <c r="BA470" s="2" t="e">
        <f>AW480</f>
        <v>#REF!</v>
      </c>
    </row>
    <row r="471" ht="16.199999999999999">
      <c r="A471" s="316" t="s">
        <v>947</v>
      </c>
      <c r="B471" s="317" t="e">
        <f>H464*100</f>
        <v>#REF!</v>
      </c>
      <c r="C471" s="318"/>
      <c r="D471" s="10"/>
      <c r="E471" s="10"/>
      <c r="F471" s="10"/>
      <c r="G471" s="318" t="s">
        <v>554</v>
      </c>
      <c r="H471" s="223" t="e">
        <f>ROUNDUP((H469/H470),0)</f>
        <v>#REF!</v>
      </c>
      <c r="I471" s="2">
        <v>8</v>
      </c>
      <c r="J471" s="85" t="s">
        <v>586</v>
      </c>
      <c r="K471" s="85">
        <v>2.54</v>
      </c>
      <c r="L471" s="2">
        <f t="shared" si="2280"/>
        <v>5.0670866400000003</v>
      </c>
      <c r="M471" s="252"/>
      <c r="N471" s="316" t="s">
        <v>947</v>
      </c>
      <c r="O471" s="317" t="e">
        <f>U464*100</f>
        <v>#REF!</v>
      </c>
      <c r="P471" s="318"/>
      <c r="Q471" s="10"/>
      <c r="R471" s="10"/>
      <c r="S471" s="10"/>
      <c r="T471" s="318" t="s">
        <v>554</v>
      </c>
      <c r="U471" s="223" t="e">
        <f>ROUNDUP((U469/U470),0)</f>
        <v>#REF!</v>
      </c>
      <c r="V471" s="2">
        <v>8</v>
      </c>
      <c r="W471" s="85" t="s">
        <v>586</v>
      </c>
      <c r="X471" s="85">
        <v>2.54</v>
      </c>
      <c r="Y471" s="2">
        <f t="shared" si="2281"/>
        <v>5.0670866400000003</v>
      </c>
      <c r="Z471" s="252"/>
      <c r="AA471" s="252"/>
      <c r="AB471" s="252"/>
      <c r="AC471" s="2" t="e">
        <f t="shared" ref="AC471:AC480" si="2313">AC470</f>
        <v>#REF!</v>
      </c>
      <c r="AD471" s="2" t="e">
        <f t="shared" si="2284"/>
        <v>#REF!</v>
      </c>
      <c r="AE471" s="2" t="e">
        <f t="shared" si="2293"/>
        <v>#REF!</v>
      </c>
      <c r="AF471" s="2" t="e">
        <f t="shared" ref="AF471:AF480" si="2314">AF470</f>
        <v>#REF!</v>
      </c>
      <c r="AG471" s="2" t="e">
        <f t="shared" si="2285"/>
        <v>#REF!</v>
      </c>
      <c r="AH471" s="2" t="e">
        <f t="shared" ref="AH471:AH480" si="2315">AG470</f>
        <v>#REF!</v>
      </c>
      <c r="AI471" s="2" t="e">
        <f t="shared" ref="AI471:AI480" si="2316">AI470</f>
        <v>#REF!</v>
      </c>
      <c r="AJ471" s="2" t="e">
        <f t="shared" si="2286"/>
        <v>#REF!</v>
      </c>
      <c r="AK471" s="2" t="e">
        <f t="shared" ref="AK471:AK480" si="2317">AJ470</f>
        <v>#REF!</v>
      </c>
      <c r="AL471" s="2" t="e">
        <f t="shared" ref="AL471:AL480" si="2318">AL470</f>
        <v>#REF!</v>
      </c>
      <c r="AM471" s="2" t="e">
        <f t="shared" si="2287"/>
        <v>#REF!</v>
      </c>
      <c r="AN471" s="2" t="e">
        <f t="shared" ref="AN471:AN480" si="2319">AM470</f>
        <v>#REF!</v>
      </c>
      <c r="AO471" s="2"/>
      <c r="AP471" s="2" t="e">
        <f t="shared" ref="AP471:AP480" si="2320">AP470</f>
        <v>#REF!</v>
      </c>
      <c r="AQ471" s="2" t="e">
        <f t="shared" si="2288"/>
        <v>#REF!</v>
      </c>
      <c r="AR471" s="2" t="e">
        <f t="shared" si="2301"/>
        <v>#REF!</v>
      </c>
      <c r="AS471" s="2" t="e">
        <f t="shared" ref="AS471:AS480" si="2321">AS470</f>
        <v>#REF!</v>
      </c>
      <c r="AT471" s="2" t="e">
        <f t="shared" si="2289"/>
        <v>#REF!</v>
      </c>
      <c r="AU471" s="2" t="e">
        <f t="shared" ref="AU471:AU480" si="2322">AT470</f>
        <v>#REF!</v>
      </c>
      <c r="AV471" s="2" t="e">
        <f t="shared" ref="AV471:AV480" si="2323">AV470</f>
        <v>#REF!</v>
      </c>
      <c r="AW471" s="2" t="e">
        <f t="shared" si="2290"/>
        <v>#REF!</v>
      </c>
      <c r="AX471" s="2" t="e">
        <f t="shared" ref="AX471:AX480" si="2324">AW470</f>
        <v>#REF!</v>
      </c>
      <c r="AY471" s="2" t="e">
        <f t="shared" ref="AY471:AY480" si="2325">AY470</f>
        <v>#REF!</v>
      </c>
      <c r="AZ471" s="2" t="e">
        <f t="shared" si="2291"/>
        <v>#REF!</v>
      </c>
      <c r="BA471" s="2" t="e">
        <f t="shared" ref="BA471:BA480" si="2326">AZ470</f>
        <v>#REF!</v>
      </c>
    </row>
    <row r="472">
      <c r="A472" s="94"/>
      <c r="B472" s="85"/>
      <c r="C472" s="94"/>
      <c r="D472" s="85"/>
      <c r="E472" s="2" t="s">
        <v>948</v>
      </c>
      <c r="F472" s="2">
        <f>I465</f>
        <v>3</v>
      </c>
      <c r="G472" s="94" t="s">
        <v>334</v>
      </c>
      <c r="H472" s="2" t="e">
        <f>(B470-20)/H471</f>
        <v>#REF!</v>
      </c>
      <c r="I472" s="2"/>
      <c r="J472" s="2"/>
      <c r="K472" s="2"/>
      <c r="L472" s="2"/>
      <c r="M472" s="252"/>
      <c r="N472" s="94"/>
      <c r="O472" s="85"/>
      <c r="P472" s="94"/>
      <c r="Q472" s="85"/>
      <c r="R472" s="2" t="s">
        <v>948</v>
      </c>
      <c r="S472" s="2">
        <f>V465</f>
        <v>5</v>
      </c>
      <c r="T472" s="94" t="s">
        <v>334</v>
      </c>
      <c r="U472" s="2" t="e">
        <f>(O470-20)/U471</f>
        <v>#REF!</v>
      </c>
      <c r="V472" s="2"/>
      <c r="W472" s="2"/>
      <c r="X472" s="2"/>
      <c r="Y472" s="2"/>
      <c r="Z472" s="252"/>
      <c r="AA472" s="252"/>
      <c r="AB472" s="252"/>
      <c r="AC472" s="2" t="e">
        <f t="shared" si="2313"/>
        <v>#REF!</v>
      </c>
      <c r="AD472" s="2" t="e">
        <f t="shared" si="2284"/>
        <v>#REF!</v>
      </c>
      <c r="AE472" s="2" t="e">
        <f t="shared" si="2293"/>
        <v>#REF!</v>
      </c>
      <c r="AF472" s="2" t="e">
        <f t="shared" si="2314"/>
        <v>#REF!</v>
      </c>
      <c r="AG472" s="2" t="e">
        <f t="shared" si="2285"/>
        <v>#REF!</v>
      </c>
      <c r="AH472" s="2" t="e">
        <f t="shared" si="2315"/>
        <v>#REF!</v>
      </c>
      <c r="AI472" s="2" t="e">
        <f t="shared" si="2316"/>
        <v>#REF!</v>
      </c>
      <c r="AJ472" s="2" t="e">
        <f t="shared" si="2286"/>
        <v>#REF!</v>
      </c>
      <c r="AK472" s="2" t="e">
        <f t="shared" si="2317"/>
        <v>#REF!</v>
      </c>
      <c r="AL472" s="2" t="e">
        <f t="shared" si="2318"/>
        <v>#REF!</v>
      </c>
      <c r="AM472" s="2" t="e">
        <f t="shared" si="2287"/>
        <v>#REF!</v>
      </c>
      <c r="AN472" s="2" t="e">
        <f t="shared" si="2319"/>
        <v>#REF!</v>
      </c>
      <c r="AO472" s="2"/>
      <c r="AP472" s="2" t="e">
        <f t="shared" si="2320"/>
        <v>#REF!</v>
      </c>
      <c r="AQ472" s="2" t="e">
        <f t="shared" si="2288"/>
        <v>#REF!</v>
      </c>
      <c r="AR472" s="2" t="e">
        <f t="shared" si="2301"/>
        <v>#REF!</v>
      </c>
      <c r="AS472" s="2" t="e">
        <f t="shared" si="2321"/>
        <v>#REF!</v>
      </c>
      <c r="AT472" s="2" t="e">
        <f t="shared" si="2289"/>
        <v>#REF!</v>
      </c>
      <c r="AU472" s="2" t="e">
        <f t="shared" si="2322"/>
        <v>#REF!</v>
      </c>
      <c r="AV472" s="2" t="e">
        <f t="shared" si="2323"/>
        <v>#REF!</v>
      </c>
      <c r="AW472" s="2" t="e">
        <f t="shared" si="2290"/>
        <v>#REF!</v>
      </c>
      <c r="AX472" s="2" t="e">
        <f t="shared" si="2324"/>
        <v>#REF!</v>
      </c>
      <c r="AY472" s="2" t="e">
        <f t="shared" si="2325"/>
        <v>#REF!</v>
      </c>
      <c r="AZ472" s="2" t="e">
        <f t="shared" si="2291"/>
        <v>#REF!</v>
      </c>
      <c r="BA472" s="2" t="e">
        <f t="shared" si="2326"/>
        <v>#REF!</v>
      </c>
    </row>
    <row r="473">
      <c r="A473" s="252"/>
      <c r="B473" s="252"/>
      <c r="C473" s="252"/>
      <c r="D473" s="252"/>
      <c r="E473" s="252"/>
      <c r="F473" s="252"/>
      <c r="G473" s="252"/>
      <c r="H473" s="252"/>
      <c r="I473" s="85"/>
      <c r="J473" s="85"/>
      <c r="K473" s="85"/>
      <c r="L473" s="2"/>
      <c r="M473" s="252"/>
      <c r="N473" s="252"/>
      <c r="O473" s="252"/>
      <c r="P473" s="252"/>
      <c r="Q473" s="252"/>
      <c r="R473" s="252"/>
      <c r="S473" s="252"/>
      <c r="T473" s="252"/>
      <c r="U473" s="252"/>
      <c r="V473" s="85"/>
      <c r="W473" s="85"/>
      <c r="X473" s="85"/>
      <c r="Y473" s="2"/>
      <c r="Z473" s="252"/>
      <c r="AA473" s="252"/>
      <c r="AB473" s="252"/>
      <c r="AC473" s="2" t="e">
        <f t="shared" si="2313"/>
        <v>#REF!</v>
      </c>
      <c r="AD473" s="2" t="e">
        <f t="shared" si="2284"/>
        <v>#REF!</v>
      </c>
      <c r="AE473" s="2" t="e">
        <f t="shared" si="2293"/>
        <v>#REF!</v>
      </c>
      <c r="AF473" s="2" t="e">
        <f t="shared" si="2314"/>
        <v>#REF!</v>
      </c>
      <c r="AG473" s="2" t="e">
        <f t="shared" si="2285"/>
        <v>#REF!</v>
      </c>
      <c r="AH473" s="2" t="e">
        <f t="shared" si="2315"/>
        <v>#REF!</v>
      </c>
      <c r="AI473" s="2" t="e">
        <f t="shared" si="2316"/>
        <v>#REF!</v>
      </c>
      <c r="AJ473" s="2" t="e">
        <f t="shared" si="2286"/>
        <v>#REF!</v>
      </c>
      <c r="AK473" s="2" t="e">
        <f t="shared" si="2317"/>
        <v>#REF!</v>
      </c>
      <c r="AL473" s="2" t="e">
        <f t="shared" si="2318"/>
        <v>#REF!</v>
      </c>
      <c r="AM473" s="2" t="e">
        <f t="shared" si="2287"/>
        <v>#REF!</v>
      </c>
      <c r="AN473" s="2" t="e">
        <f t="shared" si="2319"/>
        <v>#REF!</v>
      </c>
      <c r="AO473" s="2"/>
      <c r="AP473" s="2" t="e">
        <f t="shared" si="2320"/>
        <v>#REF!</v>
      </c>
      <c r="AQ473" s="2" t="e">
        <f t="shared" si="2288"/>
        <v>#REF!</v>
      </c>
      <c r="AR473" s="2" t="e">
        <f t="shared" si="2301"/>
        <v>#REF!</v>
      </c>
      <c r="AS473" s="2" t="e">
        <f t="shared" si="2321"/>
        <v>#REF!</v>
      </c>
      <c r="AT473" s="2" t="e">
        <f t="shared" si="2289"/>
        <v>#REF!</v>
      </c>
      <c r="AU473" s="2" t="e">
        <f t="shared" si="2322"/>
        <v>#REF!</v>
      </c>
      <c r="AV473" s="2" t="e">
        <f t="shared" si="2323"/>
        <v>#REF!</v>
      </c>
      <c r="AW473" s="2" t="e">
        <f t="shared" si="2290"/>
        <v>#REF!</v>
      </c>
      <c r="AX473" s="2" t="e">
        <f t="shared" si="2324"/>
        <v>#REF!</v>
      </c>
      <c r="AY473" s="2" t="e">
        <f t="shared" si="2325"/>
        <v>#REF!</v>
      </c>
      <c r="AZ473" s="2" t="e">
        <f t="shared" si="2291"/>
        <v>#REF!</v>
      </c>
      <c r="BA473" s="2" t="e">
        <f t="shared" si="2326"/>
        <v>#REF!</v>
      </c>
    </row>
    <row r="474" ht="16.199999999999999">
      <c r="A474" s="252"/>
      <c r="B474" s="252"/>
      <c r="C474" s="252"/>
      <c r="D474" s="252"/>
      <c r="E474" s="252"/>
      <c r="F474" s="252"/>
      <c r="G474" s="252"/>
      <c r="H474" s="252"/>
      <c r="I474" s="2"/>
      <c r="J474" s="2"/>
      <c r="K474" s="2"/>
      <c r="L474" s="2"/>
      <c r="M474" s="2"/>
      <c r="N474" s="2"/>
      <c r="O474" s="2"/>
      <c r="P474" s="2"/>
      <c r="Q474" s="85"/>
      <c r="R474" s="85"/>
      <c r="S474" s="2"/>
      <c r="T474" s="2"/>
      <c r="U474" s="2"/>
      <c r="V474" s="2"/>
      <c r="W474" s="2"/>
      <c r="X474" s="2"/>
      <c r="Y474" s="2"/>
      <c r="Z474" s="252"/>
      <c r="AA474" s="252"/>
      <c r="AB474" s="252"/>
      <c r="AC474" s="2" t="e">
        <f t="shared" si="2313"/>
        <v>#REF!</v>
      </c>
      <c r="AD474" s="2" t="e">
        <f t="shared" si="2284"/>
        <v>#REF!</v>
      </c>
      <c r="AE474" s="2" t="e">
        <f t="shared" si="2293"/>
        <v>#REF!</v>
      </c>
      <c r="AF474" s="2" t="e">
        <f t="shared" si="2314"/>
        <v>#REF!</v>
      </c>
      <c r="AG474" s="2" t="e">
        <f t="shared" si="2285"/>
        <v>#REF!</v>
      </c>
      <c r="AH474" s="2" t="e">
        <f t="shared" si="2315"/>
        <v>#REF!</v>
      </c>
      <c r="AI474" s="2" t="e">
        <f t="shared" si="2316"/>
        <v>#REF!</v>
      </c>
      <c r="AJ474" s="2" t="e">
        <f t="shared" si="2286"/>
        <v>#REF!</v>
      </c>
      <c r="AK474" s="2" t="e">
        <f t="shared" si="2317"/>
        <v>#REF!</v>
      </c>
      <c r="AL474" s="2" t="e">
        <f t="shared" si="2318"/>
        <v>#REF!</v>
      </c>
      <c r="AM474" s="2" t="e">
        <f t="shared" si="2287"/>
        <v>#REF!</v>
      </c>
      <c r="AN474" s="2" t="e">
        <f t="shared" si="2319"/>
        <v>#REF!</v>
      </c>
      <c r="AO474" s="2"/>
      <c r="AP474" s="2" t="e">
        <f t="shared" si="2320"/>
        <v>#REF!</v>
      </c>
      <c r="AQ474" s="2" t="e">
        <f t="shared" si="2288"/>
        <v>#REF!</v>
      </c>
      <c r="AR474" s="2" t="e">
        <f t="shared" si="2301"/>
        <v>#REF!</v>
      </c>
      <c r="AS474" s="2" t="e">
        <f t="shared" si="2321"/>
        <v>#REF!</v>
      </c>
      <c r="AT474" s="2" t="e">
        <f t="shared" si="2289"/>
        <v>#REF!</v>
      </c>
      <c r="AU474" s="2" t="e">
        <f t="shared" si="2322"/>
        <v>#REF!</v>
      </c>
      <c r="AV474" s="2" t="e">
        <f t="shared" si="2323"/>
        <v>#REF!</v>
      </c>
      <c r="AW474" s="2" t="e">
        <f t="shared" si="2290"/>
        <v>#REF!</v>
      </c>
      <c r="AX474" s="2" t="e">
        <f t="shared" si="2324"/>
        <v>#REF!</v>
      </c>
      <c r="AY474" s="2" t="e">
        <f t="shared" si="2325"/>
        <v>#REF!</v>
      </c>
      <c r="AZ474" s="2" t="e">
        <f t="shared" si="2291"/>
        <v>#REF!</v>
      </c>
      <c r="BA474" s="2" t="e">
        <f t="shared" si="2326"/>
        <v>#REF!</v>
      </c>
    </row>
    <row r="475">
      <c r="A475" s="294" t="s">
        <v>852</v>
      </c>
      <c r="B475" s="295"/>
      <c r="C475" s="295"/>
      <c r="D475" s="295"/>
      <c r="E475" s="295"/>
      <c r="F475" s="295"/>
      <c r="G475" s="295"/>
      <c r="H475" s="296"/>
      <c r="I475" s="2"/>
      <c r="J475" s="252"/>
      <c r="K475" s="252"/>
      <c r="L475" s="252"/>
      <c r="M475" s="252"/>
      <c r="N475" s="294" t="s">
        <v>852</v>
      </c>
      <c r="O475" s="295"/>
      <c r="P475" s="295"/>
      <c r="Q475" s="295"/>
      <c r="R475" s="295"/>
      <c r="S475" s="295"/>
      <c r="T475" s="295"/>
      <c r="U475" s="296"/>
      <c r="V475" s="2"/>
      <c r="W475" s="2"/>
      <c r="X475" s="2"/>
      <c r="Y475" s="2"/>
      <c r="Z475" s="252"/>
      <c r="AA475" s="252"/>
      <c r="AB475" s="252"/>
      <c r="AC475" s="2" t="e">
        <f t="shared" si="2313"/>
        <v>#REF!</v>
      </c>
      <c r="AD475" s="2" t="e">
        <f t="shared" si="2284"/>
        <v>#REF!</v>
      </c>
      <c r="AE475" s="2" t="e">
        <f t="shared" si="2293"/>
        <v>#REF!</v>
      </c>
      <c r="AF475" s="2" t="e">
        <f t="shared" si="2314"/>
        <v>#REF!</v>
      </c>
      <c r="AG475" s="2" t="e">
        <f t="shared" si="2285"/>
        <v>#REF!</v>
      </c>
      <c r="AH475" s="2" t="e">
        <f t="shared" si="2315"/>
        <v>#REF!</v>
      </c>
      <c r="AI475" s="2" t="e">
        <f t="shared" si="2316"/>
        <v>#REF!</v>
      </c>
      <c r="AJ475" s="2" t="e">
        <f t="shared" si="2286"/>
        <v>#REF!</v>
      </c>
      <c r="AK475" s="2" t="e">
        <f t="shared" si="2317"/>
        <v>#REF!</v>
      </c>
      <c r="AL475" s="2" t="e">
        <f t="shared" si="2318"/>
        <v>#REF!</v>
      </c>
      <c r="AM475" s="2" t="e">
        <f t="shared" si="2287"/>
        <v>#REF!</v>
      </c>
      <c r="AN475" s="2" t="e">
        <f t="shared" si="2319"/>
        <v>#REF!</v>
      </c>
      <c r="AO475" s="2"/>
      <c r="AP475" s="2" t="e">
        <f t="shared" si="2320"/>
        <v>#REF!</v>
      </c>
      <c r="AQ475" s="2" t="e">
        <f t="shared" si="2288"/>
        <v>#REF!</v>
      </c>
      <c r="AR475" s="2" t="e">
        <f t="shared" si="2301"/>
        <v>#REF!</v>
      </c>
      <c r="AS475" s="2" t="e">
        <f t="shared" si="2321"/>
        <v>#REF!</v>
      </c>
      <c r="AT475" s="2" t="e">
        <f t="shared" si="2289"/>
        <v>#REF!</v>
      </c>
      <c r="AU475" s="2" t="e">
        <f t="shared" si="2322"/>
        <v>#REF!</v>
      </c>
      <c r="AV475" s="2" t="e">
        <f t="shared" si="2323"/>
        <v>#REF!</v>
      </c>
      <c r="AW475" s="2" t="e">
        <f t="shared" si="2290"/>
        <v>#REF!</v>
      </c>
      <c r="AX475" s="2" t="e">
        <f t="shared" si="2324"/>
        <v>#REF!</v>
      </c>
      <c r="AY475" s="2" t="e">
        <f t="shared" si="2325"/>
        <v>#REF!</v>
      </c>
      <c r="AZ475" s="2" t="e">
        <f t="shared" si="2291"/>
        <v>#REF!</v>
      </c>
      <c r="BA475" s="2" t="e">
        <f t="shared" si="2326"/>
        <v>#REF!</v>
      </c>
    </row>
    <row r="476">
      <c r="A476" s="302" t="s">
        <v>487</v>
      </c>
      <c r="B476" s="85">
        <f t="shared" ref="B476:B483" si="2327">B464</f>
        <v>200</v>
      </c>
      <c r="C476" s="94" t="s">
        <v>853</v>
      </c>
      <c r="D476" s="85">
        <f>0.45*B476</f>
        <v>90</v>
      </c>
      <c r="E476" s="94" t="s">
        <v>854</v>
      </c>
      <c r="F476" s="2">
        <v>0.002</v>
      </c>
      <c r="G476" s="94"/>
      <c r="H476" s="187"/>
      <c r="I476" s="2"/>
      <c r="J476" s="252"/>
      <c r="K476" s="252"/>
      <c r="L476" s="252"/>
      <c r="M476" s="252"/>
      <c r="N476" s="302" t="s">
        <v>487</v>
      </c>
      <c r="O476" s="85">
        <f t="shared" ref="O476:O482" si="2328">B476</f>
        <v>200</v>
      </c>
      <c r="P476" s="94" t="s">
        <v>853</v>
      </c>
      <c r="Q476" s="85">
        <f>0.45*O476</f>
        <v>90</v>
      </c>
      <c r="R476" s="94" t="s">
        <v>854</v>
      </c>
      <c r="S476" s="2">
        <v>0.002</v>
      </c>
      <c r="T476" s="94"/>
      <c r="U476" s="187"/>
      <c r="V476" s="2"/>
      <c r="W476" s="2"/>
      <c r="X476" s="2"/>
      <c r="Y476" s="2"/>
      <c r="Z476" s="252"/>
      <c r="AA476" s="252"/>
      <c r="AB476" s="252"/>
      <c r="AC476" s="2" t="e">
        <f t="shared" si="2313"/>
        <v>#REF!</v>
      </c>
      <c r="AD476" s="2" t="e">
        <f t="shared" si="2284"/>
        <v>#REF!</v>
      </c>
      <c r="AE476" s="2" t="e">
        <f t="shared" si="2293"/>
        <v>#REF!</v>
      </c>
      <c r="AF476" s="2" t="e">
        <f t="shared" si="2314"/>
        <v>#REF!</v>
      </c>
      <c r="AG476" s="2" t="e">
        <f t="shared" si="2285"/>
        <v>#REF!</v>
      </c>
      <c r="AH476" s="2" t="e">
        <f t="shared" si="2315"/>
        <v>#REF!</v>
      </c>
      <c r="AI476" s="2" t="e">
        <f t="shared" si="2316"/>
        <v>#REF!</v>
      </c>
      <c r="AJ476" s="2" t="e">
        <f t="shared" si="2286"/>
        <v>#REF!</v>
      </c>
      <c r="AK476" s="2" t="e">
        <f t="shared" si="2317"/>
        <v>#REF!</v>
      </c>
      <c r="AL476" s="2" t="e">
        <f t="shared" si="2318"/>
        <v>#REF!</v>
      </c>
      <c r="AM476" s="2" t="e">
        <f t="shared" si="2287"/>
        <v>#REF!</v>
      </c>
      <c r="AN476" s="2" t="e">
        <f t="shared" si="2319"/>
        <v>#REF!</v>
      </c>
      <c r="AO476" s="2"/>
      <c r="AP476" s="2" t="e">
        <f t="shared" si="2320"/>
        <v>#REF!</v>
      </c>
      <c r="AQ476" s="2" t="e">
        <f t="shared" si="2288"/>
        <v>#REF!</v>
      </c>
      <c r="AR476" s="2" t="e">
        <f t="shared" si="2301"/>
        <v>#REF!</v>
      </c>
      <c r="AS476" s="2" t="e">
        <f t="shared" si="2321"/>
        <v>#REF!</v>
      </c>
      <c r="AT476" s="2" t="e">
        <f t="shared" si="2289"/>
        <v>#REF!</v>
      </c>
      <c r="AU476" s="2" t="e">
        <f t="shared" si="2322"/>
        <v>#REF!</v>
      </c>
      <c r="AV476" s="2" t="e">
        <f t="shared" si="2323"/>
        <v>#REF!</v>
      </c>
      <c r="AW476" s="2" t="e">
        <f t="shared" si="2290"/>
        <v>#REF!</v>
      </c>
      <c r="AX476" s="2" t="e">
        <f t="shared" si="2324"/>
        <v>#REF!</v>
      </c>
      <c r="AY476" s="2" t="e">
        <f t="shared" si="2325"/>
        <v>#REF!</v>
      </c>
      <c r="AZ476" s="2" t="e">
        <f t="shared" si="2291"/>
        <v>#REF!</v>
      </c>
      <c r="BA476" s="2" t="e">
        <f t="shared" si="2326"/>
        <v>#REF!</v>
      </c>
    </row>
    <row r="477">
      <c r="A477" s="302" t="s">
        <v>502</v>
      </c>
      <c r="B477" s="85">
        <f t="shared" si="2327"/>
        <v>4200</v>
      </c>
      <c r="C477" s="94" t="s">
        <v>855</v>
      </c>
      <c r="D477" s="85">
        <f>B477*0.5</f>
        <v>2100</v>
      </c>
      <c r="E477" s="94" t="s">
        <v>856</v>
      </c>
      <c r="F477" s="85">
        <f>D476*D480/(2*D477)</f>
        <v>0.0068654646324549234</v>
      </c>
      <c r="G477" s="94"/>
      <c r="H477" s="187"/>
      <c r="I477" s="2"/>
      <c r="J477" s="252"/>
      <c r="K477" s="252"/>
      <c r="L477" s="252"/>
      <c r="M477" s="252"/>
      <c r="N477" s="302" t="s">
        <v>502</v>
      </c>
      <c r="O477" s="85">
        <f t="shared" si="2328"/>
        <v>4200</v>
      </c>
      <c r="P477" s="94" t="s">
        <v>855</v>
      </c>
      <c r="Q477" s="85">
        <f>O477*0.5</f>
        <v>2100</v>
      </c>
      <c r="R477" s="94" t="s">
        <v>856</v>
      </c>
      <c r="S477" s="85">
        <f>Q476*Q480/(2*Q477)</f>
        <v>0.0068654646324549234</v>
      </c>
      <c r="T477" s="94"/>
      <c r="U477" s="187"/>
      <c r="V477" s="2"/>
      <c r="W477" s="2"/>
      <c r="X477" s="2"/>
      <c r="Y477" s="2"/>
      <c r="Z477" s="252"/>
      <c r="AA477" s="252"/>
      <c r="AB477" s="252"/>
      <c r="AC477" s="2" t="e">
        <f t="shared" si="2313"/>
        <v>#REF!</v>
      </c>
      <c r="AD477" s="2" t="e">
        <f t="shared" si="2284"/>
        <v>#REF!</v>
      </c>
      <c r="AE477" s="2" t="e">
        <f t="shared" si="2293"/>
        <v>#REF!</v>
      </c>
      <c r="AF477" s="2" t="e">
        <f t="shared" si="2314"/>
        <v>#REF!</v>
      </c>
      <c r="AG477" s="2" t="e">
        <f t="shared" si="2285"/>
        <v>#REF!</v>
      </c>
      <c r="AH477" s="2" t="e">
        <f t="shared" si="2315"/>
        <v>#REF!</v>
      </c>
      <c r="AI477" s="2" t="e">
        <f t="shared" si="2316"/>
        <v>#REF!</v>
      </c>
      <c r="AJ477" s="2" t="e">
        <f t="shared" si="2286"/>
        <v>#REF!</v>
      </c>
      <c r="AK477" s="2" t="e">
        <f t="shared" si="2317"/>
        <v>#REF!</v>
      </c>
      <c r="AL477" s="2" t="e">
        <f t="shared" si="2318"/>
        <v>#REF!</v>
      </c>
      <c r="AM477" s="2" t="e">
        <f t="shared" si="2287"/>
        <v>#REF!</v>
      </c>
      <c r="AN477" s="2" t="e">
        <f t="shared" si="2319"/>
        <v>#REF!</v>
      </c>
      <c r="AO477" s="2"/>
      <c r="AP477" s="2" t="e">
        <f t="shared" si="2320"/>
        <v>#REF!</v>
      </c>
      <c r="AQ477" s="2" t="e">
        <f t="shared" si="2288"/>
        <v>#REF!</v>
      </c>
      <c r="AR477" s="2" t="e">
        <f t="shared" si="2301"/>
        <v>#REF!</v>
      </c>
      <c r="AS477" s="2" t="e">
        <f t="shared" si="2321"/>
        <v>#REF!</v>
      </c>
      <c r="AT477" s="2" t="e">
        <f t="shared" si="2289"/>
        <v>#REF!</v>
      </c>
      <c r="AU477" s="2" t="e">
        <f t="shared" si="2322"/>
        <v>#REF!</v>
      </c>
      <c r="AV477" s="2" t="e">
        <f t="shared" si="2323"/>
        <v>#REF!</v>
      </c>
      <c r="AW477" s="2" t="e">
        <f t="shared" si="2290"/>
        <v>#REF!</v>
      </c>
      <c r="AX477" s="2" t="e">
        <f t="shared" si="2324"/>
        <v>#REF!</v>
      </c>
      <c r="AY477" s="2" t="e">
        <f t="shared" si="2325"/>
        <v>#REF!</v>
      </c>
      <c r="AZ477" s="2" t="e">
        <f t="shared" si="2291"/>
        <v>#REF!</v>
      </c>
      <c r="BA477" s="2" t="e">
        <f t="shared" si="2326"/>
        <v>#REF!</v>
      </c>
    </row>
    <row r="478">
      <c r="A478" s="302" t="s">
        <v>857</v>
      </c>
      <c r="B478" s="85">
        <v>2000000</v>
      </c>
      <c r="C478" s="94" t="s">
        <v>858</v>
      </c>
      <c r="D478" s="305">
        <f>14000*SQRT(B476)</f>
        <v>197989.89873223333</v>
      </c>
      <c r="E478" s="85" t="s">
        <v>534</v>
      </c>
      <c r="F478" s="252" t="e">
        <f>IF(D483&lt;=F476,F476*B481*B482,IF(D483&lt;=F477,D482,"peralte no pasa"))</f>
        <v>#REF!</v>
      </c>
      <c r="G478" s="94"/>
      <c r="H478" s="20"/>
      <c r="I478" s="2"/>
      <c r="J478" s="252"/>
      <c r="K478" s="252"/>
      <c r="L478" s="252"/>
      <c r="M478" s="252"/>
      <c r="N478" s="302" t="s">
        <v>857</v>
      </c>
      <c r="O478" s="85">
        <f t="shared" si="2328"/>
        <v>2000000</v>
      </c>
      <c r="P478" s="94" t="s">
        <v>858</v>
      </c>
      <c r="Q478" s="305">
        <f>14000*SQRT(O476)</f>
        <v>197989.89873223333</v>
      </c>
      <c r="R478" s="85" t="s">
        <v>534</v>
      </c>
      <c r="S478" s="252" t="e">
        <f>IF(Q483&lt;=S476,S476*O481*O482,IF(Q483&lt;=S477,Q482,"peralte no pasa"))</f>
        <v>#REF!</v>
      </c>
      <c r="T478" s="94"/>
      <c r="U478" s="20"/>
      <c r="V478" s="2"/>
      <c r="W478" s="2"/>
      <c r="X478" s="2"/>
      <c r="Y478" s="2"/>
      <c r="Z478" s="252"/>
      <c r="AA478" s="252"/>
      <c r="AB478" s="252"/>
      <c r="AC478" s="2" t="e">
        <f t="shared" si="2313"/>
        <v>#REF!</v>
      </c>
      <c r="AD478" s="2" t="e">
        <f t="shared" si="2284"/>
        <v>#REF!</v>
      </c>
      <c r="AE478" s="2" t="e">
        <f t="shared" si="2293"/>
        <v>#REF!</v>
      </c>
      <c r="AF478" s="2" t="e">
        <f t="shared" si="2314"/>
        <v>#REF!</v>
      </c>
      <c r="AG478" s="2" t="e">
        <f t="shared" si="2285"/>
        <v>#REF!</v>
      </c>
      <c r="AH478" s="2" t="e">
        <f t="shared" si="2315"/>
        <v>#REF!</v>
      </c>
      <c r="AI478" s="2" t="e">
        <f t="shared" si="2316"/>
        <v>#REF!</v>
      </c>
      <c r="AJ478" s="2" t="e">
        <f t="shared" si="2286"/>
        <v>#REF!</v>
      </c>
      <c r="AK478" s="2" t="e">
        <f t="shared" si="2317"/>
        <v>#REF!</v>
      </c>
      <c r="AL478" s="2" t="e">
        <f t="shared" si="2318"/>
        <v>#REF!</v>
      </c>
      <c r="AM478" s="2" t="e">
        <f t="shared" si="2287"/>
        <v>#REF!</v>
      </c>
      <c r="AN478" s="2" t="e">
        <f t="shared" si="2319"/>
        <v>#REF!</v>
      </c>
      <c r="AO478" s="2"/>
      <c r="AP478" s="2" t="e">
        <f t="shared" si="2320"/>
        <v>#REF!</v>
      </c>
      <c r="AQ478" s="2" t="e">
        <f t="shared" si="2288"/>
        <v>#REF!</v>
      </c>
      <c r="AR478" s="2" t="e">
        <f t="shared" si="2301"/>
        <v>#REF!</v>
      </c>
      <c r="AS478" s="2" t="e">
        <f t="shared" si="2321"/>
        <v>#REF!</v>
      </c>
      <c r="AT478" s="2" t="e">
        <f t="shared" si="2289"/>
        <v>#REF!</v>
      </c>
      <c r="AU478" s="2" t="e">
        <f t="shared" si="2322"/>
        <v>#REF!</v>
      </c>
      <c r="AV478" s="2" t="e">
        <f t="shared" si="2323"/>
        <v>#REF!</v>
      </c>
      <c r="AW478" s="2" t="e">
        <f t="shared" si="2290"/>
        <v>#REF!</v>
      </c>
      <c r="AX478" s="2" t="e">
        <f t="shared" si="2324"/>
        <v>#REF!</v>
      </c>
      <c r="AY478" s="2" t="e">
        <f t="shared" si="2325"/>
        <v>#REF!</v>
      </c>
      <c r="AZ478" s="2" t="e">
        <f t="shared" si="2291"/>
        <v>#REF!</v>
      </c>
      <c r="BA478" s="2" t="e">
        <f t="shared" si="2326"/>
        <v>#REF!</v>
      </c>
    </row>
    <row r="479">
      <c r="A479" s="302" t="s">
        <v>516</v>
      </c>
      <c r="B479" s="85">
        <f t="shared" si="2327"/>
        <v>2400</v>
      </c>
      <c r="C479" s="94" t="s">
        <v>859</v>
      </c>
      <c r="D479" s="305">
        <f>ROUNDUP((B478/D478),0)</f>
        <v>11</v>
      </c>
      <c r="E479" s="85" t="s">
        <v>546</v>
      </c>
      <c r="F479" s="252">
        <f>H470</f>
        <v>0.71255905875000003</v>
      </c>
      <c r="G479" s="94"/>
      <c r="H479" s="20"/>
      <c r="I479" s="2"/>
      <c r="J479" s="252"/>
      <c r="K479" s="252"/>
      <c r="L479" s="252"/>
      <c r="M479" s="252"/>
      <c r="N479" s="302" t="s">
        <v>516</v>
      </c>
      <c r="O479" s="85">
        <f t="shared" si="2328"/>
        <v>2400</v>
      </c>
      <c r="P479" s="94" t="s">
        <v>859</v>
      </c>
      <c r="Q479" s="305">
        <f>ROUNDUP((O478/Q478),0)</f>
        <v>11</v>
      </c>
      <c r="R479" s="85" t="s">
        <v>546</v>
      </c>
      <c r="S479" s="252">
        <f>U470</f>
        <v>1.9793307187499998</v>
      </c>
      <c r="T479" s="94"/>
      <c r="U479" s="20"/>
      <c r="V479" s="2"/>
      <c r="W479" s="2"/>
      <c r="X479" s="2"/>
      <c r="Y479" s="2"/>
      <c r="Z479" s="252"/>
      <c r="AA479" s="252"/>
      <c r="AB479" s="252"/>
      <c r="AC479" s="2" t="e">
        <f t="shared" si="2313"/>
        <v>#REF!</v>
      </c>
      <c r="AD479" s="2" t="e">
        <f t="shared" si="2284"/>
        <v>#REF!</v>
      </c>
      <c r="AE479" s="2" t="e">
        <f t="shared" si="2293"/>
        <v>#REF!</v>
      </c>
      <c r="AF479" s="2" t="e">
        <f t="shared" si="2314"/>
        <v>#REF!</v>
      </c>
      <c r="AG479" s="2" t="e">
        <f t="shared" si="2285"/>
        <v>#REF!</v>
      </c>
      <c r="AH479" s="2" t="e">
        <f t="shared" si="2315"/>
        <v>#REF!</v>
      </c>
      <c r="AI479" s="2" t="e">
        <f t="shared" si="2316"/>
        <v>#REF!</v>
      </c>
      <c r="AJ479" s="2" t="e">
        <f t="shared" si="2286"/>
        <v>#REF!</v>
      </c>
      <c r="AK479" s="2" t="e">
        <f t="shared" si="2317"/>
        <v>#REF!</v>
      </c>
      <c r="AL479" s="2" t="e">
        <f t="shared" si="2318"/>
        <v>#REF!</v>
      </c>
      <c r="AM479" s="2" t="e">
        <f t="shared" si="2287"/>
        <v>#REF!</v>
      </c>
      <c r="AN479" s="2" t="e">
        <f t="shared" si="2319"/>
        <v>#REF!</v>
      </c>
      <c r="AO479" s="2"/>
      <c r="AP479" s="2" t="e">
        <f t="shared" si="2320"/>
        <v>#REF!</v>
      </c>
      <c r="AQ479" s="2" t="e">
        <f t="shared" si="2288"/>
        <v>#REF!</v>
      </c>
      <c r="AR479" s="2" t="e">
        <f t="shared" si="2301"/>
        <v>#REF!</v>
      </c>
      <c r="AS479" s="2" t="e">
        <f t="shared" si="2321"/>
        <v>#REF!</v>
      </c>
      <c r="AT479" s="2" t="e">
        <f t="shared" si="2289"/>
        <v>#REF!</v>
      </c>
      <c r="AU479" s="2" t="e">
        <f t="shared" si="2322"/>
        <v>#REF!</v>
      </c>
      <c r="AV479" s="2" t="e">
        <f t="shared" si="2323"/>
        <v>#REF!</v>
      </c>
      <c r="AW479" s="2" t="e">
        <f t="shared" si="2290"/>
        <v>#REF!</v>
      </c>
      <c r="AX479" s="2" t="e">
        <f t="shared" si="2324"/>
        <v>#REF!</v>
      </c>
      <c r="AY479" s="2" t="e">
        <f t="shared" si="2325"/>
        <v>#REF!</v>
      </c>
      <c r="AZ479" s="2" t="e">
        <f t="shared" si="2291"/>
        <v>#REF!</v>
      </c>
      <c r="BA479" s="2" t="e">
        <f t="shared" si="2326"/>
        <v>#REF!</v>
      </c>
    </row>
    <row r="480">
      <c r="A480" s="302"/>
      <c r="B480" s="85"/>
      <c r="C480" s="94" t="s">
        <v>860</v>
      </c>
      <c r="D480" s="2">
        <f>1/(1+(D477/(D479*D476)))</f>
        <v>0.32038834951456313</v>
      </c>
      <c r="E480" s="2"/>
      <c r="F480" s="2"/>
      <c r="G480" s="94"/>
      <c r="H480" s="20"/>
      <c r="I480" s="2"/>
      <c r="J480" s="252"/>
      <c r="K480" s="252"/>
      <c r="L480" s="252"/>
      <c r="M480" s="252"/>
      <c r="N480" s="302"/>
      <c r="O480" s="85"/>
      <c r="P480" s="94" t="s">
        <v>860</v>
      </c>
      <c r="Q480" s="2">
        <f>1/(1+(Q477/(Q479*Q476)))</f>
        <v>0.32038834951456313</v>
      </c>
      <c r="R480" s="2"/>
      <c r="S480" s="2"/>
      <c r="T480" s="94"/>
      <c r="U480" s="20"/>
      <c r="V480" s="2"/>
      <c r="W480" s="2"/>
      <c r="X480" s="2"/>
      <c r="Y480" s="2"/>
      <c r="Z480" s="252"/>
      <c r="AA480" s="252"/>
      <c r="AB480" s="252"/>
      <c r="AC480" s="2" t="e">
        <f t="shared" si="2313"/>
        <v>#REF!</v>
      </c>
      <c r="AD480" s="2" t="e">
        <f t="shared" si="2284"/>
        <v>#REF!</v>
      </c>
      <c r="AE480" s="2" t="e">
        <f t="shared" si="2293"/>
        <v>#REF!</v>
      </c>
      <c r="AF480" s="2" t="e">
        <f t="shared" si="2314"/>
        <v>#REF!</v>
      </c>
      <c r="AG480" s="2" t="e">
        <f t="shared" si="2285"/>
        <v>#REF!</v>
      </c>
      <c r="AH480" s="2" t="e">
        <f t="shared" si="2315"/>
        <v>#REF!</v>
      </c>
      <c r="AI480" s="2" t="e">
        <f t="shared" si="2316"/>
        <v>#REF!</v>
      </c>
      <c r="AJ480" s="2" t="e">
        <f t="shared" si="2286"/>
        <v>#REF!</v>
      </c>
      <c r="AK480" s="2" t="e">
        <f t="shared" si="2317"/>
        <v>#REF!</v>
      </c>
      <c r="AL480" s="2" t="e">
        <f t="shared" si="2318"/>
        <v>#REF!</v>
      </c>
      <c r="AM480" s="2" t="e">
        <f t="shared" si="2287"/>
        <v>#REF!</v>
      </c>
      <c r="AN480" s="2" t="e">
        <f t="shared" si="2319"/>
        <v>#REF!</v>
      </c>
      <c r="AO480" s="2"/>
      <c r="AP480" s="2" t="e">
        <f t="shared" si="2320"/>
        <v>#REF!</v>
      </c>
      <c r="AQ480" s="2" t="e">
        <f t="shared" si="2288"/>
        <v>#REF!</v>
      </c>
      <c r="AR480" s="2" t="e">
        <f t="shared" si="2301"/>
        <v>#REF!</v>
      </c>
      <c r="AS480" s="2" t="e">
        <f t="shared" si="2321"/>
        <v>#REF!</v>
      </c>
      <c r="AT480" s="2" t="e">
        <f t="shared" si="2289"/>
        <v>#REF!</v>
      </c>
      <c r="AU480" s="2" t="e">
        <f t="shared" si="2322"/>
        <v>#REF!</v>
      </c>
      <c r="AV480" s="2" t="e">
        <f t="shared" si="2323"/>
        <v>#REF!</v>
      </c>
      <c r="AW480" s="2" t="e">
        <f t="shared" si="2290"/>
        <v>#REF!</v>
      </c>
      <c r="AX480" s="2" t="e">
        <f t="shared" si="2324"/>
        <v>#REF!</v>
      </c>
      <c r="AY480" s="2" t="e">
        <f t="shared" si="2325"/>
        <v>#REF!</v>
      </c>
      <c r="AZ480" s="2" t="e">
        <f t="shared" si="2291"/>
        <v>#REF!</v>
      </c>
      <c r="BA480" s="2" t="e">
        <f t="shared" si="2326"/>
        <v>#REF!</v>
      </c>
    </row>
    <row r="481" ht="16.199999999999999">
      <c r="A481" s="302" t="s">
        <v>532</v>
      </c>
      <c r="B481" s="85">
        <v>40</v>
      </c>
      <c r="C481" s="94" t="s">
        <v>416</v>
      </c>
      <c r="D481" s="2">
        <f>1-(D480/3)</f>
        <v>0.89320388349514568</v>
      </c>
      <c r="E481" s="2"/>
      <c r="F481" s="2"/>
      <c r="G481" s="94"/>
      <c r="H481" s="20"/>
      <c r="I481" s="2"/>
      <c r="J481" s="252"/>
      <c r="K481" s="252"/>
      <c r="L481" s="252"/>
      <c r="M481" s="252"/>
      <c r="N481" s="302" t="s">
        <v>532</v>
      </c>
      <c r="O481" s="85">
        <f t="shared" si="2328"/>
        <v>40</v>
      </c>
      <c r="P481" s="94" t="s">
        <v>416</v>
      </c>
      <c r="Q481" s="2">
        <f>1-(Q480/3)</f>
        <v>0.89320388349514568</v>
      </c>
      <c r="R481" s="2"/>
      <c r="S481" s="2"/>
      <c r="T481" s="94"/>
      <c r="U481" s="20"/>
      <c r="V481" s="2"/>
      <c r="W481" s="2"/>
      <c r="X481" s="2"/>
      <c r="Y481" s="2"/>
      <c r="Z481" s="252"/>
      <c r="AA481" s="252"/>
      <c r="AB481" s="252"/>
      <c r="AC481" s="252"/>
      <c r="AD481" s="252"/>
      <c r="AE481" s="252"/>
      <c r="AF481" s="252"/>
      <c r="AG481" s="252"/>
      <c r="AH481" s="252"/>
      <c r="AI481" s="252"/>
      <c r="AJ481" s="252"/>
      <c r="AK481" s="252"/>
      <c r="AL481" s="252"/>
      <c r="AM481" s="252"/>
      <c r="AN481" s="252"/>
      <c r="AO481" s="252"/>
      <c r="AP481" s="252"/>
      <c r="AQ481" s="252"/>
      <c r="AR481" s="252"/>
      <c r="AS481" s="252"/>
      <c r="AT481" s="252"/>
      <c r="AU481" s="252"/>
      <c r="AV481" s="252"/>
      <c r="AW481" s="252"/>
      <c r="AX481" s="252"/>
      <c r="AY481" s="252"/>
      <c r="AZ481" s="252"/>
      <c r="BA481" s="252"/>
    </row>
    <row r="482" ht="16.199999999999999">
      <c r="A482" s="302" t="s">
        <v>544</v>
      </c>
      <c r="B482" s="85">
        <v>15</v>
      </c>
      <c r="C482" s="94" t="s">
        <v>534</v>
      </c>
      <c r="D482" s="2" t="e">
        <f>B483/(D477*D481*B481)</f>
        <v>#REF!</v>
      </c>
      <c r="E482" s="2"/>
      <c r="F482" s="2"/>
      <c r="G482" s="402" t="s">
        <v>554</v>
      </c>
      <c r="H482" s="403" t="e">
        <f>F478/F479</f>
        <v>#REF!</v>
      </c>
      <c r="I482" s="2"/>
      <c r="J482" s="252"/>
      <c r="K482" s="252"/>
      <c r="L482" s="252"/>
      <c r="M482" s="252"/>
      <c r="N482" s="302" t="s">
        <v>544</v>
      </c>
      <c r="O482" s="85">
        <f t="shared" si="2328"/>
        <v>15</v>
      </c>
      <c r="P482" s="94" t="s">
        <v>534</v>
      </c>
      <c r="Q482" s="2" t="e">
        <f>O483*100/(Q477*Q481*O481)</f>
        <v>#REF!</v>
      </c>
      <c r="R482" s="2"/>
      <c r="S482" s="2"/>
      <c r="T482" s="402" t="s">
        <v>554</v>
      </c>
      <c r="U482" s="403" t="e">
        <f>S478/S479</f>
        <v>#REF!</v>
      </c>
      <c r="V482" s="2"/>
      <c r="W482" s="2"/>
      <c r="X482" s="2"/>
      <c r="Y482" s="2"/>
      <c r="Z482" s="252"/>
      <c r="AA482" s="252"/>
      <c r="AB482" s="252"/>
      <c r="AC482" s="252"/>
      <c r="AD482" s="252"/>
      <c r="AE482" s="252"/>
      <c r="AF482" s="252"/>
      <c r="AG482" s="252"/>
      <c r="AH482" s="252"/>
      <c r="AI482" s="252"/>
      <c r="AJ482" s="252"/>
      <c r="AK482" s="252"/>
      <c r="AL482" s="252"/>
      <c r="AM482" s="252"/>
      <c r="AN482" s="252"/>
      <c r="AO482" s="252"/>
      <c r="AP482" s="252"/>
      <c r="AQ482" s="252"/>
      <c r="AR482" s="252"/>
      <c r="AS482" s="252"/>
      <c r="AT482" s="252"/>
      <c r="AU482" s="252"/>
      <c r="AV482" s="252"/>
      <c r="AW482" s="252"/>
      <c r="AX482" s="252"/>
      <c r="AY482" s="252"/>
      <c r="AZ482" s="252"/>
      <c r="BA482" s="252"/>
    </row>
    <row r="483" ht="16.199999999999999">
      <c r="A483" s="316" t="s">
        <v>947</v>
      </c>
      <c r="B483" s="317" t="e">
        <f t="shared" si="2327"/>
        <v>#REF!</v>
      </c>
      <c r="C483" s="318" t="s">
        <v>861</v>
      </c>
      <c r="D483" s="25" t="e">
        <f>D482/(B481*B482)</f>
        <v>#REF!</v>
      </c>
      <c r="E483" s="10" t="e">
        <f>IF(D483&lt;=F477,"pasa","no pasa")</f>
        <v>#REF!</v>
      </c>
      <c r="F483" s="10"/>
      <c r="G483" s="404" t="s">
        <v>862</v>
      </c>
      <c r="H483" s="403" t="e">
        <f>ROUNDUP(H482,0)</f>
        <v>#REF!</v>
      </c>
      <c r="I483" s="2"/>
      <c r="J483" s="252"/>
      <c r="K483" s="252"/>
      <c r="L483" s="252"/>
      <c r="M483" s="252"/>
      <c r="N483" s="316" t="s">
        <v>553</v>
      </c>
      <c r="O483" s="305" t="e">
        <f>O471</f>
        <v>#REF!</v>
      </c>
      <c r="P483" s="318" t="s">
        <v>861</v>
      </c>
      <c r="Q483" s="25" t="e">
        <f>Q482/(O481*O482)</f>
        <v>#REF!</v>
      </c>
      <c r="R483" s="10" t="e">
        <f>IF(Q483&lt;=S477,"pasa","no pasa")</f>
        <v>#REF!</v>
      </c>
      <c r="S483" s="10"/>
      <c r="T483" s="404" t="s">
        <v>862</v>
      </c>
      <c r="U483" s="403" t="e">
        <f>ROUNDUP(U482,0)</f>
        <v>#REF!</v>
      </c>
      <c r="V483" s="2"/>
      <c r="W483" s="2"/>
      <c r="X483" s="2"/>
      <c r="Y483" s="2"/>
      <c r="Z483" s="252"/>
      <c r="AA483" s="25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sheetData>
  <mergeCells count="28">
    <mergeCell ref="A463:H463"/>
    <mergeCell ref="N463:U463"/>
    <mergeCell ref="A475:H475"/>
    <mergeCell ref="N475:U475"/>
    <mergeCell ref="C400:E400"/>
    <mergeCell ref="I400:K400"/>
    <mergeCell ref="A440:H440"/>
    <mergeCell ref="N440:U440"/>
    <mergeCell ref="A452:H452"/>
    <mergeCell ref="N452:U452"/>
    <mergeCell ref="C399:E399"/>
    <mergeCell ref="C336:E336"/>
    <mergeCell ref="C348:E348"/>
    <mergeCell ref="C350:E350"/>
    <mergeCell ref="C357:E357"/>
    <mergeCell ref="C359:E359"/>
    <mergeCell ref="C371:E371"/>
    <mergeCell ref="C373:E373"/>
    <mergeCell ref="C380:E380"/>
    <mergeCell ref="C382:E382"/>
    <mergeCell ref="C394:E394"/>
    <mergeCell ref="C396:E396"/>
    <mergeCell ref="C334:E334"/>
    <mergeCell ref="C304:E304"/>
    <mergeCell ref="C311:E311"/>
    <mergeCell ref="C313:E313"/>
    <mergeCell ref="C325:E325"/>
    <mergeCell ref="C327:E327"/>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40"/>
  </rowBreaks>
  <colBreaks count="1" manualBreakCount="1">
    <brk id="13" man="1" max="487"/>
  </colBreaks>
  <drawing r:id="rId1"/>
  <extLst>
    <ext xmlns:x14="http://schemas.microsoft.com/office/spreadsheetml/2009/9/main" uri="{78C0D931-6437-407d-A8EE-F0AAD7539E65}">
      <x14:conditionalFormattings>
        <x14:conditionalFormatting xmlns:xm="http://schemas.microsoft.com/office/excel/2006/main">
          <x14:cfRule type="cellIs" priority="1" operator="equal" id="{00660004-00E4-4893-824C-007900AB0099}">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C407:CN433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33">
    <outlinePr applyStyles="0" summaryBelow="1" summaryRight="1" showOutlineSymbols="1"/>
    <pageSetUpPr autoPageBreaks="1" fitToPage="0"/>
  </sheetPr>
  <sheetViews>
    <sheetView view="pageBreakPreview" topLeftCell="A300" zoomScale="100" workbookViewId="0">
      <selection activeCell="G442" activeCellId="0" sqref="G442"/>
    </sheetView>
  </sheetViews>
  <sheetFormatPr defaultColWidth="9.109375" defaultRowHeight="15.6"/>
  <cols>
    <col customWidth="1" min="1" max="1" style="235" width="19.33203125"/>
    <col customWidth="1" min="2" max="2" style="235" width="18.33203125"/>
    <col customWidth="1" min="3"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14.33203125"/>
    <col customWidth="1" min="12" max="12" style="235" width="17.5546875"/>
    <col customWidth="1" min="13" max="13" style="235" width="17.109375"/>
    <col customWidth="1" min="14" max="14" style="235" width="16.6640625"/>
    <col customWidth="1" min="15" max="15" style="235" width="11.109375"/>
    <col customWidth="1" min="16" max="16" style="235" width="16.33203125"/>
    <col customWidth="1" min="17" max="17" style="235" width="11.109375"/>
    <col customWidth="1" min="18" max="20" style="235" width="17"/>
    <col customWidth="1" min="21" max="21" style="235" width="11.109375"/>
    <col customWidth="1" min="22" max="22" style="235" width="16.5546875"/>
    <col customWidth="1" min="23" max="27" style="235" width="11.109375"/>
    <col customWidth="1" min="28" max="28" style="235" width="16.33203125"/>
    <col customWidth="1" min="29" max="33" style="235" width="11.109375"/>
    <col customWidth="1" min="34" max="34" style="235" width="17.6640625"/>
    <col customWidth="1" min="35" max="35" style="235" width="11.109375"/>
    <col customWidth="1" min="36" max="36" style="235" width="14.44140625"/>
    <col customWidth="1" min="37"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hidden="1">
      <c r="A1" s="406"/>
      <c r="B1" s="407"/>
      <c r="C1" s="407"/>
      <c r="D1" s="407"/>
      <c r="E1" s="407"/>
      <c r="F1" s="407"/>
      <c r="G1" s="407"/>
      <c r="H1" s="408"/>
    </row>
    <row r="2" ht="16.199999999999999" hidden="1">
      <c r="A2" s="409"/>
    </row>
    <row r="3" ht="16.199999999999999" hidden="1">
      <c r="A3" s="409"/>
    </row>
    <row r="4" ht="16.199999999999999" hidden="1">
      <c r="A4" s="409"/>
    </row>
    <row r="5" ht="16.800000000000001"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t="16.199999999999999"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t="16.19999999999999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t="16.199999999999999"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t="16.199999999999999"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t="16.199999999999999"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t="16.199999999999999"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t="16.199999999999999"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t="16.199999999999999"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t="16.199999999999999"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t="16.199999999999999"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t="16.199999999999999"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t="16.19999999999999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t="16.199999999999999"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t="16.199999999999999"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t="16.199999999999999" hidden="1">
      <c r="A24" s="410" t="e">
        <f t="shared" ref="A24:A38" si="2329">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t="16.199999999999999" hidden="1">
      <c r="A25" s="410" t="e">
        <f t="shared" si="2329"/>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t="16.199999999999999" hidden="1">
      <c r="A26" s="410" t="e">
        <f t="shared" si="2329"/>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t="16.199999999999999" hidden="1">
      <c r="A27" s="410" t="e">
        <f t="shared" si="2329"/>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t="16.199999999999999" hidden="1">
      <c r="A28" s="410" t="e">
        <f t="shared" si="2329"/>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t="16.199999999999999" hidden="1">
      <c r="A29" s="445" t="e">
        <f t="shared" si="2329"/>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t="16.199999999999999" hidden="1">
      <c r="A30" s="445" t="e">
        <f t="shared" si="2329"/>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t="16.199999999999999" hidden="1">
      <c r="A31" s="445" t="e">
        <f t="shared" si="2329"/>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t="16.199999999999999" hidden="1">
      <c r="A32" s="445" t="e">
        <f t="shared" si="2329"/>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t="16.199999999999999" hidden="1">
      <c r="A33" s="445" t="e">
        <f t="shared" si="2329"/>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t="16.199999999999999" hidden="1">
      <c r="A34" s="445" t="e">
        <f t="shared" si="2329"/>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t="16.199999999999999" hidden="1">
      <c r="A35" s="445" t="e">
        <f t="shared" si="2329"/>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t="16.199999999999999" hidden="1">
      <c r="A36" s="445" t="e">
        <f t="shared" si="2329"/>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t="16.199999999999999" hidden="1">
      <c r="A37" s="445" t="e">
        <f t="shared" si="2329"/>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2329"/>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t="16.19999999999999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t="16.199999999999999"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t="16.199999999999999"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t="16.199999999999999" hidden="1">
      <c r="A42" s="445" t="s">
        <v>800</v>
      </c>
      <c r="B42" s="417"/>
      <c r="C42" s="417"/>
      <c r="D42" s="451">
        <f t="shared" ref="D42:D43" si="2330">D314</f>
        <v>0</v>
      </c>
      <c r="E42" s="235" t="s">
        <v>415</v>
      </c>
      <c r="J42" s="451">
        <f t="shared" ref="J42:J43" si="2331">J314</f>
        <v>0</v>
      </c>
      <c r="P42" s="451">
        <f t="shared" ref="P42:P43" si="2332">P314</f>
        <v>0</v>
      </c>
      <c r="V42" s="451">
        <f t="shared" ref="V42:V43" si="2333">V314</f>
        <v>0</v>
      </c>
      <c r="AB42" s="451">
        <f t="shared" ref="AB42:AB43" si="2334">AB314</f>
        <v>0</v>
      </c>
      <c r="AH42" s="451">
        <f t="shared" ref="AH42:AH43" si="2335">AH314</f>
        <v>0</v>
      </c>
      <c r="AN42" s="451">
        <f t="shared" ref="AN42:AN43" si="2336">AN314</f>
        <v>0</v>
      </c>
      <c r="AT42" s="451">
        <f t="shared" ref="AT42:AT43" si="2337">AT314</f>
        <v>0</v>
      </c>
      <c r="AZ42" s="451">
        <f t="shared" ref="AZ42:AZ43" si="2338">AZ314</f>
        <v>0</v>
      </c>
      <c r="BF42" s="451">
        <f t="shared" ref="BF42:BF43" si="2339">BF314</f>
        <v>0</v>
      </c>
      <c r="BL42" s="451">
        <f t="shared" ref="BL42:BL43" si="2340">BL314</f>
        <v>0</v>
      </c>
      <c r="BR42" s="451">
        <f t="shared" ref="BR42:BR43" si="2341">BR314</f>
        <v>0</v>
      </c>
      <c r="BX42" s="451">
        <f t="shared" ref="BX42:BX43" si="2342">BX314</f>
        <v>0</v>
      </c>
      <c r="BZ42" s="433"/>
      <c r="CD42" s="451">
        <f t="shared" ref="CD42:CD43" si="2343">CD314</f>
        <v>0</v>
      </c>
      <c r="CJ42" s="451">
        <f t="shared" ref="CJ42:CJ43" si="2344">CJ314</f>
        <v>0</v>
      </c>
      <c r="CL42" s="433"/>
    </row>
    <row r="43" ht="16.199999999999999" hidden="1">
      <c r="A43" s="445">
        <f>SUM(D44:CY44)</f>
        <v>0</v>
      </c>
      <c r="B43" s="433"/>
      <c r="C43" s="417"/>
      <c r="D43" s="451">
        <f t="shared" si="2330"/>
        <v>0</v>
      </c>
      <c r="E43" s="235" t="s">
        <v>801</v>
      </c>
      <c r="G43" s="445">
        <f>A43</f>
        <v>0</v>
      </c>
      <c r="J43" s="451">
        <f t="shared" si="2331"/>
        <v>0</v>
      </c>
      <c r="M43" s="445">
        <f>G43</f>
        <v>0</v>
      </c>
      <c r="P43" s="451">
        <f t="shared" si="2332"/>
        <v>0</v>
      </c>
      <c r="S43" s="445">
        <f>M43</f>
        <v>0</v>
      </c>
      <c r="V43" s="451">
        <f t="shared" si="2333"/>
        <v>0</v>
      </c>
      <c r="Y43" s="445">
        <f>S43</f>
        <v>0</v>
      </c>
      <c r="AB43" s="451">
        <f t="shared" si="2334"/>
        <v>0</v>
      </c>
      <c r="AE43" s="445">
        <f>Y43</f>
        <v>0</v>
      </c>
      <c r="AH43" s="451">
        <f t="shared" si="2335"/>
        <v>0</v>
      </c>
      <c r="AK43" s="445">
        <f>AE43</f>
        <v>0</v>
      </c>
      <c r="AN43" s="451">
        <f t="shared" si="2336"/>
        <v>0</v>
      </c>
      <c r="AQ43" s="445">
        <f>AK43</f>
        <v>0</v>
      </c>
      <c r="AT43" s="451">
        <f t="shared" si="2337"/>
        <v>0</v>
      </c>
      <c r="AW43" s="445">
        <f>AQ43</f>
        <v>0</v>
      </c>
      <c r="AZ43" s="451">
        <f t="shared" si="2338"/>
        <v>0</v>
      </c>
      <c r="BC43" s="445">
        <f>AW43</f>
        <v>0</v>
      </c>
      <c r="BF43" s="451">
        <f t="shared" si="2339"/>
        <v>0</v>
      </c>
      <c r="BI43" s="445">
        <f>BC43</f>
        <v>0</v>
      </c>
      <c r="BL43" s="451">
        <f t="shared" si="2340"/>
        <v>0</v>
      </c>
      <c r="BO43" s="445">
        <f>BI43</f>
        <v>0</v>
      </c>
      <c r="BR43" s="451">
        <f t="shared" si="2341"/>
        <v>0</v>
      </c>
      <c r="BU43" s="445">
        <f>BO43</f>
        <v>0</v>
      </c>
      <c r="BX43" s="451">
        <f t="shared" si="2342"/>
        <v>0</v>
      </c>
      <c r="BZ43" s="433"/>
      <c r="CA43" s="445">
        <f>BU43</f>
        <v>0</v>
      </c>
      <c r="CD43" s="451">
        <f t="shared" si="2343"/>
        <v>0</v>
      </c>
      <c r="CG43" s="445">
        <f>CA43</f>
        <v>0</v>
      </c>
      <c r="CJ43" s="451">
        <f t="shared" si="2344"/>
        <v>0</v>
      </c>
      <c r="CL43" s="433"/>
    </row>
    <row r="44" ht="16.199999999999999"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t="16.199999999999999"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t="16.199999999999999"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t="16.199999999999999" hidden="1">
      <c r="A47" s="410" t="e">
        <f>A77+A24</f>
        <v>#REF!</v>
      </c>
      <c r="B47" s="417"/>
      <c r="C47" s="417"/>
      <c r="D47" s="451">
        <f>IF(D46=0,0,D46*D45)</f>
        <v>0</v>
      </c>
      <c r="E47" s="235" t="s">
        <v>806</v>
      </c>
      <c r="G47" s="445" t="e">
        <f t="shared" ref="G47:G61" si="2345">A47</f>
        <v>#REF!</v>
      </c>
      <c r="H47" s="433"/>
      <c r="J47" s="451">
        <f>IF(J46=0,0,J46*J45)</f>
        <v>0</v>
      </c>
      <c r="M47" s="445" t="e">
        <f t="shared" ref="M47:M61" si="2346">G47</f>
        <v>#REF!</v>
      </c>
      <c r="N47" s="433"/>
      <c r="P47" s="451">
        <f>IF(P46=0,0,P46*P45)</f>
        <v>0</v>
      </c>
      <c r="S47" s="445" t="e">
        <f t="shared" ref="S47:S61" si="2347">M47</f>
        <v>#REF!</v>
      </c>
      <c r="T47" s="433"/>
      <c r="V47" s="451">
        <f>IF(V46=0,0,V46*V45)</f>
        <v>0</v>
      </c>
      <c r="Y47" s="445" t="e">
        <f t="shared" ref="Y47:Y61" si="2348">S47</f>
        <v>#REF!</v>
      </c>
      <c r="Z47" s="433"/>
      <c r="AB47" s="451">
        <f>IF(AB46=0,0,AB46*AB45)</f>
        <v>0</v>
      </c>
      <c r="AE47" s="445" t="e">
        <f t="shared" ref="AE47:AE61" si="2349">Y47</f>
        <v>#REF!</v>
      </c>
      <c r="AF47" s="433"/>
      <c r="AH47" s="451">
        <f>IF(AH46=0,0,AH46*AH45)</f>
        <v>0</v>
      </c>
      <c r="AK47" s="445" t="e">
        <f t="shared" ref="AK47:AK61" si="2350">AE47</f>
        <v>#REF!</v>
      </c>
      <c r="AL47" s="433"/>
      <c r="AN47" s="451">
        <f>IF(AN46=0,0,AN46*AN45)</f>
        <v>0</v>
      </c>
      <c r="AQ47" s="445" t="e">
        <f t="shared" ref="AQ47:AQ61" si="2351">AK47</f>
        <v>#REF!</v>
      </c>
      <c r="AR47" s="433"/>
      <c r="AT47" s="451">
        <f>IF(AT46=0,0,AT46*AT45)</f>
        <v>0</v>
      </c>
      <c r="AW47" s="445" t="e">
        <f t="shared" ref="AW47:AW61" si="2352">AQ47</f>
        <v>#REF!</v>
      </c>
      <c r="AX47" s="433"/>
      <c r="AZ47" s="451">
        <f>IF(AZ46=0,0,AZ46*AZ45)</f>
        <v>0</v>
      </c>
      <c r="BC47" s="445" t="e">
        <f t="shared" ref="BC47:BC61" si="2353">AW47</f>
        <v>#REF!</v>
      </c>
      <c r="BD47" s="433"/>
      <c r="BF47" s="451">
        <f>IF(BF46=0,0,BF46*BF45)</f>
        <v>0</v>
      </c>
      <c r="BI47" s="445" t="e">
        <f t="shared" ref="BI47:BI61" si="2354">BC47</f>
        <v>#REF!</v>
      </c>
      <c r="BJ47" s="433"/>
      <c r="BL47" s="451">
        <f>IF(BL46=0,0,BL46*BL45)</f>
        <v>0</v>
      </c>
      <c r="BO47" s="445" t="e">
        <f t="shared" ref="BO47:BO61" si="2355">BI47</f>
        <v>#REF!</v>
      </c>
      <c r="BP47" s="433"/>
      <c r="BR47" s="451">
        <f>IF(BR46=0,0,BR46*BR45)</f>
        <v>0</v>
      </c>
      <c r="BU47" s="445" t="e">
        <f t="shared" ref="BU47:BU61" si="2356">BO47</f>
        <v>#REF!</v>
      </c>
      <c r="BV47" s="433"/>
      <c r="BX47" s="451">
        <f>IF(BX46=0,0,BX46*BX45)</f>
        <v>0</v>
      </c>
      <c r="BZ47" s="433"/>
      <c r="CA47" s="445" t="e">
        <f t="shared" ref="CA47:CA61" si="2357">BU47</f>
        <v>#REF!</v>
      </c>
      <c r="CB47" s="433"/>
      <c r="CD47" s="451">
        <f>IF(CD46=0,0,CD46*CD45)</f>
        <v>0</v>
      </c>
      <c r="CG47" s="445" t="e">
        <f t="shared" ref="CG47:CG61" si="2358">CA47</f>
        <v>#REF!</v>
      </c>
      <c r="CH47" s="433"/>
      <c r="CJ47" s="451">
        <f>IF(CJ46=0,0,CJ46*CJ45)</f>
        <v>0</v>
      </c>
      <c r="CL47" s="433"/>
    </row>
    <row r="48" ht="16.199999999999999" hidden="1">
      <c r="A48" s="410" t="e">
        <f>A25+A76</f>
        <v>#REF!</v>
      </c>
      <c r="B48" s="417"/>
      <c r="D48" s="451" t="e">
        <f>(A47+D46)*D45</f>
        <v>#REF!</v>
      </c>
      <c r="G48" s="445" t="e">
        <f t="shared" si="2345"/>
        <v>#REF!</v>
      </c>
      <c r="H48" s="433"/>
      <c r="J48" s="451" t="e">
        <f>(G47+J46)*J45</f>
        <v>#REF!</v>
      </c>
      <c r="M48" s="445" t="e">
        <f t="shared" si="2346"/>
        <v>#REF!</v>
      </c>
      <c r="N48" s="433"/>
      <c r="P48" s="451" t="e">
        <f>(M47+P46)*P45</f>
        <v>#REF!</v>
      </c>
      <c r="S48" s="445" t="e">
        <f t="shared" si="2347"/>
        <v>#REF!</v>
      </c>
      <c r="T48" s="433"/>
      <c r="V48" s="451" t="e">
        <f>(S47+V46)*V45</f>
        <v>#REF!</v>
      </c>
      <c r="Y48" s="445" t="e">
        <f t="shared" si="2348"/>
        <v>#REF!</v>
      </c>
      <c r="Z48" s="433"/>
      <c r="AB48" s="451" t="e">
        <f>(Y47+AB46)*AB45</f>
        <v>#REF!</v>
      </c>
      <c r="AE48" s="445" t="e">
        <f t="shared" si="2349"/>
        <v>#REF!</v>
      </c>
      <c r="AF48" s="433"/>
      <c r="AH48" s="451" t="e">
        <f>(AE47+AH46)*AH45</f>
        <v>#REF!</v>
      </c>
      <c r="AK48" s="445" t="e">
        <f t="shared" si="2350"/>
        <v>#REF!</v>
      </c>
      <c r="AL48" s="433"/>
      <c r="AN48" s="451" t="e">
        <f>(AK47+AN46)*AN45</f>
        <v>#REF!</v>
      </c>
      <c r="AQ48" s="445" t="e">
        <f t="shared" si="2351"/>
        <v>#REF!</v>
      </c>
      <c r="AR48" s="433"/>
      <c r="AT48" s="451" t="e">
        <f>(AQ47+AT46)*AT45</f>
        <v>#REF!</v>
      </c>
      <c r="AW48" s="445" t="e">
        <f t="shared" si="2352"/>
        <v>#REF!</v>
      </c>
      <c r="AX48" s="433"/>
      <c r="AZ48" s="451" t="e">
        <f>(AW47+AZ46)*AZ45</f>
        <v>#REF!</v>
      </c>
      <c r="BC48" s="445" t="e">
        <f t="shared" si="2353"/>
        <v>#REF!</v>
      </c>
      <c r="BD48" s="433"/>
      <c r="BF48" s="451" t="e">
        <f>(BC47+BF46)*BF45</f>
        <v>#REF!</v>
      </c>
      <c r="BI48" s="445" t="e">
        <f t="shared" si="2354"/>
        <v>#REF!</v>
      </c>
      <c r="BJ48" s="433"/>
      <c r="BL48" s="451" t="e">
        <f>(BI47+BL46)*BL45</f>
        <v>#REF!</v>
      </c>
      <c r="BO48" s="445" t="e">
        <f t="shared" si="2355"/>
        <v>#REF!</v>
      </c>
      <c r="BP48" s="433"/>
      <c r="BR48" s="451" t="e">
        <f>(BO47+BR46)*BR45</f>
        <v>#REF!</v>
      </c>
      <c r="BU48" s="445" t="e">
        <f t="shared" si="2356"/>
        <v>#REF!</v>
      </c>
      <c r="BV48" s="433"/>
      <c r="BX48" s="451" t="e">
        <f>(BU47+BX46)*BX45</f>
        <v>#REF!</v>
      </c>
      <c r="BZ48" s="433"/>
      <c r="CA48" s="445" t="e">
        <f t="shared" si="2357"/>
        <v>#REF!</v>
      </c>
      <c r="CB48" s="433"/>
      <c r="CD48" s="451" t="e">
        <f>(CA47+CD46)*CD45</f>
        <v>#REF!</v>
      </c>
      <c r="CG48" s="445" t="e">
        <f t="shared" si="2358"/>
        <v>#REF!</v>
      </c>
      <c r="CH48" s="433"/>
      <c r="CJ48" s="451" t="e">
        <f>(CG47+CJ46)*CJ45</f>
        <v>#REF!</v>
      </c>
      <c r="CL48" s="433"/>
    </row>
    <row r="49" ht="16.199999999999999" hidden="1">
      <c r="A49" s="410" t="e">
        <f>A26+A75</f>
        <v>#REF!</v>
      </c>
      <c r="B49" s="417"/>
      <c r="D49" s="451" t="e">
        <f>(A48+D46)*D45</f>
        <v>#REF!</v>
      </c>
      <c r="G49" s="445" t="e">
        <f t="shared" si="2345"/>
        <v>#REF!</v>
      </c>
      <c r="H49" s="433"/>
      <c r="J49" s="451" t="e">
        <f>(G48+J46)*J45</f>
        <v>#REF!</v>
      </c>
      <c r="M49" s="445" t="e">
        <f t="shared" si="2346"/>
        <v>#REF!</v>
      </c>
      <c r="N49" s="433"/>
      <c r="P49" s="451" t="e">
        <f>(M48+P46)*P45</f>
        <v>#REF!</v>
      </c>
      <c r="S49" s="445" t="e">
        <f t="shared" si="2347"/>
        <v>#REF!</v>
      </c>
      <c r="T49" s="433"/>
      <c r="V49" s="451" t="e">
        <f>(S48+V46)*V45</f>
        <v>#REF!</v>
      </c>
      <c r="Y49" s="445" t="e">
        <f t="shared" si="2348"/>
        <v>#REF!</v>
      </c>
      <c r="Z49" s="433"/>
      <c r="AB49" s="451" t="e">
        <f>(Y48+AB46)*AB45</f>
        <v>#REF!</v>
      </c>
      <c r="AE49" s="445" t="e">
        <f t="shared" si="2349"/>
        <v>#REF!</v>
      </c>
      <c r="AF49" s="433"/>
      <c r="AH49" s="451" t="e">
        <f>(AE48+AH46)*AH45</f>
        <v>#REF!</v>
      </c>
      <c r="AK49" s="445" t="e">
        <f t="shared" si="2350"/>
        <v>#REF!</v>
      </c>
      <c r="AL49" s="433"/>
      <c r="AN49" s="451" t="e">
        <f>(AK48+AN46)*AN45</f>
        <v>#REF!</v>
      </c>
      <c r="AQ49" s="445" t="e">
        <f t="shared" si="2351"/>
        <v>#REF!</v>
      </c>
      <c r="AR49" s="433"/>
      <c r="AT49" s="451" t="e">
        <f>(AQ48+AT46)*AT45</f>
        <v>#REF!</v>
      </c>
      <c r="AW49" s="445" t="e">
        <f t="shared" si="2352"/>
        <v>#REF!</v>
      </c>
      <c r="AX49" s="433"/>
      <c r="AZ49" s="451" t="e">
        <f>(AW48+AZ46)*AZ45</f>
        <v>#REF!</v>
      </c>
      <c r="BC49" s="445" t="e">
        <f t="shared" si="2353"/>
        <v>#REF!</v>
      </c>
      <c r="BD49" s="433"/>
      <c r="BF49" s="451" t="e">
        <f>(BC48+BF46)*BF45</f>
        <v>#REF!</v>
      </c>
      <c r="BI49" s="445" t="e">
        <f t="shared" si="2354"/>
        <v>#REF!</v>
      </c>
      <c r="BJ49" s="433"/>
      <c r="BL49" s="451" t="e">
        <f>(BI48+BL46)*BL45</f>
        <v>#REF!</v>
      </c>
      <c r="BO49" s="445" t="e">
        <f t="shared" si="2355"/>
        <v>#REF!</v>
      </c>
      <c r="BP49" s="433"/>
      <c r="BR49" s="451" t="e">
        <f>(BO48+BR46)*BR45</f>
        <v>#REF!</v>
      </c>
      <c r="BU49" s="445" t="e">
        <f t="shared" si="2356"/>
        <v>#REF!</v>
      </c>
      <c r="BV49" s="433"/>
      <c r="BX49" s="451" t="e">
        <f>(BU48+BX46)*BX45</f>
        <v>#REF!</v>
      </c>
      <c r="BZ49" s="433"/>
      <c r="CA49" s="445" t="e">
        <f t="shared" si="2357"/>
        <v>#REF!</v>
      </c>
      <c r="CB49" s="433"/>
      <c r="CD49" s="451" t="e">
        <f>(CA48+CD46)*CD45</f>
        <v>#REF!</v>
      </c>
      <c r="CG49" s="445" t="e">
        <f t="shared" si="2358"/>
        <v>#REF!</v>
      </c>
      <c r="CH49" s="433"/>
      <c r="CJ49" s="451" t="e">
        <f>(CG48+CJ46)*CJ45</f>
        <v>#REF!</v>
      </c>
      <c r="CL49" s="433"/>
    </row>
    <row r="50" ht="16.199999999999999" hidden="1">
      <c r="A50" s="410" t="e">
        <f>A27+A74</f>
        <v>#REF!</v>
      </c>
      <c r="B50" s="417"/>
      <c r="D50" s="451" t="e">
        <f>(A49+D46)*D45</f>
        <v>#REF!</v>
      </c>
      <c r="G50" s="445" t="e">
        <f t="shared" si="2345"/>
        <v>#REF!</v>
      </c>
      <c r="J50" s="451" t="e">
        <f>(G49+J46)*J45</f>
        <v>#REF!</v>
      </c>
      <c r="M50" s="445" t="e">
        <f t="shared" si="2346"/>
        <v>#REF!</v>
      </c>
      <c r="N50" s="433"/>
      <c r="P50" s="451" t="e">
        <f>(M49+P46)*P45</f>
        <v>#REF!</v>
      </c>
      <c r="S50" s="445" t="e">
        <f t="shared" si="2347"/>
        <v>#REF!</v>
      </c>
      <c r="T50" s="433"/>
      <c r="V50" s="451" t="e">
        <f>(S49+V46)*V45</f>
        <v>#REF!</v>
      </c>
      <c r="Y50" s="445" t="e">
        <f t="shared" si="2348"/>
        <v>#REF!</v>
      </c>
      <c r="Z50" s="433"/>
      <c r="AB50" s="451" t="e">
        <f>(Y49+AB46)*AB45</f>
        <v>#REF!</v>
      </c>
      <c r="AE50" s="445" t="e">
        <f t="shared" si="2349"/>
        <v>#REF!</v>
      </c>
      <c r="AF50" s="433"/>
      <c r="AH50" s="451" t="e">
        <f>(AE49+AH46)*AH45</f>
        <v>#REF!</v>
      </c>
      <c r="AK50" s="445" t="e">
        <f t="shared" si="2350"/>
        <v>#REF!</v>
      </c>
      <c r="AL50" s="433"/>
      <c r="AN50" s="451" t="e">
        <f>(AK49+AN46)*AN45</f>
        <v>#REF!</v>
      </c>
      <c r="AQ50" s="445" t="e">
        <f t="shared" si="2351"/>
        <v>#REF!</v>
      </c>
      <c r="AR50" s="433"/>
      <c r="AT50" s="451" t="e">
        <f>(AQ49+AT46)*AT45</f>
        <v>#REF!</v>
      </c>
      <c r="AW50" s="445" t="e">
        <f t="shared" si="2352"/>
        <v>#REF!</v>
      </c>
      <c r="AX50" s="433"/>
      <c r="AZ50" s="451" t="e">
        <f>(AW49+AZ46)*AZ45</f>
        <v>#REF!</v>
      </c>
      <c r="BC50" s="445" t="e">
        <f t="shared" si="2353"/>
        <v>#REF!</v>
      </c>
      <c r="BD50" s="433"/>
      <c r="BF50" s="451" t="e">
        <f>(BC49+BF46)*BF45</f>
        <v>#REF!</v>
      </c>
      <c r="BI50" s="445" t="e">
        <f t="shared" si="2354"/>
        <v>#REF!</v>
      </c>
      <c r="BJ50" s="433"/>
      <c r="BL50" s="451" t="e">
        <f>(BI49+BL46)*BL45</f>
        <v>#REF!</v>
      </c>
      <c r="BO50" s="445" t="e">
        <f t="shared" si="2355"/>
        <v>#REF!</v>
      </c>
      <c r="BP50" s="433"/>
      <c r="BR50" s="451" t="e">
        <f>(BO49+BR46)*BR45</f>
        <v>#REF!</v>
      </c>
      <c r="BU50" s="445" t="e">
        <f t="shared" si="2356"/>
        <v>#REF!</v>
      </c>
      <c r="BV50" s="433"/>
      <c r="BX50" s="451" t="e">
        <f>(BU49+BX46)*BX45</f>
        <v>#REF!</v>
      </c>
      <c r="BZ50" s="433"/>
      <c r="CA50" s="445" t="e">
        <f t="shared" si="2357"/>
        <v>#REF!</v>
      </c>
      <c r="CB50" s="433"/>
      <c r="CD50" s="451" t="e">
        <f>(CA49+CD46)*CD45</f>
        <v>#REF!</v>
      </c>
      <c r="CG50" s="445" t="e">
        <f t="shared" si="2358"/>
        <v>#REF!</v>
      </c>
      <c r="CH50" s="433"/>
      <c r="CJ50" s="451" t="e">
        <f>(CG49+CJ46)*CJ45</f>
        <v>#REF!</v>
      </c>
      <c r="CL50" s="433"/>
    </row>
    <row r="51" ht="16.199999999999999" hidden="1">
      <c r="A51" s="410" t="e">
        <f>A28+A73</f>
        <v>#REF!</v>
      </c>
      <c r="B51" s="417"/>
      <c r="D51" s="451" t="e">
        <f>(A50+D46)*D45</f>
        <v>#REF!</v>
      </c>
      <c r="G51" s="445" t="e">
        <f t="shared" si="2345"/>
        <v>#REF!</v>
      </c>
      <c r="J51" s="451" t="e">
        <f>(G50+J46)*J45</f>
        <v>#REF!</v>
      </c>
      <c r="M51" s="445" t="e">
        <f t="shared" si="2346"/>
        <v>#REF!</v>
      </c>
      <c r="N51" s="433"/>
      <c r="P51" s="451" t="e">
        <f>(M50+P46)*P45</f>
        <v>#REF!</v>
      </c>
      <c r="S51" s="445" t="e">
        <f t="shared" si="2347"/>
        <v>#REF!</v>
      </c>
      <c r="T51" s="433"/>
      <c r="V51" s="451" t="e">
        <f>(S50+V46)*V45</f>
        <v>#REF!</v>
      </c>
      <c r="Y51" s="445" t="e">
        <f t="shared" si="2348"/>
        <v>#REF!</v>
      </c>
      <c r="Z51" s="433"/>
      <c r="AB51" s="451" t="e">
        <f>(Y50+AB46)*AB45</f>
        <v>#REF!</v>
      </c>
      <c r="AE51" s="445" t="e">
        <f t="shared" si="2349"/>
        <v>#REF!</v>
      </c>
      <c r="AF51" s="433"/>
      <c r="AH51" s="451" t="e">
        <f>(AE50+AH46)*AH45</f>
        <v>#REF!</v>
      </c>
      <c r="AK51" s="445" t="e">
        <f t="shared" si="2350"/>
        <v>#REF!</v>
      </c>
      <c r="AL51" s="433"/>
      <c r="AN51" s="451" t="e">
        <f>(AK50+AN46)*AN45</f>
        <v>#REF!</v>
      </c>
      <c r="AQ51" s="445" t="e">
        <f t="shared" si="2351"/>
        <v>#REF!</v>
      </c>
      <c r="AR51" s="433"/>
      <c r="AT51" s="451" t="e">
        <f>(AQ50+AT46)*AT45</f>
        <v>#REF!</v>
      </c>
      <c r="AW51" s="445" t="e">
        <f t="shared" si="2352"/>
        <v>#REF!</v>
      </c>
      <c r="AX51" s="433"/>
      <c r="AZ51" s="451" t="e">
        <f>(AW50+AZ46)*AZ45</f>
        <v>#REF!</v>
      </c>
      <c r="BC51" s="445" t="e">
        <f t="shared" si="2353"/>
        <v>#REF!</v>
      </c>
      <c r="BD51" s="433"/>
      <c r="BF51" s="451" t="e">
        <f>(BC50+BF46)*BF45</f>
        <v>#REF!</v>
      </c>
      <c r="BI51" s="445" t="e">
        <f t="shared" si="2354"/>
        <v>#REF!</v>
      </c>
      <c r="BJ51" s="433"/>
      <c r="BL51" s="451" t="e">
        <f>(BI50+BL46)*BL45</f>
        <v>#REF!</v>
      </c>
      <c r="BO51" s="445" t="e">
        <f t="shared" si="2355"/>
        <v>#REF!</v>
      </c>
      <c r="BP51" s="433"/>
      <c r="BR51" s="451" t="e">
        <f>(BO50+BR46)*BR45</f>
        <v>#REF!</v>
      </c>
      <c r="BU51" s="445" t="e">
        <f t="shared" si="2356"/>
        <v>#REF!</v>
      </c>
      <c r="BV51" s="433"/>
      <c r="BX51" s="451" t="e">
        <f>(BU50+BX46)*BX45</f>
        <v>#REF!</v>
      </c>
      <c r="BZ51" s="433"/>
      <c r="CA51" s="445" t="e">
        <f t="shared" si="2357"/>
        <v>#REF!</v>
      </c>
      <c r="CB51" s="433"/>
      <c r="CD51" s="451" t="e">
        <f>(CA50+CD46)*CD45</f>
        <v>#REF!</v>
      </c>
      <c r="CG51" s="445" t="e">
        <f t="shared" si="2358"/>
        <v>#REF!</v>
      </c>
      <c r="CH51" s="433"/>
      <c r="CJ51" s="451" t="e">
        <f>(CG50+CJ46)*CJ45</f>
        <v>#REF!</v>
      </c>
      <c r="CL51" s="433"/>
    </row>
    <row r="52" ht="16.199999999999999" hidden="1">
      <c r="A52" s="410" t="e">
        <f>A29+A72</f>
        <v>#REF!</v>
      </c>
      <c r="B52" s="417"/>
      <c r="D52" s="451" t="e">
        <f>(A51+D46)*D45</f>
        <v>#REF!</v>
      </c>
      <c r="G52" s="445" t="e">
        <f t="shared" si="2345"/>
        <v>#REF!</v>
      </c>
      <c r="J52" s="451" t="e">
        <f>(G51+J46)*J45</f>
        <v>#REF!</v>
      </c>
      <c r="M52" s="445" t="e">
        <f t="shared" si="2346"/>
        <v>#REF!</v>
      </c>
      <c r="N52" s="433"/>
      <c r="P52" s="451" t="e">
        <f>(M51+P46)*P45</f>
        <v>#REF!</v>
      </c>
      <c r="S52" s="445" t="e">
        <f t="shared" si="2347"/>
        <v>#REF!</v>
      </c>
      <c r="T52" s="433"/>
      <c r="V52" s="451" t="e">
        <f>(S51+V46)*V45</f>
        <v>#REF!</v>
      </c>
      <c r="Y52" s="445" t="e">
        <f t="shared" si="2348"/>
        <v>#REF!</v>
      </c>
      <c r="Z52" s="433"/>
      <c r="AB52" s="451" t="e">
        <f>(Y51+AB46)*AB45</f>
        <v>#REF!</v>
      </c>
      <c r="AE52" s="445" t="e">
        <f t="shared" si="2349"/>
        <v>#REF!</v>
      </c>
      <c r="AF52" s="433"/>
      <c r="AH52" s="451" t="e">
        <f>(AE51+AH46)*AH45</f>
        <v>#REF!</v>
      </c>
      <c r="AK52" s="445" t="e">
        <f t="shared" si="2350"/>
        <v>#REF!</v>
      </c>
      <c r="AL52" s="433"/>
      <c r="AN52" s="451" t="e">
        <f>(AK51+AN46)*AN45</f>
        <v>#REF!</v>
      </c>
      <c r="AQ52" s="445" t="e">
        <f t="shared" si="2351"/>
        <v>#REF!</v>
      </c>
      <c r="AR52" s="433"/>
      <c r="AT52" s="451" t="e">
        <f>(AQ51+AT46)*AT45</f>
        <v>#REF!</v>
      </c>
      <c r="AW52" s="445" t="e">
        <f t="shared" si="2352"/>
        <v>#REF!</v>
      </c>
      <c r="AX52" s="433"/>
      <c r="AZ52" s="451" t="e">
        <f>(AW51+AZ46)*AZ45</f>
        <v>#REF!</v>
      </c>
      <c r="BC52" s="445" t="e">
        <f t="shared" si="2353"/>
        <v>#REF!</v>
      </c>
      <c r="BD52" s="433"/>
      <c r="BF52" s="451" t="e">
        <f>(BC51+BF46)*BF45</f>
        <v>#REF!</v>
      </c>
      <c r="BI52" s="445" t="e">
        <f t="shared" si="2354"/>
        <v>#REF!</v>
      </c>
      <c r="BJ52" s="433"/>
      <c r="BL52" s="451" t="e">
        <f>(BI51+BL46)*BL45</f>
        <v>#REF!</v>
      </c>
      <c r="BO52" s="445" t="e">
        <f t="shared" si="2355"/>
        <v>#REF!</v>
      </c>
      <c r="BP52" s="433"/>
      <c r="BR52" s="451" t="e">
        <f>(BO51+BR46)*BR45</f>
        <v>#REF!</v>
      </c>
      <c r="BU52" s="445" t="e">
        <f t="shared" si="2356"/>
        <v>#REF!</v>
      </c>
      <c r="BV52" s="433"/>
      <c r="BX52" s="451" t="e">
        <f>(BU51+BX46)*BX45</f>
        <v>#REF!</v>
      </c>
      <c r="BZ52" s="433"/>
      <c r="CA52" s="445" t="e">
        <f t="shared" si="2357"/>
        <v>#REF!</v>
      </c>
      <c r="CB52" s="433"/>
      <c r="CD52" s="451" t="e">
        <f>(CA51+CD46)*CD45</f>
        <v>#REF!</v>
      </c>
      <c r="CG52" s="445" t="e">
        <f t="shared" si="2358"/>
        <v>#REF!</v>
      </c>
      <c r="CH52" s="433"/>
      <c r="CJ52" s="451" t="e">
        <f>(CG51+CJ46)*CJ45</f>
        <v>#REF!</v>
      </c>
      <c r="CL52" s="433"/>
    </row>
    <row r="53" ht="16.199999999999999" hidden="1">
      <c r="A53" s="410" t="e">
        <f>A30+A71</f>
        <v>#REF!</v>
      </c>
      <c r="B53" s="417"/>
      <c r="D53" s="451" t="e">
        <f>(A52+D46)*D45</f>
        <v>#REF!</v>
      </c>
      <c r="G53" s="445" t="e">
        <f t="shared" si="2345"/>
        <v>#REF!</v>
      </c>
      <c r="J53" s="451" t="e">
        <f>(G52+J46)*J45</f>
        <v>#REF!</v>
      </c>
      <c r="M53" s="445" t="e">
        <f t="shared" si="2346"/>
        <v>#REF!</v>
      </c>
      <c r="N53" s="433"/>
      <c r="P53" s="451" t="e">
        <f>(M52+P46)*P45</f>
        <v>#REF!</v>
      </c>
      <c r="S53" s="445" t="e">
        <f t="shared" si="2347"/>
        <v>#REF!</v>
      </c>
      <c r="T53" s="433"/>
      <c r="V53" s="451" t="e">
        <f>(S52+V46)*V45</f>
        <v>#REF!</v>
      </c>
      <c r="Y53" s="445" t="e">
        <f t="shared" si="2348"/>
        <v>#REF!</v>
      </c>
      <c r="Z53" s="433"/>
      <c r="AB53" s="451" t="e">
        <f>(Y52+AB46)*AB45</f>
        <v>#REF!</v>
      </c>
      <c r="AE53" s="445" t="e">
        <f t="shared" si="2349"/>
        <v>#REF!</v>
      </c>
      <c r="AF53" s="433"/>
      <c r="AH53" s="451" t="e">
        <f>(AE52+AH46)*AH45</f>
        <v>#REF!</v>
      </c>
      <c r="AK53" s="445" t="e">
        <f t="shared" si="2350"/>
        <v>#REF!</v>
      </c>
      <c r="AL53" s="433"/>
      <c r="AN53" s="451" t="e">
        <f>(AK52+AN46)*AN45</f>
        <v>#REF!</v>
      </c>
      <c r="AQ53" s="445" t="e">
        <f t="shared" si="2351"/>
        <v>#REF!</v>
      </c>
      <c r="AR53" s="433"/>
      <c r="AT53" s="451" t="e">
        <f>(AQ52+AT46)*AT45</f>
        <v>#REF!</v>
      </c>
      <c r="AW53" s="445" t="e">
        <f t="shared" si="2352"/>
        <v>#REF!</v>
      </c>
      <c r="AX53" s="433"/>
      <c r="AZ53" s="451" t="e">
        <f>(AW52+AZ46)*AZ45</f>
        <v>#REF!</v>
      </c>
      <c r="BC53" s="445" t="e">
        <f t="shared" si="2353"/>
        <v>#REF!</v>
      </c>
      <c r="BD53" s="433"/>
      <c r="BF53" s="451" t="e">
        <f>(BC52+BF46)*BF45</f>
        <v>#REF!</v>
      </c>
      <c r="BI53" s="445" t="e">
        <f t="shared" si="2354"/>
        <v>#REF!</v>
      </c>
      <c r="BJ53" s="433"/>
      <c r="BL53" s="451" t="e">
        <f>(BI52+BL46)*BL45</f>
        <v>#REF!</v>
      </c>
      <c r="BO53" s="445" t="e">
        <f t="shared" si="2355"/>
        <v>#REF!</v>
      </c>
      <c r="BP53" s="433"/>
      <c r="BR53" s="451" t="e">
        <f>(BO52+BR46)*BR45</f>
        <v>#REF!</v>
      </c>
      <c r="BU53" s="445" t="e">
        <f t="shared" si="2356"/>
        <v>#REF!</v>
      </c>
      <c r="BV53" s="433"/>
      <c r="BX53" s="451" t="e">
        <f>(BU52+BX46)*BX45</f>
        <v>#REF!</v>
      </c>
      <c r="BZ53" s="433"/>
      <c r="CA53" s="445" t="e">
        <f t="shared" si="2357"/>
        <v>#REF!</v>
      </c>
      <c r="CB53" s="433"/>
      <c r="CD53" s="451" t="e">
        <f>(CA52+CD46)*CD45</f>
        <v>#REF!</v>
      </c>
      <c r="CG53" s="445" t="e">
        <f t="shared" si="2358"/>
        <v>#REF!</v>
      </c>
      <c r="CH53" s="433"/>
      <c r="CJ53" s="451" t="e">
        <f>(CG52+CJ46)*CJ45</f>
        <v>#REF!</v>
      </c>
      <c r="CL53" s="433"/>
    </row>
    <row r="54" ht="16.199999999999999" hidden="1">
      <c r="A54" s="410" t="e">
        <f>A31+A70</f>
        <v>#REF!</v>
      </c>
      <c r="B54" s="417"/>
      <c r="D54" s="451" t="e">
        <f>(A53+D46)*D45</f>
        <v>#REF!</v>
      </c>
      <c r="G54" s="445" t="e">
        <f t="shared" si="2345"/>
        <v>#REF!</v>
      </c>
      <c r="J54" s="451" t="e">
        <f>(G53+J46)*J45</f>
        <v>#REF!</v>
      </c>
      <c r="M54" s="445" t="e">
        <f t="shared" si="2346"/>
        <v>#REF!</v>
      </c>
      <c r="N54" s="433"/>
      <c r="P54" s="451" t="e">
        <f>(M53+P46)*P45</f>
        <v>#REF!</v>
      </c>
      <c r="S54" s="445" t="e">
        <f t="shared" si="2347"/>
        <v>#REF!</v>
      </c>
      <c r="T54" s="433"/>
      <c r="V54" s="451" t="e">
        <f>(S53+V46)*V45</f>
        <v>#REF!</v>
      </c>
      <c r="Y54" s="445" t="e">
        <f t="shared" si="2348"/>
        <v>#REF!</v>
      </c>
      <c r="Z54" s="433"/>
      <c r="AB54" s="451" t="e">
        <f>(Y53+AB46)*AB45</f>
        <v>#REF!</v>
      </c>
      <c r="AE54" s="445" t="e">
        <f t="shared" si="2349"/>
        <v>#REF!</v>
      </c>
      <c r="AF54" s="433"/>
      <c r="AH54" s="451" t="e">
        <f>(AE53+AH46)*AH45</f>
        <v>#REF!</v>
      </c>
      <c r="AK54" s="445" t="e">
        <f t="shared" si="2350"/>
        <v>#REF!</v>
      </c>
      <c r="AL54" s="433"/>
      <c r="AN54" s="451" t="e">
        <f>(AK53+AN46)*AN45</f>
        <v>#REF!</v>
      </c>
      <c r="AQ54" s="445" t="e">
        <f t="shared" si="2351"/>
        <v>#REF!</v>
      </c>
      <c r="AR54" s="433"/>
      <c r="AT54" s="451" t="e">
        <f>(AQ53+AT46)*AT45</f>
        <v>#REF!</v>
      </c>
      <c r="AW54" s="445" t="e">
        <f t="shared" si="2352"/>
        <v>#REF!</v>
      </c>
      <c r="AX54" s="433"/>
      <c r="AZ54" s="451" t="e">
        <f>(AW53+AZ46)*AZ45</f>
        <v>#REF!</v>
      </c>
      <c r="BC54" s="445" t="e">
        <f t="shared" si="2353"/>
        <v>#REF!</v>
      </c>
      <c r="BD54" s="433"/>
      <c r="BF54" s="451" t="e">
        <f>(BC53+BF46)*BF45</f>
        <v>#REF!</v>
      </c>
      <c r="BI54" s="445" t="e">
        <f t="shared" si="2354"/>
        <v>#REF!</v>
      </c>
      <c r="BJ54" s="433"/>
      <c r="BL54" s="451" t="e">
        <f>(BI53+BL46)*BL45</f>
        <v>#REF!</v>
      </c>
      <c r="BO54" s="445" t="e">
        <f t="shared" si="2355"/>
        <v>#REF!</v>
      </c>
      <c r="BP54" s="433"/>
      <c r="BR54" s="451" t="e">
        <f>(BO53+BR46)*BR45</f>
        <v>#REF!</v>
      </c>
      <c r="BU54" s="445" t="e">
        <f t="shared" si="2356"/>
        <v>#REF!</v>
      </c>
      <c r="BV54" s="433"/>
      <c r="BX54" s="451" t="e">
        <f>(BU53+BX46)*BX45</f>
        <v>#REF!</v>
      </c>
      <c r="BZ54" s="433"/>
      <c r="CA54" s="445" t="e">
        <f t="shared" si="2357"/>
        <v>#REF!</v>
      </c>
      <c r="CB54" s="433"/>
      <c r="CD54" s="451" t="e">
        <f>(CA53+CD46)*CD45</f>
        <v>#REF!</v>
      </c>
      <c r="CG54" s="445" t="e">
        <f t="shared" si="2358"/>
        <v>#REF!</v>
      </c>
      <c r="CH54" s="433"/>
      <c r="CJ54" s="451" t="e">
        <f>(CG53+CJ46)*CJ45</f>
        <v>#REF!</v>
      </c>
      <c r="CL54" s="433"/>
    </row>
    <row r="55" ht="16.199999999999999" hidden="1">
      <c r="A55" s="410" t="e">
        <f>A32+A69</f>
        <v>#REF!</v>
      </c>
      <c r="B55" s="417"/>
      <c r="D55" s="451" t="e">
        <f>(A54+D46)*D45</f>
        <v>#REF!</v>
      </c>
      <c r="G55" s="445" t="e">
        <f t="shared" si="2345"/>
        <v>#REF!</v>
      </c>
      <c r="J55" s="451" t="e">
        <f>(G54+J46)*J45</f>
        <v>#REF!</v>
      </c>
      <c r="M55" s="445" t="e">
        <f t="shared" si="2346"/>
        <v>#REF!</v>
      </c>
      <c r="N55" s="417"/>
      <c r="P55" s="451" t="e">
        <f>(M54+P46)*P45</f>
        <v>#REF!</v>
      </c>
      <c r="S55" s="445" t="e">
        <f t="shared" si="2347"/>
        <v>#REF!</v>
      </c>
      <c r="T55" s="417"/>
      <c r="V55" s="451" t="e">
        <f>(S54+V46)*V45</f>
        <v>#REF!</v>
      </c>
      <c r="Y55" s="445" t="e">
        <f t="shared" si="2348"/>
        <v>#REF!</v>
      </c>
      <c r="Z55" s="417"/>
      <c r="AB55" s="451" t="e">
        <f>(Y54+AB46)*AB45</f>
        <v>#REF!</v>
      </c>
      <c r="AE55" s="445" t="e">
        <f t="shared" si="2349"/>
        <v>#REF!</v>
      </c>
      <c r="AF55" s="417"/>
      <c r="AH55" s="451" t="e">
        <f>(AE54+AH46)*AH45</f>
        <v>#REF!</v>
      </c>
      <c r="AK55" s="445" t="e">
        <f t="shared" si="2350"/>
        <v>#REF!</v>
      </c>
      <c r="AL55" s="417"/>
      <c r="AN55" s="451" t="e">
        <f>(AK54+AN46)*AN45</f>
        <v>#REF!</v>
      </c>
      <c r="AQ55" s="445" t="e">
        <f t="shared" si="2351"/>
        <v>#REF!</v>
      </c>
      <c r="AR55" s="417"/>
      <c r="AT55" s="451" t="e">
        <f>(AQ54+AT46)*AT45</f>
        <v>#REF!</v>
      </c>
      <c r="AW55" s="445" t="e">
        <f t="shared" si="2352"/>
        <v>#REF!</v>
      </c>
      <c r="AX55" s="417"/>
      <c r="AZ55" s="451" t="e">
        <f>(AW54+AZ46)*AZ45</f>
        <v>#REF!</v>
      </c>
      <c r="BC55" s="445" t="e">
        <f t="shared" si="2353"/>
        <v>#REF!</v>
      </c>
      <c r="BD55" s="417"/>
      <c r="BF55" s="451" t="e">
        <f>(BC54+BF46)*BF45</f>
        <v>#REF!</v>
      </c>
      <c r="BI55" s="445" t="e">
        <f t="shared" si="2354"/>
        <v>#REF!</v>
      </c>
      <c r="BJ55" s="417"/>
      <c r="BL55" s="451" t="e">
        <f>(BI54+BL46)*BL45</f>
        <v>#REF!</v>
      </c>
      <c r="BO55" s="445" t="e">
        <f t="shared" si="2355"/>
        <v>#REF!</v>
      </c>
      <c r="BP55" s="417"/>
      <c r="BR55" s="451" t="e">
        <f>(BO54+BR46)*BR45</f>
        <v>#REF!</v>
      </c>
      <c r="BU55" s="445" t="e">
        <f t="shared" si="2356"/>
        <v>#REF!</v>
      </c>
      <c r="BV55" s="417"/>
      <c r="BX55" s="451" t="e">
        <f>(BU54+BX46)*BX45</f>
        <v>#REF!</v>
      </c>
      <c r="BZ55" s="433"/>
      <c r="CA55" s="445" t="e">
        <f t="shared" si="2357"/>
        <v>#REF!</v>
      </c>
      <c r="CB55" s="417"/>
      <c r="CD55" s="451" t="e">
        <f>(CA54+CD46)*CD45</f>
        <v>#REF!</v>
      </c>
      <c r="CG55" s="445" t="e">
        <f t="shared" si="2358"/>
        <v>#REF!</v>
      </c>
      <c r="CH55" s="417"/>
      <c r="CJ55" s="451" t="e">
        <f>(CG54+CJ46)*CJ45</f>
        <v>#REF!</v>
      </c>
      <c r="CL55" s="433"/>
    </row>
    <row r="56" ht="16.199999999999999" hidden="1">
      <c r="A56" s="410" t="e">
        <f>A33+A68</f>
        <v>#REF!</v>
      </c>
      <c r="B56" s="417"/>
      <c r="D56" s="451" t="e">
        <f>(A55+D46)*D45</f>
        <v>#REF!</v>
      </c>
      <c r="F56" s="417"/>
      <c r="G56" s="445" t="e">
        <f t="shared" si="2345"/>
        <v>#REF!</v>
      </c>
      <c r="J56" s="451" t="e">
        <f>(G55+J46)*J45</f>
        <v>#REF!</v>
      </c>
      <c r="L56" s="417"/>
      <c r="M56" s="445" t="e">
        <f t="shared" si="2346"/>
        <v>#REF!</v>
      </c>
      <c r="N56" s="417"/>
      <c r="P56" s="451" t="e">
        <f>(M55+P46)*P45</f>
        <v>#REF!</v>
      </c>
      <c r="R56" s="417"/>
      <c r="S56" s="445" t="e">
        <f t="shared" si="2347"/>
        <v>#REF!</v>
      </c>
      <c r="T56" s="417"/>
      <c r="V56" s="451" t="e">
        <f>(S55+V46)*V45</f>
        <v>#REF!</v>
      </c>
      <c r="X56" s="417"/>
      <c r="Y56" s="445" t="e">
        <f t="shared" si="2348"/>
        <v>#REF!</v>
      </c>
      <c r="Z56" s="417"/>
      <c r="AB56" s="451" t="e">
        <f>(Y55+AB46)*AB45</f>
        <v>#REF!</v>
      </c>
      <c r="AD56" s="417"/>
      <c r="AE56" s="445" t="e">
        <f t="shared" si="2349"/>
        <v>#REF!</v>
      </c>
      <c r="AF56" s="417"/>
      <c r="AH56" s="451" t="e">
        <f>(AE55+AH46)*AH45</f>
        <v>#REF!</v>
      </c>
      <c r="AJ56" s="417"/>
      <c r="AK56" s="445" t="e">
        <f t="shared" si="2350"/>
        <v>#REF!</v>
      </c>
      <c r="AL56" s="417"/>
      <c r="AN56" s="451" t="e">
        <f>(AK55+AN46)*AN45</f>
        <v>#REF!</v>
      </c>
      <c r="AP56" s="417"/>
      <c r="AQ56" s="445" t="e">
        <f t="shared" si="2351"/>
        <v>#REF!</v>
      </c>
      <c r="AR56" s="417"/>
      <c r="AT56" s="451" t="e">
        <f>(AQ55+AT46)*AT45</f>
        <v>#REF!</v>
      </c>
      <c r="AV56" s="417"/>
      <c r="AW56" s="445" t="e">
        <f t="shared" si="2352"/>
        <v>#REF!</v>
      </c>
      <c r="AX56" s="417"/>
      <c r="AZ56" s="451" t="e">
        <f>(AW55+AZ46)*AZ45</f>
        <v>#REF!</v>
      </c>
      <c r="BB56" s="417"/>
      <c r="BC56" s="445" t="e">
        <f t="shared" si="2353"/>
        <v>#REF!</v>
      </c>
      <c r="BD56" s="417"/>
      <c r="BF56" s="451" t="e">
        <f>(BC55+BF46)*BF45</f>
        <v>#REF!</v>
      </c>
      <c r="BH56" s="417"/>
      <c r="BI56" s="445" t="e">
        <f t="shared" si="2354"/>
        <v>#REF!</v>
      </c>
      <c r="BJ56" s="417"/>
      <c r="BL56" s="451" t="e">
        <f>(BI55+BL46)*BL45</f>
        <v>#REF!</v>
      </c>
      <c r="BN56" s="417"/>
      <c r="BO56" s="445" t="e">
        <f t="shared" si="2355"/>
        <v>#REF!</v>
      </c>
      <c r="BP56" s="417"/>
      <c r="BR56" s="451" t="e">
        <f>(BO55+BR46)*BR45</f>
        <v>#REF!</v>
      </c>
      <c r="BT56" s="417"/>
      <c r="BU56" s="445" t="e">
        <f t="shared" si="2356"/>
        <v>#REF!</v>
      </c>
      <c r="BV56" s="417"/>
      <c r="BX56" s="451" t="e">
        <f>(BU55+BX46)*BX45</f>
        <v>#REF!</v>
      </c>
      <c r="BZ56" s="417"/>
      <c r="CA56" s="445" t="e">
        <f t="shared" si="2357"/>
        <v>#REF!</v>
      </c>
      <c r="CB56" s="417"/>
      <c r="CD56" s="451" t="e">
        <f>(CA55+CD46)*CD45</f>
        <v>#REF!</v>
      </c>
      <c r="CF56" s="417"/>
      <c r="CG56" s="445" t="e">
        <f t="shared" si="2358"/>
        <v>#REF!</v>
      </c>
      <c r="CH56" s="417"/>
      <c r="CJ56" s="451" t="e">
        <f>(CG55+CJ46)*CJ45</f>
        <v>#REF!</v>
      </c>
      <c r="CL56" s="417"/>
    </row>
    <row r="57" ht="16.199999999999999" hidden="1">
      <c r="A57" s="410" t="e">
        <f>A34+A67</f>
        <v>#REF!</v>
      </c>
      <c r="B57" s="417"/>
      <c r="D57" s="451" t="e">
        <f>(A56+D46)*D45</f>
        <v>#REF!</v>
      </c>
      <c r="F57" s="417"/>
      <c r="G57" s="445" t="e">
        <f t="shared" si="2345"/>
        <v>#REF!</v>
      </c>
      <c r="J57" s="451" t="e">
        <f>(G56+J46)*J45</f>
        <v>#REF!</v>
      </c>
      <c r="L57" s="417"/>
      <c r="M57" s="445" t="e">
        <f t="shared" si="2346"/>
        <v>#REF!</v>
      </c>
      <c r="N57" s="417"/>
      <c r="P57" s="451" t="e">
        <f>(M56+P46)*P45</f>
        <v>#REF!</v>
      </c>
      <c r="R57" s="417"/>
      <c r="S57" s="445" t="e">
        <f t="shared" si="2347"/>
        <v>#REF!</v>
      </c>
      <c r="T57" s="433"/>
      <c r="V57" s="451" t="e">
        <f>(S56+V46)*V45</f>
        <v>#REF!</v>
      </c>
      <c r="X57" s="417"/>
      <c r="Y57" s="445" t="e">
        <f t="shared" si="2348"/>
        <v>#REF!</v>
      </c>
      <c r="Z57" s="433"/>
      <c r="AB57" s="451" t="e">
        <f>(Y56+AB46)*AB45</f>
        <v>#REF!</v>
      </c>
      <c r="AD57" s="417"/>
      <c r="AE57" s="445" t="e">
        <f t="shared" si="2349"/>
        <v>#REF!</v>
      </c>
      <c r="AF57" s="433"/>
      <c r="AH57" s="451" t="e">
        <f>(AE56+AH46)*AH45</f>
        <v>#REF!</v>
      </c>
      <c r="AJ57" s="417"/>
      <c r="AK57" s="445" t="e">
        <f t="shared" si="2350"/>
        <v>#REF!</v>
      </c>
      <c r="AL57" s="433"/>
      <c r="AN57" s="451" t="e">
        <f>(AK56+AN46)*AN45</f>
        <v>#REF!</v>
      </c>
      <c r="AP57" s="417"/>
      <c r="AQ57" s="445" t="e">
        <f t="shared" si="2351"/>
        <v>#REF!</v>
      </c>
      <c r="AR57" s="433"/>
      <c r="AT57" s="451" t="e">
        <f>(AQ56+AT46)*AT45</f>
        <v>#REF!</v>
      </c>
      <c r="AV57" s="417"/>
      <c r="AW57" s="445" t="e">
        <f t="shared" si="2352"/>
        <v>#REF!</v>
      </c>
      <c r="AX57" s="433"/>
      <c r="AZ57" s="451" t="e">
        <f>(AW56+AZ46)*AZ45</f>
        <v>#REF!</v>
      </c>
      <c r="BB57" s="417"/>
      <c r="BC57" s="445" t="e">
        <f t="shared" si="2353"/>
        <v>#REF!</v>
      </c>
      <c r="BD57" s="433"/>
      <c r="BF57" s="451" t="e">
        <f>(BC56+BF46)*BF45</f>
        <v>#REF!</v>
      </c>
      <c r="BH57" s="417"/>
      <c r="BI57" s="445" t="e">
        <f t="shared" si="2354"/>
        <v>#REF!</v>
      </c>
      <c r="BJ57" s="433"/>
      <c r="BL57" s="451" t="e">
        <f>(BI56+BL46)*BL45</f>
        <v>#REF!</v>
      </c>
      <c r="BN57" s="417"/>
      <c r="BO57" s="445" t="e">
        <f t="shared" si="2355"/>
        <v>#REF!</v>
      </c>
      <c r="BP57" s="433"/>
      <c r="BR57" s="451" t="e">
        <f>(BO56+BR46)*BR45</f>
        <v>#REF!</v>
      </c>
      <c r="BT57" s="417"/>
      <c r="BU57" s="445" t="e">
        <f t="shared" si="2356"/>
        <v>#REF!</v>
      </c>
      <c r="BV57" s="433"/>
      <c r="BX57" s="451" t="e">
        <f>(BU56+BX46)*BX45</f>
        <v>#REF!</v>
      </c>
      <c r="BZ57" s="417"/>
      <c r="CA57" s="445" t="e">
        <f t="shared" si="2357"/>
        <v>#REF!</v>
      </c>
      <c r="CB57" s="433"/>
      <c r="CD57" s="451" t="e">
        <f>(CA56+CD46)*CD45</f>
        <v>#REF!</v>
      </c>
      <c r="CF57" s="417"/>
      <c r="CG57" s="445" t="e">
        <f t="shared" si="2358"/>
        <v>#REF!</v>
      </c>
      <c r="CH57" s="433"/>
      <c r="CJ57" s="451" t="e">
        <f>(CG56+CJ46)*CJ45</f>
        <v>#REF!</v>
      </c>
      <c r="CL57" s="417"/>
    </row>
    <row r="58" ht="16.199999999999999" hidden="1">
      <c r="A58" s="410" t="e">
        <f>A35+A66</f>
        <v>#REF!</v>
      </c>
      <c r="B58" s="417"/>
      <c r="D58" s="451" t="e">
        <f>(A57+D46)*D45</f>
        <v>#REF!</v>
      </c>
      <c r="F58" s="417"/>
      <c r="G58" s="445" t="e">
        <f t="shared" si="2345"/>
        <v>#REF!</v>
      </c>
      <c r="J58" s="451" t="e">
        <f>(G57+J46)*J45</f>
        <v>#REF!</v>
      </c>
      <c r="L58" s="417"/>
      <c r="M58" s="445" t="e">
        <f t="shared" si="2346"/>
        <v>#REF!</v>
      </c>
      <c r="N58" s="417"/>
      <c r="P58" s="451" t="e">
        <f>(M57+P46)*P45</f>
        <v>#REF!</v>
      </c>
      <c r="R58" s="417"/>
      <c r="S58" s="445" t="e">
        <f t="shared" si="2347"/>
        <v>#REF!</v>
      </c>
      <c r="T58" s="433"/>
      <c r="V58" s="451" t="e">
        <f>(S57+V46)*V45</f>
        <v>#REF!</v>
      </c>
      <c r="X58" s="417"/>
      <c r="Y58" s="445" t="e">
        <f t="shared" si="2348"/>
        <v>#REF!</v>
      </c>
      <c r="Z58" s="433"/>
      <c r="AB58" s="451" t="e">
        <f>(Y57+AB46)*AB45</f>
        <v>#REF!</v>
      </c>
      <c r="AD58" s="417"/>
      <c r="AE58" s="445" t="e">
        <f t="shared" si="2349"/>
        <v>#REF!</v>
      </c>
      <c r="AF58" s="433"/>
      <c r="AH58" s="451" t="e">
        <f>(AE57+AH46)*AH45</f>
        <v>#REF!</v>
      </c>
      <c r="AJ58" s="417"/>
      <c r="AK58" s="445" t="e">
        <f t="shared" si="2350"/>
        <v>#REF!</v>
      </c>
      <c r="AL58" s="433"/>
      <c r="AN58" s="451" t="e">
        <f>(AK57+AN46)*AN45</f>
        <v>#REF!</v>
      </c>
      <c r="AP58" s="417"/>
      <c r="AQ58" s="445" t="e">
        <f t="shared" si="2351"/>
        <v>#REF!</v>
      </c>
      <c r="AR58" s="433"/>
      <c r="AT58" s="451" t="e">
        <f>(AQ57+AT46)*AT45</f>
        <v>#REF!</v>
      </c>
      <c r="AV58" s="417"/>
      <c r="AW58" s="445" t="e">
        <f t="shared" si="2352"/>
        <v>#REF!</v>
      </c>
      <c r="AX58" s="433"/>
      <c r="AZ58" s="451" t="e">
        <f>(AW57+AZ46)*AZ45</f>
        <v>#REF!</v>
      </c>
      <c r="BB58" s="417"/>
      <c r="BC58" s="445" t="e">
        <f t="shared" si="2353"/>
        <v>#REF!</v>
      </c>
      <c r="BD58" s="433"/>
      <c r="BF58" s="451" t="e">
        <f>(BC57+BF46)*BF45</f>
        <v>#REF!</v>
      </c>
      <c r="BH58" s="417"/>
      <c r="BI58" s="445" t="e">
        <f t="shared" si="2354"/>
        <v>#REF!</v>
      </c>
      <c r="BJ58" s="433"/>
      <c r="BL58" s="451" t="e">
        <f>(BI57+BL46)*BL45</f>
        <v>#REF!</v>
      </c>
      <c r="BN58" s="417"/>
      <c r="BO58" s="445" t="e">
        <f t="shared" si="2355"/>
        <v>#REF!</v>
      </c>
      <c r="BP58" s="433"/>
      <c r="BR58" s="451" t="e">
        <f>(BO57+BR46)*BR45</f>
        <v>#REF!</v>
      </c>
      <c r="BT58" s="417"/>
      <c r="BU58" s="445" t="e">
        <f t="shared" si="2356"/>
        <v>#REF!</v>
      </c>
      <c r="BV58" s="433"/>
      <c r="BX58" s="451" t="e">
        <f>(BU57+BX46)*BX45</f>
        <v>#REF!</v>
      </c>
      <c r="BZ58" s="417"/>
      <c r="CA58" s="445" t="e">
        <f t="shared" si="2357"/>
        <v>#REF!</v>
      </c>
      <c r="CB58" s="433"/>
      <c r="CD58" s="451" t="e">
        <f>(CA57+CD46)*CD45</f>
        <v>#REF!</v>
      </c>
      <c r="CF58" s="417"/>
      <c r="CG58" s="445" t="e">
        <f t="shared" si="2358"/>
        <v>#REF!</v>
      </c>
      <c r="CH58" s="433"/>
      <c r="CJ58" s="451" t="e">
        <f>(CG57+CJ46)*CJ45</f>
        <v>#REF!</v>
      </c>
      <c r="CL58" s="417"/>
    </row>
    <row r="59" ht="16.199999999999999" hidden="1">
      <c r="A59" s="410" t="e">
        <f>A36+A65</f>
        <v>#REF!</v>
      </c>
      <c r="B59" s="417"/>
      <c r="D59" s="451" t="e">
        <f>(A58+D46)*D45</f>
        <v>#REF!</v>
      </c>
      <c r="F59" s="417"/>
      <c r="G59" s="445" t="e">
        <f t="shared" si="2345"/>
        <v>#REF!</v>
      </c>
      <c r="H59" s="417"/>
      <c r="J59" s="451" t="e">
        <f>(G58+J46)*J45</f>
        <v>#REF!</v>
      </c>
      <c r="L59" s="417"/>
      <c r="M59" s="445" t="e">
        <f t="shared" si="2346"/>
        <v>#REF!</v>
      </c>
      <c r="N59" s="417"/>
      <c r="P59" s="451" t="e">
        <f>(M58+P46)*P45</f>
        <v>#REF!</v>
      </c>
      <c r="R59" s="417"/>
      <c r="S59" s="445" t="e">
        <f t="shared" si="2347"/>
        <v>#REF!</v>
      </c>
      <c r="T59" s="433"/>
      <c r="V59" s="451" t="e">
        <f>(S58+V46)*V45</f>
        <v>#REF!</v>
      </c>
      <c r="X59" s="417"/>
      <c r="Y59" s="445" t="e">
        <f t="shared" si="2348"/>
        <v>#REF!</v>
      </c>
      <c r="Z59" s="433"/>
      <c r="AB59" s="451" t="e">
        <f>(Y58+AB46)*AB45</f>
        <v>#REF!</v>
      </c>
      <c r="AD59" s="417"/>
      <c r="AE59" s="445" t="e">
        <f t="shared" si="2349"/>
        <v>#REF!</v>
      </c>
      <c r="AF59" s="433"/>
      <c r="AH59" s="451" t="e">
        <f>(AE58+AH46)*AH45</f>
        <v>#REF!</v>
      </c>
      <c r="AJ59" s="417"/>
      <c r="AK59" s="445" t="e">
        <f t="shared" si="2350"/>
        <v>#REF!</v>
      </c>
      <c r="AL59" s="433"/>
      <c r="AN59" s="451" t="e">
        <f>(AK58+AN46)*AN45</f>
        <v>#REF!</v>
      </c>
      <c r="AP59" s="417"/>
      <c r="AQ59" s="445" t="e">
        <f t="shared" si="2351"/>
        <v>#REF!</v>
      </c>
      <c r="AR59" s="433"/>
      <c r="AT59" s="451" t="e">
        <f>(AQ58+AT46)*AT45</f>
        <v>#REF!</v>
      </c>
      <c r="AV59" s="417"/>
      <c r="AW59" s="445" t="e">
        <f t="shared" si="2352"/>
        <v>#REF!</v>
      </c>
      <c r="AX59" s="433"/>
      <c r="AZ59" s="451" t="e">
        <f>(AW58+AZ46)*AZ45</f>
        <v>#REF!</v>
      </c>
      <c r="BB59" s="417"/>
      <c r="BC59" s="445" t="e">
        <f t="shared" si="2353"/>
        <v>#REF!</v>
      </c>
      <c r="BD59" s="433"/>
      <c r="BF59" s="451" t="e">
        <f>(BC58+BF46)*BF45</f>
        <v>#REF!</v>
      </c>
      <c r="BH59" s="417"/>
      <c r="BI59" s="445" t="e">
        <f t="shared" si="2354"/>
        <v>#REF!</v>
      </c>
      <c r="BJ59" s="433"/>
      <c r="BL59" s="451" t="e">
        <f>(BI58+BL46)*BL45</f>
        <v>#REF!</v>
      </c>
      <c r="BN59" s="417"/>
      <c r="BO59" s="445" t="e">
        <f t="shared" si="2355"/>
        <v>#REF!</v>
      </c>
      <c r="BP59" s="433"/>
      <c r="BR59" s="451" t="e">
        <f>(BO58+BR46)*BR45</f>
        <v>#REF!</v>
      </c>
      <c r="BT59" s="417"/>
      <c r="BU59" s="445" t="e">
        <f t="shared" si="2356"/>
        <v>#REF!</v>
      </c>
      <c r="BV59" s="433"/>
      <c r="BX59" s="451" t="e">
        <f>(BU58+BX46)*BX45</f>
        <v>#REF!</v>
      </c>
      <c r="BZ59" s="417"/>
      <c r="CA59" s="445" t="e">
        <f t="shared" si="2357"/>
        <v>#REF!</v>
      </c>
      <c r="CB59" s="433"/>
      <c r="CD59" s="451" t="e">
        <f>(CA58+CD46)*CD45</f>
        <v>#REF!</v>
      </c>
      <c r="CF59" s="417"/>
      <c r="CG59" s="445" t="e">
        <f t="shared" si="2358"/>
        <v>#REF!</v>
      </c>
      <c r="CH59" s="433"/>
      <c r="CJ59" s="451" t="e">
        <f>(CG58+CJ46)*CJ45</f>
        <v>#REF!</v>
      </c>
      <c r="CL59" s="417"/>
    </row>
    <row r="60" ht="16.199999999999999" hidden="1">
      <c r="A60" s="410" t="e">
        <f>A37+A64</f>
        <v>#REF!</v>
      </c>
      <c r="B60" s="417"/>
      <c r="D60" s="451" t="e">
        <f>(A59+D46)*D45</f>
        <v>#REF!</v>
      </c>
      <c r="F60" s="417"/>
      <c r="G60" s="445" t="e">
        <f t="shared" si="2345"/>
        <v>#REF!</v>
      </c>
      <c r="H60" s="417"/>
      <c r="J60" s="451" t="e">
        <f>(G59+J46)*J45</f>
        <v>#REF!</v>
      </c>
      <c r="L60" s="417"/>
      <c r="M60" s="445" t="e">
        <f t="shared" si="2346"/>
        <v>#REF!</v>
      </c>
      <c r="N60" s="417"/>
      <c r="P60" s="451" t="e">
        <f>(M59+P46)*P45</f>
        <v>#REF!</v>
      </c>
      <c r="R60" s="417"/>
      <c r="S60" s="445" t="e">
        <f t="shared" si="2347"/>
        <v>#REF!</v>
      </c>
      <c r="T60" s="433"/>
      <c r="V60" s="451" t="e">
        <f>(S59+V46)*V45</f>
        <v>#REF!</v>
      </c>
      <c r="X60" s="417"/>
      <c r="Y60" s="445" t="e">
        <f t="shared" si="2348"/>
        <v>#REF!</v>
      </c>
      <c r="Z60" s="433"/>
      <c r="AB60" s="451" t="e">
        <f>(Y59+AB46)*AB45</f>
        <v>#REF!</v>
      </c>
      <c r="AD60" s="417"/>
      <c r="AE60" s="445" t="e">
        <f t="shared" si="2349"/>
        <v>#REF!</v>
      </c>
      <c r="AF60" s="433"/>
      <c r="AH60" s="451" t="e">
        <f>(AE59+AH46)*AH45</f>
        <v>#REF!</v>
      </c>
      <c r="AJ60" s="417"/>
      <c r="AK60" s="445" t="e">
        <f t="shared" si="2350"/>
        <v>#REF!</v>
      </c>
      <c r="AL60" s="433"/>
      <c r="AN60" s="451" t="e">
        <f>(AK59+AN46)*AN45</f>
        <v>#REF!</v>
      </c>
      <c r="AP60" s="417"/>
      <c r="AQ60" s="445" t="e">
        <f t="shared" si="2351"/>
        <v>#REF!</v>
      </c>
      <c r="AR60" s="433"/>
      <c r="AT60" s="451" t="e">
        <f>(AQ59+AT46)*AT45</f>
        <v>#REF!</v>
      </c>
      <c r="AV60" s="417"/>
      <c r="AW60" s="445" t="e">
        <f t="shared" si="2352"/>
        <v>#REF!</v>
      </c>
      <c r="AX60" s="433"/>
      <c r="AZ60" s="451" t="e">
        <f>(AW59+AZ46)*AZ45</f>
        <v>#REF!</v>
      </c>
      <c r="BB60" s="417"/>
      <c r="BC60" s="445" t="e">
        <f t="shared" si="2353"/>
        <v>#REF!</v>
      </c>
      <c r="BD60" s="433"/>
      <c r="BF60" s="451" t="e">
        <f>(BC59+BF46)*BF45</f>
        <v>#REF!</v>
      </c>
      <c r="BH60" s="417"/>
      <c r="BI60" s="445" t="e">
        <f t="shared" si="2354"/>
        <v>#REF!</v>
      </c>
      <c r="BJ60" s="433"/>
      <c r="BL60" s="451" t="e">
        <f>(BI59+BL46)*BL45</f>
        <v>#REF!</v>
      </c>
      <c r="BN60" s="417"/>
      <c r="BO60" s="445" t="e">
        <f t="shared" si="2355"/>
        <v>#REF!</v>
      </c>
      <c r="BP60" s="433"/>
      <c r="BR60" s="451" t="e">
        <f>(BO59+BR46)*BR45</f>
        <v>#REF!</v>
      </c>
      <c r="BT60" s="417"/>
      <c r="BU60" s="445" t="e">
        <f t="shared" si="2356"/>
        <v>#REF!</v>
      </c>
      <c r="BV60" s="433"/>
      <c r="BX60" s="451" t="e">
        <f>(BU59+BX46)*BX45</f>
        <v>#REF!</v>
      </c>
      <c r="BZ60" s="417"/>
      <c r="CA60" s="445" t="e">
        <f t="shared" si="2357"/>
        <v>#REF!</v>
      </c>
      <c r="CB60" s="433"/>
      <c r="CD60" s="451" t="e">
        <f>(CA59+CD46)*CD45</f>
        <v>#REF!</v>
      </c>
      <c r="CF60" s="417"/>
      <c r="CG60" s="445" t="e">
        <f t="shared" si="2358"/>
        <v>#REF!</v>
      </c>
      <c r="CH60" s="433"/>
      <c r="CJ60" s="451" t="e">
        <f>(CG59+CJ46)*CJ45</f>
        <v>#REF!</v>
      </c>
      <c r="CL60" s="417"/>
    </row>
    <row r="61" ht="16.199999999999999" hidden="1">
      <c r="A61" s="410" t="e">
        <f>A38+A63</f>
        <v>#REF!</v>
      </c>
      <c r="B61" s="417"/>
      <c r="D61" s="452" t="e">
        <f>(A60+D46)*D45</f>
        <v>#REF!</v>
      </c>
      <c r="F61" s="417"/>
      <c r="G61" s="445" t="e">
        <f t="shared" si="2345"/>
        <v>#REF!</v>
      </c>
      <c r="H61" s="417"/>
      <c r="J61" s="452" t="e">
        <f>(G60+J46)*J45</f>
        <v>#REF!</v>
      </c>
      <c r="L61" s="417"/>
      <c r="M61" s="445" t="e">
        <f t="shared" si="2346"/>
        <v>#REF!</v>
      </c>
      <c r="N61" s="417"/>
      <c r="P61" s="452" t="e">
        <f>(M60+P46)*P45</f>
        <v>#REF!</v>
      </c>
      <c r="R61" s="417"/>
      <c r="S61" s="445" t="e">
        <f t="shared" si="2347"/>
        <v>#REF!</v>
      </c>
      <c r="T61" s="433"/>
      <c r="V61" s="452" t="e">
        <f>(S60+V46)*V45</f>
        <v>#REF!</v>
      </c>
      <c r="X61" s="417"/>
      <c r="Y61" s="445" t="e">
        <f t="shared" si="2348"/>
        <v>#REF!</v>
      </c>
      <c r="Z61" s="433"/>
      <c r="AB61" s="452" t="e">
        <f>(Y60+AB46)*AB45</f>
        <v>#REF!</v>
      </c>
      <c r="AD61" s="417"/>
      <c r="AE61" s="445" t="e">
        <f t="shared" si="2349"/>
        <v>#REF!</v>
      </c>
      <c r="AF61" s="433"/>
      <c r="AH61" s="452" t="e">
        <f>(AE60+AH46)*AH45</f>
        <v>#REF!</v>
      </c>
      <c r="AJ61" s="417"/>
      <c r="AK61" s="445" t="e">
        <f t="shared" si="2350"/>
        <v>#REF!</v>
      </c>
      <c r="AL61" s="433"/>
      <c r="AN61" s="452" t="e">
        <f>(AK60+AN46)*AN45</f>
        <v>#REF!</v>
      </c>
      <c r="AP61" s="417"/>
      <c r="AQ61" s="445" t="e">
        <f t="shared" si="2351"/>
        <v>#REF!</v>
      </c>
      <c r="AR61" s="433"/>
      <c r="AT61" s="452" t="e">
        <f>(AQ60+AT46)*AT45</f>
        <v>#REF!</v>
      </c>
      <c r="AV61" s="417"/>
      <c r="AW61" s="445" t="e">
        <f t="shared" si="2352"/>
        <v>#REF!</v>
      </c>
      <c r="AX61" s="433"/>
      <c r="AZ61" s="452" t="e">
        <f>(AW60+AZ46)*AZ45</f>
        <v>#REF!</v>
      </c>
      <c r="BB61" s="417"/>
      <c r="BC61" s="445" t="e">
        <f t="shared" si="2353"/>
        <v>#REF!</v>
      </c>
      <c r="BD61" s="433"/>
      <c r="BF61" s="452" t="e">
        <f>(BC60+BF46)*BF45</f>
        <v>#REF!</v>
      </c>
      <c r="BH61" s="417"/>
      <c r="BI61" s="445" t="e">
        <f t="shared" si="2354"/>
        <v>#REF!</v>
      </c>
      <c r="BJ61" s="433"/>
      <c r="BL61" s="452" t="e">
        <f>(BI60+BL46)*BL45</f>
        <v>#REF!</v>
      </c>
      <c r="BN61" s="417"/>
      <c r="BO61" s="445" t="e">
        <f t="shared" si="2355"/>
        <v>#REF!</v>
      </c>
      <c r="BP61" s="433"/>
      <c r="BR61" s="452" t="e">
        <f>(BO60+BR46)*BR45</f>
        <v>#REF!</v>
      </c>
      <c r="BT61" s="417"/>
      <c r="BU61" s="445" t="e">
        <f t="shared" si="2356"/>
        <v>#REF!</v>
      </c>
      <c r="BV61" s="433"/>
      <c r="BX61" s="452" t="e">
        <f>(BU60+BX46)*BX45</f>
        <v>#REF!</v>
      </c>
      <c r="BZ61" s="417"/>
      <c r="CA61" s="445" t="e">
        <f t="shared" si="2357"/>
        <v>#REF!</v>
      </c>
      <c r="CB61" s="433"/>
      <c r="CD61" s="452" t="e">
        <f>(CA60+CD46)*CD45</f>
        <v>#REF!</v>
      </c>
      <c r="CF61" s="417"/>
      <c r="CG61" s="445" t="e">
        <f t="shared" si="2358"/>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t="16.199999999999999" hidden="1">
      <c r="A63" s="410" t="e">
        <f t="shared" ref="A63:A112" si="2359">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t="16.199999999999999" hidden="1">
      <c r="A64" s="410" t="e">
        <f t="shared" si="2359"/>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t="16.199999999999999" hidden="1">
      <c r="A65" s="410" t="e">
        <f t="shared" si="2359"/>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t="16.199999999999999" hidden="1">
      <c r="A66" s="410" t="e">
        <f t="shared" si="2359"/>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t="16.199999999999999" hidden="1">
      <c r="A67" s="410" t="e">
        <f t="shared" si="2359"/>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t="16.199999999999999" hidden="1">
      <c r="A68" s="410" t="e">
        <f t="shared" si="2359"/>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t="16.199999999999999" hidden="1">
      <c r="A69" s="410" t="e">
        <f t="shared" si="2359"/>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t="16.199999999999999" hidden="1">
      <c r="A70" s="410" t="e">
        <f t="shared" si="2359"/>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t="16.199999999999999" hidden="1">
      <c r="A71" s="410" t="e">
        <f t="shared" si="2359"/>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t="16.199999999999999" hidden="1">
      <c r="A72" s="410" t="e">
        <f t="shared" si="2359"/>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t="16.199999999999999" hidden="1">
      <c r="A73" s="410" t="e">
        <f t="shared" si="2359"/>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t="16.199999999999999" hidden="1">
      <c r="A74" s="410" t="e">
        <f t="shared" si="2359"/>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t="16.199999999999999" hidden="1">
      <c r="A75" s="410" t="e">
        <f t="shared" si="2359"/>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t="16.199999999999999" hidden="1">
      <c r="A76" s="410" t="e">
        <f t="shared" si="2359"/>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2359"/>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800000000000001"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t="16.199999999999999"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t="16.199999999999999"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t="16.199999999999999"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t="16.199999999999999"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t="16.199999999999999"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t="16.199999999999999"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t="16.199999999999999"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t="16.19999999999999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t="16.199999999999999"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t="16.199999999999999"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t="16.199999999999999"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t="16.199999999999999"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t="16.199999999999999"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t="16.199999999999999"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t="16.199999999999999" hidden="1">
      <c r="A98" s="410" t="e">
        <f t="shared" si="2359"/>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t="16.199999999999999" hidden="1">
      <c r="A99" s="410" t="e">
        <f t="shared" si="2359"/>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t="16.199999999999999" hidden="1">
      <c r="A100" s="410" t="e">
        <f t="shared" si="2359"/>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t="16.199999999999999" hidden="1">
      <c r="A101" s="410" t="e">
        <f t="shared" si="2359"/>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t="16.199999999999999" hidden="1">
      <c r="A102" s="410" t="e">
        <f t="shared" si="2359"/>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t="16.199999999999999" hidden="1">
      <c r="A103" s="410" t="e">
        <f t="shared" si="2359"/>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t="16.199999999999999" hidden="1">
      <c r="A104" s="410" t="e">
        <f t="shared" si="2359"/>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t="16.199999999999999" hidden="1">
      <c r="A105" s="410" t="e">
        <f t="shared" si="2359"/>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t="16.199999999999999" hidden="1">
      <c r="A106" s="410" t="e">
        <f t="shared" si="2359"/>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t="16.199999999999999" hidden="1">
      <c r="A107" s="410" t="e">
        <f t="shared" si="2359"/>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t="16.199999999999999" hidden="1">
      <c r="A108" s="410" t="e">
        <f t="shared" si="2359"/>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t="16.199999999999999" hidden="1">
      <c r="A109" s="410" t="e">
        <f t="shared" si="2359"/>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t="16.199999999999999" hidden="1">
      <c r="A110" s="410" t="e">
        <f t="shared" si="2359"/>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t="16.199999999999999" hidden="1">
      <c r="A111" s="410" t="e">
        <f t="shared" si="2359"/>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2359"/>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t="16.199999999999999"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t="16.199999999999999"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t="16.199999999999999" hidden="1">
      <c r="A116" s="445" t="s">
        <v>800</v>
      </c>
      <c r="B116" s="433"/>
      <c r="C116" s="417"/>
      <c r="D116" s="451">
        <f t="shared" ref="D116:D117" si="2360">D337</f>
        <v>0</v>
      </c>
      <c r="E116" s="235" t="s">
        <v>415</v>
      </c>
      <c r="I116" s="235"/>
      <c r="J116" s="451">
        <f t="shared" ref="J116:J117" si="2361">J337</f>
        <v>0</v>
      </c>
      <c r="K116" s="235"/>
      <c r="L116" s="235"/>
      <c r="M116" s="235"/>
      <c r="N116" s="235"/>
      <c r="O116" s="235"/>
      <c r="P116" s="451">
        <f t="shared" ref="P116:P117" si="2362">P337</f>
        <v>0</v>
      </c>
      <c r="Q116" s="235"/>
      <c r="R116" s="235"/>
      <c r="S116" s="235"/>
      <c r="T116" s="235"/>
      <c r="U116" s="235"/>
      <c r="V116" s="451">
        <f t="shared" ref="V116:V117" si="2363">V337</f>
        <v>0</v>
      </c>
      <c r="AA116" s="235"/>
      <c r="AB116" s="451">
        <f t="shared" ref="AB116:AB117" si="2364">AB337</f>
        <v>0</v>
      </c>
      <c r="AC116" s="235"/>
      <c r="AD116" s="235"/>
      <c r="AE116" s="235"/>
      <c r="AF116" s="235"/>
      <c r="AG116" s="235"/>
      <c r="AH116" s="451">
        <f t="shared" ref="AH116:AH117" si="2365">AH337</f>
        <v>0</v>
      </c>
      <c r="AM116" s="235"/>
      <c r="AN116" s="451">
        <f t="shared" ref="AN116:AN117" si="2366">AN337</f>
        <v>0</v>
      </c>
      <c r="AS116" s="235"/>
      <c r="AT116" s="451">
        <f t="shared" ref="AT116:AT117" si="2367">AT337</f>
        <v>0</v>
      </c>
      <c r="AY116" s="235"/>
      <c r="AZ116" s="451">
        <f t="shared" ref="AZ116:AZ117" si="2368">AZ337</f>
        <v>0</v>
      </c>
      <c r="BA116" s="235"/>
      <c r="BB116" s="235"/>
      <c r="BC116" s="235"/>
      <c r="BD116" s="235"/>
      <c r="BE116" s="235"/>
      <c r="BF116" s="451">
        <f t="shared" ref="BF116:BF117" si="2369">BF337</f>
        <v>0</v>
      </c>
      <c r="BK116" s="235"/>
      <c r="BL116" s="451">
        <f t="shared" ref="BL116:BL117" si="2370">BL337</f>
        <v>0</v>
      </c>
      <c r="BQ116" s="235"/>
      <c r="BR116" s="451">
        <f t="shared" ref="BR116:BR117" si="2371">BR337</f>
        <v>0</v>
      </c>
      <c r="BW116" s="235"/>
      <c r="BX116" s="451">
        <f t="shared" ref="BX116:BX117" si="2372">BX337</f>
        <v>0</v>
      </c>
      <c r="BZ116" s="433"/>
      <c r="CC116" s="235"/>
      <c r="CD116" s="451">
        <f t="shared" ref="CD116:CD117" si="2373">CD337</f>
        <v>0</v>
      </c>
      <c r="CJ116" s="451">
        <f t="shared" ref="CJ116:CJ117" si="2374">CJ337</f>
        <v>0</v>
      </c>
      <c r="CL116" s="433"/>
    </row>
    <row r="117" ht="16.199999999999999" hidden="1">
      <c r="A117" s="445">
        <f>SUM(D118:CY118)</f>
        <v>0</v>
      </c>
      <c r="B117" s="433"/>
      <c r="C117" s="417"/>
      <c r="D117" s="451">
        <f t="shared" si="2360"/>
        <v>0</v>
      </c>
      <c r="E117" s="235" t="s">
        <v>801</v>
      </c>
      <c r="G117" s="445">
        <f>A117</f>
        <v>0</v>
      </c>
      <c r="I117" s="235"/>
      <c r="J117" s="451">
        <f t="shared" si="2361"/>
        <v>0</v>
      </c>
      <c r="K117" s="235"/>
      <c r="L117" s="235"/>
      <c r="M117" s="445">
        <f>G117</f>
        <v>0</v>
      </c>
      <c r="N117" s="235"/>
      <c r="O117" s="235"/>
      <c r="P117" s="451">
        <f t="shared" si="2362"/>
        <v>0</v>
      </c>
      <c r="Q117" s="235"/>
      <c r="R117" s="235"/>
      <c r="S117" s="445">
        <f>M117</f>
        <v>0</v>
      </c>
      <c r="T117" s="235"/>
      <c r="U117" s="235"/>
      <c r="V117" s="451">
        <f t="shared" si="2363"/>
        <v>0</v>
      </c>
      <c r="Y117" s="445">
        <f>S117</f>
        <v>0</v>
      </c>
      <c r="AA117" s="235"/>
      <c r="AB117" s="451">
        <f t="shared" si="2364"/>
        <v>0</v>
      </c>
      <c r="AC117" s="235"/>
      <c r="AD117" s="235"/>
      <c r="AE117" s="445">
        <f>Y117</f>
        <v>0</v>
      </c>
      <c r="AF117" s="235"/>
      <c r="AG117" s="235"/>
      <c r="AH117" s="451">
        <f t="shared" si="2365"/>
        <v>0</v>
      </c>
      <c r="AK117" s="445">
        <f>AE117</f>
        <v>0</v>
      </c>
      <c r="AM117" s="235"/>
      <c r="AN117" s="451">
        <f t="shared" si="2366"/>
        <v>0</v>
      </c>
      <c r="AQ117" s="445">
        <f>AK117</f>
        <v>0</v>
      </c>
      <c r="AS117" s="235"/>
      <c r="AT117" s="451">
        <f t="shared" si="2367"/>
        <v>0</v>
      </c>
      <c r="AW117" s="445">
        <f>AQ117</f>
        <v>0</v>
      </c>
      <c r="AY117" s="235"/>
      <c r="AZ117" s="451">
        <f t="shared" si="2368"/>
        <v>0</v>
      </c>
      <c r="BA117" s="235"/>
      <c r="BB117" s="235"/>
      <c r="BC117" s="445">
        <f>AW117</f>
        <v>0</v>
      </c>
      <c r="BD117" s="235"/>
      <c r="BE117" s="235"/>
      <c r="BF117" s="451">
        <f t="shared" si="2369"/>
        <v>0</v>
      </c>
      <c r="BI117" s="445">
        <f>BC117</f>
        <v>0</v>
      </c>
      <c r="BK117" s="235"/>
      <c r="BL117" s="451">
        <f t="shared" si="2370"/>
        <v>0</v>
      </c>
      <c r="BO117" s="445">
        <f>BI117</f>
        <v>0</v>
      </c>
      <c r="BQ117" s="235"/>
      <c r="BR117" s="451">
        <f t="shared" si="2371"/>
        <v>0</v>
      </c>
      <c r="BU117" s="445">
        <f>BO117</f>
        <v>0</v>
      </c>
      <c r="BW117" s="235"/>
      <c r="BX117" s="451">
        <f t="shared" si="2372"/>
        <v>0</v>
      </c>
      <c r="BZ117" s="433"/>
      <c r="CA117" s="445">
        <f>BU117</f>
        <v>0</v>
      </c>
      <c r="CC117" s="235"/>
      <c r="CD117" s="451">
        <f t="shared" si="2373"/>
        <v>0</v>
      </c>
      <c r="CG117" s="445">
        <f>CA117</f>
        <v>0</v>
      </c>
      <c r="CJ117" s="451">
        <f t="shared" si="2374"/>
        <v>0</v>
      </c>
      <c r="CL117" s="433"/>
    </row>
    <row r="118" ht="16.199999999999999"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t="16.19999999999999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t="16.199999999999999"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t="16.199999999999999" hidden="1">
      <c r="A121" s="410" t="e">
        <f>A151+A98</f>
        <v>#REF!</v>
      </c>
      <c r="B121" s="433"/>
      <c r="C121" s="417"/>
      <c r="D121" s="451">
        <f>IF(D120=0,0,D120*D119)</f>
        <v>0</v>
      </c>
      <c r="E121" s="235" t="s">
        <v>806</v>
      </c>
      <c r="G121" s="445" t="e">
        <f t="shared" ref="G121:G135" si="2375">A121</f>
        <v>#REF!</v>
      </c>
      <c r="H121" s="433"/>
      <c r="I121" s="235"/>
      <c r="J121" s="451">
        <f>IF(J120=0,0,J120*J119)</f>
        <v>0</v>
      </c>
      <c r="K121" s="235"/>
      <c r="L121" s="235"/>
      <c r="M121" s="445" t="e">
        <f t="shared" ref="M121:M135" si="2376">G121</f>
        <v>#REF!</v>
      </c>
      <c r="N121" s="433"/>
      <c r="O121" s="235"/>
      <c r="P121" s="451">
        <f>IF(P120=0,0,P120*P119)</f>
        <v>0</v>
      </c>
      <c r="Q121" s="235"/>
      <c r="R121" s="235"/>
      <c r="S121" s="445" t="e">
        <f t="shared" ref="S121:S135" si="2377">M121</f>
        <v>#REF!</v>
      </c>
      <c r="T121" s="433"/>
      <c r="U121" s="235"/>
      <c r="V121" s="451">
        <f>IF(V120=0,0,V120*V119)</f>
        <v>0</v>
      </c>
      <c r="Y121" s="445" t="e">
        <f t="shared" ref="Y121:Y135" si="2378">S121</f>
        <v>#REF!</v>
      </c>
      <c r="Z121" s="433"/>
      <c r="AA121" s="235"/>
      <c r="AB121" s="451">
        <f>IF(AB120=0,0,AB120*AB119)</f>
        <v>0</v>
      </c>
      <c r="AC121" s="235"/>
      <c r="AD121" s="235"/>
      <c r="AE121" s="445" t="e">
        <f t="shared" ref="AE121:AE135" si="2379">Y121</f>
        <v>#REF!</v>
      </c>
      <c r="AF121" s="433"/>
      <c r="AG121" s="235"/>
      <c r="AH121" s="451">
        <f>IF(AH120=0,0,AH120*AH119)</f>
        <v>0</v>
      </c>
      <c r="AK121" s="445" t="e">
        <f t="shared" ref="AK121:AK135" si="2380">AE121</f>
        <v>#REF!</v>
      </c>
      <c r="AL121" s="433"/>
      <c r="AM121" s="235"/>
      <c r="AN121" s="451">
        <f>IF(AN120=0,0,AN120*AN119)</f>
        <v>0</v>
      </c>
      <c r="AQ121" s="445" t="e">
        <f t="shared" ref="AQ121:AQ135" si="2381">AK121</f>
        <v>#REF!</v>
      </c>
      <c r="AR121" s="433"/>
      <c r="AS121" s="235"/>
      <c r="AT121" s="451">
        <f>IF(AT120=0,0,AT120*AT119)</f>
        <v>0</v>
      </c>
      <c r="AW121" s="445" t="e">
        <f t="shared" ref="AW121:AW135" si="2382">AQ121</f>
        <v>#REF!</v>
      </c>
      <c r="AX121" s="433"/>
      <c r="AY121" s="235"/>
      <c r="AZ121" s="451">
        <f>IF(AZ120=0,0,AZ120*AZ119)</f>
        <v>0</v>
      </c>
      <c r="BA121" s="235"/>
      <c r="BB121" s="235"/>
      <c r="BC121" s="445" t="e">
        <f t="shared" ref="BC121:BC135" si="2383">AW121</f>
        <v>#REF!</v>
      </c>
      <c r="BD121" s="433"/>
      <c r="BE121" s="235"/>
      <c r="BF121" s="451">
        <f>IF(BF120=0,0,BF120*BF119)</f>
        <v>0</v>
      </c>
      <c r="BI121" s="445" t="e">
        <f t="shared" ref="BI121:BI135" si="2384">BC121</f>
        <v>#REF!</v>
      </c>
      <c r="BJ121" s="433"/>
      <c r="BK121" s="235"/>
      <c r="BL121" s="451">
        <f>IF(BL120=0,0,BL120*BL119)</f>
        <v>0</v>
      </c>
      <c r="BO121" s="445" t="e">
        <f t="shared" ref="BO121:BO135" si="2385">BI121</f>
        <v>#REF!</v>
      </c>
      <c r="BP121" s="433"/>
      <c r="BQ121" s="235"/>
      <c r="BR121" s="451">
        <f>IF(BR120=0,0,BR120*BR119)</f>
        <v>0</v>
      </c>
      <c r="BU121" s="445" t="e">
        <f t="shared" ref="BU121:BU135" si="2386">BO121</f>
        <v>#REF!</v>
      </c>
      <c r="BV121" s="433"/>
      <c r="BW121" s="235"/>
      <c r="BX121" s="451">
        <f>IF(BX120=0,0,BX120*BX119)</f>
        <v>0</v>
      </c>
      <c r="BZ121" s="433"/>
      <c r="CA121" s="445" t="e">
        <f t="shared" ref="CA121:CA135" si="2387">BU121</f>
        <v>#REF!</v>
      </c>
      <c r="CB121" s="433"/>
      <c r="CC121" s="235"/>
      <c r="CD121" s="451">
        <f>IF(CD120=0,0,CD120*CD119)</f>
        <v>0</v>
      </c>
      <c r="CG121" s="445" t="e">
        <f t="shared" ref="CG121:CG135" si="2388">CA121</f>
        <v>#REF!</v>
      </c>
      <c r="CH121" s="433"/>
      <c r="CJ121" s="451">
        <f>IF(CJ120=0,0,CJ120*CJ119)</f>
        <v>0</v>
      </c>
      <c r="CL121" s="433"/>
    </row>
    <row r="122" ht="16.199999999999999" hidden="1">
      <c r="A122" s="410" t="e">
        <f>A99+A150</f>
        <v>#REF!</v>
      </c>
      <c r="B122" s="433"/>
      <c r="D122" s="451" t="e">
        <f>(A121+D120)*D119</f>
        <v>#REF!</v>
      </c>
      <c r="G122" s="445" t="e">
        <f t="shared" si="2375"/>
        <v>#REF!</v>
      </c>
      <c r="H122" s="433"/>
      <c r="I122" s="235"/>
      <c r="J122" s="451" t="e">
        <f>(G121+J120)*J119</f>
        <v>#REF!</v>
      </c>
      <c r="K122" s="235"/>
      <c r="L122" s="235"/>
      <c r="M122" s="445" t="e">
        <f t="shared" si="2376"/>
        <v>#REF!</v>
      </c>
      <c r="N122" s="433"/>
      <c r="O122" s="235"/>
      <c r="P122" s="451" t="e">
        <f>(M121+P120)*P119</f>
        <v>#REF!</v>
      </c>
      <c r="Q122" s="235"/>
      <c r="R122" s="235"/>
      <c r="S122" s="445" t="e">
        <f t="shared" si="2377"/>
        <v>#REF!</v>
      </c>
      <c r="T122" s="433"/>
      <c r="U122" s="235"/>
      <c r="V122" s="451" t="e">
        <f>(S121+V120)*V119</f>
        <v>#REF!</v>
      </c>
      <c r="Y122" s="445" t="e">
        <f t="shared" si="2378"/>
        <v>#REF!</v>
      </c>
      <c r="Z122" s="433"/>
      <c r="AA122" s="235"/>
      <c r="AB122" s="451" t="e">
        <f>(Y121+AB120)*AB119</f>
        <v>#REF!</v>
      </c>
      <c r="AC122" s="235"/>
      <c r="AD122" s="235"/>
      <c r="AE122" s="445" t="e">
        <f t="shared" si="2379"/>
        <v>#REF!</v>
      </c>
      <c r="AF122" s="433"/>
      <c r="AG122" s="235"/>
      <c r="AH122" s="451" t="e">
        <f>(AE121+AH120)*AH119</f>
        <v>#REF!</v>
      </c>
      <c r="AK122" s="445" t="e">
        <f t="shared" si="2380"/>
        <v>#REF!</v>
      </c>
      <c r="AL122" s="433"/>
      <c r="AM122" s="235"/>
      <c r="AN122" s="451" t="e">
        <f>(AK121+AN120)*AN119</f>
        <v>#REF!</v>
      </c>
      <c r="AQ122" s="445" t="e">
        <f t="shared" si="2381"/>
        <v>#REF!</v>
      </c>
      <c r="AR122" s="433"/>
      <c r="AS122" s="235"/>
      <c r="AT122" s="451" t="e">
        <f>(AQ121+AT120)*AT119</f>
        <v>#REF!</v>
      </c>
      <c r="AW122" s="445" t="e">
        <f t="shared" si="2382"/>
        <v>#REF!</v>
      </c>
      <c r="AX122" s="433"/>
      <c r="AY122" s="235"/>
      <c r="AZ122" s="451" t="e">
        <f>(AW121+AZ120)*AZ119</f>
        <v>#REF!</v>
      </c>
      <c r="BA122" s="235"/>
      <c r="BB122" s="235"/>
      <c r="BC122" s="445" t="e">
        <f t="shared" si="2383"/>
        <v>#REF!</v>
      </c>
      <c r="BD122" s="433"/>
      <c r="BE122" s="235"/>
      <c r="BF122" s="451" t="e">
        <f>(BC121+BF120)*BF119</f>
        <v>#REF!</v>
      </c>
      <c r="BI122" s="445" t="e">
        <f t="shared" si="2384"/>
        <v>#REF!</v>
      </c>
      <c r="BJ122" s="433"/>
      <c r="BK122" s="235"/>
      <c r="BL122" s="451" t="e">
        <f>(BI121+BL120)*BL119</f>
        <v>#REF!</v>
      </c>
      <c r="BO122" s="445" t="e">
        <f t="shared" si="2385"/>
        <v>#REF!</v>
      </c>
      <c r="BP122" s="433"/>
      <c r="BQ122" s="235"/>
      <c r="BR122" s="451" t="e">
        <f>(BO121+BR120)*BR119</f>
        <v>#REF!</v>
      </c>
      <c r="BU122" s="445" t="e">
        <f t="shared" si="2386"/>
        <v>#REF!</v>
      </c>
      <c r="BV122" s="433"/>
      <c r="BW122" s="235"/>
      <c r="BX122" s="451" t="e">
        <f>(BU121+BX120)*BX119</f>
        <v>#REF!</v>
      </c>
      <c r="BZ122" s="433"/>
      <c r="CA122" s="445" t="e">
        <f t="shared" si="2387"/>
        <v>#REF!</v>
      </c>
      <c r="CB122" s="433"/>
      <c r="CC122" s="235"/>
      <c r="CD122" s="451" t="e">
        <f>(CA121+CD120)*CD119</f>
        <v>#REF!</v>
      </c>
      <c r="CG122" s="445" t="e">
        <f t="shared" si="2388"/>
        <v>#REF!</v>
      </c>
      <c r="CH122" s="433"/>
      <c r="CJ122" s="451" t="e">
        <f>(CG121+CJ120)*CJ119</f>
        <v>#REF!</v>
      </c>
      <c r="CL122" s="433"/>
    </row>
    <row r="123" ht="16.199999999999999" hidden="1">
      <c r="A123" s="410" t="e">
        <f>A100+A149</f>
        <v>#REF!</v>
      </c>
      <c r="B123" s="433"/>
      <c r="D123" s="451" t="e">
        <f>(A122+D120)*D119</f>
        <v>#REF!</v>
      </c>
      <c r="G123" s="445" t="e">
        <f t="shared" si="2375"/>
        <v>#REF!</v>
      </c>
      <c r="H123" s="433"/>
      <c r="I123" s="235"/>
      <c r="J123" s="451" t="e">
        <f>(G122+J120)*J119</f>
        <v>#REF!</v>
      </c>
      <c r="K123" s="235"/>
      <c r="L123" s="235"/>
      <c r="M123" s="445" t="e">
        <f t="shared" si="2376"/>
        <v>#REF!</v>
      </c>
      <c r="N123" s="433"/>
      <c r="O123" s="235"/>
      <c r="P123" s="451" t="e">
        <f>(M122+P120)*P119</f>
        <v>#REF!</v>
      </c>
      <c r="Q123" s="235"/>
      <c r="R123" s="235"/>
      <c r="S123" s="445" t="e">
        <f t="shared" si="2377"/>
        <v>#REF!</v>
      </c>
      <c r="T123" s="433"/>
      <c r="U123" s="235"/>
      <c r="V123" s="451" t="e">
        <f>(S122+V120)*V119</f>
        <v>#REF!</v>
      </c>
      <c r="Y123" s="445" t="e">
        <f t="shared" si="2378"/>
        <v>#REF!</v>
      </c>
      <c r="Z123" s="433"/>
      <c r="AA123" s="235"/>
      <c r="AB123" s="451" t="e">
        <f>(Y122+AB120)*AB119</f>
        <v>#REF!</v>
      </c>
      <c r="AC123" s="235"/>
      <c r="AD123" s="235"/>
      <c r="AE123" s="445" t="e">
        <f t="shared" si="2379"/>
        <v>#REF!</v>
      </c>
      <c r="AF123" s="433"/>
      <c r="AG123" s="235"/>
      <c r="AH123" s="451" t="e">
        <f>(AE122+AH120)*AH119</f>
        <v>#REF!</v>
      </c>
      <c r="AK123" s="445" t="e">
        <f t="shared" si="2380"/>
        <v>#REF!</v>
      </c>
      <c r="AL123" s="433"/>
      <c r="AM123" s="235"/>
      <c r="AN123" s="451" t="e">
        <f>(AK122+AN120)*AN119</f>
        <v>#REF!</v>
      </c>
      <c r="AQ123" s="445" t="e">
        <f t="shared" si="2381"/>
        <v>#REF!</v>
      </c>
      <c r="AR123" s="433"/>
      <c r="AS123" s="235"/>
      <c r="AT123" s="451" t="e">
        <f>(AQ122+AT120)*AT119</f>
        <v>#REF!</v>
      </c>
      <c r="AW123" s="445" t="e">
        <f t="shared" si="2382"/>
        <v>#REF!</v>
      </c>
      <c r="AX123" s="433"/>
      <c r="AY123" s="235"/>
      <c r="AZ123" s="451" t="e">
        <f>(AW122+AZ120)*AZ119</f>
        <v>#REF!</v>
      </c>
      <c r="BA123" s="235"/>
      <c r="BB123" s="235"/>
      <c r="BC123" s="445" t="e">
        <f t="shared" si="2383"/>
        <v>#REF!</v>
      </c>
      <c r="BD123" s="433"/>
      <c r="BE123" s="235"/>
      <c r="BF123" s="451" t="e">
        <f>(BC122+BF120)*BF119</f>
        <v>#REF!</v>
      </c>
      <c r="BI123" s="445" t="e">
        <f t="shared" si="2384"/>
        <v>#REF!</v>
      </c>
      <c r="BJ123" s="433"/>
      <c r="BK123" s="235"/>
      <c r="BL123" s="451" t="e">
        <f>(BI122+BL120)*BL119</f>
        <v>#REF!</v>
      </c>
      <c r="BO123" s="445" t="e">
        <f t="shared" si="2385"/>
        <v>#REF!</v>
      </c>
      <c r="BP123" s="433"/>
      <c r="BQ123" s="235"/>
      <c r="BR123" s="451" t="e">
        <f>(BO122+BR120)*BR119</f>
        <v>#REF!</v>
      </c>
      <c r="BU123" s="445" t="e">
        <f t="shared" si="2386"/>
        <v>#REF!</v>
      </c>
      <c r="BV123" s="433"/>
      <c r="BW123" s="235"/>
      <c r="BX123" s="451" t="e">
        <f>(BU122+BX120)*BX119</f>
        <v>#REF!</v>
      </c>
      <c r="BZ123" s="433"/>
      <c r="CA123" s="445" t="e">
        <f t="shared" si="2387"/>
        <v>#REF!</v>
      </c>
      <c r="CB123" s="433"/>
      <c r="CC123" s="235"/>
      <c r="CD123" s="451" t="e">
        <f>(CA122+CD120)*CD119</f>
        <v>#REF!</v>
      </c>
      <c r="CG123" s="445" t="e">
        <f t="shared" si="2388"/>
        <v>#REF!</v>
      </c>
      <c r="CH123" s="433"/>
      <c r="CJ123" s="451" t="e">
        <f>(CG122+CJ120)*CJ119</f>
        <v>#REF!</v>
      </c>
      <c r="CL123" s="433"/>
    </row>
    <row r="124" ht="16.199999999999999" hidden="1">
      <c r="A124" s="410" t="e">
        <f>A101+A148</f>
        <v>#REF!</v>
      </c>
      <c r="B124" s="433"/>
      <c r="D124" s="451" t="e">
        <f>(A123+D120)*D119</f>
        <v>#REF!</v>
      </c>
      <c r="G124" s="445" t="e">
        <f t="shared" si="2375"/>
        <v>#REF!</v>
      </c>
      <c r="I124" s="235"/>
      <c r="J124" s="451" t="e">
        <f>(G123+J120)*J119</f>
        <v>#REF!</v>
      </c>
      <c r="K124" s="235"/>
      <c r="L124" s="235"/>
      <c r="M124" s="445" t="e">
        <f t="shared" si="2376"/>
        <v>#REF!</v>
      </c>
      <c r="N124" s="433"/>
      <c r="O124" s="235"/>
      <c r="P124" s="451" t="e">
        <f>(M123+P120)*P119</f>
        <v>#REF!</v>
      </c>
      <c r="Q124" s="235"/>
      <c r="R124" s="235"/>
      <c r="S124" s="445" t="e">
        <f t="shared" si="2377"/>
        <v>#REF!</v>
      </c>
      <c r="T124" s="433"/>
      <c r="U124" s="235"/>
      <c r="V124" s="451" t="e">
        <f>(S123+V120)*V119</f>
        <v>#REF!</v>
      </c>
      <c r="Y124" s="445" t="e">
        <f t="shared" si="2378"/>
        <v>#REF!</v>
      </c>
      <c r="Z124" s="433"/>
      <c r="AA124" s="235"/>
      <c r="AB124" s="451" t="e">
        <f>(Y123+AB120)*AB119</f>
        <v>#REF!</v>
      </c>
      <c r="AC124" s="235"/>
      <c r="AD124" s="235"/>
      <c r="AE124" s="445" t="e">
        <f t="shared" si="2379"/>
        <v>#REF!</v>
      </c>
      <c r="AF124" s="433"/>
      <c r="AG124" s="235"/>
      <c r="AH124" s="451" t="e">
        <f>(AE123+AH120)*AH119</f>
        <v>#REF!</v>
      </c>
      <c r="AK124" s="445" t="e">
        <f t="shared" si="2380"/>
        <v>#REF!</v>
      </c>
      <c r="AL124" s="433"/>
      <c r="AM124" s="235"/>
      <c r="AN124" s="451" t="e">
        <f>(AK123+AN120)*AN119</f>
        <v>#REF!</v>
      </c>
      <c r="AQ124" s="445" t="e">
        <f t="shared" si="2381"/>
        <v>#REF!</v>
      </c>
      <c r="AR124" s="433"/>
      <c r="AS124" s="235"/>
      <c r="AT124" s="451" t="e">
        <f>(AQ123+AT120)*AT119</f>
        <v>#REF!</v>
      </c>
      <c r="AW124" s="445" t="e">
        <f t="shared" si="2382"/>
        <v>#REF!</v>
      </c>
      <c r="AX124" s="433"/>
      <c r="AY124" s="235"/>
      <c r="AZ124" s="451" t="e">
        <f>(AW123+AZ120)*AZ119</f>
        <v>#REF!</v>
      </c>
      <c r="BA124" s="235"/>
      <c r="BB124" s="235"/>
      <c r="BC124" s="445" t="e">
        <f t="shared" si="2383"/>
        <v>#REF!</v>
      </c>
      <c r="BD124" s="433"/>
      <c r="BE124" s="235"/>
      <c r="BF124" s="451" t="e">
        <f>(BC123+BF120)*BF119</f>
        <v>#REF!</v>
      </c>
      <c r="BI124" s="445" t="e">
        <f t="shared" si="2384"/>
        <v>#REF!</v>
      </c>
      <c r="BJ124" s="433"/>
      <c r="BK124" s="235"/>
      <c r="BL124" s="451" t="e">
        <f>(BI123+BL120)*BL119</f>
        <v>#REF!</v>
      </c>
      <c r="BO124" s="445" t="e">
        <f t="shared" si="2385"/>
        <v>#REF!</v>
      </c>
      <c r="BP124" s="433"/>
      <c r="BQ124" s="235"/>
      <c r="BR124" s="451" t="e">
        <f>(BO123+BR120)*BR119</f>
        <v>#REF!</v>
      </c>
      <c r="BU124" s="445" t="e">
        <f t="shared" si="2386"/>
        <v>#REF!</v>
      </c>
      <c r="BV124" s="433"/>
      <c r="BW124" s="235"/>
      <c r="BX124" s="451" t="e">
        <f>(BU123+BX120)*BX119</f>
        <v>#REF!</v>
      </c>
      <c r="BZ124" s="433"/>
      <c r="CA124" s="445" t="e">
        <f t="shared" si="2387"/>
        <v>#REF!</v>
      </c>
      <c r="CB124" s="433"/>
      <c r="CC124" s="235"/>
      <c r="CD124" s="451" t="e">
        <f>(CA123+CD120)*CD119</f>
        <v>#REF!</v>
      </c>
      <c r="CG124" s="445" t="e">
        <f t="shared" si="2388"/>
        <v>#REF!</v>
      </c>
      <c r="CH124" s="433"/>
      <c r="CJ124" s="451" t="e">
        <f>(CG123+CJ120)*CJ119</f>
        <v>#REF!</v>
      </c>
      <c r="CL124" s="433"/>
    </row>
    <row r="125" ht="16.199999999999999" hidden="1">
      <c r="A125" s="410" t="e">
        <f>A102+A147</f>
        <v>#REF!</v>
      </c>
      <c r="B125" s="433"/>
      <c r="D125" s="451" t="e">
        <f>(A124+D120)*D119</f>
        <v>#REF!</v>
      </c>
      <c r="G125" s="445" t="e">
        <f t="shared" si="2375"/>
        <v>#REF!</v>
      </c>
      <c r="I125" s="235"/>
      <c r="J125" s="451" t="e">
        <f>(G124+J120)*J119</f>
        <v>#REF!</v>
      </c>
      <c r="K125" s="235"/>
      <c r="L125" s="235"/>
      <c r="M125" s="445" t="e">
        <f t="shared" si="2376"/>
        <v>#REF!</v>
      </c>
      <c r="N125" s="433"/>
      <c r="O125" s="235"/>
      <c r="P125" s="451" t="e">
        <f>(M124+P120)*P119</f>
        <v>#REF!</v>
      </c>
      <c r="Q125" s="235"/>
      <c r="R125" s="235"/>
      <c r="S125" s="445" t="e">
        <f t="shared" si="2377"/>
        <v>#REF!</v>
      </c>
      <c r="T125" s="433"/>
      <c r="U125" s="235"/>
      <c r="V125" s="451" t="e">
        <f>(S124+V120)*V119</f>
        <v>#REF!</v>
      </c>
      <c r="Y125" s="445" t="e">
        <f t="shared" si="2378"/>
        <v>#REF!</v>
      </c>
      <c r="Z125" s="433"/>
      <c r="AA125" s="235"/>
      <c r="AB125" s="451" t="e">
        <f>(Y124+AB120)*AB119</f>
        <v>#REF!</v>
      </c>
      <c r="AC125" s="235"/>
      <c r="AD125" s="235"/>
      <c r="AE125" s="445" t="e">
        <f t="shared" si="2379"/>
        <v>#REF!</v>
      </c>
      <c r="AF125" s="433"/>
      <c r="AG125" s="235"/>
      <c r="AH125" s="451" t="e">
        <f>(AE124+AH120)*AH119</f>
        <v>#REF!</v>
      </c>
      <c r="AK125" s="445" t="e">
        <f t="shared" si="2380"/>
        <v>#REF!</v>
      </c>
      <c r="AL125" s="433"/>
      <c r="AM125" s="235"/>
      <c r="AN125" s="451" t="e">
        <f>(AK124+AN120)*AN119</f>
        <v>#REF!</v>
      </c>
      <c r="AQ125" s="445" t="e">
        <f t="shared" si="2381"/>
        <v>#REF!</v>
      </c>
      <c r="AR125" s="433"/>
      <c r="AS125" s="235"/>
      <c r="AT125" s="451" t="e">
        <f>(AQ124+AT120)*AT119</f>
        <v>#REF!</v>
      </c>
      <c r="AW125" s="445" t="e">
        <f t="shared" si="2382"/>
        <v>#REF!</v>
      </c>
      <c r="AX125" s="433"/>
      <c r="AY125" s="235"/>
      <c r="AZ125" s="451" t="e">
        <f>(AW124+AZ120)*AZ119</f>
        <v>#REF!</v>
      </c>
      <c r="BA125" s="235"/>
      <c r="BB125" s="235"/>
      <c r="BC125" s="445" t="e">
        <f t="shared" si="2383"/>
        <v>#REF!</v>
      </c>
      <c r="BD125" s="433"/>
      <c r="BE125" s="235"/>
      <c r="BF125" s="451" t="e">
        <f>(BC124+BF120)*BF119</f>
        <v>#REF!</v>
      </c>
      <c r="BI125" s="445" t="e">
        <f t="shared" si="2384"/>
        <v>#REF!</v>
      </c>
      <c r="BJ125" s="433"/>
      <c r="BK125" s="235"/>
      <c r="BL125" s="451" t="e">
        <f>(BI124+BL120)*BL119</f>
        <v>#REF!</v>
      </c>
      <c r="BO125" s="445" t="e">
        <f t="shared" si="2385"/>
        <v>#REF!</v>
      </c>
      <c r="BP125" s="433"/>
      <c r="BQ125" s="235"/>
      <c r="BR125" s="451" t="e">
        <f>(BO124+BR120)*BR119</f>
        <v>#REF!</v>
      </c>
      <c r="BU125" s="445" t="e">
        <f t="shared" si="2386"/>
        <v>#REF!</v>
      </c>
      <c r="BV125" s="433"/>
      <c r="BW125" s="235"/>
      <c r="BX125" s="451" t="e">
        <f>(BU124+BX120)*BX119</f>
        <v>#REF!</v>
      </c>
      <c r="BZ125" s="433"/>
      <c r="CA125" s="445" t="e">
        <f t="shared" si="2387"/>
        <v>#REF!</v>
      </c>
      <c r="CB125" s="433"/>
      <c r="CC125" s="235"/>
      <c r="CD125" s="451" t="e">
        <f>(CA124+CD120)*CD119</f>
        <v>#REF!</v>
      </c>
      <c r="CG125" s="445" t="e">
        <f t="shared" si="2388"/>
        <v>#REF!</v>
      </c>
      <c r="CH125" s="433"/>
      <c r="CJ125" s="451" t="e">
        <f>(CG124+CJ120)*CJ119</f>
        <v>#REF!</v>
      </c>
      <c r="CL125" s="433"/>
    </row>
    <row r="126" ht="16.199999999999999" hidden="1">
      <c r="A126" s="410" t="e">
        <f>A103+A146</f>
        <v>#REF!</v>
      </c>
      <c r="B126" s="433"/>
      <c r="D126" s="451" t="e">
        <f>(A125+D120)*D119</f>
        <v>#REF!</v>
      </c>
      <c r="G126" s="445" t="e">
        <f t="shared" si="2375"/>
        <v>#REF!</v>
      </c>
      <c r="I126" s="235"/>
      <c r="J126" s="451" t="e">
        <f>(G125+J120)*J119</f>
        <v>#REF!</v>
      </c>
      <c r="K126" s="235"/>
      <c r="L126" s="235"/>
      <c r="M126" s="445" t="e">
        <f t="shared" si="2376"/>
        <v>#REF!</v>
      </c>
      <c r="N126" s="433"/>
      <c r="O126" s="235"/>
      <c r="P126" s="451" t="e">
        <f>(M125+P120)*P119</f>
        <v>#REF!</v>
      </c>
      <c r="Q126" s="235"/>
      <c r="R126" s="235"/>
      <c r="S126" s="445" t="e">
        <f t="shared" si="2377"/>
        <v>#REF!</v>
      </c>
      <c r="T126" s="433"/>
      <c r="U126" s="235"/>
      <c r="V126" s="451" t="e">
        <f>(S125+V120)*V119</f>
        <v>#REF!</v>
      </c>
      <c r="Y126" s="445" t="e">
        <f t="shared" si="2378"/>
        <v>#REF!</v>
      </c>
      <c r="Z126" s="433"/>
      <c r="AA126" s="235"/>
      <c r="AB126" s="451" t="e">
        <f>(Y125+AB120)*AB119</f>
        <v>#REF!</v>
      </c>
      <c r="AC126" s="235"/>
      <c r="AD126" s="235"/>
      <c r="AE126" s="445" t="e">
        <f t="shared" si="2379"/>
        <v>#REF!</v>
      </c>
      <c r="AF126" s="433"/>
      <c r="AG126" s="235"/>
      <c r="AH126" s="451" t="e">
        <f>(AE125+AH120)*AH119</f>
        <v>#REF!</v>
      </c>
      <c r="AK126" s="445" t="e">
        <f t="shared" si="2380"/>
        <v>#REF!</v>
      </c>
      <c r="AL126" s="433"/>
      <c r="AM126" s="235"/>
      <c r="AN126" s="451" t="e">
        <f>(AK125+AN120)*AN119</f>
        <v>#REF!</v>
      </c>
      <c r="AQ126" s="445" t="e">
        <f t="shared" si="2381"/>
        <v>#REF!</v>
      </c>
      <c r="AR126" s="433"/>
      <c r="AS126" s="235"/>
      <c r="AT126" s="451" t="e">
        <f>(AQ125+AT120)*AT119</f>
        <v>#REF!</v>
      </c>
      <c r="AW126" s="445" t="e">
        <f t="shared" si="2382"/>
        <v>#REF!</v>
      </c>
      <c r="AX126" s="433"/>
      <c r="AY126" s="235"/>
      <c r="AZ126" s="451" t="e">
        <f>(AW125+AZ120)*AZ119</f>
        <v>#REF!</v>
      </c>
      <c r="BA126" s="235"/>
      <c r="BB126" s="235"/>
      <c r="BC126" s="445" t="e">
        <f t="shared" si="2383"/>
        <v>#REF!</v>
      </c>
      <c r="BD126" s="433"/>
      <c r="BE126" s="235"/>
      <c r="BF126" s="451" t="e">
        <f>(BC125+BF120)*BF119</f>
        <v>#REF!</v>
      </c>
      <c r="BI126" s="445" t="e">
        <f t="shared" si="2384"/>
        <v>#REF!</v>
      </c>
      <c r="BJ126" s="433"/>
      <c r="BK126" s="235"/>
      <c r="BL126" s="451" t="e">
        <f>(BI125+BL120)*BL119</f>
        <v>#REF!</v>
      </c>
      <c r="BO126" s="445" t="e">
        <f t="shared" si="2385"/>
        <v>#REF!</v>
      </c>
      <c r="BP126" s="433"/>
      <c r="BQ126" s="235"/>
      <c r="BR126" s="451" t="e">
        <f>(BO125+BR120)*BR119</f>
        <v>#REF!</v>
      </c>
      <c r="BU126" s="445" t="e">
        <f t="shared" si="2386"/>
        <v>#REF!</v>
      </c>
      <c r="BV126" s="433"/>
      <c r="BW126" s="235"/>
      <c r="BX126" s="451" t="e">
        <f>(BU125+BX120)*BX119</f>
        <v>#REF!</v>
      </c>
      <c r="BZ126" s="433"/>
      <c r="CA126" s="445" t="e">
        <f t="shared" si="2387"/>
        <v>#REF!</v>
      </c>
      <c r="CB126" s="433"/>
      <c r="CC126" s="235"/>
      <c r="CD126" s="451" t="e">
        <f>(CA125+CD120)*CD119</f>
        <v>#REF!</v>
      </c>
      <c r="CG126" s="445" t="e">
        <f t="shared" si="2388"/>
        <v>#REF!</v>
      </c>
      <c r="CH126" s="433"/>
      <c r="CJ126" s="451" t="e">
        <f>(CG125+CJ120)*CJ119</f>
        <v>#REF!</v>
      </c>
      <c r="CL126" s="433"/>
    </row>
    <row r="127" ht="16.199999999999999" hidden="1">
      <c r="A127" s="410" t="e">
        <f>A104+A145</f>
        <v>#REF!</v>
      </c>
      <c r="B127" s="433"/>
      <c r="D127" s="451" t="e">
        <f>(A126+D120)*D119</f>
        <v>#REF!</v>
      </c>
      <c r="G127" s="445" t="e">
        <f t="shared" si="2375"/>
        <v>#REF!</v>
      </c>
      <c r="I127" s="235"/>
      <c r="J127" s="451" t="e">
        <f>(G126+J120)*J119</f>
        <v>#REF!</v>
      </c>
      <c r="K127" s="235"/>
      <c r="L127" s="235"/>
      <c r="M127" s="445" t="e">
        <f t="shared" si="2376"/>
        <v>#REF!</v>
      </c>
      <c r="N127" s="433"/>
      <c r="O127" s="235"/>
      <c r="P127" s="451" t="e">
        <f>(M126+P120)*P119</f>
        <v>#REF!</v>
      </c>
      <c r="Q127" s="235"/>
      <c r="R127" s="235"/>
      <c r="S127" s="445" t="e">
        <f t="shared" si="2377"/>
        <v>#REF!</v>
      </c>
      <c r="T127" s="433"/>
      <c r="U127" s="235"/>
      <c r="V127" s="451" t="e">
        <f>(S126+V120)*V119</f>
        <v>#REF!</v>
      </c>
      <c r="Y127" s="445" t="e">
        <f t="shared" si="2378"/>
        <v>#REF!</v>
      </c>
      <c r="Z127" s="433"/>
      <c r="AA127" s="235"/>
      <c r="AB127" s="451" t="e">
        <f>(Y126+AB120)*AB119</f>
        <v>#REF!</v>
      </c>
      <c r="AC127" s="235"/>
      <c r="AD127" s="235"/>
      <c r="AE127" s="445" t="e">
        <f t="shared" si="2379"/>
        <v>#REF!</v>
      </c>
      <c r="AF127" s="433"/>
      <c r="AG127" s="235"/>
      <c r="AH127" s="451" t="e">
        <f>(AE126+AH120)*AH119</f>
        <v>#REF!</v>
      </c>
      <c r="AK127" s="445" t="e">
        <f t="shared" si="2380"/>
        <v>#REF!</v>
      </c>
      <c r="AL127" s="433"/>
      <c r="AM127" s="235"/>
      <c r="AN127" s="451" t="e">
        <f>(AK126+AN120)*AN119</f>
        <v>#REF!</v>
      </c>
      <c r="AQ127" s="445" t="e">
        <f t="shared" si="2381"/>
        <v>#REF!</v>
      </c>
      <c r="AR127" s="433"/>
      <c r="AS127" s="235"/>
      <c r="AT127" s="451" t="e">
        <f>(AQ126+AT120)*AT119</f>
        <v>#REF!</v>
      </c>
      <c r="AW127" s="445" t="e">
        <f t="shared" si="2382"/>
        <v>#REF!</v>
      </c>
      <c r="AX127" s="433"/>
      <c r="AY127" s="235"/>
      <c r="AZ127" s="451" t="e">
        <f>(AW126+AZ120)*AZ119</f>
        <v>#REF!</v>
      </c>
      <c r="BA127" s="235"/>
      <c r="BB127" s="235"/>
      <c r="BC127" s="445" t="e">
        <f t="shared" si="2383"/>
        <v>#REF!</v>
      </c>
      <c r="BD127" s="433"/>
      <c r="BE127" s="235"/>
      <c r="BF127" s="451" t="e">
        <f>(BC126+BF120)*BF119</f>
        <v>#REF!</v>
      </c>
      <c r="BI127" s="445" t="e">
        <f t="shared" si="2384"/>
        <v>#REF!</v>
      </c>
      <c r="BJ127" s="433"/>
      <c r="BK127" s="235"/>
      <c r="BL127" s="451" t="e">
        <f>(BI126+BL120)*BL119</f>
        <v>#REF!</v>
      </c>
      <c r="BO127" s="445" t="e">
        <f t="shared" si="2385"/>
        <v>#REF!</v>
      </c>
      <c r="BP127" s="433"/>
      <c r="BQ127" s="235"/>
      <c r="BR127" s="451" t="e">
        <f>(BO126+BR120)*BR119</f>
        <v>#REF!</v>
      </c>
      <c r="BU127" s="445" t="e">
        <f t="shared" si="2386"/>
        <v>#REF!</v>
      </c>
      <c r="BV127" s="433"/>
      <c r="BW127" s="235"/>
      <c r="BX127" s="451" t="e">
        <f>(BU126+BX120)*BX119</f>
        <v>#REF!</v>
      </c>
      <c r="BZ127" s="433"/>
      <c r="CA127" s="445" t="e">
        <f t="shared" si="2387"/>
        <v>#REF!</v>
      </c>
      <c r="CB127" s="433"/>
      <c r="CC127" s="235"/>
      <c r="CD127" s="451" t="e">
        <f>(CA126+CD120)*CD119</f>
        <v>#REF!</v>
      </c>
      <c r="CG127" s="445" t="e">
        <f t="shared" si="2388"/>
        <v>#REF!</v>
      </c>
      <c r="CH127" s="433"/>
      <c r="CJ127" s="451" t="e">
        <f>(CG126+CJ120)*CJ119</f>
        <v>#REF!</v>
      </c>
      <c r="CL127" s="433"/>
    </row>
    <row r="128" ht="16.199999999999999" hidden="1">
      <c r="A128" s="410" t="e">
        <f>A105+A144</f>
        <v>#REF!</v>
      </c>
      <c r="B128" s="433"/>
      <c r="D128" s="451" t="e">
        <f>(A127+D120)*D119</f>
        <v>#REF!</v>
      </c>
      <c r="G128" s="445" t="e">
        <f t="shared" si="2375"/>
        <v>#REF!</v>
      </c>
      <c r="I128" s="235"/>
      <c r="J128" s="451" t="e">
        <f>(G127+J120)*J119</f>
        <v>#REF!</v>
      </c>
      <c r="K128" s="235"/>
      <c r="L128" s="235"/>
      <c r="M128" s="445" t="e">
        <f t="shared" si="2376"/>
        <v>#REF!</v>
      </c>
      <c r="N128" s="433"/>
      <c r="O128" s="235"/>
      <c r="P128" s="451" t="e">
        <f>(M127+P120)*P119</f>
        <v>#REF!</v>
      </c>
      <c r="Q128" s="235"/>
      <c r="R128" s="235"/>
      <c r="S128" s="445" t="e">
        <f t="shared" si="2377"/>
        <v>#REF!</v>
      </c>
      <c r="T128" s="433"/>
      <c r="U128" s="235"/>
      <c r="V128" s="451" t="e">
        <f>(S127+V120)*V119</f>
        <v>#REF!</v>
      </c>
      <c r="Y128" s="445" t="e">
        <f t="shared" si="2378"/>
        <v>#REF!</v>
      </c>
      <c r="Z128" s="433"/>
      <c r="AA128" s="235"/>
      <c r="AB128" s="451" t="e">
        <f>(Y127+AB120)*AB119</f>
        <v>#REF!</v>
      </c>
      <c r="AC128" s="235"/>
      <c r="AD128" s="235"/>
      <c r="AE128" s="445" t="e">
        <f t="shared" si="2379"/>
        <v>#REF!</v>
      </c>
      <c r="AF128" s="433"/>
      <c r="AG128" s="235"/>
      <c r="AH128" s="451" t="e">
        <f>(AE127+AH120)*AH119</f>
        <v>#REF!</v>
      </c>
      <c r="AK128" s="445" t="e">
        <f t="shared" si="2380"/>
        <v>#REF!</v>
      </c>
      <c r="AL128" s="433"/>
      <c r="AM128" s="235"/>
      <c r="AN128" s="451" t="e">
        <f>(AK127+AN120)*AN119</f>
        <v>#REF!</v>
      </c>
      <c r="AQ128" s="445" t="e">
        <f t="shared" si="2381"/>
        <v>#REF!</v>
      </c>
      <c r="AR128" s="433"/>
      <c r="AS128" s="235"/>
      <c r="AT128" s="451" t="e">
        <f>(AQ127+AT120)*AT119</f>
        <v>#REF!</v>
      </c>
      <c r="AW128" s="445" t="e">
        <f t="shared" si="2382"/>
        <v>#REF!</v>
      </c>
      <c r="AX128" s="433"/>
      <c r="AY128" s="235"/>
      <c r="AZ128" s="451" t="e">
        <f>(AW127+AZ120)*AZ119</f>
        <v>#REF!</v>
      </c>
      <c r="BA128" s="235"/>
      <c r="BB128" s="235"/>
      <c r="BC128" s="445" t="e">
        <f t="shared" si="2383"/>
        <v>#REF!</v>
      </c>
      <c r="BD128" s="433"/>
      <c r="BE128" s="235"/>
      <c r="BF128" s="451" t="e">
        <f>(BC127+BF120)*BF119</f>
        <v>#REF!</v>
      </c>
      <c r="BI128" s="445" t="e">
        <f t="shared" si="2384"/>
        <v>#REF!</v>
      </c>
      <c r="BJ128" s="433"/>
      <c r="BK128" s="235"/>
      <c r="BL128" s="451" t="e">
        <f>(BI127+BL120)*BL119</f>
        <v>#REF!</v>
      </c>
      <c r="BO128" s="445" t="e">
        <f t="shared" si="2385"/>
        <v>#REF!</v>
      </c>
      <c r="BP128" s="433"/>
      <c r="BQ128" s="235"/>
      <c r="BR128" s="451" t="e">
        <f>(BO127+BR120)*BR119</f>
        <v>#REF!</v>
      </c>
      <c r="BU128" s="445" t="e">
        <f t="shared" si="2386"/>
        <v>#REF!</v>
      </c>
      <c r="BV128" s="433"/>
      <c r="BW128" s="235"/>
      <c r="BX128" s="451" t="e">
        <f>(BU127+BX120)*BX119</f>
        <v>#REF!</v>
      </c>
      <c r="BZ128" s="433"/>
      <c r="CA128" s="445" t="e">
        <f t="shared" si="2387"/>
        <v>#REF!</v>
      </c>
      <c r="CB128" s="433"/>
      <c r="CC128" s="235"/>
      <c r="CD128" s="451" t="e">
        <f>(CA127+CD120)*CD119</f>
        <v>#REF!</v>
      </c>
      <c r="CG128" s="445" t="e">
        <f t="shared" si="2388"/>
        <v>#REF!</v>
      </c>
      <c r="CH128" s="433"/>
      <c r="CJ128" s="451" t="e">
        <f>(CG127+CJ120)*CJ119</f>
        <v>#REF!</v>
      </c>
      <c r="CL128" s="433"/>
    </row>
    <row r="129" ht="16.199999999999999" hidden="1">
      <c r="A129" s="410" t="e">
        <f>A106+A143</f>
        <v>#REF!</v>
      </c>
      <c r="B129" s="433"/>
      <c r="D129" s="451" t="e">
        <f>(A128+D120)*D119</f>
        <v>#REF!</v>
      </c>
      <c r="G129" s="445" t="e">
        <f t="shared" si="2375"/>
        <v>#REF!</v>
      </c>
      <c r="I129" s="235"/>
      <c r="J129" s="451" t="e">
        <f>(G128+J120)*J119</f>
        <v>#REF!</v>
      </c>
      <c r="K129" s="235"/>
      <c r="L129" s="235"/>
      <c r="M129" s="445" t="e">
        <f t="shared" si="2376"/>
        <v>#REF!</v>
      </c>
      <c r="N129" s="417"/>
      <c r="O129" s="235"/>
      <c r="P129" s="451" t="e">
        <f>(M128+P120)*P119</f>
        <v>#REF!</v>
      </c>
      <c r="Q129" s="235"/>
      <c r="R129" s="235"/>
      <c r="S129" s="445" t="e">
        <f t="shared" si="2377"/>
        <v>#REF!</v>
      </c>
      <c r="T129" s="417"/>
      <c r="U129" s="235"/>
      <c r="V129" s="451" t="e">
        <f>(S128+V120)*V119</f>
        <v>#REF!</v>
      </c>
      <c r="Y129" s="445" t="e">
        <f t="shared" si="2378"/>
        <v>#REF!</v>
      </c>
      <c r="Z129" s="417"/>
      <c r="AA129" s="235"/>
      <c r="AB129" s="451" t="e">
        <f>(Y128+AB120)*AB119</f>
        <v>#REF!</v>
      </c>
      <c r="AC129" s="235"/>
      <c r="AD129" s="235"/>
      <c r="AE129" s="445" t="e">
        <f t="shared" si="2379"/>
        <v>#REF!</v>
      </c>
      <c r="AF129" s="417"/>
      <c r="AG129" s="235"/>
      <c r="AH129" s="451" t="e">
        <f>(AE128+AH120)*AH119</f>
        <v>#REF!</v>
      </c>
      <c r="AK129" s="445" t="e">
        <f t="shared" si="2380"/>
        <v>#REF!</v>
      </c>
      <c r="AL129" s="417"/>
      <c r="AM129" s="235"/>
      <c r="AN129" s="451" t="e">
        <f>(AK128+AN120)*AN119</f>
        <v>#REF!</v>
      </c>
      <c r="AQ129" s="445" t="e">
        <f t="shared" si="2381"/>
        <v>#REF!</v>
      </c>
      <c r="AR129" s="417"/>
      <c r="AS129" s="235"/>
      <c r="AT129" s="451" t="e">
        <f>(AQ128+AT120)*AT119</f>
        <v>#REF!</v>
      </c>
      <c r="AW129" s="445" t="e">
        <f t="shared" si="2382"/>
        <v>#REF!</v>
      </c>
      <c r="AX129" s="417"/>
      <c r="AY129" s="235"/>
      <c r="AZ129" s="451" t="e">
        <f>(AW128+AZ120)*AZ119</f>
        <v>#REF!</v>
      </c>
      <c r="BA129" s="235"/>
      <c r="BB129" s="235"/>
      <c r="BC129" s="445" t="e">
        <f t="shared" si="2383"/>
        <v>#REF!</v>
      </c>
      <c r="BD129" s="417"/>
      <c r="BE129" s="235"/>
      <c r="BF129" s="451" t="e">
        <f>(BC128+BF120)*BF119</f>
        <v>#REF!</v>
      </c>
      <c r="BI129" s="445" t="e">
        <f t="shared" si="2384"/>
        <v>#REF!</v>
      </c>
      <c r="BJ129" s="417"/>
      <c r="BK129" s="235"/>
      <c r="BL129" s="451" t="e">
        <f>(BI128+BL120)*BL119</f>
        <v>#REF!</v>
      </c>
      <c r="BO129" s="445" t="e">
        <f t="shared" si="2385"/>
        <v>#REF!</v>
      </c>
      <c r="BP129" s="417"/>
      <c r="BQ129" s="235"/>
      <c r="BR129" s="451" t="e">
        <f>(BO128+BR120)*BR119</f>
        <v>#REF!</v>
      </c>
      <c r="BU129" s="445" t="e">
        <f t="shared" si="2386"/>
        <v>#REF!</v>
      </c>
      <c r="BV129" s="417"/>
      <c r="BW129" s="235"/>
      <c r="BX129" s="451" t="e">
        <f>(BU128+BX120)*BX119</f>
        <v>#REF!</v>
      </c>
      <c r="BZ129" s="433"/>
      <c r="CA129" s="445" t="e">
        <f t="shared" si="2387"/>
        <v>#REF!</v>
      </c>
      <c r="CB129" s="417"/>
      <c r="CC129" s="235"/>
      <c r="CD129" s="451" t="e">
        <f>(CA128+CD120)*CD119</f>
        <v>#REF!</v>
      </c>
      <c r="CG129" s="445" t="e">
        <f t="shared" si="2388"/>
        <v>#REF!</v>
      </c>
      <c r="CH129" s="417"/>
      <c r="CJ129" s="451" t="e">
        <f>(CG128+CJ120)*CJ119</f>
        <v>#REF!</v>
      </c>
      <c r="CL129" s="433"/>
    </row>
    <row r="130" ht="16.199999999999999" hidden="1">
      <c r="A130" s="410" t="e">
        <f>A107+A142</f>
        <v>#REF!</v>
      </c>
      <c r="B130" s="433"/>
      <c r="D130" s="451" t="e">
        <f>(A129+D120)*D119</f>
        <v>#REF!</v>
      </c>
      <c r="F130" s="417"/>
      <c r="G130" s="445" t="e">
        <f t="shared" si="2375"/>
        <v>#REF!</v>
      </c>
      <c r="I130" s="235"/>
      <c r="J130" s="451" t="e">
        <f>(G129+J120)*J119</f>
        <v>#REF!</v>
      </c>
      <c r="K130" s="235"/>
      <c r="L130" s="417"/>
      <c r="M130" s="445" t="e">
        <f t="shared" si="2376"/>
        <v>#REF!</v>
      </c>
      <c r="N130" s="417"/>
      <c r="O130" s="235"/>
      <c r="P130" s="451" t="e">
        <f>(M129+P120)*P119</f>
        <v>#REF!</v>
      </c>
      <c r="Q130" s="235"/>
      <c r="R130" s="417"/>
      <c r="S130" s="445" t="e">
        <f t="shared" si="2377"/>
        <v>#REF!</v>
      </c>
      <c r="T130" s="417"/>
      <c r="U130" s="235"/>
      <c r="V130" s="451" t="e">
        <f>(S129+V120)*V119</f>
        <v>#REF!</v>
      </c>
      <c r="X130" s="417"/>
      <c r="Y130" s="445" t="e">
        <f t="shared" si="2378"/>
        <v>#REF!</v>
      </c>
      <c r="Z130" s="417"/>
      <c r="AA130" s="235"/>
      <c r="AB130" s="451" t="e">
        <f>(Y129+AB120)*AB119</f>
        <v>#REF!</v>
      </c>
      <c r="AC130" s="235"/>
      <c r="AD130" s="417"/>
      <c r="AE130" s="445" t="e">
        <f t="shared" si="2379"/>
        <v>#REF!</v>
      </c>
      <c r="AF130" s="417"/>
      <c r="AG130" s="235"/>
      <c r="AH130" s="451" t="e">
        <f>(AE129+AH120)*AH119</f>
        <v>#REF!</v>
      </c>
      <c r="AJ130" s="417"/>
      <c r="AK130" s="445" t="e">
        <f t="shared" si="2380"/>
        <v>#REF!</v>
      </c>
      <c r="AL130" s="417"/>
      <c r="AM130" s="235"/>
      <c r="AN130" s="451" t="e">
        <f>(AK129+AN120)*AN119</f>
        <v>#REF!</v>
      </c>
      <c r="AP130" s="417"/>
      <c r="AQ130" s="445" t="e">
        <f t="shared" si="2381"/>
        <v>#REF!</v>
      </c>
      <c r="AR130" s="417"/>
      <c r="AS130" s="235"/>
      <c r="AT130" s="451" t="e">
        <f>(AQ129+AT120)*AT119</f>
        <v>#REF!</v>
      </c>
      <c r="AV130" s="417"/>
      <c r="AW130" s="445" t="e">
        <f t="shared" si="2382"/>
        <v>#REF!</v>
      </c>
      <c r="AX130" s="417"/>
      <c r="AY130" s="235"/>
      <c r="AZ130" s="451" t="e">
        <f>(AW129+AZ120)*AZ119</f>
        <v>#REF!</v>
      </c>
      <c r="BA130" s="235"/>
      <c r="BB130" s="417"/>
      <c r="BC130" s="445" t="e">
        <f t="shared" si="2383"/>
        <v>#REF!</v>
      </c>
      <c r="BD130" s="417"/>
      <c r="BE130" s="235"/>
      <c r="BF130" s="451" t="e">
        <f>(BC129+BF120)*BF119</f>
        <v>#REF!</v>
      </c>
      <c r="BH130" s="417"/>
      <c r="BI130" s="445" t="e">
        <f t="shared" si="2384"/>
        <v>#REF!</v>
      </c>
      <c r="BJ130" s="417"/>
      <c r="BK130" s="235"/>
      <c r="BL130" s="451" t="e">
        <f>(BI129+BL120)*BL119</f>
        <v>#REF!</v>
      </c>
      <c r="BN130" s="417"/>
      <c r="BO130" s="445" t="e">
        <f t="shared" si="2385"/>
        <v>#REF!</v>
      </c>
      <c r="BP130" s="417"/>
      <c r="BQ130" s="235"/>
      <c r="BR130" s="451" t="e">
        <f>(BO129+BR120)*BR119</f>
        <v>#REF!</v>
      </c>
      <c r="BT130" s="417"/>
      <c r="BU130" s="445" t="e">
        <f t="shared" si="2386"/>
        <v>#REF!</v>
      </c>
      <c r="BV130" s="417"/>
      <c r="BW130" s="235"/>
      <c r="BX130" s="451" t="e">
        <f>(BU129+BX120)*BX119</f>
        <v>#REF!</v>
      </c>
      <c r="BZ130" s="433"/>
      <c r="CA130" s="445" t="e">
        <f t="shared" si="2387"/>
        <v>#REF!</v>
      </c>
      <c r="CB130" s="417"/>
      <c r="CC130" s="235"/>
      <c r="CD130" s="451" t="e">
        <f>(CA129+CD120)*CD119</f>
        <v>#REF!</v>
      </c>
      <c r="CF130" s="417"/>
      <c r="CG130" s="445" t="e">
        <f t="shared" si="2388"/>
        <v>#REF!</v>
      </c>
      <c r="CH130" s="417"/>
      <c r="CJ130" s="451" t="e">
        <f>(CG129+CJ120)*CJ119</f>
        <v>#REF!</v>
      </c>
      <c r="CL130" s="433"/>
    </row>
    <row r="131" ht="16.199999999999999" hidden="1">
      <c r="A131" s="410" t="e">
        <f>A108+A141</f>
        <v>#REF!</v>
      </c>
      <c r="B131" s="433"/>
      <c r="D131" s="451" t="e">
        <f>(A130+D120)*D119</f>
        <v>#REF!</v>
      </c>
      <c r="F131" s="417"/>
      <c r="G131" s="445" t="e">
        <f t="shared" si="2375"/>
        <v>#REF!</v>
      </c>
      <c r="I131" s="235"/>
      <c r="J131" s="451" t="e">
        <f>(G130+J120)*J119</f>
        <v>#REF!</v>
      </c>
      <c r="K131" s="235"/>
      <c r="L131" s="417"/>
      <c r="M131" s="445" t="e">
        <f t="shared" si="2376"/>
        <v>#REF!</v>
      </c>
      <c r="N131" s="417"/>
      <c r="O131" s="235"/>
      <c r="P131" s="451" t="e">
        <f>(M130+P120)*P119</f>
        <v>#REF!</v>
      </c>
      <c r="Q131" s="235"/>
      <c r="R131" s="417"/>
      <c r="S131" s="445" t="e">
        <f t="shared" si="2377"/>
        <v>#REF!</v>
      </c>
      <c r="T131" s="433"/>
      <c r="U131" s="235"/>
      <c r="V131" s="451" t="e">
        <f>(S130+V120)*V119</f>
        <v>#REF!</v>
      </c>
      <c r="X131" s="417"/>
      <c r="Y131" s="445" t="e">
        <f t="shared" si="2378"/>
        <v>#REF!</v>
      </c>
      <c r="Z131" s="433"/>
      <c r="AA131" s="235"/>
      <c r="AB131" s="451" t="e">
        <f>(Y130+AB120)*AB119</f>
        <v>#REF!</v>
      </c>
      <c r="AC131" s="235"/>
      <c r="AD131" s="417"/>
      <c r="AE131" s="445" t="e">
        <f t="shared" si="2379"/>
        <v>#REF!</v>
      </c>
      <c r="AF131" s="433"/>
      <c r="AG131" s="235"/>
      <c r="AH131" s="451" t="e">
        <f>(AE130+AH120)*AH119</f>
        <v>#REF!</v>
      </c>
      <c r="AJ131" s="417"/>
      <c r="AK131" s="445" t="e">
        <f t="shared" si="2380"/>
        <v>#REF!</v>
      </c>
      <c r="AL131" s="433"/>
      <c r="AM131" s="235"/>
      <c r="AN131" s="451" t="e">
        <f>(AK130+AN120)*AN119</f>
        <v>#REF!</v>
      </c>
      <c r="AP131" s="417"/>
      <c r="AQ131" s="445" t="e">
        <f t="shared" si="2381"/>
        <v>#REF!</v>
      </c>
      <c r="AR131" s="433"/>
      <c r="AS131" s="235"/>
      <c r="AT131" s="451" t="e">
        <f>(AQ130+AT120)*AT119</f>
        <v>#REF!</v>
      </c>
      <c r="AV131" s="417"/>
      <c r="AW131" s="445" t="e">
        <f t="shared" si="2382"/>
        <v>#REF!</v>
      </c>
      <c r="AX131" s="433"/>
      <c r="AY131" s="235"/>
      <c r="AZ131" s="451" t="e">
        <f>(AW130+AZ120)*AZ119</f>
        <v>#REF!</v>
      </c>
      <c r="BA131" s="235"/>
      <c r="BB131" s="417"/>
      <c r="BC131" s="445" t="e">
        <f t="shared" si="2383"/>
        <v>#REF!</v>
      </c>
      <c r="BD131" s="433"/>
      <c r="BE131" s="235"/>
      <c r="BF131" s="451" t="e">
        <f>(BC130+BF120)*BF119</f>
        <v>#REF!</v>
      </c>
      <c r="BH131" s="417"/>
      <c r="BI131" s="445" t="e">
        <f t="shared" si="2384"/>
        <v>#REF!</v>
      </c>
      <c r="BJ131" s="433"/>
      <c r="BK131" s="235"/>
      <c r="BL131" s="451" t="e">
        <f>(BI130+BL120)*BL119</f>
        <v>#REF!</v>
      </c>
      <c r="BN131" s="417"/>
      <c r="BO131" s="445" t="e">
        <f t="shared" si="2385"/>
        <v>#REF!</v>
      </c>
      <c r="BP131" s="433"/>
      <c r="BQ131" s="235"/>
      <c r="BR131" s="451" t="e">
        <f>(BO130+BR120)*BR119</f>
        <v>#REF!</v>
      </c>
      <c r="BT131" s="417"/>
      <c r="BU131" s="445" t="e">
        <f t="shared" si="2386"/>
        <v>#REF!</v>
      </c>
      <c r="BV131" s="433"/>
      <c r="BW131" s="235"/>
      <c r="BX131" s="451" t="e">
        <f>(BU130+BX120)*BX119</f>
        <v>#REF!</v>
      </c>
      <c r="BZ131" s="433"/>
      <c r="CA131" s="445" t="e">
        <f t="shared" si="2387"/>
        <v>#REF!</v>
      </c>
      <c r="CB131" s="433"/>
      <c r="CC131" s="235"/>
      <c r="CD131" s="451" t="e">
        <f>(CA130+CD120)*CD119</f>
        <v>#REF!</v>
      </c>
      <c r="CF131" s="417"/>
      <c r="CG131" s="445" t="e">
        <f t="shared" si="2388"/>
        <v>#REF!</v>
      </c>
      <c r="CH131" s="433"/>
      <c r="CJ131" s="451" t="e">
        <f>(CG130+CJ120)*CJ119</f>
        <v>#REF!</v>
      </c>
      <c r="CL131" s="433"/>
    </row>
    <row r="132" ht="16.199999999999999" hidden="1">
      <c r="A132" s="410" t="e">
        <f>A109+A140</f>
        <v>#REF!</v>
      </c>
      <c r="B132" s="433"/>
      <c r="D132" s="451" t="e">
        <f>(A131+D120)*D119</f>
        <v>#REF!</v>
      </c>
      <c r="F132" s="417"/>
      <c r="G132" s="445" t="e">
        <f t="shared" si="2375"/>
        <v>#REF!</v>
      </c>
      <c r="I132" s="235"/>
      <c r="J132" s="451" t="e">
        <f>(G131+J120)*J119</f>
        <v>#REF!</v>
      </c>
      <c r="K132" s="235"/>
      <c r="L132" s="417"/>
      <c r="M132" s="445" t="e">
        <f t="shared" si="2376"/>
        <v>#REF!</v>
      </c>
      <c r="N132" s="417"/>
      <c r="O132" s="235"/>
      <c r="P132" s="451" t="e">
        <f>(M131+P120)*P119</f>
        <v>#REF!</v>
      </c>
      <c r="Q132" s="235"/>
      <c r="R132" s="417"/>
      <c r="S132" s="445" t="e">
        <f t="shared" si="2377"/>
        <v>#REF!</v>
      </c>
      <c r="T132" s="433"/>
      <c r="U132" s="235"/>
      <c r="V132" s="451" t="e">
        <f>(S131+V120)*V119</f>
        <v>#REF!</v>
      </c>
      <c r="X132" s="417"/>
      <c r="Y132" s="445" t="e">
        <f t="shared" si="2378"/>
        <v>#REF!</v>
      </c>
      <c r="Z132" s="433"/>
      <c r="AA132" s="235"/>
      <c r="AB132" s="451" t="e">
        <f>(Y131+AB120)*AB119</f>
        <v>#REF!</v>
      </c>
      <c r="AC132" s="235"/>
      <c r="AD132" s="417"/>
      <c r="AE132" s="445" t="e">
        <f t="shared" si="2379"/>
        <v>#REF!</v>
      </c>
      <c r="AF132" s="433"/>
      <c r="AG132" s="235"/>
      <c r="AH132" s="451" t="e">
        <f>(AE131+AH120)*AH119</f>
        <v>#REF!</v>
      </c>
      <c r="AJ132" s="417"/>
      <c r="AK132" s="445" t="e">
        <f t="shared" si="2380"/>
        <v>#REF!</v>
      </c>
      <c r="AL132" s="433"/>
      <c r="AM132" s="235"/>
      <c r="AN132" s="451" t="e">
        <f>(AK131+AN120)*AN119</f>
        <v>#REF!</v>
      </c>
      <c r="AP132" s="417"/>
      <c r="AQ132" s="445" t="e">
        <f t="shared" si="2381"/>
        <v>#REF!</v>
      </c>
      <c r="AR132" s="433"/>
      <c r="AS132" s="235"/>
      <c r="AT132" s="451" t="e">
        <f>(AQ131+AT120)*AT119</f>
        <v>#REF!</v>
      </c>
      <c r="AV132" s="417"/>
      <c r="AW132" s="445" t="e">
        <f t="shared" si="2382"/>
        <v>#REF!</v>
      </c>
      <c r="AX132" s="433"/>
      <c r="AY132" s="235"/>
      <c r="AZ132" s="451" t="e">
        <f>(AW131+AZ120)*AZ119</f>
        <v>#REF!</v>
      </c>
      <c r="BA132" s="235"/>
      <c r="BB132" s="417"/>
      <c r="BC132" s="445" t="e">
        <f t="shared" si="2383"/>
        <v>#REF!</v>
      </c>
      <c r="BD132" s="433"/>
      <c r="BE132" s="235"/>
      <c r="BF132" s="451" t="e">
        <f>(BC131+BF120)*BF119</f>
        <v>#REF!</v>
      </c>
      <c r="BH132" s="417"/>
      <c r="BI132" s="445" t="e">
        <f t="shared" si="2384"/>
        <v>#REF!</v>
      </c>
      <c r="BJ132" s="433"/>
      <c r="BK132" s="235"/>
      <c r="BL132" s="451" t="e">
        <f>(BI131+BL120)*BL119</f>
        <v>#REF!</v>
      </c>
      <c r="BN132" s="417"/>
      <c r="BO132" s="445" t="e">
        <f t="shared" si="2385"/>
        <v>#REF!</v>
      </c>
      <c r="BP132" s="433"/>
      <c r="BQ132" s="235"/>
      <c r="BR132" s="451" t="e">
        <f>(BO131+BR120)*BR119</f>
        <v>#REF!</v>
      </c>
      <c r="BT132" s="417"/>
      <c r="BU132" s="445" t="e">
        <f t="shared" si="2386"/>
        <v>#REF!</v>
      </c>
      <c r="BV132" s="433"/>
      <c r="BW132" s="235"/>
      <c r="BX132" s="451" t="e">
        <f>(BU131+BX120)*BX119</f>
        <v>#REF!</v>
      </c>
      <c r="BZ132" s="433"/>
      <c r="CA132" s="445" t="e">
        <f t="shared" si="2387"/>
        <v>#REF!</v>
      </c>
      <c r="CB132" s="433"/>
      <c r="CC132" s="235"/>
      <c r="CD132" s="451" t="e">
        <f>(CA131+CD120)*CD119</f>
        <v>#REF!</v>
      </c>
      <c r="CF132" s="417"/>
      <c r="CG132" s="445" t="e">
        <f t="shared" si="2388"/>
        <v>#REF!</v>
      </c>
      <c r="CH132" s="433"/>
      <c r="CJ132" s="451" t="e">
        <f>(CG131+CJ120)*CJ119</f>
        <v>#REF!</v>
      </c>
      <c r="CL132" s="433"/>
    </row>
    <row r="133" ht="16.199999999999999" hidden="1">
      <c r="A133" s="410" t="e">
        <f>A110+A139</f>
        <v>#REF!</v>
      </c>
      <c r="B133" s="433"/>
      <c r="D133" s="451" t="e">
        <f>(A132+D120)*D119</f>
        <v>#REF!</v>
      </c>
      <c r="F133" s="417"/>
      <c r="G133" s="445" t="e">
        <f t="shared" si="2375"/>
        <v>#REF!</v>
      </c>
      <c r="H133" s="417"/>
      <c r="I133" s="235"/>
      <c r="J133" s="451" t="e">
        <f>(G132+J120)*J119</f>
        <v>#REF!</v>
      </c>
      <c r="K133" s="235"/>
      <c r="L133" s="417"/>
      <c r="M133" s="445" t="e">
        <f t="shared" si="2376"/>
        <v>#REF!</v>
      </c>
      <c r="N133" s="417"/>
      <c r="O133" s="235"/>
      <c r="P133" s="451" t="e">
        <f>(M132+P120)*P119</f>
        <v>#REF!</v>
      </c>
      <c r="Q133" s="235"/>
      <c r="R133" s="417"/>
      <c r="S133" s="445" t="e">
        <f t="shared" si="2377"/>
        <v>#REF!</v>
      </c>
      <c r="T133" s="433"/>
      <c r="U133" s="235"/>
      <c r="V133" s="451" t="e">
        <f>(S132+V120)*V119</f>
        <v>#REF!</v>
      </c>
      <c r="X133" s="417"/>
      <c r="Y133" s="445" t="e">
        <f t="shared" si="2378"/>
        <v>#REF!</v>
      </c>
      <c r="Z133" s="433"/>
      <c r="AA133" s="235"/>
      <c r="AB133" s="451" t="e">
        <f>(Y132+AB120)*AB119</f>
        <v>#REF!</v>
      </c>
      <c r="AC133" s="235"/>
      <c r="AD133" s="417"/>
      <c r="AE133" s="445" t="e">
        <f t="shared" si="2379"/>
        <v>#REF!</v>
      </c>
      <c r="AF133" s="433"/>
      <c r="AG133" s="235"/>
      <c r="AH133" s="451" t="e">
        <f>(AE132+AH120)*AH119</f>
        <v>#REF!</v>
      </c>
      <c r="AJ133" s="417"/>
      <c r="AK133" s="445" t="e">
        <f t="shared" si="2380"/>
        <v>#REF!</v>
      </c>
      <c r="AL133" s="433"/>
      <c r="AM133" s="235"/>
      <c r="AN133" s="451" t="e">
        <f>(AK132+AN120)*AN119</f>
        <v>#REF!</v>
      </c>
      <c r="AP133" s="417"/>
      <c r="AQ133" s="445" t="e">
        <f t="shared" si="2381"/>
        <v>#REF!</v>
      </c>
      <c r="AR133" s="433"/>
      <c r="AS133" s="235"/>
      <c r="AT133" s="451" t="e">
        <f>(AQ132+AT120)*AT119</f>
        <v>#REF!</v>
      </c>
      <c r="AV133" s="417"/>
      <c r="AW133" s="445" t="e">
        <f t="shared" si="2382"/>
        <v>#REF!</v>
      </c>
      <c r="AX133" s="433"/>
      <c r="AY133" s="235"/>
      <c r="AZ133" s="451" t="e">
        <f>(AW132+AZ120)*AZ119</f>
        <v>#REF!</v>
      </c>
      <c r="BA133" s="235"/>
      <c r="BB133" s="417"/>
      <c r="BC133" s="445" t="e">
        <f t="shared" si="2383"/>
        <v>#REF!</v>
      </c>
      <c r="BD133" s="433"/>
      <c r="BE133" s="235"/>
      <c r="BF133" s="451" t="e">
        <f>(BC132+BF120)*BF119</f>
        <v>#REF!</v>
      </c>
      <c r="BH133" s="417"/>
      <c r="BI133" s="445" t="e">
        <f t="shared" si="2384"/>
        <v>#REF!</v>
      </c>
      <c r="BJ133" s="433"/>
      <c r="BK133" s="235"/>
      <c r="BL133" s="451" t="e">
        <f>(BI132+BL120)*BL119</f>
        <v>#REF!</v>
      </c>
      <c r="BN133" s="417"/>
      <c r="BO133" s="445" t="e">
        <f t="shared" si="2385"/>
        <v>#REF!</v>
      </c>
      <c r="BP133" s="433"/>
      <c r="BQ133" s="235"/>
      <c r="BR133" s="451" t="e">
        <f>(BO132+BR120)*BR119</f>
        <v>#REF!</v>
      </c>
      <c r="BT133" s="417"/>
      <c r="BU133" s="445" t="e">
        <f t="shared" si="2386"/>
        <v>#REF!</v>
      </c>
      <c r="BV133" s="433"/>
      <c r="BW133" s="235"/>
      <c r="BX133" s="451" t="e">
        <f>(BU132+BX120)*BX119</f>
        <v>#REF!</v>
      </c>
      <c r="BZ133" s="433"/>
      <c r="CA133" s="445" t="e">
        <f t="shared" si="2387"/>
        <v>#REF!</v>
      </c>
      <c r="CB133" s="433"/>
      <c r="CC133" s="235"/>
      <c r="CD133" s="451" t="e">
        <f>(CA132+CD120)*CD119</f>
        <v>#REF!</v>
      </c>
      <c r="CF133" s="417"/>
      <c r="CG133" s="445" t="e">
        <f t="shared" si="2388"/>
        <v>#REF!</v>
      </c>
      <c r="CH133" s="433"/>
      <c r="CJ133" s="451" t="e">
        <f>(CG132+CJ120)*CJ119</f>
        <v>#REF!</v>
      </c>
      <c r="CL133" s="433"/>
    </row>
    <row r="134" ht="16.199999999999999" hidden="1">
      <c r="A134" s="410" t="e">
        <f>A111+A138</f>
        <v>#REF!</v>
      </c>
      <c r="B134" s="433"/>
      <c r="D134" s="451" t="e">
        <f>(A133+D120)*D119</f>
        <v>#REF!</v>
      </c>
      <c r="F134" s="417"/>
      <c r="G134" s="445" t="e">
        <f t="shared" si="2375"/>
        <v>#REF!</v>
      </c>
      <c r="H134" s="417"/>
      <c r="I134" s="235"/>
      <c r="J134" s="451" t="e">
        <f>(G133+J120)*J119</f>
        <v>#REF!</v>
      </c>
      <c r="K134" s="235"/>
      <c r="L134" s="417"/>
      <c r="M134" s="445" t="e">
        <f t="shared" si="2376"/>
        <v>#REF!</v>
      </c>
      <c r="N134" s="417"/>
      <c r="O134" s="235"/>
      <c r="P134" s="451" t="e">
        <f>(M133+P120)*P119</f>
        <v>#REF!</v>
      </c>
      <c r="Q134" s="235"/>
      <c r="R134" s="417"/>
      <c r="S134" s="445" t="e">
        <f t="shared" si="2377"/>
        <v>#REF!</v>
      </c>
      <c r="T134" s="433"/>
      <c r="U134" s="235"/>
      <c r="V134" s="451" t="e">
        <f>(S133+V120)*V119</f>
        <v>#REF!</v>
      </c>
      <c r="X134" s="417"/>
      <c r="Y134" s="445" t="e">
        <f t="shared" si="2378"/>
        <v>#REF!</v>
      </c>
      <c r="Z134" s="433"/>
      <c r="AA134" s="235"/>
      <c r="AB134" s="451" t="e">
        <f>(Y133+AB120)*AB119</f>
        <v>#REF!</v>
      </c>
      <c r="AC134" s="235"/>
      <c r="AD134" s="417"/>
      <c r="AE134" s="445" t="e">
        <f t="shared" si="2379"/>
        <v>#REF!</v>
      </c>
      <c r="AF134" s="433"/>
      <c r="AG134" s="235"/>
      <c r="AH134" s="451" t="e">
        <f>(AE133+AH120)*AH119</f>
        <v>#REF!</v>
      </c>
      <c r="AJ134" s="417"/>
      <c r="AK134" s="445" t="e">
        <f t="shared" si="2380"/>
        <v>#REF!</v>
      </c>
      <c r="AL134" s="433"/>
      <c r="AM134" s="235"/>
      <c r="AN134" s="451" t="e">
        <f>(AK133+AN120)*AN119</f>
        <v>#REF!</v>
      </c>
      <c r="AP134" s="417"/>
      <c r="AQ134" s="445" t="e">
        <f t="shared" si="2381"/>
        <v>#REF!</v>
      </c>
      <c r="AR134" s="433"/>
      <c r="AS134" s="235"/>
      <c r="AT134" s="451" t="e">
        <f>(AQ133+AT120)*AT119</f>
        <v>#REF!</v>
      </c>
      <c r="AV134" s="417"/>
      <c r="AW134" s="445" t="e">
        <f t="shared" si="2382"/>
        <v>#REF!</v>
      </c>
      <c r="AX134" s="433"/>
      <c r="AY134" s="235"/>
      <c r="AZ134" s="451" t="e">
        <f>(AW133+AZ120)*AZ119</f>
        <v>#REF!</v>
      </c>
      <c r="BA134" s="235"/>
      <c r="BB134" s="417"/>
      <c r="BC134" s="445" t="e">
        <f t="shared" si="2383"/>
        <v>#REF!</v>
      </c>
      <c r="BD134" s="433"/>
      <c r="BE134" s="235"/>
      <c r="BF134" s="451" t="e">
        <f>(BC133+BF120)*BF119</f>
        <v>#REF!</v>
      </c>
      <c r="BH134" s="417"/>
      <c r="BI134" s="445" t="e">
        <f t="shared" si="2384"/>
        <v>#REF!</v>
      </c>
      <c r="BJ134" s="433"/>
      <c r="BK134" s="235"/>
      <c r="BL134" s="451" t="e">
        <f>(BI133+BL120)*BL119</f>
        <v>#REF!</v>
      </c>
      <c r="BN134" s="417"/>
      <c r="BO134" s="445" t="e">
        <f t="shared" si="2385"/>
        <v>#REF!</v>
      </c>
      <c r="BP134" s="433"/>
      <c r="BQ134" s="235"/>
      <c r="BR134" s="451" t="e">
        <f>(BO133+BR120)*BR119</f>
        <v>#REF!</v>
      </c>
      <c r="BT134" s="417"/>
      <c r="BU134" s="445" t="e">
        <f t="shared" si="2386"/>
        <v>#REF!</v>
      </c>
      <c r="BV134" s="433"/>
      <c r="BW134" s="235"/>
      <c r="BX134" s="451" t="e">
        <f>(BU133+BX120)*BX119</f>
        <v>#REF!</v>
      </c>
      <c r="BZ134" s="433"/>
      <c r="CA134" s="445" t="e">
        <f t="shared" si="2387"/>
        <v>#REF!</v>
      </c>
      <c r="CB134" s="433"/>
      <c r="CC134" s="235"/>
      <c r="CD134" s="451" t="e">
        <f>(CA133+CD120)*CD119</f>
        <v>#REF!</v>
      </c>
      <c r="CF134" s="417"/>
      <c r="CG134" s="445" t="e">
        <f t="shared" si="2388"/>
        <v>#REF!</v>
      </c>
      <c r="CH134" s="433"/>
      <c r="CJ134" s="451" t="e">
        <f>(CG133+CJ120)*CJ119</f>
        <v>#REF!</v>
      </c>
      <c r="CL134" s="433"/>
    </row>
    <row r="135" ht="16.199999999999999" hidden="1">
      <c r="A135" s="410" t="e">
        <f>A112+A137</f>
        <v>#REF!</v>
      </c>
      <c r="B135" s="433"/>
      <c r="D135" s="451" t="e">
        <f>(A134+D120)*D119</f>
        <v>#REF!</v>
      </c>
      <c r="F135" s="417"/>
      <c r="G135" s="445" t="e">
        <f t="shared" si="2375"/>
        <v>#REF!</v>
      </c>
      <c r="H135" s="417"/>
      <c r="I135" s="235"/>
      <c r="J135" s="451" t="e">
        <f>(G134+J120)*J119</f>
        <v>#REF!</v>
      </c>
      <c r="K135" s="235"/>
      <c r="L135" s="417"/>
      <c r="M135" s="445" t="e">
        <f t="shared" si="2376"/>
        <v>#REF!</v>
      </c>
      <c r="N135" s="417"/>
      <c r="O135" s="235"/>
      <c r="P135" s="452" t="e">
        <f>(M134+P120)*P119</f>
        <v>#REF!</v>
      </c>
      <c r="Q135" s="235"/>
      <c r="R135" s="417"/>
      <c r="S135" s="445" t="e">
        <f t="shared" si="2377"/>
        <v>#REF!</v>
      </c>
      <c r="T135" s="433"/>
      <c r="U135" s="235"/>
      <c r="V135" s="452" t="e">
        <f>(S134+V120)*V119</f>
        <v>#REF!</v>
      </c>
      <c r="X135" s="417"/>
      <c r="Y135" s="445" t="e">
        <f t="shared" si="2378"/>
        <v>#REF!</v>
      </c>
      <c r="Z135" s="433"/>
      <c r="AA135" s="235"/>
      <c r="AB135" s="452" t="e">
        <f>(Y134+AB120)*AB119</f>
        <v>#REF!</v>
      </c>
      <c r="AC135" s="235"/>
      <c r="AD135" s="417"/>
      <c r="AE135" s="445" t="e">
        <f t="shared" si="2379"/>
        <v>#REF!</v>
      </c>
      <c r="AF135" s="433"/>
      <c r="AG135" s="235"/>
      <c r="AH135" s="452" t="e">
        <f>(AE134+AH120)*AH119</f>
        <v>#REF!</v>
      </c>
      <c r="AJ135" s="417"/>
      <c r="AK135" s="445" t="e">
        <f t="shared" si="2380"/>
        <v>#REF!</v>
      </c>
      <c r="AL135" s="433"/>
      <c r="AM135" s="235"/>
      <c r="AN135" s="452" t="e">
        <f>(AK134+AN120)*AN119</f>
        <v>#REF!</v>
      </c>
      <c r="AP135" s="417"/>
      <c r="AQ135" s="445" t="e">
        <f t="shared" si="2381"/>
        <v>#REF!</v>
      </c>
      <c r="AR135" s="433"/>
      <c r="AS135" s="235"/>
      <c r="AT135" s="452" t="e">
        <f>(AQ134+AT120)*AT119</f>
        <v>#REF!</v>
      </c>
      <c r="AV135" s="417"/>
      <c r="AW135" s="445" t="e">
        <f t="shared" si="2382"/>
        <v>#REF!</v>
      </c>
      <c r="AX135" s="433"/>
      <c r="AY135" s="235"/>
      <c r="AZ135" s="452" t="e">
        <f>(AW134+AZ120)*AZ119</f>
        <v>#REF!</v>
      </c>
      <c r="BA135" s="235"/>
      <c r="BB135" s="417"/>
      <c r="BC135" s="445" t="e">
        <f t="shared" si="2383"/>
        <v>#REF!</v>
      </c>
      <c r="BD135" s="433"/>
      <c r="BE135" s="235"/>
      <c r="BF135" s="452" t="e">
        <f>(BC134+BF120)*BF119</f>
        <v>#REF!</v>
      </c>
      <c r="BH135" s="417"/>
      <c r="BI135" s="445" t="e">
        <f t="shared" si="2384"/>
        <v>#REF!</v>
      </c>
      <c r="BJ135" s="433"/>
      <c r="BK135" s="235"/>
      <c r="BL135" s="452" t="e">
        <f>(BI134+BL120)*BL119</f>
        <v>#REF!</v>
      </c>
      <c r="BN135" s="417"/>
      <c r="BO135" s="445" t="e">
        <f t="shared" si="2385"/>
        <v>#REF!</v>
      </c>
      <c r="BP135" s="433"/>
      <c r="BQ135" s="235"/>
      <c r="BR135" s="452" t="e">
        <f>(BO134+BR120)*BR119</f>
        <v>#REF!</v>
      </c>
      <c r="BT135" s="417"/>
      <c r="BU135" s="445" t="e">
        <f t="shared" si="2386"/>
        <v>#REF!</v>
      </c>
      <c r="BV135" s="433"/>
      <c r="BW135" s="235"/>
      <c r="BX135" s="452" t="e">
        <f>(BU134+BX120)*BX119</f>
        <v>#REF!</v>
      </c>
      <c r="BZ135" s="433"/>
      <c r="CA135" s="445" t="e">
        <f t="shared" si="2387"/>
        <v>#REF!</v>
      </c>
      <c r="CB135" s="433"/>
      <c r="CC135" s="235"/>
      <c r="CD135" s="452" t="e">
        <f>(CA134+CD120)*CD119</f>
        <v>#REF!</v>
      </c>
      <c r="CF135" s="417"/>
      <c r="CG135" s="445" t="e">
        <f t="shared" si="2388"/>
        <v>#REF!</v>
      </c>
      <c r="CH135" s="433"/>
      <c r="CJ135" s="452" t="e">
        <f>(CG134+CJ120)*CJ119</f>
        <v>#REF!</v>
      </c>
      <c r="CL135" s="433"/>
    </row>
    <row r="136" ht="16.199999999999999"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t="16.199999999999999" hidden="1">
      <c r="A137" s="410" t="e">
        <f t="shared" ref="A137:A186" si="2389">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t="16.199999999999999" hidden="1">
      <c r="A138" s="410" t="e">
        <f t="shared" si="2389"/>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t="16.199999999999999" hidden="1">
      <c r="A139" s="410" t="e">
        <f t="shared" si="2389"/>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t="16.199999999999999" hidden="1">
      <c r="A140" s="410" t="e">
        <f t="shared" si="2389"/>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t="16.199999999999999" hidden="1">
      <c r="A141" s="410" t="e">
        <f t="shared" si="2389"/>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t="16.199999999999999" hidden="1">
      <c r="A142" s="410" t="e">
        <f t="shared" si="2389"/>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t="16.199999999999999" hidden="1">
      <c r="A143" s="410" t="e">
        <f t="shared" si="2389"/>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t="16.199999999999999" hidden="1">
      <c r="A144" s="410" t="e">
        <f t="shared" si="2389"/>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t="16.199999999999999" hidden="1">
      <c r="A145" s="410" t="e">
        <f t="shared" si="2389"/>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t="16.199999999999999" hidden="1">
      <c r="A146" s="445" t="e">
        <f t="shared" si="2389"/>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t="16.199999999999999" hidden="1">
      <c r="A147" s="445" t="e">
        <f t="shared" si="2389"/>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t="16.199999999999999" hidden="1">
      <c r="A148" s="445" t="e">
        <f t="shared" si="2389"/>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t="16.199999999999999" hidden="1">
      <c r="A149" s="445" t="e">
        <f t="shared" si="2389"/>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t="16.199999999999999" hidden="1">
      <c r="A150" s="445" t="e">
        <f t="shared" si="2389"/>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t="16.199999999999999" hidden="1">
      <c r="A151" s="445" t="e">
        <f t="shared" si="2389"/>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hidden="1">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800000000000001" hidden="1">
      <c r="A153" s="445"/>
      <c r="B153" s="411"/>
      <c r="C153" s="412">
        <v>0</v>
      </c>
      <c r="D153" s="413">
        <f>IF(D118=0,0,IF(C153=3,0,IF(E81=3,0,IF(E81=2,-0.5,IF(E81=1,0,(D118/(D118+A155+G155+D192))*(-0.5))))))</f>
        <v>0</v>
      </c>
      <c r="E153" s="414">
        <f>D153+C154+D155+E154</f>
        <v>0</v>
      </c>
      <c r="F153" s="459"/>
      <c r="G153" s="415">
        <f>G352</f>
        <v>0</v>
      </c>
      <c r="H153" s="459"/>
      <c r="I153" s="412">
        <v>0</v>
      </c>
      <c r="J153" s="413">
        <f>IF(J118=0,0,IF(I153=3,0,IF(K81=3,0,IF(K81=2,-0.5,IF(K81=1,0,(J118/(J118+G155+M155+J192))*(-0.5))))))</f>
        <v>0</v>
      </c>
      <c r="K153" s="414">
        <f>J153+I154+J155+K154</f>
        <v>0</v>
      </c>
      <c r="L153" s="459">
        <f>L356</f>
        <v>0</v>
      </c>
      <c r="M153" s="415">
        <f>IF(L153=3,0,IF(N153=3,0,M352))</f>
        <v>0</v>
      </c>
      <c r="N153" s="459">
        <f>N356</f>
        <v>0</v>
      </c>
      <c r="O153" s="412">
        <v>0</v>
      </c>
      <c r="P153" s="413">
        <f>IF(P118=0,0,IF(O153=3,0,IF(Q81=3,0,IF(Q81=2,-0.5,IF(Q81=1,0,(P118/(P118+M155+S155+P192))*(-0.5))))))</f>
        <v>0</v>
      </c>
      <c r="Q153" s="414">
        <f>P153+O154+P155+Q154</f>
        <v>0</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ht="16.199999999999999" hidden="1">
      <c r="B154" s="417">
        <f>B354</f>
        <v>0</v>
      </c>
      <c r="C154" s="418"/>
      <c r="D154" s="417">
        <f>B154+D152+F154+D188+B155+F155</f>
        <v>0</v>
      </c>
      <c r="E154" s="419">
        <f>IF(G155=0,0,IF(F153=3,0,IF(H153=3,0,IF(H153=2,-0.5,IF(H153=1,0,(G155/(G155+D192+A155+D118))*(-0.5))))))</f>
        <v>0</v>
      </c>
      <c r="F154" s="420"/>
      <c r="G154" s="417">
        <f>40*10*10*10/12</f>
        <v>3333.3333333333335</v>
      </c>
      <c r="H154" s="421">
        <f>G352*H353</f>
        <v>0</v>
      </c>
      <c r="I154" s="418">
        <f>IF(G155=0,0,IF(H153=3,0,IF(F153=3,0,IF(F153=2,-0.5,IF(F153=1,0,(G155/(G155+J118+M155+J192))*(-0.5))))))</f>
        <v>0</v>
      </c>
      <c r="J154" s="417">
        <f>H154+J152+L154+J188+H155+L155</f>
        <v>0</v>
      </c>
      <c r="K154" s="419">
        <f>IF(M155=0,0,IF(L153=3,0,IF(N153=3,0,IF(N153=2,-0.5,IF(N153=1,0,(M155/(M155+J192+G155+J118))*(-0.5))))))</f>
        <v>0</v>
      </c>
      <c r="L154" s="420"/>
      <c r="M154" s="417">
        <f>M349</f>
        <v>1</v>
      </c>
      <c r="N154" s="421"/>
      <c r="O154" s="418">
        <f>IF(M155=0,0,IF(N153=3,0,IF(L153=3,0,IF(L153=2,-0.5,IF(L153=1,0,(M155/(M155+P118+S155+P192))*(-0.5))))))</f>
        <v>0</v>
      </c>
      <c r="P154" s="417">
        <f>N154+P152+R154+P188+N155+R155</f>
        <v>0</v>
      </c>
      <c r="Q154" s="419">
        <f>IF(S155=0,0,IF(R153=3,0,IF(T153=3,0,IF(T153=2,-0.5,IF(T153=1,0,(S155/(S155+P192+M155+P118))*(-0.5))))))</f>
        <v>0</v>
      </c>
      <c r="R154" s="420"/>
      <c r="S154" s="417">
        <f>S349</f>
        <v>1</v>
      </c>
      <c r="T154" s="421"/>
      <c r="U154" s="418">
        <f>IF(S155=0,0,IF(T153=3,0,IF(R153=3,0,IF(R153=2,-0.5,IF(R153=1,0,(S155/(S155+V118+Y155+V192))*(-0.5))))))</f>
        <v>0</v>
      </c>
      <c r="V154" s="417">
        <f>T154+V152+X154+V188+T155+X155</f>
        <v>0</v>
      </c>
      <c r="W154" s="419">
        <f>IF(Y155=0,0,IF(X153=3,0,IF(Z153=3,0,IF(Z153=2,-0.5,IF(Z153=1,0,(Y155/(Y155+V192+S155+V118))*(-0.5))))))</f>
        <v>0</v>
      </c>
      <c r="X154" s="420"/>
      <c r="Y154" s="417">
        <f>Y349</f>
        <v>1</v>
      </c>
      <c r="Z154" s="421"/>
      <c r="AA154" s="418">
        <f>IF(Y155=0,0,IF(Z153=3,0,IF(X153=3,0,IF(X153=2,-0.5,IF(X153=1,0,(Y155/(Y155+AB118+AE155+AB192))*(-0.5))))))</f>
        <v>0</v>
      </c>
      <c r="AB154" s="417">
        <f>Z154+AB152+AD154+AB188+Z155+AD155</f>
        <v>0</v>
      </c>
      <c r="AC154" s="419">
        <f>IF(AE155=0,0,IF(AD153=3,0,IF(AF153=3,0,IF(AF153=2,-0.5,IF(AF153=1,0,(AE155/(AE155+AB192+Y155+AB118))*(-0.5))))))</f>
        <v>0</v>
      </c>
      <c r="AD154" s="420"/>
      <c r="AE154" s="417">
        <f>AE349</f>
        <v>1</v>
      </c>
      <c r="AF154" s="421"/>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1</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1</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1</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1</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1</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1</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1</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1</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1</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hidden="1">
      <c r="A155" s="445"/>
      <c r="B155" s="423"/>
      <c r="C155" s="424" t="s">
        <v>812</v>
      </c>
      <c r="D155" s="485">
        <f>IF(D192=0,0,IF(E155=3,0,IF(C227=3,0,IF(C227=2,-0.5,IF(C227=1,0,(D192/(D192+G155+A155+D118))*(-0.5))))))</f>
        <v>0</v>
      </c>
      <c r="E155" s="428">
        <v>0</v>
      </c>
      <c r="F155" s="426">
        <f>-1*IF(H153=3,0,IF(F153=3,(G352*G352*G353/2)+(G354*F355),0))</f>
        <v>0</v>
      </c>
      <c r="G155" s="423">
        <f>IF(G153=0,0,IF(H153=2,3*G350*G154/(G153),4*G350*G154/(G153)))</f>
        <v>0</v>
      </c>
      <c r="H155" s="427">
        <f>IF(F153=3,0,IF(H153=3,(G352*G352*G353/2)+(G354*H355),0))</f>
        <v>0</v>
      </c>
      <c r="I155" s="424" t="s">
        <v>813</v>
      </c>
      <c r="J155" s="485">
        <f>IF(J192=0,0,IF(K155=3,0,IF(I227=3,0,IF(I227=2,-0.5,IF(I227=1,0,(J192/(J192+M155+G155+J118))*(-0.5))))))</f>
        <v>0</v>
      </c>
      <c r="K155" s="428">
        <v>0</v>
      </c>
      <c r="L155" s="426">
        <f>-1*IF(N153=3,0,IF(L153=3,(M352*M352*M353/2)+(M354*L355),0))</f>
        <v>0</v>
      </c>
      <c r="M155" s="423">
        <f>IF(M153=0,0,IF(N153=2,3*M350*M154/(M153),4*M350*M154/(M153)))</f>
        <v>0</v>
      </c>
      <c r="N155" s="427">
        <f>IF(L153=3,0,IF(N153=3,(M352*M352*M353/2)+(M354*N355),0))</f>
        <v>0</v>
      </c>
      <c r="O155" s="424" t="s">
        <v>814</v>
      </c>
      <c r="P155" s="485">
        <f>IF(P192=0,0,IF(Q155=3,0,IF(O227=3,0,IF(O227=2,-0.5,IF(O227=1,0,(P192/(P192+S155+M155+P118))*(-0.5))))))</f>
        <v>0</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hidden="1">
      <c r="A156" s="486"/>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ht="16.199999999999999" hidden="1">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ht="16.199999999999999" hidden="1">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ht="16.199999999999999" hidden="1">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ht="16.199999999999999" hidden="1">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ht="16.199999999999999" hidden="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ht="16.199999999999999" hidden="1">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ht="16.199999999999999" hidden="1">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ht="16.199999999999999" hidden="1">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ht="16.199999999999999" hidden="1">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ht="16.199999999999999" hidden="1">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ht="16.199999999999999" hidden="1">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ht="16.199999999999999" hidden="1">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ht="16.199999999999999" hidden="1">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hidden="1">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hidden="1">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ht="16.199999999999999" hidden="1">
      <c r="A172" s="445" t="e">
        <f t="shared" si="2389"/>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ht="16.199999999999999" hidden="1">
      <c r="A173" s="445" t="e">
        <f t="shared" si="2389"/>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ht="16.199999999999999" hidden="1">
      <c r="A174" s="445" t="e">
        <f t="shared" si="2389"/>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ht="16.199999999999999" hidden="1">
      <c r="A175" s="445" t="e">
        <f t="shared" si="2389"/>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ht="16.199999999999999" hidden="1">
      <c r="A176" s="445" t="e">
        <f t="shared" si="2389"/>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ht="16.199999999999999" hidden="1">
      <c r="A177" s="445" t="e">
        <f t="shared" si="2389"/>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ht="16.199999999999999" hidden="1">
      <c r="A178" s="445" t="e">
        <f t="shared" si="2389"/>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ht="16.199999999999999" hidden="1">
      <c r="A179" s="445" t="e">
        <f t="shared" si="2389"/>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ht="16.199999999999999" hidden="1">
      <c r="A180" s="445" t="e">
        <f t="shared" si="2389"/>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ht="16.199999999999999" hidden="1">
      <c r="A181" s="445" t="e">
        <f t="shared" si="2389"/>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ht="16.199999999999999" hidden="1">
      <c r="A182" s="445" t="e">
        <f t="shared" si="2389"/>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ht="16.199999999999999" hidden="1">
      <c r="A183" s="445" t="e">
        <f t="shared" si="2389"/>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ht="16.199999999999999" hidden="1">
      <c r="A184" s="445" t="e">
        <f t="shared" si="2389"/>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ht="16.199999999999999" hidden="1">
      <c r="A185" s="445" t="e">
        <f t="shared" si="2389"/>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hidden="1">
      <c r="A186" s="445" t="e">
        <f t="shared" si="2389"/>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hidden="1">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ht="16.199999999999999" hidden="1">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ht="16.199999999999999" hidden="1">
      <c r="A189" s="445">
        <f>G155+M155+S155+Y155+AE155+AK155</f>
        <v>0</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ht="16.199999999999999" hidden="1">
      <c r="A190" s="445" t="s">
        <v>800</v>
      </c>
      <c r="B190" s="433"/>
      <c r="C190" s="417"/>
      <c r="D190" s="451">
        <f t="shared" ref="D190:D191" si="2390">D360</f>
        <v>0</v>
      </c>
      <c r="E190" s="235" t="s">
        <v>415</v>
      </c>
      <c r="I190" s="235"/>
      <c r="J190" s="451">
        <f t="shared" ref="J190:J191" si="2391">J360</f>
        <v>0</v>
      </c>
      <c r="K190" s="235"/>
      <c r="L190" s="235"/>
      <c r="M190" s="235"/>
      <c r="N190" s="235"/>
      <c r="O190" s="235"/>
      <c r="P190" s="451">
        <f t="shared" ref="P190:P191" si="2392">P360</f>
        <v>0</v>
      </c>
      <c r="Q190" s="235"/>
      <c r="R190" s="235"/>
      <c r="S190" s="235"/>
      <c r="T190" s="235"/>
      <c r="U190" s="235"/>
      <c r="V190" s="451">
        <f t="shared" ref="V190:V191" si="2393">V360</f>
        <v>0</v>
      </c>
      <c r="AA190" s="235"/>
      <c r="AB190" s="451">
        <f t="shared" ref="AB190:AB191" si="2394">AB360</f>
        <v>0</v>
      </c>
      <c r="AC190" s="235"/>
      <c r="AD190" s="235"/>
      <c r="AE190" s="235"/>
      <c r="AF190" s="235"/>
      <c r="AG190" s="235"/>
      <c r="AH190" s="451">
        <f t="shared" ref="AH190:AH191" si="2395">AH360</f>
        <v>0</v>
      </c>
      <c r="AM190" s="235"/>
      <c r="AN190" s="451">
        <f t="shared" ref="AN190:AN191" si="2396">AN360</f>
        <v>0</v>
      </c>
      <c r="AS190" s="235"/>
      <c r="AT190" s="451">
        <f t="shared" ref="AT190:AT191" si="2397">AT360</f>
        <v>0</v>
      </c>
      <c r="AY190" s="235"/>
      <c r="AZ190" s="451">
        <f t="shared" ref="AZ190:AZ191" si="2398">AZ360</f>
        <v>0</v>
      </c>
      <c r="BA190" s="235"/>
      <c r="BB190" s="235"/>
      <c r="BC190" s="235"/>
      <c r="BD190" s="235"/>
      <c r="BE190" s="235"/>
      <c r="BF190" s="451">
        <f t="shared" ref="BF190:BF191" si="2399">BF360</f>
        <v>0</v>
      </c>
      <c r="BK190" s="235"/>
      <c r="BL190" s="451">
        <f t="shared" ref="BL190:BL191" si="2400">BL360</f>
        <v>0</v>
      </c>
      <c r="BQ190" s="235"/>
      <c r="BR190" s="451">
        <f t="shared" ref="BR190:BR191" si="2401">BR360</f>
        <v>0</v>
      </c>
      <c r="BW190" s="235"/>
      <c r="BX190" s="451">
        <f t="shared" ref="BX190:BX191" si="2402">BX360</f>
        <v>0</v>
      </c>
      <c r="BZ190" s="433"/>
      <c r="CC190" s="235"/>
      <c r="CD190" s="451">
        <f t="shared" ref="CD190:CD191" si="2403">CD360</f>
        <v>0</v>
      </c>
      <c r="CJ190" s="451">
        <f t="shared" ref="CJ190:CJ191" si="2404">CJ360</f>
        <v>0</v>
      </c>
      <c r="CL190" s="433"/>
    </row>
    <row r="191" ht="16.199999999999999" hidden="1">
      <c r="A191" s="445">
        <f>SUM(D192:CY192)</f>
        <v>0</v>
      </c>
      <c r="B191" s="433"/>
      <c r="C191" s="417"/>
      <c r="D191" s="451">
        <f t="shared" si="2390"/>
        <v>2</v>
      </c>
      <c r="E191" s="235" t="s">
        <v>801</v>
      </c>
      <c r="G191" s="445">
        <f>A191</f>
        <v>0</v>
      </c>
      <c r="I191" s="235"/>
      <c r="J191" s="451">
        <f t="shared" si="2391"/>
        <v>2</v>
      </c>
      <c r="K191" s="235"/>
      <c r="L191" s="235"/>
      <c r="M191" s="445">
        <f>G191</f>
        <v>0</v>
      </c>
      <c r="N191" s="235"/>
      <c r="O191" s="235"/>
      <c r="P191" s="451">
        <f t="shared" si="2392"/>
        <v>2</v>
      </c>
      <c r="Q191" s="235"/>
      <c r="R191" s="235"/>
      <c r="S191" s="445">
        <f>M191</f>
        <v>0</v>
      </c>
      <c r="T191" s="235"/>
      <c r="U191" s="235"/>
      <c r="V191" s="451">
        <f t="shared" si="2393"/>
        <v>2</v>
      </c>
      <c r="Y191" s="445">
        <f>S191</f>
        <v>0</v>
      </c>
      <c r="AA191" s="235"/>
      <c r="AB191" s="451">
        <f t="shared" si="2394"/>
        <v>2</v>
      </c>
      <c r="AC191" s="235"/>
      <c r="AD191" s="235"/>
      <c r="AE191" s="445">
        <f>Y191</f>
        <v>0</v>
      </c>
      <c r="AF191" s="235"/>
      <c r="AG191" s="235"/>
      <c r="AH191" s="451">
        <f t="shared" si="2395"/>
        <v>2</v>
      </c>
      <c r="AK191" s="445">
        <f>AE191</f>
        <v>0</v>
      </c>
      <c r="AM191" s="235"/>
      <c r="AN191" s="451">
        <f t="shared" si="2396"/>
        <v>2</v>
      </c>
      <c r="AQ191" s="445">
        <f>AK191</f>
        <v>0</v>
      </c>
      <c r="AS191" s="235"/>
      <c r="AT191" s="451">
        <f t="shared" si="2397"/>
        <v>2</v>
      </c>
      <c r="AW191" s="445">
        <f>AQ191</f>
        <v>0</v>
      </c>
      <c r="AY191" s="235"/>
      <c r="AZ191" s="451">
        <f t="shared" si="2398"/>
        <v>2</v>
      </c>
      <c r="BA191" s="235"/>
      <c r="BB191" s="235"/>
      <c r="BC191" s="445">
        <f>AW191</f>
        <v>0</v>
      </c>
      <c r="BD191" s="235"/>
      <c r="BE191" s="235"/>
      <c r="BF191" s="451">
        <f t="shared" si="2399"/>
        <v>2</v>
      </c>
      <c r="BI191" s="445">
        <f>BC191</f>
        <v>0</v>
      </c>
      <c r="BK191" s="235"/>
      <c r="BL191" s="451">
        <f t="shared" si="2400"/>
        <v>68</v>
      </c>
      <c r="BO191" s="445">
        <f>BI191</f>
        <v>0</v>
      </c>
      <c r="BQ191" s="235"/>
      <c r="BR191" s="451">
        <f t="shared" si="2401"/>
        <v>68</v>
      </c>
      <c r="BU191" s="445">
        <f>BO191</f>
        <v>0</v>
      </c>
      <c r="BW191" s="235"/>
      <c r="BX191" s="451">
        <f t="shared" si="2402"/>
        <v>68</v>
      </c>
      <c r="BZ191" s="433"/>
      <c r="CA191" s="445">
        <f>BU191</f>
        <v>0</v>
      </c>
      <c r="CC191" s="235"/>
      <c r="CD191" s="451">
        <f t="shared" si="2403"/>
        <v>68</v>
      </c>
      <c r="CG191" s="445">
        <f>CA191</f>
        <v>0</v>
      </c>
      <c r="CJ191" s="451">
        <f t="shared" si="2404"/>
        <v>68</v>
      </c>
      <c r="CL191" s="433"/>
    </row>
    <row r="192" ht="16.199999999999999" hidden="1">
      <c r="A192" s="235" t="s">
        <v>802</v>
      </c>
      <c r="B192" s="433"/>
      <c r="C192" s="417"/>
      <c r="D192" s="451">
        <f>IF(D190=0,0,4*D362*D191/(D190))</f>
        <v>0</v>
      </c>
      <c r="E192" s="235" t="s">
        <v>803</v>
      </c>
      <c r="I192" s="235"/>
      <c r="J192" s="451">
        <f>IF(J190=0,0,4*J362*J191/(J190))</f>
        <v>0</v>
      </c>
      <c r="K192" s="235"/>
      <c r="L192" s="235"/>
      <c r="M192" s="235"/>
      <c r="N192" s="235"/>
      <c r="O192" s="235"/>
      <c r="P192" s="451">
        <f>IF(P190=0,0,4*P362*P191/(P190))</f>
        <v>0</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ht="16.199999999999999" hidden="1">
      <c r="A193" s="493">
        <f>IF(A189=0,0,IF(A191=0,0,A389/(D190*100*((D190*100/(A191*12))+(((D190*100)+(D264*100))/((48*A263)+(4*A265)))+(((D190*100)+(D116))/(48*A189))))))</f>
        <v>0</v>
      </c>
      <c r="B193" s="433"/>
      <c r="C193" s="417"/>
      <c r="D193" s="451">
        <f>IF(D192=0,0,(D192/A191)*(-1.5))</f>
        <v>0</v>
      </c>
      <c r="E193" s="235" t="s">
        <v>804</v>
      </c>
      <c r="I193" s="235"/>
      <c r="J193" s="451">
        <f>IF(J192=0,0,(J192/G191)*(-1.5))</f>
        <v>0</v>
      </c>
      <c r="K193" s="235"/>
      <c r="L193" s="235"/>
      <c r="M193" s="235"/>
      <c r="N193" s="235"/>
      <c r="O193" s="235"/>
      <c r="P193" s="451">
        <f>IF(P192=0,0,(P192/M191)*(-1.5))</f>
        <v>0</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ht="16.199999999999999" hidden="1">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ht="16.199999999999999" hidden="1">
      <c r="A195" s="445" t="e">
        <f>A225+A172</f>
        <v>#REF!</v>
      </c>
      <c r="B195" s="433"/>
      <c r="C195" s="417"/>
      <c r="D195" s="451">
        <f>IF(D194=0,0,D194*D193)</f>
        <v>0</v>
      </c>
      <c r="E195" s="235" t="s">
        <v>806</v>
      </c>
      <c r="G195" s="445" t="e">
        <f t="shared" ref="G195:G209" si="2405">A195</f>
        <v>#REF!</v>
      </c>
      <c r="H195" s="433"/>
      <c r="I195" s="235"/>
      <c r="J195" s="451">
        <f>IF(J194=0,0,J194*J193)</f>
        <v>0</v>
      </c>
      <c r="K195" s="235"/>
      <c r="L195" s="235"/>
      <c r="M195" s="445" t="e">
        <f t="shared" ref="M195:M209" si="2406">G195</f>
        <v>#REF!</v>
      </c>
      <c r="N195" s="433"/>
      <c r="O195" s="235"/>
      <c r="P195" s="451">
        <f>IF(P194=0,0,P194*P193)</f>
        <v>0</v>
      </c>
      <c r="Q195" s="235"/>
      <c r="R195" s="235"/>
      <c r="S195" s="445" t="e">
        <f t="shared" ref="S195:S209" si="2407">M195</f>
        <v>#REF!</v>
      </c>
      <c r="T195" s="433"/>
      <c r="U195" s="235"/>
      <c r="V195" s="451">
        <f>IF(V194=0,0,V194*V193)</f>
        <v>0</v>
      </c>
      <c r="Y195" s="445" t="e">
        <f t="shared" ref="Y195:Y209" si="2408">S195</f>
        <v>#REF!</v>
      </c>
      <c r="Z195" s="433"/>
      <c r="AA195" s="235"/>
      <c r="AB195" s="451">
        <f>IF(AB194=0,0,AB194*AB193)</f>
        <v>0</v>
      </c>
      <c r="AC195" s="235"/>
      <c r="AD195" s="235"/>
      <c r="AE195" s="445" t="e">
        <f t="shared" ref="AE195:AE209" si="2409">Y195</f>
        <v>#REF!</v>
      </c>
      <c r="AF195" s="433"/>
      <c r="AG195" s="235"/>
      <c r="AH195" s="451">
        <f>IF(AH194=0,0,AH194*AH193)</f>
        <v>0</v>
      </c>
      <c r="AK195" s="445" t="e">
        <f t="shared" ref="AK195:AK209" si="2410">AE195</f>
        <v>#REF!</v>
      </c>
      <c r="AL195" s="433"/>
      <c r="AM195" s="235"/>
      <c r="AN195" s="451">
        <f>IF(AN194=0,0,AN194*AN193)</f>
        <v>0</v>
      </c>
      <c r="AQ195" s="445" t="e">
        <f t="shared" ref="AQ195:AQ209" si="2411">AK195</f>
        <v>#REF!</v>
      </c>
      <c r="AR195" s="433"/>
      <c r="AS195" s="235"/>
      <c r="AT195" s="451">
        <f>IF(AT194=0,0,AT194*AT193)</f>
        <v>0</v>
      </c>
      <c r="AW195" s="445" t="e">
        <f t="shared" ref="AW195:AW209" si="2412">AQ195</f>
        <v>#REF!</v>
      </c>
      <c r="AX195" s="433"/>
      <c r="AY195" s="235"/>
      <c r="AZ195" s="451">
        <f>IF(AZ194=0,0,AZ194*AZ193)</f>
        <v>0</v>
      </c>
      <c r="BA195" s="235"/>
      <c r="BB195" s="235"/>
      <c r="BC195" s="445" t="e">
        <f t="shared" ref="BC195:BC209" si="2413">AW195</f>
        <v>#REF!</v>
      </c>
      <c r="BD195" s="433"/>
      <c r="BE195" s="235"/>
      <c r="BF195" s="451">
        <f>IF(BF194=0,0,BF194*BF193)</f>
        <v>0</v>
      </c>
      <c r="BI195" s="445" t="e">
        <f t="shared" ref="BI195:BI209" si="2414">BC195</f>
        <v>#REF!</v>
      </c>
      <c r="BJ195" s="433"/>
      <c r="BK195" s="235"/>
      <c r="BL195" s="451">
        <f>IF(BL194=0,0,BL194*BL193)</f>
        <v>0</v>
      </c>
      <c r="BO195" s="445" t="e">
        <f t="shared" ref="BO195:BO209" si="2415">BI195</f>
        <v>#REF!</v>
      </c>
      <c r="BP195" s="433"/>
      <c r="BQ195" s="235"/>
      <c r="BR195" s="451">
        <f>IF(BR194=0,0,BR194*BR193)</f>
        <v>0</v>
      </c>
      <c r="BU195" s="445" t="e">
        <f t="shared" ref="BU195:BU209" si="2416">BO195</f>
        <v>#REF!</v>
      </c>
      <c r="BV195" s="433"/>
      <c r="BW195" s="235"/>
      <c r="BX195" s="451">
        <f>IF(BX194=0,0,BX194*BX193)</f>
        <v>0</v>
      </c>
      <c r="BZ195" s="433"/>
      <c r="CA195" s="445" t="e">
        <f t="shared" ref="CA195:CA209" si="2417">BU195</f>
        <v>#REF!</v>
      </c>
      <c r="CB195" s="433"/>
      <c r="CC195" s="235"/>
      <c r="CD195" s="451">
        <f>IF(CD194=0,0,CD194*CD193)</f>
        <v>0</v>
      </c>
      <c r="CG195" s="445" t="e">
        <f t="shared" ref="CG195:CG209" si="2418">CA195</f>
        <v>#REF!</v>
      </c>
      <c r="CH195" s="433"/>
      <c r="CJ195" s="451">
        <f>IF(CJ194=0,0,CJ194*CJ193)</f>
        <v>0</v>
      </c>
      <c r="CL195" s="433"/>
    </row>
    <row r="196" ht="16.199999999999999" hidden="1">
      <c r="A196" s="445" t="e">
        <f>A173+A224</f>
        <v>#REF!</v>
      </c>
      <c r="B196" s="433"/>
      <c r="D196" s="451" t="e">
        <f>(A195+D194)*D193</f>
        <v>#REF!</v>
      </c>
      <c r="G196" s="445" t="e">
        <f t="shared" si="2405"/>
        <v>#REF!</v>
      </c>
      <c r="H196" s="433"/>
      <c r="I196" s="235"/>
      <c r="J196" s="451" t="e">
        <f>(G195+J194)*J193</f>
        <v>#REF!</v>
      </c>
      <c r="K196" s="235"/>
      <c r="L196" s="235"/>
      <c r="M196" s="445" t="e">
        <f t="shared" si="2406"/>
        <v>#REF!</v>
      </c>
      <c r="N196" s="433"/>
      <c r="O196" s="235"/>
      <c r="P196" s="451" t="e">
        <f>(M195+P194)*P193</f>
        <v>#REF!</v>
      </c>
      <c r="Q196" s="235"/>
      <c r="R196" s="235"/>
      <c r="S196" s="445" t="e">
        <f t="shared" si="2407"/>
        <v>#REF!</v>
      </c>
      <c r="T196" s="433"/>
      <c r="U196" s="235"/>
      <c r="V196" s="451" t="e">
        <f>(S195+V194)*V193</f>
        <v>#REF!</v>
      </c>
      <c r="Y196" s="445" t="e">
        <f t="shared" si="2408"/>
        <v>#REF!</v>
      </c>
      <c r="Z196" s="433"/>
      <c r="AA196" s="235"/>
      <c r="AB196" s="451" t="e">
        <f>(Y195+AB194)*AB193</f>
        <v>#REF!</v>
      </c>
      <c r="AC196" s="235"/>
      <c r="AD196" s="235"/>
      <c r="AE196" s="445" t="e">
        <f t="shared" si="2409"/>
        <v>#REF!</v>
      </c>
      <c r="AF196" s="433"/>
      <c r="AG196" s="235"/>
      <c r="AH196" s="451" t="e">
        <f>(AE195+AH194)*AH193</f>
        <v>#REF!</v>
      </c>
      <c r="AK196" s="445" t="e">
        <f t="shared" si="2410"/>
        <v>#REF!</v>
      </c>
      <c r="AL196" s="433"/>
      <c r="AM196" s="235"/>
      <c r="AN196" s="451" t="e">
        <f>(AK195+AN194)*AN193</f>
        <v>#REF!</v>
      </c>
      <c r="AQ196" s="445" t="e">
        <f t="shared" si="2411"/>
        <v>#REF!</v>
      </c>
      <c r="AR196" s="433"/>
      <c r="AS196" s="235"/>
      <c r="AT196" s="451" t="e">
        <f>(AQ195+AT194)*AT193</f>
        <v>#REF!</v>
      </c>
      <c r="AW196" s="445" t="e">
        <f t="shared" si="2412"/>
        <v>#REF!</v>
      </c>
      <c r="AX196" s="433"/>
      <c r="AY196" s="235"/>
      <c r="AZ196" s="451" t="e">
        <f>(AW195+AZ194)*AZ193</f>
        <v>#REF!</v>
      </c>
      <c r="BA196" s="235"/>
      <c r="BB196" s="235"/>
      <c r="BC196" s="445" t="e">
        <f t="shared" si="2413"/>
        <v>#REF!</v>
      </c>
      <c r="BD196" s="433"/>
      <c r="BE196" s="235"/>
      <c r="BF196" s="451" t="e">
        <f>(BC195+BF194)*BF193</f>
        <v>#REF!</v>
      </c>
      <c r="BI196" s="445" t="e">
        <f t="shared" si="2414"/>
        <v>#REF!</v>
      </c>
      <c r="BJ196" s="433"/>
      <c r="BK196" s="235"/>
      <c r="BL196" s="451" t="e">
        <f>(BI195+BL194)*BL193</f>
        <v>#REF!</v>
      </c>
      <c r="BO196" s="445" t="e">
        <f t="shared" si="2415"/>
        <v>#REF!</v>
      </c>
      <c r="BP196" s="433"/>
      <c r="BQ196" s="235"/>
      <c r="BR196" s="451" t="e">
        <f>(BO195+BR194)*BR193</f>
        <v>#REF!</v>
      </c>
      <c r="BU196" s="445" t="e">
        <f t="shared" si="2416"/>
        <v>#REF!</v>
      </c>
      <c r="BV196" s="433"/>
      <c r="BW196" s="235"/>
      <c r="BX196" s="451" t="e">
        <f>(BU195+BX194)*BX193</f>
        <v>#REF!</v>
      </c>
      <c r="BZ196" s="433"/>
      <c r="CA196" s="445" t="e">
        <f t="shared" si="2417"/>
        <v>#REF!</v>
      </c>
      <c r="CB196" s="433"/>
      <c r="CC196" s="235"/>
      <c r="CD196" s="451" t="e">
        <f>(CA195+CD194)*CD193</f>
        <v>#REF!</v>
      </c>
      <c r="CG196" s="445" t="e">
        <f t="shared" si="2418"/>
        <v>#REF!</v>
      </c>
      <c r="CH196" s="433"/>
      <c r="CJ196" s="451" t="e">
        <f>(CG195+CJ194)*CJ193</f>
        <v>#REF!</v>
      </c>
      <c r="CL196" s="433"/>
    </row>
    <row r="197" ht="16.199999999999999" hidden="1">
      <c r="A197" s="445" t="e">
        <f>A174+A223</f>
        <v>#REF!</v>
      </c>
      <c r="B197" s="433"/>
      <c r="D197" s="451" t="e">
        <f>(A196+D194)*D193</f>
        <v>#REF!</v>
      </c>
      <c r="G197" s="445" t="e">
        <f t="shared" si="2405"/>
        <v>#REF!</v>
      </c>
      <c r="H197" s="433"/>
      <c r="I197" s="235"/>
      <c r="J197" s="451" t="e">
        <f>(G196+J194)*J193</f>
        <v>#REF!</v>
      </c>
      <c r="K197" s="235"/>
      <c r="L197" s="235"/>
      <c r="M197" s="445" t="e">
        <f t="shared" si="2406"/>
        <v>#REF!</v>
      </c>
      <c r="N197" s="433"/>
      <c r="O197" s="235"/>
      <c r="P197" s="451" t="e">
        <f>(M196+P194)*P193</f>
        <v>#REF!</v>
      </c>
      <c r="Q197" s="235"/>
      <c r="R197" s="235"/>
      <c r="S197" s="445" t="e">
        <f t="shared" si="2407"/>
        <v>#REF!</v>
      </c>
      <c r="T197" s="433"/>
      <c r="U197" s="235"/>
      <c r="V197" s="451" t="e">
        <f>(S196+V194)*V193</f>
        <v>#REF!</v>
      </c>
      <c r="Y197" s="445" t="e">
        <f t="shared" si="2408"/>
        <v>#REF!</v>
      </c>
      <c r="Z197" s="433"/>
      <c r="AA197" s="235"/>
      <c r="AB197" s="451" t="e">
        <f>(Y196+AB194)*AB193</f>
        <v>#REF!</v>
      </c>
      <c r="AC197" s="235"/>
      <c r="AD197" s="235"/>
      <c r="AE197" s="445" t="e">
        <f t="shared" si="2409"/>
        <v>#REF!</v>
      </c>
      <c r="AF197" s="433"/>
      <c r="AG197" s="235"/>
      <c r="AH197" s="451" t="e">
        <f>(AE196+AH194)*AH193</f>
        <v>#REF!</v>
      </c>
      <c r="AK197" s="445" t="e">
        <f t="shared" si="2410"/>
        <v>#REF!</v>
      </c>
      <c r="AL197" s="433"/>
      <c r="AM197" s="235"/>
      <c r="AN197" s="451" t="e">
        <f>(AK196+AN194)*AN193</f>
        <v>#REF!</v>
      </c>
      <c r="AQ197" s="445" t="e">
        <f t="shared" si="2411"/>
        <v>#REF!</v>
      </c>
      <c r="AR197" s="433"/>
      <c r="AS197" s="235"/>
      <c r="AT197" s="451" t="e">
        <f>(AQ196+AT194)*AT193</f>
        <v>#REF!</v>
      </c>
      <c r="AW197" s="445" t="e">
        <f t="shared" si="2412"/>
        <v>#REF!</v>
      </c>
      <c r="AX197" s="433"/>
      <c r="AY197" s="235"/>
      <c r="AZ197" s="451" t="e">
        <f>(AW196+AZ194)*AZ193</f>
        <v>#REF!</v>
      </c>
      <c r="BA197" s="235"/>
      <c r="BB197" s="235"/>
      <c r="BC197" s="445" t="e">
        <f t="shared" si="2413"/>
        <v>#REF!</v>
      </c>
      <c r="BD197" s="433"/>
      <c r="BE197" s="235"/>
      <c r="BF197" s="451" t="e">
        <f>(BC196+BF194)*BF193</f>
        <v>#REF!</v>
      </c>
      <c r="BI197" s="445" t="e">
        <f t="shared" si="2414"/>
        <v>#REF!</v>
      </c>
      <c r="BJ197" s="433"/>
      <c r="BK197" s="235"/>
      <c r="BL197" s="451" t="e">
        <f>(BI196+BL194)*BL193</f>
        <v>#REF!</v>
      </c>
      <c r="BO197" s="445" t="e">
        <f t="shared" si="2415"/>
        <v>#REF!</v>
      </c>
      <c r="BP197" s="433"/>
      <c r="BQ197" s="235"/>
      <c r="BR197" s="451" t="e">
        <f>(BO196+BR194)*BR193</f>
        <v>#REF!</v>
      </c>
      <c r="BU197" s="445" t="e">
        <f t="shared" si="2416"/>
        <v>#REF!</v>
      </c>
      <c r="BV197" s="433"/>
      <c r="BW197" s="235"/>
      <c r="BX197" s="451" t="e">
        <f>(BU196+BX194)*BX193</f>
        <v>#REF!</v>
      </c>
      <c r="BZ197" s="433"/>
      <c r="CA197" s="445" t="e">
        <f t="shared" si="2417"/>
        <v>#REF!</v>
      </c>
      <c r="CB197" s="433"/>
      <c r="CC197" s="235"/>
      <c r="CD197" s="451" t="e">
        <f>(CA196+CD194)*CD193</f>
        <v>#REF!</v>
      </c>
      <c r="CG197" s="445" t="e">
        <f t="shared" si="2418"/>
        <v>#REF!</v>
      </c>
      <c r="CH197" s="433"/>
      <c r="CJ197" s="451" t="e">
        <f>(CG196+CJ194)*CJ193</f>
        <v>#REF!</v>
      </c>
      <c r="CL197" s="433"/>
    </row>
    <row r="198" ht="16.199999999999999" hidden="1">
      <c r="A198" s="445" t="e">
        <f>A175+A222</f>
        <v>#REF!</v>
      </c>
      <c r="B198" s="433"/>
      <c r="D198" s="451" t="e">
        <f>(A197+D194)*D193</f>
        <v>#REF!</v>
      </c>
      <c r="G198" s="445" t="e">
        <f t="shared" si="2405"/>
        <v>#REF!</v>
      </c>
      <c r="I198" s="235"/>
      <c r="J198" s="451" t="e">
        <f>(G197+J194)*J193</f>
        <v>#REF!</v>
      </c>
      <c r="K198" s="235"/>
      <c r="L198" s="235"/>
      <c r="M198" s="445" t="e">
        <f t="shared" si="2406"/>
        <v>#REF!</v>
      </c>
      <c r="N198" s="433"/>
      <c r="O198" s="235"/>
      <c r="P198" s="451" t="e">
        <f>(M197+P194)*P193</f>
        <v>#REF!</v>
      </c>
      <c r="Q198" s="235"/>
      <c r="R198" s="235"/>
      <c r="S198" s="445" t="e">
        <f t="shared" si="2407"/>
        <v>#REF!</v>
      </c>
      <c r="T198" s="433"/>
      <c r="U198" s="235"/>
      <c r="V198" s="451" t="e">
        <f>(S197+V194)*V193</f>
        <v>#REF!</v>
      </c>
      <c r="Y198" s="445" t="e">
        <f t="shared" si="2408"/>
        <v>#REF!</v>
      </c>
      <c r="Z198" s="433"/>
      <c r="AA198" s="235"/>
      <c r="AB198" s="451" t="e">
        <f>(Y197+AB194)*AB193</f>
        <v>#REF!</v>
      </c>
      <c r="AC198" s="235"/>
      <c r="AD198" s="235"/>
      <c r="AE198" s="445" t="e">
        <f t="shared" si="2409"/>
        <v>#REF!</v>
      </c>
      <c r="AF198" s="433"/>
      <c r="AG198" s="235"/>
      <c r="AH198" s="451" t="e">
        <f>(AE197+AH194)*AH193</f>
        <v>#REF!</v>
      </c>
      <c r="AK198" s="445" t="e">
        <f t="shared" si="2410"/>
        <v>#REF!</v>
      </c>
      <c r="AL198" s="433"/>
      <c r="AM198" s="235"/>
      <c r="AN198" s="451" t="e">
        <f>(AK197+AN194)*AN193</f>
        <v>#REF!</v>
      </c>
      <c r="AQ198" s="445" t="e">
        <f t="shared" si="2411"/>
        <v>#REF!</v>
      </c>
      <c r="AR198" s="433"/>
      <c r="AS198" s="235"/>
      <c r="AT198" s="451" t="e">
        <f>(AQ197+AT194)*AT193</f>
        <v>#REF!</v>
      </c>
      <c r="AW198" s="445" t="e">
        <f t="shared" si="2412"/>
        <v>#REF!</v>
      </c>
      <c r="AX198" s="433"/>
      <c r="AY198" s="235"/>
      <c r="AZ198" s="451" t="e">
        <f>(AW197+AZ194)*AZ193</f>
        <v>#REF!</v>
      </c>
      <c r="BA198" s="235"/>
      <c r="BB198" s="235"/>
      <c r="BC198" s="445" t="e">
        <f t="shared" si="2413"/>
        <v>#REF!</v>
      </c>
      <c r="BD198" s="433"/>
      <c r="BE198" s="235"/>
      <c r="BF198" s="451" t="e">
        <f>(BC197+BF194)*BF193</f>
        <v>#REF!</v>
      </c>
      <c r="BI198" s="445" t="e">
        <f t="shared" si="2414"/>
        <v>#REF!</v>
      </c>
      <c r="BJ198" s="433"/>
      <c r="BK198" s="235"/>
      <c r="BL198" s="451" t="e">
        <f>(BI197+BL194)*BL193</f>
        <v>#REF!</v>
      </c>
      <c r="BO198" s="445" t="e">
        <f t="shared" si="2415"/>
        <v>#REF!</v>
      </c>
      <c r="BP198" s="433"/>
      <c r="BQ198" s="235"/>
      <c r="BR198" s="451" t="e">
        <f>(BO197+BR194)*BR193</f>
        <v>#REF!</v>
      </c>
      <c r="BU198" s="445" t="e">
        <f t="shared" si="2416"/>
        <v>#REF!</v>
      </c>
      <c r="BV198" s="433"/>
      <c r="BW198" s="235"/>
      <c r="BX198" s="451" t="e">
        <f>(BU197+BX194)*BX193</f>
        <v>#REF!</v>
      </c>
      <c r="BZ198" s="433"/>
      <c r="CA198" s="445" t="e">
        <f t="shared" si="2417"/>
        <v>#REF!</v>
      </c>
      <c r="CB198" s="433"/>
      <c r="CC198" s="235"/>
      <c r="CD198" s="451" t="e">
        <f>(CA197+CD194)*CD193</f>
        <v>#REF!</v>
      </c>
      <c r="CG198" s="445" t="e">
        <f t="shared" si="2418"/>
        <v>#REF!</v>
      </c>
      <c r="CH198" s="433"/>
      <c r="CJ198" s="451" t="e">
        <f>(CG197+CJ194)*CJ193</f>
        <v>#REF!</v>
      </c>
      <c r="CL198" s="433"/>
    </row>
    <row r="199" ht="16.199999999999999" hidden="1">
      <c r="A199" s="445" t="e">
        <f>A176+A221</f>
        <v>#REF!</v>
      </c>
      <c r="B199" s="433"/>
      <c r="D199" s="451" t="e">
        <f>(A198+D194)*D193</f>
        <v>#REF!</v>
      </c>
      <c r="G199" s="445" t="e">
        <f t="shared" si="2405"/>
        <v>#REF!</v>
      </c>
      <c r="I199" s="235"/>
      <c r="J199" s="451" t="e">
        <f>(G198+J194)*J193</f>
        <v>#REF!</v>
      </c>
      <c r="K199" s="235"/>
      <c r="L199" s="235"/>
      <c r="M199" s="445" t="e">
        <f t="shared" si="2406"/>
        <v>#REF!</v>
      </c>
      <c r="N199" s="433"/>
      <c r="O199" s="235"/>
      <c r="P199" s="451" t="e">
        <f>(M198+P194)*P193</f>
        <v>#REF!</v>
      </c>
      <c r="Q199" s="235"/>
      <c r="R199" s="235"/>
      <c r="S199" s="445" t="e">
        <f t="shared" si="2407"/>
        <v>#REF!</v>
      </c>
      <c r="T199" s="433"/>
      <c r="U199" s="235"/>
      <c r="V199" s="451" t="e">
        <f>(S198+V194)*V193</f>
        <v>#REF!</v>
      </c>
      <c r="Y199" s="445" t="e">
        <f t="shared" si="2408"/>
        <v>#REF!</v>
      </c>
      <c r="Z199" s="433"/>
      <c r="AA199" s="235"/>
      <c r="AB199" s="451" t="e">
        <f>(Y198+AB194)*AB193</f>
        <v>#REF!</v>
      </c>
      <c r="AC199" s="235"/>
      <c r="AD199" s="235"/>
      <c r="AE199" s="445" t="e">
        <f t="shared" si="2409"/>
        <v>#REF!</v>
      </c>
      <c r="AF199" s="433"/>
      <c r="AG199" s="235"/>
      <c r="AH199" s="451" t="e">
        <f>(AE198+AH194)*AH193</f>
        <v>#REF!</v>
      </c>
      <c r="AK199" s="445" t="e">
        <f t="shared" si="2410"/>
        <v>#REF!</v>
      </c>
      <c r="AL199" s="433"/>
      <c r="AM199" s="235"/>
      <c r="AN199" s="451" t="e">
        <f>(AK198+AN194)*AN193</f>
        <v>#REF!</v>
      </c>
      <c r="AQ199" s="445" t="e">
        <f t="shared" si="2411"/>
        <v>#REF!</v>
      </c>
      <c r="AR199" s="433"/>
      <c r="AS199" s="235"/>
      <c r="AT199" s="451" t="e">
        <f>(AQ198+AT194)*AT193</f>
        <v>#REF!</v>
      </c>
      <c r="AW199" s="445" t="e">
        <f t="shared" si="2412"/>
        <v>#REF!</v>
      </c>
      <c r="AX199" s="433"/>
      <c r="AY199" s="235"/>
      <c r="AZ199" s="451" t="e">
        <f>(AW198+AZ194)*AZ193</f>
        <v>#REF!</v>
      </c>
      <c r="BA199" s="235"/>
      <c r="BB199" s="235"/>
      <c r="BC199" s="445" t="e">
        <f t="shared" si="2413"/>
        <v>#REF!</v>
      </c>
      <c r="BD199" s="433"/>
      <c r="BE199" s="235"/>
      <c r="BF199" s="451" t="e">
        <f>(BC198+BF194)*BF193</f>
        <v>#REF!</v>
      </c>
      <c r="BI199" s="445" t="e">
        <f t="shared" si="2414"/>
        <v>#REF!</v>
      </c>
      <c r="BJ199" s="433"/>
      <c r="BK199" s="235"/>
      <c r="BL199" s="451" t="e">
        <f>(BI198+BL194)*BL193</f>
        <v>#REF!</v>
      </c>
      <c r="BO199" s="445" t="e">
        <f t="shared" si="2415"/>
        <v>#REF!</v>
      </c>
      <c r="BP199" s="433"/>
      <c r="BQ199" s="235"/>
      <c r="BR199" s="451" t="e">
        <f>(BO198+BR194)*BR193</f>
        <v>#REF!</v>
      </c>
      <c r="BU199" s="445" t="e">
        <f t="shared" si="2416"/>
        <v>#REF!</v>
      </c>
      <c r="BV199" s="433"/>
      <c r="BW199" s="235"/>
      <c r="BX199" s="451" t="e">
        <f>(BU198+BX194)*BX193</f>
        <v>#REF!</v>
      </c>
      <c r="BZ199" s="433"/>
      <c r="CA199" s="445" t="e">
        <f t="shared" si="2417"/>
        <v>#REF!</v>
      </c>
      <c r="CB199" s="433"/>
      <c r="CC199" s="235"/>
      <c r="CD199" s="451" t="e">
        <f>(CA198+CD194)*CD193</f>
        <v>#REF!</v>
      </c>
      <c r="CG199" s="445" t="e">
        <f t="shared" si="2418"/>
        <v>#REF!</v>
      </c>
      <c r="CH199" s="433"/>
      <c r="CJ199" s="451" t="e">
        <f>(CG198+CJ194)*CJ193</f>
        <v>#REF!</v>
      </c>
      <c r="CL199" s="433"/>
    </row>
    <row r="200" ht="16.199999999999999" hidden="1">
      <c r="A200" s="445" t="e">
        <f>A177+A220</f>
        <v>#REF!</v>
      </c>
      <c r="B200" s="433"/>
      <c r="D200" s="451" t="e">
        <f>(A199+D194)*D193</f>
        <v>#REF!</v>
      </c>
      <c r="G200" s="445" t="e">
        <f t="shared" si="2405"/>
        <v>#REF!</v>
      </c>
      <c r="I200" s="235"/>
      <c r="J200" s="451" t="e">
        <f>(G199+J194)*J193</f>
        <v>#REF!</v>
      </c>
      <c r="K200" s="235"/>
      <c r="L200" s="235"/>
      <c r="M200" s="445" t="e">
        <f t="shared" si="2406"/>
        <v>#REF!</v>
      </c>
      <c r="N200" s="433"/>
      <c r="O200" s="235"/>
      <c r="P200" s="451" t="e">
        <f>(M199+P194)*P193</f>
        <v>#REF!</v>
      </c>
      <c r="Q200" s="235"/>
      <c r="R200" s="235"/>
      <c r="S200" s="445" t="e">
        <f t="shared" si="2407"/>
        <v>#REF!</v>
      </c>
      <c r="T200" s="433"/>
      <c r="U200" s="235"/>
      <c r="V200" s="451" t="e">
        <f>(S199+V194)*V193</f>
        <v>#REF!</v>
      </c>
      <c r="Y200" s="445" t="e">
        <f t="shared" si="2408"/>
        <v>#REF!</v>
      </c>
      <c r="Z200" s="433"/>
      <c r="AA200" s="235"/>
      <c r="AB200" s="451" t="e">
        <f>(Y199+AB194)*AB193</f>
        <v>#REF!</v>
      </c>
      <c r="AC200" s="235"/>
      <c r="AD200" s="235"/>
      <c r="AE200" s="445" t="e">
        <f t="shared" si="2409"/>
        <v>#REF!</v>
      </c>
      <c r="AF200" s="433"/>
      <c r="AG200" s="235"/>
      <c r="AH200" s="451" t="e">
        <f>(AE199+AH194)*AH193</f>
        <v>#REF!</v>
      </c>
      <c r="AK200" s="445" t="e">
        <f t="shared" si="2410"/>
        <v>#REF!</v>
      </c>
      <c r="AL200" s="433"/>
      <c r="AM200" s="235"/>
      <c r="AN200" s="451" t="e">
        <f>(AK199+AN194)*AN193</f>
        <v>#REF!</v>
      </c>
      <c r="AQ200" s="445" t="e">
        <f t="shared" si="2411"/>
        <v>#REF!</v>
      </c>
      <c r="AR200" s="433"/>
      <c r="AS200" s="235"/>
      <c r="AT200" s="451" t="e">
        <f>(AQ199+AT194)*AT193</f>
        <v>#REF!</v>
      </c>
      <c r="AW200" s="445" t="e">
        <f t="shared" si="2412"/>
        <v>#REF!</v>
      </c>
      <c r="AX200" s="433"/>
      <c r="AY200" s="235"/>
      <c r="AZ200" s="451" t="e">
        <f>(AW199+AZ194)*AZ193</f>
        <v>#REF!</v>
      </c>
      <c r="BA200" s="235"/>
      <c r="BB200" s="235"/>
      <c r="BC200" s="445" t="e">
        <f t="shared" si="2413"/>
        <v>#REF!</v>
      </c>
      <c r="BD200" s="433"/>
      <c r="BE200" s="235"/>
      <c r="BF200" s="451" t="e">
        <f>(BC199+BF194)*BF193</f>
        <v>#REF!</v>
      </c>
      <c r="BI200" s="445" t="e">
        <f t="shared" si="2414"/>
        <v>#REF!</v>
      </c>
      <c r="BJ200" s="433"/>
      <c r="BK200" s="235"/>
      <c r="BL200" s="451" t="e">
        <f>(BI199+BL194)*BL193</f>
        <v>#REF!</v>
      </c>
      <c r="BO200" s="445" t="e">
        <f t="shared" si="2415"/>
        <v>#REF!</v>
      </c>
      <c r="BP200" s="433"/>
      <c r="BQ200" s="235"/>
      <c r="BR200" s="451" t="e">
        <f>(BO199+BR194)*BR193</f>
        <v>#REF!</v>
      </c>
      <c r="BU200" s="445" t="e">
        <f t="shared" si="2416"/>
        <v>#REF!</v>
      </c>
      <c r="BV200" s="433"/>
      <c r="BW200" s="235"/>
      <c r="BX200" s="451" t="e">
        <f>(BU199+BX194)*BX193</f>
        <v>#REF!</v>
      </c>
      <c r="BZ200" s="433"/>
      <c r="CA200" s="445" t="e">
        <f t="shared" si="2417"/>
        <v>#REF!</v>
      </c>
      <c r="CB200" s="433"/>
      <c r="CC200" s="235"/>
      <c r="CD200" s="451" t="e">
        <f>(CA199+CD194)*CD193</f>
        <v>#REF!</v>
      </c>
      <c r="CG200" s="445" t="e">
        <f t="shared" si="2418"/>
        <v>#REF!</v>
      </c>
      <c r="CH200" s="433"/>
      <c r="CJ200" s="451" t="e">
        <f>(CG199+CJ194)*CJ193</f>
        <v>#REF!</v>
      </c>
      <c r="CL200" s="433"/>
    </row>
    <row r="201" ht="16.199999999999999" hidden="1">
      <c r="A201" s="445" t="e">
        <f>A178+A219</f>
        <v>#REF!</v>
      </c>
      <c r="B201" s="433"/>
      <c r="D201" s="451" t="e">
        <f>(A200+D194)*D193</f>
        <v>#REF!</v>
      </c>
      <c r="G201" s="445" t="e">
        <f t="shared" si="2405"/>
        <v>#REF!</v>
      </c>
      <c r="I201" s="235"/>
      <c r="J201" s="451" t="e">
        <f>(G200+J194)*J193</f>
        <v>#REF!</v>
      </c>
      <c r="K201" s="235"/>
      <c r="L201" s="235"/>
      <c r="M201" s="445" t="e">
        <f t="shared" si="2406"/>
        <v>#REF!</v>
      </c>
      <c r="N201" s="433"/>
      <c r="O201" s="235"/>
      <c r="P201" s="451" t="e">
        <f>(M200+P194)*P193</f>
        <v>#REF!</v>
      </c>
      <c r="Q201" s="235"/>
      <c r="R201" s="235"/>
      <c r="S201" s="445" t="e">
        <f t="shared" si="2407"/>
        <v>#REF!</v>
      </c>
      <c r="T201" s="433"/>
      <c r="U201" s="235"/>
      <c r="V201" s="451" t="e">
        <f>(S200+V194)*V193</f>
        <v>#REF!</v>
      </c>
      <c r="Y201" s="445" t="e">
        <f t="shared" si="2408"/>
        <v>#REF!</v>
      </c>
      <c r="Z201" s="433"/>
      <c r="AA201" s="235"/>
      <c r="AB201" s="451" t="e">
        <f>(Y200+AB194)*AB193</f>
        <v>#REF!</v>
      </c>
      <c r="AC201" s="235"/>
      <c r="AD201" s="235"/>
      <c r="AE201" s="445" t="e">
        <f t="shared" si="2409"/>
        <v>#REF!</v>
      </c>
      <c r="AF201" s="433"/>
      <c r="AG201" s="235"/>
      <c r="AH201" s="451" t="e">
        <f>(AE200+AH194)*AH193</f>
        <v>#REF!</v>
      </c>
      <c r="AK201" s="445" t="e">
        <f t="shared" si="2410"/>
        <v>#REF!</v>
      </c>
      <c r="AL201" s="433"/>
      <c r="AM201" s="235"/>
      <c r="AN201" s="451" t="e">
        <f>(AK200+AN194)*AN193</f>
        <v>#REF!</v>
      </c>
      <c r="AQ201" s="445" t="e">
        <f t="shared" si="2411"/>
        <v>#REF!</v>
      </c>
      <c r="AR201" s="433"/>
      <c r="AS201" s="235"/>
      <c r="AT201" s="451" t="e">
        <f>(AQ200+AT194)*AT193</f>
        <v>#REF!</v>
      </c>
      <c r="AW201" s="445" t="e">
        <f t="shared" si="2412"/>
        <v>#REF!</v>
      </c>
      <c r="AX201" s="433"/>
      <c r="AY201" s="235"/>
      <c r="AZ201" s="451" t="e">
        <f>(AW200+AZ194)*AZ193</f>
        <v>#REF!</v>
      </c>
      <c r="BA201" s="235"/>
      <c r="BB201" s="235"/>
      <c r="BC201" s="445" t="e">
        <f t="shared" si="2413"/>
        <v>#REF!</v>
      </c>
      <c r="BD201" s="433"/>
      <c r="BE201" s="235"/>
      <c r="BF201" s="451" t="e">
        <f>(BC200+BF194)*BF193</f>
        <v>#REF!</v>
      </c>
      <c r="BI201" s="445" t="e">
        <f t="shared" si="2414"/>
        <v>#REF!</v>
      </c>
      <c r="BJ201" s="433"/>
      <c r="BK201" s="235"/>
      <c r="BL201" s="451" t="e">
        <f>(BI200+BL194)*BL193</f>
        <v>#REF!</v>
      </c>
      <c r="BO201" s="445" t="e">
        <f t="shared" si="2415"/>
        <v>#REF!</v>
      </c>
      <c r="BP201" s="433"/>
      <c r="BQ201" s="235"/>
      <c r="BR201" s="451" t="e">
        <f>(BO200+BR194)*BR193</f>
        <v>#REF!</v>
      </c>
      <c r="BU201" s="445" t="e">
        <f t="shared" si="2416"/>
        <v>#REF!</v>
      </c>
      <c r="BV201" s="433"/>
      <c r="BW201" s="235"/>
      <c r="BX201" s="451" t="e">
        <f>(BU200+BX194)*BX193</f>
        <v>#REF!</v>
      </c>
      <c r="BZ201" s="433"/>
      <c r="CA201" s="445" t="e">
        <f t="shared" si="2417"/>
        <v>#REF!</v>
      </c>
      <c r="CB201" s="433"/>
      <c r="CC201" s="235"/>
      <c r="CD201" s="451" t="e">
        <f>(CA200+CD194)*CD193</f>
        <v>#REF!</v>
      </c>
      <c r="CG201" s="445" t="e">
        <f t="shared" si="2418"/>
        <v>#REF!</v>
      </c>
      <c r="CH201" s="433"/>
      <c r="CJ201" s="451" t="e">
        <f>(CG200+CJ194)*CJ193</f>
        <v>#REF!</v>
      </c>
      <c r="CL201" s="433"/>
    </row>
    <row r="202" ht="16.199999999999999" hidden="1">
      <c r="A202" s="445" t="e">
        <f>A179+A218</f>
        <v>#REF!</v>
      </c>
      <c r="B202" s="433"/>
      <c r="D202" s="451" t="e">
        <f>(A201+D194)*D193</f>
        <v>#REF!</v>
      </c>
      <c r="G202" s="445" t="e">
        <f t="shared" si="2405"/>
        <v>#REF!</v>
      </c>
      <c r="I202" s="235"/>
      <c r="J202" s="451" t="e">
        <f>(G201+J194)*J193</f>
        <v>#REF!</v>
      </c>
      <c r="K202" s="235"/>
      <c r="L202" s="235"/>
      <c r="M202" s="445" t="e">
        <f t="shared" si="2406"/>
        <v>#REF!</v>
      </c>
      <c r="N202" s="433"/>
      <c r="O202" s="235"/>
      <c r="P202" s="451" t="e">
        <f>(M201+P194)*P193</f>
        <v>#REF!</v>
      </c>
      <c r="Q202" s="235"/>
      <c r="R202" s="235"/>
      <c r="S202" s="445" t="e">
        <f t="shared" si="2407"/>
        <v>#REF!</v>
      </c>
      <c r="T202" s="433"/>
      <c r="U202" s="235"/>
      <c r="V202" s="451" t="e">
        <f>(S201+V194)*V193</f>
        <v>#REF!</v>
      </c>
      <c r="Y202" s="445" t="e">
        <f t="shared" si="2408"/>
        <v>#REF!</v>
      </c>
      <c r="Z202" s="433"/>
      <c r="AA202" s="235"/>
      <c r="AB202" s="451" t="e">
        <f>(Y201+AB194)*AB193</f>
        <v>#REF!</v>
      </c>
      <c r="AC202" s="235"/>
      <c r="AD202" s="235"/>
      <c r="AE202" s="445" t="e">
        <f t="shared" si="2409"/>
        <v>#REF!</v>
      </c>
      <c r="AF202" s="433"/>
      <c r="AG202" s="235"/>
      <c r="AH202" s="451" t="e">
        <f>(AE201+AH194)*AH193</f>
        <v>#REF!</v>
      </c>
      <c r="AK202" s="445" t="e">
        <f t="shared" si="2410"/>
        <v>#REF!</v>
      </c>
      <c r="AL202" s="433"/>
      <c r="AM202" s="235"/>
      <c r="AN202" s="451" t="e">
        <f>(AK201+AN194)*AN193</f>
        <v>#REF!</v>
      </c>
      <c r="AQ202" s="445" t="e">
        <f t="shared" si="2411"/>
        <v>#REF!</v>
      </c>
      <c r="AR202" s="433"/>
      <c r="AS202" s="235"/>
      <c r="AT202" s="451" t="e">
        <f>(AQ201+AT194)*AT193</f>
        <v>#REF!</v>
      </c>
      <c r="AW202" s="445" t="e">
        <f t="shared" si="2412"/>
        <v>#REF!</v>
      </c>
      <c r="AX202" s="433"/>
      <c r="AY202" s="235"/>
      <c r="AZ202" s="451" t="e">
        <f>(AW201+AZ194)*AZ193</f>
        <v>#REF!</v>
      </c>
      <c r="BA202" s="235"/>
      <c r="BB202" s="235"/>
      <c r="BC202" s="445" t="e">
        <f t="shared" si="2413"/>
        <v>#REF!</v>
      </c>
      <c r="BD202" s="433"/>
      <c r="BE202" s="235"/>
      <c r="BF202" s="451" t="e">
        <f>(BC201+BF194)*BF193</f>
        <v>#REF!</v>
      </c>
      <c r="BI202" s="445" t="e">
        <f t="shared" si="2414"/>
        <v>#REF!</v>
      </c>
      <c r="BJ202" s="433"/>
      <c r="BK202" s="235"/>
      <c r="BL202" s="451" t="e">
        <f>(BI201+BL194)*BL193</f>
        <v>#REF!</v>
      </c>
      <c r="BO202" s="445" t="e">
        <f t="shared" si="2415"/>
        <v>#REF!</v>
      </c>
      <c r="BP202" s="433"/>
      <c r="BQ202" s="235"/>
      <c r="BR202" s="451" t="e">
        <f>(BO201+BR194)*BR193</f>
        <v>#REF!</v>
      </c>
      <c r="BU202" s="445" t="e">
        <f t="shared" si="2416"/>
        <v>#REF!</v>
      </c>
      <c r="BV202" s="433"/>
      <c r="BW202" s="235"/>
      <c r="BX202" s="451" t="e">
        <f>(BU201+BX194)*BX193</f>
        <v>#REF!</v>
      </c>
      <c r="BZ202" s="433"/>
      <c r="CA202" s="445" t="e">
        <f t="shared" si="2417"/>
        <v>#REF!</v>
      </c>
      <c r="CB202" s="433"/>
      <c r="CC202" s="235"/>
      <c r="CD202" s="451" t="e">
        <f>(CA201+CD194)*CD193</f>
        <v>#REF!</v>
      </c>
      <c r="CG202" s="445" t="e">
        <f t="shared" si="2418"/>
        <v>#REF!</v>
      </c>
      <c r="CH202" s="433"/>
      <c r="CJ202" s="451" t="e">
        <f>(CG201+CJ194)*CJ193</f>
        <v>#REF!</v>
      </c>
      <c r="CL202" s="433"/>
    </row>
    <row r="203" ht="16.199999999999999" hidden="1">
      <c r="A203" s="445" t="e">
        <f>A180+A217</f>
        <v>#REF!</v>
      </c>
      <c r="B203" s="433"/>
      <c r="D203" s="451" t="e">
        <f>(A202+D194)*D193</f>
        <v>#REF!</v>
      </c>
      <c r="G203" s="445" t="e">
        <f t="shared" si="2405"/>
        <v>#REF!</v>
      </c>
      <c r="I203" s="235"/>
      <c r="J203" s="451" t="e">
        <f>(G202+J194)*J193</f>
        <v>#REF!</v>
      </c>
      <c r="K203" s="235"/>
      <c r="L203" s="235"/>
      <c r="M203" s="445" t="e">
        <f t="shared" si="2406"/>
        <v>#REF!</v>
      </c>
      <c r="N203" s="417"/>
      <c r="O203" s="235"/>
      <c r="P203" s="451" t="e">
        <f>(M202+P194)*P193</f>
        <v>#REF!</v>
      </c>
      <c r="Q203" s="235"/>
      <c r="R203" s="235"/>
      <c r="S203" s="445" t="e">
        <f t="shared" si="2407"/>
        <v>#REF!</v>
      </c>
      <c r="T203" s="417"/>
      <c r="U203" s="235"/>
      <c r="V203" s="451" t="e">
        <f>(S202+V194)*V193</f>
        <v>#REF!</v>
      </c>
      <c r="Y203" s="445" t="e">
        <f t="shared" si="2408"/>
        <v>#REF!</v>
      </c>
      <c r="Z203" s="417"/>
      <c r="AA203" s="235"/>
      <c r="AB203" s="451" t="e">
        <f>(Y202+AB194)*AB193</f>
        <v>#REF!</v>
      </c>
      <c r="AC203" s="235"/>
      <c r="AD203" s="235"/>
      <c r="AE203" s="445" t="e">
        <f t="shared" si="2409"/>
        <v>#REF!</v>
      </c>
      <c r="AF203" s="417"/>
      <c r="AG203" s="235"/>
      <c r="AH203" s="451" t="e">
        <f>(AE202+AH194)*AH193</f>
        <v>#REF!</v>
      </c>
      <c r="AK203" s="445" t="e">
        <f t="shared" si="2410"/>
        <v>#REF!</v>
      </c>
      <c r="AL203" s="417"/>
      <c r="AM203" s="235"/>
      <c r="AN203" s="451" t="e">
        <f>(AK202+AN194)*AN193</f>
        <v>#REF!</v>
      </c>
      <c r="AQ203" s="445" t="e">
        <f t="shared" si="2411"/>
        <v>#REF!</v>
      </c>
      <c r="AR203" s="417"/>
      <c r="AS203" s="235"/>
      <c r="AT203" s="451" t="e">
        <f>(AQ202+AT194)*AT193</f>
        <v>#REF!</v>
      </c>
      <c r="AW203" s="445" t="e">
        <f t="shared" si="2412"/>
        <v>#REF!</v>
      </c>
      <c r="AX203" s="417"/>
      <c r="AY203" s="235"/>
      <c r="AZ203" s="451" t="e">
        <f>(AW202+AZ194)*AZ193</f>
        <v>#REF!</v>
      </c>
      <c r="BA203" s="235"/>
      <c r="BB203" s="235"/>
      <c r="BC203" s="445" t="e">
        <f t="shared" si="2413"/>
        <v>#REF!</v>
      </c>
      <c r="BD203" s="417"/>
      <c r="BE203" s="235"/>
      <c r="BF203" s="451" t="e">
        <f>(BC202+BF194)*BF193</f>
        <v>#REF!</v>
      </c>
      <c r="BI203" s="445" t="e">
        <f t="shared" si="2414"/>
        <v>#REF!</v>
      </c>
      <c r="BJ203" s="417"/>
      <c r="BK203" s="235"/>
      <c r="BL203" s="451" t="e">
        <f>(BI202+BL194)*BL193</f>
        <v>#REF!</v>
      </c>
      <c r="BO203" s="445" t="e">
        <f t="shared" si="2415"/>
        <v>#REF!</v>
      </c>
      <c r="BP203" s="417"/>
      <c r="BQ203" s="235"/>
      <c r="BR203" s="451" t="e">
        <f>(BO202+BR194)*BR193</f>
        <v>#REF!</v>
      </c>
      <c r="BU203" s="445" t="e">
        <f t="shared" si="2416"/>
        <v>#REF!</v>
      </c>
      <c r="BV203" s="417"/>
      <c r="BW203" s="235"/>
      <c r="BX203" s="451" t="e">
        <f>(BU202+BX194)*BX193</f>
        <v>#REF!</v>
      </c>
      <c r="BZ203" s="433" t="e">
        <f>BW171+BX187+BX136</f>
        <v>#REF!</v>
      </c>
      <c r="CA203" s="445" t="e">
        <f t="shared" si="2417"/>
        <v>#REF!</v>
      </c>
      <c r="CB203" s="417"/>
      <c r="CC203" s="235"/>
      <c r="CD203" s="451" t="e">
        <f>(CA202+CD194)*CD193</f>
        <v>#REF!</v>
      </c>
      <c r="CG203" s="445" t="e">
        <f t="shared" si="2418"/>
        <v>#REF!</v>
      </c>
      <c r="CH203" s="417"/>
      <c r="CJ203" s="451" t="e">
        <f>(CG202+CJ194)*CJ193</f>
        <v>#REF!</v>
      </c>
      <c r="CL203" s="433" t="e">
        <f>CI171+CJ187+CJ136</f>
        <v>#REF!</v>
      </c>
    </row>
    <row r="204" ht="16.199999999999999" hidden="1">
      <c r="A204" s="445" t="e">
        <f>A181+A216</f>
        <v>#REF!</v>
      </c>
      <c r="B204" s="433"/>
      <c r="D204" s="451" t="e">
        <f>(A203+D194)*D193</f>
        <v>#REF!</v>
      </c>
      <c r="F204" s="417"/>
      <c r="G204" s="445" t="e">
        <f t="shared" si="2405"/>
        <v>#REF!</v>
      </c>
      <c r="I204" s="235"/>
      <c r="J204" s="451" t="e">
        <f>(G203+J194)*J193</f>
        <v>#REF!</v>
      </c>
      <c r="K204" s="235"/>
      <c r="L204" s="417"/>
      <c r="M204" s="445" t="e">
        <f t="shared" si="2406"/>
        <v>#REF!</v>
      </c>
      <c r="N204" s="417"/>
      <c r="O204" s="235"/>
      <c r="P204" s="451" t="e">
        <f>(M203+P194)*P193</f>
        <v>#REF!</v>
      </c>
      <c r="Q204" s="235"/>
      <c r="R204" s="417"/>
      <c r="S204" s="445" t="e">
        <f t="shared" si="2407"/>
        <v>#REF!</v>
      </c>
      <c r="T204" s="417"/>
      <c r="U204" s="235"/>
      <c r="V204" s="451" t="e">
        <f>(S203+V194)*V193</f>
        <v>#REF!</v>
      </c>
      <c r="X204" s="417"/>
      <c r="Y204" s="445" t="e">
        <f t="shared" si="2408"/>
        <v>#REF!</v>
      </c>
      <c r="Z204" s="417"/>
      <c r="AA204" s="235"/>
      <c r="AB204" s="451" t="e">
        <f>(Y203+AB194)*AB193</f>
        <v>#REF!</v>
      </c>
      <c r="AC204" s="235"/>
      <c r="AD204" s="417"/>
      <c r="AE204" s="445" t="e">
        <f t="shared" si="2409"/>
        <v>#REF!</v>
      </c>
      <c r="AF204" s="417"/>
      <c r="AG204" s="235"/>
      <c r="AH204" s="451" t="e">
        <f>(AE203+AH194)*AH193</f>
        <v>#REF!</v>
      </c>
      <c r="AJ204" s="417"/>
      <c r="AK204" s="445" t="e">
        <f t="shared" si="2410"/>
        <v>#REF!</v>
      </c>
      <c r="AL204" s="417"/>
      <c r="AM204" s="235"/>
      <c r="AN204" s="451" t="e">
        <f>(AK203+AN194)*AN193</f>
        <v>#REF!</v>
      </c>
      <c r="AP204" s="417"/>
      <c r="AQ204" s="445" t="e">
        <f t="shared" si="2411"/>
        <v>#REF!</v>
      </c>
      <c r="AR204" s="417"/>
      <c r="AS204" s="235"/>
      <c r="AT204" s="451" t="e">
        <f>(AQ203+AT194)*AT193</f>
        <v>#REF!</v>
      </c>
      <c r="AV204" s="417"/>
      <c r="AW204" s="445" t="e">
        <f t="shared" si="2412"/>
        <v>#REF!</v>
      </c>
      <c r="AX204" s="417"/>
      <c r="AY204" s="235"/>
      <c r="AZ204" s="451" t="e">
        <f>(AW203+AZ194)*AZ193</f>
        <v>#REF!</v>
      </c>
      <c r="BA204" s="235"/>
      <c r="BB204" s="417"/>
      <c r="BC204" s="445" t="e">
        <f t="shared" si="2413"/>
        <v>#REF!</v>
      </c>
      <c r="BD204" s="417"/>
      <c r="BE204" s="235"/>
      <c r="BF204" s="451" t="e">
        <f>(BC203+BF194)*BF193</f>
        <v>#REF!</v>
      </c>
      <c r="BH204" s="417"/>
      <c r="BI204" s="445" t="e">
        <f t="shared" si="2414"/>
        <v>#REF!</v>
      </c>
      <c r="BJ204" s="417"/>
      <c r="BK204" s="235"/>
      <c r="BL204" s="451" t="e">
        <f>(BI203+BL194)*BL193</f>
        <v>#REF!</v>
      </c>
      <c r="BN204" s="417"/>
      <c r="BO204" s="445" t="e">
        <f t="shared" si="2415"/>
        <v>#REF!</v>
      </c>
      <c r="BP204" s="417"/>
      <c r="BQ204" s="235"/>
      <c r="BR204" s="451" t="e">
        <f>(BO203+BR194)*BR193</f>
        <v>#REF!</v>
      </c>
      <c r="BT204" s="417"/>
      <c r="BU204" s="445" t="e">
        <f t="shared" si="2416"/>
        <v>#REF!</v>
      </c>
      <c r="BV204" s="417"/>
      <c r="BW204" s="235"/>
      <c r="BX204" s="451" t="e">
        <f>(BU203+BX194)*BX193</f>
        <v>#REF!</v>
      </c>
      <c r="BZ204" s="433"/>
      <c r="CA204" s="445" t="e">
        <f t="shared" si="2417"/>
        <v>#REF!</v>
      </c>
      <c r="CB204" s="417"/>
      <c r="CC204" s="235"/>
      <c r="CD204" s="451" t="e">
        <f>(CA203+CD194)*CD193</f>
        <v>#REF!</v>
      </c>
      <c r="CF204" s="417"/>
      <c r="CG204" s="445" t="e">
        <f t="shared" si="2418"/>
        <v>#REF!</v>
      </c>
      <c r="CH204" s="417"/>
      <c r="CJ204" s="451" t="e">
        <f>(CG203+CJ194)*CJ193</f>
        <v>#REF!</v>
      </c>
      <c r="CL204" s="433"/>
    </row>
    <row r="205" ht="16.199999999999999" hidden="1">
      <c r="A205" s="445" t="e">
        <f>A182+A215</f>
        <v>#REF!</v>
      </c>
      <c r="B205" s="433"/>
      <c r="D205" s="451" t="e">
        <f>(A204+D194)*D193</f>
        <v>#REF!</v>
      </c>
      <c r="F205" s="417"/>
      <c r="G205" s="445" t="e">
        <f t="shared" si="2405"/>
        <v>#REF!</v>
      </c>
      <c r="I205" s="235"/>
      <c r="J205" s="451" t="e">
        <f>(G204+J194)*J193</f>
        <v>#REF!</v>
      </c>
      <c r="K205" s="235"/>
      <c r="L205" s="417"/>
      <c r="M205" s="445" t="e">
        <f t="shared" si="2406"/>
        <v>#REF!</v>
      </c>
      <c r="N205" s="417"/>
      <c r="O205" s="235"/>
      <c r="P205" s="451" t="e">
        <f>(M204+P194)*P193</f>
        <v>#REF!</v>
      </c>
      <c r="Q205" s="235"/>
      <c r="R205" s="417"/>
      <c r="S205" s="445" t="e">
        <f t="shared" si="2407"/>
        <v>#REF!</v>
      </c>
      <c r="T205" s="433"/>
      <c r="U205" s="235"/>
      <c r="V205" s="451" t="e">
        <f>(S204+V194)*V193</f>
        <v>#REF!</v>
      </c>
      <c r="X205" s="417"/>
      <c r="Y205" s="445" t="e">
        <f t="shared" si="2408"/>
        <v>#REF!</v>
      </c>
      <c r="Z205" s="433"/>
      <c r="AA205" s="235"/>
      <c r="AB205" s="451" t="e">
        <f>(Y204+AB194)*AB193</f>
        <v>#REF!</v>
      </c>
      <c r="AC205" s="235"/>
      <c r="AD205" s="417"/>
      <c r="AE205" s="445" t="e">
        <f t="shared" si="2409"/>
        <v>#REF!</v>
      </c>
      <c r="AF205" s="433"/>
      <c r="AG205" s="235"/>
      <c r="AH205" s="451" t="e">
        <f>(AE204+AH194)*AH193</f>
        <v>#REF!</v>
      </c>
      <c r="AJ205" s="417"/>
      <c r="AK205" s="445" t="e">
        <f t="shared" si="2410"/>
        <v>#REF!</v>
      </c>
      <c r="AL205" s="433"/>
      <c r="AM205" s="235"/>
      <c r="AN205" s="451" t="e">
        <f>(AK204+AN194)*AN193</f>
        <v>#REF!</v>
      </c>
      <c r="AP205" s="417"/>
      <c r="AQ205" s="445" t="e">
        <f t="shared" si="2411"/>
        <v>#REF!</v>
      </c>
      <c r="AR205" s="433"/>
      <c r="AS205" s="235"/>
      <c r="AT205" s="451" t="e">
        <f>(AQ204+AT194)*AT193</f>
        <v>#REF!</v>
      </c>
      <c r="AV205" s="417"/>
      <c r="AW205" s="445" t="e">
        <f t="shared" si="2412"/>
        <v>#REF!</v>
      </c>
      <c r="AX205" s="433"/>
      <c r="AY205" s="235"/>
      <c r="AZ205" s="451" t="e">
        <f>(AW204+AZ194)*AZ193</f>
        <v>#REF!</v>
      </c>
      <c r="BA205" s="235"/>
      <c r="BB205" s="417"/>
      <c r="BC205" s="445" t="e">
        <f t="shared" si="2413"/>
        <v>#REF!</v>
      </c>
      <c r="BD205" s="433"/>
      <c r="BE205" s="235"/>
      <c r="BF205" s="451" t="e">
        <f>(BC204+BF194)*BF193</f>
        <v>#REF!</v>
      </c>
      <c r="BH205" s="417"/>
      <c r="BI205" s="445" t="e">
        <f t="shared" si="2414"/>
        <v>#REF!</v>
      </c>
      <c r="BJ205" s="433"/>
      <c r="BK205" s="235"/>
      <c r="BL205" s="451" t="e">
        <f>(BI204+BL194)*BL193</f>
        <v>#REF!</v>
      </c>
      <c r="BN205" s="417"/>
      <c r="BO205" s="445" t="e">
        <f t="shared" si="2415"/>
        <v>#REF!</v>
      </c>
      <c r="BP205" s="433"/>
      <c r="BQ205" s="235"/>
      <c r="BR205" s="451" t="e">
        <f>(BO204+BR194)*BR193</f>
        <v>#REF!</v>
      </c>
      <c r="BT205" s="417"/>
      <c r="BU205" s="445" t="e">
        <f t="shared" si="2416"/>
        <v>#REF!</v>
      </c>
      <c r="BV205" s="433"/>
      <c r="BW205" s="235"/>
      <c r="BX205" s="451" t="e">
        <f>(BU204+BX194)*BX193</f>
        <v>#REF!</v>
      </c>
      <c r="BZ205" s="433"/>
      <c r="CA205" s="445" t="e">
        <f t="shared" si="2417"/>
        <v>#REF!</v>
      </c>
      <c r="CB205" s="433"/>
      <c r="CC205" s="235"/>
      <c r="CD205" s="451" t="e">
        <f>(CA204+CD194)*CD193</f>
        <v>#REF!</v>
      </c>
      <c r="CF205" s="417"/>
      <c r="CG205" s="445" t="e">
        <f t="shared" si="2418"/>
        <v>#REF!</v>
      </c>
      <c r="CH205" s="433"/>
      <c r="CJ205" s="451" t="e">
        <f>(CG204+CJ194)*CJ193</f>
        <v>#REF!</v>
      </c>
      <c r="CL205" s="433"/>
    </row>
    <row r="206" ht="16.199999999999999" hidden="1">
      <c r="A206" s="445" t="e">
        <f>A183+A214</f>
        <v>#REF!</v>
      </c>
      <c r="B206" s="433"/>
      <c r="D206" s="451" t="e">
        <f>(A205+D194)*D193</f>
        <v>#REF!</v>
      </c>
      <c r="F206" s="417"/>
      <c r="G206" s="445" t="e">
        <f t="shared" si="2405"/>
        <v>#REF!</v>
      </c>
      <c r="I206" s="235"/>
      <c r="J206" s="451" t="e">
        <f>(G205+J194)*J193</f>
        <v>#REF!</v>
      </c>
      <c r="K206" s="235"/>
      <c r="L206" s="417"/>
      <c r="M206" s="445" t="e">
        <f t="shared" si="2406"/>
        <v>#REF!</v>
      </c>
      <c r="N206" s="417"/>
      <c r="O206" s="235"/>
      <c r="P206" s="451" t="e">
        <f>(M205+P194)*P193</f>
        <v>#REF!</v>
      </c>
      <c r="Q206" s="235"/>
      <c r="R206" s="417"/>
      <c r="S206" s="445" t="e">
        <f t="shared" si="2407"/>
        <v>#REF!</v>
      </c>
      <c r="T206" s="433"/>
      <c r="U206" s="235"/>
      <c r="V206" s="451" t="e">
        <f>(S205+V194)*V193</f>
        <v>#REF!</v>
      </c>
      <c r="X206" s="417"/>
      <c r="Y206" s="445" t="e">
        <f t="shared" si="2408"/>
        <v>#REF!</v>
      </c>
      <c r="Z206" s="433"/>
      <c r="AA206" s="235"/>
      <c r="AB206" s="451" t="e">
        <f>(Y205+AB194)*AB193</f>
        <v>#REF!</v>
      </c>
      <c r="AC206" s="235"/>
      <c r="AD206" s="417"/>
      <c r="AE206" s="445" t="e">
        <f t="shared" si="2409"/>
        <v>#REF!</v>
      </c>
      <c r="AF206" s="433"/>
      <c r="AG206" s="235"/>
      <c r="AH206" s="451" t="e">
        <f>(AE205+AH194)*AH193</f>
        <v>#REF!</v>
      </c>
      <c r="AJ206" s="417"/>
      <c r="AK206" s="445" t="e">
        <f t="shared" si="2410"/>
        <v>#REF!</v>
      </c>
      <c r="AL206" s="433"/>
      <c r="AM206" s="235"/>
      <c r="AN206" s="451" t="e">
        <f>(AK205+AN194)*AN193</f>
        <v>#REF!</v>
      </c>
      <c r="AP206" s="417"/>
      <c r="AQ206" s="445" t="e">
        <f t="shared" si="2411"/>
        <v>#REF!</v>
      </c>
      <c r="AR206" s="433"/>
      <c r="AS206" s="235"/>
      <c r="AT206" s="451" t="e">
        <f>(AQ205+AT194)*AT193</f>
        <v>#REF!</v>
      </c>
      <c r="AV206" s="417"/>
      <c r="AW206" s="445" t="e">
        <f t="shared" si="2412"/>
        <v>#REF!</v>
      </c>
      <c r="AX206" s="433"/>
      <c r="AY206" s="235"/>
      <c r="AZ206" s="451" t="e">
        <f>(AW205+AZ194)*AZ193</f>
        <v>#REF!</v>
      </c>
      <c r="BA206" s="235"/>
      <c r="BB206" s="417"/>
      <c r="BC206" s="445" t="e">
        <f t="shared" si="2413"/>
        <v>#REF!</v>
      </c>
      <c r="BD206" s="433"/>
      <c r="BE206" s="235"/>
      <c r="BF206" s="451" t="e">
        <f>(BC205+BF194)*BF193</f>
        <v>#REF!</v>
      </c>
      <c r="BH206" s="417"/>
      <c r="BI206" s="445" t="e">
        <f t="shared" si="2414"/>
        <v>#REF!</v>
      </c>
      <c r="BJ206" s="433"/>
      <c r="BK206" s="235"/>
      <c r="BL206" s="451" t="e">
        <f>(BI205+BL194)*BL193</f>
        <v>#REF!</v>
      </c>
      <c r="BN206" s="417"/>
      <c r="BO206" s="445" t="e">
        <f t="shared" si="2415"/>
        <v>#REF!</v>
      </c>
      <c r="BP206" s="433"/>
      <c r="BQ206" s="235"/>
      <c r="BR206" s="451" t="e">
        <f>(BO205+BR194)*BR193</f>
        <v>#REF!</v>
      </c>
      <c r="BT206" s="417"/>
      <c r="BU206" s="445" t="e">
        <f t="shared" si="2416"/>
        <v>#REF!</v>
      </c>
      <c r="BV206" s="433"/>
      <c r="BW206" s="235"/>
      <c r="BX206" s="451" t="e">
        <f>(BU205+BX194)*BX193</f>
        <v>#REF!</v>
      </c>
      <c r="BZ206" s="433"/>
      <c r="CA206" s="445" t="e">
        <f t="shared" si="2417"/>
        <v>#REF!</v>
      </c>
      <c r="CB206" s="433"/>
      <c r="CC206" s="235"/>
      <c r="CD206" s="451" t="e">
        <f>(CA205+CD194)*CD193</f>
        <v>#REF!</v>
      </c>
      <c r="CF206" s="417"/>
      <c r="CG206" s="445" t="e">
        <f t="shared" si="2418"/>
        <v>#REF!</v>
      </c>
      <c r="CH206" s="433"/>
      <c r="CJ206" s="451" t="e">
        <f>(CG205+CJ194)*CJ193</f>
        <v>#REF!</v>
      </c>
      <c r="CL206" s="433"/>
    </row>
    <row r="207" ht="16.199999999999999" hidden="1">
      <c r="A207" s="445" t="e">
        <f>A184+A213</f>
        <v>#REF!</v>
      </c>
      <c r="B207" s="433"/>
      <c r="D207" s="451" t="e">
        <f>(A206+D194)*D193</f>
        <v>#REF!</v>
      </c>
      <c r="F207" s="417"/>
      <c r="G207" s="445" t="e">
        <f t="shared" si="2405"/>
        <v>#REF!</v>
      </c>
      <c r="H207" s="417"/>
      <c r="I207" s="235"/>
      <c r="J207" s="451" t="e">
        <f>(G206+J194)*J193</f>
        <v>#REF!</v>
      </c>
      <c r="K207" s="235"/>
      <c r="L207" s="417"/>
      <c r="M207" s="445" t="e">
        <f t="shared" si="2406"/>
        <v>#REF!</v>
      </c>
      <c r="N207" s="417"/>
      <c r="O207" s="235"/>
      <c r="P207" s="451" t="e">
        <f>(M206+P194)*P193</f>
        <v>#REF!</v>
      </c>
      <c r="Q207" s="235"/>
      <c r="R207" s="417"/>
      <c r="S207" s="445" t="e">
        <f t="shared" si="2407"/>
        <v>#REF!</v>
      </c>
      <c r="T207" s="433"/>
      <c r="U207" s="235"/>
      <c r="V207" s="451" t="e">
        <f>(S206+V194)*V193</f>
        <v>#REF!</v>
      </c>
      <c r="X207" s="417"/>
      <c r="Y207" s="445" t="e">
        <f t="shared" si="2408"/>
        <v>#REF!</v>
      </c>
      <c r="Z207" s="433"/>
      <c r="AA207" s="235"/>
      <c r="AB207" s="451" t="e">
        <f>(Y206+AB194)*AB193</f>
        <v>#REF!</v>
      </c>
      <c r="AC207" s="235"/>
      <c r="AD207" s="417"/>
      <c r="AE207" s="445" t="e">
        <f t="shared" si="2409"/>
        <v>#REF!</v>
      </c>
      <c r="AF207" s="433"/>
      <c r="AG207" s="235"/>
      <c r="AH207" s="451" t="e">
        <f>(AE206+AH194)*AH193</f>
        <v>#REF!</v>
      </c>
      <c r="AJ207" s="417"/>
      <c r="AK207" s="445" t="e">
        <f t="shared" si="2410"/>
        <v>#REF!</v>
      </c>
      <c r="AL207" s="433"/>
      <c r="AM207" s="235"/>
      <c r="AN207" s="451" t="e">
        <f>(AK206+AN194)*AN193</f>
        <v>#REF!</v>
      </c>
      <c r="AP207" s="417"/>
      <c r="AQ207" s="445" t="e">
        <f t="shared" si="2411"/>
        <v>#REF!</v>
      </c>
      <c r="AR207" s="433"/>
      <c r="AS207" s="235"/>
      <c r="AT207" s="451" t="e">
        <f>(AQ206+AT194)*AT193</f>
        <v>#REF!</v>
      </c>
      <c r="AV207" s="417"/>
      <c r="AW207" s="445" t="e">
        <f t="shared" si="2412"/>
        <v>#REF!</v>
      </c>
      <c r="AX207" s="433"/>
      <c r="AY207" s="235"/>
      <c r="AZ207" s="451" t="e">
        <f>(AW206+AZ194)*AZ193</f>
        <v>#REF!</v>
      </c>
      <c r="BA207" s="235"/>
      <c r="BB207" s="417"/>
      <c r="BC207" s="445" t="e">
        <f t="shared" si="2413"/>
        <v>#REF!</v>
      </c>
      <c r="BD207" s="433"/>
      <c r="BE207" s="235"/>
      <c r="BF207" s="451" t="e">
        <f>(BC206+BF194)*BF193</f>
        <v>#REF!</v>
      </c>
      <c r="BH207" s="417"/>
      <c r="BI207" s="445" t="e">
        <f t="shared" si="2414"/>
        <v>#REF!</v>
      </c>
      <c r="BJ207" s="433"/>
      <c r="BK207" s="235"/>
      <c r="BL207" s="451" t="e">
        <f>(BI206+BL194)*BL193</f>
        <v>#REF!</v>
      </c>
      <c r="BN207" s="417"/>
      <c r="BO207" s="445" t="e">
        <f t="shared" si="2415"/>
        <v>#REF!</v>
      </c>
      <c r="BP207" s="433"/>
      <c r="BQ207" s="235"/>
      <c r="BR207" s="451" t="e">
        <f>(BO206+BR194)*BR193</f>
        <v>#REF!</v>
      </c>
      <c r="BT207" s="417"/>
      <c r="BU207" s="445" t="e">
        <f t="shared" si="2416"/>
        <v>#REF!</v>
      </c>
      <c r="BV207" s="433"/>
      <c r="BW207" s="235"/>
      <c r="BX207" s="451" t="e">
        <f>(BU206+BX194)*BX193</f>
        <v>#REF!</v>
      </c>
      <c r="BZ207" s="433"/>
      <c r="CA207" s="445" t="e">
        <f t="shared" si="2417"/>
        <v>#REF!</v>
      </c>
      <c r="CB207" s="433"/>
      <c r="CC207" s="235"/>
      <c r="CD207" s="451" t="e">
        <f>(CA206+CD194)*CD193</f>
        <v>#REF!</v>
      </c>
      <c r="CF207" s="417"/>
      <c r="CG207" s="445" t="e">
        <f t="shared" si="2418"/>
        <v>#REF!</v>
      </c>
      <c r="CH207" s="433"/>
      <c r="CJ207" s="451" t="e">
        <f>(CG206+CJ194)*CJ193</f>
        <v>#REF!</v>
      </c>
      <c r="CL207" s="433"/>
    </row>
    <row r="208" ht="16.199999999999999" hidden="1">
      <c r="A208" s="445" t="e">
        <f>A185+A212</f>
        <v>#REF!</v>
      </c>
      <c r="B208" s="433"/>
      <c r="D208" s="451" t="e">
        <f>(A207+D194)*D193</f>
        <v>#REF!</v>
      </c>
      <c r="F208" s="417"/>
      <c r="G208" s="445" t="e">
        <f t="shared" si="2405"/>
        <v>#REF!</v>
      </c>
      <c r="H208" s="417"/>
      <c r="I208" s="235"/>
      <c r="J208" s="451" t="e">
        <f>(G207+J194)*J193</f>
        <v>#REF!</v>
      </c>
      <c r="K208" s="235"/>
      <c r="L208" s="417"/>
      <c r="M208" s="445" t="e">
        <f t="shared" si="2406"/>
        <v>#REF!</v>
      </c>
      <c r="N208" s="417"/>
      <c r="O208" s="235"/>
      <c r="P208" s="451" t="e">
        <f>(M207+P194)*P193</f>
        <v>#REF!</v>
      </c>
      <c r="Q208" s="235"/>
      <c r="R208" s="417"/>
      <c r="S208" s="445" t="e">
        <f t="shared" si="2407"/>
        <v>#REF!</v>
      </c>
      <c r="T208" s="433"/>
      <c r="U208" s="235"/>
      <c r="V208" s="451" t="e">
        <f>(S207+V194)*V193</f>
        <v>#REF!</v>
      </c>
      <c r="X208" s="417"/>
      <c r="Y208" s="445" t="e">
        <f t="shared" si="2408"/>
        <v>#REF!</v>
      </c>
      <c r="Z208" s="433"/>
      <c r="AA208" s="235"/>
      <c r="AB208" s="451" t="e">
        <f>(Y207+AB194)*AB193</f>
        <v>#REF!</v>
      </c>
      <c r="AC208" s="235"/>
      <c r="AD208" s="417"/>
      <c r="AE208" s="445" t="e">
        <f t="shared" si="2409"/>
        <v>#REF!</v>
      </c>
      <c r="AF208" s="433"/>
      <c r="AG208" s="235"/>
      <c r="AH208" s="451" t="e">
        <f>(AE207+AH194)*AH193</f>
        <v>#REF!</v>
      </c>
      <c r="AJ208" s="417"/>
      <c r="AK208" s="445" t="e">
        <f t="shared" si="2410"/>
        <v>#REF!</v>
      </c>
      <c r="AL208" s="433"/>
      <c r="AM208" s="235"/>
      <c r="AN208" s="451" t="e">
        <f>(AK207+AN194)*AN193</f>
        <v>#REF!</v>
      </c>
      <c r="AP208" s="417"/>
      <c r="AQ208" s="445" t="e">
        <f t="shared" si="2411"/>
        <v>#REF!</v>
      </c>
      <c r="AR208" s="433"/>
      <c r="AS208" s="235"/>
      <c r="AT208" s="451" t="e">
        <f>(AQ207+AT194)*AT193</f>
        <v>#REF!</v>
      </c>
      <c r="AV208" s="417"/>
      <c r="AW208" s="445" t="e">
        <f t="shared" si="2412"/>
        <v>#REF!</v>
      </c>
      <c r="AX208" s="433"/>
      <c r="AY208" s="235"/>
      <c r="AZ208" s="451" t="e">
        <f>(AW207+AZ194)*AZ193</f>
        <v>#REF!</v>
      </c>
      <c r="BA208" s="235"/>
      <c r="BB208" s="417"/>
      <c r="BC208" s="445" t="e">
        <f t="shared" si="2413"/>
        <v>#REF!</v>
      </c>
      <c r="BD208" s="433"/>
      <c r="BE208" s="235"/>
      <c r="BF208" s="451" t="e">
        <f>(BC207+BF194)*BF193</f>
        <v>#REF!</v>
      </c>
      <c r="BH208" s="417"/>
      <c r="BI208" s="445" t="e">
        <f t="shared" si="2414"/>
        <v>#REF!</v>
      </c>
      <c r="BJ208" s="433"/>
      <c r="BK208" s="235"/>
      <c r="BL208" s="451" t="e">
        <f>(BI207+BL194)*BL193</f>
        <v>#REF!</v>
      </c>
      <c r="BN208" s="417"/>
      <c r="BO208" s="445" t="e">
        <f t="shared" si="2415"/>
        <v>#REF!</v>
      </c>
      <c r="BP208" s="433"/>
      <c r="BQ208" s="235"/>
      <c r="BR208" s="451" t="e">
        <f>(BO207+BR194)*BR193</f>
        <v>#REF!</v>
      </c>
      <c r="BT208" s="417"/>
      <c r="BU208" s="445" t="e">
        <f t="shared" si="2416"/>
        <v>#REF!</v>
      </c>
      <c r="BV208" s="433"/>
      <c r="BW208" s="235"/>
      <c r="BX208" s="451" t="e">
        <f>(BU207+BX194)*BX193</f>
        <v>#REF!</v>
      </c>
      <c r="BZ208" s="433"/>
      <c r="CA208" s="445" t="e">
        <f t="shared" si="2417"/>
        <v>#REF!</v>
      </c>
      <c r="CB208" s="433"/>
      <c r="CC208" s="235"/>
      <c r="CD208" s="451" t="e">
        <f>(CA207+CD194)*CD193</f>
        <v>#REF!</v>
      </c>
      <c r="CF208" s="417"/>
      <c r="CG208" s="445" t="e">
        <f t="shared" si="2418"/>
        <v>#REF!</v>
      </c>
      <c r="CH208" s="433"/>
      <c r="CJ208" s="451" t="e">
        <f>(CG207+CJ194)*CJ193</f>
        <v>#REF!</v>
      </c>
      <c r="CL208" s="433"/>
    </row>
    <row r="209" ht="16.199999999999999" hidden="1">
      <c r="A209" s="445" t="e">
        <f>A186+A211</f>
        <v>#REF!</v>
      </c>
      <c r="B209" s="433"/>
      <c r="D209" s="452" t="e">
        <f>(A208+D194)*D193</f>
        <v>#REF!</v>
      </c>
      <c r="F209" s="417"/>
      <c r="G209" s="445" t="e">
        <f t="shared" si="2405"/>
        <v>#REF!</v>
      </c>
      <c r="H209" s="417"/>
      <c r="I209" s="235"/>
      <c r="J209" s="452" t="e">
        <f>(G208+J194)*J193</f>
        <v>#REF!</v>
      </c>
      <c r="K209" s="235"/>
      <c r="L209" s="417"/>
      <c r="M209" s="445" t="e">
        <f t="shared" si="2406"/>
        <v>#REF!</v>
      </c>
      <c r="N209" s="417"/>
      <c r="O209" s="235"/>
      <c r="P209" s="452" t="e">
        <f>(M208+P194)*P193</f>
        <v>#REF!</v>
      </c>
      <c r="Q209" s="235"/>
      <c r="R209" s="417"/>
      <c r="S209" s="445" t="e">
        <f t="shared" si="2407"/>
        <v>#REF!</v>
      </c>
      <c r="T209" s="433"/>
      <c r="U209" s="235"/>
      <c r="V209" s="452" t="e">
        <f>(S208+V194)*V193</f>
        <v>#REF!</v>
      </c>
      <c r="X209" s="417"/>
      <c r="Y209" s="445" t="e">
        <f t="shared" si="2408"/>
        <v>#REF!</v>
      </c>
      <c r="Z209" s="433"/>
      <c r="AA209" s="235"/>
      <c r="AB209" s="452" t="e">
        <f>(Y208+AB194)*AB193</f>
        <v>#REF!</v>
      </c>
      <c r="AC209" s="235"/>
      <c r="AD209" s="417"/>
      <c r="AE209" s="445" t="e">
        <f t="shared" si="2409"/>
        <v>#REF!</v>
      </c>
      <c r="AF209" s="433"/>
      <c r="AG209" s="235"/>
      <c r="AH209" s="452" t="e">
        <f>(AE208+AH194)*AH193</f>
        <v>#REF!</v>
      </c>
      <c r="AJ209" s="417"/>
      <c r="AK209" s="445" t="e">
        <f t="shared" si="2410"/>
        <v>#REF!</v>
      </c>
      <c r="AL209" s="433"/>
      <c r="AM209" s="235"/>
      <c r="AN209" s="452" t="e">
        <f>(AK208+AN194)*AN193</f>
        <v>#REF!</v>
      </c>
      <c r="AP209" s="417"/>
      <c r="AQ209" s="445" t="e">
        <f t="shared" si="2411"/>
        <v>#REF!</v>
      </c>
      <c r="AR209" s="433"/>
      <c r="AS209" s="235"/>
      <c r="AT209" s="452" t="e">
        <f>(AQ208+AT194)*AT193</f>
        <v>#REF!</v>
      </c>
      <c r="AV209" s="417"/>
      <c r="AW209" s="445" t="e">
        <f t="shared" si="2412"/>
        <v>#REF!</v>
      </c>
      <c r="AX209" s="433"/>
      <c r="AY209" s="235"/>
      <c r="AZ209" s="452" t="e">
        <f>(AW208+AZ194)*AZ193</f>
        <v>#REF!</v>
      </c>
      <c r="BA209" s="235"/>
      <c r="BB209" s="417"/>
      <c r="BC209" s="445" t="e">
        <f t="shared" si="2413"/>
        <v>#REF!</v>
      </c>
      <c r="BD209" s="433"/>
      <c r="BE209" s="235"/>
      <c r="BF209" s="452" t="e">
        <f>(BC208+BF194)*BF193</f>
        <v>#REF!</v>
      </c>
      <c r="BH209" s="417"/>
      <c r="BI209" s="445" t="e">
        <f t="shared" si="2414"/>
        <v>#REF!</v>
      </c>
      <c r="BJ209" s="433"/>
      <c r="BK209" s="235"/>
      <c r="BL209" s="452" t="e">
        <f>(BI208+BL194)*BL193</f>
        <v>#REF!</v>
      </c>
      <c r="BN209" s="417"/>
      <c r="BO209" s="445" t="e">
        <f t="shared" si="2415"/>
        <v>#REF!</v>
      </c>
      <c r="BP209" s="433"/>
      <c r="BQ209" s="235"/>
      <c r="BR209" s="452" t="e">
        <f>(BO208+BR194)*BR193</f>
        <v>#REF!</v>
      </c>
      <c r="BT209" s="417"/>
      <c r="BU209" s="445" t="e">
        <f t="shared" si="2416"/>
        <v>#REF!</v>
      </c>
      <c r="BV209" s="433"/>
      <c r="BW209" s="235"/>
      <c r="BX209" s="452" t="e">
        <f>(BU208+BX194)*BX193</f>
        <v>#REF!</v>
      </c>
      <c r="BZ209" s="433"/>
      <c r="CA209" s="445" t="e">
        <f t="shared" si="2417"/>
        <v>#REF!</v>
      </c>
      <c r="CB209" s="433"/>
      <c r="CC209" s="235"/>
      <c r="CD209" s="452" t="e">
        <f>(CA208+CD194)*CD193</f>
        <v>#REF!</v>
      </c>
      <c r="CF209" s="417"/>
      <c r="CG209" s="445" t="e">
        <f t="shared" si="2418"/>
        <v>#REF!</v>
      </c>
      <c r="CH209" s="433"/>
      <c r="CJ209" s="452" t="e">
        <f>(CG208+CJ194)*CJ193</f>
        <v>#REF!</v>
      </c>
      <c r="CL209" s="433"/>
    </row>
    <row r="210" ht="16.199999999999999" hidden="1">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ht="16.199999999999999" hidden="1">
      <c r="A211" s="445" t="e">
        <f t="shared" ref="A211:A225" si="2419">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ht="16.199999999999999" hidden="1">
      <c r="A212" s="445" t="e">
        <f t="shared" si="2419"/>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ht="16.199999999999999" hidden="1">
      <c r="A213" s="445" t="e">
        <f t="shared" si="2419"/>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ht="16.199999999999999" hidden="1">
      <c r="A214" s="445" t="e">
        <f t="shared" si="2419"/>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ht="16.199999999999999" hidden="1">
      <c r="A215" s="445" t="e">
        <f t="shared" si="2419"/>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ht="16.199999999999999" hidden="1">
      <c r="A216" s="445" t="e">
        <f t="shared" si="2419"/>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ht="16.199999999999999" hidden="1">
      <c r="A217" s="445" t="e">
        <f t="shared" si="2419"/>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hidden="1">
      <c r="A218" s="445" t="e">
        <f t="shared" si="2419"/>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hidden="1">
      <c r="A219" s="445" t="e">
        <f t="shared" si="2419"/>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ht="16.199999999999999" hidden="1">
      <c r="A220" s="445" t="e">
        <f t="shared" si="2419"/>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ht="16.199999999999999" hidden="1">
      <c r="A221" s="445" t="e">
        <f t="shared" si="2419"/>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ht="16.199999999999999" hidden="1">
      <c r="A222" s="445" t="e">
        <f t="shared" si="2419"/>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ht="16.199999999999999" hidden="1">
      <c r="A223" s="445" t="e">
        <f t="shared" si="2419"/>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ht="16.199999999999999" hidden="1">
      <c r="A224" s="445" t="e">
        <f t="shared" si="2419"/>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hidden="1">
      <c r="A225" s="445" t="e">
        <f t="shared" si="2419"/>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hidden="1">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v>
      </c>
      <c r="E227" s="458">
        <f>D227+C228+D229+E228</f>
        <v>-0.5</v>
      </c>
      <c r="F227" s="459"/>
      <c r="G227" s="415">
        <f>G375</f>
        <v>544</v>
      </c>
      <c r="H227" s="459"/>
      <c r="I227" s="497">
        <v>0</v>
      </c>
      <c r="J227" s="498">
        <f>IF(J192=0,0,IF(I227=3,0,IF(K155=3,0,IF(K155=2,-0.5,IF(K155=1,0,(J192/(J192+G229+M229+J266))*(-0.5))))))</f>
        <v>0</v>
      </c>
      <c r="K227" s="499">
        <f>J227+I228+J229+K228</f>
        <v>-0.5</v>
      </c>
      <c r="L227" s="459">
        <f>L379</f>
        <v>0</v>
      </c>
      <c r="M227" s="415">
        <f>M375</f>
        <v>0</v>
      </c>
      <c r="N227" s="459">
        <f>N379</f>
        <v>0</v>
      </c>
      <c r="O227" s="456">
        <v>0</v>
      </c>
      <c r="P227" s="457">
        <f>IF(P192=0,0,IF(O227=3,0,IF(Q155=3,0,IF(Q155=2,-0.5,IF(Q155=1,0,(P192/(P192+M229+S229+P266))*(-0.5))))))</f>
        <v>0</v>
      </c>
      <c r="Q227" s="458">
        <f>P227+O228+P229+Q228</f>
        <v>0</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-0.38853812530354542</v>
      </c>
      <c r="F228" s="420" t="e">
        <f>H228*-1</f>
        <v>#REF!</v>
      </c>
      <c r="G228" s="417">
        <f>G372</f>
        <v>106666.66666666667</v>
      </c>
      <c r="H228" s="421" t="e">
        <f>G376*G375*G375/12</f>
        <v>#REF!</v>
      </c>
      <c r="I228" s="501">
        <f>IF(G229=0,0,IF(H227=3,0,IF(F227=3,0,IF(F227=2,-0.5,IF(F227=1,0,(G229/(G229+J192+M229+J266))*(-0.5))))))</f>
        <v>-0.38853812530354542</v>
      </c>
      <c r="J228" s="502" t="e">
        <f>H228+J226+L228+J262+H229+L229</f>
        <v>#REF!</v>
      </c>
      <c r="K228" s="503">
        <f>IF(M229=0,0,IF(L227=3,0,IF(N227=3,0,IF(N227=2,-0.5,IF(N227=1,0,(M229/(M229+J266+G229+J192))*(-0.5))))))</f>
        <v>0</v>
      </c>
      <c r="L228" s="420" t="e">
        <f>N228*-1</f>
        <v>#REF!</v>
      </c>
      <c r="M228" s="417">
        <f>M372</f>
        <v>106666.66666666667</v>
      </c>
      <c r="N228" s="421" t="e">
        <f>M376*M375*M375/12</f>
        <v>#REF!</v>
      </c>
      <c r="O228" s="461">
        <f>IF(M229=0,0,IF(N227=3,0,IF(L227=3,0,IF(L227=2,-0.5,IF(L227=1,0,(M229/(M229+P192+S229+P266))*(-0.5))))))</f>
        <v>0</v>
      </c>
      <c r="P228" s="462" t="e">
        <f>N228+P226+R228+P262+N229+R229</f>
        <v>#REF!</v>
      </c>
      <c r="Q228" s="463">
        <f>IF(S229=0,0,IF(R227=3,0,IF(T227=3,0,IF(T227=2,-0.5,IF(T227=1,0,(S229/(S229+P266+M229+P192))*(-0.5))))))</f>
        <v>0</v>
      </c>
      <c r="R228" s="420">
        <f>-1*IF(T227=3,0,IF(R227=3,S227*S227*S376/2,IF(S227=0,0,((S376*S227*S227/12)+IF(R378=S227/2,S377*S227/8,S377*R378*T378*T378/(S227*S227))))))</f>
        <v>0</v>
      </c>
      <c r="S228" s="417">
        <f>S372</f>
        <v>106666.66666666667</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106666.66666666667</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106666.66666666667</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106666.66666666667</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106666.66666666667</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106666.66666666667</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106666.66666666667</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106666.66666666667</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106666.66666666667</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106666.66666666667</v>
      </c>
      <c r="BV228" s="421">
        <f>IF(BT227=3,0,IF(BV227=3,BU227*BU227*BU376/2,IF(BU227=0,0,((BU376*BU227*BU227/12)+IF(BT378=BU227/2,BU377*BU227/8,BU377*BT378*BT378*BV378/(BU227*BU227))))))</f>
        <v>0</v>
      </c>
      <c r="BW228" s="461">
        <f>IF(BU229=0,0,IF(BV227=3,0,IF(BT227=3,0,IF(BT227=2,-0.5,IF(BT227=1,0,(BU229/(BU229+BX192+CA229+BX266))*(-0.5))))))</f>
        <v>0</v>
      </c>
      <c r="BX228" s="462" t="e">
        <f>BV228+BX226+BZ228+BX262+BV229+BZ229</f>
        <v>#REF!</v>
      </c>
      <c r="BY228" s="463">
        <f>IF(CA229=0,0,IF(BZ227=3,0,IF(CB227=3,0,IF(CB227=2,-0.5,IF(CB227=1,0,(CA229/(CA229+BX266+BU229+BX192))*(-0.5))))))</f>
        <v>0</v>
      </c>
      <c r="BZ228" s="421" t="e">
        <f>BZ377</f>
        <v>#REF!</v>
      </c>
      <c r="CA228" s="417">
        <f>CA372</f>
        <v>106666.66666666667</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106666.66666666667</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-0.11146187469645459</v>
      </c>
      <c r="E229" s="466"/>
      <c r="F229" s="426">
        <f>-1*IF(H227=3,0,IF(F227=3,(G375*G375*G376/2)+(G377*F378),0))</f>
        <v>0</v>
      </c>
      <c r="G229" s="423">
        <f>IF(G227=0,0,IF(H227=2,3*G373*G228/G227,4*G373*G228/(G227)))</f>
        <v>155286195.08410457</v>
      </c>
      <c r="H229" s="427">
        <f>IF(F227=3,0,IF(H227=3,(G375*G375*G376/2)+(G377*H378),0))</f>
        <v>0</v>
      </c>
      <c r="I229" s="505" t="s">
        <v>818</v>
      </c>
      <c r="J229" s="506">
        <f>IF(J266=0,0,IF(K229=3,0,IF(I301=3,0,IF(I301=2,-0.5,IF(I301=1,0,(J266/(J266+M229+G229+J192))*(-0.5))))))</f>
        <v>-0.11146187469645459</v>
      </c>
      <c r="K229" s="507">
        <v>1</v>
      </c>
      <c r="L229" s="426">
        <f>-1*IF(N227=3,0,IF(L227=3,(M375*M375*M376/2)+(M377*L378),0))</f>
        <v>0</v>
      </c>
      <c r="M229" s="423">
        <f>IF(M227=0,0,IF(N227=2,3*M373*M228/M227,4*M373*M228/(M227)))</f>
        <v>0</v>
      </c>
      <c r="N229" s="427">
        <f>IF(L227=3,0,IF(N227=3,(M375*M375*M376/2)+(M377*N378),0))</f>
        <v>0</v>
      </c>
      <c r="O229" s="464" t="s">
        <v>819</v>
      </c>
      <c r="P229" s="465">
        <f>IF(P266=0,0,IF(Q229=3,0,IF(O301=3,0,IF(O301=2,-0.5,IF(O301=1,0,(P266/(P266+S229+M229+P192))*(-0.5))))))</f>
        <v>0</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(#REF!+#REF!)*1000</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2420">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2420"/>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2420"/>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2420"/>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2420"/>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2420"/>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2420"/>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2420"/>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2420"/>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2420"/>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2420"/>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2420"/>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2420"/>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2420"/>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2420"/>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155286195.08410457</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2421">D383</f>
        <v>300</v>
      </c>
      <c r="E264" s="235" t="s">
        <v>415</v>
      </c>
      <c r="I264" s="235"/>
      <c r="J264" s="451">
        <f t="shared" ref="J264:J265" si="2422">J383</f>
        <v>300</v>
      </c>
      <c r="K264" s="235"/>
      <c r="L264" s="235"/>
      <c r="M264" s="235"/>
      <c r="N264" s="235"/>
      <c r="O264" s="235"/>
      <c r="P264" s="451">
        <f t="shared" ref="P264:P265" si="2423">P383</f>
        <v>0</v>
      </c>
      <c r="Q264" s="235"/>
      <c r="R264" s="235"/>
      <c r="S264" s="235"/>
      <c r="T264" s="235"/>
      <c r="U264" s="235"/>
      <c r="V264" s="451">
        <f t="shared" ref="V264:V265" si="2424">V383</f>
        <v>0</v>
      </c>
      <c r="AA264" s="235"/>
      <c r="AB264" s="451">
        <f t="shared" ref="AB264:AB265" si="2425">AB383</f>
        <v>0</v>
      </c>
      <c r="AC264" s="235"/>
      <c r="AD264" s="235"/>
      <c r="AE264" s="235"/>
      <c r="AF264" s="235"/>
      <c r="AG264" s="235"/>
      <c r="AH264" s="451">
        <f t="shared" ref="AH264:AH265" si="2426">AH383</f>
        <v>0</v>
      </c>
      <c r="AM264" s="235"/>
      <c r="AN264" s="451">
        <f t="shared" ref="AN264:AN265" si="2427">AN383</f>
        <v>0</v>
      </c>
      <c r="AS264" s="235"/>
      <c r="AT264" s="451">
        <f t="shared" ref="AT264:AT265" si="2428">AT383</f>
        <v>0</v>
      </c>
      <c r="AY264" s="235"/>
      <c r="AZ264" s="451">
        <f t="shared" ref="AZ264:AZ265" si="2429">AZ383</f>
        <v>0</v>
      </c>
      <c r="BA264" s="235"/>
      <c r="BB264" s="235"/>
      <c r="BC264" s="235"/>
      <c r="BD264" s="235"/>
      <c r="BE264" s="235"/>
      <c r="BF264" s="451">
        <f t="shared" ref="BF264:BF265" si="2430">BF383</f>
        <v>0</v>
      </c>
      <c r="BK264" s="235"/>
      <c r="BL264" s="451">
        <f t="shared" ref="BL264:BL265" si="2431">BL383</f>
        <v>0</v>
      </c>
      <c r="BQ264" s="235"/>
      <c r="BR264" s="451">
        <f t="shared" ref="BR264:BR265" si="2432">BR383</f>
        <v>0</v>
      </c>
      <c r="BW264" s="235"/>
      <c r="BX264" s="451">
        <f t="shared" ref="BX264:BX265" si="2433">BX383</f>
        <v>0</v>
      </c>
      <c r="BZ264" s="433"/>
      <c r="CC264" s="235"/>
      <c r="CD264" s="451">
        <f t="shared" ref="CD264:CD265" si="2434">CD383</f>
        <v>0</v>
      </c>
      <c r="CJ264" s="451">
        <f t="shared" ref="CJ264:CJ265" si="2435">CJ383</f>
        <v>0</v>
      </c>
      <c r="CL264" s="433"/>
    </row>
    <row r="265">
      <c r="A265" s="445">
        <f>SUM(D266:CY266)</f>
        <v>89095454.429504991</v>
      </c>
      <c r="B265" s="433"/>
      <c r="C265" s="417"/>
      <c r="D265" s="451">
        <f t="shared" si="2421"/>
        <v>67500</v>
      </c>
      <c r="E265" s="235" t="s">
        <v>801</v>
      </c>
      <c r="G265" s="445">
        <f>A265</f>
        <v>89095454.429504991</v>
      </c>
      <c r="I265" s="235"/>
      <c r="J265" s="451">
        <f t="shared" si="2422"/>
        <v>67500</v>
      </c>
      <c r="K265" s="235"/>
      <c r="L265" s="235"/>
      <c r="M265" s="445">
        <f>G265</f>
        <v>89095454.429504991</v>
      </c>
      <c r="N265" s="235"/>
      <c r="O265" s="235"/>
      <c r="P265" s="451">
        <f t="shared" si="2423"/>
        <v>67500</v>
      </c>
      <c r="Q265" s="235"/>
      <c r="R265" s="235"/>
      <c r="S265" s="445">
        <f>M265</f>
        <v>89095454.429504991</v>
      </c>
      <c r="T265" s="235"/>
      <c r="U265" s="235"/>
      <c r="V265" s="451">
        <f t="shared" si="2424"/>
        <v>67500</v>
      </c>
      <c r="Y265" s="445">
        <f>S265</f>
        <v>89095454.429504991</v>
      </c>
      <c r="AA265" s="235"/>
      <c r="AB265" s="451">
        <f t="shared" si="2425"/>
        <v>67500</v>
      </c>
      <c r="AC265" s="235"/>
      <c r="AD265" s="235"/>
      <c r="AE265" s="445">
        <f>Y265</f>
        <v>89095454.429504991</v>
      </c>
      <c r="AF265" s="235"/>
      <c r="AG265" s="235"/>
      <c r="AH265" s="451">
        <f t="shared" si="2426"/>
        <v>1080000</v>
      </c>
      <c r="AK265" s="445">
        <f>AE265</f>
        <v>89095454.429504991</v>
      </c>
      <c r="AM265" s="235"/>
      <c r="AN265" s="451">
        <f t="shared" si="2427"/>
        <v>1080000</v>
      </c>
      <c r="AQ265" s="445">
        <f>AK265</f>
        <v>89095454.429504991</v>
      </c>
      <c r="AS265" s="235"/>
      <c r="AT265" s="451">
        <f t="shared" si="2428"/>
        <v>118</v>
      </c>
      <c r="AW265" s="445">
        <f>AQ265</f>
        <v>89095454.429504991</v>
      </c>
      <c r="AY265" s="235"/>
      <c r="AZ265" s="451">
        <f t="shared" si="2429"/>
        <v>118</v>
      </c>
      <c r="BA265" s="235"/>
      <c r="BB265" s="235"/>
      <c r="BC265" s="445">
        <f>AW265</f>
        <v>89095454.429504991</v>
      </c>
      <c r="BD265" s="235"/>
      <c r="BE265" s="235"/>
      <c r="BF265" s="451">
        <f t="shared" si="2430"/>
        <v>118</v>
      </c>
      <c r="BI265" s="445">
        <f>BC265</f>
        <v>89095454.429504991</v>
      </c>
      <c r="BK265" s="235"/>
      <c r="BL265" s="451">
        <f t="shared" si="2431"/>
        <v>118</v>
      </c>
      <c r="BO265" s="445">
        <f>BI265</f>
        <v>89095454.429504991</v>
      </c>
      <c r="BQ265" s="235"/>
      <c r="BR265" s="451">
        <f t="shared" si="2432"/>
        <v>118</v>
      </c>
      <c r="BU265" s="445">
        <f>BO265</f>
        <v>89095454.429504991</v>
      </c>
      <c r="BW265" s="235"/>
      <c r="BX265" s="451">
        <f t="shared" si="2433"/>
        <v>118</v>
      </c>
      <c r="BZ265" s="433"/>
      <c r="CA265" s="445">
        <f>BU265</f>
        <v>89095454.429504991</v>
      </c>
      <c r="CC265" s="235"/>
      <c r="CD265" s="451">
        <f t="shared" si="2434"/>
        <v>118</v>
      </c>
      <c r="CG265" s="445">
        <f>CA265</f>
        <v>89095454.429504991</v>
      </c>
      <c r="CJ265" s="451">
        <f t="shared" si="2435"/>
        <v>118</v>
      </c>
      <c r="CL265" s="433"/>
    </row>
    <row r="266">
      <c r="A266" s="235" t="s">
        <v>802</v>
      </c>
      <c r="B266" s="433"/>
      <c r="C266" s="417"/>
      <c r="D266" s="516">
        <f>IF(D264=0,0,D265*D385/D264)</f>
        <v>44547727.214752495</v>
      </c>
      <c r="E266" s="235" t="s">
        <v>803</v>
      </c>
      <c r="I266" s="235"/>
      <c r="J266" s="516">
        <f>IF(J264=0,0,J265*J385/J264)</f>
        <v>44547727.214752495</v>
      </c>
      <c r="K266" s="235"/>
      <c r="L266" s="235"/>
      <c r="M266" s="235"/>
      <c r="N266" s="235"/>
      <c r="O266" s="235"/>
      <c r="P266" s="516">
        <f>IF(P264=0,0,P265*P385/P264)</f>
        <v>0</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IF(A263=0,0,IF(A265=0,0,A389*48/(J264*100*((J264*100/(12*A265))+(((D190*100)+(J264*100))/((48*A263)+(4*A265)))))))</f>
        <v>9930227.9118572958</v>
      </c>
      <c r="B267" s="433"/>
      <c r="C267" s="417"/>
      <c r="D267" s="451">
        <f>IF(D266=0,0,(D266/A265)*(-1.5))</f>
        <v>-0.75</v>
      </c>
      <c r="E267" s="235" t="s">
        <v>804</v>
      </c>
      <c r="I267" s="235"/>
      <c r="J267" s="517">
        <f>IF(J266=0,0,(J266/G265)*(-1.5))</f>
        <v>-0.75</v>
      </c>
      <c r="K267" s="235"/>
      <c r="L267" s="235"/>
      <c r="M267" s="235"/>
      <c r="N267" s="235"/>
      <c r="O267" s="235"/>
      <c r="P267" s="451">
        <f>IF(P266=0,0,(P266/M265)*(-1.5))</f>
        <v>0</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2436">A269</f>
        <v>#REF!</v>
      </c>
      <c r="H269" s="433"/>
      <c r="I269" s="235"/>
      <c r="J269" s="451" t="e">
        <f>IF(J268=0,0,J268*J267)</f>
        <v>#REF!</v>
      </c>
      <c r="K269" s="235"/>
      <c r="L269" s="235"/>
      <c r="M269" s="445" t="e">
        <f t="shared" ref="M269:M332" si="2437">G269</f>
        <v>#REF!</v>
      </c>
      <c r="N269" s="433"/>
      <c r="O269" s="235"/>
      <c r="P269" s="451" t="e">
        <f>IF(P268=0,0,P268*P267)</f>
        <v>#REF!</v>
      </c>
      <c r="Q269" s="235"/>
      <c r="R269" s="235"/>
      <c r="S269" s="445" t="e">
        <f t="shared" ref="S269:S327" si="2438">M269</f>
        <v>#REF!</v>
      </c>
      <c r="T269" s="433"/>
      <c r="U269" s="235"/>
      <c r="V269" s="451" t="e">
        <f>IF(V268=0,0,V268*V267)</f>
        <v>#REF!</v>
      </c>
      <c r="Y269" s="445" t="e">
        <f t="shared" ref="Y269:Y327" si="2439">S269</f>
        <v>#REF!</v>
      </c>
      <c r="Z269" s="433"/>
      <c r="AA269" s="235"/>
      <c r="AB269" s="451" t="e">
        <f>IF(AB268=0,0,AB268*AB267)</f>
        <v>#REF!</v>
      </c>
      <c r="AC269" s="235"/>
      <c r="AD269" s="235"/>
      <c r="AE269" s="445" t="e">
        <f t="shared" ref="AE269:AE332" si="2440">Y269</f>
        <v>#REF!</v>
      </c>
      <c r="AF269" s="433"/>
      <c r="AG269" s="235"/>
      <c r="AH269" s="451" t="e">
        <f>IF(AH268=0,0,AH268*AH267)</f>
        <v>#REF!</v>
      </c>
      <c r="AK269" s="445" t="e">
        <f t="shared" ref="AK269:AK332" si="2441">AE269</f>
        <v>#REF!</v>
      </c>
      <c r="AL269" s="433"/>
      <c r="AM269" s="235"/>
      <c r="AN269" s="451" t="e">
        <f>IF(AN268=0,0,AN268*AN267)</f>
        <v>#REF!</v>
      </c>
      <c r="AQ269" s="445" t="e">
        <f t="shared" ref="AQ269:AQ332" si="2442">AK269</f>
        <v>#REF!</v>
      </c>
      <c r="AR269" s="433"/>
      <c r="AS269" s="235"/>
      <c r="AT269" s="451" t="e">
        <f>IF(AT268=0,0,AT268*AT267)</f>
        <v>#REF!</v>
      </c>
      <c r="AW269" s="445" t="e">
        <f t="shared" ref="AW269:AW327" si="2443">AQ269</f>
        <v>#REF!</v>
      </c>
      <c r="AX269" s="433"/>
      <c r="AY269" s="235"/>
      <c r="AZ269" s="451" t="e">
        <f>IF(AZ268=0,0,AZ268*AZ267)</f>
        <v>#REF!</v>
      </c>
      <c r="BA269" s="235"/>
      <c r="BB269" s="235"/>
      <c r="BC269" s="445" t="e">
        <f t="shared" ref="BC269:BC332" si="2444">AW269</f>
        <v>#REF!</v>
      </c>
      <c r="BD269" s="433"/>
      <c r="BE269" s="235"/>
      <c r="BF269" s="451" t="e">
        <f>IF(BF268=0,0,BF268*BF267)</f>
        <v>#REF!</v>
      </c>
      <c r="BI269" s="445" t="e">
        <f t="shared" ref="BI269:BI332" si="2445">BC269</f>
        <v>#REF!</v>
      </c>
      <c r="BJ269" s="433"/>
      <c r="BK269" s="235"/>
      <c r="BL269" s="451" t="e">
        <f>IF(BL268=0,0,BL268*BL267)</f>
        <v>#REF!</v>
      </c>
      <c r="BO269" s="445" t="e">
        <f t="shared" ref="BO269:BO332" si="2446">BI269</f>
        <v>#REF!</v>
      </c>
      <c r="BP269" s="433"/>
      <c r="BQ269" s="235"/>
      <c r="BR269" s="451" t="e">
        <f>IF(BR268=0,0,BR268*BR267)</f>
        <v>#REF!</v>
      </c>
      <c r="BU269" s="445" t="e">
        <f t="shared" ref="BU269:BU332" si="2447">BO269</f>
        <v>#REF!</v>
      </c>
      <c r="BV269" s="433"/>
      <c r="BW269" s="235"/>
      <c r="BX269" s="451" t="e">
        <f>IF(BX268=0,0,BX268*BX267)</f>
        <v>#REF!</v>
      </c>
      <c r="BZ269" s="433"/>
      <c r="CA269" s="445" t="e">
        <f t="shared" ref="CA269:CA332" si="2448">BU269</f>
        <v>#REF!</v>
      </c>
      <c r="CB269" s="433"/>
      <c r="CC269" s="235"/>
      <c r="CD269" s="451" t="e">
        <f>IF(CD268=0,0,CD268*CD267)</f>
        <v>#REF!</v>
      </c>
      <c r="CG269" s="445" t="e">
        <f t="shared" ref="CG269:CG332" si="2449">CA269</f>
        <v>#REF!</v>
      </c>
      <c r="CH269" s="433"/>
      <c r="CJ269" s="451" t="e">
        <f>IF(CJ268=0,0,CJ268*CJ267)</f>
        <v>#REF!</v>
      </c>
      <c r="CL269" s="433"/>
    </row>
    <row r="270">
      <c r="A270" s="445" t="e">
        <f>A247+A298</f>
        <v>#REF!</v>
      </c>
      <c r="B270" s="433"/>
      <c r="D270" s="451" t="e">
        <f>(A269+D268)*D267</f>
        <v>#REF!</v>
      </c>
      <c r="G270" s="445" t="e">
        <f t="shared" si="2436"/>
        <v>#REF!</v>
      </c>
      <c r="H270" s="433"/>
      <c r="I270" s="235"/>
      <c r="J270" s="451" t="e">
        <f>(G269+J268)*J267</f>
        <v>#REF!</v>
      </c>
      <c r="K270" s="235"/>
      <c r="L270" s="235"/>
      <c r="M270" s="445" t="e">
        <f t="shared" si="2437"/>
        <v>#REF!</v>
      </c>
      <c r="N270" s="433"/>
      <c r="O270" s="235"/>
      <c r="P270" s="451" t="e">
        <f>(M269+P268)*P267</f>
        <v>#REF!</v>
      </c>
      <c r="Q270" s="235"/>
      <c r="R270" s="235"/>
      <c r="S270" s="445" t="e">
        <f t="shared" si="2438"/>
        <v>#REF!</v>
      </c>
      <c r="T270" s="433"/>
      <c r="U270" s="235"/>
      <c r="V270" s="451" t="e">
        <f>(S269+V268)*V267</f>
        <v>#REF!</v>
      </c>
      <c r="Y270" s="445" t="e">
        <f t="shared" si="2439"/>
        <v>#REF!</v>
      </c>
      <c r="Z270" s="433"/>
      <c r="AA270" s="235"/>
      <c r="AB270" s="451" t="e">
        <f>(Y269+AB268)*AB267</f>
        <v>#REF!</v>
      </c>
      <c r="AC270" s="235"/>
      <c r="AD270" s="235"/>
      <c r="AE270" s="445" t="e">
        <f t="shared" si="2440"/>
        <v>#REF!</v>
      </c>
      <c r="AF270" s="433"/>
      <c r="AG270" s="235"/>
      <c r="AH270" s="451" t="e">
        <f>(AE269+AH268)*AH267</f>
        <v>#REF!</v>
      </c>
      <c r="AK270" s="445" t="e">
        <f t="shared" si="2441"/>
        <v>#REF!</v>
      </c>
      <c r="AL270" s="433"/>
      <c r="AM270" s="235"/>
      <c r="AN270" s="451" t="e">
        <f>(AK269+AN268)*AN267</f>
        <v>#REF!</v>
      </c>
      <c r="AQ270" s="445" t="e">
        <f t="shared" si="2442"/>
        <v>#REF!</v>
      </c>
      <c r="AR270" s="433"/>
      <c r="AS270" s="235"/>
      <c r="AT270" s="451" t="e">
        <f>(AQ269+AT268)*AT267</f>
        <v>#REF!</v>
      </c>
      <c r="AW270" s="445" t="e">
        <f t="shared" si="2443"/>
        <v>#REF!</v>
      </c>
      <c r="AX270" s="433"/>
      <c r="AY270" s="235"/>
      <c r="AZ270" s="451" t="e">
        <f>(AW269+AZ268)*AZ267</f>
        <v>#REF!</v>
      </c>
      <c r="BA270" s="235"/>
      <c r="BB270" s="235"/>
      <c r="BC270" s="445" t="e">
        <f t="shared" si="2444"/>
        <v>#REF!</v>
      </c>
      <c r="BD270" s="433"/>
      <c r="BE270" s="235"/>
      <c r="BF270" s="451" t="e">
        <f>(BC269+BF268)*BF267</f>
        <v>#REF!</v>
      </c>
      <c r="BI270" s="445" t="e">
        <f t="shared" si="2445"/>
        <v>#REF!</v>
      </c>
      <c r="BJ270" s="433"/>
      <c r="BK270" s="235"/>
      <c r="BL270" s="451" t="e">
        <f>(BI269+BL268)*BL267</f>
        <v>#REF!</v>
      </c>
      <c r="BO270" s="445" t="e">
        <f t="shared" si="2446"/>
        <v>#REF!</v>
      </c>
      <c r="BP270" s="433"/>
      <c r="BQ270" s="235"/>
      <c r="BR270" s="451" t="e">
        <f>(BO269+BR268)*BR267</f>
        <v>#REF!</v>
      </c>
      <c r="BU270" s="445" t="e">
        <f t="shared" si="2447"/>
        <v>#REF!</v>
      </c>
      <c r="BV270" s="433"/>
      <c r="BW270" s="235"/>
      <c r="BX270" s="451" t="e">
        <f>(BU269+BX268)*BX267</f>
        <v>#REF!</v>
      </c>
      <c r="BZ270" s="433"/>
      <c r="CA270" s="445" t="e">
        <f t="shared" si="2448"/>
        <v>#REF!</v>
      </c>
      <c r="CB270" s="433"/>
      <c r="CC270" s="235"/>
      <c r="CD270" s="451" t="e">
        <f>(CA269+CD268)*CD267</f>
        <v>#REF!</v>
      </c>
      <c r="CG270" s="445" t="e">
        <f t="shared" si="2449"/>
        <v>#REF!</v>
      </c>
      <c r="CH270" s="433"/>
      <c r="CJ270" s="451" t="e">
        <f>(CG269+CJ268)*CJ267</f>
        <v>#REF!</v>
      </c>
      <c r="CL270" s="433"/>
    </row>
    <row r="271">
      <c r="A271" s="445" t="e">
        <f>A248+A297</f>
        <v>#REF!</v>
      </c>
      <c r="B271" s="433"/>
      <c r="D271" s="451" t="e">
        <f>(A270+D268)*D267</f>
        <v>#REF!</v>
      </c>
      <c r="G271" s="445" t="e">
        <f t="shared" si="2436"/>
        <v>#REF!</v>
      </c>
      <c r="H271" s="433"/>
      <c r="I271" s="235"/>
      <c r="J271" s="451" t="e">
        <f>(G270+J268)*J267</f>
        <v>#REF!</v>
      </c>
      <c r="K271" s="235"/>
      <c r="L271" s="235"/>
      <c r="M271" s="445" t="e">
        <f t="shared" si="2437"/>
        <v>#REF!</v>
      </c>
      <c r="N271" s="433"/>
      <c r="O271" s="235"/>
      <c r="P271" s="451" t="e">
        <f>(M270+P268)*P267</f>
        <v>#REF!</v>
      </c>
      <c r="Q271" s="235"/>
      <c r="R271" s="235"/>
      <c r="S271" s="445" t="e">
        <f t="shared" si="2438"/>
        <v>#REF!</v>
      </c>
      <c r="T271" s="433"/>
      <c r="U271" s="235"/>
      <c r="V271" s="451" t="e">
        <f>(S270+V268)*V267</f>
        <v>#REF!</v>
      </c>
      <c r="Y271" s="445" t="e">
        <f t="shared" si="2439"/>
        <v>#REF!</v>
      </c>
      <c r="Z271" s="433"/>
      <c r="AA271" s="235"/>
      <c r="AB271" s="451" t="e">
        <f>(Y270+AB268)*AB267</f>
        <v>#REF!</v>
      </c>
      <c r="AC271" s="235"/>
      <c r="AD271" s="235"/>
      <c r="AE271" s="445" t="e">
        <f t="shared" si="2440"/>
        <v>#REF!</v>
      </c>
      <c r="AF271" s="433"/>
      <c r="AG271" s="235"/>
      <c r="AH271" s="451" t="e">
        <f>(AE270+AH268)*AH267</f>
        <v>#REF!</v>
      </c>
      <c r="AK271" s="445" t="e">
        <f t="shared" si="2441"/>
        <v>#REF!</v>
      </c>
      <c r="AL271" s="433"/>
      <c r="AM271" s="235"/>
      <c r="AN271" s="451" t="e">
        <f>(AK270+AN268)*AN267</f>
        <v>#REF!</v>
      </c>
      <c r="AQ271" s="445" t="e">
        <f t="shared" si="2442"/>
        <v>#REF!</v>
      </c>
      <c r="AR271" s="433"/>
      <c r="AS271" s="235"/>
      <c r="AT271" s="451" t="e">
        <f>(AQ270+AT268)*AT267</f>
        <v>#REF!</v>
      </c>
      <c r="AW271" s="445" t="e">
        <f t="shared" si="2443"/>
        <v>#REF!</v>
      </c>
      <c r="AX271" s="433"/>
      <c r="AY271" s="235"/>
      <c r="AZ271" s="451" t="e">
        <f>(AW270+AZ268)*AZ267</f>
        <v>#REF!</v>
      </c>
      <c r="BA271" s="235"/>
      <c r="BB271" s="235"/>
      <c r="BC271" s="445" t="e">
        <f t="shared" si="2444"/>
        <v>#REF!</v>
      </c>
      <c r="BD271" s="433"/>
      <c r="BE271" s="235"/>
      <c r="BF271" s="451" t="e">
        <f>(BC270+BF268)*BF267</f>
        <v>#REF!</v>
      </c>
      <c r="BI271" s="445" t="e">
        <f t="shared" si="2445"/>
        <v>#REF!</v>
      </c>
      <c r="BJ271" s="433"/>
      <c r="BK271" s="235"/>
      <c r="BL271" s="451" t="e">
        <f>(BI270+BL268)*BL267</f>
        <v>#REF!</v>
      </c>
      <c r="BO271" s="445" t="e">
        <f t="shared" si="2446"/>
        <v>#REF!</v>
      </c>
      <c r="BP271" s="433"/>
      <c r="BQ271" s="235"/>
      <c r="BR271" s="451" t="e">
        <f>(BO270+BR268)*BR267</f>
        <v>#REF!</v>
      </c>
      <c r="BU271" s="445" t="e">
        <f t="shared" si="2447"/>
        <v>#REF!</v>
      </c>
      <c r="BV271" s="433"/>
      <c r="BW271" s="235"/>
      <c r="BX271" s="451" t="e">
        <f>(BU270+BX268)*BX267</f>
        <v>#REF!</v>
      </c>
      <c r="BZ271" s="433"/>
      <c r="CA271" s="445" t="e">
        <f t="shared" si="2448"/>
        <v>#REF!</v>
      </c>
      <c r="CB271" s="433"/>
      <c r="CC271" s="235"/>
      <c r="CD271" s="451" t="e">
        <f>(CA270+CD268)*CD267</f>
        <v>#REF!</v>
      </c>
      <c r="CG271" s="445" t="e">
        <f t="shared" si="2449"/>
        <v>#REF!</v>
      </c>
      <c r="CH271" s="433"/>
      <c r="CJ271" s="451" t="e">
        <f>(CG270+CJ268)*CJ267</f>
        <v>#REF!</v>
      </c>
      <c r="CL271" s="433"/>
    </row>
    <row r="272">
      <c r="A272" s="445" t="e">
        <f>A249+A296</f>
        <v>#REF!</v>
      </c>
      <c r="B272" s="433"/>
      <c r="D272" s="451" t="e">
        <f>(A271+D268)*D267</f>
        <v>#REF!</v>
      </c>
      <c r="G272" s="445" t="e">
        <f t="shared" si="2436"/>
        <v>#REF!</v>
      </c>
      <c r="I272" s="235"/>
      <c r="J272" s="451" t="e">
        <f>(G271+J268)*J267</f>
        <v>#REF!</v>
      </c>
      <c r="K272" s="235"/>
      <c r="L272" s="235"/>
      <c r="M272" s="445" t="e">
        <f t="shared" si="2437"/>
        <v>#REF!</v>
      </c>
      <c r="N272" s="433"/>
      <c r="O272" s="235"/>
      <c r="P272" s="451" t="e">
        <f>(M271+P268)*P267</f>
        <v>#REF!</v>
      </c>
      <c r="Q272" s="235"/>
      <c r="R272" s="235"/>
      <c r="S272" s="445" t="e">
        <f t="shared" si="2438"/>
        <v>#REF!</v>
      </c>
      <c r="T272" s="433"/>
      <c r="U272" s="235"/>
      <c r="V272" s="451" t="e">
        <f>(S271+V268)*V267</f>
        <v>#REF!</v>
      </c>
      <c r="Y272" s="445" t="e">
        <f t="shared" si="2439"/>
        <v>#REF!</v>
      </c>
      <c r="Z272" s="433"/>
      <c r="AA272" s="235"/>
      <c r="AB272" s="451" t="e">
        <f>(Y271+AB268)*AB267</f>
        <v>#REF!</v>
      </c>
      <c r="AC272" s="235"/>
      <c r="AD272" s="235"/>
      <c r="AE272" s="445" t="e">
        <f t="shared" si="2440"/>
        <v>#REF!</v>
      </c>
      <c r="AF272" s="433"/>
      <c r="AG272" s="235"/>
      <c r="AH272" s="451" t="e">
        <f>(AE271+AH268)*AH267</f>
        <v>#REF!</v>
      </c>
      <c r="AK272" s="445" t="e">
        <f t="shared" si="2441"/>
        <v>#REF!</v>
      </c>
      <c r="AL272" s="433"/>
      <c r="AM272" s="235"/>
      <c r="AN272" s="451" t="e">
        <f>(AK271+AN268)*AN267</f>
        <v>#REF!</v>
      </c>
      <c r="AQ272" s="445" t="e">
        <f t="shared" si="2442"/>
        <v>#REF!</v>
      </c>
      <c r="AR272" s="433"/>
      <c r="AS272" s="235"/>
      <c r="AT272" s="451" t="e">
        <f>(AQ271+AT268)*AT267</f>
        <v>#REF!</v>
      </c>
      <c r="AW272" s="445" t="e">
        <f t="shared" si="2443"/>
        <v>#REF!</v>
      </c>
      <c r="AX272" s="433"/>
      <c r="AY272" s="235"/>
      <c r="AZ272" s="451" t="e">
        <f>(AW271+AZ268)*AZ267</f>
        <v>#REF!</v>
      </c>
      <c r="BA272" s="235"/>
      <c r="BB272" s="235"/>
      <c r="BC272" s="445" t="e">
        <f t="shared" si="2444"/>
        <v>#REF!</v>
      </c>
      <c r="BD272" s="433"/>
      <c r="BE272" s="235"/>
      <c r="BF272" s="451" t="e">
        <f>(BC271+BF268)*BF267</f>
        <v>#REF!</v>
      </c>
      <c r="BI272" s="445" t="e">
        <f t="shared" si="2445"/>
        <v>#REF!</v>
      </c>
      <c r="BJ272" s="433"/>
      <c r="BK272" s="235"/>
      <c r="BL272" s="451" t="e">
        <f>(BI271+BL268)*BL267</f>
        <v>#REF!</v>
      </c>
      <c r="BO272" s="445" t="e">
        <f t="shared" si="2446"/>
        <v>#REF!</v>
      </c>
      <c r="BP272" s="433"/>
      <c r="BQ272" s="235"/>
      <c r="BR272" s="451" t="e">
        <f>(BO271+BR268)*BR267</f>
        <v>#REF!</v>
      </c>
      <c r="BU272" s="445" t="e">
        <f t="shared" si="2447"/>
        <v>#REF!</v>
      </c>
      <c r="BV272" s="433"/>
      <c r="BW272" s="235"/>
      <c r="BX272" s="451" t="e">
        <f>(BU271+BX268)*BX267</f>
        <v>#REF!</v>
      </c>
      <c r="BZ272" s="433"/>
      <c r="CA272" s="445" t="e">
        <f t="shared" si="2448"/>
        <v>#REF!</v>
      </c>
      <c r="CB272" s="433"/>
      <c r="CC272" s="235"/>
      <c r="CD272" s="451" t="e">
        <f>(CA271+CD268)*CD267</f>
        <v>#REF!</v>
      </c>
      <c r="CG272" s="445" t="e">
        <f t="shared" si="2449"/>
        <v>#REF!</v>
      </c>
      <c r="CH272" s="433"/>
      <c r="CJ272" s="451" t="e">
        <f>(CG271+CJ268)*CJ267</f>
        <v>#REF!</v>
      </c>
      <c r="CL272" s="433"/>
    </row>
    <row r="273">
      <c r="A273" s="445" t="e">
        <f>A250+A295</f>
        <v>#REF!</v>
      </c>
      <c r="B273" s="433"/>
      <c r="D273" s="451" t="e">
        <f>(A272+D268)*D267</f>
        <v>#REF!</v>
      </c>
      <c r="G273" s="445" t="e">
        <f t="shared" si="2436"/>
        <v>#REF!</v>
      </c>
      <c r="I273" s="235"/>
      <c r="J273" s="451" t="e">
        <f>(G272+J268)*J267</f>
        <v>#REF!</v>
      </c>
      <c r="K273" s="235"/>
      <c r="L273" s="235"/>
      <c r="M273" s="445" t="e">
        <f t="shared" si="2437"/>
        <v>#REF!</v>
      </c>
      <c r="N273" s="433"/>
      <c r="O273" s="235"/>
      <c r="P273" s="451" t="e">
        <f>(M272+P268)*P267</f>
        <v>#REF!</v>
      </c>
      <c r="Q273" s="235"/>
      <c r="R273" s="235"/>
      <c r="S273" s="445" t="e">
        <f t="shared" si="2438"/>
        <v>#REF!</v>
      </c>
      <c r="T273" s="433"/>
      <c r="U273" s="235"/>
      <c r="V273" s="451" t="e">
        <f>(S272+V268)*V267</f>
        <v>#REF!</v>
      </c>
      <c r="Y273" s="445" t="e">
        <f t="shared" si="2439"/>
        <v>#REF!</v>
      </c>
      <c r="Z273" s="433"/>
      <c r="AA273" s="235"/>
      <c r="AB273" s="451" t="e">
        <f>(Y272+AB268)*AB267</f>
        <v>#REF!</v>
      </c>
      <c r="AC273" s="235"/>
      <c r="AD273" s="235"/>
      <c r="AE273" s="445" t="e">
        <f t="shared" si="2440"/>
        <v>#REF!</v>
      </c>
      <c r="AF273" s="433"/>
      <c r="AG273" s="235"/>
      <c r="AH273" s="451" t="e">
        <f>(AE272+AH268)*AH267</f>
        <v>#REF!</v>
      </c>
      <c r="AK273" s="445" t="e">
        <f t="shared" si="2441"/>
        <v>#REF!</v>
      </c>
      <c r="AL273" s="433"/>
      <c r="AM273" s="235"/>
      <c r="AN273" s="451" t="e">
        <f>(AK272+AN268)*AN267</f>
        <v>#REF!</v>
      </c>
      <c r="AQ273" s="445" t="e">
        <f t="shared" si="2442"/>
        <v>#REF!</v>
      </c>
      <c r="AR273" s="433"/>
      <c r="AS273" s="235"/>
      <c r="AT273" s="451" t="e">
        <f>(AQ272+AT268)*AT267</f>
        <v>#REF!</v>
      </c>
      <c r="AW273" s="445" t="e">
        <f t="shared" si="2443"/>
        <v>#REF!</v>
      </c>
      <c r="AX273" s="433"/>
      <c r="AY273" s="235"/>
      <c r="AZ273" s="451" t="e">
        <f>(AW272+AZ268)*AZ267</f>
        <v>#REF!</v>
      </c>
      <c r="BA273" s="235"/>
      <c r="BB273" s="235"/>
      <c r="BC273" s="445" t="e">
        <f t="shared" si="2444"/>
        <v>#REF!</v>
      </c>
      <c r="BD273" s="433"/>
      <c r="BE273" s="235"/>
      <c r="BF273" s="451" t="e">
        <f>(BC272+BF268)*BF267</f>
        <v>#REF!</v>
      </c>
      <c r="BI273" s="445" t="e">
        <f t="shared" si="2445"/>
        <v>#REF!</v>
      </c>
      <c r="BJ273" s="433"/>
      <c r="BK273" s="235"/>
      <c r="BL273" s="451" t="e">
        <f>(BI272+BL268)*BL267</f>
        <v>#REF!</v>
      </c>
      <c r="BO273" s="445" t="e">
        <f t="shared" si="2446"/>
        <v>#REF!</v>
      </c>
      <c r="BP273" s="433"/>
      <c r="BQ273" s="235"/>
      <c r="BR273" s="451" t="e">
        <f>(BO272+BR268)*BR267</f>
        <v>#REF!</v>
      </c>
      <c r="BU273" s="445" t="e">
        <f t="shared" si="2447"/>
        <v>#REF!</v>
      </c>
      <c r="BV273" s="433"/>
      <c r="BW273" s="235"/>
      <c r="BX273" s="451" t="e">
        <f>(BU272+BX268)*BX267</f>
        <v>#REF!</v>
      </c>
      <c r="BZ273" s="433"/>
      <c r="CA273" s="445" t="e">
        <f t="shared" si="2448"/>
        <v>#REF!</v>
      </c>
      <c r="CB273" s="433"/>
      <c r="CC273" s="235"/>
      <c r="CD273" s="451" t="e">
        <f>(CA272+CD268)*CD267</f>
        <v>#REF!</v>
      </c>
      <c r="CG273" s="445" t="e">
        <f t="shared" si="2449"/>
        <v>#REF!</v>
      </c>
      <c r="CH273" s="433"/>
      <c r="CJ273" s="451" t="e">
        <f>(CG272+CJ268)*CJ267</f>
        <v>#REF!</v>
      </c>
      <c r="CL273" s="433"/>
    </row>
    <row r="274">
      <c r="A274" s="445" t="e">
        <f>A251+A294</f>
        <v>#REF!</v>
      </c>
      <c r="B274" s="433"/>
      <c r="D274" s="451" t="e">
        <f>(A273+D268)*D267</f>
        <v>#REF!</v>
      </c>
      <c r="G274" s="445" t="e">
        <f t="shared" si="2436"/>
        <v>#REF!</v>
      </c>
      <c r="I274" s="235"/>
      <c r="J274" s="451" t="e">
        <f>(G273+J268)*J267</f>
        <v>#REF!</v>
      </c>
      <c r="K274" s="235"/>
      <c r="L274" s="235"/>
      <c r="M274" s="445" t="e">
        <f t="shared" si="2437"/>
        <v>#REF!</v>
      </c>
      <c r="N274" s="433"/>
      <c r="O274" s="235"/>
      <c r="P274" s="451" t="e">
        <f>(M273+P268)*P267</f>
        <v>#REF!</v>
      </c>
      <c r="Q274" s="235"/>
      <c r="R274" s="235"/>
      <c r="S274" s="445" t="e">
        <f t="shared" si="2438"/>
        <v>#REF!</v>
      </c>
      <c r="T274" s="433"/>
      <c r="U274" s="235"/>
      <c r="V274" s="451" t="e">
        <f>(S273+V268)*V267</f>
        <v>#REF!</v>
      </c>
      <c r="Y274" s="445" t="e">
        <f t="shared" si="2439"/>
        <v>#REF!</v>
      </c>
      <c r="Z274" s="433"/>
      <c r="AA274" s="235"/>
      <c r="AB274" s="451" t="e">
        <f>(Y273+AB268)*AB267</f>
        <v>#REF!</v>
      </c>
      <c r="AC274" s="235"/>
      <c r="AD274" s="235"/>
      <c r="AE274" s="445" t="e">
        <f t="shared" si="2440"/>
        <v>#REF!</v>
      </c>
      <c r="AF274" s="433"/>
      <c r="AG274" s="235"/>
      <c r="AH274" s="451" t="e">
        <f>(AE273+AH268)*AH267</f>
        <v>#REF!</v>
      </c>
      <c r="AK274" s="445" t="e">
        <f t="shared" si="2441"/>
        <v>#REF!</v>
      </c>
      <c r="AL274" s="433"/>
      <c r="AM274" s="235"/>
      <c r="AN274" s="451" t="e">
        <f>(AK273+AN268)*AN267</f>
        <v>#REF!</v>
      </c>
      <c r="AQ274" s="445" t="e">
        <f t="shared" si="2442"/>
        <v>#REF!</v>
      </c>
      <c r="AR274" s="433"/>
      <c r="AS274" s="235"/>
      <c r="AT274" s="451" t="e">
        <f>(AQ273+AT268)*AT267</f>
        <v>#REF!</v>
      </c>
      <c r="AW274" s="445" t="e">
        <f t="shared" si="2443"/>
        <v>#REF!</v>
      </c>
      <c r="AX274" s="433"/>
      <c r="AY274" s="235"/>
      <c r="AZ274" s="451" t="e">
        <f>(AW273+AZ268)*AZ267</f>
        <v>#REF!</v>
      </c>
      <c r="BA274" s="235"/>
      <c r="BB274" s="235"/>
      <c r="BC274" s="445" t="e">
        <f t="shared" si="2444"/>
        <v>#REF!</v>
      </c>
      <c r="BD274" s="433"/>
      <c r="BE274" s="235"/>
      <c r="BF274" s="451" t="e">
        <f>(BC273+BF268)*BF267</f>
        <v>#REF!</v>
      </c>
      <c r="BI274" s="445" t="e">
        <f t="shared" si="2445"/>
        <v>#REF!</v>
      </c>
      <c r="BJ274" s="433"/>
      <c r="BK274" s="235"/>
      <c r="BL274" s="451" t="e">
        <f>(BI273+BL268)*BL267</f>
        <v>#REF!</v>
      </c>
      <c r="BO274" s="445" t="e">
        <f t="shared" si="2446"/>
        <v>#REF!</v>
      </c>
      <c r="BP274" s="433"/>
      <c r="BQ274" s="235"/>
      <c r="BR274" s="451" t="e">
        <f>(BO273+BR268)*BR267</f>
        <v>#REF!</v>
      </c>
      <c r="BU274" s="445" t="e">
        <f t="shared" si="2447"/>
        <v>#REF!</v>
      </c>
      <c r="BV274" s="433"/>
      <c r="BW274" s="235"/>
      <c r="BX274" s="451" t="e">
        <f>(BU273+BX268)*BX267</f>
        <v>#REF!</v>
      </c>
      <c r="BZ274" s="433"/>
      <c r="CA274" s="445" t="e">
        <f t="shared" si="2448"/>
        <v>#REF!</v>
      </c>
      <c r="CB274" s="433"/>
      <c r="CC274" s="235"/>
      <c r="CD274" s="451" t="e">
        <f>(CA273+CD268)*CD267</f>
        <v>#REF!</v>
      </c>
      <c r="CG274" s="445" t="e">
        <f t="shared" si="2449"/>
        <v>#REF!</v>
      </c>
      <c r="CH274" s="433"/>
      <c r="CJ274" s="451" t="e">
        <f>(CG273+CJ268)*CJ267</f>
        <v>#REF!</v>
      </c>
      <c r="CL274" s="433"/>
    </row>
    <row r="275">
      <c r="A275" s="445" t="e">
        <f>A252+A293</f>
        <v>#REF!</v>
      </c>
      <c r="B275" s="433"/>
      <c r="D275" s="451" t="e">
        <f>(A274+D268)*D267</f>
        <v>#REF!</v>
      </c>
      <c r="G275" s="445" t="e">
        <f t="shared" si="2436"/>
        <v>#REF!</v>
      </c>
      <c r="I275" s="235"/>
      <c r="J275" s="451" t="e">
        <f>(G274+J268)*J267</f>
        <v>#REF!</v>
      </c>
      <c r="K275" s="235"/>
      <c r="L275" s="235"/>
      <c r="M275" s="445" t="e">
        <f t="shared" si="2437"/>
        <v>#REF!</v>
      </c>
      <c r="N275" s="433"/>
      <c r="O275" s="235"/>
      <c r="P275" s="451" t="e">
        <f>(M274+P268)*P267</f>
        <v>#REF!</v>
      </c>
      <c r="Q275" s="235"/>
      <c r="R275" s="235"/>
      <c r="S275" s="445" t="e">
        <f t="shared" si="2438"/>
        <v>#REF!</v>
      </c>
      <c r="T275" s="433"/>
      <c r="U275" s="235"/>
      <c r="V275" s="451" t="e">
        <f>(S274+V268)*V267</f>
        <v>#REF!</v>
      </c>
      <c r="Y275" s="445" t="e">
        <f t="shared" si="2439"/>
        <v>#REF!</v>
      </c>
      <c r="Z275" s="433"/>
      <c r="AA275" s="235"/>
      <c r="AB275" s="451" t="e">
        <f>(Y274+AB268)*AB267</f>
        <v>#REF!</v>
      </c>
      <c r="AC275" s="235"/>
      <c r="AD275" s="235"/>
      <c r="AE275" s="445" t="e">
        <f t="shared" si="2440"/>
        <v>#REF!</v>
      </c>
      <c r="AF275" s="433"/>
      <c r="AG275" s="235"/>
      <c r="AH275" s="451" t="e">
        <f>(AE274+AH268)*AH267</f>
        <v>#REF!</v>
      </c>
      <c r="AK275" s="445" t="e">
        <f t="shared" si="2441"/>
        <v>#REF!</v>
      </c>
      <c r="AL275" s="433"/>
      <c r="AM275" s="235"/>
      <c r="AN275" s="451" t="e">
        <f>(AK274+AN268)*AN267</f>
        <v>#REF!</v>
      </c>
      <c r="AQ275" s="445" t="e">
        <f t="shared" si="2442"/>
        <v>#REF!</v>
      </c>
      <c r="AR275" s="433"/>
      <c r="AS275" s="235"/>
      <c r="AT275" s="451" t="e">
        <f>(AQ274+AT268)*AT267</f>
        <v>#REF!</v>
      </c>
      <c r="AW275" s="445" t="e">
        <f t="shared" si="2443"/>
        <v>#REF!</v>
      </c>
      <c r="AX275" s="433"/>
      <c r="AY275" s="235"/>
      <c r="AZ275" s="451" t="e">
        <f>(AW274+AZ268)*AZ267</f>
        <v>#REF!</v>
      </c>
      <c r="BA275" s="235"/>
      <c r="BB275" s="235"/>
      <c r="BC275" s="445" t="e">
        <f t="shared" si="2444"/>
        <v>#REF!</v>
      </c>
      <c r="BD275" s="433"/>
      <c r="BE275" s="235"/>
      <c r="BF275" s="451" t="e">
        <f>(BC274+BF268)*BF267</f>
        <v>#REF!</v>
      </c>
      <c r="BI275" s="445" t="e">
        <f t="shared" si="2445"/>
        <v>#REF!</v>
      </c>
      <c r="BJ275" s="433"/>
      <c r="BK275" s="235"/>
      <c r="BL275" s="451" t="e">
        <f>(BI274+BL268)*BL267</f>
        <v>#REF!</v>
      </c>
      <c r="BO275" s="445" t="e">
        <f t="shared" si="2446"/>
        <v>#REF!</v>
      </c>
      <c r="BP275" s="433"/>
      <c r="BQ275" s="235"/>
      <c r="BR275" s="451" t="e">
        <f>(BO274+BR268)*BR267</f>
        <v>#REF!</v>
      </c>
      <c r="BU275" s="445" t="e">
        <f t="shared" si="2447"/>
        <v>#REF!</v>
      </c>
      <c r="BV275" s="433"/>
      <c r="BW275" s="235"/>
      <c r="BX275" s="451" t="e">
        <f>(BU274+BX268)*BX267</f>
        <v>#REF!</v>
      </c>
      <c r="BZ275" s="433"/>
      <c r="CA275" s="445" t="e">
        <f t="shared" si="2448"/>
        <v>#REF!</v>
      </c>
      <c r="CB275" s="433"/>
      <c r="CC275" s="235"/>
      <c r="CD275" s="451" t="e">
        <f>(CA274+CD268)*CD267</f>
        <v>#REF!</v>
      </c>
      <c r="CG275" s="445" t="e">
        <f t="shared" si="2449"/>
        <v>#REF!</v>
      </c>
      <c r="CH275" s="433"/>
      <c r="CJ275" s="451" t="e">
        <f>(CG274+CJ268)*CJ267</f>
        <v>#REF!</v>
      </c>
      <c r="CL275" s="433"/>
    </row>
    <row r="276">
      <c r="A276" s="445" t="e">
        <f>A253+A292</f>
        <v>#REF!</v>
      </c>
      <c r="B276" s="433"/>
      <c r="D276" s="451" t="e">
        <f>(A275+D268)*D267</f>
        <v>#REF!</v>
      </c>
      <c r="G276" s="445" t="e">
        <f t="shared" si="2436"/>
        <v>#REF!</v>
      </c>
      <c r="I276" s="235"/>
      <c r="J276" s="451" t="e">
        <f>(G275+J268)*J267</f>
        <v>#REF!</v>
      </c>
      <c r="K276" s="235"/>
      <c r="L276" s="235"/>
      <c r="M276" s="445" t="e">
        <f t="shared" si="2437"/>
        <v>#REF!</v>
      </c>
      <c r="N276" s="433"/>
      <c r="O276" s="235"/>
      <c r="P276" s="451" t="e">
        <f>(M275+P268)*P267</f>
        <v>#REF!</v>
      </c>
      <c r="Q276" s="235"/>
      <c r="R276" s="235"/>
      <c r="S276" s="445" t="e">
        <f t="shared" si="2438"/>
        <v>#REF!</v>
      </c>
      <c r="T276" s="433"/>
      <c r="U276" s="235"/>
      <c r="V276" s="451" t="e">
        <f>(S275+V268)*V267</f>
        <v>#REF!</v>
      </c>
      <c r="Y276" s="445" t="e">
        <f t="shared" si="2439"/>
        <v>#REF!</v>
      </c>
      <c r="Z276" s="433"/>
      <c r="AA276" s="235"/>
      <c r="AB276" s="451" t="e">
        <f>(Y275+AB268)*AB267</f>
        <v>#REF!</v>
      </c>
      <c r="AC276" s="235"/>
      <c r="AD276" s="235"/>
      <c r="AE276" s="445" t="e">
        <f t="shared" si="2440"/>
        <v>#REF!</v>
      </c>
      <c r="AF276" s="433"/>
      <c r="AG276" s="235"/>
      <c r="AH276" s="451" t="e">
        <f>(AE275+AH268)*AH267</f>
        <v>#REF!</v>
      </c>
      <c r="AK276" s="445" t="e">
        <f t="shared" si="2441"/>
        <v>#REF!</v>
      </c>
      <c r="AL276" s="433"/>
      <c r="AM276" s="235"/>
      <c r="AN276" s="451" t="e">
        <f>(AK275+AN268)*AN267</f>
        <v>#REF!</v>
      </c>
      <c r="AQ276" s="445" t="e">
        <f t="shared" si="2442"/>
        <v>#REF!</v>
      </c>
      <c r="AR276" s="433"/>
      <c r="AS276" s="235"/>
      <c r="AT276" s="451" t="e">
        <f>(AQ275+AT268)*AT267</f>
        <v>#REF!</v>
      </c>
      <c r="AW276" s="445" t="e">
        <f t="shared" si="2443"/>
        <v>#REF!</v>
      </c>
      <c r="AX276" s="433"/>
      <c r="AY276" s="235"/>
      <c r="AZ276" s="451" t="e">
        <f>(AW275+AZ268)*AZ267</f>
        <v>#REF!</v>
      </c>
      <c r="BA276" s="235"/>
      <c r="BB276" s="235"/>
      <c r="BC276" s="445" t="e">
        <f t="shared" si="2444"/>
        <v>#REF!</v>
      </c>
      <c r="BD276" s="433"/>
      <c r="BE276" s="235"/>
      <c r="BF276" s="451" t="e">
        <f>(BC275+BF268)*BF267</f>
        <v>#REF!</v>
      </c>
      <c r="BI276" s="445" t="e">
        <f t="shared" si="2445"/>
        <v>#REF!</v>
      </c>
      <c r="BJ276" s="433"/>
      <c r="BK276" s="235"/>
      <c r="BL276" s="451" t="e">
        <f>(BI275+BL268)*BL267</f>
        <v>#REF!</v>
      </c>
      <c r="BO276" s="445" t="e">
        <f t="shared" si="2446"/>
        <v>#REF!</v>
      </c>
      <c r="BP276" s="433"/>
      <c r="BQ276" s="235"/>
      <c r="BR276" s="451" t="e">
        <f>(BO275+BR268)*BR267</f>
        <v>#REF!</v>
      </c>
      <c r="BU276" s="445" t="e">
        <f t="shared" si="2447"/>
        <v>#REF!</v>
      </c>
      <c r="BV276" s="433"/>
      <c r="BW276" s="235"/>
      <c r="BX276" s="451" t="e">
        <f>(BU275+BX268)*BX267</f>
        <v>#REF!</v>
      </c>
      <c r="BZ276" s="433"/>
      <c r="CA276" s="445" t="e">
        <f t="shared" si="2448"/>
        <v>#REF!</v>
      </c>
      <c r="CB276" s="433"/>
      <c r="CC276" s="235"/>
      <c r="CD276" s="451" t="e">
        <f>(CA275+CD268)*CD267</f>
        <v>#REF!</v>
      </c>
      <c r="CG276" s="445" t="e">
        <f t="shared" si="2449"/>
        <v>#REF!</v>
      </c>
      <c r="CH276" s="433"/>
      <c r="CJ276" s="451" t="e">
        <f>(CG275+CJ268)*CJ267</f>
        <v>#REF!</v>
      </c>
      <c r="CL276" s="433"/>
    </row>
    <row r="277">
      <c r="A277" s="445" t="e">
        <f>A254+A291</f>
        <v>#REF!</v>
      </c>
      <c r="B277" s="433"/>
      <c r="D277" s="451" t="e">
        <f>(A276+D268)*D267</f>
        <v>#REF!</v>
      </c>
      <c r="G277" s="445" t="e">
        <f t="shared" si="2436"/>
        <v>#REF!</v>
      </c>
      <c r="I277" s="235"/>
      <c r="J277" s="451" t="e">
        <f>(G276+J268)*J267</f>
        <v>#REF!</v>
      </c>
      <c r="K277" s="235"/>
      <c r="L277" s="235"/>
      <c r="M277" s="445" t="e">
        <f t="shared" si="2437"/>
        <v>#REF!</v>
      </c>
      <c r="N277" s="417"/>
      <c r="O277" s="235"/>
      <c r="P277" s="451" t="e">
        <f>(M276+P268)*P267</f>
        <v>#REF!</v>
      </c>
      <c r="Q277" s="235"/>
      <c r="R277" s="235"/>
      <c r="S277" s="445" t="e">
        <f t="shared" si="2438"/>
        <v>#REF!</v>
      </c>
      <c r="T277" s="417"/>
      <c r="U277" s="235"/>
      <c r="V277" s="451" t="e">
        <f>(S276+V268)*V267</f>
        <v>#REF!</v>
      </c>
      <c r="Y277" s="445" t="e">
        <f t="shared" si="2439"/>
        <v>#REF!</v>
      </c>
      <c r="Z277" s="417"/>
      <c r="AA277" s="235"/>
      <c r="AB277" s="451" t="e">
        <f>(Y276+AB268)*AB267</f>
        <v>#REF!</v>
      </c>
      <c r="AC277" s="235"/>
      <c r="AD277" s="235"/>
      <c r="AE277" s="445" t="e">
        <f t="shared" si="2440"/>
        <v>#REF!</v>
      </c>
      <c r="AF277" s="417"/>
      <c r="AG277" s="235"/>
      <c r="AH277" s="451" t="e">
        <f>(AE276+AH268)*AH267</f>
        <v>#REF!</v>
      </c>
      <c r="AK277" s="445" t="e">
        <f t="shared" si="2441"/>
        <v>#REF!</v>
      </c>
      <c r="AL277" s="417"/>
      <c r="AM277" s="235"/>
      <c r="AN277" s="451" t="e">
        <f>(AK276+AN268)*AN267</f>
        <v>#REF!</v>
      </c>
      <c r="AQ277" s="445" t="e">
        <f t="shared" si="2442"/>
        <v>#REF!</v>
      </c>
      <c r="AR277" s="417"/>
      <c r="AS277" s="235"/>
      <c r="AT277" s="451" t="e">
        <f>(AQ276+AT268)*AT267</f>
        <v>#REF!</v>
      </c>
      <c r="AW277" s="445" t="e">
        <f t="shared" si="2443"/>
        <v>#REF!</v>
      </c>
      <c r="AX277" s="417"/>
      <c r="AY277" s="235"/>
      <c r="AZ277" s="451" t="e">
        <f>(AW276+AZ268)*AZ267</f>
        <v>#REF!</v>
      </c>
      <c r="BA277" s="235"/>
      <c r="BB277" s="235"/>
      <c r="BC277" s="445" t="e">
        <f t="shared" si="2444"/>
        <v>#REF!</v>
      </c>
      <c r="BD277" s="417"/>
      <c r="BE277" s="235"/>
      <c r="BF277" s="451" t="e">
        <f>(BC276+BF268)*BF267</f>
        <v>#REF!</v>
      </c>
      <c r="BI277" s="445" t="e">
        <f t="shared" si="2445"/>
        <v>#REF!</v>
      </c>
      <c r="BJ277" s="417"/>
      <c r="BK277" s="235"/>
      <c r="BL277" s="451" t="e">
        <f>(BI276+BL268)*BL267</f>
        <v>#REF!</v>
      </c>
      <c r="BO277" s="445" t="e">
        <f t="shared" si="2446"/>
        <v>#REF!</v>
      </c>
      <c r="BP277" s="417"/>
      <c r="BQ277" s="235"/>
      <c r="BR277" s="451" t="e">
        <f>(BO276+BR268)*BR267</f>
        <v>#REF!</v>
      </c>
      <c r="BU277" s="445" t="e">
        <f t="shared" si="2447"/>
        <v>#REF!</v>
      </c>
      <c r="BV277" s="417"/>
      <c r="BW277" s="235"/>
      <c r="BX277" s="451" t="e">
        <f>(BU276+BX268)*BX267</f>
        <v>#REF!</v>
      </c>
      <c r="BZ277" s="433" t="e">
        <f>BW245+BX261+BX210</f>
        <v>#REF!</v>
      </c>
      <c r="CA277" s="445" t="e">
        <f t="shared" si="2448"/>
        <v>#REF!</v>
      </c>
      <c r="CB277" s="417"/>
      <c r="CC277" s="235"/>
      <c r="CD277" s="451" t="e">
        <f>(CA276+CD268)*CD267</f>
        <v>#REF!</v>
      </c>
      <c r="CG277" s="445" t="e">
        <f t="shared" si="2449"/>
        <v>#REF!</v>
      </c>
      <c r="CH277" s="417"/>
      <c r="CJ277" s="451" t="e">
        <f>(CG276+CJ268)*CJ267</f>
        <v>#REF!</v>
      </c>
      <c r="CL277" s="433" t="e">
        <f>CI245+CJ261+CJ210</f>
        <v>#REF!</v>
      </c>
    </row>
    <row r="278">
      <c r="A278" s="445" t="e">
        <f>A255+A290</f>
        <v>#REF!</v>
      </c>
      <c r="B278" s="433"/>
      <c r="D278" s="451" t="e">
        <f>(A277+D268)*D267</f>
        <v>#REF!</v>
      </c>
      <c r="F278" s="417"/>
      <c r="G278" s="445" t="e">
        <f t="shared" si="2436"/>
        <v>#REF!</v>
      </c>
      <c r="I278" s="235"/>
      <c r="J278" s="451" t="e">
        <f>(G277+J268)*J267</f>
        <v>#REF!</v>
      </c>
      <c r="K278" s="235"/>
      <c r="L278" s="417"/>
      <c r="M278" s="445" t="e">
        <f t="shared" si="2437"/>
        <v>#REF!</v>
      </c>
      <c r="N278" s="417"/>
      <c r="O278" s="235"/>
      <c r="P278" s="451" t="e">
        <f>(M277+P268)*P267</f>
        <v>#REF!</v>
      </c>
      <c r="Q278" s="235"/>
      <c r="R278" s="417"/>
      <c r="S278" s="445" t="e">
        <f t="shared" si="2438"/>
        <v>#REF!</v>
      </c>
      <c r="T278" s="417"/>
      <c r="U278" s="235"/>
      <c r="V278" s="451" t="e">
        <f>(S277+V268)*V267</f>
        <v>#REF!</v>
      </c>
      <c r="X278" s="417"/>
      <c r="Y278" s="445" t="e">
        <f t="shared" si="2439"/>
        <v>#REF!</v>
      </c>
      <c r="Z278" s="417"/>
      <c r="AA278" s="235"/>
      <c r="AB278" s="451" t="e">
        <f>(Y277+AB268)*AB267</f>
        <v>#REF!</v>
      </c>
      <c r="AC278" s="235"/>
      <c r="AD278" s="417"/>
      <c r="AE278" s="445" t="e">
        <f t="shared" si="2440"/>
        <v>#REF!</v>
      </c>
      <c r="AF278" s="417"/>
      <c r="AG278" s="235"/>
      <c r="AH278" s="451" t="e">
        <f>(AE277+AH268)*AH267</f>
        <v>#REF!</v>
      </c>
      <c r="AJ278" s="417"/>
      <c r="AK278" s="445" t="e">
        <f t="shared" si="2441"/>
        <v>#REF!</v>
      </c>
      <c r="AL278" s="417"/>
      <c r="AM278" s="235"/>
      <c r="AN278" s="451" t="e">
        <f>(AK277+AN268)*AN267</f>
        <v>#REF!</v>
      </c>
      <c r="AP278" s="417"/>
      <c r="AQ278" s="445" t="e">
        <f t="shared" si="2442"/>
        <v>#REF!</v>
      </c>
      <c r="AR278" s="417"/>
      <c r="AS278" s="235"/>
      <c r="AT278" s="451" t="e">
        <f>(AQ277+AT268)*AT267</f>
        <v>#REF!</v>
      </c>
      <c r="AV278" s="417"/>
      <c r="AW278" s="445" t="e">
        <f t="shared" si="2443"/>
        <v>#REF!</v>
      </c>
      <c r="AX278" s="417"/>
      <c r="AY278" s="235"/>
      <c r="AZ278" s="451" t="e">
        <f>(AW277+AZ268)*AZ267</f>
        <v>#REF!</v>
      </c>
      <c r="BA278" s="235"/>
      <c r="BB278" s="417"/>
      <c r="BC278" s="445" t="e">
        <f t="shared" si="2444"/>
        <v>#REF!</v>
      </c>
      <c r="BD278" s="417"/>
      <c r="BE278" s="235"/>
      <c r="BF278" s="451" t="e">
        <f>(BC277+BF268)*BF267</f>
        <v>#REF!</v>
      </c>
      <c r="BH278" s="417"/>
      <c r="BI278" s="445" t="e">
        <f t="shared" si="2445"/>
        <v>#REF!</v>
      </c>
      <c r="BJ278" s="417"/>
      <c r="BK278" s="235"/>
      <c r="BL278" s="451" t="e">
        <f>(BI277+BL268)*BL267</f>
        <v>#REF!</v>
      </c>
      <c r="BN278" s="417"/>
      <c r="BO278" s="445" t="e">
        <f t="shared" si="2446"/>
        <v>#REF!</v>
      </c>
      <c r="BP278" s="417"/>
      <c r="BQ278" s="235"/>
      <c r="BR278" s="451" t="e">
        <f>(BO277+BR268)*BR267</f>
        <v>#REF!</v>
      </c>
      <c r="BT278" s="417"/>
      <c r="BU278" s="445" t="e">
        <f t="shared" si="2447"/>
        <v>#REF!</v>
      </c>
      <c r="BV278" s="417"/>
      <c r="BW278" s="235"/>
      <c r="BX278" s="451" t="e">
        <f>(BU277+BX268)*BX267</f>
        <v>#REF!</v>
      </c>
      <c r="BZ278" s="433"/>
      <c r="CA278" s="445" t="e">
        <f t="shared" si="2448"/>
        <v>#REF!</v>
      </c>
      <c r="CB278" s="417"/>
      <c r="CC278" s="235"/>
      <c r="CD278" s="451" t="e">
        <f>(CA277+CD268)*CD267</f>
        <v>#REF!</v>
      </c>
      <c r="CF278" s="417"/>
      <c r="CG278" s="445" t="e">
        <f t="shared" si="2449"/>
        <v>#REF!</v>
      </c>
      <c r="CH278" s="417"/>
      <c r="CJ278" s="451" t="e">
        <f>(CG277+CJ268)*CJ267</f>
        <v>#REF!</v>
      </c>
      <c r="CL278" s="433"/>
    </row>
    <row r="279">
      <c r="A279" s="445" t="e">
        <f>A256+A289</f>
        <v>#REF!</v>
      </c>
      <c r="B279" s="433"/>
      <c r="D279" s="451" t="e">
        <f>(A278+D268)*D267</f>
        <v>#REF!</v>
      </c>
      <c r="F279" s="417"/>
      <c r="G279" s="445" t="e">
        <f t="shared" si="2436"/>
        <v>#REF!</v>
      </c>
      <c r="I279" s="235"/>
      <c r="J279" s="451" t="e">
        <f>(G278+J268)*J267</f>
        <v>#REF!</v>
      </c>
      <c r="K279" s="235"/>
      <c r="L279" s="417"/>
      <c r="M279" s="445" t="e">
        <f t="shared" si="2437"/>
        <v>#REF!</v>
      </c>
      <c r="N279" s="417"/>
      <c r="O279" s="235"/>
      <c r="P279" s="451" t="e">
        <f>(M278+P268)*P267</f>
        <v>#REF!</v>
      </c>
      <c r="Q279" s="235"/>
      <c r="R279" s="417"/>
      <c r="S279" s="445" t="e">
        <f t="shared" si="2438"/>
        <v>#REF!</v>
      </c>
      <c r="T279" s="433"/>
      <c r="U279" s="235"/>
      <c r="V279" s="451" t="e">
        <f>(S278+V268)*V267</f>
        <v>#REF!</v>
      </c>
      <c r="X279" s="417"/>
      <c r="Y279" s="445" t="e">
        <f t="shared" si="2439"/>
        <v>#REF!</v>
      </c>
      <c r="Z279" s="433"/>
      <c r="AA279" s="235"/>
      <c r="AB279" s="451" t="e">
        <f>(Y278+AB268)*AB267</f>
        <v>#REF!</v>
      </c>
      <c r="AC279" s="235"/>
      <c r="AD279" s="417"/>
      <c r="AE279" s="445" t="e">
        <f t="shared" si="2440"/>
        <v>#REF!</v>
      </c>
      <c r="AF279" s="433"/>
      <c r="AG279" s="235"/>
      <c r="AH279" s="451" t="e">
        <f>(AE278+AH268)*AH267</f>
        <v>#REF!</v>
      </c>
      <c r="AJ279" s="417"/>
      <c r="AK279" s="445" t="e">
        <f t="shared" si="2441"/>
        <v>#REF!</v>
      </c>
      <c r="AL279" s="433"/>
      <c r="AM279" s="235"/>
      <c r="AN279" s="451" t="e">
        <f>(AK278+AN268)*AN267</f>
        <v>#REF!</v>
      </c>
      <c r="AP279" s="417"/>
      <c r="AQ279" s="445" t="e">
        <f t="shared" si="2442"/>
        <v>#REF!</v>
      </c>
      <c r="AR279" s="433"/>
      <c r="AS279" s="235"/>
      <c r="AT279" s="451" t="e">
        <f>(AQ278+AT268)*AT267</f>
        <v>#REF!</v>
      </c>
      <c r="AV279" s="417"/>
      <c r="AW279" s="445" t="e">
        <f t="shared" si="2443"/>
        <v>#REF!</v>
      </c>
      <c r="AX279" s="433"/>
      <c r="AY279" s="235"/>
      <c r="AZ279" s="451" t="e">
        <f>(AW278+AZ268)*AZ267</f>
        <v>#REF!</v>
      </c>
      <c r="BA279" s="235"/>
      <c r="BB279" s="417"/>
      <c r="BC279" s="445" t="e">
        <f t="shared" si="2444"/>
        <v>#REF!</v>
      </c>
      <c r="BD279" s="433"/>
      <c r="BE279" s="235"/>
      <c r="BF279" s="451" t="e">
        <f>(BC278+BF268)*BF267</f>
        <v>#REF!</v>
      </c>
      <c r="BH279" s="417"/>
      <c r="BI279" s="445" t="e">
        <f t="shared" si="2445"/>
        <v>#REF!</v>
      </c>
      <c r="BJ279" s="433"/>
      <c r="BK279" s="235"/>
      <c r="BL279" s="451" t="e">
        <f>(BI278+BL268)*BL267</f>
        <v>#REF!</v>
      </c>
      <c r="BN279" s="417"/>
      <c r="BO279" s="445" t="e">
        <f t="shared" si="2446"/>
        <v>#REF!</v>
      </c>
      <c r="BP279" s="433"/>
      <c r="BQ279" s="235"/>
      <c r="BR279" s="451" t="e">
        <f>(BO278+BR268)*BR267</f>
        <v>#REF!</v>
      </c>
      <c r="BT279" s="417"/>
      <c r="BU279" s="445" t="e">
        <f t="shared" si="2447"/>
        <v>#REF!</v>
      </c>
      <c r="BV279" s="433"/>
      <c r="BW279" s="235"/>
      <c r="BX279" s="451" t="e">
        <f>(BU278+BX268)*BX267</f>
        <v>#REF!</v>
      </c>
      <c r="BZ279" s="433"/>
      <c r="CA279" s="445" t="e">
        <f t="shared" si="2448"/>
        <v>#REF!</v>
      </c>
      <c r="CB279" s="433"/>
      <c r="CC279" s="235"/>
      <c r="CD279" s="451" t="e">
        <f>(CA278+CD268)*CD267</f>
        <v>#REF!</v>
      </c>
      <c r="CF279" s="417"/>
      <c r="CG279" s="445" t="e">
        <f t="shared" si="2449"/>
        <v>#REF!</v>
      </c>
      <c r="CH279" s="433"/>
      <c r="CJ279" s="451" t="e">
        <f>(CG278+CJ268)*CJ267</f>
        <v>#REF!</v>
      </c>
      <c r="CL279" s="433"/>
    </row>
    <row r="280">
      <c r="A280" s="445" t="e">
        <f>A257+A288</f>
        <v>#REF!</v>
      </c>
      <c r="B280" s="433"/>
      <c r="D280" s="451" t="e">
        <f>(A279+D268)*D267</f>
        <v>#REF!</v>
      </c>
      <c r="F280" s="417"/>
      <c r="G280" s="445" t="e">
        <f t="shared" si="2436"/>
        <v>#REF!</v>
      </c>
      <c r="I280" s="235"/>
      <c r="J280" s="451" t="e">
        <f>(G279+J268)*J267</f>
        <v>#REF!</v>
      </c>
      <c r="K280" s="235"/>
      <c r="L280" s="417"/>
      <c r="M280" s="445" t="e">
        <f t="shared" si="2437"/>
        <v>#REF!</v>
      </c>
      <c r="N280" s="417"/>
      <c r="O280" s="235"/>
      <c r="P280" s="451" t="e">
        <f>(M279+P268)*P267</f>
        <v>#REF!</v>
      </c>
      <c r="Q280" s="235"/>
      <c r="R280" s="417"/>
      <c r="S280" s="445" t="e">
        <f t="shared" si="2438"/>
        <v>#REF!</v>
      </c>
      <c r="T280" s="433"/>
      <c r="U280" s="235"/>
      <c r="V280" s="451" t="e">
        <f>(S279+V268)*V267</f>
        <v>#REF!</v>
      </c>
      <c r="X280" s="417"/>
      <c r="Y280" s="445" t="e">
        <f t="shared" si="2439"/>
        <v>#REF!</v>
      </c>
      <c r="Z280" s="433"/>
      <c r="AA280" s="235"/>
      <c r="AB280" s="451" t="e">
        <f>(Y279+AB268)*AB267</f>
        <v>#REF!</v>
      </c>
      <c r="AC280" s="235"/>
      <c r="AD280" s="417"/>
      <c r="AE280" s="445" t="e">
        <f t="shared" si="2440"/>
        <v>#REF!</v>
      </c>
      <c r="AF280" s="433"/>
      <c r="AG280" s="235"/>
      <c r="AH280" s="451" t="e">
        <f>(AE279+AH268)*AH267</f>
        <v>#REF!</v>
      </c>
      <c r="AJ280" s="417"/>
      <c r="AK280" s="445" t="e">
        <f t="shared" si="2441"/>
        <v>#REF!</v>
      </c>
      <c r="AL280" s="433"/>
      <c r="AM280" s="235"/>
      <c r="AN280" s="451" t="e">
        <f>(AK279+AN268)*AN267</f>
        <v>#REF!</v>
      </c>
      <c r="AP280" s="417"/>
      <c r="AQ280" s="445" t="e">
        <f t="shared" si="2442"/>
        <v>#REF!</v>
      </c>
      <c r="AR280" s="433"/>
      <c r="AS280" s="235"/>
      <c r="AT280" s="451" t="e">
        <f>(AQ279+AT268)*AT267</f>
        <v>#REF!</v>
      </c>
      <c r="AV280" s="417"/>
      <c r="AW280" s="445" t="e">
        <f t="shared" si="2443"/>
        <v>#REF!</v>
      </c>
      <c r="AX280" s="433"/>
      <c r="AY280" s="235"/>
      <c r="AZ280" s="451" t="e">
        <f>(AW279+AZ268)*AZ267</f>
        <v>#REF!</v>
      </c>
      <c r="BA280" s="235"/>
      <c r="BB280" s="417"/>
      <c r="BC280" s="445" t="e">
        <f t="shared" si="2444"/>
        <v>#REF!</v>
      </c>
      <c r="BD280" s="433"/>
      <c r="BE280" s="235"/>
      <c r="BF280" s="451" t="e">
        <f>(BC279+BF268)*BF267</f>
        <v>#REF!</v>
      </c>
      <c r="BH280" s="417"/>
      <c r="BI280" s="445" t="e">
        <f t="shared" si="2445"/>
        <v>#REF!</v>
      </c>
      <c r="BJ280" s="433"/>
      <c r="BK280" s="235"/>
      <c r="BL280" s="451" t="e">
        <f>(BI279+BL268)*BL267</f>
        <v>#REF!</v>
      </c>
      <c r="BN280" s="417"/>
      <c r="BO280" s="445" t="e">
        <f t="shared" si="2446"/>
        <v>#REF!</v>
      </c>
      <c r="BP280" s="433"/>
      <c r="BQ280" s="235"/>
      <c r="BR280" s="451" t="e">
        <f>(BO279+BR268)*BR267</f>
        <v>#REF!</v>
      </c>
      <c r="BT280" s="417"/>
      <c r="BU280" s="445" t="e">
        <f t="shared" si="2447"/>
        <v>#REF!</v>
      </c>
      <c r="BV280" s="433"/>
      <c r="BW280" s="235"/>
      <c r="BX280" s="451" t="e">
        <f>(BU279+BX268)*BX267</f>
        <v>#REF!</v>
      </c>
      <c r="BZ280" s="433"/>
      <c r="CA280" s="445" t="e">
        <f t="shared" si="2448"/>
        <v>#REF!</v>
      </c>
      <c r="CB280" s="433"/>
      <c r="CC280" s="235"/>
      <c r="CD280" s="451" t="e">
        <f>(CA279+CD268)*CD267</f>
        <v>#REF!</v>
      </c>
      <c r="CF280" s="417"/>
      <c r="CG280" s="445" t="e">
        <f t="shared" si="2449"/>
        <v>#REF!</v>
      </c>
      <c r="CH280" s="433"/>
      <c r="CJ280" s="451" t="e">
        <f>(CG279+CJ268)*CJ267</f>
        <v>#REF!</v>
      </c>
      <c r="CL280" s="433"/>
    </row>
    <row r="281">
      <c r="A281" s="445" t="e">
        <f>A258+A287</f>
        <v>#REF!</v>
      </c>
      <c r="B281" s="433"/>
      <c r="D281" s="451" t="e">
        <f>(A280+D268)*D267</f>
        <v>#REF!</v>
      </c>
      <c r="F281" s="417"/>
      <c r="G281" s="445" t="e">
        <f t="shared" si="2436"/>
        <v>#REF!</v>
      </c>
      <c r="H281" s="417"/>
      <c r="I281" s="235"/>
      <c r="J281" s="451" t="e">
        <f>(G280+J268)*J267</f>
        <v>#REF!</v>
      </c>
      <c r="K281" s="235"/>
      <c r="L281" s="417"/>
      <c r="M281" s="445" t="e">
        <f t="shared" si="2437"/>
        <v>#REF!</v>
      </c>
      <c r="N281" s="417"/>
      <c r="O281" s="235"/>
      <c r="P281" s="451" t="e">
        <f>(M280+P268)*P267</f>
        <v>#REF!</v>
      </c>
      <c r="Q281" s="235"/>
      <c r="R281" s="417"/>
      <c r="S281" s="445" t="e">
        <f t="shared" si="2438"/>
        <v>#REF!</v>
      </c>
      <c r="T281" s="433"/>
      <c r="U281" s="235"/>
      <c r="V281" s="451" t="e">
        <f>(S280+V268)*V267</f>
        <v>#REF!</v>
      </c>
      <c r="X281" s="417"/>
      <c r="Y281" s="445" t="e">
        <f t="shared" si="2439"/>
        <v>#REF!</v>
      </c>
      <c r="Z281" s="433"/>
      <c r="AA281" s="235"/>
      <c r="AB281" s="451" t="e">
        <f>(Y280+AB268)*AB267</f>
        <v>#REF!</v>
      </c>
      <c r="AC281" s="235"/>
      <c r="AD281" s="417"/>
      <c r="AE281" s="445" t="e">
        <f t="shared" si="2440"/>
        <v>#REF!</v>
      </c>
      <c r="AF281" s="433"/>
      <c r="AG281" s="235"/>
      <c r="AH281" s="451" t="e">
        <f>(AE280+AH268)*AH267</f>
        <v>#REF!</v>
      </c>
      <c r="AJ281" s="417"/>
      <c r="AK281" s="445" t="e">
        <f t="shared" si="2441"/>
        <v>#REF!</v>
      </c>
      <c r="AL281" s="433"/>
      <c r="AM281" s="235"/>
      <c r="AN281" s="451" t="e">
        <f>(AK280+AN268)*AN267</f>
        <v>#REF!</v>
      </c>
      <c r="AP281" s="417"/>
      <c r="AQ281" s="445" t="e">
        <f t="shared" si="2442"/>
        <v>#REF!</v>
      </c>
      <c r="AR281" s="433"/>
      <c r="AS281" s="235"/>
      <c r="AT281" s="451" t="e">
        <f>(AQ280+AT268)*AT267</f>
        <v>#REF!</v>
      </c>
      <c r="AV281" s="417"/>
      <c r="AW281" s="445" t="e">
        <f t="shared" si="2443"/>
        <v>#REF!</v>
      </c>
      <c r="AX281" s="433"/>
      <c r="AY281" s="235"/>
      <c r="AZ281" s="451" t="e">
        <f>(AW280+AZ268)*AZ267</f>
        <v>#REF!</v>
      </c>
      <c r="BA281" s="235"/>
      <c r="BB281" s="417"/>
      <c r="BC281" s="445" t="e">
        <f t="shared" si="2444"/>
        <v>#REF!</v>
      </c>
      <c r="BD281" s="433"/>
      <c r="BE281" s="235"/>
      <c r="BF281" s="451" t="e">
        <f>(BC280+BF268)*BF267</f>
        <v>#REF!</v>
      </c>
      <c r="BH281" s="417"/>
      <c r="BI281" s="445" t="e">
        <f t="shared" si="2445"/>
        <v>#REF!</v>
      </c>
      <c r="BJ281" s="433"/>
      <c r="BK281" s="235"/>
      <c r="BL281" s="451" t="e">
        <f>(BI280+BL268)*BL267</f>
        <v>#REF!</v>
      </c>
      <c r="BN281" s="417"/>
      <c r="BO281" s="445" t="e">
        <f t="shared" si="2446"/>
        <v>#REF!</v>
      </c>
      <c r="BP281" s="433"/>
      <c r="BQ281" s="235"/>
      <c r="BR281" s="451" t="e">
        <f>(BO280+BR268)*BR267</f>
        <v>#REF!</v>
      </c>
      <c r="BT281" s="417"/>
      <c r="BU281" s="445" t="e">
        <f t="shared" si="2447"/>
        <v>#REF!</v>
      </c>
      <c r="BV281" s="433"/>
      <c r="BW281" s="235"/>
      <c r="BX281" s="451" t="e">
        <f>(BU280+BX268)*BX267</f>
        <v>#REF!</v>
      </c>
      <c r="BZ281" s="433"/>
      <c r="CA281" s="445" t="e">
        <f t="shared" si="2448"/>
        <v>#REF!</v>
      </c>
      <c r="CB281" s="433"/>
      <c r="CC281" s="235"/>
      <c r="CD281" s="451" t="e">
        <f>(CA280+CD268)*CD267</f>
        <v>#REF!</v>
      </c>
      <c r="CF281" s="417"/>
      <c r="CG281" s="445" t="e">
        <f t="shared" si="2449"/>
        <v>#REF!</v>
      </c>
      <c r="CH281" s="433"/>
      <c r="CJ281" s="451" t="e">
        <f>(CG280+CJ268)*CJ267</f>
        <v>#REF!</v>
      </c>
      <c r="CL281" s="433"/>
    </row>
    <row r="282">
      <c r="A282" s="445">
        <f>-AB360</f>
        <v>0</v>
      </c>
      <c r="B282" s="433"/>
      <c r="D282" s="451" t="e">
        <f>(A281+D268)*D267</f>
        <v>#REF!</v>
      </c>
      <c r="F282" s="417"/>
      <c r="G282" s="445">
        <f t="shared" si="2436"/>
        <v>0</v>
      </c>
      <c r="H282" s="417"/>
      <c r="I282" s="235"/>
      <c r="J282" s="451" t="e">
        <f>(G281+J268)*J267</f>
        <v>#REF!</v>
      </c>
      <c r="K282" s="235"/>
      <c r="L282" s="417"/>
      <c r="M282" s="445">
        <f t="shared" si="2437"/>
        <v>0</v>
      </c>
      <c r="N282" s="417"/>
      <c r="O282" s="235"/>
      <c r="P282" s="451" t="e">
        <f>(M281+P268)*P267</f>
        <v>#REF!</v>
      </c>
      <c r="Q282" s="235"/>
      <c r="R282" s="417"/>
      <c r="S282" s="445">
        <f t="shared" si="2438"/>
        <v>0</v>
      </c>
      <c r="T282" s="433"/>
      <c r="U282" s="235"/>
      <c r="V282" s="451" t="e">
        <f>(S281+V268)*V267</f>
        <v>#REF!</v>
      </c>
      <c r="X282" s="417"/>
      <c r="Y282" s="445">
        <f t="shared" si="2439"/>
        <v>0</v>
      </c>
      <c r="Z282" s="433"/>
      <c r="AA282" s="235"/>
      <c r="AB282" s="451" t="e">
        <f>(Y281+AB268)*AB267</f>
        <v>#REF!</v>
      </c>
      <c r="AC282" s="235"/>
      <c r="AD282" s="417"/>
      <c r="AE282" s="445">
        <f t="shared" si="2440"/>
        <v>0</v>
      </c>
      <c r="AF282" s="433"/>
      <c r="AG282" s="235"/>
      <c r="AH282" s="451" t="e">
        <f>(AE281+AH268)*AH267</f>
        <v>#REF!</v>
      </c>
      <c r="AJ282" s="417"/>
      <c r="AK282" s="445">
        <f t="shared" si="2441"/>
        <v>0</v>
      </c>
      <c r="AL282" s="433"/>
      <c r="AM282" s="235"/>
      <c r="AN282" s="451" t="e">
        <f>(AK281+AN268)*AN267</f>
        <v>#REF!</v>
      </c>
      <c r="AP282" s="417"/>
      <c r="AQ282" s="445">
        <f t="shared" si="2442"/>
        <v>0</v>
      </c>
      <c r="AR282" s="433"/>
      <c r="AS282" s="235"/>
      <c r="AT282" s="451" t="e">
        <f>(AQ281+AT268)*AT267</f>
        <v>#REF!</v>
      </c>
      <c r="AV282" s="417"/>
      <c r="AW282" s="445">
        <f t="shared" si="2443"/>
        <v>0</v>
      </c>
      <c r="AX282" s="433"/>
      <c r="AY282" s="235"/>
      <c r="AZ282" s="451" t="e">
        <f>(AW281+AZ268)*AZ267</f>
        <v>#REF!</v>
      </c>
      <c r="BA282" s="235"/>
      <c r="BB282" s="417"/>
      <c r="BC282" s="445">
        <f t="shared" si="2444"/>
        <v>0</v>
      </c>
      <c r="BD282" s="433"/>
      <c r="BE282" s="235"/>
      <c r="BF282" s="451" t="e">
        <f>(BC281+BF268)*BF267</f>
        <v>#REF!</v>
      </c>
      <c r="BH282" s="417"/>
      <c r="BI282" s="445">
        <f t="shared" si="2445"/>
        <v>0</v>
      </c>
      <c r="BJ282" s="433"/>
      <c r="BK282" s="235"/>
      <c r="BL282" s="451" t="e">
        <f>(BI281+BL268)*BL267</f>
        <v>#REF!</v>
      </c>
      <c r="BN282" s="417"/>
      <c r="BO282" s="445">
        <f t="shared" si="2446"/>
        <v>0</v>
      </c>
      <c r="BP282" s="433"/>
      <c r="BQ282" s="235"/>
      <c r="BR282" s="451" t="e">
        <f>(BO281+BR268)*BR267</f>
        <v>#REF!</v>
      </c>
      <c r="BT282" s="417"/>
      <c r="BU282" s="445">
        <f t="shared" si="2447"/>
        <v>0</v>
      </c>
      <c r="BV282" s="433"/>
      <c r="BW282" s="235"/>
      <c r="BX282" s="451" t="e">
        <f>(BU281+BX268)*BX267</f>
        <v>#REF!</v>
      </c>
      <c r="BZ282" s="433"/>
      <c r="CA282" s="445">
        <f t="shared" si="2448"/>
        <v>0</v>
      </c>
      <c r="CB282" s="433"/>
      <c r="CC282" s="235"/>
      <c r="CD282" s="451" t="e">
        <f>(CA281+CD268)*CD267</f>
        <v>#REF!</v>
      </c>
      <c r="CF282" s="417"/>
      <c r="CG282" s="445">
        <f t="shared" si="2449"/>
        <v>0</v>
      </c>
      <c r="CH282" s="433"/>
      <c r="CJ282" s="451" t="e">
        <f>(CG281+CJ268)*CJ267</f>
        <v>#REF!</v>
      </c>
      <c r="CL282" s="433"/>
    </row>
    <row r="283" ht="16.199999999999999">
      <c r="A283" s="445" t="e">
        <f>A260+A285</f>
        <v>#REF!</v>
      </c>
      <c r="B283" s="433"/>
      <c r="D283" s="452" t="e">
        <f>(A282+D268)*D267</f>
        <v>#REF!</v>
      </c>
      <c r="F283" s="417"/>
      <c r="G283" s="445" t="e">
        <f t="shared" si="2436"/>
        <v>#REF!</v>
      </c>
      <c r="H283" s="417"/>
      <c r="I283" s="235"/>
      <c r="J283" s="452" t="e">
        <f>(G282+J268)*J267</f>
        <v>#REF!</v>
      </c>
      <c r="K283" s="235"/>
      <c r="L283" s="417"/>
      <c r="M283" s="445" t="e">
        <f t="shared" si="2437"/>
        <v>#REF!</v>
      </c>
      <c r="N283" s="417"/>
      <c r="O283" s="235"/>
      <c r="P283" s="452" t="e">
        <f>(M282+P268)*P267</f>
        <v>#REF!</v>
      </c>
      <c r="Q283" s="235"/>
      <c r="R283" s="417"/>
      <c r="S283" s="445" t="e">
        <f t="shared" si="2438"/>
        <v>#REF!</v>
      </c>
      <c r="T283" s="433"/>
      <c r="U283" s="235"/>
      <c r="V283" s="452" t="e">
        <f>(S282+V268)*V267</f>
        <v>#REF!</v>
      </c>
      <c r="X283" s="417"/>
      <c r="Y283" s="445" t="e">
        <f t="shared" si="2439"/>
        <v>#REF!</v>
      </c>
      <c r="Z283" s="433"/>
      <c r="AA283" s="235"/>
      <c r="AB283" s="452" t="e">
        <f>(Y282+AB268)*AB267</f>
        <v>#REF!</v>
      </c>
      <c r="AC283" s="235"/>
      <c r="AD283" s="417"/>
      <c r="AE283" s="445" t="e">
        <f t="shared" si="2440"/>
        <v>#REF!</v>
      </c>
      <c r="AF283" s="433"/>
      <c r="AG283" s="235"/>
      <c r="AH283" s="452" t="e">
        <f>(AE282+AH268)*AH267</f>
        <v>#REF!</v>
      </c>
      <c r="AJ283" s="417"/>
      <c r="AK283" s="445" t="e">
        <f t="shared" si="2441"/>
        <v>#REF!</v>
      </c>
      <c r="AL283" s="433"/>
      <c r="AM283" s="235"/>
      <c r="AN283" s="452" t="e">
        <f>(AK282+AN268)*AN267</f>
        <v>#REF!</v>
      </c>
      <c r="AP283" s="417"/>
      <c r="AQ283" s="445" t="e">
        <f t="shared" si="2442"/>
        <v>#REF!</v>
      </c>
      <c r="AR283" s="433"/>
      <c r="AS283" s="235"/>
      <c r="AT283" s="452" t="e">
        <f>(AQ282+AT268)*AT267</f>
        <v>#REF!</v>
      </c>
      <c r="AV283" s="417"/>
      <c r="AW283" s="445" t="e">
        <f t="shared" si="2443"/>
        <v>#REF!</v>
      </c>
      <c r="AX283" s="433"/>
      <c r="AY283" s="235"/>
      <c r="AZ283" s="452" t="e">
        <f>(AW282+AZ268)*AZ267</f>
        <v>#REF!</v>
      </c>
      <c r="BA283" s="235"/>
      <c r="BB283" s="417"/>
      <c r="BC283" s="445" t="e">
        <f t="shared" si="2444"/>
        <v>#REF!</v>
      </c>
      <c r="BD283" s="433"/>
      <c r="BE283" s="235"/>
      <c r="BF283" s="452" t="e">
        <f>(BC282+BF268)*BF267</f>
        <v>#REF!</v>
      </c>
      <c r="BH283" s="417"/>
      <c r="BI283" s="445" t="e">
        <f t="shared" si="2445"/>
        <v>#REF!</v>
      </c>
      <c r="BJ283" s="433"/>
      <c r="BK283" s="235"/>
      <c r="BL283" s="452" t="e">
        <f>(BI282+BL268)*BL267</f>
        <v>#REF!</v>
      </c>
      <c r="BN283" s="417"/>
      <c r="BO283" s="445" t="e">
        <f t="shared" si="2446"/>
        <v>#REF!</v>
      </c>
      <c r="BP283" s="433"/>
      <c r="BQ283" s="235"/>
      <c r="BR283" s="452" t="e">
        <f>(BO282+BR268)*BR267</f>
        <v>#REF!</v>
      </c>
      <c r="BT283" s="417"/>
      <c r="BU283" s="445" t="e">
        <f t="shared" si="2447"/>
        <v>#REF!</v>
      </c>
      <c r="BV283" s="433"/>
      <c r="BW283" s="235"/>
      <c r="BX283" s="452" t="e">
        <f>(BU282+BX268)*BX267</f>
        <v>#REF!</v>
      </c>
      <c r="BZ283" s="433"/>
      <c r="CA283" s="445" t="e">
        <f t="shared" si="2448"/>
        <v>#REF!</v>
      </c>
      <c r="CB283" s="433"/>
      <c r="CC283" s="235"/>
      <c r="CD283" s="452" t="e">
        <f>(CA282+CD268)*CD267</f>
        <v>#REF!</v>
      </c>
      <c r="CF283" s="417"/>
      <c r="CG283" s="445" t="e">
        <f t="shared" si="2449"/>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2450">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2450"/>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2450"/>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2450"/>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2450"/>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2450"/>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2450"/>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2450"/>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2450"/>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2450"/>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2450"/>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2450"/>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2450"/>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2450"/>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2450"/>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2437"/>
        <v>17815</v>
      </c>
      <c r="N303" s="433"/>
      <c r="O303" s="540"/>
      <c r="P303" s="541"/>
      <c r="Q303" s="542"/>
      <c r="R303" s="543" t="s">
        <v>823</v>
      </c>
      <c r="S303" s="417">
        <f t="shared" si="2438"/>
        <v>17815</v>
      </c>
      <c r="U303" s="540"/>
      <c r="V303" s="541"/>
      <c r="W303" s="542"/>
      <c r="X303" s="543" t="s">
        <v>823</v>
      </c>
      <c r="Y303" s="417">
        <f t="shared" si="2439"/>
        <v>17815</v>
      </c>
      <c r="Z303" s="417"/>
      <c r="AA303" s="540"/>
      <c r="AB303" s="541"/>
      <c r="AC303" s="542"/>
      <c r="AD303" s="543" t="s">
        <v>823</v>
      </c>
      <c r="AE303" s="417">
        <f t="shared" si="2440"/>
        <v>17815</v>
      </c>
      <c r="AG303" s="540"/>
      <c r="AH303" s="541"/>
      <c r="AI303" s="542"/>
      <c r="AJ303" s="543" t="s">
        <v>823</v>
      </c>
      <c r="AK303" s="417">
        <f t="shared" si="2441"/>
        <v>17815</v>
      </c>
      <c r="AL303" s="417"/>
      <c r="AM303" s="540"/>
      <c r="AN303" s="541"/>
      <c r="AO303" s="542"/>
      <c r="AP303" s="543" t="s">
        <v>823</v>
      </c>
      <c r="AQ303" s="417">
        <f t="shared" si="2442"/>
        <v>17815</v>
      </c>
      <c r="AR303" s="417"/>
      <c r="AS303" s="540"/>
      <c r="AT303" s="541"/>
      <c r="AU303" s="542"/>
      <c r="AV303" s="543" t="s">
        <v>823</v>
      </c>
      <c r="AW303" s="417">
        <f t="shared" si="2443"/>
        <v>17815</v>
      </c>
      <c r="AX303" s="417"/>
      <c r="AY303" s="540"/>
      <c r="AZ303" s="541"/>
      <c r="BA303" s="542"/>
      <c r="BB303" s="543" t="s">
        <v>823</v>
      </c>
      <c r="BC303" s="417">
        <f t="shared" si="2444"/>
        <v>17815</v>
      </c>
      <c r="BE303" s="540"/>
      <c r="BF303" s="541"/>
      <c r="BG303" s="542"/>
      <c r="BH303" s="543" t="s">
        <v>823</v>
      </c>
      <c r="BI303" s="417">
        <f t="shared" si="2445"/>
        <v>17815</v>
      </c>
      <c r="BJ303" s="417"/>
      <c r="BK303" s="540"/>
      <c r="BL303" s="541"/>
      <c r="BM303" s="542"/>
      <c r="BN303" s="543" t="s">
        <v>823</v>
      </c>
      <c r="BO303" s="417">
        <f t="shared" si="2446"/>
        <v>17815</v>
      </c>
      <c r="BP303" s="417"/>
      <c r="BQ303" s="540"/>
      <c r="BR303" s="541"/>
      <c r="BS303" s="542"/>
      <c r="BT303" s="543" t="s">
        <v>823</v>
      </c>
      <c r="BU303" s="417">
        <f t="shared" si="2447"/>
        <v>17815</v>
      </c>
      <c r="BV303" s="417"/>
      <c r="BW303" s="540"/>
      <c r="BX303" s="541"/>
      <c r="BY303" s="542"/>
      <c r="BZ303" s="433"/>
      <c r="CA303" s="417">
        <f t="shared" si="2448"/>
        <v>17815</v>
      </c>
      <c r="CB303" s="417"/>
      <c r="CC303" s="540"/>
      <c r="CD303" s="541"/>
      <c r="CE303" s="542"/>
      <c r="CF303" s="543" t="s">
        <v>823</v>
      </c>
      <c r="CG303" s="417">
        <f t="shared" si="2449"/>
        <v>17815</v>
      </c>
      <c r="CH303" s="417"/>
      <c r="CI303" s="540"/>
      <c r="CJ303" s="541"/>
      <c r="CK303" s="542"/>
      <c r="CL303" s="433"/>
    </row>
    <row r="304" ht="16.800000000000001" hidden="1">
      <c r="A304" s="235"/>
      <c r="B304" s="235"/>
      <c r="C304" s="544" t="s">
        <v>824</v>
      </c>
      <c r="D304" s="544"/>
      <c r="E304" s="545"/>
      <c r="F304" s="546" t="s">
        <v>825</v>
      </c>
      <c r="G304" s="547">
        <f>D316</f>
        <v>36000</v>
      </c>
      <c r="H304" s="433"/>
      <c r="I304" s="548" t="s">
        <v>824</v>
      </c>
      <c r="J304" s="544"/>
      <c r="K304" s="545"/>
      <c r="L304" s="546" t="s">
        <v>825</v>
      </c>
      <c r="M304" s="547">
        <f t="shared" si="2437"/>
        <v>36000</v>
      </c>
      <c r="N304" s="433"/>
      <c r="O304" s="548" t="s">
        <v>824</v>
      </c>
      <c r="P304" s="544"/>
      <c r="Q304" s="545"/>
      <c r="R304" s="546" t="s">
        <v>825</v>
      </c>
      <c r="S304" s="547">
        <f t="shared" si="2438"/>
        <v>36000</v>
      </c>
      <c r="T304" s="433"/>
      <c r="U304" s="548" t="s">
        <v>824</v>
      </c>
      <c r="V304" s="544"/>
      <c r="W304" s="545"/>
      <c r="X304" s="546" t="s">
        <v>825</v>
      </c>
      <c r="Y304" s="547">
        <f t="shared" si="2439"/>
        <v>36000</v>
      </c>
      <c r="Z304" s="433"/>
      <c r="AA304" s="548" t="s">
        <v>824</v>
      </c>
      <c r="AB304" s="544"/>
      <c r="AC304" s="545"/>
      <c r="AD304" s="546" t="s">
        <v>825</v>
      </c>
      <c r="AE304" s="547">
        <f t="shared" si="2440"/>
        <v>36000</v>
      </c>
      <c r="AF304" s="433"/>
      <c r="AG304" s="548" t="s">
        <v>824</v>
      </c>
      <c r="AH304" s="544"/>
      <c r="AI304" s="545"/>
      <c r="AJ304" s="546" t="s">
        <v>825</v>
      </c>
      <c r="AK304" s="547">
        <f t="shared" si="2441"/>
        <v>36000</v>
      </c>
      <c r="AL304" s="433"/>
      <c r="AM304" s="548" t="s">
        <v>824</v>
      </c>
      <c r="AN304" s="544"/>
      <c r="AO304" s="545"/>
      <c r="AP304" s="546" t="s">
        <v>825</v>
      </c>
      <c r="AQ304" s="547">
        <f t="shared" si="2442"/>
        <v>36000</v>
      </c>
      <c r="AR304" s="433"/>
      <c r="AS304" s="548" t="s">
        <v>824</v>
      </c>
      <c r="AT304" s="544"/>
      <c r="AU304" s="545"/>
      <c r="AV304" s="546" t="s">
        <v>825</v>
      </c>
      <c r="AW304" s="547">
        <f t="shared" si="2443"/>
        <v>36000</v>
      </c>
      <c r="AX304" s="433"/>
      <c r="AY304" s="548" t="s">
        <v>824</v>
      </c>
      <c r="AZ304" s="544"/>
      <c r="BA304" s="545"/>
      <c r="BB304" s="546" t="s">
        <v>825</v>
      </c>
      <c r="BC304" s="547">
        <f t="shared" si="2444"/>
        <v>36000</v>
      </c>
      <c r="BD304" s="433"/>
      <c r="BE304" s="548" t="s">
        <v>824</v>
      </c>
      <c r="BF304" s="544"/>
      <c r="BG304" s="545"/>
      <c r="BH304" s="546" t="s">
        <v>825</v>
      </c>
      <c r="BI304" s="547">
        <f t="shared" si="2445"/>
        <v>36000</v>
      </c>
      <c r="BJ304" s="433"/>
      <c r="BK304" s="548" t="s">
        <v>824</v>
      </c>
      <c r="BL304" s="544"/>
      <c r="BM304" s="545"/>
      <c r="BN304" s="546" t="s">
        <v>825</v>
      </c>
      <c r="BO304" s="547">
        <f t="shared" si="2446"/>
        <v>36000</v>
      </c>
      <c r="BP304" s="433"/>
      <c r="BQ304" s="548" t="s">
        <v>824</v>
      </c>
      <c r="BR304" s="544"/>
      <c r="BS304" s="545"/>
      <c r="BT304" s="546" t="s">
        <v>825</v>
      </c>
      <c r="BU304" s="547">
        <f t="shared" si="2447"/>
        <v>36000</v>
      </c>
      <c r="BV304" s="433"/>
      <c r="BW304" s="548" t="s">
        <v>824</v>
      </c>
      <c r="BX304" s="544"/>
      <c r="BY304" s="545"/>
      <c r="BZ304" s="235"/>
      <c r="CA304" s="547">
        <f t="shared" si="2448"/>
        <v>36000</v>
      </c>
      <c r="CB304" s="433"/>
      <c r="CC304" s="548" t="s">
        <v>824</v>
      </c>
      <c r="CD304" s="544"/>
      <c r="CE304" s="545"/>
      <c r="CF304" s="546" t="s">
        <v>825</v>
      </c>
      <c r="CG304" s="547">
        <f t="shared" si="2449"/>
        <v>36000</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6.199999999999999"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199999999999999"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6.199999999999999" hidden="1">
      <c r="A314" s="558" t="str">
        <f t="shared" ref="A314:A318" si="2451">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6.199999999999999" hidden="1">
      <c r="A315" s="450">
        <f t="shared" si="2451"/>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6.199999999999999" hidden="1">
      <c r="A316" s="450" t="str">
        <f t="shared" si="2451"/>
        <v>p.p.</v>
      </c>
      <c r="B316" s="559"/>
      <c r="C316" s="417" t="s">
        <v>387</v>
      </c>
      <c r="D316" s="451">
        <f>D339</f>
        <v>36000</v>
      </c>
      <c r="E316" s="417"/>
      <c r="F316" s="433"/>
      <c r="G316" s="417"/>
      <c r="H316" s="433"/>
      <c r="I316" s="417"/>
      <c r="J316" s="451">
        <f>D316</f>
        <v>36000</v>
      </c>
      <c r="K316" s="417"/>
      <c r="L316" s="433"/>
      <c r="M316" s="417"/>
      <c r="N316" s="433"/>
      <c r="O316" s="417"/>
      <c r="P316" s="451">
        <f>J316</f>
        <v>36000</v>
      </c>
      <c r="Q316" s="417"/>
      <c r="R316" s="433"/>
      <c r="S316" s="417"/>
      <c r="T316" s="433"/>
      <c r="U316" s="417"/>
      <c r="V316" s="451">
        <f>P316</f>
        <v>36000</v>
      </c>
      <c r="W316" s="417"/>
      <c r="X316" s="433"/>
      <c r="Y316" s="417"/>
      <c r="Z316" s="433"/>
      <c r="AA316" s="417"/>
      <c r="AB316" s="451">
        <f>V316</f>
        <v>36000</v>
      </c>
      <c r="AC316" s="417"/>
      <c r="AD316" s="433"/>
      <c r="AE316" s="417"/>
      <c r="AF316" s="433"/>
      <c r="AG316" s="417"/>
      <c r="AH316" s="451">
        <f>AB316</f>
        <v>36000</v>
      </c>
      <c r="AI316" s="417"/>
      <c r="AJ316" s="433"/>
      <c r="AK316" s="417"/>
      <c r="AL316" s="433"/>
      <c r="AM316" s="417"/>
      <c r="AN316" s="451">
        <f>AH316</f>
        <v>36000</v>
      </c>
      <c r="AO316" s="417"/>
      <c r="AP316" s="433"/>
      <c r="AQ316" s="417"/>
      <c r="AR316" s="433"/>
      <c r="AS316" s="417"/>
      <c r="AT316" s="451">
        <f>AN316</f>
        <v>36000</v>
      </c>
      <c r="AU316" s="417"/>
      <c r="AV316" s="433"/>
      <c r="AW316" s="417"/>
      <c r="AX316" s="433"/>
      <c r="AY316" s="417"/>
      <c r="AZ316" s="451">
        <f>AT316</f>
        <v>36000</v>
      </c>
      <c r="BA316" s="417"/>
      <c r="BB316" s="433"/>
      <c r="BC316" s="417"/>
      <c r="BD316" s="433"/>
      <c r="BE316" s="417"/>
      <c r="BF316" s="451">
        <f>AZ316</f>
        <v>36000</v>
      </c>
      <c r="BG316" s="417"/>
      <c r="BH316" s="433"/>
      <c r="BI316" s="417"/>
      <c r="BJ316" s="433"/>
      <c r="BK316" s="417"/>
      <c r="BL316" s="451">
        <f>BF316</f>
        <v>36000</v>
      </c>
      <c r="BM316" s="417"/>
      <c r="BN316" s="433"/>
      <c r="BO316" s="417"/>
      <c r="BP316" s="433"/>
      <c r="BQ316" s="417"/>
      <c r="BR316" s="451">
        <f>BL316</f>
        <v>36000</v>
      </c>
      <c r="BS316" s="417"/>
      <c r="BT316" s="433"/>
      <c r="BU316" s="417"/>
      <c r="BV316" s="433"/>
      <c r="BW316" s="417"/>
      <c r="BX316" s="451">
        <f>BR316</f>
        <v>36000</v>
      </c>
      <c r="BY316" s="417"/>
      <c r="BZ316" s="235"/>
      <c r="CA316" s="417"/>
      <c r="CB316" s="433"/>
      <c r="CC316" s="417"/>
      <c r="CD316" s="451">
        <f>BX316</f>
        <v>36000</v>
      </c>
      <c r="CE316" s="417"/>
      <c r="CF316" s="433"/>
      <c r="CG316" s="417"/>
      <c r="CH316" s="433"/>
      <c r="CI316" s="417"/>
      <c r="CJ316" s="451">
        <f>CD316</f>
        <v>36000</v>
      </c>
      <c r="CK316" s="417"/>
      <c r="CL316" s="235"/>
    </row>
    <row r="317" ht="16.199999999999999" hidden="1">
      <c r="A317" s="560">
        <f t="shared" si="2451"/>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2451"/>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6.199999999999999" hidden="1">
      <c r="A319" s="235"/>
      <c r="B319" s="235"/>
      <c r="C319" s="562" t="s">
        <v>835</v>
      </c>
      <c r="D319" s="451">
        <f>D318*D314/2</f>
        <v>0</v>
      </c>
      <c r="E319" s="417"/>
      <c r="F319" s="433"/>
      <c r="G319" s="449"/>
      <c r="H319" s="433"/>
      <c r="I319" s="562" t="s">
        <v>835</v>
      </c>
      <c r="J319" s="451">
        <f>J318*J314/2</f>
        <v>0</v>
      </c>
      <c r="K319" s="417"/>
      <c r="L319" s="433"/>
      <c r="M319" s="449">
        <f t="shared" si="2437"/>
        <v>0</v>
      </c>
      <c r="N319" s="433"/>
      <c r="O319" s="562" t="s">
        <v>835</v>
      </c>
      <c r="P319" s="451">
        <f>P318*P314/2</f>
        <v>0</v>
      </c>
      <c r="Q319" s="417"/>
      <c r="R319" s="433"/>
      <c r="S319" s="449">
        <f t="shared" si="2438"/>
        <v>0</v>
      </c>
      <c r="T319" s="433"/>
      <c r="U319" s="562" t="s">
        <v>835</v>
      </c>
      <c r="V319" s="451">
        <f>V318*V314/2</f>
        <v>0</v>
      </c>
      <c r="W319" s="417"/>
      <c r="X319" s="433"/>
      <c r="Y319" s="449">
        <f t="shared" si="2439"/>
        <v>0</v>
      </c>
      <c r="Z319" s="433"/>
      <c r="AA319" s="562" t="s">
        <v>835</v>
      </c>
      <c r="AB319" s="451">
        <f>AB318*AB314/2</f>
        <v>0</v>
      </c>
      <c r="AC319" s="417"/>
      <c r="AD319" s="433"/>
      <c r="AE319" s="449">
        <f t="shared" si="2440"/>
        <v>0</v>
      </c>
      <c r="AF319" s="433"/>
      <c r="AG319" s="562" t="s">
        <v>835</v>
      </c>
      <c r="AH319" s="451">
        <f>AH318*AH314/2</f>
        <v>0</v>
      </c>
      <c r="AI319" s="417"/>
      <c r="AJ319" s="433"/>
      <c r="AK319" s="449">
        <f t="shared" si="2441"/>
        <v>0</v>
      </c>
      <c r="AL319" s="433"/>
      <c r="AM319" s="562" t="s">
        <v>835</v>
      </c>
      <c r="AN319" s="451">
        <f>AN318*AN314/2</f>
        <v>0</v>
      </c>
      <c r="AO319" s="417"/>
      <c r="AP319" s="433"/>
      <c r="AQ319" s="449">
        <f t="shared" si="2442"/>
        <v>0</v>
      </c>
      <c r="AR319" s="433"/>
      <c r="AS319" s="562" t="s">
        <v>835</v>
      </c>
      <c r="AT319" s="451">
        <f>AT318*AT314/2</f>
        <v>0</v>
      </c>
      <c r="AU319" s="417"/>
      <c r="AV319" s="433"/>
      <c r="AW319" s="449">
        <f t="shared" si="2443"/>
        <v>0</v>
      </c>
      <c r="AX319" s="433"/>
      <c r="AY319" s="562" t="s">
        <v>835</v>
      </c>
      <c r="AZ319" s="451">
        <f>AZ318*AZ314/2</f>
        <v>0</v>
      </c>
      <c r="BA319" s="417"/>
      <c r="BB319" s="433"/>
      <c r="BC319" s="449">
        <f t="shared" si="2444"/>
        <v>0</v>
      </c>
      <c r="BD319" s="433"/>
      <c r="BE319" s="562" t="s">
        <v>835</v>
      </c>
      <c r="BF319" s="451">
        <f>BF318*BF314/2</f>
        <v>0</v>
      </c>
      <c r="BG319" s="417"/>
      <c r="BH319" s="433"/>
      <c r="BI319" s="449">
        <f t="shared" si="2445"/>
        <v>0</v>
      </c>
      <c r="BJ319" s="433"/>
      <c r="BK319" s="562" t="s">
        <v>835</v>
      </c>
      <c r="BL319" s="451">
        <f>BL318*BL314/2</f>
        <v>0</v>
      </c>
      <c r="BM319" s="417"/>
      <c r="BN319" s="433"/>
      <c r="BO319" s="449">
        <f t="shared" si="2446"/>
        <v>0</v>
      </c>
      <c r="BP319" s="433"/>
      <c r="BQ319" s="562" t="s">
        <v>835</v>
      </c>
      <c r="BR319" s="451">
        <f>BR318*BR314/2</f>
        <v>0</v>
      </c>
      <c r="BS319" s="417"/>
      <c r="BT319" s="433"/>
      <c r="BU319" s="449">
        <f t="shared" si="2447"/>
        <v>0</v>
      </c>
      <c r="BV319" s="433"/>
      <c r="BW319" s="562" t="s">
        <v>835</v>
      </c>
      <c r="BX319" s="451">
        <f>BX318*BX314/2</f>
        <v>0</v>
      </c>
      <c r="BY319" s="417"/>
      <c r="BZ319" s="433"/>
      <c r="CA319" s="449">
        <f t="shared" si="2448"/>
        <v>0</v>
      </c>
      <c r="CB319" s="433"/>
      <c r="CC319" s="562" t="s">
        <v>835</v>
      </c>
      <c r="CD319" s="451">
        <f>CD318*CD314/2</f>
        <v>0</v>
      </c>
      <c r="CE319" s="417"/>
      <c r="CF319" s="433"/>
      <c r="CG319" s="449">
        <f t="shared" si="2449"/>
        <v>0</v>
      </c>
      <c r="CH319" s="433"/>
      <c r="CI319" s="562" t="s">
        <v>835</v>
      </c>
      <c r="CJ319" s="451">
        <f>CJ318*CJ314/2</f>
        <v>0</v>
      </c>
      <c r="CK319" s="417"/>
      <c r="CL319" s="433"/>
    </row>
    <row r="320" ht="16.199999999999999" hidden="1">
      <c r="A320" s="433"/>
      <c r="B320" s="235"/>
      <c r="C320" s="563" t="s">
        <v>836</v>
      </c>
      <c r="D320" s="451"/>
      <c r="E320" s="417"/>
      <c r="F320" s="433"/>
      <c r="G320" s="451"/>
      <c r="H320" s="433"/>
      <c r="I320" s="563" t="s">
        <v>836</v>
      </c>
      <c r="J320" s="451"/>
      <c r="K320" s="417"/>
      <c r="L320" s="433"/>
      <c r="M320" s="451">
        <f t="shared" si="2437"/>
        <v>0</v>
      </c>
      <c r="N320" s="433"/>
      <c r="O320" s="563" t="s">
        <v>836</v>
      </c>
      <c r="P320" s="451"/>
      <c r="Q320" s="417"/>
      <c r="R320" s="433"/>
      <c r="S320" s="451">
        <f t="shared" si="2438"/>
        <v>0</v>
      </c>
      <c r="T320" s="433"/>
      <c r="U320" s="563" t="s">
        <v>836</v>
      </c>
      <c r="V320" s="451"/>
      <c r="W320" s="417"/>
      <c r="X320" s="433"/>
      <c r="Y320" s="451">
        <f t="shared" si="2439"/>
        <v>0</v>
      </c>
      <c r="Z320" s="433"/>
      <c r="AA320" s="563" t="s">
        <v>836</v>
      </c>
      <c r="AB320" s="451"/>
      <c r="AC320" s="417"/>
      <c r="AD320" s="433"/>
      <c r="AE320" s="451">
        <f t="shared" si="2440"/>
        <v>0</v>
      </c>
      <c r="AF320" s="433"/>
      <c r="AG320" s="563" t="s">
        <v>836</v>
      </c>
      <c r="AH320" s="451"/>
      <c r="AI320" s="417"/>
      <c r="AJ320" s="433"/>
      <c r="AK320" s="451">
        <f t="shared" si="2441"/>
        <v>0</v>
      </c>
      <c r="AL320" s="433"/>
      <c r="AM320" s="563" t="s">
        <v>836</v>
      </c>
      <c r="AN320" s="451"/>
      <c r="AO320" s="417"/>
      <c r="AP320" s="433"/>
      <c r="AQ320" s="451">
        <f t="shared" si="2442"/>
        <v>0</v>
      </c>
      <c r="AR320" s="433"/>
      <c r="AS320" s="563" t="s">
        <v>836</v>
      </c>
      <c r="AT320" s="451"/>
      <c r="AU320" s="417"/>
      <c r="AV320" s="433"/>
      <c r="AW320" s="451">
        <f t="shared" si="2443"/>
        <v>0</v>
      </c>
      <c r="AX320" s="433"/>
      <c r="AY320" s="563" t="s">
        <v>836</v>
      </c>
      <c r="AZ320" s="451"/>
      <c r="BA320" s="417"/>
      <c r="BB320" s="433"/>
      <c r="BC320" s="451">
        <f t="shared" si="2444"/>
        <v>0</v>
      </c>
      <c r="BD320" s="433"/>
      <c r="BE320" s="563" t="s">
        <v>836</v>
      </c>
      <c r="BF320" s="451"/>
      <c r="BG320" s="417"/>
      <c r="BH320" s="433"/>
      <c r="BI320" s="451">
        <f t="shared" si="2445"/>
        <v>0</v>
      </c>
      <c r="BJ320" s="433"/>
      <c r="BK320" s="563" t="s">
        <v>836</v>
      </c>
      <c r="BL320" s="451"/>
      <c r="BM320" s="417"/>
      <c r="BN320" s="433"/>
      <c r="BO320" s="451">
        <f t="shared" si="2446"/>
        <v>0</v>
      </c>
      <c r="BP320" s="433"/>
      <c r="BQ320" s="563" t="s">
        <v>836</v>
      </c>
      <c r="BR320" s="451"/>
      <c r="BS320" s="417"/>
      <c r="BT320" s="433"/>
      <c r="BU320" s="451">
        <f t="shared" si="2447"/>
        <v>0</v>
      </c>
      <c r="BV320" s="433"/>
      <c r="BW320" s="563" t="s">
        <v>836</v>
      </c>
      <c r="BX320" s="451"/>
      <c r="BY320" s="417"/>
      <c r="BZ320" s="433"/>
      <c r="CA320" s="451">
        <f t="shared" si="2448"/>
        <v>0</v>
      </c>
      <c r="CB320" s="433"/>
      <c r="CC320" s="563" t="s">
        <v>836</v>
      </c>
      <c r="CD320" s="451"/>
      <c r="CE320" s="417"/>
      <c r="CF320" s="433"/>
      <c r="CG320" s="451">
        <f t="shared" si="2449"/>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2437"/>
        <v>0</v>
      </c>
      <c r="N321" s="433"/>
      <c r="O321" s="561" t="s">
        <v>837</v>
      </c>
      <c r="P321" s="452">
        <f>IF(P314=0,0,-1*(P308+P329)/P314)</f>
        <v>0</v>
      </c>
      <c r="Q321" s="417"/>
      <c r="R321" s="433"/>
      <c r="S321" s="450">
        <f t="shared" si="2438"/>
        <v>0</v>
      </c>
      <c r="T321" s="433"/>
      <c r="U321" s="561" t="s">
        <v>837</v>
      </c>
      <c r="V321" s="452">
        <f>IF(V314=0,0,-1*(V308+V329)/V314)</f>
        <v>0</v>
      </c>
      <c r="W321" s="417"/>
      <c r="X321" s="564"/>
      <c r="Y321" s="450">
        <f t="shared" si="2439"/>
        <v>0</v>
      </c>
      <c r="Z321" s="433"/>
      <c r="AA321" s="561" t="s">
        <v>837</v>
      </c>
      <c r="AB321" s="452">
        <f>IF(AB314=0,0,-1*(AB308+AB329)/AB314)</f>
        <v>0</v>
      </c>
      <c r="AC321" s="417"/>
      <c r="AD321" s="433"/>
      <c r="AE321" s="450">
        <f t="shared" si="2440"/>
        <v>0</v>
      </c>
      <c r="AF321" s="433"/>
      <c r="AG321" s="561" t="s">
        <v>837</v>
      </c>
      <c r="AH321" s="452">
        <f>IF(AH314=0,0,-1*(AH308+AH329)/AH314)</f>
        <v>0</v>
      </c>
      <c r="AI321" s="417"/>
      <c r="AJ321" s="564"/>
      <c r="AK321" s="450">
        <f t="shared" si="2441"/>
        <v>0</v>
      </c>
      <c r="AL321" s="433"/>
      <c r="AM321" s="561" t="s">
        <v>837</v>
      </c>
      <c r="AN321" s="452">
        <f>IF(AN314=0,0,-1*(AN308+AN329)/AN314)</f>
        <v>0</v>
      </c>
      <c r="AO321" s="417"/>
      <c r="AP321" s="564"/>
      <c r="AQ321" s="450">
        <f t="shared" si="2442"/>
        <v>0</v>
      </c>
      <c r="AR321" s="433"/>
      <c r="AS321" s="561" t="s">
        <v>837</v>
      </c>
      <c r="AT321" s="452">
        <f>IF(AT314=0,0,-1*(AT308+AT329)/AT314)</f>
        <v>0</v>
      </c>
      <c r="AU321" s="417"/>
      <c r="AV321" s="564"/>
      <c r="AW321" s="450">
        <f t="shared" si="2443"/>
        <v>0</v>
      </c>
      <c r="AX321" s="433"/>
      <c r="AY321" s="561" t="s">
        <v>837</v>
      </c>
      <c r="AZ321" s="452">
        <f>IF(AZ314=0,0,-1*(AZ308+AZ329)/AZ314)</f>
        <v>0</v>
      </c>
      <c r="BA321" s="417"/>
      <c r="BB321" s="433"/>
      <c r="BC321" s="450">
        <f t="shared" si="2444"/>
        <v>0</v>
      </c>
      <c r="BD321" s="433"/>
      <c r="BE321" s="561" t="s">
        <v>837</v>
      </c>
      <c r="BF321" s="452">
        <f>IF(BF314=0,0,-1*(BF308+BF329)/BF314)</f>
        <v>0</v>
      </c>
      <c r="BG321" s="417"/>
      <c r="BH321" s="564"/>
      <c r="BI321" s="450">
        <f t="shared" si="2445"/>
        <v>0</v>
      </c>
      <c r="BJ321" s="433"/>
      <c r="BK321" s="561" t="s">
        <v>837</v>
      </c>
      <c r="BL321" s="452">
        <f>IF(BL314=0,0,-1*(BL308+BL329)/BL314)</f>
        <v>0</v>
      </c>
      <c r="BM321" s="417"/>
      <c r="BN321" s="564"/>
      <c r="BO321" s="450">
        <f t="shared" si="2446"/>
        <v>0</v>
      </c>
      <c r="BP321" s="433"/>
      <c r="BQ321" s="561" t="s">
        <v>837</v>
      </c>
      <c r="BR321" s="452">
        <f>IF(BR314=0,0,-1*(BR308+BR329)/BR314)</f>
        <v>0</v>
      </c>
      <c r="BS321" s="417"/>
      <c r="BT321" s="564"/>
      <c r="BU321" s="450">
        <f t="shared" si="2447"/>
        <v>0</v>
      </c>
      <c r="BV321" s="433"/>
      <c r="BW321" s="561" t="s">
        <v>837</v>
      </c>
      <c r="BX321" s="452">
        <f>IF(BX314=0,0,-1*(BX308+BX329)/BX314)</f>
        <v>0</v>
      </c>
      <c r="BY321" s="417"/>
      <c r="BZ321" s="564"/>
      <c r="CA321" s="450">
        <f t="shared" si="2448"/>
        <v>0</v>
      </c>
      <c r="CB321" s="433"/>
      <c r="CC321" s="561" t="s">
        <v>837</v>
      </c>
      <c r="CD321" s="452">
        <f>IF(CD314=0,0,-1*(CD308+CD329)/CD314)</f>
        <v>0</v>
      </c>
      <c r="CE321" s="417"/>
      <c r="CF321" s="564"/>
      <c r="CG321" s="450">
        <f t="shared" si="2449"/>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2437"/>
        <v>0</v>
      </c>
      <c r="N322" s="433"/>
      <c r="O322" s="565" t="s">
        <v>838</v>
      </c>
      <c r="P322" s="451">
        <f>P318*P314/2</f>
        <v>0</v>
      </c>
      <c r="Q322" s="417"/>
      <c r="R322" s="433"/>
      <c r="S322" s="452">
        <f t="shared" si="2438"/>
        <v>0</v>
      </c>
      <c r="T322" s="433"/>
      <c r="U322" s="565" t="s">
        <v>838</v>
      </c>
      <c r="V322" s="451">
        <f>V318*V314/2</f>
        <v>0</v>
      </c>
      <c r="W322" s="417"/>
      <c r="X322" s="433"/>
      <c r="Y322" s="452">
        <f t="shared" si="2439"/>
        <v>0</v>
      </c>
      <c r="Z322" s="433"/>
      <c r="AA322" s="565" t="s">
        <v>838</v>
      </c>
      <c r="AB322" s="451">
        <f>AB318*AB314/2</f>
        <v>0</v>
      </c>
      <c r="AC322" s="417"/>
      <c r="AD322" s="433"/>
      <c r="AE322" s="452">
        <f t="shared" si="2440"/>
        <v>0</v>
      </c>
      <c r="AF322" s="433"/>
      <c r="AG322" s="565" t="s">
        <v>838</v>
      </c>
      <c r="AH322" s="451">
        <f>AH318*AH314/2</f>
        <v>0</v>
      </c>
      <c r="AI322" s="417"/>
      <c r="AJ322" s="433"/>
      <c r="AK322" s="452">
        <f t="shared" si="2441"/>
        <v>0</v>
      </c>
      <c r="AL322" s="433"/>
      <c r="AM322" s="565" t="s">
        <v>838</v>
      </c>
      <c r="AN322" s="451">
        <f>AN318*AN314/2</f>
        <v>0</v>
      </c>
      <c r="AO322" s="417"/>
      <c r="AP322" s="433"/>
      <c r="AQ322" s="452">
        <f t="shared" si="2442"/>
        <v>0</v>
      </c>
      <c r="AR322" s="433"/>
      <c r="AS322" s="565" t="s">
        <v>838</v>
      </c>
      <c r="AT322" s="451">
        <f>AT318*AT314/2</f>
        <v>0</v>
      </c>
      <c r="AU322" s="417"/>
      <c r="AV322" s="433"/>
      <c r="AW322" s="452">
        <f t="shared" si="2443"/>
        <v>0</v>
      </c>
      <c r="AX322" s="433"/>
      <c r="AY322" s="565" t="s">
        <v>838</v>
      </c>
      <c r="AZ322" s="451">
        <f>AZ318*AZ314/2</f>
        <v>0</v>
      </c>
      <c r="BA322" s="417"/>
      <c r="BB322" s="433"/>
      <c r="BC322" s="452">
        <f t="shared" si="2444"/>
        <v>0</v>
      </c>
      <c r="BD322" s="433"/>
      <c r="BE322" s="565" t="s">
        <v>838</v>
      </c>
      <c r="BF322" s="451">
        <f>BF318*BF314/2</f>
        <v>0</v>
      </c>
      <c r="BG322" s="417"/>
      <c r="BH322" s="433"/>
      <c r="BI322" s="452">
        <f t="shared" si="2445"/>
        <v>0</v>
      </c>
      <c r="BJ322" s="433"/>
      <c r="BK322" s="565" t="s">
        <v>838</v>
      </c>
      <c r="BL322" s="451">
        <f>BL318*BL314/2</f>
        <v>0</v>
      </c>
      <c r="BM322" s="417"/>
      <c r="BN322" s="433"/>
      <c r="BO322" s="452">
        <f t="shared" si="2446"/>
        <v>0</v>
      </c>
      <c r="BP322" s="433"/>
      <c r="BQ322" s="565" t="s">
        <v>838</v>
      </c>
      <c r="BR322" s="451">
        <f>BR318*BR314/2</f>
        <v>0</v>
      </c>
      <c r="BS322" s="417"/>
      <c r="BT322" s="433"/>
      <c r="BU322" s="452">
        <f t="shared" si="2447"/>
        <v>0</v>
      </c>
      <c r="BV322" s="433"/>
      <c r="BW322" s="565" t="s">
        <v>838</v>
      </c>
      <c r="BX322" s="451">
        <f>BX318*BX314/2</f>
        <v>0</v>
      </c>
      <c r="BY322" s="417"/>
      <c r="BZ322" s="433"/>
      <c r="CA322" s="452">
        <f t="shared" si="2448"/>
        <v>0</v>
      </c>
      <c r="CB322" s="433"/>
      <c r="CC322" s="565" t="s">
        <v>838</v>
      </c>
      <c r="CD322" s="451">
        <f>CD318*CD314/2</f>
        <v>0</v>
      </c>
      <c r="CE322" s="417"/>
      <c r="CF322" s="433"/>
      <c r="CG322" s="452">
        <f t="shared" si="2449"/>
        <v>0</v>
      </c>
      <c r="CH322" s="433"/>
      <c r="CI322" s="565" t="s">
        <v>838</v>
      </c>
      <c r="CJ322" s="451">
        <f>CJ318*CJ314/2</f>
        <v>0</v>
      </c>
      <c r="CK322" s="417"/>
      <c r="CL322" s="433"/>
    </row>
    <row r="323" ht="16.199999999999999"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2437"/>
        <v>17815</v>
      </c>
      <c r="N326" s="433"/>
      <c r="O326" s="480" t="s">
        <v>841</v>
      </c>
      <c r="P326" s="486">
        <f>P322+P323+P324</f>
        <v>0</v>
      </c>
      <c r="Q326" s="556"/>
      <c r="R326" s="546" t="s">
        <v>823</v>
      </c>
      <c r="S326" s="417">
        <f t="shared" si="2438"/>
        <v>17815</v>
      </c>
      <c r="T326" s="433"/>
      <c r="U326" s="480" t="s">
        <v>841</v>
      </c>
      <c r="V326" s="486">
        <f>V322+V323+V324</f>
        <v>0</v>
      </c>
      <c r="W326" s="556"/>
      <c r="X326" s="546" t="s">
        <v>823</v>
      </c>
      <c r="Y326" s="417">
        <f t="shared" si="2439"/>
        <v>17815</v>
      </c>
      <c r="Z326" s="433"/>
      <c r="AA326" s="480" t="s">
        <v>841</v>
      </c>
      <c r="AB326" s="486">
        <f>AB322+AB323+AB324</f>
        <v>0</v>
      </c>
      <c r="AC326" s="556"/>
      <c r="AD326" s="546" t="s">
        <v>823</v>
      </c>
      <c r="AE326" s="417">
        <f t="shared" si="2440"/>
        <v>17815</v>
      </c>
      <c r="AF326" s="433"/>
      <c r="AG326" s="480" t="s">
        <v>841</v>
      </c>
      <c r="AH326" s="486">
        <f>AH322+AH323+AH324</f>
        <v>0</v>
      </c>
      <c r="AI326" s="556"/>
      <c r="AJ326" s="546" t="s">
        <v>823</v>
      </c>
      <c r="AK326" s="417">
        <f t="shared" si="2441"/>
        <v>17815</v>
      </c>
      <c r="AL326" s="433"/>
      <c r="AM326" s="480" t="s">
        <v>841</v>
      </c>
      <c r="AN326" s="486">
        <f>AN322+AN323+AN324</f>
        <v>0</v>
      </c>
      <c r="AO326" s="556"/>
      <c r="AP326" s="546" t="s">
        <v>823</v>
      </c>
      <c r="AQ326" s="417">
        <f t="shared" si="2442"/>
        <v>17815</v>
      </c>
      <c r="AR326" s="433"/>
      <c r="AS326" s="480" t="s">
        <v>841</v>
      </c>
      <c r="AT326" s="486">
        <f>AT322+AT323+AT324</f>
        <v>0</v>
      </c>
      <c r="AU326" s="556"/>
      <c r="AV326" s="546" t="s">
        <v>823</v>
      </c>
      <c r="AW326" s="417">
        <f t="shared" si="2443"/>
        <v>17815</v>
      </c>
      <c r="AX326" s="433"/>
      <c r="AY326" s="480" t="s">
        <v>841</v>
      </c>
      <c r="AZ326" s="486">
        <f>AZ322+AZ323+AZ324</f>
        <v>0</v>
      </c>
      <c r="BA326" s="556"/>
      <c r="BB326" s="546" t="s">
        <v>823</v>
      </c>
      <c r="BC326" s="417">
        <f t="shared" si="2444"/>
        <v>17815</v>
      </c>
      <c r="BD326" s="433"/>
      <c r="BE326" s="480" t="s">
        <v>841</v>
      </c>
      <c r="BF326" s="486">
        <f>BF322+BF323+BF324</f>
        <v>0</v>
      </c>
      <c r="BG326" s="556"/>
      <c r="BH326" s="546" t="s">
        <v>823</v>
      </c>
      <c r="BI326" s="417">
        <f t="shared" si="2445"/>
        <v>17815</v>
      </c>
      <c r="BJ326" s="433"/>
      <c r="BK326" s="480" t="s">
        <v>841</v>
      </c>
      <c r="BL326" s="486">
        <f>BL322+BL323+BL324</f>
        <v>0</v>
      </c>
      <c r="BM326" s="556"/>
      <c r="BN326" s="546" t="s">
        <v>823</v>
      </c>
      <c r="BO326" s="417">
        <f t="shared" si="2446"/>
        <v>17815</v>
      </c>
      <c r="BP326" s="433"/>
      <c r="BQ326" s="480" t="s">
        <v>841</v>
      </c>
      <c r="BR326" s="486">
        <f>BR322+BR323+BR324</f>
        <v>0</v>
      </c>
      <c r="BS326" s="556"/>
      <c r="BT326" s="546" t="s">
        <v>823</v>
      </c>
      <c r="BU326" s="417">
        <f t="shared" si="2447"/>
        <v>17815</v>
      </c>
      <c r="BV326" s="433"/>
      <c r="BW326" s="480" t="s">
        <v>841</v>
      </c>
      <c r="BX326" s="486">
        <f>BX322+BX323+BX324</f>
        <v>0</v>
      </c>
      <c r="BY326" s="556"/>
      <c r="CA326" s="417">
        <f t="shared" si="2448"/>
        <v>17815</v>
      </c>
      <c r="CB326" s="433"/>
      <c r="CC326" s="480" t="s">
        <v>841</v>
      </c>
      <c r="CD326" s="486">
        <f>CD322+CD323+CD324</f>
        <v>0</v>
      </c>
      <c r="CE326" s="556"/>
      <c r="CF326" s="546" t="s">
        <v>823</v>
      </c>
      <c r="CG326" s="417">
        <f t="shared" si="2449"/>
        <v>17815</v>
      </c>
      <c r="CH326" s="433"/>
      <c r="CI326" s="480" t="s">
        <v>841</v>
      </c>
      <c r="CJ326" s="486">
        <f>CJ322+CJ323+CJ324</f>
        <v>0</v>
      </c>
      <c r="CK326" s="556"/>
    </row>
    <row r="327" ht="16.199999999999999" hidden="1">
      <c r="A327" s="235"/>
      <c r="B327" s="235"/>
      <c r="C327" s="423" t="s">
        <v>824</v>
      </c>
      <c r="D327" s="423"/>
      <c r="E327" s="508"/>
      <c r="F327" s="546" t="s">
        <v>825</v>
      </c>
      <c r="G327" s="547">
        <f>D339</f>
        <v>36000</v>
      </c>
      <c r="H327" s="433"/>
      <c r="I327" s="557" t="s">
        <v>824</v>
      </c>
      <c r="J327" s="423"/>
      <c r="K327" s="508"/>
      <c r="L327" s="546" t="s">
        <v>825</v>
      </c>
      <c r="M327" s="547">
        <f t="shared" si="2437"/>
        <v>36000</v>
      </c>
      <c r="N327" s="433"/>
      <c r="O327" s="557" t="s">
        <v>824</v>
      </c>
      <c r="P327" s="423"/>
      <c r="Q327" s="508"/>
      <c r="R327" s="546" t="s">
        <v>825</v>
      </c>
      <c r="S327" s="547">
        <f t="shared" si="2438"/>
        <v>36000</v>
      </c>
      <c r="T327" s="433"/>
      <c r="U327" s="557" t="s">
        <v>824</v>
      </c>
      <c r="V327" s="423"/>
      <c r="W327" s="508"/>
      <c r="X327" s="546" t="s">
        <v>825</v>
      </c>
      <c r="Y327" s="547">
        <f t="shared" si="2439"/>
        <v>36000</v>
      </c>
      <c r="Z327" s="433"/>
      <c r="AA327" s="557" t="s">
        <v>824</v>
      </c>
      <c r="AB327" s="423"/>
      <c r="AC327" s="508"/>
      <c r="AD327" s="546" t="s">
        <v>825</v>
      </c>
      <c r="AE327" s="547">
        <f t="shared" si="2440"/>
        <v>36000</v>
      </c>
      <c r="AF327" s="433"/>
      <c r="AG327" s="557" t="s">
        <v>824</v>
      </c>
      <c r="AH327" s="423"/>
      <c r="AI327" s="508"/>
      <c r="AJ327" s="546" t="s">
        <v>825</v>
      </c>
      <c r="AK327" s="547">
        <f t="shared" si="2441"/>
        <v>36000</v>
      </c>
      <c r="AL327" s="433"/>
      <c r="AM327" s="557" t="s">
        <v>824</v>
      </c>
      <c r="AN327" s="423"/>
      <c r="AO327" s="508"/>
      <c r="AP327" s="546" t="s">
        <v>825</v>
      </c>
      <c r="AQ327" s="547">
        <f t="shared" si="2442"/>
        <v>36000</v>
      </c>
      <c r="AR327" s="433"/>
      <c r="AS327" s="557" t="s">
        <v>824</v>
      </c>
      <c r="AT327" s="423"/>
      <c r="AU327" s="508"/>
      <c r="AV327" s="546" t="s">
        <v>825</v>
      </c>
      <c r="AW327" s="547">
        <f t="shared" si="2443"/>
        <v>36000</v>
      </c>
      <c r="AX327" s="433"/>
      <c r="AY327" s="557" t="s">
        <v>824</v>
      </c>
      <c r="AZ327" s="423"/>
      <c r="BA327" s="508"/>
      <c r="BB327" s="546" t="s">
        <v>825</v>
      </c>
      <c r="BC327" s="547">
        <f t="shared" si="2444"/>
        <v>36000</v>
      </c>
      <c r="BD327" s="433"/>
      <c r="BE327" s="557" t="s">
        <v>824</v>
      </c>
      <c r="BF327" s="423"/>
      <c r="BG327" s="508"/>
      <c r="BH327" s="546" t="s">
        <v>825</v>
      </c>
      <c r="BI327" s="547">
        <f t="shared" si="2445"/>
        <v>36000</v>
      </c>
      <c r="BJ327" s="433"/>
      <c r="BK327" s="557" t="s">
        <v>824</v>
      </c>
      <c r="BL327" s="423"/>
      <c r="BM327" s="508"/>
      <c r="BN327" s="546" t="s">
        <v>825</v>
      </c>
      <c r="BO327" s="547">
        <f t="shared" si="2446"/>
        <v>36000</v>
      </c>
      <c r="BP327" s="433"/>
      <c r="BQ327" s="557" t="s">
        <v>824</v>
      </c>
      <c r="BR327" s="423"/>
      <c r="BS327" s="508"/>
      <c r="BT327" s="546" t="s">
        <v>825</v>
      </c>
      <c r="BU327" s="547">
        <f t="shared" si="2447"/>
        <v>36000</v>
      </c>
      <c r="BV327" s="433"/>
      <c r="BW327" s="557" t="s">
        <v>824</v>
      </c>
      <c r="BX327" s="423"/>
      <c r="BY327" s="508"/>
      <c r="BZ327" s="235"/>
      <c r="CA327" s="547">
        <f t="shared" si="2448"/>
        <v>36000</v>
      </c>
      <c r="CB327" s="433"/>
      <c r="CC327" s="557" t="s">
        <v>824</v>
      </c>
      <c r="CD327" s="423"/>
      <c r="CE327" s="508"/>
      <c r="CF327" s="546" t="s">
        <v>825</v>
      </c>
      <c r="CG327" s="547">
        <f t="shared" si="2449"/>
        <v>36000</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t="16.199999999999999" hidden="1">
      <c r="A330" s="546">
        <f>-G353</f>
        <v>0</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199999999999999"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6.199999999999999"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6.199999999999999"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6.199999999999999" hidden="1">
      <c r="A339" s="450" t="s">
        <v>842</v>
      </c>
      <c r="B339" s="559"/>
      <c r="C339" s="417" t="s">
        <v>387</v>
      </c>
      <c r="D339" s="451">
        <f>D362</f>
        <v>36000</v>
      </c>
      <c r="E339" s="417"/>
      <c r="F339" s="433"/>
      <c r="G339" s="417"/>
      <c r="H339" s="433"/>
      <c r="I339" s="417"/>
      <c r="J339" s="451">
        <f>D339</f>
        <v>36000</v>
      </c>
      <c r="K339" s="417"/>
      <c r="L339" s="433"/>
      <c r="M339" s="417"/>
      <c r="N339" s="433"/>
      <c r="O339" s="417"/>
      <c r="P339" s="451">
        <f>J339</f>
        <v>36000</v>
      </c>
      <c r="Q339" s="417"/>
      <c r="R339" s="433"/>
      <c r="S339" s="417"/>
      <c r="T339" s="433"/>
      <c r="U339" s="417"/>
      <c r="V339" s="451">
        <f>P339</f>
        <v>36000</v>
      </c>
      <c r="W339" s="417"/>
      <c r="X339" s="433"/>
      <c r="Y339" s="417"/>
      <c r="Z339" s="433"/>
      <c r="AA339" s="417"/>
      <c r="AB339" s="451">
        <f>V339</f>
        <v>36000</v>
      </c>
      <c r="AC339" s="417"/>
      <c r="AD339" s="433"/>
      <c r="AE339" s="417"/>
      <c r="AF339" s="433"/>
      <c r="AG339" s="417"/>
      <c r="AH339" s="451">
        <f>AB339</f>
        <v>36000</v>
      </c>
      <c r="AI339" s="417"/>
      <c r="AJ339" s="433"/>
      <c r="AK339" s="417"/>
      <c r="AL339" s="433"/>
      <c r="AM339" s="417"/>
      <c r="AN339" s="451">
        <f>AH339</f>
        <v>36000</v>
      </c>
      <c r="AO339" s="417"/>
      <c r="AP339" s="433"/>
      <c r="AQ339" s="417"/>
      <c r="AR339" s="433"/>
      <c r="AS339" s="417"/>
      <c r="AT339" s="451">
        <f>AN339</f>
        <v>36000</v>
      </c>
      <c r="AU339" s="417"/>
      <c r="AV339" s="433"/>
      <c r="AW339" s="417"/>
      <c r="AX339" s="433"/>
      <c r="AY339" s="417"/>
      <c r="AZ339" s="451">
        <f>AT339</f>
        <v>36000</v>
      </c>
      <c r="BA339" s="417"/>
      <c r="BB339" s="433"/>
      <c r="BC339" s="417"/>
      <c r="BD339" s="433"/>
      <c r="BE339" s="417"/>
      <c r="BF339" s="451">
        <f>AZ339</f>
        <v>36000</v>
      </c>
      <c r="BG339" s="417"/>
      <c r="BH339" s="433"/>
      <c r="BI339" s="417"/>
      <c r="BJ339" s="433"/>
      <c r="BK339" s="417"/>
      <c r="BL339" s="451">
        <f>BF339</f>
        <v>36000</v>
      </c>
      <c r="BM339" s="417"/>
      <c r="BN339" s="433"/>
      <c r="BO339" s="417"/>
      <c r="BP339" s="433"/>
      <c r="BQ339" s="417"/>
      <c r="BR339" s="451">
        <f>BL339</f>
        <v>36000</v>
      </c>
      <c r="BS339" s="417"/>
      <c r="BT339" s="433"/>
      <c r="BU339" s="417"/>
      <c r="BV339" s="433"/>
      <c r="BW339" s="417"/>
      <c r="BX339" s="451">
        <f>BR339</f>
        <v>36000</v>
      </c>
      <c r="BY339" s="417"/>
      <c r="BZ339" s="235"/>
      <c r="CA339" s="417"/>
      <c r="CB339" s="433"/>
      <c r="CC339" s="417"/>
      <c r="CD339" s="451">
        <f>BX339</f>
        <v>36000</v>
      </c>
      <c r="CE339" s="417"/>
      <c r="CF339" s="433"/>
      <c r="CG339" s="417"/>
      <c r="CH339" s="433"/>
      <c r="CI339" s="417"/>
      <c r="CJ339" s="451">
        <f>CD339</f>
        <v>36000</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6.199999999999999"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2452">BC342</f>
        <v>0</v>
      </c>
      <c r="BJ342" s="433"/>
      <c r="BK342" s="562" t="s">
        <v>835</v>
      </c>
      <c r="BL342" s="451">
        <f>BL341*BL337/2</f>
        <v>0</v>
      </c>
      <c r="BM342" s="417"/>
      <c r="BN342" s="433"/>
      <c r="BO342" s="449">
        <f t="shared" ref="BO333:BO350" si="2453">BI342</f>
        <v>0</v>
      </c>
      <c r="BP342" s="433"/>
      <c r="BQ342" s="562" t="s">
        <v>835</v>
      </c>
      <c r="BR342" s="451">
        <f>BR341*BR337/2</f>
        <v>0</v>
      </c>
      <c r="BS342" s="417"/>
      <c r="BT342" s="433"/>
      <c r="BU342" s="449">
        <f t="shared" ref="BU333:BU350" si="2454">BO342</f>
        <v>0</v>
      </c>
      <c r="BV342" s="433"/>
      <c r="BW342" s="562" t="s">
        <v>835</v>
      </c>
      <c r="BX342" s="451">
        <f>BX341*BX337/2</f>
        <v>0</v>
      </c>
      <c r="BY342" s="417"/>
      <c r="BZ342" s="433"/>
      <c r="CA342" s="449">
        <f t="shared" ref="CA333:CA350" si="2455">BU342</f>
        <v>0</v>
      </c>
      <c r="CB342" s="433"/>
      <c r="CC342" s="562" t="s">
        <v>835</v>
      </c>
      <c r="CD342" s="451">
        <f>CD341*CD337/2</f>
        <v>0</v>
      </c>
      <c r="CE342" s="417"/>
      <c r="CF342" s="433"/>
      <c r="CG342" s="449">
        <f t="shared" ref="CG333:CG350" si="2456">CA342</f>
        <v>0</v>
      </c>
      <c r="CH342" s="433"/>
      <c r="CI342" s="562" t="s">
        <v>835</v>
      </c>
      <c r="CJ342" s="451">
        <f>CJ341*CJ337/2</f>
        <v>0</v>
      </c>
      <c r="CK342" s="417"/>
      <c r="CL342" s="433"/>
    </row>
    <row r="343" ht="16.199999999999999"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2452"/>
        <v>0</v>
      </c>
      <c r="BJ343" s="433"/>
      <c r="BK343" s="417" t="s">
        <v>836</v>
      </c>
      <c r="BL343" s="451"/>
      <c r="BM343" s="417"/>
      <c r="BN343" s="433"/>
      <c r="BO343" s="451">
        <f t="shared" si="2453"/>
        <v>0</v>
      </c>
      <c r="BP343" s="433"/>
      <c r="BQ343" s="417" t="s">
        <v>836</v>
      </c>
      <c r="BR343" s="451"/>
      <c r="BS343" s="417"/>
      <c r="BT343" s="433"/>
      <c r="BU343" s="451">
        <f t="shared" si="2454"/>
        <v>0</v>
      </c>
      <c r="BV343" s="433"/>
      <c r="BW343" s="417" t="s">
        <v>836</v>
      </c>
      <c r="BX343" s="451"/>
      <c r="BY343" s="417"/>
      <c r="BZ343" s="433"/>
      <c r="CA343" s="451">
        <f t="shared" si="2455"/>
        <v>0</v>
      </c>
      <c r="CB343" s="433"/>
      <c r="CC343" s="417" t="s">
        <v>836</v>
      </c>
      <c r="CD343" s="451"/>
      <c r="CE343" s="417"/>
      <c r="CF343" s="433"/>
      <c r="CG343" s="451">
        <f t="shared" si="2456"/>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2452"/>
        <v>0</v>
      </c>
      <c r="BJ344" s="433"/>
      <c r="BK344" s="423" t="s">
        <v>837</v>
      </c>
      <c r="BL344" s="452">
        <f>IF(BL337=0,0,-1*(BL331+BL352)/BL337)</f>
        <v>0</v>
      </c>
      <c r="BM344" s="417"/>
      <c r="BN344" s="564"/>
      <c r="BO344" s="450">
        <f t="shared" si="2453"/>
        <v>0</v>
      </c>
      <c r="BP344" s="433"/>
      <c r="BQ344" s="423" t="s">
        <v>837</v>
      </c>
      <c r="BR344" s="452">
        <f>IF(BR337=0,0,-1*(BR331+BR352)/BR337)</f>
        <v>0</v>
      </c>
      <c r="BS344" s="417"/>
      <c r="BT344" s="564"/>
      <c r="BU344" s="450">
        <f t="shared" si="2454"/>
        <v>0</v>
      </c>
      <c r="BV344" s="433"/>
      <c r="BW344" s="423" t="s">
        <v>837</v>
      </c>
      <c r="BX344" s="452">
        <f>IF(BX337=0,0,-1*(BX331+BX352)/BX337)</f>
        <v>0</v>
      </c>
      <c r="BY344" s="417"/>
      <c r="BZ344" s="564"/>
      <c r="CA344" s="450">
        <f t="shared" si="2455"/>
        <v>0</v>
      </c>
      <c r="CB344" s="433"/>
      <c r="CC344" s="423" t="s">
        <v>837</v>
      </c>
      <c r="CD344" s="452">
        <f>IF(CD337=0,0,-1*(CD331+CD352)/CD337)</f>
        <v>0</v>
      </c>
      <c r="CE344" s="417"/>
      <c r="CF344" s="564"/>
      <c r="CG344" s="450">
        <f t="shared" si="2456"/>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2452"/>
        <v>0</v>
      </c>
      <c r="BJ345" s="433"/>
      <c r="BK345" s="500" t="s">
        <v>838</v>
      </c>
      <c r="BL345" s="451">
        <f>BL341*BL337/2</f>
        <v>0</v>
      </c>
      <c r="BM345" s="417"/>
      <c r="BN345" s="433"/>
      <c r="BO345" s="452">
        <f t="shared" si="2453"/>
        <v>0</v>
      </c>
      <c r="BP345" s="433"/>
      <c r="BQ345" s="500" t="s">
        <v>838</v>
      </c>
      <c r="BR345" s="451">
        <f>BR341*BR337/2</f>
        <v>0</v>
      </c>
      <c r="BS345" s="417"/>
      <c r="BT345" s="433"/>
      <c r="BU345" s="452">
        <f t="shared" si="2454"/>
        <v>0</v>
      </c>
      <c r="BV345" s="433"/>
      <c r="BW345" s="500" t="s">
        <v>838</v>
      </c>
      <c r="BX345" s="451">
        <f>BX341*BX337/2</f>
        <v>0</v>
      </c>
      <c r="BY345" s="417"/>
      <c r="BZ345" s="433"/>
      <c r="CA345" s="452">
        <f t="shared" si="2455"/>
        <v>0</v>
      </c>
      <c r="CB345" s="433"/>
      <c r="CC345" s="500" t="s">
        <v>838</v>
      </c>
      <c r="CD345" s="451">
        <f>CD341*CD337/2</f>
        <v>0</v>
      </c>
      <c r="CE345" s="417"/>
      <c r="CF345" s="433"/>
      <c r="CG345" s="452">
        <f t="shared" si="2456"/>
        <v>0</v>
      </c>
      <c r="CH345" s="433"/>
      <c r="CI345" s="500" t="s">
        <v>838</v>
      </c>
      <c r="CJ345" s="451">
        <f>CJ341*CJ337/2</f>
        <v>0</v>
      </c>
      <c r="CK345" s="417"/>
      <c r="CL345" s="433"/>
    </row>
    <row r="346" ht="16.199999999999999"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hidden="1">
      <c r="A349" s="235"/>
      <c r="B349" s="235"/>
      <c r="C349" s="417" t="s">
        <v>841</v>
      </c>
      <c r="D349" s="486">
        <f>D345+D346+D347</f>
        <v>0</v>
      </c>
      <c r="E349" s="556"/>
      <c r="F349" s="546" t="s">
        <v>823</v>
      </c>
      <c r="G349" s="417">
        <f>A361</f>
        <v>1</v>
      </c>
      <c r="H349" s="433"/>
      <c r="I349" s="417" t="s">
        <v>841</v>
      </c>
      <c r="J349" s="486">
        <f>J345+J346+J347</f>
        <v>0</v>
      </c>
      <c r="K349" s="556"/>
      <c r="L349" s="546" t="s">
        <v>823</v>
      </c>
      <c r="M349" s="417">
        <f t="shared" ref="M333:M350" si="2457">G349</f>
        <v>1</v>
      </c>
      <c r="N349" s="433"/>
      <c r="O349" s="417" t="s">
        <v>841</v>
      </c>
      <c r="P349" s="486">
        <f>P345+P346+P347</f>
        <v>0</v>
      </c>
      <c r="Q349" s="556"/>
      <c r="R349" s="546" t="s">
        <v>823</v>
      </c>
      <c r="S349" s="417">
        <f t="shared" ref="S349:S350" si="2458">M349</f>
        <v>1</v>
      </c>
      <c r="T349" s="433"/>
      <c r="U349" s="417" t="s">
        <v>841</v>
      </c>
      <c r="V349" s="486">
        <f>V345+V346+V347</f>
        <v>0</v>
      </c>
      <c r="W349" s="556"/>
      <c r="X349" s="546" t="s">
        <v>823</v>
      </c>
      <c r="Y349" s="417">
        <f t="shared" ref="Y349:Y350" si="2459">S349</f>
        <v>1</v>
      </c>
      <c r="Z349" s="433"/>
      <c r="AA349" s="417" t="s">
        <v>841</v>
      </c>
      <c r="AB349" s="486">
        <f>AB345+AB346+AB347</f>
        <v>0</v>
      </c>
      <c r="AC349" s="556"/>
      <c r="AD349" s="546" t="s">
        <v>823</v>
      </c>
      <c r="AE349" s="417">
        <f t="shared" ref="AE333:AE350" si="2460">Y349</f>
        <v>1</v>
      </c>
      <c r="AF349" s="433"/>
      <c r="AG349" s="417" t="s">
        <v>841</v>
      </c>
      <c r="AH349" s="486">
        <f>AH345+AH346+AH347</f>
        <v>0</v>
      </c>
      <c r="AI349" s="556"/>
      <c r="AJ349" s="546" t="s">
        <v>823</v>
      </c>
      <c r="AK349" s="417">
        <f t="shared" ref="AK333:AK350" si="2461">AE349</f>
        <v>1</v>
      </c>
      <c r="AL349" s="433"/>
      <c r="AM349" s="417" t="s">
        <v>841</v>
      </c>
      <c r="AN349" s="486">
        <f>AN345+AN346+AN347</f>
        <v>0</v>
      </c>
      <c r="AO349" s="556"/>
      <c r="AP349" s="546" t="s">
        <v>823</v>
      </c>
      <c r="AQ349" s="417">
        <f t="shared" ref="AQ333:AQ350" si="2462">AK349</f>
        <v>1</v>
      </c>
      <c r="AR349" s="433"/>
      <c r="AS349" s="417" t="s">
        <v>841</v>
      </c>
      <c r="AT349" s="486">
        <f>AT345+AT346+AT347</f>
        <v>0</v>
      </c>
      <c r="AU349" s="556"/>
      <c r="AV349" s="546" t="s">
        <v>823</v>
      </c>
      <c r="AW349" s="417">
        <f t="shared" ref="AW349:AW350" si="2463">AQ349</f>
        <v>1</v>
      </c>
      <c r="AX349" s="433"/>
      <c r="AY349" s="417" t="s">
        <v>841</v>
      </c>
      <c r="AZ349" s="486">
        <f>AZ345+AZ346+AZ347</f>
        <v>0</v>
      </c>
      <c r="BA349" s="556"/>
      <c r="BB349" s="546" t="s">
        <v>823</v>
      </c>
      <c r="BC349" s="417">
        <f t="shared" ref="BC333:BC350" si="2464">AW349</f>
        <v>1</v>
      </c>
      <c r="BD349" s="433"/>
      <c r="BE349" s="417" t="s">
        <v>841</v>
      </c>
      <c r="BF349" s="486">
        <f>BF345+BF346+BF347</f>
        <v>0</v>
      </c>
      <c r="BG349" s="556"/>
      <c r="BH349" s="546" t="s">
        <v>823</v>
      </c>
      <c r="BI349" s="417">
        <f t="shared" si="2452"/>
        <v>1</v>
      </c>
      <c r="BJ349" s="433"/>
      <c r="BK349" s="417" t="s">
        <v>841</v>
      </c>
      <c r="BL349" s="486">
        <f>BL345+BL346+BL347</f>
        <v>0</v>
      </c>
      <c r="BM349" s="556"/>
      <c r="BN349" s="546" t="s">
        <v>823</v>
      </c>
      <c r="BO349" s="417">
        <f t="shared" si="2453"/>
        <v>1</v>
      </c>
      <c r="BP349" s="433"/>
      <c r="BQ349" s="417" t="s">
        <v>841</v>
      </c>
      <c r="BR349" s="486">
        <f>BR345+BR346+BR347</f>
        <v>0</v>
      </c>
      <c r="BS349" s="556"/>
      <c r="BT349" s="546" t="s">
        <v>823</v>
      </c>
      <c r="BU349" s="417">
        <f t="shared" si="2454"/>
        <v>1</v>
      </c>
      <c r="BV349" s="433"/>
      <c r="BW349" s="417" t="s">
        <v>841</v>
      </c>
      <c r="BX349" s="486">
        <f>BX345+BX346+BX347</f>
        <v>0</v>
      </c>
      <c r="BY349" s="556"/>
      <c r="CA349" s="417">
        <f t="shared" si="2455"/>
        <v>1</v>
      </c>
      <c r="CB349" s="433"/>
      <c r="CC349" s="417" t="s">
        <v>841</v>
      </c>
      <c r="CD349" s="486">
        <f>CD345+CD346+CD347</f>
        <v>0</v>
      </c>
      <c r="CE349" s="556"/>
      <c r="CF349" s="546" t="s">
        <v>823</v>
      </c>
      <c r="CG349" s="417">
        <f t="shared" si="2456"/>
        <v>1</v>
      </c>
      <c r="CH349" s="433"/>
      <c r="CI349" s="417" t="s">
        <v>841</v>
      </c>
      <c r="CJ349" s="486">
        <f>CJ345+CJ346+CJ347</f>
        <v>0</v>
      </c>
      <c r="CK349" s="556"/>
    </row>
    <row r="350" ht="16.199999999999999" hidden="1">
      <c r="B350" s="235"/>
      <c r="C350" s="423" t="s">
        <v>824</v>
      </c>
      <c r="D350" s="423"/>
      <c r="E350" s="508"/>
      <c r="F350" s="546" t="s">
        <v>825</v>
      </c>
      <c r="G350" s="547">
        <f>14000*(200^0.5)</f>
        <v>197989.89873223333</v>
      </c>
      <c r="H350" s="433"/>
      <c r="I350" s="557" t="s">
        <v>824</v>
      </c>
      <c r="J350" s="423"/>
      <c r="K350" s="508"/>
      <c r="L350" s="546" t="s">
        <v>825</v>
      </c>
      <c r="M350" s="547">
        <f t="shared" si="2457"/>
        <v>197989.89873223333</v>
      </c>
      <c r="N350" s="433"/>
      <c r="O350" s="557" t="s">
        <v>824</v>
      </c>
      <c r="P350" s="423"/>
      <c r="Q350" s="508"/>
      <c r="R350" s="546" t="s">
        <v>825</v>
      </c>
      <c r="S350" s="547">
        <f t="shared" si="2458"/>
        <v>197989.89873223333</v>
      </c>
      <c r="T350" s="433"/>
      <c r="U350" s="557" t="s">
        <v>824</v>
      </c>
      <c r="V350" s="423"/>
      <c r="W350" s="508"/>
      <c r="X350" s="546" t="s">
        <v>825</v>
      </c>
      <c r="Y350" s="547">
        <f t="shared" si="2459"/>
        <v>197989.89873223333</v>
      </c>
      <c r="Z350" s="433"/>
      <c r="AA350" s="557" t="s">
        <v>824</v>
      </c>
      <c r="AB350" s="423"/>
      <c r="AC350" s="508"/>
      <c r="AD350" s="546" t="s">
        <v>825</v>
      </c>
      <c r="AE350" s="547">
        <f t="shared" si="2460"/>
        <v>197989.89873223333</v>
      </c>
      <c r="AF350" s="433"/>
      <c r="AG350" s="557" t="s">
        <v>824</v>
      </c>
      <c r="AH350" s="423"/>
      <c r="AI350" s="508"/>
      <c r="AJ350" s="546" t="s">
        <v>825</v>
      </c>
      <c r="AK350" s="547">
        <f t="shared" si="2461"/>
        <v>197989.89873223333</v>
      </c>
      <c r="AL350" s="433"/>
      <c r="AM350" s="557" t="s">
        <v>824</v>
      </c>
      <c r="AN350" s="423"/>
      <c r="AO350" s="508"/>
      <c r="AP350" s="546" t="s">
        <v>825</v>
      </c>
      <c r="AQ350" s="547">
        <f t="shared" si="2462"/>
        <v>197989.89873223333</v>
      </c>
      <c r="AR350" s="433"/>
      <c r="AS350" s="557" t="s">
        <v>824</v>
      </c>
      <c r="AT350" s="423"/>
      <c r="AU350" s="508"/>
      <c r="AV350" s="546" t="s">
        <v>825</v>
      </c>
      <c r="AW350" s="547">
        <f t="shared" si="2463"/>
        <v>197989.89873223333</v>
      </c>
      <c r="AX350" s="433"/>
      <c r="AY350" s="557" t="s">
        <v>824</v>
      </c>
      <c r="AZ350" s="423"/>
      <c r="BA350" s="508"/>
      <c r="BB350" s="546" t="s">
        <v>825</v>
      </c>
      <c r="BC350" s="547">
        <f t="shared" si="2464"/>
        <v>197989.89873223333</v>
      </c>
      <c r="BD350" s="433"/>
      <c r="BE350" s="557" t="s">
        <v>824</v>
      </c>
      <c r="BF350" s="423"/>
      <c r="BG350" s="508"/>
      <c r="BH350" s="546" t="s">
        <v>825</v>
      </c>
      <c r="BI350" s="547">
        <f t="shared" si="2452"/>
        <v>197989.89873223333</v>
      </c>
      <c r="BJ350" s="433"/>
      <c r="BK350" s="557" t="s">
        <v>824</v>
      </c>
      <c r="BL350" s="423"/>
      <c r="BM350" s="508"/>
      <c r="BN350" s="546" t="s">
        <v>825</v>
      </c>
      <c r="BO350" s="547">
        <f t="shared" si="2453"/>
        <v>197989.89873223333</v>
      </c>
      <c r="BP350" s="433"/>
      <c r="BQ350" s="557" t="s">
        <v>824</v>
      </c>
      <c r="BR350" s="423"/>
      <c r="BS350" s="508"/>
      <c r="BT350" s="546" t="s">
        <v>825</v>
      </c>
      <c r="BU350" s="547">
        <f t="shared" si="2454"/>
        <v>197989.89873223333</v>
      </c>
      <c r="BV350" s="433"/>
      <c r="BW350" s="557" t="s">
        <v>824</v>
      </c>
      <c r="BX350" s="423"/>
      <c r="BY350" s="508"/>
      <c r="BZ350" s="235"/>
      <c r="CA350" s="547">
        <f t="shared" si="2455"/>
        <v>197989.89873223333</v>
      </c>
      <c r="CB350" s="433"/>
      <c r="CC350" s="557" t="s">
        <v>824</v>
      </c>
      <c r="CD350" s="423"/>
      <c r="CE350" s="508"/>
      <c r="CF350" s="546" t="s">
        <v>825</v>
      </c>
      <c r="CG350" s="547">
        <f t="shared" si="2456"/>
        <v>197989.89873223333</v>
      </c>
      <c r="CH350" s="433"/>
      <c r="CI350" s="557" t="s">
        <v>824</v>
      </c>
      <c r="CJ350" s="423"/>
      <c r="CK350" s="508"/>
      <c r="CL350" s="235"/>
    </row>
    <row r="351" ht="16.199999999999999" hidden="1">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800000000000001" hidden="1">
      <c r="A352" s="546" t="s">
        <v>182</v>
      </c>
      <c r="C352" s="412"/>
      <c r="D352" s="413" t="e">
        <f>D136</f>
        <v>#REF!</v>
      </c>
      <c r="E352" s="414"/>
      <c r="F352" s="459">
        <f>IF(H153=3,0,IF(F153=3,G352*G353,G353*G352/2))</f>
        <v>0</v>
      </c>
      <c r="G352" s="415"/>
      <c r="H352" s="459"/>
      <c r="I352" s="412"/>
      <c r="J352" s="413" t="e">
        <f>J136</f>
        <v>#REF!</v>
      </c>
      <c r="K352" s="414"/>
      <c r="L352" s="459">
        <f>IF(N153=3,0,IF(L153=3,M352*M353,M353*M352/2))</f>
        <v>0</v>
      </c>
      <c r="M352" s="415"/>
      <c r="N352" s="459">
        <f>IF(L153=3,0,IF(N153=3,M353*M352,M353*M352/2))</f>
        <v>0</v>
      </c>
      <c r="O352" s="412"/>
      <c r="P352" s="413" t="e">
        <f>P136</f>
        <v>#REF!</v>
      </c>
      <c r="Q352" s="414"/>
      <c r="R352" s="459">
        <f>IF(T153=3,0,IF(R153=3,S352*S353,S353*S352/2))</f>
        <v>0</v>
      </c>
      <c r="S352" s="415"/>
      <c r="T352" s="459">
        <f>IF(R153=3,0,IF(T153=3,S353*S352,S353*S352/2))</f>
        <v>0</v>
      </c>
      <c r="U352" s="412"/>
      <c r="V352" s="413" t="e">
        <f>V136</f>
        <v>#REF!</v>
      </c>
      <c r="W352" s="414"/>
      <c r="X352" s="459">
        <f>IF(Z153=3,0,IF(X153=3,Y352*Y353,Y353*Y352/2))</f>
        <v>0</v>
      </c>
      <c r="Y352" s="415"/>
      <c r="Z352" s="459">
        <f>IF(X153=3,0,IF(Z153=3,Y353*Y352,Y353*Y352/2))</f>
        <v>0</v>
      </c>
      <c r="AA352" s="412"/>
      <c r="AB352" s="413" t="e">
        <f>AB136</f>
        <v>#REF!</v>
      </c>
      <c r="AC352" s="414"/>
      <c r="AD352" s="459"/>
      <c r="AE352" s="415"/>
      <c r="AF352" s="459"/>
      <c r="AG352" s="412"/>
      <c r="AH352" s="413" t="e">
        <f>AH136</f>
        <v>#REF!</v>
      </c>
      <c r="AI352" s="414"/>
      <c r="AJ352" s="459">
        <f>IF(AL153=3,0,IF(AJ153=3,AK352*AK353,AK353*AK352/2))</f>
        <v>0</v>
      </c>
      <c r="AK352" s="415">
        <f>AK329</f>
        <v>0</v>
      </c>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ht="16.199999999999999" hidden="1">
      <c r="A353" s="546" t="s">
        <v>844</v>
      </c>
      <c r="C353" s="418">
        <f>C171</f>
        <v>0</v>
      </c>
      <c r="D353" s="417"/>
      <c r="E353" s="419" t="e">
        <f>E171</f>
        <v>#REF!</v>
      </c>
      <c r="F353" s="420"/>
      <c r="G353" s="417"/>
      <c r="H353" s="420"/>
      <c r="I353" s="418" t="e">
        <f>I171</f>
        <v>#REF!</v>
      </c>
      <c r="J353" s="417"/>
      <c r="K353" s="419" t="e">
        <f>K171</f>
        <v>#REF!</v>
      </c>
      <c r="L353" s="420"/>
      <c r="M353" s="417">
        <v>0</v>
      </c>
      <c r="N353" s="420"/>
      <c r="O353" s="418" t="e">
        <f>O171</f>
        <v>#REF!</v>
      </c>
      <c r="P353" s="417"/>
      <c r="Q353" s="419" t="e">
        <f>Q171</f>
        <v>#REF!</v>
      </c>
      <c r="R353" s="420"/>
      <c r="S353" s="417"/>
      <c r="T353" s="421"/>
      <c r="U353" s="418" t="e">
        <f>U171</f>
        <v>#REF!</v>
      </c>
      <c r="V353" s="417"/>
      <c r="W353" s="419" t="e">
        <f>W171</f>
        <v>#REF!</v>
      </c>
      <c r="X353" s="420">
        <v>0.53684811594451687</v>
      </c>
      <c r="Y353" s="417"/>
      <c r="Z353" s="420">
        <v>0.47666688405548308</v>
      </c>
      <c r="AA353" s="418" t="e">
        <f>AA171</f>
        <v>#REF!</v>
      </c>
      <c r="AB353" s="417"/>
      <c r="AC353" s="419" t="e">
        <f>AC171</f>
        <v>#REF!</v>
      </c>
      <c r="AD353" s="420"/>
      <c r="AE353" s="417"/>
      <c r="AF353" s="421"/>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hidden="1">
      <c r="A354" s="546" t="s">
        <v>826</v>
      </c>
      <c r="C354" s="424"/>
      <c r="D354" s="485" t="e">
        <f>D187</f>
        <v>#REF!</v>
      </c>
      <c r="E354" s="428"/>
      <c r="F354" s="426"/>
      <c r="G354" s="423"/>
      <c r="H354" s="427"/>
      <c r="I354" s="424"/>
      <c r="J354" s="485" t="e">
        <f>J187</f>
        <v>#REF!</v>
      </c>
      <c r="K354" s="428"/>
      <c r="L354" s="426">
        <f>IF(N153=3,0,IF(L153=3,0,IF(M352=0,0,-1*(K353+O353)/M352)))</f>
        <v>0</v>
      </c>
      <c r="M354" s="423"/>
      <c r="N354" s="427">
        <f>IF(L153=3,0,IF(N153=3,0,IF(M352=0,0,(K353+O353)/M352)))</f>
        <v>0</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c r="AE354" s="423"/>
      <c r="AF354" s="427"/>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hidden="1">
      <c r="A355" s="546" t="s">
        <v>827</v>
      </c>
      <c r="B355" s="235"/>
      <c r="C355" s="550" t="s">
        <v>827</v>
      </c>
      <c r="D355" s="486">
        <f>F352+F353+F354+F351+B355+F355</f>
        <v>0</v>
      </c>
      <c r="E355" s="235"/>
      <c r="F355" s="417"/>
      <c r="G355" s="480" t="s">
        <v>828</v>
      </c>
      <c r="H355" s="417"/>
      <c r="I355" s="550" t="s">
        <v>827</v>
      </c>
      <c r="J355" s="486">
        <f>(SUM(H351:H354))+(SUM(L351:L354))</f>
        <v>0</v>
      </c>
      <c r="K355" s="235"/>
      <c r="L355" s="417"/>
      <c r="M355" s="480" t="s">
        <v>828</v>
      </c>
      <c r="N355" s="417"/>
      <c r="O355" s="550" t="s">
        <v>827</v>
      </c>
      <c r="P355" s="486">
        <f>(SUM(N351:N354))+(SUM(R351:R354))</f>
        <v>0</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hidden="1">
      <c r="A356" s="235"/>
      <c r="B356" s="235"/>
      <c r="C356" s="417" t="s">
        <v>829</v>
      </c>
      <c r="D356" s="486">
        <f>D355+D340+D333</f>
        <v>0</v>
      </c>
      <c r="E356" s="235"/>
      <c r="F356" s="417"/>
      <c r="G356" s="417" t="s">
        <v>830</v>
      </c>
      <c r="H356" s="417"/>
      <c r="I356" s="417"/>
      <c r="J356" s="486">
        <f>J355+J340+J333</f>
        <v>0</v>
      </c>
      <c r="K356" s="235"/>
      <c r="L356" s="417"/>
      <c r="M356" s="417" t="s">
        <v>830</v>
      </c>
      <c r="N356" s="417"/>
      <c r="O356" s="417"/>
      <c r="P356" s="486">
        <f>P355+P340+P333</f>
        <v>0</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hidden="1">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hidden="1">
      <c r="A358" s="555">
        <f>SUM(D358:BP358)</f>
        <v>1.0135149999999999</v>
      </c>
      <c r="B358" s="235"/>
      <c r="C358" s="480" t="s">
        <v>845</v>
      </c>
      <c r="D358" s="486">
        <f>IF(D360=0,0,D365+D366+D367)</f>
        <v>0</v>
      </c>
      <c r="E358" s="556"/>
      <c r="F358" s="433"/>
      <c r="G358" s="417"/>
      <c r="H358" s="433"/>
      <c r="I358" s="480" t="s">
        <v>845</v>
      </c>
      <c r="J358" s="486">
        <f>IF(J360=0,0,J365+J366+J367)</f>
        <v>0</v>
      </c>
      <c r="K358" s="556"/>
      <c r="L358" s="433"/>
      <c r="M358" s="417">
        <f>J355+P355+V355+AB355</f>
        <v>1.0135149999999999</v>
      </c>
      <c r="N358" s="433"/>
      <c r="O358" s="480" t="s">
        <v>845</v>
      </c>
      <c r="P358" s="486">
        <f>IF(P360=0,0,P365+P366+P367)</f>
        <v>0</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199999999999999" hidden="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ht="16.199999999999999" hidden="1">
      <c r="A360" s="558" t="s">
        <v>801</v>
      </c>
      <c r="B360" s="235"/>
      <c r="C360" s="417" t="s">
        <v>409</v>
      </c>
      <c r="D360" s="449"/>
      <c r="E360" s="417"/>
      <c r="F360" s="433"/>
      <c r="G360" s="417"/>
      <c r="H360" s="433"/>
      <c r="I360" s="417" t="s">
        <v>409</v>
      </c>
      <c r="J360" s="449"/>
      <c r="K360" s="417"/>
      <c r="L360" s="433"/>
      <c r="M360" s="417"/>
      <c r="N360" s="433"/>
      <c r="O360" s="417" t="s">
        <v>409</v>
      </c>
      <c r="P360" s="449">
        <f>J360</f>
        <v>0</v>
      </c>
      <c r="Q360" s="417"/>
      <c r="R360" s="433"/>
      <c r="S360" s="417"/>
      <c r="T360" s="433"/>
      <c r="U360" s="417" t="s">
        <v>409</v>
      </c>
      <c r="V360" s="449">
        <f>J360</f>
        <v>0</v>
      </c>
      <c r="W360" s="417"/>
      <c r="X360" s="433"/>
      <c r="Y360" s="417"/>
      <c r="Z360" s="433"/>
      <c r="AA360" s="417" t="s">
        <v>409</v>
      </c>
      <c r="AB360" s="449">
        <f t="shared" ref="AB360:AB362" si="2465">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2466">AN360</f>
        <v>0</v>
      </c>
      <c r="AU360" s="417"/>
      <c r="AV360" s="433"/>
      <c r="AW360" s="417"/>
      <c r="AX360" s="433"/>
      <c r="AY360" s="417" t="s">
        <v>409</v>
      </c>
      <c r="AZ360" s="449">
        <f t="shared" ref="AZ360:AZ362" si="2467">AT360</f>
        <v>0</v>
      </c>
      <c r="BA360" s="417"/>
      <c r="BB360" s="433"/>
      <c r="BC360" s="417"/>
      <c r="BD360" s="433"/>
      <c r="BE360" s="417" t="s">
        <v>409</v>
      </c>
      <c r="BF360" s="449">
        <f t="shared" ref="BF360:BF362" si="2468">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hidden="1" customHeight="1">
      <c r="A361" s="450">
        <v>1</v>
      </c>
      <c r="B361" s="559"/>
      <c r="C361" s="417" t="s">
        <v>801</v>
      </c>
      <c r="D361" s="451">
        <f>G366</f>
        <v>2</v>
      </c>
      <c r="E361" s="417"/>
      <c r="F361" s="433"/>
      <c r="G361" s="417"/>
      <c r="H361" s="433"/>
      <c r="I361" s="417"/>
      <c r="J361" s="451">
        <f>M366</f>
        <v>2</v>
      </c>
      <c r="K361" s="417"/>
      <c r="L361" s="433"/>
      <c r="M361" s="417"/>
      <c r="N361" s="433"/>
      <c r="O361" s="417"/>
      <c r="P361" s="451">
        <f>S366</f>
        <v>2</v>
      </c>
      <c r="Q361" s="417"/>
      <c r="R361" s="433"/>
      <c r="S361" s="417"/>
      <c r="T361" s="433"/>
      <c r="U361" s="417"/>
      <c r="V361" s="451">
        <f>Y366</f>
        <v>2</v>
      </c>
      <c r="W361" s="417"/>
      <c r="X361" s="433"/>
      <c r="Y361" s="417"/>
      <c r="Z361" s="433"/>
      <c r="AA361" s="417"/>
      <c r="AB361" s="451">
        <f t="shared" si="2465"/>
        <v>2</v>
      </c>
      <c r="AC361" s="417"/>
      <c r="AD361" s="433"/>
      <c r="AE361" s="417"/>
      <c r="AF361" s="433"/>
      <c r="AG361" s="417"/>
      <c r="AH361" s="451">
        <f t="shared" ref="AH361:AH362" si="2469">AB361</f>
        <v>2</v>
      </c>
      <c r="AI361" s="417"/>
      <c r="AJ361" s="433"/>
      <c r="AK361" s="417"/>
      <c r="AL361" s="433"/>
      <c r="AM361" s="417"/>
      <c r="AN361" s="451">
        <f t="shared" ref="AN361:AN362" si="2470">AH361</f>
        <v>2</v>
      </c>
      <c r="AO361" s="417"/>
      <c r="AP361" s="433"/>
      <c r="AQ361" s="417"/>
      <c r="AR361" s="433"/>
      <c r="AS361" s="417"/>
      <c r="AT361" s="451">
        <f t="shared" si="2466"/>
        <v>2</v>
      </c>
      <c r="AU361" s="417"/>
      <c r="AV361" s="433"/>
      <c r="AW361" s="417"/>
      <c r="AX361" s="433"/>
      <c r="AY361" s="417"/>
      <c r="AZ361" s="451">
        <f t="shared" si="2467"/>
        <v>2</v>
      </c>
      <c r="BA361" s="417"/>
      <c r="BB361" s="433"/>
      <c r="BC361" s="417"/>
      <c r="BD361" s="433"/>
      <c r="BE361" s="417"/>
      <c r="BF361" s="451">
        <f t="shared" si="2468"/>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ht="16.199999999999999" hidden="1">
      <c r="A362" s="450" t="s">
        <v>842</v>
      </c>
      <c r="B362" s="559"/>
      <c r="C362" s="417" t="s">
        <v>387</v>
      </c>
      <c r="D362" s="451">
        <v>36000</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2465"/>
        <v>197989.89873223333</v>
      </c>
      <c r="AC362" s="417"/>
      <c r="AD362" s="433"/>
      <c r="AE362" s="417"/>
      <c r="AF362" s="433"/>
      <c r="AG362" s="417"/>
      <c r="AH362" s="451">
        <f t="shared" si="2469"/>
        <v>197989.89873223333</v>
      </c>
      <c r="AI362" s="417"/>
      <c r="AJ362" s="433"/>
      <c r="AK362" s="417"/>
      <c r="AL362" s="433"/>
      <c r="AM362" s="417"/>
      <c r="AN362" s="451">
        <f t="shared" si="2470"/>
        <v>197989.89873223333</v>
      </c>
      <c r="AO362" s="417"/>
      <c r="AP362" s="433"/>
      <c r="AQ362" s="417"/>
      <c r="AR362" s="433"/>
      <c r="AS362" s="417"/>
      <c r="AT362" s="451">
        <f t="shared" si="2466"/>
        <v>197989.89873223333</v>
      </c>
      <c r="AU362" s="417"/>
      <c r="AV362" s="433"/>
      <c r="AW362" s="417"/>
      <c r="AX362" s="433"/>
      <c r="AY362" s="417"/>
      <c r="AZ362" s="451">
        <f t="shared" si="2467"/>
        <v>197989.89873223333</v>
      </c>
      <c r="BA362" s="417"/>
      <c r="BB362" s="433"/>
      <c r="BC362" s="417"/>
      <c r="BD362" s="433"/>
      <c r="BE362" s="417"/>
      <c r="BF362" s="451">
        <f t="shared" si="2468"/>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hidden="1" customHeight="1">
      <c r="A363" s="573">
        <f>0.022/12</f>
        <v>0.0018333333333333333</v>
      </c>
      <c r="B363" s="559"/>
      <c r="C363" s="417" t="s">
        <v>308</v>
      </c>
      <c r="D363" s="451">
        <f>D360*G368</f>
        <v>0</v>
      </c>
      <c r="E363" s="417"/>
      <c r="F363" s="433"/>
      <c r="G363" s="417"/>
      <c r="H363" s="433"/>
      <c r="I363" s="417"/>
      <c r="J363" s="451"/>
      <c r="K363" s="417"/>
      <c r="L363" s="433"/>
      <c r="M363" s="417"/>
      <c r="N363" s="433"/>
      <c r="O363" s="417"/>
      <c r="P363" s="451">
        <f>P360*S368</f>
        <v>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hidden="1">
      <c r="A364" s="433" t="s">
        <v>940</v>
      </c>
      <c r="B364" s="235"/>
      <c r="C364" s="417" t="s">
        <v>834</v>
      </c>
      <c r="D364" s="452"/>
      <c r="E364" s="417"/>
      <c r="F364" s="433" t="s">
        <v>846</v>
      </c>
      <c r="G364" s="561">
        <v>15</v>
      </c>
      <c r="H364" s="433"/>
      <c r="I364" s="417" t="s">
        <v>834</v>
      </c>
      <c r="J364" s="452"/>
      <c r="K364" s="417"/>
      <c r="L364" s="433" t="s">
        <v>846</v>
      </c>
      <c r="M364" s="561">
        <v>15</v>
      </c>
      <c r="N364" s="433"/>
      <c r="O364" s="417" t="s">
        <v>834</v>
      </c>
      <c r="P364" s="452"/>
      <c r="Q364" s="417"/>
      <c r="R364" s="433" t="s">
        <v>846</v>
      </c>
      <c r="S364" s="561">
        <v>15</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hidden="1"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hidden="1" customHeight="1">
      <c r="C366" s="563" t="s">
        <v>836</v>
      </c>
      <c r="D366" s="451"/>
      <c r="E366" s="417"/>
      <c r="F366" s="433"/>
      <c r="G366" s="451">
        <v>2</v>
      </c>
      <c r="H366" s="433"/>
      <c r="I366" s="563" t="s">
        <v>836</v>
      </c>
      <c r="J366" s="451"/>
      <c r="K366" s="417"/>
      <c r="L366" s="433"/>
      <c r="M366" s="451">
        <v>2</v>
      </c>
      <c r="N366" s="433"/>
      <c r="O366" s="563" t="s">
        <v>836</v>
      </c>
      <c r="P366" s="451"/>
      <c r="Q366" s="417"/>
      <c r="R366" s="433"/>
      <c r="S366" s="451">
        <v>2</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hidden="1">
      <c r="C367" s="561" t="s">
        <v>837</v>
      </c>
      <c r="D367" s="452">
        <f>IF(D360=0,0,-1*(D354+D375)/D360)</f>
        <v>0</v>
      </c>
      <c r="E367" s="417"/>
      <c r="F367" s="564"/>
      <c r="G367" s="450" t="s">
        <v>591</v>
      </c>
      <c r="H367" s="433"/>
      <c r="I367" s="561" t="s">
        <v>837</v>
      </c>
      <c r="J367" s="452">
        <f>IF(J360=0,0,-1*(J354+J375)/J360)</f>
        <v>0</v>
      </c>
      <c r="K367" s="417"/>
      <c r="L367" s="564"/>
      <c r="M367" s="450" t="s">
        <v>591</v>
      </c>
      <c r="N367" s="433"/>
      <c r="O367" s="561" t="s">
        <v>837</v>
      </c>
      <c r="P367" s="452">
        <f>IF(P360=0,0,-1*(P354+P375)/P360)</f>
        <v>0</v>
      </c>
      <c r="Q367" s="417"/>
      <c r="R367" s="564"/>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hidden="1">
      <c r="C368" s="565" t="s">
        <v>838</v>
      </c>
      <c r="D368" s="451">
        <f>D364*D360/2</f>
        <v>0</v>
      </c>
      <c r="E368" s="417"/>
      <c r="F368" s="433"/>
      <c r="G368" s="575">
        <f>G364/12000</f>
        <v>0.00125</v>
      </c>
      <c r="H368" s="433"/>
      <c r="I368" s="565" t="s">
        <v>838</v>
      </c>
      <c r="J368" s="451">
        <f>J364*J360/2</f>
        <v>0</v>
      </c>
      <c r="K368" s="417"/>
      <c r="L368" s="433"/>
      <c r="M368" s="575">
        <f>M364/12000</f>
        <v>0.00125</v>
      </c>
      <c r="N368" s="433"/>
      <c r="O368" s="565" t="s">
        <v>838</v>
      </c>
      <c r="P368" s="451">
        <f>P364*P360/2</f>
        <v>0</v>
      </c>
      <c r="Q368" s="417"/>
      <c r="R368" s="433"/>
      <c r="S368" s="575">
        <f>S364/12000</f>
        <v>0.00125</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ht="16.199999999999999" hidden="1">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hidden="1">
      <c r="C370" s="567" t="s">
        <v>840</v>
      </c>
      <c r="D370" s="452">
        <f>IF(D360=0,0,(D354+D375)/D360)</f>
        <v>0</v>
      </c>
      <c r="E370" s="417"/>
      <c r="F370" s="546"/>
      <c r="H370" s="433"/>
      <c r="I370" s="567" t="s">
        <v>840</v>
      </c>
      <c r="J370" s="452">
        <f>IF(J360=0,0,(J354+J375)/J360)</f>
        <v>0</v>
      </c>
      <c r="K370" s="417"/>
      <c r="L370" s="546" t="s">
        <v>387</v>
      </c>
      <c r="M370" s="235">
        <v>1</v>
      </c>
      <c r="N370" s="433"/>
      <c r="O370" s="567" t="s">
        <v>840</v>
      </c>
      <c r="P370" s="452">
        <f>IF(P360=0,0,(P354+P375)/P360)</f>
        <v>0</v>
      </c>
      <c r="Q370" s="417"/>
      <c r="R370" s="546" t="s">
        <v>387</v>
      </c>
      <c r="S370" s="235">
        <v>1</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hidden="1">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f>D368+D369+D370</f>
        <v>0</v>
      </c>
      <c r="E372" s="556"/>
      <c r="F372" s="546" t="s">
        <v>823</v>
      </c>
      <c r="G372" s="417">
        <f>A384</f>
        <v>106666.66666666667</v>
      </c>
      <c r="H372" s="433"/>
      <c r="I372" s="480" t="s">
        <v>841</v>
      </c>
      <c r="J372" s="486">
        <f>J368+J369+J370</f>
        <v>0</v>
      </c>
      <c r="K372" s="556"/>
      <c r="L372" s="546" t="s">
        <v>823</v>
      </c>
      <c r="M372" s="417">
        <f t="shared" ref="M372:M376" si="2471">G372</f>
        <v>106666.66666666667</v>
      </c>
      <c r="N372" s="433"/>
      <c r="O372" s="480" t="s">
        <v>841</v>
      </c>
      <c r="P372" s="486">
        <f>P368+P369+P370</f>
        <v>0</v>
      </c>
      <c r="Q372" s="556"/>
      <c r="R372" s="546" t="s">
        <v>823</v>
      </c>
      <c r="S372" s="417">
        <f>20*(40^3)/12</f>
        <v>106666.66666666667</v>
      </c>
      <c r="T372" s="433"/>
      <c r="U372" s="480" t="s">
        <v>841</v>
      </c>
      <c r="V372" s="486">
        <f>V368+V369+V370</f>
        <v>0</v>
      </c>
      <c r="W372" s="556"/>
      <c r="X372" s="546" t="s">
        <v>823</v>
      </c>
      <c r="Y372" s="417">
        <f t="shared" ref="Y372:Y376" si="2472">S372</f>
        <v>106666.66666666667</v>
      </c>
      <c r="Z372" s="433"/>
      <c r="AA372" s="480" t="s">
        <v>841</v>
      </c>
      <c r="AB372" s="486">
        <f>AB368+AB369+AB370</f>
        <v>0</v>
      </c>
      <c r="AC372" s="556"/>
      <c r="AD372" s="546" t="s">
        <v>823</v>
      </c>
      <c r="AE372" s="417">
        <f t="shared" ref="AE372:AE376" si="2473">Y372</f>
        <v>106666.66666666667</v>
      </c>
      <c r="AF372" s="433"/>
      <c r="AG372" s="480" t="s">
        <v>841</v>
      </c>
      <c r="AH372" s="486">
        <f>AH368+AH369+AH370</f>
        <v>0</v>
      </c>
      <c r="AI372" s="556"/>
      <c r="AJ372" s="546" t="s">
        <v>823</v>
      </c>
      <c r="AK372" s="417">
        <f t="shared" ref="AK372:AK376" si="2474">AE372</f>
        <v>106666.66666666667</v>
      </c>
      <c r="AL372" s="433"/>
      <c r="AM372" s="480" t="s">
        <v>841</v>
      </c>
      <c r="AN372" s="486">
        <f>AN368+AN369+AN370</f>
        <v>0</v>
      </c>
      <c r="AO372" s="556"/>
      <c r="AP372" s="546" t="s">
        <v>823</v>
      </c>
      <c r="AQ372" s="417">
        <f t="shared" ref="AQ372:AQ373" si="2475">AK372</f>
        <v>106666.66666666667</v>
      </c>
      <c r="AR372" s="433"/>
      <c r="AS372" s="480" t="s">
        <v>841</v>
      </c>
      <c r="AT372" s="486">
        <f>AT368+AT369+AT370</f>
        <v>0</v>
      </c>
      <c r="AU372" s="556"/>
      <c r="AV372" s="546" t="s">
        <v>823</v>
      </c>
      <c r="AW372" s="417">
        <f t="shared" ref="AW372:AW376" si="2476">AQ372</f>
        <v>106666.66666666667</v>
      </c>
      <c r="AX372" s="433"/>
      <c r="AY372" s="480" t="s">
        <v>841</v>
      </c>
      <c r="AZ372" s="486">
        <f>AZ368+AZ369+AZ370</f>
        <v>0</v>
      </c>
      <c r="BA372" s="556"/>
      <c r="BB372" s="546" t="s">
        <v>823</v>
      </c>
      <c r="BC372" s="417">
        <f t="shared" ref="BC372:BC376" si="2477">AW372</f>
        <v>106666.66666666667</v>
      </c>
      <c r="BD372" s="433"/>
      <c r="BE372" s="480" t="s">
        <v>841</v>
      </c>
      <c r="BF372" s="486">
        <f>BF368+BF369+BF370</f>
        <v>0</v>
      </c>
      <c r="BG372" s="556"/>
      <c r="BH372" s="546" t="s">
        <v>823</v>
      </c>
      <c r="BI372" s="417">
        <f t="shared" ref="BI372:BI373" si="2478">BC372</f>
        <v>106666.66666666667</v>
      </c>
      <c r="BJ372" s="433"/>
      <c r="BK372" s="480" t="s">
        <v>841</v>
      </c>
      <c r="BL372" s="486">
        <f>BL368+BL369+BL370</f>
        <v>0</v>
      </c>
      <c r="BM372" s="556"/>
      <c r="BN372" s="546" t="s">
        <v>823</v>
      </c>
      <c r="BO372" s="417">
        <f t="shared" ref="BO372:BO373" si="2479">BI372</f>
        <v>106666.66666666667</v>
      </c>
      <c r="BP372" s="433"/>
      <c r="BQ372" s="480" t="s">
        <v>841</v>
      </c>
      <c r="BR372" s="486">
        <f>BR368+BR369+BR370</f>
        <v>0</v>
      </c>
      <c r="BS372" s="556"/>
      <c r="BT372" s="546" t="s">
        <v>823</v>
      </c>
      <c r="BU372" s="417">
        <f t="shared" ref="BU372:BU373" si="2480">BO372</f>
        <v>106666.66666666667</v>
      </c>
      <c r="BV372" s="433"/>
      <c r="BW372" s="480" t="s">
        <v>841</v>
      </c>
      <c r="BX372" s="486">
        <f>BX368+BX369+BX370</f>
        <v>0</v>
      </c>
      <c r="BY372" s="556"/>
      <c r="CA372" s="417">
        <f t="shared" ref="CA372:CA373" si="2481">BU372</f>
        <v>106666.66666666667</v>
      </c>
      <c r="CB372" s="433"/>
      <c r="CC372" s="480" t="s">
        <v>841</v>
      </c>
      <c r="CD372" s="486">
        <f>CD368+CD369+CD370</f>
        <v>0</v>
      </c>
      <c r="CE372" s="556"/>
      <c r="CF372" s="546" t="s">
        <v>823</v>
      </c>
      <c r="CG372" s="417">
        <f t="shared" ref="CG372:CG373" si="2482">CA372</f>
        <v>106666.66666666667</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2471"/>
        <v>197989.89873223333</v>
      </c>
      <c r="N373" s="433"/>
      <c r="O373" s="557" t="s">
        <v>824</v>
      </c>
      <c r="P373" s="423"/>
      <c r="Q373" s="508"/>
      <c r="R373" s="546" t="s">
        <v>825</v>
      </c>
      <c r="S373" s="547">
        <f>M373</f>
        <v>197989.89873223333</v>
      </c>
      <c r="T373" s="433"/>
      <c r="U373" s="557" t="s">
        <v>824</v>
      </c>
      <c r="V373" s="423"/>
      <c r="W373" s="508"/>
      <c r="X373" s="546" t="s">
        <v>825</v>
      </c>
      <c r="Y373" s="547">
        <f t="shared" si="2472"/>
        <v>197989.89873223333</v>
      </c>
      <c r="Z373" s="433"/>
      <c r="AA373" s="557" t="s">
        <v>824</v>
      </c>
      <c r="AB373" s="423"/>
      <c r="AC373" s="508"/>
      <c r="AD373" s="546" t="s">
        <v>825</v>
      </c>
      <c r="AE373" s="547">
        <f t="shared" si="2473"/>
        <v>197989.89873223333</v>
      </c>
      <c r="AF373" s="433"/>
      <c r="AG373" s="557" t="s">
        <v>824</v>
      </c>
      <c r="AH373" s="423"/>
      <c r="AI373" s="508"/>
      <c r="AJ373" s="546" t="s">
        <v>825</v>
      </c>
      <c r="AK373" s="547">
        <f t="shared" si="2474"/>
        <v>197989.89873223333</v>
      </c>
      <c r="AL373" s="433"/>
      <c r="AM373" s="557" t="s">
        <v>824</v>
      </c>
      <c r="AN373" s="423"/>
      <c r="AO373" s="508"/>
      <c r="AP373" s="546" t="s">
        <v>825</v>
      </c>
      <c r="AQ373" s="547">
        <f t="shared" si="2475"/>
        <v>197989.89873223333</v>
      </c>
      <c r="AR373" s="433"/>
      <c r="AS373" s="557" t="s">
        <v>824</v>
      </c>
      <c r="AT373" s="423"/>
      <c r="AU373" s="508"/>
      <c r="AV373" s="546" t="s">
        <v>825</v>
      </c>
      <c r="AW373" s="547">
        <f t="shared" si="2476"/>
        <v>197989.89873223333</v>
      </c>
      <c r="AX373" s="433"/>
      <c r="AY373" s="557" t="s">
        <v>824</v>
      </c>
      <c r="AZ373" s="423"/>
      <c r="BA373" s="508"/>
      <c r="BB373" s="546" t="s">
        <v>825</v>
      </c>
      <c r="BC373" s="547">
        <f t="shared" si="2477"/>
        <v>197989.89873223333</v>
      </c>
      <c r="BD373" s="433"/>
      <c r="BE373" s="557" t="s">
        <v>824</v>
      </c>
      <c r="BF373" s="423"/>
      <c r="BG373" s="508"/>
      <c r="BH373" s="546" t="s">
        <v>825</v>
      </c>
      <c r="BI373" s="547">
        <f t="shared" si="2478"/>
        <v>197989.89873223333</v>
      </c>
      <c r="BJ373" s="433"/>
      <c r="BK373" s="557" t="s">
        <v>824</v>
      </c>
      <c r="BL373" s="423"/>
      <c r="BM373" s="508"/>
      <c r="BN373" s="546" t="s">
        <v>825</v>
      </c>
      <c r="BO373" s="547">
        <f t="shared" si="2479"/>
        <v>197989.89873223333</v>
      </c>
      <c r="BP373" s="433"/>
      <c r="BQ373" s="557" t="s">
        <v>824</v>
      </c>
      <c r="BR373" s="423"/>
      <c r="BS373" s="508"/>
      <c r="BT373" s="546" t="s">
        <v>825</v>
      </c>
      <c r="BU373" s="547">
        <f t="shared" si="2480"/>
        <v>197989.89873223333</v>
      </c>
      <c r="BV373" s="433"/>
      <c r="BW373" s="557" t="s">
        <v>824</v>
      </c>
      <c r="BX373" s="423"/>
      <c r="BY373" s="508"/>
      <c r="BZ373" s="235"/>
      <c r="CA373" s="547">
        <f t="shared" si="2481"/>
        <v>197989.89873223333</v>
      </c>
      <c r="CB373" s="433"/>
      <c r="CC373" s="557" t="s">
        <v>824</v>
      </c>
      <c r="CD373" s="423"/>
      <c r="CE373" s="508"/>
      <c r="CF373" s="546" t="s">
        <v>825</v>
      </c>
      <c r="CG373" s="547">
        <f t="shared" si="2482"/>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v>544</v>
      </c>
      <c r="H375" s="411" t="e">
        <f>IF(F227=3,0,IF(H227=3,G376*G375,G376*G375/2))</f>
        <v>#REF!</v>
      </c>
      <c r="I375" s="497"/>
      <c r="J375" s="498" t="e">
        <f>J210</f>
        <v>#REF!</v>
      </c>
      <c r="K375" s="499"/>
      <c r="L375" s="415" t="e">
        <f>IF(N227=3,0,IF(L227=3,M375*M376,M376*M375/2))</f>
        <v>#REF!</v>
      </c>
      <c r="M375" s="415"/>
      <c r="N375" s="411" t="e">
        <f>IF(L227=3,0,IF(N227=3,M376*M375,M376*M375/2))</f>
        <v>#REF!</v>
      </c>
      <c r="O375" s="456"/>
      <c r="P375" s="457" t="e">
        <f>P210</f>
        <v>#REF!</v>
      </c>
      <c r="Q375" s="458"/>
      <c r="R375" s="415" t="e">
        <f>IF(T227=3,0,IF(R227=3,S375*S376,S376*S375/2))</f>
        <v>#REF!</v>
      </c>
      <c r="S375" s="415"/>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t="e">
        <f>IF(AL227=3,0,IF(AJ227=3,AK375*AK376,AK376*AK375/2))</f>
        <v>#REF!</v>
      </c>
      <c r="AK375" s="415"/>
      <c r="AL375" s="411" t="e">
        <f>IF(AJ227=3,0,IF(AL227=3,AK376*AK375,AK376*AK375/2))</f>
        <v>#REF!</v>
      </c>
      <c r="AM375" s="456"/>
      <c r="AN375" s="457" t="e">
        <f>AN210</f>
        <v>#REF!</v>
      </c>
      <c r="AO375" s="458"/>
      <c r="AP375" s="415" t="e">
        <f>IF(AR227=3,0,IF(AP227=3,AQ375*AQ376,AQ376*AQ375/2))</f>
        <v>#REF!</v>
      </c>
      <c r="AQ375" s="415">
        <f>AQ352</f>
        <v>0</v>
      </c>
      <c r="AR375" s="411" t="e">
        <f>IF(AP227=3,0,IF(AR227=3,AQ376*AQ375,AQ376*AQ375/2))</f>
        <v>#REF!</v>
      </c>
      <c r="AS375" s="456"/>
      <c r="AT375" s="457" t="e">
        <f>AT210</f>
        <v>#REF!</v>
      </c>
      <c r="AU375" s="458"/>
      <c r="AV375" s="415" t="e">
        <f>IF(AX227=3,0,IF(AV227=3,AW375*AW376,AW376*AW375/2))</f>
        <v>#REF!</v>
      </c>
      <c r="AW375" s="415"/>
      <c r="AX375" s="411" t="e">
        <f>IF(AV227=3,0,IF(AX227=3,AW376*AW375,AW376*AW375/2))</f>
        <v>#REF!</v>
      </c>
      <c r="AY375" s="456"/>
      <c r="AZ375" s="457" t="e">
        <f>AZ210</f>
        <v>#REF!</v>
      </c>
      <c r="BA375" s="458"/>
      <c r="BB375" s="415" t="e">
        <f>IF(BD227=3,0,IF(BB227=3,BC375*BC376,BC376*BC375/2))</f>
        <v>#REF!</v>
      </c>
      <c r="BC375" s="415"/>
      <c r="BD375" s="411" t="e">
        <f>IF(BB227=3,0,IF(BD227=3,BC376*BC375,BC376*BC375/2))</f>
        <v>#REF!</v>
      </c>
      <c r="BE375" s="456"/>
      <c r="BF375" s="457" t="e">
        <f>BF210</f>
        <v>#REF!</v>
      </c>
      <c r="BG375" s="458"/>
      <c r="BH375" s="415" t="e">
        <f>IF(BJ227=3,0,IF(BH227=3,BI375*BI376,BI376*BI375/2))</f>
        <v>#REF!</v>
      </c>
      <c r="BI375" s="415">
        <f>BI352</f>
        <v>0</v>
      </c>
      <c r="BJ375" s="411" t="e">
        <f>IF(BH227=3,0,IF(BJ227=3,BI376*BI375,BI376*BI375/2))</f>
        <v>#REF!</v>
      </c>
      <c r="BK375" s="456"/>
      <c r="BL375" s="457" t="e">
        <f>BL210</f>
        <v>#REF!</v>
      </c>
      <c r="BM375" s="458"/>
      <c r="BN375" s="415" t="e">
        <f>IF(BP227=3,0,IF(BN227=3,BO375*BO376,BO376*BO375/2))</f>
        <v>#REF!</v>
      </c>
      <c r="BO375" s="415">
        <f>BO352</f>
        <v>0</v>
      </c>
      <c r="BP375" s="411" t="e">
        <f>IF(BN227=3,0,IF(BP227=3,BO376*BO375,BO376*BO375/2))</f>
        <v>#REF!</v>
      </c>
      <c r="BQ375" s="456"/>
      <c r="BR375" s="457" t="e">
        <f>BR210</f>
        <v>#REF!</v>
      </c>
      <c r="BS375" s="458"/>
      <c r="BT375" s="415" t="e">
        <f>IF(BV227=3,0,IF(BT227=3,BU375*BU376,BU376*BU375/2))</f>
        <v>#REF!</v>
      </c>
      <c r="BU375" s="415">
        <f>BU352</f>
        <v>0</v>
      </c>
      <c r="BV375" s="411" t="e">
        <f>IF(BT227=3,0,IF(BV227=3,BU376*BU375,BU376*BU375/2))</f>
        <v>#REF!</v>
      </c>
      <c r="BW375" s="456"/>
      <c r="BX375" s="457" t="e">
        <f>BX210</f>
        <v>#REF!</v>
      </c>
      <c r="BY375" s="458"/>
      <c r="CA375" s="415">
        <f>CA352</f>
        <v>0</v>
      </c>
      <c r="CB375" s="411" t="e">
        <f>IF(BZ227=3,0,IF(CB227=3,CA376*CA375,CA376*CA375/2))</f>
        <v>#REF!</v>
      </c>
      <c r="CC375" s="456"/>
      <c r="CD375" s="457" t="e">
        <f>CD210</f>
        <v>#REF!</v>
      </c>
      <c r="CE375" s="458"/>
      <c r="CF375" s="415" t="e">
        <f>IF(CH227=3,0,IF(CF227=3,CG375*CG376,CG376*CG375/2))</f>
        <v>#REF!</v>
      </c>
      <c r="CG375" s="415">
        <f>CG352</f>
        <v>0</v>
      </c>
      <c r="CH375" s="411" t="e">
        <f>IF(CF227=3,0,IF(CH227=3,CG376*CG375,CG376*CG375/2))</f>
        <v>#REF!</v>
      </c>
      <c r="CI375" s="456"/>
      <c r="CJ375" s="457" t="e">
        <f>CJ210</f>
        <v>#REF!</v>
      </c>
      <c r="CK375" s="458"/>
    </row>
    <row r="376">
      <c r="A376" s="546" t="s">
        <v>844</v>
      </c>
      <c r="C376" s="461">
        <f>C245</f>
        <v>0</v>
      </c>
      <c r="D376" s="462"/>
      <c r="E376" s="463" t="e">
        <f>E245</f>
        <v>#REF!</v>
      </c>
      <c r="F376" s="417"/>
      <c r="G376" s="417" t="e">
        <f>(1000+(#REF!*((8.76-5.44)/2)))/100</f>
        <v>#REF!</v>
      </c>
      <c r="H376" s="417"/>
      <c r="I376" s="501" t="e">
        <f>I245</f>
        <v>#REF!</v>
      </c>
      <c r="J376" s="502"/>
      <c r="K376" s="503" t="e">
        <f>K245</f>
        <v>#REF!</v>
      </c>
      <c r="L376" s="417"/>
      <c r="M376" s="417" t="e">
        <f t="shared" si="2471"/>
        <v>#REF!</v>
      </c>
      <c r="N376" s="417"/>
      <c r="O376" s="461" t="e">
        <f>O245</f>
        <v>#REF!</v>
      </c>
      <c r="P376" s="462"/>
      <c r="Q376" s="463" t="e">
        <f>Q245</f>
        <v>#REF!</v>
      </c>
      <c r="R376" s="417"/>
      <c r="S376" s="417" t="e">
        <f>M376</f>
        <v>#REF!</v>
      </c>
      <c r="T376" s="421"/>
      <c r="U376" s="461" t="e">
        <f>U245</f>
        <v>#REF!</v>
      </c>
      <c r="V376" s="462"/>
      <c r="W376" s="463" t="e">
        <f>W245</f>
        <v>#REF!</v>
      </c>
      <c r="X376" s="417"/>
      <c r="Y376" s="417" t="e">
        <f t="shared" si="2472"/>
        <v>#REF!</v>
      </c>
      <c r="Z376" s="421"/>
      <c r="AA376" s="461" t="e">
        <f>AA245</f>
        <v>#REF!</v>
      </c>
      <c r="AB376" s="462"/>
      <c r="AC376" s="463" t="e">
        <f>AC245</f>
        <v>#REF!</v>
      </c>
      <c r="AD376" s="417"/>
      <c r="AE376" s="417" t="e">
        <f t="shared" si="2473"/>
        <v>#REF!</v>
      </c>
      <c r="AF376" s="421"/>
      <c r="AG376" s="461" t="e">
        <f>AG245</f>
        <v>#REF!</v>
      </c>
      <c r="AH376" s="462"/>
      <c r="AI376" s="463" t="e">
        <f>AI245</f>
        <v>#REF!</v>
      </c>
      <c r="AJ376" s="417"/>
      <c r="AK376" s="415" t="e">
        <f t="shared" si="2474"/>
        <v>#REF!</v>
      </c>
      <c r="AL376" s="421"/>
      <c r="AM376" s="461" t="e">
        <f>AM245</f>
        <v>#REF!</v>
      </c>
      <c r="AN376" s="462"/>
      <c r="AO376" s="463" t="e">
        <f>AO245</f>
        <v>#REF!</v>
      </c>
      <c r="AP376" s="417">
        <f>IF(AQ375=0,0,IF(AP378=AQ375/2,AQ377/2,AQ377*AR378/AQ375))</f>
        <v>0</v>
      </c>
      <c r="AQ376" s="415" t="e">
        <f>AK376</f>
        <v>#REF!</v>
      </c>
      <c r="AR376" s="421">
        <f>IF(AQ375=0,0,IF(AP378=AQ375/2,AQ377/2,AQ377*AP378/AQ375))</f>
        <v>0</v>
      </c>
      <c r="AS376" s="461" t="e">
        <f>AS245</f>
        <v>#REF!</v>
      </c>
      <c r="AT376" s="462"/>
      <c r="AU376" s="463" t="e">
        <f>AU245</f>
        <v>#REF!</v>
      </c>
      <c r="AV376" s="417">
        <f>IF(AW375=0,0,IF(AV378=AW375/2,AW377/2,AW377*AX378/AW375))</f>
        <v>0</v>
      </c>
      <c r="AW376" s="415" t="e">
        <f t="shared" si="2476"/>
        <v>#REF!</v>
      </c>
      <c r="AX376" s="421">
        <f>IF(AW375=0,0,IF(AV378=AW375/2,AW377/2,AW377*AV378/AW375))</f>
        <v>0</v>
      </c>
      <c r="AY376" s="461" t="e">
        <f>AY245</f>
        <v>#REF!</v>
      </c>
      <c r="AZ376" s="462"/>
      <c r="BA376" s="463" t="e">
        <f>BA245</f>
        <v>#REF!</v>
      </c>
      <c r="BB376" s="417">
        <f>IF(BC375=0,0,IF(BB378=BC375/2,BC377/2,BC377*BD378/BC375))</f>
        <v>0</v>
      </c>
      <c r="BC376" s="415" t="e">
        <f t="shared" si="2477"/>
        <v>#REF!</v>
      </c>
      <c r="BD376" s="421">
        <f>IF(BC375=0,0,IF(BB378=BC375/2,BC377/2,BC377*BB378/BC375))</f>
        <v>0</v>
      </c>
      <c r="BE376" s="461" t="e">
        <f>BE245</f>
        <v>#REF!</v>
      </c>
      <c r="BF376" s="462"/>
      <c r="BG376" s="463" t="e">
        <f>BG245</f>
        <v>#REF!</v>
      </c>
      <c r="BH376" s="417">
        <f>IF(BI375=0,0,IF(BH378=BI375/2,BI377/2,BI377*BJ378/BI375))</f>
        <v>0</v>
      </c>
      <c r="BI376" s="415" t="e">
        <f>BC376</f>
        <v>#REF!</v>
      </c>
      <c r="BJ376" s="421">
        <f>IF(BI375=0,0,IF(BH378=BI375/2,BI377/2,BI377*BH378/BI375))</f>
        <v>0</v>
      </c>
      <c r="BK376" s="461" t="e">
        <f>BK245</f>
        <v>#REF!</v>
      </c>
      <c r="BL376" s="462"/>
      <c r="BM376" s="463" t="e">
        <f>BM245</f>
        <v>#REF!</v>
      </c>
      <c r="BN376" s="417">
        <f>IF(BO375=0,0,IF(BN378=BO375/2,BO377/2,BO377*BP378/BO375))</f>
        <v>0</v>
      </c>
      <c r="BO376" s="415" t="e">
        <f>BI376</f>
        <v>#REF!</v>
      </c>
      <c r="BP376" s="421">
        <f>IF(BO375=0,0,IF(BN378=BO375/2,BO377/2,BO377*BN378/BO375))</f>
        <v>0</v>
      </c>
      <c r="BQ376" s="461" t="e">
        <f>BQ245</f>
        <v>#REF!</v>
      </c>
      <c r="BR376" s="462"/>
      <c r="BS376" s="463" t="e">
        <f>BS245</f>
        <v>#REF!</v>
      </c>
      <c r="BT376" s="417">
        <f>IF(BU375=0,0,IF(BT378=BU375/2,BU377/2,BU377*BV378/BU375))</f>
        <v>0</v>
      </c>
      <c r="BU376" s="415" t="e">
        <f>BO376</f>
        <v>#REF!</v>
      </c>
      <c r="BV376" s="421">
        <f>IF(BU375=0,0,IF(BT378=BU375/2,BU377/2,BU377*BT378/BU375))</f>
        <v>0</v>
      </c>
      <c r="BW376" s="461" t="e">
        <f>BW245</f>
        <v>#REF!</v>
      </c>
      <c r="BX376" s="462"/>
      <c r="BY376" s="463" t="e">
        <f>BY245</f>
        <v>#REF!</v>
      </c>
      <c r="CA376" s="415" t="e">
        <f>BU376</f>
        <v>#REF!</v>
      </c>
      <c r="CB376" s="421">
        <f>IF(CA375=0,0,IF(BZ378=CA375/2,CA377/2,CA377*BZ378/CA375))</f>
        <v>0</v>
      </c>
      <c r="CC376" s="461" t="e">
        <f>CC245</f>
        <v>#REF!</v>
      </c>
      <c r="CD376" s="462"/>
      <c r="CE376" s="463" t="e">
        <f>CE245</f>
        <v>#REF!</v>
      </c>
      <c r="CF376" s="417">
        <f>IF(CG375=0,0,IF(CF378=CG375/2,CG377/2,CG377*CH378/CG375))</f>
        <v>0</v>
      </c>
      <c r="CG376" s="415" t="e">
        <f>CA376</f>
        <v>#REF!</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c r="Y377" s="423"/>
      <c r="Z377" s="569"/>
      <c r="AA377" s="464"/>
      <c r="AB377" s="465" t="e">
        <f>AB261</f>
        <v>#REF!</v>
      </c>
      <c r="AC377" s="466"/>
      <c r="AD377" s="427"/>
      <c r="AE377" s="423"/>
      <c r="AF377" s="569"/>
      <c r="AG377" s="464"/>
      <c r="AH377" s="465" t="e">
        <f>AH261</f>
        <v>#REF!</v>
      </c>
      <c r="AI377" s="466"/>
      <c r="AJ377" s="427"/>
      <c r="AK377" s="423"/>
      <c r="AL377" s="569"/>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t="e">
        <f>CB376*CB375*CB375/2</f>
        <v>#REF!</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c r="M378" s="480" t="s">
        <v>828</v>
      </c>
      <c r="N378" s="417"/>
      <c r="O378" s="570" t="s">
        <v>827</v>
      </c>
      <c r="P378" s="486" t="e">
        <f>(SUM(N374:N377))+(SUM(R374:R377))</f>
        <v>#REF!</v>
      </c>
      <c r="Q378" s="235"/>
      <c r="R378" s="417"/>
      <c r="S378" s="480" t="s">
        <v>828</v>
      </c>
      <c r="T378" s="417"/>
      <c r="U378" s="570" t="s">
        <v>827</v>
      </c>
      <c r="V378" s="486" t="e">
        <f>(SUM(T374:T377))+(SUM(X374:X377))</f>
        <v>#REF!</v>
      </c>
      <c r="W378" s="235"/>
      <c r="X378" s="551"/>
      <c r="Y378" s="552" t="s">
        <v>828</v>
      </c>
      <c r="Z378" s="551"/>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t="e">
        <f>(SUM(AL374:AL377))+(SUM(AP374:AP377))</f>
        <v>#REF!</v>
      </c>
      <c r="AO378" s="235"/>
      <c r="AP378" s="551"/>
      <c r="AQ378" s="552" t="s">
        <v>828</v>
      </c>
      <c r="AR378" s="551"/>
      <c r="AS378" s="570" t="s">
        <v>827</v>
      </c>
      <c r="AT378" s="486" t="e">
        <f>(SUM(AR374:AR377))+(SUM(AV374:AV377))</f>
        <v>#REF!</v>
      </c>
      <c r="AU378" s="235"/>
      <c r="AV378" s="551"/>
      <c r="AW378" s="552" t="s">
        <v>828</v>
      </c>
      <c r="AX378" s="551"/>
      <c r="AY378" s="570" t="s">
        <v>827</v>
      </c>
      <c r="AZ378" s="486" t="e">
        <f>(SUM(AX374:AX377))+(SUM(BB374:BB377))</f>
        <v>#REF!</v>
      </c>
      <c r="BA378" s="235"/>
      <c r="BB378" s="417"/>
      <c r="BC378" s="480" t="s">
        <v>828</v>
      </c>
      <c r="BD378" s="417"/>
      <c r="BE378" s="570" t="s">
        <v>827</v>
      </c>
      <c r="BF378" s="486" t="e">
        <f>(SUM(BD374:BD377))+(SUM(BH374:BH377))</f>
        <v>#REF!</v>
      </c>
      <c r="BG378" s="235"/>
      <c r="BH378" s="551"/>
      <c r="BI378" s="552" t="s">
        <v>828</v>
      </c>
      <c r="BJ378" s="551"/>
      <c r="BK378" s="570" t="s">
        <v>827</v>
      </c>
      <c r="BL378" s="486" t="e">
        <f>(SUM(BJ374:BJ377))+(SUM(BN374:BN377))</f>
        <v>#REF!</v>
      </c>
      <c r="BM378" s="235"/>
      <c r="BN378" s="551"/>
      <c r="BO378" s="552" t="s">
        <v>828</v>
      </c>
      <c r="BP378" s="551"/>
      <c r="BQ378" s="570" t="s">
        <v>827</v>
      </c>
      <c r="BR378" s="486" t="e">
        <f>(SUM(BP374:BP377))+(SUM(BT374:BT377))</f>
        <v>#REF!</v>
      </c>
      <c r="BS378" s="235"/>
      <c r="BT378" s="551"/>
      <c r="BU378" s="552" t="s">
        <v>828</v>
      </c>
      <c r="BV378" s="551"/>
      <c r="BW378" s="570" t="s">
        <v>827</v>
      </c>
      <c r="BX378" s="486" t="e">
        <f>(SUM(BV374:BV377))+(SUM(BZ374:BZ377))</f>
        <v>#REF!</v>
      </c>
      <c r="BY378" s="235"/>
      <c r="BZ378" s="235" t="e">
        <f>CB376*CB375</f>
        <v>#REF!</v>
      </c>
      <c r="CA378" s="552" t="s">
        <v>828</v>
      </c>
      <c r="CB378" s="551"/>
      <c r="CC378" s="570" t="s">
        <v>827</v>
      </c>
      <c r="CD378" s="486" t="e">
        <f>(SUM(CB374:CB377))+(SUM(CF374:CF377))</f>
        <v>#REF!</v>
      </c>
      <c r="CE378" s="235"/>
      <c r="CF378" s="551"/>
      <c r="CG378" s="552" t="s">
        <v>828</v>
      </c>
      <c r="CH378" s="551"/>
      <c r="CI378" s="570" t="s">
        <v>827</v>
      </c>
      <c r="CJ378" s="486" t="e">
        <f>CH375+CH376+CH377+CH374+CH378+CL378</f>
        <v>#REF!</v>
      </c>
      <c r="CK378" s="551"/>
      <c r="CL378" s="235">
        <f>CN376*CN375</f>
        <v>0</v>
      </c>
    </row>
    <row r="379" ht="16.199999999999999">
      <c r="A379" s="235"/>
      <c r="B379" s="235"/>
      <c r="C379" s="417" t="s">
        <v>829</v>
      </c>
      <c r="D379" s="486" t="e">
        <f>D378+D363+D356</f>
        <v>#REF!</v>
      </c>
      <c r="E379" s="235"/>
      <c r="F379" s="417"/>
      <c r="G379" s="417" t="s">
        <v>830</v>
      </c>
      <c r="H379" s="417"/>
      <c r="I379" s="417"/>
      <c r="J379" s="486" t="e">
        <f>J378</f>
        <v>#REF!</v>
      </c>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t="e">
        <f>AN378+AN363+AN356</f>
        <v>#REF!</v>
      </c>
      <c r="AP379" s="551"/>
      <c r="AQ379" s="417" t="s">
        <v>830</v>
      </c>
      <c r="AR379" s="551"/>
      <c r="AS379" s="551"/>
      <c r="AT379" s="486" t="e">
        <f>AT378+AT363+AT356</f>
        <v>#REF!</v>
      </c>
      <c r="AV379" s="551"/>
      <c r="AW379" s="417" t="s">
        <v>830</v>
      </c>
      <c r="AX379" s="551"/>
      <c r="AY379" s="417"/>
      <c r="AZ379" s="486" t="e">
        <f>AZ378+AZ363+AZ356</f>
        <v>#REF!</v>
      </c>
      <c r="BA379" s="235"/>
      <c r="BB379" s="417"/>
      <c r="BC379" s="417" t="s">
        <v>830</v>
      </c>
      <c r="BD379" s="417"/>
      <c r="BE379" s="551"/>
      <c r="BF379" s="486" t="e">
        <f>BF378+BF363+BF356</f>
        <v>#REF!</v>
      </c>
      <c r="BH379" s="551"/>
      <c r="BI379" s="417" t="s">
        <v>830</v>
      </c>
      <c r="BJ379" s="551"/>
      <c r="BK379" s="551"/>
      <c r="BL379" s="486" t="e">
        <f>BL378+BL363+BL356</f>
        <v>#REF!</v>
      </c>
      <c r="BN379" s="551"/>
      <c r="BO379" s="417" t="s">
        <v>830</v>
      </c>
      <c r="BP379" s="551"/>
      <c r="BQ379" s="551"/>
      <c r="BR379" s="486" t="e">
        <f>BR378+BR363+BR356</f>
        <v>#REF!</v>
      </c>
      <c r="BT379" s="551"/>
      <c r="BU379" s="417" t="s">
        <v>830</v>
      </c>
      <c r="BV379" s="551"/>
      <c r="BW379" s="551"/>
      <c r="BX379" s="486" t="e">
        <f>BX378+BX363+BX356</f>
        <v>#REF!</v>
      </c>
      <c r="CA379" s="417" t="s">
        <v>830</v>
      </c>
      <c r="CB379" s="551"/>
      <c r="CC379" s="551"/>
      <c r="CD379" s="486" t="e">
        <f>CD378+CD363+CD356</f>
        <v>#REF!</v>
      </c>
      <c r="CF379" s="551"/>
      <c r="CG379" s="417" t="s">
        <v>830</v>
      </c>
      <c r="CH379" s="551"/>
      <c r="CI379" s="551"/>
      <c r="CJ379" s="486" t="e">
        <f>CJ378+CJ363+CJ356</f>
        <v>#REF!</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f>IF(P383=0,0,P388+P389+P390)</f>
        <v>0</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v>300</v>
      </c>
      <c r="E383" s="417"/>
      <c r="F383" s="433"/>
      <c r="G383" s="417"/>
      <c r="H383" s="433"/>
      <c r="I383" s="417" t="s">
        <v>409</v>
      </c>
      <c r="J383" s="449">
        <v>300</v>
      </c>
      <c r="K383" s="417"/>
      <c r="L383" s="433"/>
      <c r="M383" s="417"/>
      <c r="N383" s="433"/>
      <c r="O383" s="417" t="s">
        <v>409</v>
      </c>
      <c r="P383" s="449"/>
      <c r="Q383" s="417"/>
      <c r="R383" s="433"/>
      <c r="S383" s="417"/>
      <c r="T383" s="433"/>
      <c r="U383" s="417" t="s">
        <v>409</v>
      </c>
      <c r="V383" s="449"/>
      <c r="W383" s="417"/>
      <c r="X383" s="433"/>
      <c r="Y383" s="417"/>
      <c r="Z383" s="433"/>
      <c r="AA383" s="417" t="s">
        <v>409</v>
      </c>
      <c r="AB383" s="449"/>
      <c r="AC383" s="417"/>
      <c r="AD383" s="433"/>
      <c r="AE383" s="417"/>
      <c r="AF383" s="433"/>
      <c r="AG383" s="417" t="s">
        <v>409</v>
      </c>
      <c r="AH383" s="449"/>
      <c r="AI383" s="417"/>
      <c r="AJ383" s="433"/>
      <c r="AK383" s="417"/>
      <c r="AL383" s="433"/>
      <c r="AM383" s="417" t="s">
        <v>409</v>
      </c>
      <c r="AN383" s="449"/>
      <c r="AO383" s="417"/>
      <c r="AP383" s="433"/>
      <c r="AQ383" s="417"/>
      <c r="AR383" s="433"/>
      <c r="AS383" s="417" t="s">
        <v>409</v>
      </c>
      <c r="AT383" s="449"/>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106666.66666666667</v>
      </c>
      <c r="B384" s="559">
        <v>40</v>
      </c>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ref="V384:V385" si="2483">P384</f>
        <v>67500</v>
      </c>
      <c r="W384" s="417"/>
      <c r="X384" s="433"/>
      <c r="Y384" s="417"/>
      <c r="Z384" s="433"/>
      <c r="AA384" s="417"/>
      <c r="AB384" s="451">
        <f>AE389</f>
        <v>67500</v>
      </c>
      <c r="AC384" s="417"/>
      <c r="AD384" s="433"/>
      <c r="AE384" s="417"/>
      <c r="AF384" s="433"/>
      <c r="AG384" s="417"/>
      <c r="AH384" s="451">
        <f>AK389</f>
        <v>1080000</v>
      </c>
      <c r="AI384" s="417"/>
      <c r="AJ384" s="433"/>
      <c r="AK384" s="417"/>
      <c r="AL384" s="433"/>
      <c r="AM384" s="417"/>
      <c r="AN384" s="451">
        <f>AQ389</f>
        <v>1080000</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G373</f>
        <v>197989.89873223333</v>
      </c>
      <c r="E385" s="417"/>
      <c r="F385" s="433"/>
      <c r="G385" s="417"/>
      <c r="H385" s="433"/>
      <c r="I385" s="417"/>
      <c r="J385" s="451">
        <f>D385</f>
        <v>197989.89873223333</v>
      </c>
      <c r="K385" s="417"/>
      <c r="L385" s="433"/>
      <c r="M385" s="417"/>
      <c r="N385" s="433"/>
      <c r="O385" s="417"/>
      <c r="P385" s="451">
        <f>J385</f>
        <v>197989.89873223333</v>
      </c>
      <c r="Q385" s="417"/>
      <c r="R385" s="433"/>
      <c r="S385" s="417"/>
      <c r="T385" s="433"/>
      <c r="U385" s="417"/>
      <c r="V385" s="451">
        <f t="shared" si="2483"/>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D383*G391/100</f>
        <v>648</v>
      </c>
      <c r="E386" s="417"/>
      <c r="F386" s="433"/>
      <c r="G386" s="417"/>
      <c r="H386" s="433"/>
      <c r="I386" s="417"/>
      <c r="J386" s="451">
        <f>J383*M391/100</f>
        <v>648</v>
      </c>
      <c r="K386" s="417"/>
      <c r="L386" s="433"/>
      <c r="M386" s="417"/>
      <c r="N386" s="433"/>
      <c r="O386" s="417"/>
      <c r="P386" s="451">
        <f>P383*S391/100</f>
        <v>0</v>
      </c>
      <c r="Q386" s="417"/>
      <c r="R386" s="433"/>
      <c r="S386" s="417"/>
      <c r="T386" s="433"/>
      <c r="U386" s="417"/>
      <c r="V386" s="451">
        <f>V383*Y391/100</f>
        <v>0</v>
      </c>
      <c r="W386" s="417"/>
      <c r="X386" s="433"/>
      <c r="Y386" s="417"/>
      <c r="Z386" s="433"/>
      <c r="AA386" s="417"/>
      <c r="AB386" s="451">
        <f>AB383*AE391/100</f>
        <v>0</v>
      </c>
      <c r="AC386" s="417"/>
      <c r="AD386" s="433"/>
      <c r="AE386" s="417"/>
      <c r="AF386" s="433"/>
      <c r="AG386" s="417"/>
      <c r="AH386" s="451">
        <f>AH383*AK391/100</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20</v>
      </c>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30</v>
      </c>
      <c r="Z387" s="433"/>
      <c r="AA387" s="417" t="s">
        <v>834</v>
      </c>
      <c r="AB387" s="452"/>
      <c r="AC387" s="417"/>
      <c r="AD387" s="433"/>
      <c r="AE387" s="561">
        <v>30</v>
      </c>
      <c r="AF387" s="433"/>
      <c r="AG387" s="417" t="s">
        <v>834</v>
      </c>
      <c r="AH387" s="452"/>
      <c r="AI387" s="417"/>
      <c r="AJ387" s="433"/>
      <c r="AK387" s="561">
        <v>60</v>
      </c>
      <c r="AL387" s="433"/>
      <c r="AM387" s="417" t="s">
        <v>834</v>
      </c>
      <c r="AN387" s="452"/>
      <c r="AO387" s="417"/>
      <c r="AP387" s="433"/>
      <c r="AQ387" s="561">
        <v>60</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t="s">
        <v>414</v>
      </c>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f>G393</f>
        <v>197989.89873223333</v>
      </c>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67500</v>
      </c>
      <c r="Z389" s="433"/>
      <c r="AA389" s="563" t="s">
        <v>836</v>
      </c>
      <c r="AB389" s="451"/>
      <c r="AC389" s="417"/>
      <c r="AD389" s="433"/>
      <c r="AE389" s="451">
        <f>AE387*AD390*AD390*AD390/12</f>
        <v>67500</v>
      </c>
      <c r="AF389" s="433"/>
      <c r="AG389" s="417" t="s">
        <v>836</v>
      </c>
      <c r="AH389" s="451"/>
      <c r="AI389" s="417"/>
      <c r="AJ389" s="433"/>
      <c r="AK389" s="451">
        <f>AK387*AJ390*AJ390*AJ390/12</f>
        <v>1080000</v>
      </c>
      <c r="AL389" s="433"/>
      <c r="AM389" s="417" t="s">
        <v>836</v>
      </c>
      <c r="AN389" s="451"/>
      <c r="AO389" s="417"/>
      <c r="AP389" s="433"/>
      <c r="AQ389" s="451">
        <f>AQ387*AP390*AP390*AP390/12</f>
        <v>1080000</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30</v>
      </c>
      <c r="G390" s="450" t="s">
        <v>591</v>
      </c>
      <c r="H390" s="433"/>
      <c r="I390" s="561" t="s">
        <v>837</v>
      </c>
      <c r="J390" s="452" t="e">
        <f>IF(J383=0,0,-1*(J377+J398)/J383)</f>
        <v>#REF!</v>
      </c>
      <c r="K390" s="417"/>
      <c r="L390" s="564">
        <v>30</v>
      </c>
      <c r="M390" s="450" t="s">
        <v>591</v>
      </c>
      <c r="N390" s="433"/>
      <c r="O390" s="561" t="s">
        <v>837</v>
      </c>
      <c r="P390" s="452">
        <f>IF(P383=0,0,-1*(P377+P398)/P383)</f>
        <v>0</v>
      </c>
      <c r="Q390" s="417">
        <v>20</v>
      </c>
      <c r="R390" s="564">
        <v>30</v>
      </c>
      <c r="S390" s="450" t="s">
        <v>591</v>
      </c>
      <c r="T390" s="433"/>
      <c r="U390" s="423" t="s">
        <v>837</v>
      </c>
      <c r="V390" s="452">
        <f>IF(V383=0,0,-1*(V377+V398)/V383)</f>
        <v>0</v>
      </c>
      <c r="W390" s="417"/>
      <c r="X390" s="564">
        <v>30</v>
      </c>
      <c r="Y390" s="450" t="s">
        <v>591</v>
      </c>
      <c r="Z390" s="433"/>
      <c r="AA390" s="561" t="s">
        <v>837</v>
      </c>
      <c r="AB390" s="452">
        <f>IF(AB383=0,0,-1*(AB377+AB398)/AB383)</f>
        <v>0</v>
      </c>
      <c r="AC390" s="417"/>
      <c r="AD390" s="564">
        <v>30</v>
      </c>
      <c r="AE390" s="450" t="s">
        <v>591</v>
      </c>
      <c r="AF390" s="433"/>
      <c r="AG390" s="423" t="s">
        <v>837</v>
      </c>
      <c r="AH390" s="452">
        <f>IF(AH383=0,0,-1*(AH377+AH398)/AH383)</f>
        <v>0</v>
      </c>
      <c r="AI390" s="417"/>
      <c r="AJ390" s="564">
        <v>60</v>
      </c>
      <c r="AK390" s="450" t="s">
        <v>591</v>
      </c>
      <c r="AL390" s="433"/>
      <c r="AM390" s="423" t="s">
        <v>837</v>
      </c>
      <c r="AN390" s="452">
        <f>IF(AN383=0,0,-1*(AN377+AN398)/AN383)</f>
        <v>0</v>
      </c>
      <c r="AO390" s="417"/>
      <c r="AP390" s="564">
        <v>60</v>
      </c>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216</v>
      </c>
      <c r="H391" s="433"/>
      <c r="I391" s="565" t="s">
        <v>838</v>
      </c>
      <c r="J391" s="451">
        <f>J387*J383/2</f>
        <v>0</v>
      </c>
      <c r="K391" s="417"/>
      <c r="L391" s="433"/>
      <c r="M391" s="575">
        <f>M387*L390*2400/10000</f>
        <v>216</v>
      </c>
      <c r="N391" s="433"/>
      <c r="O391" s="565" t="s">
        <v>838</v>
      </c>
      <c r="P391" s="451">
        <f>P387*P383/2</f>
        <v>0</v>
      </c>
      <c r="Q391" s="417"/>
      <c r="R391" s="433"/>
      <c r="S391" s="575">
        <f>S387*R390*2400/10000</f>
        <v>216</v>
      </c>
      <c r="T391" s="433"/>
      <c r="U391" s="500" t="s">
        <v>838</v>
      </c>
      <c r="V391" s="451">
        <f>V387*V383/2</f>
        <v>0</v>
      </c>
      <c r="W391" s="417"/>
      <c r="X391" s="433"/>
      <c r="Y391" s="575">
        <f>Y387*X390*2400/10000</f>
        <v>216</v>
      </c>
      <c r="Z391" s="433"/>
      <c r="AA391" s="565" t="s">
        <v>838</v>
      </c>
      <c r="AB391" s="451">
        <f>AB387*AB383/2</f>
        <v>0</v>
      </c>
      <c r="AC391" s="417"/>
      <c r="AD391" s="433"/>
      <c r="AE391" s="575">
        <f>AE387*AD390*2400/10000</f>
        <v>216</v>
      </c>
      <c r="AF391" s="433"/>
      <c r="AG391" s="500" t="s">
        <v>838</v>
      </c>
      <c r="AH391" s="451">
        <f>AH387*AH383/2</f>
        <v>0</v>
      </c>
      <c r="AI391" s="417"/>
      <c r="AJ391" s="433"/>
      <c r="AK391" s="575">
        <f>AK387*AJ390*2400/10000</f>
        <v>864</v>
      </c>
      <c r="AL391" s="433"/>
      <c r="AM391" s="500" t="s">
        <v>838</v>
      </c>
      <c r="AN391" s="451">
        <f>AN387*AN383/2</f>
        <v>0</v>
      </c>
      <c r="AO391" s="417"/>
      <c r="AP391" s="433"/>
      <c r="AQ391" s="575">
        <f>AQ387*AP390*2400/10000</f>
        <v>864</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G373</f>
        <v>197989.89873223333</v>
      </c>
      <c r="H393" s="433"/>
      <c r="I393" s="567" t="s">
        <v>840</v>
      </c>
      <c r="J393" s="452" t="e">
        <f>IF(J383=0,0,(J377+J398)/J383)</f>
        <v>#REF!</v>
      </c>
      <c r="K393" s="417"/>
      <c r="L393" s="546" t="s">
        <v>387</v>
      </c>
      <c r="M393" s="235">
        <f>M416</f>
        <v>0</v>
      </c>
      <c r="N393" s="433"/>
      <c r="O393" s="567" t="s">
        <v>840</v>
      </c>
      <c r="P393" s="452">
        <f>IF(P383=0,0,(P377+P398)/P383)</f>
        <v>0</v>
      </c>
      <c r="Q393" s="417"/>
      <c r="R393" s="546" t="s">
        <v>387</v>
      </c>
      <c r="S393" s="235">
        <f>S416</f>
        <v>0</v>
      </c>
      <c r="T393" s="433"/>
      <c r="U393" s="508" t="s">
        <v>840</v>
      </c>
      <c r="V393" s="452">
        <f>IF(V383=0,0,(V377+V398)/V383)</f>
        <v>0</v>
      </c>
      <c r="W393" s="417"/>
      <c r="X393" s="546" t="s">
        <v>387</v>
      </c>
      <c r="Y393" s="235">
        <f>Y416</f>
        <v>0</v>
      </c>
      <c r="Z393" s="433"/>
      <c r="AA393" s="567" t="s">
        <v>840</v>
      </c>
      <c r="AB393" s="452">
        <f>IF(AB383=0,0,(AB377+AB398)/AB383)</f>
        <v>0</v>
      </c>
      <c r="AC393" s="417"/>
      <c r="AD393" s="546" t="s">
        <v>387</v>
      </c>
      <c r="AE393" s="235">
        <f>AE416</f>
        <v>0</v>
      </c>
      <c r="AF393" s="433"/>
      <c r="AG393" s="508" t="s">
        <v>840</v>
      </c>
      <c r="AH393" s="452">
        <f>IF(AH383=0,0,(AH377+AH398)/AH383)</f>
        <v>0</v>
      </c>
      <c r="AI393" s="417"/>
      <c r="AJ393" s="546" t="s">
        <v>387</v>
      </c>
      <c r="AK393" s="235">
        <f>AE372</f>
        <v>106666.66666666667</v>
      </c>
      <c r="AL393" s="433"/>
      <c r="AM393" s="508" t="s">
        <v>840</v>
      </c>
      <c r="AN393" s="452">
        <f>IF(AN383=0,0,(AN377+AN398)/AN383)</f>
        <v>0</v>
      </c>
      <c r="AO393" s="417"/>
      <c r="AP393" s="546" t="s">
        <v>825</v>
      </c>
      <c r="AQ393" s="235">
        <f>AK393</f>
        <v>106666.66666666667</v>
      </c>
      <c r="AR393" s="433"/>
      <c r="AS393" s="508" t="s">
        <v>840</v>
      </c>
      <c r="AT393" s="452">
        <f>IF(AT383=0,0,(AT377+AT398)/AT383)</f>
        <v>0</v>
      </c>
      <c r="AU393" s="417"/>
      <c r="AV393" s="546" t="s">
        <v>825</v>
      </c>
      <c r="AW393" s="235">
        <f>AQ393</f>
        <v>106666.66666666667</v>
      </c>
      <c r="AX393" s="433"/>
      <c r="AY393" s="567" t="s">
        <v>840</v>
      </c>
      <c r="AZ393" s="452">
        <f>IF(AZ383=0,0,(AZ377+AZ398)/AZ383)</f>
        <v>0</v>
      </c>
      <c r="BA393" s="417"/>
      <c r="BB393" s="546" t="s">
        <v>387</v>
      </c>
      <c r="BC393" s="235">
        <f>AW393</f>
        <v>106666.66666666667</v>
      </c>
      <c r="BD393" s="433"/>
      <c r="BE393" s="508" t="s">
        <v>840</v>
      </c>
      <c r="BF393" s="452">
        <f>IF(BF383=0,0,(BF377+BF398)/BF383)</f>
        <v>0</v>
      </c>
      <c r="BG393" s="417"/>
      <c r="BH393" s="546" t="s">
        <v>825</v>
      </c>
      <c r="BI393" s="235">
        <f>BC393</f>
        <v>106666.66666666667</v>
      </c>
      <c r="BJ393" s="433"/>
      <c r="BK393" s="508" t="s">
        <v>840</v>
      </c>
      <c r="BL393" s="452">
        <f>IF(BL383=0,0,(BL377+BL398)/BL383)</f>
        <v>0</v>
      </c>
      <c r="BM393" s="417"/>
      <c r="BN393" s="546" t="s">
        <v>825</v>
      </c>
      <c r="BO393" s="235">
        <f>BI393</f>
        <v>106666.66666666667</v>
      </c>
      <c r="BP393" s="433"/>
      <c r="BQ393" s="508" t="s">
        <v>840</v>
      </c>
      <c r="BR393" s="452">
        <f>IF(BR383=0,0,(BR377+BR398)/BR383)</f>
        <v>0</v>
      </c>
      <c r="BS393" s="417"/>
      <c r="BT393" s="546" t="s">
        <v>825</v>
      </c>
      <c r="BU393" s="235">
        <f>BO393</f>
        <v>106666.66666666667</v>
      </c>
      <c r="BV393" s="433"/>
      <c r="BW393" s="508" t="s">
        <v>840</v>
      </c>
      <c r="BX393" s="452">
        <f>IF(BX383=0,0,(BX377+BX398)/BX383)</f>
        <v>0</v>
      </c>
      <c r="BY393" s="417"/>
      <c r="BZ393" s="546" t="s">
        <v>387</v>
      </c>
      <c r="CA393" s="235">
        <f>BU393</f>
        <v>106666.66666666667</v>
      </c>
      <c r="CB393" s="433"/>
      <c r="CC393" s="508" t="s">
        <v>840</v>
      </c>
      <c r="CD393" s="452">
        <f>IF(CD383=0,0,(CD377+CD398)/CD383)</f>
        <v>0</v>
      </c>
      <c r="CE393" s="417"/>
      <c r="CF393" s="546" t="s">
        <v>825</v>
      </c>
      <c r="CG393" s="235">
        <f>CA393</f>
        <v>106666.66666666667</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f>P391+P392+P393</f>
        <v>0</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941</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MAX(D376:CK376)</f>
        <v>#REF!</v>
      </c>
      <c r="B398" s="235" t="s">
        <v>942</v>
      </c>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A399" s="235" t="e">
        <f>ABS(MIN(D376:CK376))</f>
        <v>#REF!</v>
      </c>
      <c r="B399" s="235" t="s">
        <v>944</v>
      </c>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4" t="e">
        <f>D379+D386</f>
        <v>#REF!</v>
      </c>
      <c r="D400" s="595"/>
      <c r="E400" s="596"/>
      <c r="F400" s="417"/>
      <c r="G400" s="235"/>
      <c r="H400" s="235"/>
      <c r="I400" s="594" t="e">
        <f>J379+J386</f>
        <v>#REF!</v>
      </c>
      <c r="J400" s="595"/>
      <c r="K400" s="596"/>
      <c r="L400" s="417"/>
      <c r="M400" s="235"/>
      <c r="N400" s="235"/>
      <c r="O400" s="597"/>
      <c r="P400" s="595" t="e">
        <f>P379+P386</f>
        <v>#REF!</v>
      </c>
      <c r="Q400" s="596"/>
      <c r="R400" s="417"/>
      <c r="S400" s="235"/>
      <c r="T400" s="235"/>
      <c r="U400" s="597"/>
      <c r="V400" s="595" t="e">
        <f>V379+V386</f>
        <v>#REF!</v>
      </c>
      <c r="W400" s="596"/>
      <c r="X400" s="417"/>
      <c r="Y400" s="235"/>
      <c r="Z400" s="235"/>
      <c r="AA400" s="597"/>
      <c r="AB400" s="595" t="e">
        <f>AB379+AB386</f>
        <v>#REF!</v>
      </c>
      <c r="AC400" s="596"/>
      <c r="AD400" s="417"/>
      <c r="AE400" s="235"/>
      <c r="AF400" s="235"/>
      <c r="AG400" s="597"/>
      <c r="AH400" s="595" t="e">
        <f>AH379+AH386</f>
        <v>#REF!</v>
      </c>
      <c r="AI400" s="596"/>
      <c r="AJ400" s="417"/>
      <c r="AK400" s="235"/>
      <c r="AL400" s="235"/>
      <c r="AM400" s="597"/>
      <c r="AN400" s="595" t="e">
        <f>AN379+AN386</f>
        <v>#REF!</v>
      </c>
      <c r="AO400" s="596"/>
      <c r="AP400" s="417"/>
      <c r="AQ400" s="235"/>
      <c r="AR400" s="235"/>
      <c r="AS400" s="597"/>
      <c r="AT400" s="595" t="e">
        <f>AT379+AT386</f>
        <v>#REF!</v>
      </c>
      <c r="AU400" s="596"/>
      <c r="AV400" s="417"/>
      <c r="AW400" s="235"/>
      <c r="AX400" s="235"/>
      <c r="AY400" s="597"/>
      <c r="AZ400" s="595" t="e">
        <f>AZ379+AZ386</f>
        <v>#REF!</v>
      </c>
      <c r="BA400" s="596"/>
      <c r="BB400" s="417"/>
      <c r="BC400" s="235"/>
      <c r="BD400" s="235"/>
      <c r="BE400" s="597"/>
      <c r="BF400" s="595" t="e">
        <f>BF379+BF386</f>
        <v>#REF!</v>
      </c>
      <c r="BG400" s="596"/>
      <c r="BH400" s="417"/>
      <c r="BI400" s="235"/>
      <c r="BJ400" s="235"/>
      <c r="BK400" s="597"/>
      <c r="BL400" s="595" t="e">
        <f>BL379+BL386</f>
        <v>#REF!</v>
      </c>
      <c r="BM400" s="596"/>
      <c r="BN400" s="417"/>
      <c r="BO400" s="235"/>
      <c r="BP400" s="235"/>
      <c r="BQ400" s="597"/>
      <c r="BR400" s="595" t="e">
        <f>BR379+BR386</f>
        <v>#REF!</v>
      </c>
      <c r="BS400" s="596"/>
      <c r="BT400" s="417"/>
      <c r="BU400" s="235"/>
      <c r="BV400" s="235"/>
      <c r="BW400" s="597"/>
      <c r="BX400" s="595" t="e">
        <f>BX379+BX386</f>
        <v>#REF!</v>
      </c>
      <c r="BY400" s="596"/>
      <c r="BZ400" s="417"/>
      <c r="CA400" s="235"/>
      <c r="CB400" s="235"/>
      <c r="CC400" s="597"/>
      <c r="CD400" s="595" t="e">
        <f>CD379+CD386</f>
        <v>#REF!</v>
      </c>
      <c r="CE400" s="596"/>
      <c r="CF400" s="417"/>
      <c r="CG400" s="235"/>
      <c r="CH400" s="235"/>
      <c r="CI400" s="597"/>
      <c r="CJ400" s="595" t="e">
        <f>CJ379+CJ386</f>
        <v>#REF!</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9930227.9118572958</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c r="A439" s="235" t="s">
        <v>941</v>
      </c>
      <c r="F439" s="235" t="str">
        <f>IF(A439="losa","@",IF(A439="muro","@",""))</f>
        <v/>
      </c>
      <c r="G439" s="235" t="str">
        <f>IF(A439="losa",H449,IF(A439="muro",H449,""))</f>
        <v/>
      </c>
      <c r="H439" s="235" t="str">
        <f>IF(B439="losa",I449,IF(B439="muro",I449,""))</f>
        <v/>
      </c>
      <c r="N439" s="235" t="s">
        <v>941</v>
      </c>
      <c r="O439" s="235" t="s">
        <v>945</v>
      </c>
      <c r="P439" s="235" t="e">
        <f>U448</f>
        <v>#REF!</v>
      </c>
      <c r="Q439" s="235" t="str">
        <f>R449</f>
        <v xml:space="preserve">varillas #</v>
      </c>
      <c r="R439" s="235">
        <f>S449</f>
        <v>3</v>
      </c>
      <c r="S439" s="235" t="str">
        <f>IF(N439="losa","@",IF(N439="muro","@",""))</f>
        <v/>
      </c>
      <c r="T439" s="235" t="str">
        <f>IF(N439="losa",U449,IF(N439="muro",U449,""))</f>
        <v/>
      </c>
    </row>
    <row r="440">
      <c r="A440" s="294" t="s">
        <v>471</v>
      </c>
      <c r="B440" s="295"/>
      <c r="C440" s="295"/>
      <c r="D440" s="295"/>
      <c r="E440" s="295"/>
      <c r="F440" s="295"/>
      <c r="G440" s="295"/>
      <c r="H440" s="296"/>
      <c r="I440" s="2"/>
      <c r="J440" s="2"/>
      <c r="K440" s="2"/>
      <c r="L440" s="2"/>
      <c r="M440" s="252"/>
      <c r="N440" s="294" t="s">
        <v>471</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305">
        <v>250</v>
      </c>
      <c r="C441" s="94" t="s">
        <v>488</v>
      </c>
      <c r="D441" s="85">
        <f>B441*0.8*0.85</f>
        <v>170</v>
      </c>
      <c r="E441" s="2"/>
      <c r="F441" s="2"/>
      <c r="G441" s="94" t="s">
        <v>946</v>
      </c>
      <c r="H441" s="304" t="e">
        <f>B448/100</f>
        <v>#REF!</v>
      </c>
      <c r="I441" s="173" t="s">
        <v>529</v>
      </c>
      <c r="J441" s="85"/>
      <c r="K441" s="2"/>
      <c r="L441" s="2"/>
      <c r="M441" s="252"/>
      <c r="N441" s="302" t="s">
        <v>487</v>
      </c>
      <c r="O441" s="305">
        <v>200</v>
      </c>
      <c r="P441" s="94" t="s">
        <v>488</v>
      </c>
      <c r="Q441" s="85">
        <f>O441*0.8*0.85</f>
        <v>136</v>
      </c>
      <c r="R441" s="2"/>
      <c r="S441" s="2"/>
      <c r="T441" s="94" t="s">
        <v>946</v>
      </c>
      <c r="U441" s="304" t="e">
        <f>U376</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0.014285714285714287</v>
      </c>
      <c r="E442" s="2"/>
      <c r="F442" s="2"/>
      <c r="G442" s="2"/>
      <c r="H442" s="20" t="e">
        <f t="shared" ref="H442:H444" si="2484">AN455</f>
        <v>#REF!</v>
      </c>
      <c r="I442" s="313">
        <v>8</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2485">BA455</f>
        <v>#REF!</v>
      </c>
      <c r="V442" s="313">
        <v>3</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0.0024835056781724379</v>
      </c>
      <c r="E443" s="2"/>
      <c r="F443" s="2"/>
      <c r="G443" s="2"/>
      <c r="H443" s="20" t="e">
        <f t="shared" si="2484"/>
        <v>#REF!</v>
      </c>
      <c r="I443" s="2">
        <v>2</v>
      </c>
      <c r="J443" s="85" t="s">
        <v>547</v>
      </c>
      <c r="K443" s="85">
        <f>2.54*0.25</f>
        <v>0.63500000000000001</v>
      </c>
      <c r="L443" s="2">
        <f t="shared" ref="L443:L471" si="2486">3.1416*((K443/2)^2)</f>
        <v>0.31669291500000002</v>
      </c>
      <c r="M443" s="252"/>
      <c r="N443" s="302" t="s">
        <v>508</v>
      </c>
      <c r="O443" s="85">
        <v>0.80000000000000004</v>
      </c>
      <c r="P443" s="94" t="s">
        <v>509</v>
      </c>
      <c r="Q443" s="85">
        <f>0.8*(SQRT(Q441))/O442</f>
        <v>0.0022213150075601146</v>
      </c>
      <c r="R443" s="2"/>
      <c r="S443" s="2"/>
      <c r="T443" s="2"/>
      <c r="U443" s="20" t="e">
        <f t="shared" si="2485"/>
        <v>#REF!</v>
      </c>
      <c r="V443" s="2">
        <v>2</v>
      </c>
      <c r="W443" s="85" t="s">
        <v>547</v>
      </c>
      <c r="X443" s="85">
        <f>2.54*0.25</f>
        <v>0.63500000000000001</v>
      </c>
      <c r="Y443" s="2">
        <f t="shared" ref="Y443:Y471" si="2487">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2488">D444*(1-(0.5*D444))</f>
        <v>0.29065743944636679</v>
      </c>
      <c r="F444" s="2"/>
      <c r="G444" s="94" t="s">
        <v>518</v>
      </c>
      <c r="H444" s="20" t="e">
        <f t="shared" si="2484"/>
        <v>#REF!</v>
      </c>
      <c r="I444" s="2">
        <v>3</v>
      </c>
      <c r="J444" s="85" t="s">
        <v>559</v>
      </c>
      <c r="K444" s="85">
        <f>2.54*3/8</f>
        <v>0.95250000000000001</v>
      </c>
      <c r="L444" s="2">
        <f t="shared" si="2486"/>
        <v>0.71255905875000003</v>
      </c>
      <c r="M444" s="252"/>
      <c r="N444" s="302" t="s">
        <v>516</v>
      </c>
      <c r="O444" s="85">
        <v>2400</v>
      </c>
      <c r="P444" s="94" t="s">
        <v>517</v>
      </c>
      <c r="Q444" s="85">
        <f>Q442*O442/Q441</f>
        <v>0.35294117647058826</v>
      </c>
      <c r="R444" s="85">
        <f t="shared" ref="R444:R445" si="2489">Q444*(1-(0.5*Q444))</f>
        <v>0.29065743944636679</v>
      </c>
      <c r="S444" s="2"/>
      <c r="T444" s="94" t="s">
        <v>518</v>
      </c>
      <c r="U444" s="20" t="e">
        <f t="shared" si="2485"/>
        <v>#REF!</v>
      </c>
      <c r="V444" s="2">
        <v>3</v>
      </c>
      <c r="W444" s="85" t="s">
        <v>559</v>
      </c>
      <c r="X444" s="85">
        <f>2.54*3/8</f>
        <v>0.95250000000000001</v>
      </c>
      <c r="Y444" s="2">
        <f t="shared" si="2487"/>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0.061357199107789646</v>
      </c>
      <c r="E445" s="85">
        <f t="shared" si="2488"/>
        <v>0.059474846166613173</v>
      </c>
      <c r="F445" s="2"/>
      <c r="G445" s="94" t="s">
        <v>527</v>
      </c>
      <c r="H445" s="20" t="e">
        <f>H444*D441/B442</f>
        <v>#REF!</v>
      </c>
      <c r="I445" s="2">
        <v>4</v>
      </c>
      <c r="J445" s="85" t="s">
        <v>560</v>
      </c>
      <c r="K445" s="255">
        <f>K443*2</f>
        <v>1.27</v>
      </c>
      <c r="L445" s="2">
        <f t="shared" si="2486"/>
        <v>1.2667716600000001</v>
      </c>
      <c r="M445" s="252"/>
      <c r="N445" s="302"/>
      <c r="O445" s="85"/>
      <c r="P445" s="94" t="s">
        <v>526</v>
      </c>
      <c r="Q445" s="85">
        <f>Q443*O442/Q441</f>
        <v>0.068599434057003542</v>
      </c>
      <c r="R445" s="85">
        <f t="shared" si="2489"/>
        <v>0.066246492880532956</v>
      </c>
      <c r="S445" s="2"/>
      <c r="T445" s="94" t="s">
        <v>527</v>
      </c>
      <c r="U445" s="20" t="e">
        <f>U444*Q441/O442</f>
        <v>#REF!</v>
      </c>
      <c r="V445" s="2">
        <v>4</v>
      </c>
      <c r="W445" s="85" t="s">
        <v>560</v>
      </c>
      <c r="X445" s="255">
        <f>X443*2</f>
        <v>1.27</v>
      </c>
      <c r="Y445" s="2">
        <f t="shared" si="2487"/>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105</v>
      </c>
      <c r="C446" s="94" t="s">
        <v>533</v>
      </c>
      <c r="D446" s="2" t="e">
        <f>SQRT((B448/(B443*D441*B447*E444)))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2486"/>
        <v>1.9793307187499998</v>
      </c>
      <c r="M446" s="252"/>
      <c r="N446" s="311" t="s">
        <v>532</v>
      </c>
      <c r="O446" s="312">
        <v>40</v>
      </c>
      <c r="P446" s="94" t="s">
        <v>533</v>
      </c>
      <c r="Q446" s="2" t="e">
        <f>SQRT((O448/(O443*Q441*O447*R444)))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2487"/>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60</v>
      </c>
      <c r="C447" s="94" t="s">
        <v>545</v>
      </c>
      <c r="D447" s="2" t="e">
        <f>SQRT((B448)/(B443*D441*B447*E445))</f>
        <v>#REF!</v>
      </c>
      <c r="E447" s="2" t="e">
        <f>IF(D447&lt;B446,"pasa el peralte con ro min","no pasa el peralte")</f>
        <v>#REF!</v>
      </c>
      <c r="F447" s="2"/>
      <c r="G447" s="94" t="s">
        <v>546</v>
      </c>
      <c r="H447" s="187">
        <f>IF(I442=I443,L443,IF(I442=I444,L444,IF(I442=I445,L445,IF(I442=I446,L446,IF(I442=I447,L447,IF(I442=I448,L448,"escribe as"))))))</f>
        <v>5.0670866400000003</v>
      </c>
      <c r="I447" s="2">
        <v>6</v>
      </c>
      <c r="J447" s="85" t="s">
        <v>580</v>
      </c>
      <c r="K447" s="85">
        <f>2.54*0.75</f>
        <v>1.905</v>
      </c>
      <c r="L447" s="2">
        <f t="shared" si="2486"/>
        <v>2.8502362350000001</v>
      </c>
      <c r="M447" s="252"/>
      <c r="N447" s="311" t="s">
        <v>544</v>
      </c>
      <c r="O447" s="312">
        <v>15</v>
      </c>
      <c r="P447" s="94" t="s">
        <v>545</v>
      </c>
      <c r="Q447" s="2" t="e">
        <f>SQRT((O448)/(O443*Q441*O447*R445))</f>
        <v>#REF!</v>
      </c>
      <c r="R447" s="2" t="e">
        <f>IF(Q447&lt;O446,"pasa el peralte con ro min","no pasa el peralte")</f>
        <v>#REF!</v>
      </c>
      <c r="S447" s="2"/>
      <c r="T447" s="94" t="s">
        <v>546</v>
      </c>
      <c r="U447" s="187">
        <f>IF(V442=V443,Y443,IF(V442=V444,Y444,IF(V442=V445,Y445,IF(V442=V446,Y446,IF(V442=V447,Y447,IF(V442=V448,Y448,"escribe as"))))))</f>
        <v>0.71255905875000003</v>
      </c>
      <c r="V447" s="2">
        <v>6</v>
      </c>
      <c r="W447" s="85" t="s">
        <v>580</v>
      </c>
      <c r="X447" s="85">
        <f>2.54*0.75</f>
        <v>1.905</v>
      </c>
      <c r="Y447" s="2">
        <f t="shared" si="2487"/>
        <v>2.8502362350000001</v>
      </c>
      <c r="Z447" s="252"/>
      <c r="AA447" s="252"/>
      <c r="AB447" s="252"/>
      <c r="AC447" s="2" t="e">
        <f>B448/(B443*D441*B447*B446*B446)</f>
        <v>#REF!</v>
      </c>
      <c r="AD447" s="2" t="e">
        <f t="shared" ref="AD447:AD480" si="2490">AC447/(1-(0.5*AE447))</f>
        <v>#REF!</v>
      </c>
      <c r="AE447" s="2">
        <v>0.035999999999999997</v>
      </c>
      <c r="AF447" s="2" t="e">
        <f>AC457</f>
        <v>#REF!</v>
      </c>
      <c r="AG447" s="2" t="e">
        <f t="shared" ref="AG447:AG480" si="2491">AF447/(1-(0.5*AH447))</f>
        <v>#REF!</v>
      </c>
      <c r="AH447" s="2" t="e">
        <f>AD457</f>
        <v>#REF!</v>
      </c>
      <c r="AI447" s="2" t="e">
        <f>AF457</f>
        <v>#REF!</v>
      </c>
      <c r="AJ447" s="2" t="e">
        <f t="shared" ref="AJ447:AJ480" si="2492">AI447/(1-(0.5*AK447))</f>
        <v>#REF!</v>
      </c>
      <c r="AK447" s="2" t="e">
        <f>AG457</f>
        <v>#REF!</v>
      </c>
      <c r="AL447" s="2" t="e">
        <f>AI457</f>
        <v>#REF!</v>
      </c>
      <c r="AM447" s="2" t="e">
        <f t="shared" ref="AM447:AM480" si="2493">AL447/(1-(0.5*AN447))</f>
        <v>#REF!</v>
      </c>
      <c r="AN447" s="2" t="e">
        <f>AJ457</f>
        <v>#REF!</v>
      </c>
      <c r="AO447" s="2"/>
      <c r="AP447" s="2" t="e">
        <f>O448/(0.9*Q441*O447*O446*O446)</f>
        <v>#REF!</v>
      </c>
      <c r="AQ447" s="2" t="e">
        <f t="shared" ref="AQ447:AQ480" si="2494">AP447/(1-(0.5*AR447))</f>
        <v>#REF!</v>
      </c>
      <c r="AR447" s="2">
        <v>0.035999999999999997</v>
      </c>
      <c r="AS447" s="2" t="e">
        <f>AP457</f>
        <v>#REF!</v>
      </c>
      <c r="AT447" s="2" t="e">
        <f t="shared" ref="AT447:AT480" si="2495">AS447/(1-(0.5*AU447))</f>
        <v>#REF!</v>
      </c>
      <c r="AU447" s="2" t="e">
        <f>AQ457</f>
        <v>#REF!</v>
      </c>
      <c r="AV447" s="2" t="e">
        <f>AS457</f>
        <v>#REF!</v>
      </c>
      <c r="AW447" s="2" t="e">
        <f t="shared" ref="AW447:AW480" si="2496">AV447/(1-(0.5*AX447))</f>
        <v>#REF!</v>
      </c>
      <c r="AX447" s="2" t="e">
        <f>AT457</f>
        <v>#REF!</v>
      </c>
      <c r="AY447" s="2" t="e">
        <f>AV457</f>
        <v>#REF!</v>
      </c>
      <c r="AZ447" s="2" t="e">
        <f t="shared" ref="AZ447:AZ480" si="2497">AY447/(1-(0.5*BA447))</f>
        <v>#REF!</v>
      </c>
      <c r="BA447" s="2" t="e">
        <f>AW457</f>
        <v>#REF!</v>
      </c>
    </row>
    <row r="448" ht="16.199999999999999">
      <c r="A448" s="316" t="s">
        <v>947</v>
      </c>
      <c r="B448" s="317" t="e">
        <f>MAX(A398:A399)</f>
        <v>#REF!</v>
      </c>
      <c r="C448" s="318"/>
      <c r="D448" s="10"/>
      <c r="E448" s="10"/>
      <c r="F448" s="10"/>
      <c r="G448" s="318" t="s">
        <v>554</v>
      </c>
      <c r="H448" s="223" t="e">
        <f>ROUNDUP((H446/H447),0)</f>
        <v>#REF!</v>
      </c>
      <c r="I448" s="2">
        <v>8</v>
      </c>
      <c r="J448" s="85" t="s">
        <v>586</v>
      </c>
      <c r="K448" s="85">
        <v>2.54</v>
      </c>
      <c r="L448" s="2">
        <f t="shared" si="2486"/>
        <v>5.0670866400000003</v>
      </c>
      <c r="M448" s="252"/>
      <c r="N448" s="316" t="s">
        <v>947</v>
      </c>
      <c r="O448" s="317" t="e">
        <f>U441*100</f>
        <v>#REF!</v>
      </c>
      <c r="P448" s="318"/>
      <c r="Q448" s="10"/>
      <c r="R448" s="10"/>
      <c r="S448" s="10"/>
      <c r="T448" s="318" t="s">
        <v>554</v>
      </c>
      <c r="U448" s="223" t="e">
        <f>ROUNDUP((U446/U447),0)</f>
        <v>#REF!</v>
      </c>
      <c r="V448" s="2">
        <v>8</v>
      </c>
      <c r="W448" s="85" t="s">
        <v>586</v>
      </c>
      <c r="X448" s="85">
        <v>2.54</v>
      </c>
      <c r="Y448" s="2">
        <f t="shared" si="2487"/>
        <v>5.0670866400000003</v>
      </c>
      <c r="Z448" s="252"/>
      <c r="AA448" s="252"/>
      <c r="AB448" s="252"/>
      <c r="AC448" s="2" t="e">
        <f t="shared" ref="AC448:AC457" si="2498">AC447</f>
        <v>#REF!</v>
      </c>
      <c r="AD448" s="2" t="e">
        <f t="shared" si="2490"/>
        <v>#REF!</v>
      </c>
      <c r="AE448" s="2" t="e">
        <f t="shared" ref="AE448:AE480" si="2499">AD447</f>
        <v>#REF!</v>
      </c>
      <c r="AF448" s="2" t="e">
        <f t="shared" ref="AF448:AF457" si="2500">AF447</f>
        <v>#REF!</v>
      </c>
      <c r="AG448" s="2" t="e">
        <f t="shared" si="2491"/>
        <v>#REF!</v>
      </c>
      <c r="AH448" s="2" t="e">
        <f t="shared" ref="AH448:AH457" si="2501">AG447</f>
        <v>#REF!</v>
      </c>
      <c r="AI448" s="2" t="e">
        <f t="shared" ref="AI448:AI457" si="2502">AI447</f>
        <v>#REF!</v>
      </c>
      <c r="AJ448" s="2" t="e">
        <f t="shared" si="2492"/>
        <v>#REF!</v>
      </c>
      <c r="AK448" s="2" t="e">
        <f t="shared" ref="AK448:AK457" si="2503">AJ447</f>
        <v>#REF!</v>
      </c>
      <c r="AL448" s="2" t="e">
        <f t="shared" ref="AL448:AL457" si="2504">AL447</f>
        <v>#REF!</v>
      </c>
      <c r="AM448" s="2" t="e">
        <f t="shared" si="2493"/>
        <v>#REF!</v>
      </c>
      <c r="AN448" s="2" t="e">
        <f t="shared" ref="AN448:AN457" si="2505">AM447</f>
        <v>#REF!</v>
      </c>
      <c r="AO448" s="2"/>
      <c r="AP448" s="2" t="e">
        <f t="shared" ref="AP448:AP457" si="2506">AP447</f>
        <v>#REF!</v>
      </c>
      <c r="AQ448" s="2" t="e">
        <f t="shared" si="2494"/>
        <v>#REF!</v>
      </c>
      <c r="AR448" s="2" t="e">
        <f t="shared" ref="AR448:AR480" si="2507">AQ447</f>
        <v>#REF!</v>
      </c>
      <c r="AS448" s="2" t="e">
        <f t="shared" ref="AS448:AS457" si="2508">AS447</f>
        <v>#REF!</v>
      </c>
      <c r="AT448" s="2" t="e">
        <f t="shared" si="2495"/>
        <v>#REF!</v>
      </c>
      <c r="AU448" s="2" t="e">
        <f t="shared" ref="AU448:AU457" si="2509">AT447</f>
        <v>#REF!</v>
      </c>
      <c r="AV448" s="2" t="e">
        <f t="shared" ref="AV448:AV457" si="2510">AV447</f>
        <v>#REF!</v>
      </c>
      <c r="AW448" s="2" t="e">
        <f t="shared" si="2496"/>
        <v>#REF!</v>
      </c>
      <c r="AX448" s="2" t="e">
        <f t="shared" ref="AX448:AX457" si="2511">AW447</f>
        <v>#REF!</v>
      </c>
      <c r="AY448" s="2" t="e">
        <f t="shared" ref="AY448:AY457" si="2512">AY447</f>
        <v>#REF!</v>
      </c>
      <c r="AZ448" s="2" t="e">
        <f t="shared" si="2497"/>
        <v>#REF!</v>
      </c>
      <c r="BA448" s="2" t="e">
        <f t="shared" ref="BA448:BA457" si="2513">AZ447</f>
        <v>#REF!</v>
      </c>
    </row>
    <row r="449">
      <c r="A449" s="94"/>
      <c r="B449" s="85"/>
      <c r="C449" s="94"/>
      <c r="D449" s="85"/>
      <c r="E449" s="2"/>
      <c r="F449" s="2"/>
      <c r="G449" s="94"/>
      <c r="H449" s="2"/>
      <c r="I449" s="2"/>
      <c r="J449" s="2"/>
      <c r="K449" s="2"/>
      <c r="L449" s="2"/>
      <c r="M449" s="252"/>
      <c r="N449" s="94"/>
      <c r="O449" s="85"/>
      <c r="P449" s="94"/>
      <c r="Q449" s="85"/>
      <c r="R449" s="2" t="s">
        <v>948</v>
      </c>
      <c r="S449" s="2">
        <f>V442</f>
        <v>3</v>
      </c>
      <c r="T449" s="94" t="s">
        <v>334</v>
      </c>
      <c r="U449" s="2" t="e">
        <f>(O446-20)/U448</f>
        <v>#REF!</v>
      </c>
      <c r="V449" s="2"/>
      <c r="W449" s="2"/>
      <c r="X449" s="2"/>
      <c r="Y449" s="2"/>
      <c r="Z449" s="252"/>
      <c r="AA449" s="252"/>
      <c r="AB449" s="252"/>
      <c r="AC449" s="2" t="e">
        <f t="shared" si="2498"/>
        <v>#REF!</v>
      </c>
      <c r="AD449" s="2" t="e">
        <f t="shared" si="2490"/>
        <v>#REF!</v>
      </c>
      <c r="AE449" s="2" t="e">
        <f t="shared" si="2499"/>
        <v>#REF!</v>
      </c>
      <c r="AF449" s="2" t="e">
        <f t="shared" si="2500"/>
        <v>#REF!</v>
      </c>
      <c r="AG449" s="2" t="e">
        <f t="shared" si="2491"/>
        <v>#REF!</v>
      </c>
      <c r="AH449" s="2" t="e">
        <f t="shared" si="2501"/>
        <v>#REF!</v>
      </c>
      <c r="AI449" s="2" t="e">
        <f t="shared" si="2502"/>
        <v>#REF!</v>
      </c>
      <c r="AJ449" s="2" t="e">
        <f t="shared" si="2492"/>
        <v>#REF!</v>
      </c>
      <c r="AK449" s="2" t="e">
        <f t="shared" si="2503"/>
        <v>#REF!</v>
      </c>
      <c r="AL449" s="2" t="e">
        <f t="shared" si="2504"/>
        <v>#REF!</v>
      </c>
      <c r="AM449" s="2" t="e">
        <f t="shared" si="2493"/>
        <v>#REF!</v>
      </c>
      <c r="AN449" s="2" t="e">
        <f t="shared" si="2505"/>
        <v>#REF!</v>
      </c>
      <c r="AO449" s="2"/>
      <c r="AP449" s="2" t="e">
        <f t="shared" si="2506"/>
        <v>#REF!</v>
      </c>
      <c r="AQ449" s="2" t="e">
        <f t="shared" si="2494"/>
        <v>#REF!</v>
      </c>
      <c r="AR449" s="2" t="e">
        <f t="shared" si="2507"/>
        <v>#REF!</v>
      </c>
      <c r="AS449" s="2" t="e">
        <f t="shared" si="2508"/>
        <v>#REF!</v>
      </c>
      <c r="AT449" s="2" t="e">
        <f t="shared" si="2495"/>
        <v>#REF!</v>
      </c>
      <c r="AU449" s="2" t="e">
        <f t="shared" si="2509"/>
        <v>#REF!</v>
      </c>
      <c r="AV449" s="2" t="e">
        <f t="shared" si="2510"/>
        <v>#REF!</v>
      </c>
      <c r="AW449" s="2" t="e">
        <f t="shared" si="2496"/>
        <v>#REF!</v>
      </c>
      <c r="AX449" s="2" t="e">
        <f t="shared" si="2511"/>
        <v>#REF!</v>
      </c>
      <c r="AY449" s="2" t="e">
        <f t="shared" si="2512"/>
        <v>#REF!</v>
      </c>
      <c r="AZ449" s="2" t="e">
        <f t="shared" si="2497"/>
        <v>#REF!</v>
      </c>
      <c r="BA449" s="2" t="e">
        <f t="shared" si="2513"/>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2498"/>
        <v>#REF!</v>
      </c>
      <c r="AD450" s="2" t="e">
        <f t="shared" si="2490"/>
        <v>#REF!</v>
      </c>
      <c r="AE450" s="2" t="e">
        <f t="shared" si="2499"/>
        <v>#REF!</v>
      </c>
      <c r="AF450" s="2" t="e">
        <f t="shared" si="2500"/>
        <v>#REF!</v>
      </c>
      <c r="AG450" s="2" t="e">
        <f t="shared" si="2491"/>
        <v>#REF!</v>
      </c>
      <c r="AH450" s="2" t="e">
        <f t="shared" si="2501"/>
        <v>#REF!</v>
      </c>
      <c r="AI450" s="2" t="e">
        <f t="shared" si="2502"/>
        <v>#REF!</v>
      </c>
      <c r="AJ450" s="2" t="e">
        <f t="shared" si="2492"/>
        <v>#REF!</v>
      </c>
      <c r="AK450" s="2" t="e">
        <f t="shared" si="2503"/>
        <v>#REF!</v>
      </c>
      <c r="AL450" s="2" t="e">
        <f t="shared" si="2504"/>
        <v>#REF!</v>
      </c>
      <c r="AM450" s="2" t="e">
        <f t="shared" si="2493"/>
        <v>#REF!</v>
      </c>
      <c r="AN450" s="2" t="e">
        <f t="shared" si="2505"/>
        <v>#REF!</v>
      </c>
      <c r="AO450" s="2"/>
      <c r="AP450" s="2" t="e">
        <f t="shared" si="2506"/>
        <v>#REF!</v>
      </c>
      <c r="AQ450" s="2" t="e">
        <f t="shared" si="2494"/>
        <v>#REF!</v>
      </c>
      <c r="AR450" s="2" t="e">
        <f t="shared" si="2507"/>
        <v>#REF!</v>
      </c>
      <c r="AS450" s="2" t="e">
        <f t="shared" si="2508"/>
        <v>#REF!</v>
      </c>
      <c r="AT450" s="2" t="e">
        <f t="shared" si="2495"/>
        <v>#REF!</v>
      </c>
      <c r="AU450" s="2" t="e">
        <f t="shared" si="2509"/>
        <v>#REF!</v>
      </c>
      <c r="AV450" s="2" t="e">
        <f t="shared" si="2510"/>
        <v>#REF!</v>
      </c>
      <c r="AW450" s="2" t="e">
        <f t="shared" si="2496"/>
        <v>#REF!</v>
      </c>
      <c r="AX450" s="2" t="e">
        <f t="shared" si="2511"/>
        <v>#REF!</v>
      </c>
      <c r="AY450" s="2" t="e">
        <f t="shared" si="2512"/>
        <v>#REF!</v>
      </c>
      <c r="AZ450" s="2" t="e">
        <f t="shared" si="2497"/>
        <v>#REF!</v>
      </c>
      <c r="BA450" s="2" t="e">
        <f t="shared" si="2513"/>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2498"/>
        <v>#REF!</v>
      </c>
      <c r="AD451" s="2" t="e">
        <f t="shared" si="2490"/>
        <v>#REF!</v>
      </c>
      <c r="AE451" s="2" t="e">
        <f t="shared" si="2499"/>
        <v>#REF!</v>
      </c>
      <c r="AF451" s="2" t="e">
        <f t="shared" si="2500"/>
        <v>#REF!</v>
      </c>
      <c r="AG451" s="2" t="e">
        <f t="shared" si="2491"/>
        <v>#REF!</v>
      </c>
      <c r="AH451" s="2" t="e">
        <f t="shared" si="2501"/>
        <v>#REF!</v>
      </c>
      <c r="AI451" s="2" t="e">
        <f t="shared" si="2502"/>
        <v>#REF!</v>
      </c>
      <c r="AJ451" s="2" t="e">
        <f t="shared" si="2492"/>
        <v>#REF!</v>
      </c>
      <c r="AK451" s="2" t="e">
        <f t="shared" si="2503"/>
        <v>#REF!</v>
      </c>
      <c r="AL451" s="2" t="e">
        <f t="shared" si="2504"/>
        <v>#REF!</v>
      </c>
      <c r="AM451" s="2" t="e">
        <f t="shared" si="2493"/>
        <v>#REF!</v>
      </c>
      <c r="AN451" s="2" t="e">
        <f t="shared" si="2505"/>
        <v>#REF!</v>
      </c>
      <c r="AO451" s="2"/>
      <c r="AP451" s="2" t="e">
        <f t="shared" si="2506"/>
        <v>#REF!</v>
      </c>
      <c r="AQ451" s="2" t="e">
        <f t="shared" si="2494"/>
        <v>#REF!</v>
      </c>
      <c r="AR451" s="2" t="e">
        <f t="shared" si="2507"/>
        <v>#REF!</v>
      </c>
      <c r="AS451" s="2" t="e">
        <f t="shared" si="2508"/>
        <v>#REF!</v>
      </c>
      <c r="AT451" s="2" t="e">
        <f t="shared" si="2495"/>
        <v>#REF!</v>
      </c>
      <c r="AU451" s="2" t="e">
        <f t="shared" si="2509"/>
        <v>#REF!</v>
      </c>
      <c r="AV451" s="2" t="e">
        <f t="shared" si="2510"/>
        <v>#REF!</v>
      </c>
      <c r="AW451" s="2" t="e">
        <f t="shared" si="2496"/>
        <v>#REF!</v>
      </c>
      <c r="AX451" s="2" t="e">
        <f t="shared" si="2511"/>
        <v>#REF!</v>
      </c>
      <c r="AY451" s="2" t="e">
        <f t="shared" si="2512"/>
        <v>#REF!</v>
      </c>
      <c r="AZ451" s="2" t="e">
        <f t="shared" si="2497"/>
        <v>#REF!</v>
      </c>
      <c r="BA451" s="2" t="e">
        <f t="shared" si="2513"/>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2498"/>
        <v>#REF!</v>
      </c>
      <c r="AD452" s="2" t="e">
        <f t="shared" si="2490"/>
        <v>#REF!</v>
      </c>
      <c r="AE452" s="2" t="e">
        <f t="shared" si="2499"/>
        <v>#REF!</v>
      </c>
      <c r="AF452" s="2" t="e">
        <f t="shared" si="2500"/>
        <v>#REF!</v>
      </c>
      <c r="AG452" s="2" t="e">
        <f t="shared" si="2491"/>
        <v>#REF!</v>
      </c>
      <c r="AH452" s="2" t="e">
        <f t="shared" si="2501"/>
        <v>#REF!</v>
      </c>
      <c r="AI452" s="2" t="e">
        <f t="shared" si="2502"/>
        <v>#REF!</v>
      </c>
      <c r="AJ452" s="2" t="e">
        <f t="shared" si="2492"/>
        <v>#REF!</v>
      </c>
      <c r="AK452" s="2" t="e">
        <f t="shared" si="2503"/>
        <v>#REF!</v>
      </c>
      <c r="AL452" s="2" t="e">
        <f t="shared" si="2504"/>
        <v>#REF!</v>
      </c>
      <c r="AM452" s="2" t="e">
        <f t="shared" si="2493"/>
        <v>#REF!</v>
      </c>
      <c r="AN452" s="2" t="e">
        <f t="shared" si="2505"/>
        <v>#REF!</v>
      </c>
      <c r="AO452" s="2"/>
      <c r="AP452" s="2" t="e">
        <f t="shared" si="2506"/>
        <v>#REF!</v>
      </c>
      <c r="AQ452" s="2" t="e">
        <f t="shared" si="2494"/>
        <v>#REF!</v>
      </c>
      <c r="AR452" s="2" t="e">
        <f t="shared" si="2507"/>
        <v>#REF!</v>
      </c>
      <c r="AS452" s="2" t="e">
        <f t="shared" si="2508"/>
        <v>#REF!</v>
      </c>
      <c r="AT452" s="2" t="e">
        <f t="shared" si="2495"/>
        <v>#REF!</v>
      </c>
      <c r="AU452" s="2" t="e">
        <f t="shared" si="2509"/>
        <v>#REF!</v>
      </c>
      <c r="AV452" s="2" t="e">
        <f t="shared" si="2510"/>
        <v>#REF!</v>
      </c>
      <c r="AW452" s="2" t="e">
        <f t="shared" si="2496"/>
        <v>#REF!</v>
      </c>
      <c r="AX452" s="2" t="e">
        <f t="shared" si="2511"/>
        <v>#REF!</v>
      </c>
      <c r="AY452" s="2" t="e">
        <f t="shared" si="2512"/>
        <v>#REF!</v>
      </c>
      <c r="AZ452" s="2" t="e">
        <f t="shared" si="2497"/>
        <v>#REF!</v>
      </c>
      <c r="BA452" s="2" t="e">
        <f t="shared" si="2513"/>
        <v>#REF!</v>
      </c>
    </row>
    <row r="453">
      <c r="A453" s="302" t="s">
        <v>487</v>
      </c>
      <c r="B453" s="85">
        <v>200</v>
      </c>
      <c r="C453" s="94" t="s">
        <v>853</v>
      </c>
      <c r="D453" s="85">
        <f>0.45*B453</f>
        <v>90</v>
      </c>
      <c r="E453" s="94" t="s">
        <v>854</v>
      </c>
      <c r="F453" s="2">
        <v>0.002</v>
      </c>
      <c r="G453" s="94"/>
      <c r="H453" s="187"/>
      <c r="I453" s="2"/>
      <c r="J453" s="252"/>
      <c r="K453" s="252"/>
      <c r="L453" s="252"/>
      <c r="M453" s="252"/>
      <c r="N453" s="302" t="s">
        <v>487</v>
      </c>
      <c r="O453" s="85">
        <f t="shared" ref="O453:O459" si="2514">B453</f>
        <v>200</v>
      </c>
      <c r="P453" s="94" t="s">
        <v>853</v>
      </c>
      <c r="Q453" s="85">
        <f>0.45*O453</f>
        <v>90</v>
      </c>
      <c r="R453" s="94" t="s">
        <v>854</v>
      </c>
      <c r="S453" s="2">
        <v>0.002</v>
      </c>
      <c r="T453" s="94"/>
      <c r="U453" s="187"/>
      <c r="V453" s="2"/>
      <c r="W453" s="2"/>
      <c r="X453" s="2"/>
      <c r="Y453" s="2"/>
      <c r="Z453" s="252"/>
      <c r="AA453" s="252"/>
      <c r="AB453" s="252"/>
      <c r="AC453" s="2" t="e">
        <f t="shared" si="2498"/>
        <v>#REF!</v>
      </c>
      <c r="AD453" s="2" t="e">
        <f t="shared" si="2490"/>
        <v>#REF!</v>
      </c>
      <c r="AE453" s="2" t="e">
        <f t="shared" si="2499"/>
        <v>#REF!</v>
      </c>
      <c r="AF453" s="2" t="e">
        <f t="shared" si="2500"/>
        <v>#REF!</v>
      </c>
      <c r="AG453" s="2" t="e">
        <f t="shared" si="2491"/>
        <v>#REF!</v>
      </c>
      <c r="AH453" s="2" t="e">
        <f t="shared" si="2501"/>
        <v>#REF!</v>
      </c>
      <c r="AI453" s="2" t="e">
        <f t="shared" si="2502"/>
        <v>#REF!</v>
      </c>
      <c r="AJ453" s="2" t="e">
        <f t="shared" si="2492"/>
        <v>#REF!</v>
      </c>
      <c r="AK453" s="2" t="e">
        <f t="shared" si="2503"/>
        <v>#REF!</v>
      </c>
      <c r="AL453" s="2" t="e">
        <f t="shared" si="2504"/>
        <v>#REF!</v>
      </c>
      <c r="AM453" s="2" t="e">
        <f t="shared" si="2493"/>
        <v>#REF!</v>
      </c>
      <c r="AN453" s="2" t="e">
        <f t="shared" si="2505"/>
        <v>#REF!</v>
      </c>
      <c r="AO453" s="2"/>
      <c r="AP453" s="2" t="e">
        <f t="shared" si="2506"/>
        <v>#REF!</v>
      </c>
      <c r="AQ453" s="2" t="e">
        <f t="shared" si="2494"/>
        <v>#REF!</v>
      </c>
      <c r="AR453" s="2" t="e">
        <f t="shared" si="2507"/>
        <v>#REF!</v>
      </c>
      <c r="AS453" s="2" t="e">
        <f t="shared" si="2508"/>
        <v>#REF!</v>
      </c>
      <c r="AT453" s="2" t="e">
        <f t="shared" si="2495"/>
        <v>#REF!</v>
      </c>
      <c r="AU453" s="2" t="e">
        <f t="shared" si="2509"/>
        <v>#REF!</v>
      </c>
      <c r="AV453" s="2" t="e">
        <f t="shared" si="2510"/>
        <v>#REF!</v>
      </c>
      <c r="AW453" s="2" t="e">
        <f t="shared" si="2496"/>
        <v>#REF!</v>
      </c>
      <c r="AX453" s="2" t="e">
        <f t="shared" si="2511"/>
        <v>#REF!</v>
      </c>
      <c r="AY453" s="2" t="e">
        <f t="shared" si="2512"/>
        <v>#REF!</v>
      </c>
      <c r="AZ453" s="2" t="e">
        <f t="shared" si="2497"/>
        <v>#REF!</v>
      </c>
      <c r="BA453" s="2" t="e">
        <f t="shared" si="2513"/>
        <v>#REF!</v>
      </c>
    </row>
    <row r="454">
      <c r="A454" s="302" t="s">
        <v>502</v>
      </c>
      <c r="B454" s="85">
        <f>B442</f>
        <v>4200</v>
      </c>
      <c r="C454" s="94" t="s">
        <v>855</v>
      </c>
      <c r="D454" s="85">
        <f>B454*0.5</f>
        <v>2100</v>
      </c>
      <c r="E454" s="94" t="s">
        <v>856</v>
      </c>
      <c r="F454" s="85">
        <f>D453*D457/(2*D454)</f>
        <v>0.0068654646324549234</v>
      </c>
      <c r="G454" s="94"/>
      <c r="H454" s="187"/>
      <c r="I454" s="2"/>
      <c r="J454" s="252"/>
      <c r="K454" s="252"/>
      <c r="L454" s="252"/>
      <c r="M454" s="252"/>
      <c r="N454" s="302" t="s">
        <v>502</v>
      </c>
      <c r="O454" s="85">
        <f t="shared" si="2514"/>
        <v>4200</v>
      </c>
      <c r="P454" s="94" t="s">
        <v>855</v>
      </c>
      <c r="Q454" s="85">
        <f>O454*0.5</f>
        <v>2100</v>
      </c>
      <c r="R454" s="94" t="s">
        <v>856</v>
      </c>
      <c r="S454" s="85">
        <f>Q453*Q457/(2*Q454)</f>
        <v>0.0068654646324549234</v>
      </c>
      <c r="T454" s="94"/>
      <c r="U454" s="187"/>
      <c r="V454" s="2"/>
      <c r="W454" s="2"/>
      <c r="X454" s="2"/>
      <c r="Y454" s="2"/>
      <c r="Z454" s="252"/>
      <c r="AA454" s="252"/>
      <c r="AB454" s="252"/>
      <c r="AC454" s="2" t="e">
        <f t="shared" si="2498"/>
        <v>#REF!</v>
      </c>
      <c r="AD454" s="2" t="e">
        <f t="shared" si="2490"/>
        <v>#REF!</v>
      </c>
      <c r="AE454" s="2" t="e">
        <f t="shared" si="2499"/>
        <v>#REF!</v>
      </c>
      <c r="AF454" s="2" t="e">
        <f t="shared" si="2500"/>
        <v>#REF!</v>
      </c>
      <c r="AG454" s="2" t="e">
        <f t="shared" si="2491"/>
        <v>#REF!</v>
      </c>
      <c r="AH454" s="2" t="e">
        <f t="shared" si="2501"/>
        <v>#REF!</v>
      </c>
      <c r="AI454" s="2" t="e">
        <f t="shared" si="2502"/>
        <v>#REF!</v>
      </c>
      <c r="AJ454" s="2" t="e">
        <f t="shared" si="2492"/>
        <v>#REF!</v>
      </c>
      <c r="AK454" s="2" t="e">
        <f t="shared" si="2503"/>
        <v>#REF!</v>
      </c>
      <c r="AL454" s="2" t="e">
        <f t="shared" si="2504"/>
        <v>#REF!</v>
      </c>
      <c r="AM454" s="2" t="e">
        <f t="shared" si="2493"/>
        <v>#REF!</v>
      </c>
      <c r="AN454" s="2" t="e">
        <f t="shared" si="2505"/>
        <v>#REF!</v>
      </c>
      <c r="AO454" s="2"/>
      <c r="AP454" s="2" t="e">
        <f t="shared" si="2506"/>
        <v>#REF!</v>
      </c>
      <c r="AQ454" s="2" t="e">
        <f t="shared" si="2494"/>
        <v>#REF!</v>
      </c>
      <c r="AR454" s="2" t="e">
        <f t="shared" si="2507"/>
        <v>#REF!</v>
      </c>
      <c r="AS454" s="2" t="e">
        <f t="shared" si="2508"/>
        <v>#REF!</v>
      </c>
      <c r="AT454" s="2" t="e">
        <f t="shared" si="2495"/>
        <v>#REF!</v>
      </c>
      <c r="AU454" s="2" t="e">
        <f t="shared" si="2509"/>
        <v>#REF!</v>
      </c>
      <c r="AV454" s="2" t="e">
        <f t="shared" si="2510"/>
        <v>#REF!</v>
      </c>
      <c r="AW454" s="2" t="e">
        <f t="shared" si="2496"/>
        <v>#REF!</v>
      </c>
      <c r="AX454" s="2" t="e">
        <f t="shared" si="2511"/>
        <v>#REF!</v>
      </c>
      <c r="AY454" s="2" t="e">
        <f t="shared" si="2512"/>
        <v>#REF!</v>
      </c>
      <c r="AZ454" s="2" t="e">
        <f t="shared" si="2497"/>
        <v>#REF!</v>
      </c>
      <c r="BA454" s="2" t="e">
        <f t="shared" si="2513"/>
        <v>#REF!</v>
      </c>
    </row>
    <row r="455">
      <c r="A455" s="302" t="s">
        <v>857</v>
      </c>
      <c r="B455" s="85">
        <v>2000000</v>
      </c>
      <c r="C455" s="94" t="s">
        <v>858</v>
      </c>
      <c r="D455" s="305">
        <f>14000*SQRT(B453)</f>
        <v>197989.89873223333</v>
      </c>
      <c r="E455" s="85" t="s">
        <v>534</v>
      </c>
      <c r="F455" s="252">
        <f>IF(D460&lt;=F453,F453*B458*B459,IF(D460&lt;=F454,D459,"peralte no pasa"))</f>
        <v>2.985507246376812</v>
      </c>
      <c r="G455" s="94"/>
      <c r="H455" s="20"/>
      <c r="I455" s="2"/>
      <c r="J455" s="252"/>
      <c r="K455" s="252"/>
      <c r="L455" s="252"/>
      <c r="M455" s="252"/>
      <c r="N455" s="302" t="s">
        <v>857</v>
      </c>
      <c r="O455" s="85">
        <f t="shared" si="2514"/>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2498"/>
        <v>#REF!</v>
      </c>
      <c r="AD455" s="2" t="e">
        <f t="shared" si="2490"/>
        <v>#REF!</v>
      </c>
      <c r="AE455" s="2" t="e">
        <f t="shared" si="2499"/>
        <v>#REF!</v>
      </c>
      <c r="AF455" s="2" t="e">
        <f t="shared" si="2500"/>
        <v>#REF!</v>
      </c>
      <c r="AG455" s="2" t="e">
        <f t="shared" si="2491"/>
        <v>#REF!</v>
      </c>
      <c r="AH455" s="2" t="e">
        <f t="shared" si="2501"/>
        <v>#REF!</v>
      </c>
      <c r="AI455" s="2" t="e">
        <f t="shared" si="2502"/>
        <v>#REF!</v>
      </c>
      <c r="AJ455" s="2" t="e">
        <f t="shared" si="2492"/>
        <v>#REF!</v>
      </c>
      <c r="AK455" s="2" t="e">
        <f t="shared" si="2503"/>
        <v>#REF!</v>
      </c>
      <c r="AL455" s="2" t="e">
        <f t="shared" si="2504"/>
        <v>#REF!</v>
      </c>
      <c r="AM455" s="2" t="e">
        <f t="shared" si="2493"/>
        <v>#REF!</v>
      </c>
      <c r="AN455" s="2" t="e">
        <f t="shared" si="2505"/>
        <v>#REF!</v>
      </c>
      <c r="AO455" s="2"/>
      <c r="AP455" s="2" t="e">
        <f t="shared" si="2506"/>
        <v>#REF!</v>
      </c>
      <c r="AQ455" s="2" t="e">
        <f t="shared" si="2494"/>
        <v>#REF!</v>
      </c>
      <c r="AR455" s="2" t="e">
        <f t="shared" si="2507"/>
        <v>#REF!</v>
      </c>
      <c r="AS455" s="2" t="e">
        <f t="shared" si="2508"/>
        <v>#REF!</v>
      </c>
      <c r="AT455" s="2" t="e">
        <f t="shared" si="2495"/>
        <v>#REF!</v>
      </c>
      <c r="AU455" s="2" t="e">
        <f t="shared" si="2509"/>
        <v>#REF!</v>
      </c>
      <c r="AV455" s="2" t="e">
        <f t="shared" si="2510"/>
        <v>#REF!</v>
      </c>
      <c r="AW455" s="2" t="e">
        <f t="shared" si="2496"/>
        <v>#REF!</v>
      </c>
      <c r="AX455" s="2" t="e">
        <f t="shared" si="2511"/>
        <v>#REF!</v>
      </c>
      <c r="AY455" s="2" t="e">
        <f t="shared" si="2512"/>
        <v>#REF!</v>
      </c>
      <c r="AZ455" s="2" t="e">
        <f t="shared" si="2497"/>
        <v>#REF!</v>
      </c>
      <c r="BA455" s="2" t="e">
        <f t="shared" si="2513"/>
        <v>#REF!</v>
      </c>
    </row>
    <row r="456">
      <c r="A456" s="302" t="s">
        <v>516</v>
      </c>
      <c r="B456" s="85">
        <f>B444</f>
        <v>2400</v>
      </c>
      <c r="C456" s="94" t="s">
        <v>859</v>
      </c>
      <c r="D456" s="305">
        <f>ROUNDUP((B455/D455),0)</f>
        <v>11</v>
      </c>
      <c r="E456" s="85" t="s">
        <v>546</v>
      </c>
      <c r="F456" s="252">
        <f>H447</f>
        <v>5.0670866400000003</v>
      </c>
      <c r="G456" s="94"/>
      <c r="H456" s="20"/>
      <c r="I456" s="2"/>
      <c r="J456" s="252"/>
      <c r="K456" s="252"/>
      <c r="L456" s="252"/>
      <c r="M456" s="252"/>
      <c r="N456" s="302" t="s">
        <v>516</v>
      </c>
      <c r="O456" s="85">
        <f t="shared" si="2514"/>
        <v>2400</v>
      </c>
      <c r="P456" s="94" t="s">
        <v>859</v>
      </c>
      <c r="Q456" s="305">
        <f>ROUNDUP((O455/Q455),0)</f>
        <v>11</v>
      </c>
      <c r="R456" s="85" t="s">
        <v>546</v>
      </c>
      <c r="S456" s="252">
        <f>U447</f>
        <v>0.71255905875000003</v>
      </c>
      <c r="T456" s="94"/>
      <c r="U456" s="20"/>
      <c r="V456" s="2"/>
      <c r="W456" s="2"/>
      <c r="X456" s="2"/>
      <c r="Y456" s="2"/>
      <c r="Z456" s="252"/>
      <c r="AA456" s="252"/>
      <c r="AB456" s="252"/>
      <c r="AC456" s="2" t="e">
        <f t="shared" si="2498"/>
        <v>#REF!</v>
      </c>
      <c r="AD456" s="2" t="e">
        <f t="shared" si="2490"/>
        <v>#REF!</v>
      </c>
      <c r="AE456" s="2" t="e">
        <f t="shared" si="2499"/>
        <v>#REF!</v>
      </c>
      <c r="AF456" s="2" t="e">
        <f t="shared" si="2500"/>
        <v>#REF!</v>
      </c>
      <c r="AG456" s="2" t="e">
        <f t="shared" si="2491"/>
        <v>#REF!</v>
      </c>
      <c r="AH456" s="2" t="e">
        <f t="shared" si="2501"/>
        <v>#REF!</v>
      </c>
      <c r="AI456" s="2" t="e">
        <f t="shared" si="2502"/>
        <v>#REF!</v>
      </c>
      <c r="AJ456" s="2" t="e">
        <f t="shared" si="2492"/>
        <v>#REF!</v>
      </c>
      <c r="AK456" s="2" t="e">
        <f t="shared" si="2503"/>
        <v>#REF!</v>
      </c>
      <c r="AL456" s="2" t="e">
        <f t="shared" si="2504"/>
        <v>#REF!</v>
      </c>
      <c r="AM456" s="2" t="e">
        <f t="shared" si="2493"/>
        <v>#REF!</v>
      </c>
      <c r="AN456" s="2" t="e">
        <f t="shared" si="2505"/>
        <v>#REF!</v>
      </c>
      <c r="AO456" s="2"/>
      <c r="AP456" s="2" t="e">
        <f t="shared" si="2506"/>
        <v>#REF!</v>
      </c>
      <c r="AQ456" s="2" t="e">
        <f t="shared" si="2494"/>
        <v>#REF!</v>
      </c>
      <c r="AR456" s="2" t="e">
        <f t="shared" si="2507"/>
        <v>#REF!</v>
      </c>
      <c r="AS456" s="2" t="e">
        <f t="shared" si="2508"/>
        <v>#REF!</v>
      </c>
      <c r="AT456" s="2" t="e">
        <f t="shared" si="2495"/>
        <v>#REF!</v>
      </c>
      <c r="AU456" s="2" t="e">
        <f t="shared" si="2509"/>
        <v>#REF!</v>
      </c>
      <c r="AV456" s="2" t="e">
        <f t="shared" si="2510"/>
        <v>#REF!</v>
      </c>
      <c r="AW456" s="2" t="e">
        <f t="shared" si="2496"/>
        <v>#REF!</v>
      </c>
      <c r="AX456" s="2" t="e">
        <f t="shared" si="2511"/>
        <v>#REF!</v>
      </c>
      <c r="AY456" s="2" t="e">
        <f t="shared" si="2512"/>
        <v>#REF!</v>
      </c>
      <c r="AZ456" s="2" t="e">
        <f t="shared" si="2497"/>
        <v>#REF!</v>
      </c>
      <c r="BA456" s="2" t="e">
        <f t="shared" si="2513"/>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2498"/>
        <v>#REF!</v>
      </c>
      <c r="AD457" s="2" t="e">
        <f t="shared" si="2490"/>
        <v>#REF!</v>
      </c>
      <c r="AE457" s="2" t="e">
        <f t="shared" si="2499"/>
        <v>#REF!</v>
      </c>
      <c r="AF457" s="2" t="e">
        <f t="shared" si="2500"/>
        <v>#REF!</v>
      </c>
      <c r="AG457" s="2" t="e">
        <f t="shared" si="2491"/>
        <v>#REF!</v>
      </c>
      <c r="AH457" s="2" t="e">
        <f t="shared" si="2501"/>
        <v>#REF!</v>
      </c>
      <c r="AI457" s="2" t="e">
        <f t="shared" si="2502"/>
        <v>#REF!</v>
      </c>
      <c r="AJ457" s="2" t="e">
        <f t="shared" si="2492"/>
        <v>#REF!</v>
      </c>
      <c r="AK457" s="2" t="e">
        <f t="shared" si="2503"/>
        <v>#REF!</v>
      </c>
      <c r="AL457" s="2" t="e">
        <f t="shared" si="2504"/>
        <v>#REF!</v>
      </c>
      <c r="AM457" s="2" t="e">
        <f t="shared" si="2493"/>
        <v>#REF!</v>
      </c>
      <c r="AN457" s="2" t="e">
        <f t="shared" si="2505"/>
        <v>#REF!</v>
      </c>
      <c r="AO457" s="2"/>
      <c r="AP457" s="2" t="e">
        <f t="shared" si="2506"/>
        <v>#REF!</v>
      </c>
      <c r="AQ457" s="2" t="e">
        <f t="shared" si="2494"/>
        <v>#REF!</v>
      </c>
      <c r="AR457" s="2" t="e">
        <f t="shared" si="2507"/>
        <v>#REF!</v>
      </c>
      <c r="AS457" s="2" t="e">
        <f t="shared" si="2508"/>
        <v>#REF!</v>
      </c>
      <c r="AT457" s="2" t="e">
        <f t="shared" si="2495"/>
        <v>#REF!</v>
      </c>
      <c r="AU457" s="2" t="e">
        <f t="shared" si="2509"/>
        <v>#REF!</v>
      </c>
      <c r="AV457" s="2" t="e">
        <f t="shared" si="2510"/>
        <v>#REF!</v>
      </c>
      <c r="AW457" s="2" t="e">
        <f t="shared" si="2496"/>
        <v>#REF!</v>
      </c>
      <c r="AX457" s="2" t="e">
        <f t="shared" si="2511"/>
        <v>#REF!</v>
      </c>
      <c r="AY457" s="2" t="e">
        <f t="shared" si="2512"/>
        <v>#REF!</v>
      </c>
      <c r="AZ457" s="2" t="e">
        <f t="shared" si="2497"/>
        <v>#REF!</v>
      </c>
      <c r="BA457" s="2" t="e">
        <f t="shared" si="2513"/>
        <v>#REF!</v>
      </c>
    </row>
    <row r="458" ht="16.199999999999999">
      <c r="A458" s="302" t="s">
        <v>532</v>
      </c>
      <c r="B458" s="85">
        <v>10</v>
      </c>
      <c r="C458" s="94" t="s">
        <v>416</v>
      </c>
      <c r="D458" s="2">
        <f>1-(D457/3)</f>
        <v>0.89320388349514568</v>
      </c>
      <c r="E458" s="2"/>
      <c r="F458" s="2"/>
      <c r="G458" s="94"/>
      <c r="H458" s="20"/>
      <c r="I458" s="2"/>
      <c r="J458" s="252"/>
      <c r="K458" s="252"/>
      <c r="L458" s="252"/>
      <c r="M458" s="252"/>
      <c r="N458" s="302" t="s">
        <v>532</v>
      </c>
      <c r="O458" s="85">
        <f t="shared" si="2514"/>
        <v>10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100</v>
      </c>
      <c r="C459" s="94" t="s">
        <v>534</v>
      </c>
      <c r="D459" s="2">
        <f>B460/(D454*D458*B458)</f>
        <v>2.985507246376812</v>
      </c>
      <c r="E459" s="2"/>
      <c r="F459" s="2"/>
      <c r="G459" s="402" t="s">
        <v>554</v>
      </c>
      <c r="H459" s="403">
        <f>F455/F456</f>
        <v>0.58919601311115766</v>
      </c>
      <c r="I459" s="2"/>
      <c r="J459" s="252"/>
      <c r="K459" s="252"/>
      <c r="L459" s="252"/>
      <c r="M459" s="252"/>
      <c r="N459" s="302" t="s">
        <v>544</v>
      </c>
      <c r="O459" s="85">
        <f t="shared" si="2514"/>
        <v>100</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f>0.56*100000</f>
        <v>56000.000000000007</v>
      </c>
      <c r="C460" s="318" t="s">
        <v>861</v>
      </c>
      <c r="D460" s="25">
        <f>D459/(B458*B459)</f>
        <v>0.0029855072463768118</v>
      </c>
      <c r="E460" s="10" t="str">
        <f>IF(D460&lt;=F454,"pasa","no pasa")</f>
        <v>pasa</v>
      </c>
      <c r="F460" s="10"/>
      <c r="G460" s="404" t="s">
        <v>862</v>
      </c>
      <c r="H460" s="403">
        <f>ROUNDUP(H459,0)</f>
        <v>1</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ht="16.199999999999999">
      <c r="G462" s="235" t="str">
        <f>IF(A462="losa",H472,IF(A462="muro",H472,""))</f>
        <v/>
      </c>
      <c r="N462" s="235" t="s">
        <v>706</v>
      </c>
      <c r="O462" s="235" t="s">
        <v>949</v>
      </c>
      <c r="P462" s="235" t="e">
        <f>U471</f>
        <v>#REF!</v>
      </c>
      <c r="Q462" s="235" t="str">
        <f>R472</f>
        <v xml:space="preserve">varillas #</v>
      </c>
      <c r="R462" s="235">
        <f>S472</f>
        <v>5</v>
      </c>
      <c r="S462" s="235" t="str">
        <f>IF(N462="losa","@",IF(N462="muro","@",""))</f>
        <v/>
      </c>
      <c r="T462" s="235" t="str">
        <f>IF(N462="losa",U472,IF(N462="muro",U472,""))</f>
        <v/>
      </c>
    </row>
    <row r="463">
      <c r="A463" s="294" t="s">
        <v>471</v>
      </c>
      <c r="B463" s="295"/>
      <c r="C463" s="295"/>
      <c r="D463" s="295"/>
      <c r="E463" s="295"/>
      <c r="F463" s="295"/>
      <c r="G463" s="295"/>
      <c r="H463" s="296"/>
      <c r="I463" s="2"/>
      <c r="J463" s="2"/>
      <c r="K463" s="2"/>
      <c r="L463" s="2"/>
      <c r="M463" s="252"/>
      <c r="N463" s="294" t="s">
        <v>471</v>
      </c>
      <c r="O463" s="295"/>
      <c r="P463" s="295"/>
      <c r="Q463" s="295"/>
      <c r="R463" s="295"/>
      <c r="S463" s="295"/>
      <c r="T463" s="295"/>
      <c r="U463" s="296"/>
      <c r="V463" s="2"/>
      <c r="W463" s="2"/>
      <c r="X463" s="2"/>
      <c r="Y463" s="2"/>
      <c r="Z463" s="252"/>
      <c r="AA463" s="25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ht="16.199999999999999">
      <c r="A464" s="302" t="s">
        <v>487</v>
      </c>
      <c r="B464" s="305">
        <v>200</v>
      </c>
      <c r="C464" s="94" t="s">
        <v>488</v>
      </c>
      <c r="D464" s="85">
        <f>B464*0.8*0.85</f>
        <v>136</v>
      </c>
      <c r="E464" s="2"/>
      <c r="F464" s="2"/>
      <c r="G464" s="94" t="s">
        <v>946</v>
      </c>
      <c r="H464" s="304" t="e">
        <f>O376</f>
        <v>#REF!</v>
      </c>
      <c r="I464" s="173" t="s">
        <v>529</v>
      </c>
      <c r="J464" s="85"/>
      <c r="K464" s="2"/>
      <c r="L464" s="2"/>
      <c r="M464" s="252"/>
      <c r="N464" s="302" t="s">
        <v>487</v>
      </c>
      <c r="O464" s="305">
        <v>6.6100000000000003</v>
      </c>
      <c r="P464" s="94" t="s">
        <v>488</v>
      </c>
      <c r="Q464" s="85">
        <f>O464*0.8*0.85</f>
        <v>4.4947999999999997</v>
      </c>
      <c r="R464" s="2"/>
      <c r="S464" s="2"/>
      <c r="T464" s="94" t="s">
        <v>946</v>
      </c>
      <c r="U464" s="304" t="e">
        <f>ABS(AH377)</f>
        <v>#REF!</v>
      </c>
      <c r="V464" s="173" t="s">
        <v>529</v>
      </c>
      <c r="W464" s="85"/>
      <c r="X464" s="2"/>
      <c r="Y464" s="2"/>
      <c r="Z464" s="252"/>
      <c r="AA464" s="25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ht="16.199999999999999">
      <c r="A465" s="302" t="s">
        <v>502</v>
      </c>
      <c r="B465" s="85">
        <v>4200</v>
      </c>
      <c r="C465" s="94" t="s">
        <v>503</v>
      </c>
      <c r="D465" s="85">
        <f>0.75*(D464/B465)*(4800/(6000+B465))</f>
        <v>0.011428571428571429</v>
      </c>
      <c r="E465" s="2"/>
      <c r="F465" s="2"/>
      <c r="G465" s="2"/>
      <c r="H465" s="20" t="e">
        <f t="shared" ref="H465:H467" si="2515">AN478</f>
        <v>#REF!</v>
      </c>
      <c r="I465" s="313">
        <v>3</v>
      </c>
      <c r="J465" s="254" t="s">
        <v>536</v>
      </c>
      <c r="K465" s="255" t="s">
        <v>537</v>
      </c>
      <c r="L465" s="254" t="s">
        <v>851</v>
      </c>
      <c r="M465" s="252"/>
      <c r="N465" s="302" t="s">
        <v>502</v>
      </c>
      <c r="O465" s="85">
        <v>4200</v>
      </c>
      <c r="P465" s="94" t="s">
        <v>503</v>
      </c>
      <c r="Q465" s="85">
        <f>0.75*(Q464/O465)*(4800/(6000+O465))</f>
        <v>0.00037771428571428564</v>
      </c>
      <c r="R465" s="2"/>
      <c r="S465" s="2"/>
      <c r="T465" s="2"/>
      <c r="U465" s="20" t="e">
        <f t="shared" ref="U465:U467" si="2516">BA478</f>
        <v>#REF!</v>
      </c>
      <c r="V465" s="313">
        <v>5</v>
      </c>
      <c r="W465" s="254" t="s">
        <v>536</v>
      </c>
      <c r="X465" s="255" t="s">
        <v>537</v>
      </c>
      <c r="Y465" s="254" t="s">
        <v>851</v>
      </c>
      <c r="Z465" s="252"/>
      <c r="AA465" s="25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302" t="s">
        <v>508</v>
      </c>
      <c r="B466" s="85">
        <v>0.80000000000000004</v>
      </c>
      <c r="C466" s="94" t="s">
        <v>509</v>
      </c>
      <c r="D466" s="85">
        <f>0.8*(SQRT(D464))/B465</f>
        <v>0.0022213150075601146</v>
      </c>
      <c r="E466" s="2"/>
      <c r="F466" s="2"/>
      <c r="G466" s="2"/>
      <c r="H466" s="20" t="e">
        <f t="shared" si="2515"/>
        <v>#REF!</v>
      </c>
      <c r="I466" s="2">
        <v>2</v>
      </c>
      <c r="J466" s="85" t="s">
        <v>547</v>
      </c>
      <c r="K466" s="85">
        <f>2.54*0.25</f>
        <v>0.63500000000000001</v>
      </c>
      <c r="L466" s="2">
        <f t="shared" si="2486"/>
        <v>0.31669291500000002</v>
      </c>
      <c r="M466" s="252"/>
      <c r="N466" s="302" t="s">
        <v>508</v>
      </c>
      <c r="O466" s="85">
        <v>0.80000000000000004</v>
      </c>
      <c r="P466" s="94" t="s">
        <v>509</v>
      </c>
      <c r="Q466" s="85">
        <f>0.8*(SQRT(Q464))/O465</f>
        <v>0.00040382749286165464</v>
      </c>
      <c r="R466" s="2"/>
      <c r="S466" s="2"/>
      <c r="T466" s="2"/>
      <c r="U466" s="20" t="e">
        <f t="shared" si="2516"/>
        <v>#REF!</v>
      </c>
      <c r="V466" s="2">
        <v>2</v>
      </c>
      <c r="W466" s="85" t="s">
        <v>547</v>
      </c>
      <c r="X466" s="85">
        <f>2.54*0.25</f>
        <v>0.63500000000000001</v>
      </c>
      <c r="Y466" s="2">
        <f t="shared" si="2487"/>
        <v>0.31669291500000002</v>
      </c>
      <c r="Z466" s="252"/>
      <c r="AA466" s="25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302" t="s">
        <v>516</v>
      </c>
      <c r="B467" s="85">
        <v>2400</v>
      </c>
      <c r="C467" s="94" t="s">
        <v>517</v>
      </c>
      <c r="D467" s="85">
        <f>D465*B465/D464</f>
        <v>0.35294117647058826</v>
      </c>
      <c r="E467" s="85">
        <f t="shared" ref="E467:E468" si="2517">D467*(1-(0.5*D467))</f>
        <v>0.29065743944636679</v>
      </c>
      <c r="F467" s="2"/>
      <c r="G467" s="94" t="s">
        <v>518</v>
      </c>
      <c r="H467" s="20" t="e">
        <f t="shared" si="2515"/>
        <v>#REF!</v>
      </c>
      <c r="I467" s="2">
        <v>3</v>
      </c>
      <c r="J467" s="85" t="s">
        <v>559</v>
      </c>
      <c r="K467" s="85">
        <f>2.54*3/8</f>
        <v>0.95250000000000001</v>
      </c>
      <c r="L467" s="2">
        <f t="shared" si="2486"/>
        <v>0.71255905875000003</v>
      </c>
      <c r="M467" s="252"/>
      <c r="N467" s="302" t="s">
        <v>516</v>
      </c>
      <c r="O467" s="85">
        <v>2400</v>
      </c>
      <c r="P467" s="94" t="s">
        <v>517</v>
      </c>
      <c r="Q467" s="85">
        <f>Q465*O465/Q464</f>
        <v>0.35294117647058815</v>
      </c>
      <c r="R467" s="85">
        <f t="shared" ref="R467:R468" si="2518">Q467*(1-(0.5*Q467))</f>
        <v>0.29065743944636674</v>
      </c>
      <c r="S467" s="2"/>
      <c r="T467" s="94" t="s">
        <v>518</v>
      </c>
      <c r="U467" s="20" t="e">
        <f t="shared" si="2516"/>
        <v>#REF!</v>
      </c>
      <c r="V467" s="2">
        <v>3</v>
      </c>
      <c r="W467" s="85" t="s">
        <v>559</v>
      </c>
      <c r="X467" s="85">
        <f>2.54*3/8</f>
        <v>0.95250000000000001</v>
      </c>
      <c r="Y467" s="2">
        <f t="shared" si="2487"/>
        <v>0.71255905875000003</v>
      </c>
      <c r="Z467" s="252"/>
      <c r="AA467" s="25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302"/>
      <c r="B468" s="85"/>
      <c r="C468" s="94" t="s">
        <v>526</v>
      </c>
      <c r="D468" s="85">
        <f>D466*B465/D464</f>
        <v>0.068599434057003542</v>
      </c>
      <c r="E468" s="85">
        <f t="shared" si="2517"/>
        <v>0.066246492880532956</v>
      </c>
      <c r="F468" s="2"/>
      <c r="G468" s="94" t="s">
        <v>527</v>
      </c>
      <c r="H468" s="20" t="e">
        <f>H467*D464/B465</f>
        <v>#REF!</v>
      </c>
      <c r="I468" s="2">
        <v>4</v>
      </c>
      <c r="J468" s="85" t="s">
        <v>560</v>
      </c>
      <c r="K468" s="255">
        <f>K466*2</f>
        <v>1.27</v>
      </c>
      <c r="L468" s="2">
        <f t="shared" si="2486"/>
        <v>1.2667716600000001</v>
      </c>
      <c r="M468" s="252"/>
      <c r="N468" s="302"/>
      <c r="O468" s="85"/>
      <c r="P468" s="94" t="s">
        <v>526</v>
      </c>
      <c r="Q468" s="85">
        <f>Q466*O465/Q464</f>
        <v>0.37734169930118128</v>
      </c>
      <c r="R468" s="85">
        <f t="shared" si="2518"/>
        <v>0.30614832028542971</v>
      </c>
      <c r="S468" s="2"/>
      <c r="T468" s="94" t="s">
        <v>527</v>
      </c>
      <c r="U468" s="20" t="e">
        <f>U467*Q464/O465</f>
        <v>#REF!</v>
      </c>
      <c r="V468" s="2">
        <v>4</v>
      </c>
      <c r="W468" s="85" t="s">
        <v>560</v>
      </c>
      <c r="X468" s="255">
        <f>X466*2</f>
        <v>1.27</v>
      </c>
      <c r="Y468" s="2">
        <f t="shared" si="2487"/>
        <v>1.2667716600000001</v>
      </c>
      <c r="Z468" s="252"/>
      <c r="AA468" s="25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311" t="s">
        <v>532</v>
      </c>
      <c r="B469" s="312">
        <v>10</v>
      </c>
      <c r="C469" s="94" t="s">
        <v>533</v>
      </c>
      <c r="D469" s="2" t="e">
        <f>SQRT((B471)/(B466*D464*B470*E467))</f>
        <v>#REF!</v>
      </c>
      <c r="E469" s="2" t="e">
        <f>IF(D469&lt;B469,"pasa el peralte con ro max","no pasa el peralte")</f>
        <v>#REF!</v>
      </c>
      <c r="F469" s="2"/>
      <c r="G469" s="94" t="s">
        <v>534</v>
      </c>
      <c r="H469" s="20" t="e">
        <f>IF(H468&lt;D466,D466*B469*B470,IF(H468&gt;D465,"peralte no pasa",H468*B470*B469))</f>
        <v>#REF!</v>
      </c>
      <c r="I469" s="2">
        <v>5</v>
      </c>
      <c r="J469" s="85" t="s">
        <v>570</v>
      </c>
      <c r="K469" s="85">
        <f>2.54*5/8</f>
        <v>1.5874999999999999</v>
      </c>
      <c r="L469" s="2">
        <f t="shared" si="2486"/>
        <v>1.9793307187499998</v>
      </c>
      <c r="M469" s="252"/>
      <c r="N469" s="311" t="s">
        <v>532</v>
      </c>
      <c r="O469" s="312">
        <v>20</v>
      </c>
      <c r="P469" s="94" t="s">
        <v>533</v>
      </c>
      <c r="Q469" s="2" t="e">
        <f>SQRT((O471/(O466*Q464*O470*R467)))</f>
        <v>#REF!</v>
      </c>
      <c r="R469" s="2" t="e">
        <f>IF(Q469&lt;O469,"pasa el peralte con ro max","no pasa el peralte")</f>
        <v>#REF!</v>
      </c>
      <c r="S469" s="2"/>
      <c r="T469" s="94" t="s">
        <v>534</v>
      </c>
      <c r="U469" s="20" t="e">
        <f>IF(U468&lt;Q466,Q466*O469*O470,IF(U468&gt;Q465,"peralte no pasa",U468*O470*O469))</f>
        <v>#REF!</v>
      </c>
      <c r="V469" s="2">
        <v>5</v>
      </c>
      <c r="W469" s="85" t="s">
        <v>570</v>
      </c>
      <c r="X469" s="85">
        <f>2.54*5/8</f>
        <v>1.5874999999999999</v>
      </c>
      <c r="Y469" s="2">
        <f t="shared" si="2487"/>
        <v>1.9793307187499998</v>
      </c>
      <c r="Z469" s="252"/>
      <c r="AA469" s="25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311" t="s">
        <v>544</v>
      </c>
      <c r="B470" s="312">
        <v>100</v>
      </c>
      <c r="C470" s="94" t="s">
        <v>545</v>
      </c>
      <c r="D470" s="2" t="e">
        <f>SQRT((H464)/(B466*D464*B470*E468))</f>
        <v>#REF!</v>
      </c>
      <c r="E470" s="2" t="e">
        <f>IF(D470&lt;B469,"pasa el peralte con ro min","no pasa el peralte")</f>
        <v>#REF!</v>
      </c>
      <c r="F470" s="2"/>
      <c r="G470" s="94" t="s">
        <v>546</v>
      </c>
      <c r="H470" s="187">
        <f>IF(I465=I466,L466,IF(I465=I467,L467,IF(I465=I468,L468,IF(I465=I469,L469,IF(I465=I470,L470,IF(I465=I471,L471,"escribe as"))))))</f>
        <v>0.71255905875000003</v>
      </c>
      <c r="I470" s="2">
        <v>6</v>
      </c>
      <c r="J470" s="85" t="s">
        <v>580</v>
      </c>
      <c r="K470" s="85">
        <f>2.54*0.75</f>
        <v>1.905</v>
      </c>
      <c r="L470" s="2">
        <f t="shared" si="2486"/>
        <v>2.8502362350000001</v>
      </c>
      <c r="M470" s="252"/>
      <c r="N470" s="311" t="s">
        <v>544</v>
      </c>
      <c r="O470" s="312">
        <v>100</v>
      </c>
      <c r="P470" s="94" t="s">
        <v>545</v>
      </c>
      <c r="Q470" s="2" t="e">
        <f>SQRT((O471)/(O466*Q464*O470*R468))</f>
        <v>#REF!</v>
      </c>
      <c r="R470" s="2" t="e">
        <f>IF(Q470&lt;O469,"pasa el peralte con ro min","no pasa el peralte")</f>
        <v>#REF!</v>
      </c>
      <c r="S470" s="2"/>
      <c r="T470" s="94" t="s">
        <v>546</v>
      </c>
      <c r="U470" s="187">
        <f>IF(V465=V466,Y466,IF(V465=V467,Y467,IF(V465=V468,Y468,IF(V465=V469,Y469,IF(V465=V470,Y470,IF(V465=V471,Y471,"escribe as"))))))</f>
        <v>1.9793307187499998</v>
      </c>
      <c r="V470" s="2">
        <v>6</v>
      </c>
      <c r="W470" s="85" t="s">
        <v>580</v>
      </c>
      <c r="X470" s="85">
        <f>2.54*0.75</f>
        <v>1.905</v>
      </c>
      <c r="Y470" s="2">
        <f t="shared" si="2487"/>
        <v>2.8502362350000001</v>
      </c>
      <c r="Z470" s="252"/>
      <c r="AA470" s="252"/>
      <c r="AB470" s="252"/>
      <c r="AC470" s="2" t="e">
        <f>B471/(0.9*D464*B470*B469*B469)</f>
        <v>#REF!</v>
      </c>
      <c r="AD470" s="2" t="e">
        <f t="shared" si="2490"/>
        <v>#REF!</v>
      </c>
      <c r="AE470" s="2">
        <v>0.035999999999999997</v>
      </c>
      <c r="AF470" s="2" t="e">
        <f>AC480</f>
        <v>#REF!</v>
      </c>
      <c r="AG470" s="2" t="e">
        <f t="shared" si="2491"/>
        <v>#REF!</v>
      </c>
      <c r="AH470" s="2" t="e">
        <f>AD480</f>
        <v>#REF!</v>
      </c>
      <c r="AI470" s="2" t="e">
        <f>AF480</f>
        <v>#REF!</v>
      </c>
      <c r="AJ470" s="2" t="e">
        <f t="shared" si="2492"/>
        <v>#REF!</v>
      </c>
      <c r="AK470" s="2" t="e">
        <f>AG480</f>
        <v>#REF!</v>
      </c>
      <c r="AL470" s="2" t="e">
        <f>AI480</f>
        <v>#REF!</v>
      </c>
      <c r="AM470" s="2" t="e">
        <f t="shared" si="2493"/>
        <v>#REF!</v>
      </c>
      <c r="AN470" s="2" t="e">
        <f>AJ480</f>
        <v>#REF!</v>
      </c>
      <c r="AO470" s="2"/>
      <c r="AP470" s="2" t="e">
        <f>O471/(0.9*Q464*O470*O469*O469)</f>
        <v>#REF!</v>
      </c>
      <c r="AQ470" s="2" t="e">
        <f t="shared" si="2494"/>
        <v>#REF!</v>
      </c>
      <c r="AR470" s="2">
        <v>0.035999999999999997</v>
      </c>
      <c r="AS470" s="2" t="e">
        <f>AP480</f>
        <v>#REF!</v>
      </c>
      <c r="AT470" s="2" t="e">
        <f t="shared" si="2495"/>
        <v>#REF!</v>
      </c>
      <c r="AU470" s="2" t="e">
        <f>AQ480</f>
        <v>#REF!</v>
      </c>
      <c r="AV470" s="2" t="e">
        <f>AS480</f>
        <v>#REF!</v>
      </c>
      <c r="AW470" s="2" t="e">
        <f t="shared" si="2496"/>
        <v>#REF!</v>
      </c>
      <c r="AX470" s="2" t="e">
        <f>AT480</f>
        <v>#REF!</v>
      </c>
      <c r="AY470" s="2" t="e">
        <f>AV480</f>
        <v>#REF!</v>
      </c>
      <c r="AZ470" s="2" t="e">
        <f t="shared" si="2497"/>
        <v>#REF!</v>
      </c>
      <c r="BA470" s="2" t="e">
        <f>AW480</f>
        <v>#REF!</v>
      </c>
    </row>
    <row r="471" ht="16.199999999999999">
      <c r="A471" s="316" t="s">
        <v>947</v>
      </c>
      <c r="B471" s="317" t="e">
        <f>H464*100</f>
        <v>#REF!</v>
      </c>
      <c r="C471" s="318"/>
      <c r="D471" s="10"/>
      <c r="E471" s="10"/>
      <c r="F471" s="10"/>
      <c r="G471" s="318" t="s">
        <v>554</v>
      </c>
      <c r="H471" s="223" t="e">
        <f>ROUNDUP((H469/H470),0)</f>
        <v>#REF!</v>
      </c>
      <c r="I471" s="2">
        <v>8</v>
      </c>
      <c r="J471" s="85" t="s">
        <v>586</v>
      </c>
      <c r="K471" s="85">
        <v>2.54</v>
      </c>
      <c r="L471" s="2">
        <f t="shared" si="2486"/>
        <v>5.0670866400000003</v>
      </c>
      <c r="M471" s="252"/>
      <c r="N471" s="316" t="s">
        <v>947</v>
      </c>
      <c r="O471" s="317" t="e">
        <f>U464*100</f>
        <v>#REF!</v>
      </c>
      <c r="P471" s="318"/>
      <c r="Q471" s="10"/>
      <c r="R471" s="10"/>
      <c r="S471" s="10"/>
      <c r="T471" s="318" t="s">
        <v>554</v>
      </c>
      <c r="U471" s="223" t="e">
        <f>ROUNDUP((U469/U470),0)</f>
        <v>#REF!</v>
      </c>
      <c r="V471" s="2">
        <v>8</v>
      </c>
      <c r="W471" s="85" t="s">
        <v>586</v>
      </c>
      <c r="X471" s="85">
        <v>2.54</v>
      </c>
      <c r="Y471" s="2">
        <f t="shared" si="2487"/>
        <v>5.0670866400000003</v>
      </c>
      <c r="Z471" s="252"/>
      <c r="AA471" s="252"/>
      <c r="AB471" s="252"/>
      <c r="AC471" s="2" t="e">
        <f t="shared" ref="AC471:AC480" si="2519">AC470</f>
        <v>#REF!</v>
      </c>
      <c r="AD471" s="2" t="e">
        <f t="shared" si="2490"/>
        <v>#REF!</v>
      </c>
      <c r="AE471" s="2" t="e">
        <f t="shared" si="2499"/>
        <v>#REF!</v>
      </c>
      <c r="AF471" s="2" t="e">
        <f t="shared" ref="AF471:AF480" si="2520">AF470</f>
        <v>#REF!</v>
      </c>
      <c r="AG471" s="2" t="e">
        <f t="shared" si="2491"/>
        <v>#REF!</v>
      </c>
      <c r="AH471" s="2" t="e">
        <f t="shared" ref="AH471:AH480" si="2521">AG470</f>
        <v>#REF!</v>
      </c>
      <c r="AI471" s="2" t="e">
        <f t="shared" ref="AI471:AI480" si="2522">AI470</f>
        <v>#REF!</v>
      </c>
      <c r="AJ471" s="2" t="e">
        <f t="shared" si="2492"/>
        <v>#REF!</v>
      </c>
      <c r="AK471" s="2" t="e">
        <f t="shared" ref="AK471:AK480" si="2523">AJ470</f>
        <v>#REF!</v>
      </c>
      <c r="AL471" s="2" t="e">
        <f t="shared" ref="AL471:AL480" si="2524">AL470</f>
        <v>#REF!</v>
      </c>
      <c r="AM471" s="2" t="e">
        <f t="shared" si="2493"/>
        <v>#REF!</v>
      </c>
      <c r="AN471" s="2" t="e">
        <f t="shared" ref="AN471:AN480" si="2525">AM470</f>
        <v>#REF!</v>
      </c>
      <c r="AO471" s="2"/>
      <c r="AP471" s="2" t="e">
        <f t="shared" ref="AP471:AP480" si="2526">AP470</f>
        <v>#REF!</v>
      </c>
      <c r="AQ471" s="2" t="e">
        <f t="shared" si="2494"/>
        <v>#REF!</v>
      </c>
      <c r="AR471" s="2" t="e">
        <f t="shared" si="2507"/>
        <v>#REF!</v>
      </c>
      <c r="AS471" s="2" t="e">
        <f t="shared" ref="AS471:AS480" si="2527">AS470</f>
        <v>#REF!</v>
      </c>
      <c r="AT471" s="2" t="e">
        <f t="shared" si="2495"/>
        <v>#REF!</v>
      </c>
      <c r="AU471" s="2" t="e">
        <f t="shared" ref="AU471:AU480" si="2528">AT470</f>
        <v>#REF!</v>
      </c>
      <c r="AV471" s="2" t="e">
        <f t="shared" ref="AV471:AV480" si="2529">AV470</f>
        <v>#REF!</v>
      </c>
      <c r="AW471" s="2" t="e">
        <f t="shared" si="2496"/>
        <v>#REF!</v>
      </c>
      <c r="AX471" s="2" t="e">
        <f t="shared" ref="AX471:AX480" si="2530">AW470</f>
        <v>#REF!</v>
      </c>
      <c r="AY471" s="2" t="e">
        <f t="shared" ref="AY471:AY480" si="2531">AY470</f>
        <v>#REF!</v>
      </c>
      <c r="AZ471" s="2" t="e">
        <f t="shared" si="2497"/>
        <v>#REF!</v>
      </c>
      <c r="BA471" s="2" t="e">
        <f t="shared" ref="BA471:BA480" si="2532">AZ470</f>
        <v>#REF!</v>
      </c>
    </row>
    <row r="472">
      <c r="A472" s="94"/>
      <c r="B472" s="85"/>
      <c r="C472" s="94"/>
      <c r="D472" s="85"/>
      <c r="E472" s="2" t="s">
        <v>948</v>
      </c>
      <c r="F472" s="2">
        <f>I465</f>
        <v>3</v>
      </c>
      <c r="G472" s="94" t="s">
        <v>334</v>
      </c>
      <c r="H472" s="2" t="e">
        <f>(B470-20)/H471</f>
        <v>#REF!</v>
      </c>
      <c r="I472" s="2"/>
      <c r="J472" s="2"/>
      <c r="K472" s="2"/>
      <c r="L472" s="2"/>
      <c r="M472" s="252"/>
      <c r="N472" s="94"/>
      <c r="O472" s="85"/>
      <c r="P472" s="94"/>
      <c r="Q472" s="85"/>
      <c r="R472" s="2" t="s">
        <v>948</v>
      </c>
      <c r="S472" s="2">
        <f>V465</f>
        <v>5</v>
      </c>
      <c r="T472" s="94" t="s">
        <v>334</v>
      </c>
      <c r="U472" s="2" t="e">
        <f>(O470-20)/U471</f>
        <v>#REF!</v>
      </c>
      <c r="V472" s="2"/>
      <c r="W472" s="2"/>
      <c r="X472" s="2"/>
      <c r="Y472" s="2"/>
      <c r="Z472" s="252"/>
      <c r="AA472" s="252"/>
      <c r="AB472" s="252"/>
      <c r="AC472" s="2" t="e">
        <f t="shared" si="2519"/>
        <v>#REF!</v>
      </c>
      <c r="AD472" s="2" t="e">
        <f t="shared" si="2490"/>
        <v>#REF!</v>
      </c>
      <c r="AE472" s="2" t="e">
        <f t="shared" si="2499"/>
        <v>#REF!</v>
      </c>
      <c r="AF472" s="2" t="e">
        <f t="shared" si="2520"/>
        <v>#REF!</v>
      </c>
      <c r="AG472" s="2" t="e">
        <f t="shared" si="2491"/>
        <v>#REF!</v>
      </c>
      <c r="AH472" s="2" t="e">
        <f t="shared" si="2521"/>
        <v>#REF!</v>
      </c>
      <c r="AI472" s="2" t="e">
        <f t="shared" si="2522"/>
        <v>#REF!</v>
      </c>
      <c r="AJ472" s="2" t="e">
        <f t="shared" si="2492"/>
        <v>#REF!</v>
      </c>
      <c r="AK472" s="2" t="e">
        <f t="shared" si="2523"/>
        <v>#REF!</v>
      </c>
      <c r="AL472" s="2" t="e">
        <f t="shared" si="2524"/>
        <v>#REF!</v>
      </c>
      <c r="AM472" s="2" t="e">
        <f t="shared" si="2493"/>
        <v>#REF!</v>
      </c>
      <c r="AN472" s="2" t="e">
        <f t="shared" si="2525"/>
        <v>#REF!</v>
      </c>
      <c r="AO472" s="2"/>
      <c r="AP472" s="2" t="e">
        <f t="shared" si="2526"/>
        <v>#REF!</v>
      </c>
      <c r="AQ472" s="2" t="e">
        <f t="shared" si="2494"/>
        <v>#REF!</v>
      </c>
      <c r="AR472" s="2" t="e">
        <f t="shared" si="2507"/>
        <v>#REF!</v>
      </c>
      <c r="AS472" s="2" t="e">
        <f t="shared" si="2527"/>
        <v>#REF!</v>
      </c>
      <c r="AT472" s="2" t="e">
        <f t="shared" si="2495"/>
        <v>#REF!</v>
      </c>
      <c r="AU472" s="2" t="e">
        <f t="shared" si="2528"/>
        <v>#REF!</v>
      </c>
      <c r="AV472" s="2" t="e">
        <f t="shared" si="2529"/>
        <v>#REF!</v>
      </c>
      <c r="AW472" s="2" t="e">
        <f t="shared" si="2496"/>
        <v>#REF!</v>
      </c>
      <c r="AX472" s="2" t="e">
        <f t="shared" si="2530"/>
        <v>#REF!</v>
      </c>
      <c r="AY472" s="2" t="e">
        <f t="shared" si="2531"/>
        <v>#REF!</v>
      </c>
      <c r="AZ472" s="2" t="e">
        <f t="shared" si="2497"/>
        <v>#REF!</v>
      </c>
      <c r="BA472" s="2" t="e">
        <f t="shared" si="2532"/>
        <v>#REF!</v>
      </c>
    </row>
    <row r="473">
      <c r="A473" s="252"/>
      <c r="B473" s="252"/>
      <c r="C473" s="252"/>
      <c r="D473" s="252"/>
      <c r="E473" s="252"/>
      <c r="F473" s="252"/>
      <c r="G473" s="252"/>
      <c r="H473" s="252"/>
      <c r="I473" s="85"/>
      <c r="J473" s="85"/>
      <c r="K473" s="85"/>
      <c r="L473" s="2"/>
      <c r="M473" s="252"/>
      <c r="N473" s="252"/>
      <c r="O473" s="252"/>
      <c r="P473" s="252"/>
      <c r="Q473" s="252"/>
      <c r="R473" s="252"/>
      <c r="S473" s="252"/>
      <c r="T473" s="252"/>
      <c r="U473" s="252"/>
      <c r="V473" s="85"/>
      <c r="W473" s="85"/>
      <c r="X473" s="85"/>
      <c r="Y473" s="2"/>
      <c r="Z473" s="252"/>
      <c r="AA473" s="252"/>
      <c r="AB473" s="252"/>
      <c r="AC473" s="2" t="e">
        <f t="shared" si="2519"/>
        <v>#REF!</v>
      </c>
      <c r="AD473" s="2" t="e">
        <f t="shared" si="2490"/>
        <v>#REF!</v>
      </c>
      <c r="AE473" s="2" t="e">
        <f t="shared" si="2499"/>
        <v>#REF!</v>
      </c>
      <c r="AF473" s="2" t="e">
        <f t="shared" si="2520"/>
        <v>#REF!</v>
      </c>
      <c r="AG473" s="2" t="e">
        <f t="shared" si="2491"/>
        <v>#REF!</v>
      </c>
      <c r="AH473" s="2" t="e">
        <f t="shared" si="2521"/>
        <v>#REF!</v>
      </c>
      <c r="AI473" s="2" t="e">
        <f t="shared" si="2522"/>
        <v>#REF!</v>
      </c>
      <c r="AJ473" s="2" t="e">
        <f t="shared" si="2492"/>
        <v>#REF!</v>
      </c>
      <c r="AK473" s="2" t="e">
        <f t="shared" si="2523"/>
        <v>#REF!</v>
      </c>
      <c r="AL473" s="2" t="e">
        <f t="shared" si="2524"/>
        <v>#REF!</v>
      </c>
      <c r="AM473" s="2" t="e">
        <f t="shared" si="2493"/>
        <v>#REF!</v>
      </c>
      <c r="AN473" s="2" t="e">
        <f t="shared" si="2525"/>
        <v>#REF!</v>
      </c>
      <c r="AO473" s="2"/>
      <c r="AP473" s="2" t="e">
        <f t="shared" si="2526"/>
        <v>#REF!</v>
      </c>
      <c r="AQ473" s="2" t="e">
        <f t="shared" si="2494"/>
        <v>#REF!</v>
      </c>
      <c r="AR473" s="2" t="e">
        <f t="shared" si="2507"/>
        <v>#REF!</v>
      </c>
      <c r="AS473" s="2" t="e">
        <f t="shared" si="2527"/>
        <v>#REF!</v>
      </c>
      <c r="AT473" s="2" t="e">
        <f t="shared" si="2495"/>
        <v>#REF!</v>
      </c>
      <c r="AU473" s="2" t="e">
        <f t="shared" si="2528"/>
        <v>#REF!</v>
      </c>
      <c r="AV473" s="2" t="e">
        <f t="shared" si="2529"/>
        <v>#REF!</v>
      </c>
      <c r="AW473" s="2" t="e">
        <f t="shared" si="2496"/>
        <v>#REF!</v>
      </c>
      <c r="AX473" s="2" t="e">
        <f t="shared" si="2530"/>
        <v>#REF!</v>
      </c>
      <c r="AY473" s="2" t="e">
        <f t="shared" si="2531"/>
        <v>#REF!</v>
      </c>
      <c r="AZ473" s="2" t="e">
        <f t="shared" si="2497"/>
        <v>#REF!</v>
      </c>
      <c r="BA473" s="2" t="e">
        <f t="shared" si="2532"/>
        <v>#REF!</v>
      </c>
    </row>
    <row r="474" ht="16.199999999999999">
      <c r="A474" s="252"/>
      <c r="B474" s="252"/>
      <c r="C474" s="252"/>
      <c r="D474" s="252"/>
      <c r="E474" s="252"/>
      <c r="F474" s="252"/>
      <c r="G474" s="252"/>
      <c r="H474" s="252"/>
      <c r="I474" s="2"/>
      <c r="J474" s="2"/>
      <c r="K474" s="2"/>
      <c r="L474" s="2"/>
      <c r="M474" s="2"/>
      <c r="N474" s="2"/>
      <c r="O474" s="2"/>
      <c r="P474" s="2"/>
      <c r="Q474" s="85"/>
      <c r="R474" s="85"/>
      <c r="S474" s="2"/>
      <c r="T474" s="2"/>
      <c r="U474" s="2"/>
      <c r="V474" s="2"/>
      <c r="W474" s="2"/>
      <c r="X474" s="2"/>
      <c r="Y474" s="2"/>
      <c r="Z474" s="252"/>
      <c r="AA474" s="252"/>
      <c r="AB474" s="252"/>
      <c r="AC474" s="2" t="e">
        <f t="shared" si="2519"/>
        <v>#REF!</v>
      </c>
      <c r="AD474" s="2" t="e">
        <f t="shared" si="2490"/>
        <v>#REF!</v>
      </c>
      <c r="AE474" s="2" t="e">
        <f t="shared" si="2499"/>
        <v>#REF!</v>
      </c>
      <c r="AF474" s="2" t="e">
        <f t="shared" si="2520"/>
        <v>#REF!</v>
      </c>
      <c r="AG474" s="2" t="e">
        <f t="shared" si="2491"/>
        <v>#REF!</v>
      </c>
      <c r="AH474" s="2" t="e">
        <f t="shared" si="2521"/>
        <v>#REF!</v>
      </c>
      <c r="AI474" s="2" t="e">
        <f t="shared" si="2522"/>
        <v>#REF!</v>
      </c>
      <c r="AJ474" s="2" t="e">
        <f t="shared" si="2492"/>
        <v>#REF!</v>
      </c>
      <c r="AK474" s="2" t="e">
        <f t="shared" si="2523"/>
        <v>#REF!</v>
      </c>
      <c r="AL474" s="2" t="e">
        <f t="shared" si="2524"/>
        <v>#REF!</v>
      </c>
      <c r="AM474" s="2" t="e">
        <f t="shared" si="2493"/>
        <v>#REF!</v>
      </c>
      <c r="AN474" s="2" t="e">
        <f t="shared" si="2525"/>
        <v>#REF!</v>
      </c>
      <c r="AO474" s="2"/>
      <c r="AP474" s="2" t="e">
        <f t="shared" si="2526"/>
        <v>#REF!</v>
      </c>
      <c r="AQ474" s="2" t="e">
        <f t="shared" si="2494"/>
        <v>#REF!</v>
      </c>
      <c r="AR474" s="2" t="e">
        <f t="shared" si="2507"/>
        <v>#REF!</v>
      </c>
      <c r="AS474" s="2" t="e">
        <f t="shared" si="2527"/>
        <v>#REF!</v>
      </c>
      <c r="AT474" s="2" t="e">
        <f t="shared" si="2495"/>
        <v>#REF!</v>
      </c>
      <c r="AU474" s="2" t="e">
        <f t="shared" si="2528"/>
        <v>#REF!</v>
      </c>
      <c r="AV474" s="2" t="e">
        <f t="shared" si="2529"/>
        <v>#REF!</v>
      </c>
      <c r="AW474" s="2" t="e">
        <f t="shared" si="2496"/>
        <v>#REF!</v>
      </c>
      <c r="AX474" s="2" t="e">
        <f t="shared" si="2530"/>
        <v>#REF!</v>
      </c>
      <c r="AY474" s="2" t="e">
        <f t="shared" si="2531"/>
        <v>#REF!</v>
      </c>
      <c r="AZ474" s="2" t="e">
        <f t="shared" si="2497"/>
        <v>#REF!</v>
      </c>
      <c r="BA474" s="2" t="e">
        <f t="shared" si="2532"/>
        <v>#REF!</v>
      </c>
    </row>
    <row r="475">
      <c r="A475" s="294" t="s">
        <v>852</v>
      </c>
      <c r="B475" s="295"/>
      <c r="C475" s="295"/>
      <c r="D475" s="295"/>
      <c r="E475" s="295"/>
      <c r="F475" s="295"/>
      <c r="G475" s="295"/>
      <c r="H475" s="296"/>
      <c r="I475" s="2"/>
      <c r="J475" s="252"/>
      <c r="K475" s="252"/>
      <c r="L475" s="252"/>
      <c r="M475" s="252"/>
      <c r="N475" s="294" t="s">
        <v>852</v>
      </c>
      <c r="O475" s="295"/>
      <c r="P475" s="295"/>
      <c r="Q475" s="295"/>
      <c r="R475" s="295"/>
      <c r="S475" s="295"/>
      <c r="T475" s="295"/>
      <c r="U475" s="296"/>
      <c r="V475" s="2"/>
      <c r="W475" s="2"/>
      <c r="X475" s="2"/>
      <c r="Y475" s="2"/>
      <c r="Z475" s="252"/>
      <c r="AA475" s="252"/>
      <c r="AB475" s="252"/>
      <c r="AC475" s="2" t="e">
        <f t="shared" si="2519"/>
        <v>#REF!</v>
      </c>
      <c r="AD475" s="2" t="e">
        <f t="shared" si="2490"/>
        <v>#REF!</v>
      </c>
      <c r="AE475" s="2" t="e">
        <f t="shared" si="2499"/>
        <v>#REF!</v>
      </c>
      <c r="AF475" s="2" t="e">
        <f t="shared" si="2520"/>
        <v>#REF!</v>
      </c>
      <c r="AG475" s="2" t="e">
        <f t="shared" si="2491"/>
        <v>#REF!</v>
      </c>
      <c r="AH475" s="2" t="e">
        <f t="shared" si="2521"/>
        <v>#REF!</v>
      </c>
      <c r="AI475" s="2" t="e">
        <f t="shared" si="2522"/>
        <v>#REF!</v>
      </c>
      <c r="AJ475" s="2" t="e">
        <f t="shared" si="2492"/>
        <v>#REF!</v>
      </c>
      <c r="AK475" s="2" t="e">
        <f t="shared" si="2523"/>
        <v>#REF!</v>
      </c>
      <c r="AL475" s="2" t="e">
        <f t="shared" si="2524"/>
        <v>#REF!</v>
      </c>
      <c r="AM475" s="2" t="e">
        <f t="shared" si="2493"/>
        <v>#REF!</v>
      </c>
      <c r="AN475" s="2" t="e">
        <f t="shared" si="2525"/>
        <v>#REF!</v>
      </c>
      <c r="AO475" s="2"/>
      <c r="AP475" s="2" t="e">
        <f t="shared" si="2526"/>
        <v>#REF!</v>
      </c>
      <c r="AQ475" s="2" t="e">
        <f t="shared" si="2494"/>
        <v>#REF!</v>
      </c>
      <c r="AR475" s="2" t="e">
        <f t="shared" si="2507"/>
        <v>#REF!</v>
      </c>
      <c r="AS475" s="2" t="e">
        <f t="shared" si="2527"/>
        <v>#REF!</v>
      </c>
      <c r="AT475" s="2" t="e">
        <f t="shared" si="2495"/>
        <v>#REF!</v>
      </c>
      <c r="AU475" s="2" t="e">
        <f t="shared" si="2528"/>
        <v>#REF!</v>
      </c>
      <c r="AV475" s="2" t="e">
        <f t="shared" si="2529"/>
        <v>#REF!</v>
      </c>
      <c r="AW475" s="2" t="e">
        <f t="shared" si="2496"/>
        <v>#REF!</v>
      </c>
      <c r="AX475" s="2" t="e">
        <f t="shared" si="2530"/>
        <v>#REF!</v>
      </c>
      <c r="AY475" s="2" t="e">
        <f t="shared" si="2531"/>
        <v>#REF!</v>
      </c>
      <c r="AZ475" s="2" t="e">
        <f t="shared" si="2497"/>
        <v>#REF!</v>
      </c>
      <c r="BA475" s="2" t="e">
        <f t="shared" si="2532"/>
        <v>#REF!</v>
      </c>
    </row>
    <row r="476">
      <c r="A476" s="302" t="s">
        <v>487</v>
      </c>
      <c r="B476" s="85">
        <f t="shared" ref="B476:B483" si="2533">B464</f>
        <v>200</v>
      </c>
      <c r="C476" s="94" t="s">
        <v>853</v>
      </c>
      <c r="D476" s="85">
        <f>0.45*B476</f>
        <v>90</v>
      </c>
      <c r="E476" s="94" t="s">
        <v>854</v>
      </c>
      <c r="F476" s="2">
        <v>0.002</v>
      </c>
      <c r="G476" s="94"/>
      <c r="H476" s="187"/>
      <c r="I476" s="2"/>
      <c r="J476" s="252"/>
      <c r="K476" s="252"/>
      <c r="L476" s="252"/>
      <c r="M476" s="252"/>
      <c r="N476" s="302" t="s">
        <v>487</v>
      </c>
      <c r="O476" s="85">
        <f t="shared" ref="O476:O482" si="2534">B476</f>
        <v>200</v>
      </c>
      <c r="P476" s="94" t="s">
        <v>853</v>
      </c>
      <c r="Q476" s="85">
        <f>0.45*O476</f>
        <v>90</v>
      </c>
      <c r="R476" s="94" t="s">
        <v>854</v>
      </c>
      <c r="S476" s="2">
        <v>0.002</v>
      </c>
      <c r="T476" s="94"/>
      <c r="U476" s="187"/>
      <c r="V476" s="2"/>
      <c r="W476" s="2"/>
      <c r="X476" s="2"/>
      <c r="Y476" s="2"/>
      <c r="Z476" s="252"/>
      <c r="AA476" s="252"/>
      <c r="AB476" s="252"/>
      <c r="AC476" s="2" t="e">
        <f t="shared" si="2519"/>
        <v>#REF!</v>
      </c>
      <c r="AD476" s="2" t="e">
        <f t="shared" si="2490"/>
        <v>#REF!</v>
      </c>
      <c r="AE476" s="2" t="e">
        <f t="shared" si="2499"/>
        <v>#REF!</v>
      </c>
      <c r="AF476" s="2" t="e">
        <f t="shared" si="2520"/>
        <v>#REF!</v>
      </c>
      <c r="AG476" s="2" t="e">
        <f t="shared" si="2491"/>
        <v>#REF!</v>
      </c>
      <c r="AH476" s="2" t="e">
        <f t="shared" si="2521"/>
        <v>#REF!</v>
      </c>
      <c r="AI476" s="2" t="e">
        <f t="shared" si="2522"/>
        <v>#REF!</v>
      </c>
      <c r="AJ476" s="2" t="e">
        <f t="shared" si="2492"/>
        <v>#REF!</v>
      </c>
      <c r="AK476" s="2" t="e">
        <f t="shared" si="2523"/>
        <v>#REF!</v>
      </c>
      <c r="AL476" s="2" t="e">
        <f t="shared" si="2524"/>
        <v>#REF!</v>
      </c>
      <c r="AM476" s="2" t="e">
        <f t="shared" si="2493"/>
        <v>#REF!</v>
      </c>
      <c r="AN476" s="2" t="e">
        <f t="shared" si="2525"/>
        <v>#REF!</v>
      </c>
      <c r="AO476" s="2"/>
      <c r="AP476" s="2" t="e">
        <f t="shared" si="2526"/>
        <v>#REF!</v>
      </c>
      <c r="AQ476" s="2" t="e">
        <f t="shared" si="2494"/>
        <v>#REF!</v>
      </c>
      <c r="AR476" s="2" t="e">
        <f t="shared" si="2507"/>
        <v>#REF!</v>
      </c>
      <c r="AS476" s="2" t="e">
        <f t="shared" si="2527"/>
        <v>#REF!</v>
      </c>
      <c r="AT476" s="2" t="e">
        <f t="shared" si="2495"/>
        <v>#REF!</v>
      </c>
      <c r="AU476" s="2" t="e">
        <f t="shared" si="2528"/>
        <v>#REF!</v>
      </c>
      <c r="AV476" s="2" t="e">
        <f t="shared" si="2529"/>
        <v>#REF!</v>
      </c>
      <c r="AW476" s="2" t="e">
        <f t="shared" si="2496"/>
        <v>#REF!</v>
      </c>
      <c r="AX476" s="2" t="e">
        <f t="shared" si="2530"/>
        <v>#REF!</v>
      </c>
      <c r="AY476" s="2" t="e">
        <f t="shared" si="2531"/>
        <v>#REF!</v>
      </c>
      <c r="AZ476" s="2" t="e">
        <f t="shared" si="2497"/>
        <v>#REF!</v>
      </c>
      <c r="BA476" s="2" t="e">
        <f t="shared" si="2532"/>
        <v>#REF!</v>
      </c>
    </row>
    <row r="477">
      <c r="A477" s="302" t="s">
        <v>502</v>
      </c>
      <c r="B477" s="85">
        <f t="shared" si="2533"/>
        <v>4200</v>
      </c>
      <c r="C477" s="94" t="s">
        <v>855</v>
      </c>
      <c r="D477" s="85">
        <f>B477*0.5</f>
        <v>2100</v>
      </c>
      <c r="E477" s="94" t="s">
        <v>856</v>
      </c>
      <c r="F477" s="85">
        <f>D476*D480/(2*D477)</f>
        <v>0.0068654646324549234</v>
      </c>
      <c r="G477" s="94"/>
      <c r="H477" s="187"/>
      <c r="I477" s="2"/>
      <c r="J477" s="252"/>
      <c r="K477" s="252"/>
      <c r="L477" s="252"/>
      <c r="M477" s="252"/>
      <c r="N477" s="302" t="s">
        <v>502</v>
      </c>
      <c r="O477" s="85">
        <f t="shared" si="2534"/>
        <v>4200</v>
      </c>
      <c r="P477" s="94" t="s">
        <v>855</v>
      </c>
      <c r="Q477" s="85">
        <f>O477*0.5</f>
        <v>2100</v>
      </c>
      <c r="R477" s="94" t="s">
        <v>856</v>
      </c>
      <c r="S477" s="85">
        <f>Q476*Q480/(2*Q477)</f>
        <v>0.0068654646324549234</v>
      </c>
      <c r="T477" s="94"/>
      <c r="U477" s="187"/>
      <c r="V477" s="2"/>
      <c r="W477" s="2"/>
      <c r="X477" s="2"/>
      <c r="Y477" s="2"/>
      <c r="Z477" s="252"/>
      <c r="AA477" s="252"/>
      <c r="AB477" s="252"/>
      <c r="AC477" s="2" t="e">
        <f t="shared" si="2519"/>
        <v>#REF!</v>
      </c>
      <c r="AD477" s="2" t="e">
        <f t="shared" si="2490"/>
        <v>#REF!</v>
      </c>
      <c r="AE477" s="2" t="e">
        <f t="shared" si="2499"/>
        <v>#REF!</v>
      </c>
      <c r="AF477" s="2" t="e">
        <f t="shared" si="2520"/>
        <v>#REF!</v>
      </c>
      <c r="AG477" s="2" t="e">
        <f t="shared" si="2491"/>
        <v>#REF!</v>
      </c>
      <c r="AH477" s="2" t="e">
        <f t="shared" si="2521"/>
        <v>#REF!</v>
      </c>
      <c r="AI477" s="2" t="e">
        <f t="shared" si="2522"/>
        <v>#REF!</v>
      </c>
      <c r="AJ477" s="2" t="e">
        <f t="shared" si="2492"/>
        <v>#REF!</v>
      </c>
      <c r="AK477" s="2" t="e">
        <f t="shared" si="2523"/>
        <v>#REF!</v>
      </c>
      <c r="AL477" s="2" t="e">
        <f t="shared" si="2524"/>
        <v>#REF!</v>
      </c>
      <c r="AM477" s="2" t="e">
        <f t="shared" si="2493"/>
        <v>#REF!</v>
      </c>
      <c r="AN477" s="2" t="e">
        <f t="shared" si="2525"/>
        <v>#REF!</v>
      </c>
      <c r="AO477" s="2"/>
      <c r="AP477" s="2" t="e">
        <f t="shared" si="2526"/>
        <v>#REF!</v>
      </c>
      <c r="AQ477" s="2" t="e">
        <f t="shared" si="2494"/>
        <v>#REF!</v>
      </c>
      <c r="AR477" s="2" t="e">
        <f t="shared" si="2507"/>
        <v>#REF!</v>
      </c>
      <c r="AS477" s="2" t="e">
        <f t="shared" si="2527"/>
        <v>#REF!</v>
      </c>
      <c r="AT477" s="2" t="e">
        <f t="shared" si="2495"/>
        <v>#REF!</v>
      </c>
      <c r="AU477" s="2" t="e">
        <f t="shared" si="2528"/>
        <v>#REF!</v>
      </c>
      <c r="AV477" s="2" t="e">
        <f t="shared" si="2529"/>
        <v>#REF!</v>
      </c>
      <c r="AW477" s="2" t="e">
        <f t="shared" si="2496"/>
        <v>#REF!</v>
      </c>
      <c r="AX477" s="2" t="e">
        <f t="shared" si="2530"/>
        <v>#REF!</v>
      </c>
      <c r="AY477" s="2" t="e">
        <f t="shared" si="2531"/>
        <v>#REF!</v>
      </c>
      <c r="AZ477" s="2" t="e">
        <f t="shared" si="2497"/>
        <v>#REF!</v>
      </c>
      <c r="BA477" s="2" t="e">
        <f t="shared" si="2532"/>
        <v>#REF!</v>
      </c>
    </row>
    <row r="478">
      <c r="A478" s="302" t="s">
        <v>857</v>
      </c>
      <c r="B478" s="85">
        <v>2000000</v>
      </c>
      <c r="C478" s="94" t="s">
        <v>858</v>
      </c>
      <c r="D478" s="305">
        <f>14000*SQRT(B476)</f>
        <v>197989.89873223333</v>
      </c>
      <c r="E478" s="85" t="s">
        <v>534</v>
      </c>
      <c r="F478" s="252" t="e">
        <f>IF(D483&lt;=F476,F476*B481*B482,IF(D483&lt;=F477,D482,"peralte no pasa"))</f>
        <v>#REF!</v>
      </c>
      <c r="G478" s="94"/>
      <c r="H478" s="20"/>
      <c r="I478" s="2"/>
      <c r="J478" s="252"/>
      <c r="K478" s="252"/>
      <c r="L478" s="252"/>
      <c r="M478" s="252"/>
      <c r="N478" s="302" t="s">
        <v>857</v>
      </c>
      <c r="O478" s="85">
        <f t="shared" si="2534"/>
        <v>2000000</v>
      </c>
      <c r="P478" s="94" t="s">
        <v>858</v>
      </c>
      <c r="Q478" s="305">
        <f>14000*SQRT(O476)</f>
        <v>197989.89873223333</v>
      </c>
      <c r="R478" s="85" t="s">
        <v>534</v>
      </c>
      <c r="S478" s="252" t="e">
        <f>IF(Q483&lt;=S476,S476*O481*O482,IF(Q483&lt;=S477,Q482,"peralte no pasa"))</f>
        <v>#REF!</v>
      </c>
      <c r="T478" s="94"/>
      <c r="U478" s="20"/>
      <c r="V478" s="2"/>
      <c r="W478" s="2"/>
      <c r="X478" s="2"/>
      <c r="Y478" s="2"/>
      <c r="Z478" s="252"/>
      <c r="AA478" s="252"/>
      <c r="AB478" s="252"/>
      <c r="AC478" s="2" t="e">
        <f t="shared" si="2519"/>
        <v>#REF!</v>
      </c>
      <c r="AD478" s="2" t="e">
        <f t="shared" si="2490"/>
        <v>#REF!</v>
      </c>
      <c r="AE478" s="2" t="e">
        <f t="shared" si="2499"/>
        <v>#REF!</v>
      </c>
      <c r="AF478" s="2" t="e">
        <f t="shared" si="2520"/>
        <v>#REF!</v>
      </c>
      <c r="AG478" s="2" t="e">
        <f t="shared" si="2491"/>
        <v>#REF!</v>
      </c>
      <c r="AH478" s="2" t="e">
        <f t="shared" si="2521"/>
        <v>#REF!</v>
      </c>
      <c r="AI478" s="2" t="e">
        <f t="shared" si="2522"/>
        <v>#REF!</v>
      </c>
      <c r="AJ478" s="2" t="e">
        <f t="shared" si="2492"/>
        <v>#REF!</v>
      </c>
      <c r="AK478" s="2" t="e">
        <f t="shared" si="2523"/>
        <v>#REF!</v>
      </c>
      <c r="AL478" s="2" t="e">
        <f t="shared" si="2524"/>
        <v>#REF!</v>
      </c>
      <c r="AM478" s="2" t="e">
        <f t="shared" si="2493"/>
        <v>#REF!</v>
      </c>
      <c r="AN478" s="2" t="e">
        <f t="shared" si="2525"/>
        <v>#REF!</v>
      </c>
      <c r="AO478" s="2"/>
      <c r="AP478" s="2" t="e">
        <f t="shared" si="2526"/>
        <v>#REF!</v>
      </c>
      <c r="AQ478" s="2" t="e">
        <f t="shared" si="2494"/>
        <v>#REF!</v>
      </c>
      <c r="AR478" s="2" t="e">
        <f t="shared" si="2507"/>
        <v>#REF!</v>
      </c>
      <c r="AS478" s="2" t="e">
        <f t="shared" si="2527"/>
        <v>#REF!</v>
      </c>
      <c r="AT478" s="2" t="e">
        <f t="shared" si="2495"/>
        <v>#REF!</v>
      </c>
      <c r="AU478" s="2" t="e">
        <f t="shared" si="2528"/>
        <v>#REF!</v>
      </c>
      <c r="AV478" s="2" t="e">
        <f t="shared" si="2529"/>
        <v>#REF!</v>
      </c>
      <c r="AW478" s="2" t="e">
        <f t="shared" si="2496"/>
        <v>#REF!</v>
      </c>
      <c r="AX478" s="2" t="e">
        <f t="shared" si="2530"/>
        <v>#REF!</v>
      </c>
      <c r="AY478" s="2" t="e">
        <f t="shared" si="2531"/>
        <v>#REF!</v>
      </c>
      <c r="AZ478" s="2" t="e">
        <f t="shared" si="2497"/>
        <v>#REF!</v>
      </c>
      <c r="BA478" s="2" t="e">
        <f t="shared" si="2532"/>
        <v>#REF!</v>
      </c>
    </row>
    <row r="479">
      <c r="A479" s="302" t="s">
        <v>516</v>
      </c>
      <c r="B479" s="85">
        <f t="shared" si="2533"/>
        <v>2400</v>
      </c>
      <c r="C479" s="94" t="s">
        <v>859</v>
      </c>
      <c r="D479" s="305">
        <f>ROUNDUP((B478/D478),0)</f>
        <v>11</v>
      </c>
      <c r="E479" s="85" t="s">
        <v>546</v>
      </c>
      <c r="F479" s="252">
        <f>H470</f>
        <v>0.71255905875000003</v>
      </c>
      <c r="G479" s="94"/>
      <c r="H479" s="20"/>
      <c r="I479" s="2"/>
      <c r="J479" s="252"/>
      <c r="K479" s="252"/>
      <c r="L479" s="252"/>
      <c r="M479" s="252"/>
      <c r="N479" s="302" t="s">
        <v>516</v>
      </c>
      <c r="O479" s="85">
        <f t="shared" si="2534"/>
        <v>2400</v>
      </c>
      <c r="P479" s="94" t="s">
        <v>859</v>
      </c>
      <c r="Q479" s="305">
        <f>ROUNDUP((O478/Q478),0)</f>
        <v>11</v>
      </c>
      <c r="R479" s="85" t="s">
        <v>546</v>
      </c>
      <c r="S479" s="252">
        <f>U470</f>
        <v>1.9793307187499998</v>
      </c>
      <c r="T479" s="94"/>
      <c r="U479" s="20"/>
      <c r="V479" s="2"/>
      <c r="W479" s="2"/>
      <c r="X479" s="2"/>
      <c r="Y479" s="2"/>
      <c r="Z479" s="252"/>
      <c r="AA479" s="252"/>
      <c r="AB479" s="252"/>
      <c r="AC479" s="2" t="e">
        <f t="shared" si="2519"/>
        <v>#REF!</v>
      </c>
      <c r="AD479" s="2" t="e">
        <f t="shared" si="2490"/>
        <v>#REF!</v>
      </c>
      <c r="AE479" s="2" t="e">
        <f t="shared" si="2499"/>
        <v>#REF!</v>
      </c>
      <c r="AF479" s="2" t="e">
        <f t="shared" si="2520"/>
        <v>#REF!</v>
      </c>
      <c r="AG479" s="2" t="e">
        <f t="shared" si="2491"/>
        <v>#REF!</v>
      </c>
      <c r="AH479" s="2" t="e">
        <f t="shared" si="2521"/>
        <v>#REF!</v>
      </c>
      <c r="AI479" s="2" t="e">
        <f t="shared" si="2522"/>
        <v>#REF!</v>
      </c>
      <c r="AJ479" s="2" t="e">
        <f t="shared" si="2492"/>
        <v>#REF!</v>
      </c>
      <c r="AK479" s="2" t="e">
        <f t="shared" si="2523"/>
        <v>#REF!</v>
      </c>
      <c r="AL479" s="2" t="e">
        <f t="shared" si="2524"/>
        <v>#REF!</v>
      </c>
      <c r="AM479" s="2" t="e">
        <f t="shared" si="2493"/>
        <v>#REF!</v>
      </c>
      <c r="AN479" s="2" t="e">
        <f t="shared" si="2525"/>
        <v>#REF!</v>
      </c>
      <c r="AO479" s="2"/>
      <c r="AP479" s="2" t="e">
        <f t="shared" si="2526"/>
        <v>#REF!</v>
      </c>
      <c r="AQ479" s="2" t="e">
        <f t="shared" si="2494"/>
        <v>#REF!</v>
      </c>
      <c r="AR479" s="2" t="e">
        <f t="shared" si="2507"/>
        <v>#REF!</v>
      </c>
      <c r="AS479" s="2" t="e">
        <f t="shared" si="2527"/>
        <v>#REF!</v>
      </c>
      <c r="AT479" s="2" t="e">
        <f t="shared" si="2495"/>
        <v>#REF!</v>
      </c>
      <c r="AU479" s="2" t="e">
        <f t="shared" si="2528"/>
        <v>#REF!</v>
      </c>
      <c r="AV479" s="2" t="e">
        <f t="shared" si="2529"/>
        <v>#REF!</v>
      </c>
      <c r="AW479" s="2" t="e">
        <f t="shared" si="2496"/>
        <v>#REF!</v>
      </c>
      <c r="AX479" s="2" t="e">
        <f t="shared" si="2530"/>
        <v>#REF!</v>
      </c>
      <c r="AY479" s="2" t="e">
        <f t="shared" si="2531"/>
        <v>#REF!</v>
      </c>
      <c r="AZ479" s="2" t="e">
        <f t="shared" si="2497"/>
        <v>#REF!</v>
      </c>
      <c r="BA479" s="2" t="e">
        <f t="shared" si="2532"/>
        <v>#REF!</v>
      </c>
    </row>
    <row r="480">
      <c r="A480" s="302"/>
      <c r="B480" s="85"/>
      <c r="C480" s="94" t="s">
        <v>860</v>
      </c>
      <c r="D480" s="2">
        <f>1/(1+(D477/(D479*D476)))</f>
        <v>0.32038834951456313</v>
      </c>
      <c r="E480" s="2"/>
      <c r="F480" s="2"/>
      <c r="G480" s="94"/>
      <c r="H480" s="20"/>
      <c r="I480" s="2"/>
      <c r="J480" s="252"/>
      <c r="K480" s="252"/>
      <c r="L480" s="252"/>
      <c r="M480" s="252"/>
      <c r="N480" s="302"/>
      <c r="O480" s="85"/>
      <c r="P480" s="94" t="s">
        <v>860</v>
      </c>
      <c r="Q480" s="2">
        <f>1/(1+(Q477/(Q479*Q476)))</f>
        <v>0.32038834951456313</v>
      </c>
      <c r="R480" s="2"/>
      <c r="S480" s="2"/>
      <c r="T480" s="94"/>
      <c r="U480" s="20"/>
      <c r="V480" s="2"/>
      <c r="W480" s="2"/>
      <c r="X480" s="2"/>
      <c r="Y480" s="2"/>
      <c r="Z480" s="252"/>
      <c r="AA480" s="252"/>
      <c r="AB480" s="252"/>
      <c r="AC480" s="2" t="e">
        <f t="shared" si="2519"/>
        <v>#REF!</v>
      </c>
      <c r="AD480" s="2" t="e">
        <f t="shared" si="2490"/>
        <v>#REF!</v>
      </c>
      <c r="AE480" s="2" t="e">
        <f t="shared" si="2499"/>
        <v>#REF!</v>
      </c>
      <c r="AF480" s="2" t="e">
        <f t="shared" si="2520"/>
        <v>#REF!</v>
      </c>
      <c r="AG480" s="2" t="e">
        <f t="shared" si="2491"/>
        <v>#REF!</v>
      </c>
      <c r="AH480" s="2" t="e">
        <f t="shared" si="2521"/>
        <v>#REF!</v>
      </c>
      <c r="AI480" s="2" t="e">
        <f t="shared" si="2522"/>
        <v>#REF!</v>
      </c>
      <c r="AJ480" s="2" t="e">
        <f t="shared" si="2492"/>
        <v>#REF!</v>
      </c>
      <c r="AK480" s="2" t="e">
        <f t="shared" si="2523"/>
        <v>#REF!</v>
      </c>
      <c r="AL480" s="2" t="e">
        <f t="shared" si="2524"/>
        <v>#REF!</v>
      </c>
      <c r="AM480" s="2" t="e">
        <f t="shared" si="2493"/>
        <v>#REF!</v>
      </c>
      <c r="AN480" s="2" t="e">
        <f t="shared" si="2525"/>
        <v>#REF!</v>
      </c>
      <c r="AO480" s="2"/>
      <c r="AP480" s="2" t="e">
        <f t="shared" si="2526"/>
        <v>#REF!</v>
      </c>
      <c r="AQ480" s="2" t="e">
        <f t="shared" si="2494"/>
        <v>#REF!</v>
      </c>
      <c r="AR480" s="2" t="e">
        <f t="shared" si="2507"/>
        <v>#REF!</v>
      </c>
      <c r="AS480" s="2" t="e">
        <f t="shared" si="2527"/>
        <v>#REF!</v>
      </c>
      <c r="AT480" s="2" t="e">
        <f t="shared" si="2495"/>
        <v>#REF!</v>
      </c>
      <c r="AU480" s="2" t="e">
        <f t="shared" si="2528"/>
        <v>#REF!</v>
      </c>
      <c r="AV480" s="2" t="e">
        <f t="shared" si="2529"/>
        <v>#REF!</v>
      </c>
      <c r="AW480" s="2" t="e">
        <f t="shared" si="2496"/>
        <v>#REF!</v>
      </c>
      <c r="AX480" s="2" t="e">
        <f t="shared" si="2530"/>
        <v>#REF!</v>
      </c>
      <c r="AY480" s="2" t="e">
        <f t="shared" si="2531"/>
        <v>#REF!</v>
      </c>
      <c r="AZ480" s="2" t="e">
        <f t="shared" si="2497"/>
        <v>#REF!</v>
      </c>
      <c r="BA480" s="2" t="e">
        <f t="shared" si="2532"/>
        <v>#REF!</v>
      </c>
    </row>
    <row r="481" ht="16.199999999999999">
      <c r="A481" s="302" t="s">
        <v>532</v>
      </c>
      <c r="B481" s="85">
        <v>40</v>
      </c>
      <c r="C481" s="94" t="s">
        <v>416</v>
      </c>
      <c r="D481" s="2">
        <f>1-(D480/3)</f>
        <v>0.89320388349514568</v>
      </c>
      <c r="E481" s="2"/>
      <c r="F481" s="2"/>
      <c r="G481" s="94"/>
      <c r="H481" s="20"/>
      <c r="I481" s="2"/>
      <c r="J481" s="252"/>
      <c r="K481" s="252"/>
      <c r="L481" s="252"/>
      <c r="M481" s="252"/>
      <c r="N481" s="302" t="s">
        <v>532</v>
      </c>
      <c r="O481" s="85">
        <f t="shared" si="2534"/>
        <v>40</v>
      </c>
      <c r="P481" s="94" t="s">
        <v>416</v>
      </c>
      <c r="Q481" s="2">
        <f>1-(Q480/3)</f>
        <v>0.89320388349514568</v>
      </c>
      <c r="R481" s="2"/>
      <c r="S481" s="2"/>
      <c r="T481" s="94"/>
      <c r="U481" s="20"/>
      <c r="V481" s="2"/>
      <c r="W481" s="2"/>
      <c r="X481" s="2"/>
      <c r="Y481" s="2"/>
      <c r="Z481" s="252"/>
      <c r="AA481" s="252"/>
      <c r="AB481" s="252"/>
      <c r="AC481" s="252"/>
      <c r="AD481" s="252"/>
      <c r="AE481" s="252"/>
      <c r="AF481" s="252"/>
      <c r="AG481" s="252"/>
      <c r="AH481" s="252"/>
      <c r="AI481" s="252"/>
      <c r="AJ481" s="252"/>
      <c r="AK481" s="252"/>
      <c r="AL481" s="252"/>
      <c r="AM481" s="252"/>
      <c r="AN481" s="252"/>
      <c r="AO481" s="252"/>
      <c r="AP481" s="252"/>
      <c r="AQ481" s="252"/>
      <c r="AR481" s="252"/>
      <c r="AS481" s="252"/>
      <c r="AT481" s="252"/>
      <c r="AU481" s="252"/>
      <c r="AV481" s="252"/>
      <c r="AW481" s="252"/>
      <c r="AX481" s="252"/>
      <c r="AY481" s="252"/>
      <c r="AZ481" s="252"/>
      <c r="BA481" s="252"/>
    </row>
    <row r="482" ht="16.199999999999999">
      <c r="A482" s="302" t="s">
        <v>544</v>
      </c>
      <c r="B482" s="85">
        <v>15</v>
      </c>
      <c r="C482" s="94" t="s">
        <v>534</v>
      </c>
      <c r="D482" s="2" t="e">
        <f>B483/(D477*D481*B481)</f>
        <v>#REF!</v>
      </c>
      <c r="E482" s="2"/>
      <c r="F482" s="2"/>
      <c r="G482" s="402" t="s">
        <v>554</v>
      </c>
      <c r="H482" s="403" t="e">
        <f>F478/F479</f>
        <v>#REF!</v>
      </c>
      <c r="I482" s="2"/>
      <c r="J482" s="252"/>
      <c r="K482" s="252"/>
      <c r="L482" s="252"/>
      <c r="M482" s="252"/>
      <c r="N482" s="302" t="s">
        <v>544</v>
      </c>
      <c r="O482" s="85">
        <f t="shared" si="2534"/>
        <v>15</v>
      </c>
      <c r="P482" s="94" t="s">
        <v>534</v>
      </c>
      <c r="Q482" s="2" t="e">
        <f>O483*100/(Q477*Q481*O481)</f>
        <v>#REF!</v>
      </c>
      <c r="R482" s="2"/>
      <c r="S482" s="2"/>
      <c r="T482" s="402" t="s">
        <v>554</v>
      </c>
      <c r="U482" s="403" t="e">
        <f>S478/S479</f>
        <v>#REF!</v>
      </c>
      <c r="V482" s="2"/>
      <c r="W482" s="2"/>
      <c r="X482" s="2"/>
      <c r="Y482" s="2"/>
      <c r="Z482" s="252"/>
      <c r="AA482" s="252"/>
      <c r="AB482" s="252"/>
      <c r="AC482" s="252"/>
      <c r="AD482" s="252"/>
      <c r="AE482" s="252"/>
      <c r="AF482" s="252"/>
      <c r="AG482" s="252"/>
      <c r="AH482" s="252"/>
      <c r="AI482" s="252"/>
      <c r="AJ482" s="252"/>
      <c r="AK482" s="252"/>
      <c r="AL482" s="252"/>
      <c r="AM482" s="252"/>
      <c r="AN482" s="252"/>
      <c r="AO482" s="252"/>
      <c r="AP482" s="252"/>
      <c r="AQ482" s="252"/>
      <c r="AR482" s="252"/>
      <c r="AS482" s="252"/>
      <c r="AT482" s="252"/>
      <c r="AU482" s="252"/>
      <c r="AV482" s="252"/>
      <c r="AW482" s="252"/>
      <c r="AX482" s="252"/>
      <c r="AY482" s="252"/>
      <c r="AZ482" s="252"/>
      <c r="BA482" s="252"/>
    </row>
    <row r="483" ht="16.199999999999999">
      <c r="A483" s="316" t="s">
        <v>947</v>
      </c>
      <c r="B483" s="317" t="e">
        <f t="shared" si="2533"/>
        <v>#REF!</v>
      </c>
      <c r="C483" s="318" t="s">
        <v>861</v>
      </c>
      <c r="D483" s="25" t="e">
        <f>D482/(B481*B482)</f>
        <v>#REF!</v>
      </c>
      <c r="E483" s="10" t="e">
        <f>IF(D483&lt;=F477,"pasa","no pasa")</f>
        <v>#REF!</v>
      </c>
      <c r="F483" s="10"/>
      <c r="G483" s="404" t="s">
        <v>862</v>
      </c>
      <c r="H483" s="403" t="e">
        <f>ROUNDUP(H482,0)</f>
        <v>#REF!</v>
      </c>
      <c r="I483" s="2"/>
      <c r="J483" s="252"/>
      <c r="K483" s="252"/>
      <c r="L483" s="252"/>
      <c r="M483" s="252"/>
      <c r="N483" s="316" t="s">
        <v>553</v>
      </c>
      <c r="O483" s="305" t="e">
        <f>O471</f>
        <v>#REF!</v>
      </c>
      <c r="P483" s="318" t="s">
        <v>861</v>
      </c>
      <c r="Q483" s="25" t="e">
        <f>Q482/(O481*O482)</f>
        <v>#REF!</v>
      </c>
      <c r="R483" s="10" t="e">
        <f>IF(Q483&lt;=S477,"pasa","no pasa")</f>
        <v>#REF!</v>
      </c>
      <c r="S483" s="10"/>
      <c r="T483" s="404" t="s">
        <v>862</v>
      </c>
      <c r="U483" s="403" t="e">
        <f>ROUNDUP(U482,0)</f>
        <v>#REF!</v>
      </c>
      <c r="V483" s="2"/>
      <c r="W483" s="2"/>
      <c r="X483" s="2"/>
      <c r="Y483" s="2"/>
      <c r="Z483" s="252"/>
      <c r="AA483" s="25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sheetData>
  <mergeCells count="28">
    <mergeCell ref="A463:H463"/>
    <mergeCell ref="N463:U463"/>
    <mergeCell ref="A475:H475"/>
    <mergeCell ref="N475:U475"/>
    <mergeCell ref="C400:E400"/>
    <mergeCell ref="I400:K400"/>
    <mergeCell ref="A440:H440"/>
    <mergeCell ref="N440:U440"/>
    <mergeCell ref="A452:H452"/>
    <mergeCell ref="N452:U452"/>
    <mergeCell ref="C399:E399"/>
    <mergeCell ref="C336:E336"/>
    <mergeCell ref="C348:E348"/>
    <mergeCell ref="C350:E350"/>
    <mergeCell ref="C357:E357"/>
    <mergeCell ref="C359:E359"/>
    <mergeCell ref="C371:E371"/>
    <mergeCell ref="C373:E373"/>
    <mergeCell ref="C380:E380"/>
    <mergeCell ref="C382:E382"/>
    <mergeCell ref="C394:E394"/>
    <mergeCell ref="C396:E396"/>
    <mergeCell ref="C334:E334"/>
    <mergeCell ref="C304:E304"/>
    <mergeCell ref="C311:E311"/>
    <mergeCell ref="C313:E313"/>
    <mergeCell ref="C325:E325"/>
    <mergeCell ref="C327:E327"/>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40"/>
  </rowBreaks>
  <colBreaks count="1" manualBreakCount="1">
    <brk id="13" man="1" max="487"/>
  </colBreaks>
  <drawing r:id="rId1"/>
  <extLst>
    <ext xmlns:x14="http://schemas.microsoft.com/office/spreadsheetml/2009/9/main" uri="{78C0D931-6437-407d-A8EE-F0AAD7539E65}">
      <x14:conditionalFormattings>
        <x14:conditionalFormatting xmlns:xm="http://schemas.microsoft.com/office/excel/2006/main">
          <x14:cfRule type="cellIs" priority="1" operator="equal" id="{00EF00A7-001B-42AA-B1BE-001000E50024}">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C407:CN433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34">
    <outlinePr applyStyles="0" summaryBelow="1" summaryRight="1" showOutlineSymbols="1"/>
    <pageSetUpPr autoPageBreaks="1" fitToPage="0"/>
  </sheetPr>
  <sheetViews>
    <sheetView view="pageBreakPreview" topLeftCell="A302" zoomScale="100" workbookViewId="0">
      <selection activeCell="G378" activeCellId="0" sqref="G378"/>
    </sheetView>
  </sheetViews>
  <sheetFormatPr defaultColWidth="9.109375" defaultRowHeight="15.6"/>
  <cols>
    <col customWidth="1" min="1" max="1" style="235" width="19.33203125"/>
    <col customWidth="1" min="2" max="2" style="235" width="18.33203125"/>
    <col customWidth="1" min="3" max="3" style="235" width="11.109375"/>
    <col customWidth="1" min="4" max="4" style="235" width="22.44140625"/>
    <col customWidth="1" min="5" max="5" style="235" width="17.5546875"/>
    <col customWidth="1" min="6" max="6" style="235" width="16.33203125"/>
    <col customWidth="1" min="7" max="7" style="235" width="21.44140625"/>
    <col customWidth="1" min="8" max="8" style="235" width="15"/>
    <col customWidth="1" min="9" max="9" style="235" width="16.6640625"/>
    <col customWidth="1" min="10" max="10" style="235" width="18.6640625"/>
    <col customWidth="1" min="11" max="11" style="235" width="14.33203125"/>
    <col customWidth="1" min="12" max="12" style="235" width="17.5546875"/>
    <col customWidth="1" min="13" max="13" style="235" width="17.109375"/>
    <col customWidth="1" min="14" max="14" style="235" width="16.6640625"/>
    <col customWidth="1" min="15" max="15" style="235" width="11.109375"/>
    <col customWidth="1" min="16" max="16" style="235" width="16.33203125"/>
    <col customWidth="1" min="17" max="17" style="235" width="11.109375"/>
    <col customWidth="1" min="18" max="20" style="235" width="17"/>
    <col customWidth="1" min="21" max="21" style="235" width="11.109375"/>
    <col customWidth="1" min="22" max="22" style="235" width="16.5546875"/>
    <col customWidth="1" min="23" max="23" style="235" width="18.88671875"/>
    <col customWidth="1" min="24" max="26" style="235" width="16"/>
    <col customWidth="1" min="27" max="27" style="235" width="19.33203125"/>
    <col customWidth="1" min="28" max="28" style="235" width="16.33203125"/>
    <col customWidth="1" min="29" max="33" style="235" width="11.109375"/>
    <col customWidth="1" min="34" max="34" style="235" width="17.6640625"/>
    <col customWidth="1" min="35" max="35" style="235" width="11.109375"/>
    <col customWidth="1" min="36" max="36" style="235" width="14.44140625"/>
    <col customWidth="1" min="37" max="39" style="235" width="11.109375"/>
    <col customWidth="1" min="40" max="40" style="235" width="17.6640625"/>
    <col customWidth="1" min="41" max="45" style="235" width="11.109375"/>
    <col customWidth="1" min="46" max="46" style="235" width="16.5546875"/>
    <col customWidth="1" min="47" max="51" style="235" width="11.109375"/>
    <col customWidth="1" min="52" max="52" style="235" width="16.33203125"/>
    <col customWidth="1" min="53" max="57" style="235" width="11.109375"/>
    <col customWidth="1" min="58" max="58" style="235" width="17.6640625"/>
    <col customWidth="1" min="59" max="63" style="235" width="11.109375"/>
    <col customWidth="1" min="64" max="64" style="235" width="17.6640625"/>
    <col customWidth="1" min="65" max="69" style="235" width="11.109375"/>
    <col customWidth="1" min="70" max="70" style="235" width="17.6640625"/>
    <col customWidth="1" min="71" max="75" style="235" width="11.109375"/>
    <col customWidth="1" min="76" max="76" style="235" width="17.6640625"/>
    <col customWidth="1" min="77" max="81" style="235" width="11.109375"/>
    <col customWidth="1" min="82" max="82" style="235" width="17.6640625"/>
    <col customWidth="1" min="83" max="90" style="235" width="11.109375"/>
    <col min="91" max="16384" style="235" width="9.109375"/>
  </cols>
  <sheetData>
    <row r="1" ht="16.199999999999999" hidden="1">
      <c r="A1" s="406"/>
      <c r="B1" s="407"/>
      <c r="C1" s="407"/>
      <c r="D1" s="407"/>
      <c r="E1" s="407"/>
      <c r="F1" s="407"/>
      <c r="G1" s="407"/>
      <c r="H1" s="408"/>
    </row>
    <row r="2" ht="16.199999999999999" hidden="1">
      <c r="A2" s="409"/>
    </row>
    <row r="3" ht="16.199999999999999" hidden="1">
      <c r="A3" s="409"/>
    </row>
    <row r="4" ht="16.199999999999999" hidden="1">
      <c r="A4" s="409"/>
    </row>
    <row r="5" ht="16.800000000000001" hidden="1">
      <c r="A5" s="410"/>
      <c r="B5" s="411"/>
      <c r="C5" s="412"/>
      <c r="D5" s="413"/>
      <c r="E5" s="414">
        <f>D5+C6+D7+E6</f>
        <v>0</v>
      </c>
      <c r="F5" s="415">
        <f>F310</f>
        <v>0</v>
      </c>
      <c r="G5" s="415">
        <f>IF(F5=3,0,IF(H5=3,0,G306))</f>
        <v>0</v>
      </c>
      <c r="H5" s="415">
        <f>H310</f>
        <v>0</v>
      </c>
      <c r="I5" s="412">
        <v>0</v>
      </c>
      <c r="J5" s="413"/>
      <c r="K5" s="414">
        <f>J5+I6+J7+K6</f>
        <v>0</v>
      </c>
      <c r="L5" s="415">
        <f>L310</f>
        <v>0</v>
      </c>
      <c r="M5" s="415">
        <f>IF(L5=3,0,IF(N5=3,0,M306))</f>
        <v>0</v>
      </c>
      <c r="N5" s="415">
        <f>N310</f>
        <v>0</v>
      </c>
      <c r="O5" s="412">
        <v>0</v>
      </c>
      <c r="P5" s="413"/>
      <c r="Q5" s="414">
        <f>P5+O6+P7+Q6</f>
        <v>0</v>
      </c>
      <c r="R5" s="415">
        <f>R310</f>
        <v>0</v>
      </c>
      <c r="S5" s="415">
        <f>IF(R5=3,0,IF(T5=3,0,S306))</f>
        <v>0</v>
      </c>
      <c r="T5" s="415">
        <f>T310</f>
        <v>0</v>
      </c>
      <c r="U5" s="412">
        <v>0</v>
      </c>
      <c r="V5" s="413"/>
      <c r="W5" s="414">
        <f>V5+U6+V7+W6</f>
        <v>0</v>
      </c>
      <c r="X5" s="415">
        <f>X310</f>
        <v>0</v>
      </c>
      <c r="Y5" s="415">
        <f>IF(X5=3,0,IF(Z5=3,0,Y306))</f>
        <v>0</v>
      </c>
      <c r="Z5" s="415">
        <f>Z310</f>
        <v>0</v>
      </c>
      <c r="AA5" s="412">
        <v>0</v>
      </c>
      <c r="AB5" s="413"/>
      <c r="AC5" s="414">
        <f>AB5+AA6+AB7+AC6</f>
        <v>0</v>
      </c>
      <c r="AD5" s="415">
        <f>AD310</f>
        <v>0</v>
      </c>
      <c r="AE5" s="415">
        <f>IF(AD5=3,0,IF(AF5=3,0,AE306))</f>
        <v>0</v>
      </c>
      <c r="AF5" s="415">
        <f>AF310</f>
        <v>0</v>
      </c>
      <c r="AG5" s="412">
        <v>0</v>
      </c>
      <c r="AH5" s="413"/>
      <c r="AI5" s="414">
        <f>AH5+AG6+AH7+AI6</f>
        <v>0</v>
      </c>
      <c r="AJ5" s="415">
        <f>AJ310</f>
        <v>0</v>
      </c>
      <c r="AK5" s="415">
        <f>IF(AJ5=3,0,IF(AL5=3,0,AK306))</f>
        <v>0</v>
      </c>
      <c r="AL5" s="415">
        <f>AL310</f>
        <v>0</v>
      </c>
      <c r="AM5" s="412">
        <v>0</v>
      </c>
      <c r="AN5" s="413"/>
      <c r="AO5" s="414">
        <f>AN5+AM6+AN7+AO6</f>
        <v>0</v>
      </c>
      <c r="AP5" s="415">
        <f>AP310</f>
        <v>0</v>
      </c>
      <c r="AQ5" s="415">
        <f>IF(AP5=3,0,IF(AR5=3,0,AQ306))</f>
        <v>0</v>
      </c>
      <c r="AR5" s="415">
        <f>AR310</f>
        <v>0</v>
      </c>
      <c r="AS5" s="412">
        <v>0</v>
      </c>
      <c r="AT5" s="413"/>
      <c r="AU5" s="414">
        <f>AT5+AS6+AT7+AU6</f>
        <v>0</v>
      </c>
      <c r="AV5" s="415">
        <f>AV310</f>
        <v>0</v>
      </c>
      <c r="AW5" s="415">
        <f>IF(AV5=3,0,IF(AX5=3,0,AW306))</f>
        <v>0</v>
      </c>
      <c r="AX5" s="415">
        <f>AX310</f>
        <v>0</v>
      </c>
      <c r="AY5" s="412">
        <v>0</v>
      </c>
      <c r="AZ5" s="413"/>
      <c r="BA5" s="414">
        <f>AZ5+AY6+AZ7+BA6</f>
        <v>0</v>
      </c>
      <c r="BB5" s="415">
        <f>BB310</f>
        <v>0</v>
      </c>
      <c r="BC5" s="415">
        <f>IF(BB5=3,0,IF(BD5=3,0,BC306))</f>
        <v>0</v>
      </c>
      <c r="BD5" s="415">
        <f>BD310</f>
        <v>0</v>
      </c>
      <c r="BE5" s="412">
        <v>0</v>
      </c>
      <c r="BF5" s="413"/>
      <c r="BG5" s="414">
        <f>BF5+BE6+BF7+BG6</f>
        <v>0</v>
      </c>
      <c r="BH5" s="415">
        <f>BH310</f>
        <v>0</v>
      </c>
      <c r="BI5" s="415">
        <f>IF(BH5=3,0,IF(BJ5=3,0,BI306))</f>
        <v>0</v>
      </c>
      <c r="BJ5" s="415">
        <f>BJ310</f>
        <v>0</v>
      </c>
      <c r="BK5" s="412">
        <v>0</v>
      </c>
      <c r="BL5" s="413"/>
      <c r="BM5" s="414">
        <f>BL5+BK6+BL7+BM6</f>
        <v>0</v>
      </c>
      <c r="BN5" s="415">
        <f>BN310</f>
        <v>0</v>
      </c>
      <c r="BO5" s="415">
        <f>IF(BN5=3,0,IF(BP5=3,0,BO306))</f>
        <v>0</v>
      </c>
      <c r="BP5" s="415">
        <f>BP310</f>
        <v>0</v>
      </c>
      <c r="BQ5" s="412">
        <v>0</v>
      </c>
      <c r="BR5" s="413"/>
      <c r="BS5" s="414">
        <f>BR5+BQ6+BR7+BS6</f>
        <v>0</v>
      </c>
      <c r="BT5" s="415">
        <f>BT310</f>
        <v>0</v>
      </c>
      <c r="BU5" s="415">
        <f>IF(BT5=3,0,IF(BV5=3,0,BU306))</f>
        <v>0</v>
      </c>
      <c r="BV5" s="415">
        <f>BV310</f>
        <v>0</v>
      </c>
      <c r="BW5" s="412">
        <v>0</v>
      </c>
      <c r="BX5" s="413"/>
      <c r="BY5" s="414">
        <f>BX5+BW6+BX7+BY6</f>
        <v>0</v>
      </c>
      <c r="BZ5" s="416"/>
      <c r="CA5" s="415">
        <f>IF(BZ5=3,0,IF(CB5=3,0,CA306))</f>
        <v>0</v>
      </c>
      <c r="CB5" s="415">
        <f>CB310</f>
        <v>0</v>
      </c>
      <c r="CC5" s="412">
        <v>0</v>
      </c>
      <c r="CD5" s="413"/>
      <c r="CE5" s="414">
        <f>CD5+CC6+CD7+CE6</f>
        <v>0</v>
      </c>
      <c r="CF5" s="415">
        <f>CF310</f>
        <v>0</v>
      </c>
      <c r="CG5" s="415">
        <f>IF(CF5=3,0,IF(CH5=3,0,CG306))</f>
        <v>0</v>
      </c>
      <c r="CH5" s="415">
        <f>CH310</f>
        <v>0</v>
      </c>
      <c r="CI5" s="412">
        <v>0</v>
      </c>
      <c r="CJ5" s="413"/>
      <c r="CK5" s="414">
        <f>CJ5+CI6+CJ7+CK6</f>
        <v>0</v>
      </c>
      <c r="CL5" s="416"/>
    </row>
    <row r="6" ht="16.199999999999999" hidden="1">
      <c r="B6" s="417">
        <f>B308</f>
        <v>0</v>
      </c>
      <c r="C6" s="418"/>
      <c r="D6" s="417">
        <f>B6+D4+F6+D40+B7+F7</f>
        <v>0</v>
      </c>
      <c r="E6" s="419">
        <f>IF(G7=0,0,IF(F5=3,0,IF(H5=3,0,IF(H5=2,-0.5,IF(H5=1,0,(G7/(G7+D44+A7))*(-0.5))))))</f>
        <v>0</v>
      </c>
      <c r="F6" s="420">
        <f>-1*IF(H5=3,0,IF(F5=3,G5*G5*G307/2,IF(G5=0,0,((G307*G5*G5/12)+IF(F309=G5/2,G308*G5/8,G308*F309*H309*H309/(G5*G5))))))</f>
        <v>0</v>
      </c>
      <c r="G6" s="417">
        <f>G303</f>
        <v>17815</v>
      </c>
      <c r="H6" s="421">
        <f>IF(F5=3,0,IF(H5=3,G5*G5*G307/2,IF(G5=0,0,((G307*G5*G5/12)+IF(F309=G5/2,G308*G5/8,G308*F309*F309*H309/(G5*G5))))))</f>
        <v>0</v>
      </c>
      <c r="I6" s="422">
        <f>IF(G7=0,0,IF(H5=3,0,IF(F5=3,0,IF(F5=2,-0.5,IF(F5=1,0,(G7/(G7+M7+J44))*(-0.5))))))</f>
        <v>0</v>
      </c>
      <c r="J6" s="417">
        <f>H6+J4+L6+J40+H7+L7</f>
        <v>0</v>
      </c>
      <c r="K6" s="419">
        <f>IF(M7=0,0,IF(L5=3,0,IF(N5=3,0,IF(N5=2,-0.5,IF(N5=1,0,(M7/(M7+J44+G7))*(-0.5))))))</f>
        <v>0</v>
      </c>
      <c r="L6" s="420">
        <f>-1*IF(N5=3,0,IF(L5=3,M5*M5*M307/2,IF(M5=0,0,((M307*M5*M5/12)+IF(L309=M5/2,M308*M5/8,M308*L309*N309*N309/(M5*M5))))))</f>
        <v>0</v>
      </c>
      <c r="M6" s="417">
        <f>M303</f>
        <v>17815</v>
      </c>
      <c r="N6" s="421">
        <f>IF(L5=3,0,IF(N5=3,M5*M5*M307/2,IF(M5=0,0,((M307*M5*M5/12)+IF(L309=M5/2,M308*M5/8,M308*L309*L309*N309/(M5*M5))))))</f>
        <v>0</v>
      </c>
      <c r="O6" s="422">
        <f>IF(M7=0,0,IF(N5=3,0,IF(L5=3,0,IF(L5=2,-0.5,IF(L5=1,0,(M7/(M7+S7+P44))*(-0.5))))))</f>
        <v>0</v>
      </c>
      <c r="P6" s="417">
        <f>N6+P4+R6+P40+N7+R7</f>
        <v>0</v>
      </c>
      <c r="Q6" s="419">
        <f>IF(S7=0,0,IF(R5=3,0,IF(T5=3,0,IF(T5=2,-0.5,IF(T5=1,0,(S7/(S7+P44+M7))*(-0.5))))))</f>
        <v>0</v>
      </c>
      <c r="R6" s="420">
        <f>-1*IF(T5=3,0,IF(R5=3,S5*S5*S307/2,IF(S5=0,0,((S307*S5*S5/12)+IF(R309=S5/2,S308*S5/8,S308*R309*T309*T309/(S5*S5))))))</f>
        <v>0</v>
      </c>
      <c r="S6" s="417">
        <f>S303</f>
        <v>17815</v>
      </c>
      <c r="T6" s="421">
        <f>IF(R5=3,0,IF(T5=3,S5*S5*S307/2,IF(S5=0,0,((S307*S5*S5/12)+IF(R309=S5/2,S308*S5/8,S308*R309*R309*T309/(S5*S5))))))</f>
        <v>0</v>
      </c>
      <c r="U6" s="422">
        <f>IF(S7=0,0,IF(T5=3,0,IF(R5=3,0,IF(R5=2,-0.5,IF(R5=1,0,(S7/(S7+Y7+V44))*(-0.5))))))</f>
        <v>0</v>
      </c>
      <c r="V6" s="417">
        <f>T6+V4+X6+V40+T7+X7</f>
        <v>0</v>
      </c>
      <c r="W6" s="419">
        <f>IF(Y7=0,0,IF(X5=3,0,IF(Z5=3,0,IF(Z5=2,-0.5,IF(Z5=1,0,(Y7/(Y7+V44+S7))*(-0.5))))))</f>
        <v>0</v>
      </c>
      <c r="X6" s="420">
        <f>-1*IF(Z5=3,0,IF(X5=3,Y5*Y5*Y307/2,IF(Y5=0,0,((Y307*Y5*Y5/12)+IF(X309=Y5/2,Y308*Y5/8,Y308*X309*Z309*Z309/(Y5*Y5))))))</f>
        <v>0</v>
      </c>
      <c r="Y6" s="417">
        <f>Y303</f>
        <v>17815</v>
      </c>
      <c r="Z6" s="421">
        <f>IF(X5=3,0,IF(Z5=3,Y5*Y5*Y307/2,IF(Y5=0,0,((Y307*Y5*Y5/12)+IF(X309=Y5/2,Y308*Y5/8,Y308*X309*X309*Z309/(Y5*Y5))))))</f>
        <v>0</v>
      </c>
      <c r="AA6" s="422">
        <f>IF(Y7=0,0,IF(Z5=3,0,IF(X5=3,0,IF(X5=2,-0.5,IF(X5=1,0,(Y7/(Y7+AE7+AB44))*(-0.5))))))</f>
        <v>0</v>
      </c>
      <c r="AB6" s="417">
        <f>Z6+AB4+AD6+AB40+Z7+AD7</f>
        <v>0</v>
      </c>
      <c r="AC6" s="419">
        <f>IF(AE7=0,0,IF(AD5=3,0,IF(AF5=3,0,IF(AF5=2,-0.5,IF(AF5=1,0,(AE7/(AE7+AB44+Y7))*(-0.5))))))</f>
        <v>0</v>
      </c>
      <c r="AD6" s="420">
        <f>-1*IF(AF5=3,0,IF(AD5=3,AE5*AE5*AE307/2,IF(AE5=0,0,((AE307*AE5*AE5/12)+IF(AD309=AE5/2,AE308*AE5/8,AE308*AD309*AF309*AF309/(AE5*AE5))))))</f>
        <v>0</v>
      </c>
      <c r="AE6" s="417">
        <f>AE303</f>
        <v>17815</v>
      </c>
      <c r="AF6" s="421">
        <f>IF(AD5=3,0,IF(AF5=3,AE5*AE5*AE307/2,IF(AE5=0,0,((AE307*AE5*AE5/12)+IF(AD309=AE5/2,AE308*AE5/8,AE308*AD309*AD309*AF309/(AE5*AE5))))))</f>
        <v>0</v>
      </c>
      <c r="AG6" s="422">
        <f>IF(AE7=0,0,IF(AF5=3,0,IF(AD5=3,0,IF(AD5=2,-0.5,IF(AD5=1,0,(AE7/(AE7+AK7+AH44))*(-0.5))))))</f>
        <v>0</v>
      </c>
      <c r="AH6" s="417">
        <f>AF6+AH4+AJ6+AH40+AF7+AJ7</f>
        <v>0</v>
      </c>
      <c r="AI6" s="419">
        <f>IF(AK7=0,0,IF(AJ5=3,0,IF(AL5=3,0,IF(AL5=2,-0.5,IF(AL5=1,0,(AK7/(AK7+AH44+AE7))*(-0.5))))))</f>
        <v>0</v>
      </c>
      <c r="AJ6" s="420">
        <f>-1*IF(AL5=3,0,IF(AJ5=3,AK5*AK5*AK307/2,IF(AK5=0,0,((AK307*AK5*AK5/12)+IF(AJ309=AK5/2,AK308*AK5/8,AK308*AJ309*AL309*AL309/(AK5*AK5))))))</f>
        <v>0</v>
      </c>
      <c r="AK6" s="417">
        <f>AK303</f>
        <v>17815</v>
      </c>
      <c r="AL6" s="421">
        <f>IF(AJ5=3,0,IF(AL5=3,AK5*AK5*AK307/2,IF(AK5=0,0,((AK307*AK5*AK5/12)+IF(AJ309=AK5/2,AK308*AK5/8,AK308*AJ309*AJ309*AL309/(AK5*AK5))))))</f>
        <v>0</v>
      </c>
      <c r="AM6" s="422">
        <f>IF(AK7=0,0,IF(AL5=3,0,IF(AJ5=3,0,IF(AJ5=2,-0.5,IF(AJ5=1,0,(AK7/(AK7+AQ7+AN44))*(-0.5))))))</f>
        <v>0</v>
      </c>
      <c r="AN6" s="417">
        <f>AL6+AN4+AP6+AN40+AL7+AP7</f>
        <v>0</v>
      </c>
      <c r="AO6" s="419">
        <f>IF(AQ7=0,0,IF(AP5=3,0,IF(AR5=3,0,IF(AR5=2,-0.5,IF(AR5=1,0,(AQ7/(AQ7+AN44+AK7))*(-0.5))))))</f>
        <v>0</v>
      </c>
      <c r="AP6" s="420">
        <f>-1*IF(AR5=3,0,IF(AP5=3,AQ5*AQ5*AQ307/2,IF(AQ5=0,0,((AQ307*AQ5*AQ5/12)+IF(AP309=AQ5/2,AQ308*AQ5/8,AQ308*AP309*AR309*AR309/(AQ5*AQ5))))))</f>
        <v>0</v>
      </c>
      <c r="AQ6" s="417">
        <f>AQ303</f>
        <v>17815</v>
      </c>
      <c r="AR6" s="421">
        <f>IF(AP5=3,0,IF(AR5=3,AQ5*AQ5*AQ307/2,IF(AQ5=0,0,((AQ307*AQ5*AQ5/12)+IF(AP309=AQ5/2,AQ308*AQ5/8,AQ308*AP309*AP309*AR309/(AQ5*AQ5))))))</f>
        <v>0</v>
      </c>
      <c r="AS6" s="422">
        <f>IF(AQ7=0,0,IF(AR5=3,0,IF(AP5=3,0,IF(AP5=2,-0.5,IF(AP5=1,0,(AQ7/(AQ7+AW7+AT44))*(-0.5))))))</f>
        <v>0</v>
      </c>
      <c r="AT6" s="417">
        <f>AR6+AT4+AV6+AT40+AR7+AV7</f>
        <v>0</v>
      </c>
      <c r="AU6" s="419">
        <f>IF(AW7=0,0,IF(AV5=3,0,IF(AX5=3,0,IF(AX5=2,-0.5,IF(AX5=1,0,(AW7/(AW7+AT44+AQ7))*(-0.5))))))</f>
        <v>0</v>
      </c>
      <c r="AV6" s="420">
        <f>-1*IF(AX5=3,0,IF(AV5=3,AW5*AW5*AW307/2,IF(AW5=0,0,((AW307*AW5*AW5/12)+IF(AV309=AW5/2,AW308*AW5/8,AW308*AV309*AX309*AX309/(AW5*AW5))))))</f>
        <v>0</v>
      </c>
      <c r="AW6" s="417">
        <f>AW303</f>
        <v>17815</v>
      </c>
      <c r="AX6" s="421">
        <f>IF(AV5=3,0,IF(AX5=3,AW5*AW5*AW307/2,IF(AW5=0,0,((AW307*AW5*AW5/12)+IF(AV309=AW5/2,AW308*AW5/8,AW308*AV309*AV309*AX309/(AW5*AW5))))))</f>
        <v>0</v>
      </c>
      <c r="AY6" s="422">
        <f>IF(AW7=0,0,IF(AX5=3,0,IF(AV5=3,0,IF(AV5=2,-0.5,IF(AV5=1,0,(AW7/(AW7+BC7+AZ44))*(-0.5))))))</f>
        <v>0</v>
      </c>
      <c r="AZ6" s="417">
        <f>AX6+AZ4+BB6+AZ40+AX7+BB7</f>
        <v>0</v>
      </c>
      <c r="BA6" s="419">
        <f>IF(BC7=0,0,IF(BB5=3,0,IF(BD5=3,0,IF(BD5=2,-0.5,IF(BD5=1,0,(BC7/(BC7+AZ44+AW7))*(-0.5))))))</f>
        <v>0</v>
      </c>
      <c r="BB6" s="420">
        <f>-1*IF(BD5=3,0,IF(BB5=3,BC5*BC5*BC307/2,IF(BC5=0,0,((BC307*BC5*BC5/12)+IF(BB309=BC5/2,BC308*BC5/8,BC308*BB309*BD309*BD309/(BC5*BC5))))))</f>
        <v>0</v>
      </c>
      <c r="BC6" s="417">
        <f>BC303</f>
        <v>17815</v>
      </c>
      <c r="BD6" s="421">
        <f>IF(BB5=3,0,IF(BD5=3,BC5*BC5*BC307/2,IF(BC5=0,0,((BC307*BC5*BC5/12)+IF(BB309=BC5/2,BC308*BC5/8,BC308*BB309*BB309*BD309/(BC5*BC5))))))</f>
        <v>0</v>
      </c>
      <c r="BE6" s="422">
        <f>IF(BC7=0,0,IF(BD5=3,0,IF(BB5=3,0,IF(BB5=2,-0.5,IF(BB5=1,0,(BC7/(BC7+BI7+BF44))*(-0.5))))))</f>
        <v>0</v>
      </c>
      <c r="BF6" s="417">
        <f>BD6+BF4+BH6+BF40+BD7+BH7</f>
        <v>0</v>
      </c>
      <c r="BG6" s="419">
        <f>IF(BI7=0,0,IF(BH5=3,0,IF(BJ5=3,0,IF(BJ5=2,-0.5,IF(BJ5=1,0,(BI7/(BI7+BF44+BC7))*(-0.5))))))</f>
        <v>0</v>
      </c>
      <c r="BH6" s="420">
        <f>-1*IF(BJ5=3,0,IF(BH5=3,BI5*BI5*BI307/2,IF(BI5=0,0,((BI307*BI5*BI5/12)+IF(BH309=BI5/2,BI308*BI5/8,BI308*BH309*BJ309*BJ309/(BI5*BI5))))))</f>
        <v>0</v>
      </c>
      <c r="BI6" s="417">
        <f>BI303</f>
        <v>17815</v>
      </c>
      <c r="BJ6" s="421">
        <f>IF(BH5=3,0,IF(BJ5=3,BI5*BI5*BI307/2,IF(BI5=0,0,((BI307*BI5*BI5/12)+IF(BH309=BI5/2,BI308*BI5/8,BI308*BH309*BH309*BJ309/(BI5*BI5))))))</f>
        <v>0</v>
      </c>
      <c r="BK6" s="422">
        <f>IF(BI7=0,0,IF(BJ5=3,0,IF(BH5=3,0,IF(BH5=2,-0.5,IF(BH5=1,0,(BI7/(BI7+BO7+BL44))*(-0.5))))))</f>
        <v>0</v>
      </c>
      <c r="BL6" s="417">
        <f>BJ6+BL4+BN6+BL40+BJ7+BN7</f>
        <v>0</v>
      </c>
      <c r="BM6" s="419">
        <f>IF(BO7=0,0,IF(BN5=3,0,IF(BP5=3,0,IF(BP5=2,-0.5,IF(BP5=1,0,(BO7/(BO7+BL44+BI7))*(-0.5))))))</f>
        <v>0</v>
      </c>
      <c r="BN6" s="420">
        <f>-1*IF(BP5=3,0,IF(BN5=3,BO5*BO5*BO307/2,IF(BO5=0,0,((BO307*BO5*BO5/12)+IF(BN309=BO5/2,BO308*BO5/8,BO308*BN309*BP309*BP309/(BO5*BO5))))))</f>
        <v>0</v>
      </c>
      <c r="BO6" s="417">
        <f>BO303</f>
        <v>17815</v>
      </c>
      <c r="BP6" s="421">
        <f>IF(BN5=3,0,IF(BP5=3,BO5*BO5*BO307/2,IF(BO5=0,0,((BO307*BO5*BO5/12)+IF(BN309=BO5/2,BO308*BO5/8,BO308*BN309*BN309*BP309/(BO5*BO5))))))</f>
        <v>0</v>
      </c>
      <c r="BQ6" s="422">
        <f>IF(BO7=0,0,IF(BP5=3,0,IF(BN5=3,0,IF(BN5=2,-0.5,IF(BN5=1,0,(BO7/(BO7+BU7+BR44))*(-0.5))))))</f>
        <v>0</v>
      </c>
      <c r="BR6" s="417">
        <f>BP6+BR4+BT6+BR40+BP7+BT7</f>
        <v>0</v>
      </c>
      <c r="BS6" s="419">
        <f>IF(BU7=0,0,IF(BT5=3,0,IF(BV5=3,0,IF(BV5=2,-0.5,IF(BV5=1,0,(BU7/(BU7+BR44+BO7))*(-0.5))))))</f>
        <v>0</v>
      </c>
      <c r="BT6" s="420">
        <f>-1*IF(BV5=3,0,IF(BT5=3,BU5*BU5*BU307/2,IF(BU5=0,0,((BU307*BU5*BU5/12)+IF(BT309=BU5/2,BU308*BU5/8,BU308*BT309*BV309*BV309/(BU5*BU5))))))</f>
        <v>0</v>
      </c>
      <c r="BU6" s="417">
        <f>BU303</f>
        <v>17815</v>
      </c>
      <c r="BV6" s="421">
        <f>IF(BT5=3,0,IF(BV5=3,BU5*BU5*BU307/2,IF(BU5=0,0,((BU307*BU5*BU5/12)+IF(BT309=BU5/2,BU308*BU5/8,BU308*BT309*BT309*BV309/(BU5*BU5))))))</f>
        <v>0</v>
      </c>
      <c r="BW6" s="422">
        <f>IF(BU7=0,0,IF(BV5=3,0,IF(BT5=3,0,IF(BT5=2,-0.5,IF(BT5=1,0,(BU7/(BU7+CA7+BX44))*(-0.5))))))</f>
        <v>0</v>
      </c>
      <c r="BX6" s="417">
        <f>BV6+BX4+BZ6+BX40+BV7+BZ7</f>
        <v>0</v>
      </c>
      <c r="BY6" s="419">
        <f>IF(CA7=0,0,IF(BZ5=3,0,IF(CB5=3,0,IF(CB5=2,-0.5,IF(CB5=1,0,(CA7/(CA7+BX44+BU7))*(-0.5))))))</f>
        <v>0</v>
      </c>
      <c r="BZ6" s="417">
        <f>BZ308</f>
        <v>0</v>
      </c>
      <c r="CA6" s="417">
        <f>CA303</f>
        <v>17815</v>
      </c>
      <c r="CB6" s="421">
        <f>IF(BZ5=3,0,IF(CB5=3,CA5*CA5*CA307/2,IF(CA5=0,0,((CA307*CA5*CA5/12)+IF(BZ309=CA5/2,CA308*CA5/8,CA308*BZ309*BZ309*CB309/(CA5*CA5))))))</f>
        <v>0</v>
      </c>
      <c r="CC6" s="422">
        <f>IF(CA7=0,0,IF(CB5=3,0,IF(BZ5=3,0,IF(BZ5=2,-0.5,IF(BZ5=1,0,(CA7/(CA7+CG7+CD44))*(-0.5))))))</f>
        <v>0</v>
      </c>
      <c r="CD6" s="417">
        <f>CB6+CD4+CF6+CD40+CB7+CF7</f>
        <v>0</v>
      </c>
      <c r="CE6" s="419">
        <f>IF(CG7=0,0,IF(CF5=3,0,IF(CH5=3,0,IF(CH5=2,-0.5,IF(CH5=1,0,(CG7/(CG7+CD44+CA7))*(-0.5))))))</f>
        <v>0</v>
      </c>
      <c r="CF6" s="420">
        <f>-1*IF(CH5=3,0,IF(CF5=3,CG5*CG5*CG307/2,IF(CG5=0,0,((CG307*CG5*CG5/12)+IF(CF309=CG5/2,CG308*CG5/8,CG308*CF309*CH309*CH309/(CG5*CG5))))))</f>
        <v>0</v>
      </c>
      <c r="CG6" s="417">
        <f>CG303</f>
        <v>17815</v>
      </c>
      <c r="CH6" s="421">
        <f>IF(CF5=3,0,IF(CH5=3,CG5*CG5*CG307/2,IF(CG5=0,0,((CG307*CG5*CG5/12)+IF(CF309=CG5/2,CG308*CG5/8,CG308*CF309*CF309*CH309/(CG5*CG5))))))</f>
        <v>0</v>
      </c>
      <c r="CI6" s="422">
        <f>IF(CG7=0,0,IF(CH5=3,0,IF(CF5=3,0,IF(CF5=2,-0.5,IF(CF5=1,0,(CG7/(CG7+CM7+CJ44))*(-0.5))))))</f>
        <v>0</v>
      </c>
      <c r="CJ6" s="417">
        <f>CH6+CJ4+CL6+CJ40+CH7+CL7</f>
        <v>0</v>
      </c>
      <c r="CK6" s="419"/>
      <c r="CL6" s="417">
        <f>CL308</f>
        <v>0</v>
      </c>
    </row>
    <row r="7" ht="16.199999999999999" hidden="1">
      <c r="A7" s="410"/>
      <c r="B7" s="423"/>
      <c r="C7" s="424" t="s">
        <v>793</v>
      </c>
      <c r="D7" s="425">
        <f>IF(D44=0,0,IF(E7=3,0,IF(C79=3,0,IF(C79=2,-0.5,IF(C79=1,0,(D44/(D44+G7+A7))*(-0.5))))))</f>
        <v>0</v>
      </c>
      <c r="E7" s="419">
        <v>0</v>
      </c>
      <c r="F7" s="426">
        <f>-1*IF(H5=3,0,IF(F5=3,(G306*G306*G307/2)+(G308*F309),0))</f>
        <v>0</v>
      </c>
      <c r="G7" s="423">
        <f>IF(G5=0,0,IF(H5=2,3*G304*G6/(G5),4*G304*G6/(G5)))</f>
        <v>0</v>
      </c>
      <c r="H7" s="427">
        <f>IF(F5=3,0,IF(H5=3,(G306*G306*G307/2)+(G308*H309),0))</f>
        <v>0</v>
      </c>
      <c r="I7" s="424" t="s">
        <v>794</v>
      </c>
      <c r="J7" s="425">
        <f>IF(J44=0,0,IF(K7=3,0,IF(I79=3,0,IF(I79=2,-0.5,IF(I79=1,0,(J44/(J44+M7+G7))*(-0.5))))))</f>
        <v>0</v>
      </c>
      <c r="K7" s="428">
        <v>0</v>
      </c>
      <c r="L7" s="426">
        <f>-1*IF(N5=3,0,IF(L5=3,(M306*M306*M307/2)+(M308*L309),0))</f>
        <v>0</v>
      </c>
      <c r="M7" s="423">
        <f>IF(M5=0,0,IF(N5=2,3*M304*M6/(M5),4*M304*M6/(M5)))</f>
        <v>0</v>
      </c>
      <c r="N7" s="427">
        <f>IF(L5=3,0,IF(N5=3,(M306*M306*M307/2)+(M308*N309),0))</f>
        <v>0</v>
      </c>
      <c r="O7" s="424" t="s">
        <v>795</v>
      </c>
      <c r="P7" s="425">
        <f>IF(P44=0,0,IF(Q7=3,0,IF(O79=3,0,IF(O79=2,-0.5,IF(O79=1,0,(P44/(P44+S7+M7))*(-0.5))))))</f>
        <v>0</v>
      </c>
      <c r="Q7" s="428">
        <v>0</v>
      </c>
      <c r="R7" s="426">
        <f>-1*IF(T5=3,0,IF(R5=3,(S306*S306*S307/2)+(S308*R309),0))</f>
        <v>0</v>
      </c>
      <c r="S7" s="423">
        <f>IF(S5=0,0,IF(T5=2,3*S304*S6/(S5),4*S304*S6/(S5)))</f>
        <v>0</v>
      </c>
      <c r="T7" s="427">
        <f>IF(R5=3,0,IF(T5=3,(S306*S306*S307/2)+(S308*T309),0))</f>
        <v>0</v>
      </c>
      <c r="U7" s="424" t="s">
        <v>796</v>
      </c>
      <c r="V7" s="425">
        <f>IF(V44=0,0,IF(W7=3,0,IF(U79=3,0,IF(U79=2,-0.5,IF(U79=1,0,(V44/(V44+Y7+S7))*(-0.5))))))</f>
        <v>0</v>
      </c>
      <c r="W7" s="428">
        <v>0</v>
      </c>
      <c r="X7" s="426">
        <f>-1*IF(Z5=3,0,IF(X5=3,(Y306*Y306*Y307/2)+(Y308*X309),0))</f>
        <v>0</v>
      </c>
      <c r="Y7" s="423">
        <f>IF(Y5=0,0,IF(Z5=2,3*Y304*Y6/(Y5),4*Y304*Y6/(Y5)))</f>
        <v>0</v>
      </c>
      <c r="Z7" s="427">
        <f>IF(X5=3,0,IF(Z5=3,(Y306*Y306*Y307/2)+(Y308*Z309),0))</f>
        <v>0</v>
      </c>
      <c r="AA7" s="424" t="s">
        <v>795</v>
      </c>
      <c r="AB7" s="425">
        <f>IF(AB44=0,0,IF(AC7=3,0,IF(AA79=3,0,IF(AA79=2,-0.5,IF(AA79=1,0,(AB44/(AB44+AE7+Y7))*(-0.5))))))</f>
        <v>0</v>
      </c>
      <c r="AC7" s="428">
        <v>0</v>
      </c>
      <c r="AD7" s="426">
        <f>-1*IF(AF5=3,0,IF(AD5=3,(AE306*AE306*AE307/2)+(AE308*AD309),0))</f>
        <v>0</v>
      </c>
      <c r="AE7" s="423">
        <f>IF(AE5=0,0,IF(AF5=2,3*AE304*AE6/(AE5),4*AE304*AE6/(AE5)))</f>
        <v>0</v>
      </c>
      <c r="AF7" s="427">
        <f>IF(AD5=3,0,IF(AF5=3,(AE306*AE306*AE307/2)+(AE308*AF309),0))</f>
        <v>0</v>
      </c>
      <c r="AG7" s="424" t="s">
        <v>796</v>
      </c>
      <c r="AH7" s="425">
        <f>IF(AH44=0,0,IF(AI7=3,0,IF(AG79=3,0,IF(AG79=2,-0.5,IF(AG79=1,0,(AH44/(AH44+AK7+AE7))*(-0.5))))))</f>
        <v>0</v>
      </c>
      <c r="AI7" s="428">
        <v>0</v>
      </c>
      <c r="AJ7" s="426">
        <f>-1*IF(AL5=3,0,IF(AJ5=3,(AK306*AK306*AK307/2)+(AK308*AJ309),0))</f>
        <v>0</v>
      </c>
      <c r="AK7" s="423">
        <f>IF(AK5=0,0,IF(AL5=2,3*AK304*AK6/(AK5),4*AK304*AK6/(AK5)))</f>
        <v>0</v>
      </c>
      <c r="AL7" s="427">
        <f>IF(AJ5=3,0,IF(AL5=3,(AK306*AK306*AK307/2)+(AK308*AL309),0))</f>
        <v>0</v>
      </c>
      <c r="AM7" s="424" t="s">
        <v>796</v>
      </c>
      <c r="AN7" s="425">
        <f>IF(AN44=0,0,IF(AO7=3,0,IF(AM79=3,0,IF(AM79=2,-0.5,IF(AM79=1,0,(AN44/(AN44+AQ7+AK7))*(-0.5))))))</f>
        <v>0</v>
      </c>
      <c r="AO7" s="428">
        <v>0</v>
      </c>
      <c r="AP7" s="426">
        <f>-1*IF(AR5=3,0,IF(AP5=3,(AQ306*AQ306*AQ307/2)+(AQ308*AP309),0))</f>
        <v>0</v>
      </c>
      <c r="AQ7" s="423">
        <f>IF(AQ5=0,0,IF(AR5=2,3*AQ304*AQ6/(AQ5),4*AQ304*AQ6/(AQ5)))</f>
        <v>0</v>
      </c>
      <c r="AR7" s="427">
        <f>IF(AP5=3,0,IF(AR5=3,(AQ306*AQ306*AQ307/2)+(AQ308*AR309),0))</f>
        <v>0</v>
      </c>
      <c r="AS7" s="424" t="s">
        <v>796</v>
      </c>
      <c r="AT7" s="425">
        <f>IF(AT44=0,0,IF(AU7=3,0,IF(AS79=3,0,IF(AS79=2,-0.5,IF(AS79=1,0,(AT44/(AT44+AW7+AQ7))*(-0.5))))))</f>
        <v>0</v>
      </c>
      <c r="AU7" s="428">
        <v>0</v>
      </c>
      <c r="AV7" s="426">
        <f>-1*IF(AX5=3,0,IF(AV5=3,(AW306*AW306*AW307/2)+(AW308*AV309),0))</f>
        <v>0</v>
      </c>
      <c r="AW7" s="423">
        <f>IF(AW5=0,0,IF(AX5=2,3*AW304*AW6/(AW5),4*AW304*AW6/(AW5)))</f>
        <v>0</v>
      </c>
      <c r="AX7" s="427">
        <f>IF(AV5=3,0,IF(AX5=3,(AW306*AW306*AW307/2)+(AW308*AX309),0))</f>
        <v>0</v>
      </c>
      <c r="AY7" s="424" t="s">
        <v>795</v>
      </c>
      <c r="AZ7" s="425">
        <f>IF(AZ44=0,0,IF(BA7=3,0,IF(AY79=3,0,IF(AY79=2,-0.5,IF(AY79=1,0,(AZ44/(AZ44+BC7+AW7))*(-0.5))))))</f>
        <v>0</v>
      </c>
      <c r="BA7" s="428">
        <v>0</v>
      </c>
      <c r="BB7" s="426">
        <f>-1*IF(BD5=3,0,IF(BB5=3,(BC306*BC306*BC307/2)+(BC308*BB309),0))</f>
        <v>0</v>
      </c>
      <c r="BC7" s="423">
        <f>IF(BC5=0,0,IF(BD5=2,3*BC304*BC6/(BC5),4*BC304*BC6/(BC5)))</f>
        <v>0</v>
      </c>
      <c r="BD7" s="427">
        <f>IF(BB5=3,0,IF(BD5=3,(BC306*BC306*BC307/2)+(BC308*BD309),0))</f>
        <v>0</v>
      </c>
      <c r="BE7" s="424" t="s">
        <v>796</v>
      </c>
      <c r="BF7" s="425">
        <f>IF(BF44=0,0,IF(BG7=3,0,IF(BE79=3,0,IF(BE79=2,-0.5,IF(BE79=1,0,(BF44/(BF44+BI7+BC7))*(-0.5))))))</f>
        <v>0</v>
      </c>
      <c r="BG7" s="428">
        <v>0</v>
      </c>
      <c r="BH7" s="426">
        <f>-1*IF(BJ5=3,0,IF(BH5=3,(BI306*BI306*BI307/2)+(BI308*BH309),0))</f>
        <v>0</v>
      </c>
      <c r="BI7" s="423">
        <f>IF(BI5=0,0,IF(BJ5=2,3*BI304*BI6/(BI5),4*BI304*BI6/(BI5)))</f>
        <v>0</v>
      </c>
      <c r="BJ7" s="427">
        <f>IF(BH5=3,0,IF(BJ5=3,(BI306*BI306*BI307/2)+(BI308*BJ309),0))</f>
        <v>0</v>
      </c>
      <c r="BK7" s="424" t="s">
        <v>796</v>
      </c>
      <c r="BL7" s="425">
        <f>IF(BL44=0,0,IF(BM7=3,0,IF(BK79=3,0,IF(BK79=2,-0.5,IF(BK79=1,0,(BL44/(BL44+BO7+BI7))*(-0.5))))))</f>
        <v>0</v>
      </c>
      <c r="BM7" s="428">
        <v>0</v>
      </c>
      <c r="BN7" s="426">
        <f>-1*IF(BP5=3,0,IF(BN5=3,(BO306*BO306*BO307/2)+(BO308*BN309),0))</f>
        <v>0</v>
      </c>
      <c r="BO7" s="423">
        <f>IF(BO5=0,0,IF(BP5=2,3*BO304*BO6/(BO5),4*BO304*BO6/(BO5)))</f>
        <v>0</v>
      </c>
      <c r="BP7" s="427">
        <f>IF(BN5=3,0,IF(BP5=3,(BO306*BO306*BO307/2)+(BO308*BP309),0))</f>
        <v>0</v>
      </c>
      <c r="BQ7" s="424" t="s">
        <v>796</v>
      </c>
      <c r="BR7" s="425">
        <f>IF(BR44=0,0,IF(BS7=3,0,IF(BQ79=3,0,IF(BQ79=2,-0.5,IF(BQ79=1,0,(BR44/(BR44+BU7+BO7))*(-0.5))))))</f>
        <v>0</v>
      </c>
      <c r="BS7" s="428">
        <v>0</v>
      </c>
      <c r="BT7" s="426">
        <f>-1*IF(BV5=3,0,IF(BT5=3,(BU306*BU306*BU307/2)+(BU308*BT309),0))</f>
        <v>0</v>
      </c>
      <c r="BU7" s="423">
        <f>IF(BU5=0,0,IF(BV5=2,3*BU304*BU6/(BU5),4*BU304*BU6/(BU5)))</f>
        <v>0</v>
      </c>
      <c r="BV7" s="427">
        <f>IF(BT5=3,0,IF(BV5=3,(BU306*BU306*BU307/2)+(BU308*BV309),0))</f>
        <v>0</v>
      </c>
      <c r="BW7" s="424" t="s">
        <v>796</v>
      </c>
      <c r="BX7" s="425">
        <f>IF(BX44=0,0,IF(BY7=3,0,IF(BW79=3,0,IF(BW79=2,-0.5,IF(BW79=1,0,(BX44/(BX44+CA7+BU7))*(-0.5))))))</f>
        <v>0</v>
      </c>
      <c r="BY7" s="428">
        <v>0</v>
      </c>
      <c r="BZ7" s="429"/>
      <c r="CA7" s="423">
        <f>IF(CA5=0,0,IF(CB5=2,3*CA304*CA6/(CA5),4*CA304*CA6/(CA5)))</f>
        <v>0</v>
      </c>
      <c r="CB7" s="427">
        <f>IF(BZ5=3,0,IF(CB5=3,(CA306*CA306*CA307/2)+(CA308*CB309),0))</f>
        <v>0</v>
      </c>
      <c r="CC7" s="424" t="s">
        <v>796</v>
      </c>
      <c r="CD7" s="425">
        <f>IF(CD44=0,0,IF(CE7=3,0,IF(CC79=3,0,IF(CC79=2,-0.5,IF(CC79=1,0,(CD44/(CD44+CG7+CA7))*(-0.5))))))</f>
        <v>0</v>
      </c>
      <c r="CE7" s="428">
        <v>0</v>
      </c>
      <c r="CF7" s="426">
        <f>-1*IF(CH5=3,0,IF(CF5=3,(CG306*CG306*CG307/2)+(CG308*CF309),0))</f>
        <v>0</v>
      </c>
      <c r="CG7" s="423">
        <f>IF(CG5=0,0,IF(CH5=2,3*CG304*CG6/(CG5),4*CG304*CG6/(CG5)))</f>
        <v>0</v>
      </c>
      <c r="CH7" s="427">
        <f>IF(CF5=3,0,IF(CH5=3,(CG306*CG306*CG307/2)+(CG308*CH309),0))</f>
        <v>0</v>
      </c>
      <c r="CI7" s="424" t="s">
        <v>797</v>
      </c>
      <c r="CJ7" s="425">
        <f>IF(CJ44=0,0,IF(CK7=3,0,IF(CI79=3,0,IF(CI79=2,-0.5,IF(CI79=1,0,(CJ44/(CJ44+CM7+CG7))*(-0.5))))))</f>
        <v>0</v>
      </c>
      <c r="CK7" s="419">
        <v>0</v>
      </c>
      <c r="CL7" s="429"/>
    </row>
    <row r="8" ht="16.800000000000001" hidden="1">
      <c r="A8" s="430"/>
      <c r="B8" s="417"/>
      <c r="C8" s="417"/>
      <c r="D8" s="431"/>
      <c r="E8" s="432" t="e">
        <f>(D6+D77+D47)*E6</f>
        <v>#REF!</v>
      </c>
      <c r="F8" s="433"/>
      <c r="G8" s="417"/>
      <c r="H8" s="433"/>
      <c r="I8" s="434" t="e">
        <f>(J6+J77+J47+E8)*I6</f>
        <v>#REF!</v>
      </c>
      <c r="J8" s="431"/>
      <c r="K8" s="435" t="e">
        <f>(J6+J77+J47+E8)*K6</f>
        <v>#REF!</v>
      </c>
      <c r="L8" s="433"/>
      <c r="M8" s="417"/>
      <c r="N8" s="433"/>
      <c r="O8" s="436" t="e">
        <f>(P6+P77+P47+K8)*O6</f>
        <v>#REF!</v>
      </c>
      <c r="P8" s="431"/>
      <c r="Q8" s="435" t="e">
        <f>(P6+P77+P47+K8)*Q6</f>
        <v>#REF!</v>
      </c>
      <c r="R8" s="433"/>
      <c r="S8" s="417"/>
      <c r="T8" s="433"/>
      <c r="U8" s="436" t="e">
        <f>(V6+V77+V47+Q8)*U6</f>
        <v>#REF!</v>
      </c>
      <c r="V8" s="431"/>
      <c r="W8" s="435" t="e">
        <f>(V6+V77+V47+Q8)*W6</f>
        <v>#REF!</v>
      </c>
      <c r="X8" s="433"/>
      <c r="Y8" s="417"/>
      <c r="Z8" s="433"/>
      <c r="AA8" s="436" t="e">
        <f>(AB6+AB77+AB47+W8)*AA6</f>
        <v>#REF!</v>
      </c>
      <c r="AB8" s="431"/>
      <c r="AC8" s="435" t="e">
        <f>(AB6+AB77+AB47+W8)*AC6</f>
        <v>#REF!</v>
      </c>
      <c r="AD8" s="433"/>
      <c r="AE8" s="417"/>
      <c r="AF8" s="433"/>
      <c r="AG8" s="436" t="e">
        <f>(AH6+AH77+AH47+AC8)*AG6</f>
        <v>#REF!</v>
      </c>
      <c r="AH8" s="431"/>
      <c r="AI8" s="435" t="e">
        <f>(AH6+AH77+AH47+AC8)*AI6</f>
        <v>#REF!</v>
      </c>
      <c r="AJ8" s="433"/>
      <c r="AK8" s="417"/>
      <c r="AL8" s="433"/>
      <c r="AM8" s="436" t="e">
        <f>(AN6+AN77+AN47+AI8)*AM6</f>
        <v>#REF!</v>
      </c>
      <c r="AN8" s="431"/>
      <c r="AO8" s="435" t="e">
        <f>(AN6+AN77+AN47+AI8)*AO6</f>
        <v>#REF!</v>
      </c>
      <c r="AP8" s="433"/>
      <c r="AQ8" s="417"/>
      <c r="AR8" s="433"/>
      <c r="AS8" s="436" t="e">
        <f>(AT6+AT77+AT47+AO8)*AS6</f>
        <v>#REF!</v>
      </c>
      <c r="AT8" s="431"/>
      <c r="AU8" s="435" t="e">
        <f>(AT6+AT77+AT47+AO8)*AU6</f>
        <v>#REF!</v>
      </c>
      <c r="AV8" s="433"/>
      <c r="AW8" s="417"/>
      <c r="AX8" s="433"/>
      <c r="AY8" s="436" t="e">
        <f>(AZ6+AZ77+AZ47+AU8)*AY6</f>
        <v>#REF!</v>
      </c>
      <c r="AZ8" s="431"/>
      <c r="BA8" s="435" t="e">
        <f>(AZ6+AZ77+AZ47+AU8)*BA6</f>
        <v>#REF!</v>
      </c>
      <c r="BB8" s="433"/>
      <c r="BC8" s="417"/>
      <c r="BD8" s="433"/>
      <c r="BE8" s="436" t="e">
        <f>(BF6+BF77+BF47+BA8)*BE6</f>
        <v>#REF!</v>
      </c>
      <c r="BF8" s="431"/>
      <c r="BG8" s="435" t="e">
        <f>(BF6+BF77+BF47+BA8)*BG6</f>
        <v>#REF!</v>
      </c>
      <c r="BH8" s="433"/>
      <c r="BI8" s="417"/>
      <c r="BJ8" s="433"/>
      <c r="BK8" s="436" t="e">
        <f>(BL6+BL77+BL47+BG8)*BK6</f>
        <v>#REF!</v>
      </c>
      <c r="BL8" s="431"/>
      <c r="BM8" s="435" t="e">
        <f>(BL6+BL77+BL47+BG8)*BM6</f>
        <v>#REF!</v>
      </c>
      <c r="BN8" s="433"/>
      <c r="BO8" s="417"/>
      <c r="BP8" s="433"/>
      <c r="BQ8" s="436" t="e">
        <f>(BR6+BR77+BR47+BM8)*BQ6</f>
        <v>#REF!</v>
      </c>
      <c r="BR8" s="431"/>
      <c r="BS8" s="435" t="e">
        <f>(BR6+BR77+BR47+BM8)*BS6</f>
        <v>#REF!</v>
      </c>
      <c r="BT8" s="433"/>
      <c r="BU8" s="417"/>
      <c r="BV8" s="433"/>
      <c r="BW8" s="436" t="e">
        <f>(BX6+BX77+BX47+BS8)*BW6</f>
        <v>#REF!</v>
      </c>
      <c r="BX8" s="431"/>
      <c r="BY8" s="435" t="e">
        <f>(BX6+BX77+BX47+BS8)*BY6</f>
        <v>#REF!</v>
      </c>
      <c r="BZ8" s="417"/>
      <c r="CA8" s="417"/>
      <c r="CB8" s="433"/>
      <c r="CC8" s="436" t="e">
        <f>(CD6+CD77+CD47+BY8)*CC6</f>
        <v>#REF!</v>
      </c>
      <c r="CD8" s="431"/>
      <c r="CE8" s="435" t="e">
        <f>(CD6+CD77+CD47+BY8)*CE6</f>
        <v>#REF!</v>
      </c>
      <c r="CF8" s="433"/>
      <c r="CG8" s="417"/>
      <c r="CH8" s="433"/>
      <c r="CI8" s="436" t="e">
        <f>(CJ6+CJ77+CJ47+CE8)*CI6</f>
        <v>#REF!</v>
      </c>
      <c r="CJ8" s="431"/>
      <c r="CK8" s="417"/>
      <c r="CL8" s="417"/>
    </row>
    <row r="9" ht="16.199999999999999" hidden="1">
      <c r="A9" s="410"/>
      <c r="B9" s="417"/>
      <c r="C9" s="417"/>
      <c r="D9" s="437"/>
      <c r="E9" s="438" t="e">
        <f>(D6+D76+D48+I8)*E6</f>
        <v>#REF!</v>
      </c>
      <c r="F9" s="433"/>
      <c r="G9" s="417"/>
      <c r="H9" s="433"/>
      <c r="I9" s="436" t="e">
        <f>(J6+J76+E9+O8+J48)*I6</f>
        <v>#REF!</v>
      </c>
      <c r="J9" s="437"/>
      <c r="K9" s="435" t="e">
        <f>(J6+J76+E9+J48+O8)*K6</f>
        <v>#REF!</v>
      </c>
      <c r="L9" s="433"/>
      <c r="M9" s="417"/>
      <c r="N9" s="433"/>
      <c r="O9" s="436" t="e">
        <f>(P6+P76+K9+U8+P48)*O6</f>
        <v>#REF!</v>
      </c>
      <c r="P9" s="437"/>
      <c r="Q9" s="435" t="e">
        <f>(P6+P76+K9+P48+U8)*Q6</f>
        <v>#REF!</v>
      </c>
      <c r="R9" s="433"/>
      <c r="S9" s="417"/>
      <c r="T9" s="433"/>
      <c r="U9" s="436" t="e">
        <f>(V6+V76+Q9+AA8+V48)*U6</f>
        <v>#REF!</v>
      </c>
      <c r="V9" s="437"/>
      <c r="W9" s="435" t="e">
        <f>(V6+V76+Q9+V48+AA8)*W6</f>
        <v>#REF!</v>
      </c>
      <c r="X9" s="433"/>
      <c r="Y9" s="417"/>
      <c r="Z9" s="433"/>
      <c r="AA9" s="436" t="e">
        <f>(AB6+AB76+W9+AG8+AB48)*AA6</f>
        <v>#REF!</v>
      </c>
      <c r="AB9" s="437"/>
      <c r="AC9" s="435" t="e">
        <f>(AB6+AB76+W9+AB48+AG8)*AC6</f>
        <v>#REF!</v>
      </c>
      <c r="AD9" s="433"/>
      <c r="AE9" s="417"/>
      <c r="AF9" s="433"/>
      <c r="AG9" s="436" t="e">
        <f>(AH6+AH76+AC9+AM8+AH48)*AG6</f>
        <v>#REF!</v>
      </c>
      <c r="AH9" s="437"/>
      <c r="AI9" s="435" t="e">
        <f>(AH6+AH76+AC9+AH48+AM8)*AI6</f>
        <v>#REF!</v>
      </c>
      <c r="AJ9" s="433"/>
      <c r="AK9" s="417"/>
      <c r="AL9" s="433"/>
      <c r="AM9" s="436" t="e">
        <f>(AN6+AN76+AI9+AS8+AN48)*AM6</f>
        <v>#REF!</v>
      </c>
      <c r="AN9" s="437"/>
      <c r="AO9" s="435" t="e">
        <f>(AN6+AN76+AI9+AN48+AS8)*AO6</f>
        <v>#REF!</v>
      </c>
      <c r="AP9" s="433"/>
      <c r="AQ9" s="417"/>
      <c r="AR9" s="433"/>
      <c r="AS9" s="436" t="e">
        <f>(AT6+AT76+AO9+AY8+AT48)*AS6</f>
        <v>#REF!</v>
      </c>
      <c r="AT9" s="437"/>
      <c r="AU9" s="435" t="e">
        <f>(AT6+AT76+AO9+AT48+AY8)*AU6</f>
        <v>#REF!</v>
      </c>
      <c r="AV9" s="433"/>
      <c r="AW9" s="417"/>
      <c r="AX9" s="433"/>
      <c r="AY9" s="436" t="e">
        <f>(AZ6+AZ76+AU9+BE8+AZ48)*AY6</f>
        <v>#REF!</v>
      </c>
      <c r="AZ9" s="437"/>
      <c r="BA9" s="435" t="e">
        <f>(AZ6+AZ76+AU9+AZ48+BE8)*BA6</f>
        <v>#REF!</v>
      </c>
      <c r="BB9" s="433"/>
      <c r="BC9" s="417"/>
      <c r="BD9" s="433"/>
      <c r="BE9" s="436" t="e">
        <f>(BF6+BF76+BA9+BK8+BF48)*BE6</f>
        <v>#REF!</v>
      </c>
      <c r="BF9" s="437"/>
      <c r="BG9" s="435" t="e">
        <f>(BF6+BF76+BA9+BF48+BK8)*BG6</f>
        <v>#REF!</v>
      </c>
      <c r="BH9" s="433"/>
      <c r="BI9" s="417"/>
      <c r="BJ9" s="433"/>
      <c r="BK9" s="436" t="e">
        <f>(BL6+BL76+BG9+BQ8+BL48)*BK6</f>
        <v>#REF!</v>
      </c>
      <c r="BL9" s="437"/>
      <c r="BM9" s="435" t="e">
        <f>(BL6+BL76+BG9+BL48+BQ8)*BM6</f>
        <v>#REF!</v>
      </c>
      <c r="BN9" s="433"/>
      <c r="BO9" s="417"/>
      <c r="BP9" s="433"/>
      <c r="BQ9" s="436" t="e">
        <f>(BR6+BR76+BM9+BW8+BR48)*BQ6</f>
        <v>#REF!</v>
      </c>
      <c r="BR9" s="437"/>
      <c r="BS9" s="435" t="e">
        <f>(BR6+BR76+BM9+BR48+BW8)*BS6</f>
        <v>#REF!</v>
      </c>
      <c r="BT9" s="433"/>
      <c r="BU9" s="417"/>
      <c r="BV9" s="433"/>
      <c r="BW9" s="436" t="e">
        <f>(BX6+BX76+BS9+CC8+BX48)*BW6</f>
        <v>#REF!</v>
      </c>
      <c r="BX9" s="437"/>
      <c r="BY9" s="435" t="e">
        <f>(BX6+BX76+BS9+BX48+CC8)*BY6</f>
        <v>#REF!</v>
      </c>
      <c r="BZ9" s="417"/>
      <c r="CA9" s="417"/>
      <c r="CB9" s="433"/>
      <c r="CC9" s="436" t="e">
        <f>(CD6+CD76+BY9+CI8+CD48)*CC6</f>
        <v>#REF!</v>
      </c>
      <c r="CD9" s="437"/>
      <c r="CE9" s="435" t="e">
        <f>(CD6+CD76+BY9+CD48+CI8)*CE6</f>
        <v>#REF!</v>
      </c>
      <c r="CF9" s="433"/>
      <c r="CG9" s="417"/>
      <c r="CH9" s="433"/>
      <c r="CI9" s="436" t="e">
        <f>(CJ6+CJ76+CE9+CJ48)*CI6</f>
        <v>#REF!</v>
      </c>
      <c r="CJ9" s="437"/>
      <c r="CK9" s="417"/>
      <c r="CL9" s="417"/>
    </row>
    <row r="10" ht="16.199999999999999" hidden="1">
      <c r="A10" s="410"/>
      <c r="B10" s="417"/>
      <c r="C10" s="417"/>
      <c r="D10" s="437"/>
      <c r="E10" s="438" t="e">
        <f>(D6+D75+D49+I9)*E6</f>
        <v>#REF!</v>
      </c>
      <c r="F10" s="433"/>
      <c r="G10" s="417"/>
      <c r="H10" s="433"/>
      <c r="I10" s="436" t="e">
        <f>(J6+J75+E10+O9+J49)*I6</f>
        <v>#REF!</v>
      </c>
      <c r="J10" s="437"/>
      <c r="K10" s="435" t="e">
        <f>(J6+J75+E10+J49+O9)*K6</f>
        <v>#REF!</v>
      </c>
      <c r="L10" s="433"/>
      <c r="M10" s="417"/>
      <c r="N10" s="433"/>
      <c r="O10" s="436" t="e">
        <f>(P6+P75+K10+U9+P49)*O6</f>
        <v>#REF!</v>
      </c>
      <c r="P10" s="437"/>
      <c r="Q10" s="435" t="e">
        <f>(P6+P75+K10+P49+U9)*Q6</f>
        <v>#REF!</v>
      </c>
      <c r="R10" s="433"/>
      <c r="S10" s="417"/>
      <c r="T10" s="433"/>
      <c r="U10" s="436" t="e">
        <f>(V6+V75+Q10+AA9+V49)*U6</f>
        <v>#REF!</v>
      </c>
      <c r="V10" s="437"/>
      <c r="W10" s="435" t="e">
        <f>(V6+V75+Q10+V49+AA9)*W6</f>
        <v>#REF!</v>
      </c>
      <c r="X10" s="433"/>
      <c r="Y10" s="417"/>
      <c r="Z10" s="433"/>
      <c r="AA10" s="436" t="e">
        <f>(AB6+AB75+W10+AG9+AB49)*AA6</f>
        <v>#REF!</v>
      </c>
      <c r="AB10" s="437"/>
      <c r="AC10" s="435" t="e">
        <f>(AB6+AB75+W10+AB49+AG9)*AC6</f>
        <v>#REF!</v>
      </c>
      <c r="AD10" s="433"/>
      <c r="AE10" s="417"/>
      <c r="AF10" s="433"/>
      <c r="AG10" s="436" t="e">
        <f>(AH6+AH75+AC10+AM9+AH49)*AG6</f>
        <v>#REF!</v>
      </c>
      <c r="AH10" s="437"/>
      <c r="AI10" s="435" t="e">
        <f>(AH6+AH75+AC10+AH49+AM9)*AI6</f>
        <v>#REF!</v>
      </c>
      <c r="AJ10" s="433"/>
      <c r="AK10" s="417"/>
      <c r="AL10" s="433"/>
      <c r="AM10" s="436" t="e">
        <f>(AN6+AN75+AI10+AS9+AN49)*AM6</f>
        <v>#REF!</v>
      </c>
      <c r="AN10" s="437"/>
      <c r="AO10" s="435" t="e">
        <f>(AN6+AN75+AI10+AN49+AS9)*AO6</f>
        <v>#REF!</v>
      </c>
      <c r="AP10" s="433"/>
      <c r="AQ10" s="417"/>
      <c r="AR10" s="433"/>
      <c r="AS10" s="436" t="e">
        <f>(AT6+AT75+AO10+AY9+AT49)*AS6</f>
        <v>#REF!</v>
      </c>
      <c r="AT10" s="437"/>
      <c r="AU10" s="435" t="e">
        <f>(AT6+AT75+AO10+AT49+AY9)*AU6</f>
        <v>#REF!</v>
      </c>
      <c r="AV10" s="433"/>
      <c r="AW10" s="417"/>
      <c r="AX10" s="433"/>
      <c r="AY10" s="436" t="e">
        <f>(AZ6+AZ75+AU10+BE9+AZ49)*AY6</f>
        <v>#REF!</v>
      </c>
      <c r="AZ10" s="437"/>
      <c r="BA10" s="435" t="e">
        <f>(AZ6+AZ75+AU10+AZ49+BE9)*BA6</f>
        <v>#REF!</v>
      </c>
      <c r="BB10" s="433"/>
      <c r="BC10" s="417"/>
      <c r="BD10" s="433"/>
      <c r="BE10" s="436" t="e">
        <f>(BF6+BF75+BA10+BK9+BF49)*BE6</f>
        <v>#REF!</v>
      </c>
      <c r="BF10" s="437"/>
      <c r="BG10" s="435" t="e">
        <f>(BF6+BF75+BA10+BF49+BK9)*BG6</f>
        <v>#REF!</v>
      </c>
      <c r="BH10" s="433"/>
      <c r="BI10" s="417"/>
      <c r="BJ10" s="433"/>
      <c r="BK10" s="436" t="e">
        <f>(BL6+BL75+BG10+BQ9+BL49)*BK6</f>
        <v>#REF!</v>
      </c>
      <c r="BL10" s="437"/>
      <c r="BM10" s="435" t="e">
        <f>(BL6+BL75+BG10+BL49+BQ9)*BM6</f>
        <v>#REF!</v>
      </c>
      <c r="BN10" s="433"/>
      <c r="BO10" s="417"/>
      <c r="BP10" s="433"/>
      <c r="BQ10" s="436" t="e">
        <f>(BR6+BR75+BM10+BW9+BR49)*BQ6</f>
        <v>#REF!</v>
      </c>
      <c r="BR10" s="437"/>
      <c r="BS10" s="435" t="e">
        <f>(BR6+BR75+BM10+BR49+BW9)*BS6</f>
        <v>#REF!</v>
      </c>
      <c r="BT10" s="433"/>
      <c r="BU10" s="417"/>
      <c r="BV10" s="433"/>
      <c r="BW10" s="436" t="e">
        <f>(BX6+BX75+BS10+CC9+BX49)*BW6</f>
        <v>#REF!</v>
      </c>
      <c r="BX10" s="437"/>
      <c r="BY10" s="435" t="e">
        <f>(BX6+BX75+BS10+BX49+CC9)*BY6</f>
        <v>#REF!</v>
      </c>
      <c r="BZ10" s="417"/>
      <c r="CA10" s="417"/>
      <c r="CB10" s="433"/>
      <c r="CC10" s="436" t="e">
        <f>(CD6+CD75+BY10+CI9+CD49)*CC6</f>
        <v>#REF!</v>
      </c>
      <c r="CD10" s="437"/>
      <c r="CE10" s="435" t="e">
        <f>(CD6+CD75+BY10+CD49+CI9)*CE6</f>
        <v>#REF!</v>
      </c>
      <c r="CF10" s="433"/>
      <c r="CG10" s="417"/>
      <c r="CH10" s="433"/>
      <c r="CI10" s="436" t="e">
        <f>(CJ6+CJ75+CE10+CJ49)*CI6</f>
        <v>#REF!</v>
      </c>
      <c r="CJ10" s="437"/>
      <c r="CK10" s="417"/>
      <c r="CL10" s="417"/>
    </row>
    <row r="11" ht="16.199999999999999" hidden="1">
      <c r="A11" s="410"/>
      <c r="B11" s="417"/>
      <c r="C11" s="417"/>
      <c r="D11" s="437"/>
      <c r="E11" s="438" t="e">
        <f>(D6+D74+D50+I10)*E6</f>
        <v>#REF!</v>
      </c>
      <c r="F11" s="433"/>
      <c r="G11" s="417"/>
      <c r="H11" s="433"/>
      <c r="I11" s="436" t="e">
        <f>(J6+J74+E11+O10+J50)*I6</f>
        <v>#REF!</v>
      </c>
      <c r="J11" s="437"/>
      <c r="K11" s="435" t="e">
        <f>(J6+J74+E11+J50+O10)*K6</f>
        <v>#REF!</v>
      </c>
      <c r="L11" s="433"/>
      <c r="M11" s="417"/>
      <c r="N11" s="433"/>
      <c r="O11" s="436" t="e">
        <f>(P6+P74+K11+U10+P50)*O6</f>
        <v>#REF!</v>
      </c>
      <c r="P11" s="437"/>
      <c r="Q11" s="435" t="e">
        <f>(P6+P74+K11+P50+U10)*Q6</f>
        <v>#REF!</v>
      </c>
      <c r="R11" s="433"/>
      <c r="S11" s="417"/>
      <c r="T11" s="433"/>
      <c r="U11" s="436" t="e">
        <f>(V6+V74+Q11+AA10+V50)*U6</f>
        <v>#REF!</v>
      </c>
      <c r="V11" s="437"/>
      <c r="W11" s="435" t="e">
        <f>(V6+V74+Q11+V50+AA10)*W6</f>
        <v>#REF!</v>
      </c>
      <c r="X11" s="433"/>
      <c r="Y11" s="417"/>
      <c r="Z11" s="433"/>
      <c r="AA11" s="436" t="e">
        <f>(AB6+AB74+W11+AG10+AB50)*AA6</f>
        <v>#REF!</v>
      </c>
      <c r="AB11" s="437"/>
      <c r="AC11" s="435" t="e">
        <f>(AB6+AB74+W11+AB50+AG10)*AC6</f>
        <v>#REF!</v>
      </c>
      <c r="AD11" s="433"/>
      <c r="AE11" s="417"/>
      <c r="AF11" s="433"/>
      <c r="AG11" s="436" t="e">
        <f>(AH6+AH74+AC11+AM10+AH50)*AG6</f>
        <v>#REF!</v>
      </c>
      <c r="AH11" s="437"/>
      <c r="AI11" s="435" t="e">
        <f>(AH6+AH74+AC11+AH50+AM10)*AI6</f>
        <v>#REF!</v>
      </c>
      <c r="AJ11" s="433"/>
      <c r="AK11" s="417"/>
      <c r="AL11" s="433"/>
      <c r="AM11" s="436" t="e">
        <f>(AN6+AN74+AI11+AS10+AN50)*AM6</f>
        <v>#REF!</v>
      </c>
      <c r="AN11" s="437"/>
      <c r="AO11" s="435" t="e">
        <f>(AN6+AN74+AI11+AN50+AS10)*AO6</f>
        <v>#REF!</v>
      </c>
      <c r="AP11" s="433"/>
      <c r="AQ11" s="417"/>
      <c r="AR11" s="433"/>
      <c r="AS11" s="436" t="e">
        <f>(AT6+AT74+AO11+AY10+AT50)*AS6</f>
        <v>#REF!</v>
      </c>
      <c r="AT11" s="437"/>
      <c r="AU11" s="435" t="e">
        <f>(AT6+AT74+AO11+AT50+AY10)*AU6</f>
        <v>#REF!</v>
      </c>
      <c r="AV11" s="433"/>
      <c r="AW11" s="417"/>
      <c r="AX11" s="433"/>
      <c r="AY11" s="436" t="e">
        <f>(AZ6+AZ74+AU11+BE10+AZ50)*AY6</f>
        <v>#REF!</v>
      </c>
      <c r="AZ11" s="437"/>
      <c r="BA11" s="435" t="e">
        <f>(AZ6+AZ74+AU11+AZ50+BE10)*BA6</f>
        <v>#REF!</v>
      </c>
      <c r="BB11" s="433"/>
      <c r="BC11" s="417"/>
      <c r="BD11" s="433"/>
      <c r="BE11" s="436" t="e">
        <f>(BF6+BF74+BA11+BK10+BF50)*BE6</f>
        <v>#REF!</v>
      </c>
      <c r="BF11" s="437"/>
      <c r="BG11" s="435" t="e">
        <f>(BF6+BF74+BA11+BF50+BK10)*BG6</f>
        <v>#REF!</v>
      </c>
      <c r="BH11" s="433"/>
      <c r="BI11" s="417"/>
      <c r="BJ11" s="433"/>
      <c r="BK11" s="436" t="e">
        <f>(BL6+BL74+BG11+BQ10+BL50)*BK6</f>
        <v>#REF!</v>
      </c>
      <c r="BL11" s="437"/>
      <c r="BM11" s="435" t="e">
        <f>(BL6+BL74+BG11+BL50+BQ10)*BM6</f>
        <v>#REF!</v>
      </c>
      <c r="BN11" s="433"/>
      <c r="BO11" s="417"/>
      <c r="BP11" s="433"/>
      <c r="BQ11" s="436" t="e">
        <f>(BR6+BR74+BM11+BW10+BR50)*BQ6</f>
        <v>#REF!</v>
      </c>
      <c r="BR11" s="437"/>
      <c r="BS11" s="435" t="e">
        <f>(BR6+BR74+BM11+BR50+BW10)*BS6</f>
        <v>#REF!</v>
      </c>
      <c r="BT11" s="433"/>
      <c r="BU11" s="417"/>
      <c r="BV11" s="433"/>
      <c r="BW11" s="436" t="e">
        <f>(BX6+BX74+BS11+CC10+BX50)*BW6</f>
        <v>#REF!</v>
      </c>
      <c r="BX11" s="437"/>
      <c r="BY11" s="435" t="e">
        <f>(BX6+BX74+BS11+BX50+CC10)*BY6</f>
        <v>#REF!</v>
      </c>
      <c r="BZ11" s="417"/>
      <c r="CA11" s="417"/>
      <c r="CB11" s="433"/>
      <c r="CC11" s="436" t="e">
        <f>(CD6+CD74+BY11+CI10+CD50)*CC6</f>
        <v>#REF!</v>
      </c>
      <c r="CD11" s="437"/>
      <c r="CE11" s="435" t="e">
        <f>(CD6+CD74+BY11+CD50+CI10)*CE6</f>
        <v>#REF!</v>
      </c>
      <c r="CF11" s="433"/>
      <c r="CG11" s="417"/>
      <c r="CH11" s="433"/>
      <c r="CI11" s="436" t="e">
        <f>(CJ6+CJ74+CE11+CJ50)*CI6</f>
        <v>#REF!</v>
      </c>
      <c r="CJ11" s="437"/>
      <c r="CK11" s="417"/>
      <c r="CL11" s="417"/>
    </row>
    <row r="12" ht="16.199999999999999" hidden="1">
      <c r="A12" s="410"/>
      <c r="B12" s="417"/>
      <c r="C12" s="417"/>
      <c r="D12" s="437"/>
      <c r="E12" s="438" t="e">
        <f>(D6+D73+D51+I11)*E6</f>
        <v>#REF!</v>
      </c>
      <c r="F12" s="433"/>
      <c r="G12" s="417"/>
      <c r="H12" s="433"/>
      <c r="I12" s="436" t="e">
        <f>(J6+J73+E12+O11+J51)*I6</f>
        <v>#REF!</v>
      </c>
      <c r="J12" s="437"/>
      <c r="K12" s="435" t="e">
        <f>(J6+J73+E12+J51+O11)*K6</f>
        <v>#REF!</v>
      </c>
      <c r="L12" s="433"/>
      <c r="M12" s="417"/>
      <c r="N12" s="433"/>
      <c r="O12" s="436" t="e">
        <f>(P6+P73+K12+U11+P51)*O6</f>
        <v>#REF!</v>
      </c>
      <c r="P12" s="437"/>
      <c r="Q12" s="435" t="e">
        <f>(P6+P73+K12+P51+U11)*Q6</f>
        <v>#REF!</v>
      </c>
      <c r="R12" s="433"/>
      <c r="S12" s="417"/>
      <c r="T12" s="433"/>
      <c r="U12" s="436" t="e">
        <f>(V6+V73+Q12+AA11+V51)*U6</f>
        <v>#REF!</v>
      </c>
      <c r="V12" s="437"/>
      <c r="W12" s="435" t="e">
        <f>(V6+V73+Q12+V51+AA11)*W6</f>
        <v>#REF!</v>
      </c>
      <c r="X12" s="433"/>
      <c r="Y12" s="417"/>
      <c r="Z12" s="433"/>
      <c r="AA12" s="436" t="e">
        <f>(AB6+AB73+W12+AG11+AB51)*AA6</f>
        <v>#REF!</v>
      </c>
      <c r="AB12" s="437"/>
      <c r="AC12" s="435" t="e">
        <f>(AB6+AB73+W12+AB51+AG11)*AC6</f>
        <v>#REF!</v>
      </c>
      <c r="AD12" s="433"/>
      <c r="AE12" s="417"/>
      <c r="AF12" s="433"/>
      <c r="AG12" s="436" t="e">
        <f>(AH6+AH73+AC12+AM11+AH51)*AG6</f>
        <v>#REF!</v>
      </c>
      <c r="AH12" s="437"/>
      <c r="AI12" s="435" t="e">
        <f>(AH6+AH73+AC12+AH51+AM11)*AI6</f>
        <v>#REF!</v>
      </c>
      <c r="AJ12" s="433"/>
      <c r="AK12" s="417"/>
      <c r="AL12" s="433"/>
      <c r="AM12" s="436" t="e">
        <f>(AN6+AN73+AI12+AS11+AN51)*AM6</f>
        <v>#REF!</v>
      </c>
      <c r="AN12" s="437"/>
      <c r="AO12" s="435" t="e">
        <f>(AN6+AN73+AI12+AN51+AS11)*AO6</f>
        <v>#REF!</v>
      </c>
      <c r="AP12" s="433"/>
      <c r="AQ12" s="417"/>
      <c r="AR12" s="433"/>
      <c r="AS12" s="436" t="e">
        <f>(AT6+AT73+AO12+AY11+AT51)*AS6</f>
        <v>#REF!</v>
      </c>
      <c r="AT12" s="437"/>
      <c r="AU12" s="435" t="e">
        <f>(AT6+AT73+AO12+AT51+AY11)*AU6</f>
        <v>#REF!</v>
      </c>
      <c r="AV12" s="433"/>
      <c r="AW12" s="417"/>
      <c r="AX12" s="433"/>
      <c r="AY12" s="436" t="e">
        <f>(AZ6+AZ73+AU12+BE11+AZ51)*AY6</f>
        <v>#REF!</v>
      </c>
      <c r="AZ12" s="437"/>
      <c r="BA12" s="435" t="e">
        <f>(AZ6+AZ73+AU12+AZ51+BE11)*BA6</f>
        <v>#REF!</v>
      </c>
      <c r="BB12" s="433"/>
      <c r="BC12" s="417"/>
      <c r="BD12" s="433"/>
      <c r="BE12" s="436" t="e">
        <f>(BF6+BF73+BA12+BK11+BF51)*BE6</f>
        <v>#REF!</v>
      </c>
      <c r="BF12" s="437"/>
      <c r="BG12" s="435" t="e">
        <f>(BF6+BF73+BA12+BF51+BK11)*BG6</f>
        <v>#REF!</v>
      </c>
      <c r="BH12" s="433"/>
      <c r="BI12" s="417"/>
      <c r="BJ12" s="433"/>
      <c r="BK12" s="436" t="e">
        <f>(BL6+BL73+BG12+BQ11+BL51)*BK6</f>
        <v>#REF!</v>
      </c>
      <c r="BL12" s="437"/>
      <c r="BM12" s="435" t="e">
        <f>(BL6+BL73+BG12+BL51+BQ11)*BM6</f>
        <v>#REF!</v>
      </c>
      <c r="BN12" s="433"/>
      <c r="BO12" s="417"/>
      <c r="BP12" s="433"/>
      <c r="BQ12" s="436" t="e">
        <f>(BR6+BR73+BM12+BW11+BR51)*BQ6</f>
        <v>#REF!</v>
      </c>
      <c r="BR12" s="437"/>
      <c r="BS12" s="435" t="e">
        <f>(BR6+BR73+BM12+BR51+BW11)*BS6</f>
        <v>#REF!</v>
      </c>
      <c r="BT12" s="433"/>
      <c r="BU12" s="417"/>
      <c r="BV12" s="433"/>
      <c r="BW12" s="436" t="e">
        <f>(BX6+BX73+BS12+CC11+BX51)*BW6</f>
        <v>#REF!</v>
      </c>
      <c r="BX12" s="437"/>
      <c r="BY12" s="435" t="e">
        <f>(BX6+BX73+BS12+BX51+CC11)*BY6</f>
        <v>#REF!</v>
      </c>
      <c r="BZ12" s="417"/>
      <c r="CA12" s="417"/>
      <c r="CB12" s="433"/>
      <c r="CC12" s="436" t="e">
        <f>(CD6+CD73+BY12+CI11+CD51)*CC6</f>
        <v>#REF!</v>
      </c>
      <c r="CD12" s="437"/>
      <c r="CE12" s="435" t="e">
        <f>(CD6+CD73+BY12+CD51+CI11)*CE6</f>
        <v>#REF!</v>
      </c>
      <c r="CF12" s="433"/>
      <c r="CG12" s="417"/>
      <c r="CH12" s="433"/>
      <c r="CI12" s="436" t="e">
        <f>(CJ6+CJ73+CE12+CJ51)*CI6</f>
        <v>#REF!</v>
      </c>
      <c r="CJ12" s="437"/>
      <c r="CK12" s="417"/>
      <c r="CL12" s="417"/>
    </row>
    <row r="13" ht="16.199999999999999" hidden="1">
      <c r="A13" s="410"/>
      <c r="B13" s="417"/>
      <c r="C13" s="417"/>
      <c r="D13" s="437"/>
      <c r="E13" s="438" t="e">
        <f>(D6+D72+D52+I12)*E6</f>
        <v>#REF!</v>
      </c>
      <c r="F13" s="433"/>
      <c r="G13" s="417"/>
      <c r="H13" s="433"/>
      <c r="I13" s="436" t="e">
        <f>(J6+J72+E13+O12+J52)*I6</f>
        <v>#REF!</v>
      </c>
      <c r="J13" s="437"/>
      <c r="K13" s="435" t="e">
        <f>(J6+J72+E13+J52+O12)*K6</f>
        <v>#REF!</v>
      </c>
      <c r="L13" s="433"/>
      <c r="M13" s="417"/>
      <c r="N13" s="433"/>
      <c r="O13" s="436" t="e">
        <f>(P6+P72+K13+U12+P52)*O6</f>
        <v>#REF!</v>
      </c>
      <c r="P13" s="437"/>
      <c r="Q13" s="435" t="e">
        <f>(P6+P72+K13+P52+U12)*Q6</f>
        <v>#REF!</v>
      </c>
      <c r="R13" s="433"/>
      <c r="S13" s="417"/>
      <c r="T13" s="433"/>
      <c r="U13" s="436" t="e">
        <f>(V6+V72+Q13+AA12+V52)*U6</f>
        <v>#REF!</v>
      </c>
      <c r="V13" s="437"/>
      <c r="W13" s="435" t="e">
        <f>(V6+V72+Q13+V52+AA12)*W6</f>
        <v>#REF!</v>
      </c>
      <c r="X13" s="433"/>
      <c r="Y13" s="417"/>
      <c r="Z13" s="433"/>
      <c r="AA13" s="436" t="e">
        <f>(AB6+AB72+W13+AG12+AB52)*AA6</f>
        <v>#REF!</v>
      </c>
      <c r="AB13" s="437"/>
      <c r="AC13" s="435" t="e">
        <f>(AB6+AB72+W13+AB52+AG12)*AC6</f>
        <v>#REF!</v>
      </c>
      <c r="AD13" s="433"/>
      <c r="AE13" s="417"/>
      <c r="AF13" s="433"/>
      <c r="AG13" s="436" t="e">
        <f>(AH6+AH72+AC13+AM12+AH52)*AG6</f>
        <v>#REF!</v>
      </c>
      <c r="AH13" s="437"/>
      <c r="AI13" s="435" t="e">
        <f>(AH6+AH72+AC13+AH52+AM12)*AI6</f>
        <v>#REF!</v>
      </c>
      <c r="AJ13" s="433"/>
      <c r="AK13" s="417"/>
      <c r="AL13" s="433"/>
      <c r="AM13" s="436" t="e">
        <f>(AN6+AN72+AI13+AS12+AN52)*AM6</f>
        <v>#REF!</v>
      </c>
      <c r="AN13" s="437"/>
      <c r="AO13" s="435" t="e">
        <f>(AN6+AN72+AI13+AN52+AS12)*AO6</f>
        <v>#REF!</v>
      </c>
      <c r="AP13" s="433"/>
      <c r="AQ13" s="417"/>
      <c r="AR13" s="433"/>
      <c r="AS13" s="436" t="e">
        <f>(AT6+AT72+AO13+AY12+AT52)*AS6</f>
        <v>#REF!</v>
      </c>
      <c r="AT13" s="437"/>
      <c r="AU13" s="435" t="e">
        <f>(AT6+AT72+AO13+AT52+AY12)*AU6</f>
        <v>#REF!</v>
      </c>
      <c r="AV13" s="433"/>
      <c r="AW13" s="417"/>
      <c r="AX13" s="433"/>
      <c r="AY13" s="436" t="e">
        <f>(AZ6+AZ72+AU13+BE12+AZ52)*AY6</f>
        <v>#REF!</v>
      </c>
      <c r="AZ13" s="437"/>
      <c r="BA13" s="435" t="e">
        <f>(AZ6+AZ72+AU13+AZ52+BE12)*BA6</f>
        <v>#REF!</v>
      </c>
      <c r="BB13" s="433"/>
      <c r="BC13" s="417"/>
      <c r="BD13" s="433"/>
      <c r="BE13" s="436" t="e">
        <f>(BF6+BF72+BA13+BK12+BF52)*BE6</f>
        <v>#REF!</v>
      </c>
      <c r="BF13" s="437"/>
      <c r="BG13" s="435" t="e">
        <f>(BF6+BF72+BA13+BF52+BK12)*BG6</f>
        <v>#REF!</v>
      </c>
      <c r="BH13" s="433"/>
      <c r="BI13" s="417"/>
      <c r="BJ13" s="433"/>
      <c r="BK13" s="436" t="e">
        <f>(BL6+BL72+BG13+BQ12+BL52)*BK6</f>
        <v>#REF!</v>
      </c>
      <c r="BL13" s="437"/>
      <c r="BM13" s="435" t="e">
        <f>(BL6+BL72+BG13+BL52+BQ12)*BM6</f>
        <v>#REF!</v>
      </c>
      <c r="BN13" s="433"/>
      <c r="BO13" s="417"/>
      <c r="BP13" s="433"/>
      <c r="BQ13" s="436" t="e">
        <f>(BR6+BR72+BM13+BW12+BR52)*BQ6</f>
        <v>#REF!</v>
      </c>
      <c r="BR13" s="437"/>
      <c r="BS13" s="435" t="e">
        <f>(BR6+BR72+BM13+BR52+BW12)*BS6</f>
        <v>#REF!</v>
      </c>
      <c r="BT13" s="433"/>
      <c r="BU13" s="417"/>
      <c r="BV13" s="433"/>
      <c r="BW13" s="436" t="e">
        <f>(BX6+BX72+BS13+CC12+BX52)*BW6</f>
        <v>#REF!</v>
      </c>
      <c r="BX13" s="437"/>
      <c r="BY13" s="435" t="e">
        <f>(BX6+BX72+BS13+BX52+CC12)*BY6</f>
        <v>#REF!</v>
      </c>
      <c r="BZ13" s="417"/>
      <c r="CA13" s="417"/>
      <c r="CB13" s="433"/>
      <c r="CC13" s="436" t="e">
        <f>(CD6+CD72+BY13+CI12+CD52)*CC6</f>
        <v>#REF!</v>
      </c>
      <c r="CD13" s="437"/>
      <c r="CE13" s="435" t="e">
        <f>(CD6+CD72+BY13+CD52+CI12)*CE6</f>
        <v>#REF!</v>
      </c>
      <c r="CF13" s="433"/>
      <c r="CG13" s="417"/>
      <c r="CH13" s="433"/>
      <c r="CI13" s="436" t="e">
        <f>(CJ6+CJ72+CE13+CJ52)*CI6</f>
        <v>#REF!</v>
      </c>
      <c r="CJ13" s="437"/>
      <c r="CK13" s="417"/>
      <c r="CL13" s="417"/>
    </row>
    <row r="14" ht="16.199999999999999" hidden="1">
      <c r="A14" s="410"/>
      <c r="B14" s="417"/>
      <c r="C14" s="417"/>
      <c r="D14" s="437"/>
      <c r="E14" s="438" t="e">
        <f>(D6+D71+D53+I13)*E6</f>
        <v>#REF!</v>
      </c>
      <c r="F14" s="433"/>
      <c r="G14" s="417"/>
      <c r="H14" s="433"/>
      <c r="I14" s="436" t="e">
        <f>(J6+J71+E14+O13+J53)*I6</f>
        <v>#REF!</v>
      </c>
      <c r="J14" s="437"/>
      <c r="K14" s="435" t="e">
        <f>(J6+J71+E14+J53+O13)*K6</f>
        <v>#REF!</v>
      </c>
      <c r="L14" s="433"/>
      <c r="M14" s="417"/>
      <c r="N14" s="433"/>
      <c r="O14" s="436" t="e">
        <f>(P6+P71+K14+U13+P53)*O6</f>
        <v>#REF!</v>
      </c>
      <c r="P14" s="437"/>
      <c r="Q14" s="435" t="e">
        <f>(P6+P71+K14+P53+U13)*Q6</f>
        <v>#REF!</v>
      </c>
      <c r="R14" s="433"/>
      <c r="S14" s="417"/>
      <c r="T14" s="433"/>
      <c r="U14" s="436" t="e">
        <f>(V6+V71+Q14+AA13+V53)*U6</f>
        <v>#REF!</v>
      </c>
      <c r="V14" s="437"/>
      <c r="W14" s="435" t="e">
        <f>(V6+V71+Q14+V53+AA13)*W6</f>
        <v>#REF!</v>
      </c>
      <c r="X14" s="433"/>
      <c r="Y14" s="417"/>
      <c r="Z14" s="433"/>
      <c r="AA14" s="436" t="e">
        <f>(AB6+AB71+W14+AG13+AB53)*AA6</f>
        <v>#REF!</v>
      </c>
      <c r="AB14" s="437"/>
      <c r="AC14" s="435" t="e">
        <f>(AB6+AB71+W14+AB53+AG13)*AC6</f>
        <v>#REF!</v>
      </c>
      <c r="AD14" s="433"/>
      <c r="AE14" s="417"/>
      <c r="AF14" s="433"/>
      <c r="AG14" s="436" t="e">
        <f>(AH6+AH71+AC14+AM13+AH53)*AG6</f>
        <v>#REF!</v>
      </c>
      <c r="AH14" s="437"/>
      <c r="AI14" s="435" t="e">
        <f>(AH6+AH71+AC14+AH53+AM13)*AI6</f>
        <v>#REF!</v>
      </c>
      <c r="AJ14" s="433"/>
      <c r="AK14" s="417"/>
      <c r="AL14" s="433"/>
      <c r="AM14" s="436" t="e">
        <f>(AN6+AN71+AI14+AS13+AN53)*AM6</f>
        <v>#REF!</v>
      </c>
      <c r="AN14" s="437"/>
      <c r="AO14" s="435" t="e">
        <f>(AN6+AN71+AI14+AN53+AS13)*AO6</f>
        <v>#REF!</v>
      </c>
      <c r="AP14" s="433"/>
      <c r="AQ14" s="417"/>
      <c r="AR14" s="433"/>
      <c r="AS14" s="436" t="e">
        <f>(AT6+AT71+AO14+AY13+AT53)*AS6</f>
        <v>#REF!</v>
      </c>
      <c r="AT14" s="437"/>
      <c r="AU14" s="435" t="e">
        <f>(AT6+AT71+AO14+AT53+AY13)*AU6</f>
        <v>#REF!</v>
      </c>
      <c r="AV14" s="433"/>
      <c r="AW14" s="417"/>
      <c r="AX14" s="433"/>
      <c r="AY14" s="436" t="e">
        <f>(AZ6+AZ71+AU14+BE13+AZ53)*AY6</f>
        <v>#REF!</v>
      </c>
      <c r="AZ14" s="437"/>
      <c r="BA14" s="435" t="e">
        <f>(AZ6+AZ71+AU14+AZ53+BE13)*BA6</f>
        <v>#REF!</v>
      </c>
      <c r="BB14" s="433"/>
      <c r="BC14" s="417"/>
      <c r="BD14" s="433"/>
      <c r="BE14" s="436" t="e">
        <f>(BF6+BF71+BA14+BK13+BF53)*BE6</f>
        <v>#REF!</v>
      </c>
      <c r="BF14" s="437"/>
      <c r="BG14" s="435" t="e">
        <f>(BF6+BF71+BA14+BF53+BK13)*BG6</f>
        <v>#REF!</v>
      </c>
      <c r="BH14" s="433"/>
      <c r="BI14" s="417"/>
      <c r="BJ14" s="433"/>
      <c r="BK14" s="436" t="e">
        <f>(BL6+BL71+BG14+BQ13+BL53)*BK6</f>
        <v>#REF!</v>
      </c>
      <c r="BL14" s="437"/>
      <c r="BM14" s="435" t="e">
        <f>(BL6+BL71+BG14+BL53+BQ13)*BM6</f>
        <v>#REF!</v>
      </c>
      <c r="BN14" s="433"/>
      <c r="BO14" s="417"/>
      <c r="BP14" s="433"/>
      <c r="BQ14" s="436" t="e">
        <f>(BR6+BR71+BM14+BW13+BR53)*BQ6</f>
        <v>#REF!</v>
      </c>
      <c r="BR14" s="437"/>
      <c r="BS14" s="435" t="e">
        <f>(BR6+BR71+BM14+BR53+BW13)*BS6</f>
        <v>#REF!</v>
      </c>
      <c r="BT14" s="433"/>
      <c r="BU14" s="417"/>
      <c r="BV14" s="433"/>
      <c r="BW14" s="436" t="e">
        <f>(BX6+BX71+BS14+CC13+BX53)*BW6</f>
        <v>#REF!</v>
      </c>
      <c r="BX14" s="437"/>
      <c r="BY14" s="435" t="e">
        <f>(BX6+BX71+BS14+BX53+CC13)*BY6</f>
        <v>#REF!</v>
      </c>
      <c r="BZ14" s="417"/>
      <c r="CA14" s="417"/>
      <c r="CB14" s="433"/>
      <c r="CC14" s="436" t="e">
        <f>(CD6+CD71+BY14+CI13+CD53)*CC6</f>
        <v>#REF!</v>
      </c>
      <c r="CD14" s="437"/>
      <c r="CE14" s="435" t="e">
        <f>(CD6+CD71+BY14+CD53+CI13)*CE6</f>
        <v>#REF!</v>
      </c>
      <c r="CF14" s="433"/>
      <c r="CG14" s="417"/>
      <c r="CH14" s="433"/>
      <c r="CI14" s="436" t="e">
        <f>(CJ6+CJ71+CE14+CJ53)*CI6</f>
        <v>#REF!</v>
      </c>
      <c r="CJ14" s="437"/>
      <c r="CK14" s="417"/>
      <c r="CL14" s="417"/>
    </row>
    <row r="15" ht="16.199999999999999" hidden="1">
      <c r="A15" s="410"/>
      <c r="B15" s="417"/>
      <c r="C15" s="417"/>
      <c r="D15" s="437"/>
      <c r="E15" s="438" t="e">
        <f>(D6+D70+D54+I14)*E6</f>
        <v>#REF!</v>
      </c>
      <c r="F15" s="433"/>
      <c r="G15" s="417"/>
      <c r="H15" s="433"/>
      <c r="I15" s="436" t="e">
        <f>(J6+J70+E15+O14+J54)*I6</f>
        <v>#REF!</v>
      </c>
      <c r="J15" s="437"/>
      <c r="K15" s="435" t="e">
        <f>(J6+J70+E15+J54+O14)*K6</f>
        <v>#REF!</v>
      </c>
      <c r="L15" s="433"/>
      <c r="M15" s="417"/>
      <c r="N15" s="433"/>
      <c r="O15" s="436" t="e">
        <f>(P6+P70+K15+U14+P54)*O6</f>
        <v>#REF!</v>
      </c>
      <c r="P15" s="437"/>
      <c r="Q15" s="435" t="e">
        <f>(P6+P70+K15+P54+U14)*Q6</f>
        <v>#REF!</v>
      </c>
      <c r="R15" s="433"/>
      <c r="S15" s="417"/>
      <c r="T15" s="433"/>
      <c r="U15" s="436" t="e">
        <f>(V6+V70+Q15+AA14+V54)*U6</f>
        <v>#REF!</v>
      </c>
      <c r="V15" s="437"/>
      <c r="W15" s="435" t="e">
        <f>(V6+V70+Q15+V54+AA14)*W6</f>
        <v>#REF!</v>
      </c>
      <c r="X15" s="433"/>
      <c r="Y15" s="417"/>
      <c r="Z15" s="433"/>
      <c r="AA15" s="436" t="e">
        <f>(AB6+AB70+W15+AG14+AB54)*AA6</f>
        <v>#REF!</v>
      </c>
      <c r="AB15" s="437"/>
      <c r="AC15" s="435" t="e">
        <f>(AB6+AB70+W15+AB54+AG14)*AC6</f>
        <v>#REF!</v>
      </c>
      <c r="AD15" s="433"/>
      <c r="AE15" s="417"/>
      <c r="AF15" s="433"/>
      <c r="AG15" s="436" t="e">
        <f>(AH6+AH70+AC15+AM14+AH54)*AG6</f>
        <v>#REF!</v>
      </c>
      <c r="AH15" s="437"/>
      <c r="AI15" s="435" t="e">
        <f>(AH6+AH70+AC15+AH54+AM14)*AI6</f>
        <v>#REF!</v>
      </c>
      <c r="AJ15" s="433"/>
      <c r="AK15" s="417"/>
      <c r="AL15" s="433"/>
      <c r="AM15" s="436" t="e">
        <f>(AN6+AN70+AI15+AS14+AN54)*AM6</f>
        <v>#REF!</v>
      </c>
      <c r="AN15" s="437"/>
      <c r="AO15" s="435" t="e">
        <f>(AN6+AN70+AI15+AN54+AS14)*AO6</f>
        <v>#REF!</v>
      </c>
      <c r="AP15" s="433"/>
      <c r="AQ15" s="417"/>
      <c r="AR15" s="433"/>
      <c r="AS15" s="436" t="e">
        <f>(AT6+AT70+AO15+AY14+AT54)*AS6</f>
        <v>#REF!</v>
      </c>
      <c r="AT15" s="437"/>
      <c r="AU15" s="435" t="e">
        <f>(AT6+AT70+AO15+AT54+AY14)*AU6</f>
        <v>#REF!</v>
      </c>
      <c r="AV15" s="433"/>
      <c r="AW15" s="417"/>
      <c r="AX15" s="433"/>
      <c r="AY15" s="436" t="e">
        <f>(AZ6+AZ70+AU15+BE14+AZ54)*AY6</f>
        <v>#REF!</v>
      </c>
      <c r="AZ15" s="437"/>
      <c r="BA15" s="435" t="e">
        <f>(AZ6+AZ70+AU15+AZ54+BE14)*BA6</f>
        <v>#REF!</v>
      </c>
      <c r="BB15" s="433"/>
      <c r="BC15" s="417"/>
      <c r="BD15" s="433"/>
      <c r="BE15" s="436" t="e">
        <f>(BF6+BF70+BA15+BK14+BF54)*BE6</f>
        <v>#REF!</v>
      </c>
      <c r="BF15" s="437"/>
      <c r="BG15" s="435" t="e">
        <f>(BF6+BF70+BA15+BF54+BK14)*BG6</f>
        <v>#REF!</v>
      </c>
      <c r="BH15" s="433"/>
      <c r="BI15" s="417"/>
      <c r="BJ15" s="433"/>
      <c r="BK15" s="436" t="e">
        <f>(BL6+BL70+BG15+BQ14+BL54)*BK6</f>
        <v>#REF!</v>
      </c>
      <c r="BL15" s="437"/>
      <c r="BM15" s="435" t="e">
        <f>(BL6+BL70+BG15+BL54+BQ14)*BM6</f>
        <v>#REF!</v>
      </c>
      <c r="BN15" s="433"/>
      <c r="BO15" s="417"/>
      <c r="BP15" s="433"/>
      <c r="BQ15" s="436" t="e">
        <f>(BR6+BR70+BM15+BW14+BR54)*BQ6</f>
        <v>#REF!</v>
      </c>
      <c r="BR15" s="437"/>
      <c r="BS15" s="435" t="e">
        <f>(BR6+BR70+BM15+BR54+BW14)*BS6</f>
        <v>#REF!</v>
      </c>
      <c r="BT15" s="433"/>
      <c r="BU15" s="417"/>
      <c r="BV15" s="433"/>
      <c r="BW15" s="436" t="e">
        <f>(BX6+BX70+BS15+CC14+BX54)*BW6</f>
        <v>#REF!</v>
      </c>
      <c r="BX15" s="437"/>
      <c r="BY15" s="435" t="e">
        <f>(BX6+BX70+BS15+BX54+CC14)*BY6</f>
        <v>#REF!</v>
      </c>
      <c r="BZ15" s="417"/>
      <c r="CA15" s="417"/>
      <c r="CB15" s="433"/>
      <c r="CC15" s="436" t="e">
        <f>(CD6+CD70+BY15+CI14+CD54)*CC6</f>
        <v>#REF!</v>
      </c>
      <c r="CD15" s="437"/>
      <c r="CE15" s="435" t="e">
        <f>(CD6+CD70+BY15+CD54+CI14)*CE6</f>
        <v>#REF!</v>
      </c>
      <c r="CF15" s="433"/>
      <c r="CG15" s="417"/>
      <c r="CH15" s="433"/>
      <c r="CI15" s="436" t="e">
        <f>(CJ6+CJ70+CE15+CJ54)*CI6</f>
        <v>#REF!</v>
      </c>
      <c r="CJ15" s="437"/>
      <c r="CK15" s="417"/>
      <c r="CL15" s="417"/>
    </row>
    <row r="16" ht="16.199999999999999" hidden="1">
      <c r="A16" s="410"/>
      <c r="B16" s="417"/>
      <c r="C16" s="417"/>
      <c r="D16" s="437"/>
      <c r="E16" s="438" t="e">
        <f>(D6+D69+D55+I15)*E6</f>
        <v>#REF!</v>
      </c>
      <c r="F16" s="433"/>
      <c r="G16" s="417"/>
      <c r="H16" s="433"/>
      <c r="I16" s="436" t="e">
        <f>(J6+J69+E16+O15+J55)*I6</f>
        <v>#REF!</v>
      </c>
      <c r="J16" s="437"/>
      <c r="K16" s="435" t="e">
        <f>(J6+J69+E16+J55+O15)*K6</f>
        <v>#REF!</v>
      </c>
      <c r="L16" s="433"/>
      <c r="M16" s="417"/>
      <c r="N16" s="433"/>
      <c r="O16" s="436" t="e">
        <f>(P6+P69+K16+U15+P55)*O6</f>
        <v>#REF!</v>
      </c>
      <c r="P16" s="437"/>
      <c r="Q16" s="435" t="e">
        <f>(P6+P69+K16+P55+U15)*Q6</f>
        <v>#REF!</v>
      </c>
      <c r="R16" s="433"/>
      <c r="S16" s="417"/>
      <c r="T16" s="433"/>
      <c r="U16" s="436" t="e">
        <f>(V6+V69+Q16+AA15+V55)*U6</f>
        <v>#REF!</v>
      </c>
      <c r="V16" s="437"/>
      <c r="W16" s="435" t="e">
        <f>(V6+V69+Q16+V55+AA15)*W6</f>
        <v>#REF!</v>
      </c>
      <c r="X16" s="433"/>
      <c r="Y16" s="417"/>
      <c r="Z16" s="433"/>
      <c r="AA16" s="436" t="e">
        <f>(AB6+AB69+W16+AG15+AB55)*AA6</f>
        <v>#REF!</v>
      </c>
      <c r="AB16" s="437"/>
      <c r="AC16" s="435" t="e">
        <f>(AB6+AB69+W16+AB55+AG15)*AC6</f>
        <v>#REF!</v>
      </c>
      <c r="AD16" s="433"/>
      <c r="AE16" s="417"/>
      <c r="AF16" s="433"/>
      <c r="AG16" s="436" t="e">
        <f>(AH6+AH69+AC16+AM15+AH55)*AG6</f>
        <v>#REF!</v>
      </c>
      <c r="AH16" s="437"/>
      <c r="AI16" s="435" t="e">
        <f>(AH6+AH69+AC16+AH55+AM15)*AI6</f>
        <v>#REF!</v>
      </c>
      <c r="AJ16" s="433"/>
      <c r="AK16" s="417"/>
      <c r="AL16" s="433"/>
      <c r="AM16" s="436" t="e">
        <f>(AN6+AN69+AI16+AS15+AN55)*AM6</f>
        <v>#REF!</v>
      </c>
      <c r="AN16" s="437"/>
      <c r="AO16" s="435" t="e">
        <f>(AN6+AN69+AI16+AN55+AS15)*AO6</f>
        <v>#REF!</v>
      </c>
      <c r="AP16" s="433"/>
      <c r="AQ16" s="417"/>
      <c r="AR16" s="433"/>
      <c r="AS16" s="436" t="e">
        <f>(AT6+AT69+AO16+AY15+AT55)*AS6</f>
        <v>#REF!</v>
      </c>
      <c r="AT16" s="437"/>
      <c r="AU16" s="435" t="e">
        <f>(AT6+AT69+AO16+AT55+AY15)*AU6</f>
        <v>#REF!</v>
      </c>
      <c r="AV16" s="433"/>
      <c r="AW16" s="417"/>
      <c r="AX16" s="433"/>
      <c r="AY16" s="436" t="e">
        <f>(AZ6+AZ69+AU16+BE15+AZ55)*AY6</f>
        <v>#REF!</v>
      </c>
      <c r="AZ16" s="437"/>
      <c r="BA16" s="435" t="e">
        <f>(AZ6+AZ69+AU16+AZ55+BE15)*BA6</f>
        <v>#REF!</v>
      </c>
      <c r="BB16" s="433"/>
      <c r="BC16" s="417"/>
      <c r="BD16" s="433"/>
      <c r="BE16" s="436" t="e">
        <f>(BF6+BF69+BA16+BK15+BF55)*BE6</f>
        <v>#REF!</v>
      </c>
      <c r="BF16" s="437"/>
      <c r="BG16" s="435" t="e">
        <f>(BF6+BF69+BA16+BF55+BK15)*BG6</f>
        <v>#REF!</v>
      </c>
      <c r="BH16" s="433"/>
      <c r="BI16" s="417"/>
      <c r="BJ16" s="433"/>
      <c r="BK16" s="436" t="e">
        <f>(BL6+BL69+BG16+BQ15+BL55)*BK6</f>
        <v>#REF!</v>
      </c>
      <c r="BL16" s="437"/>
      <c r="BM16" s="435" t="e">
        <f>(BL6+BL69+BG16+BL55+BQ15)*BM6</f>
        <v>#REF!</v>
      </c>
      <c r="BN16" s="433"/>
      <c r="BO16" s="417"/>
      <c r="BP16" s="433"/>
      <c r="BQ16" s="436" t="e">
        <f>(BR6+BR69+BM16+BW15+BR55)*BQ6</f>
        <v>#REF!</v>
      </c>
      <c r="BR16" s="437"/>
      <c r="BS16" s="435" t="e">
        <f>(BR6+BR69+BM16+BR55+BW15)*BS6</f>
        <v>#REF!</v>
      </c>
      <c r="BT16" s="433"/>
      <c r="BU16" s="417"/>
      <c r="BV16" s="433"/>
      <c r="BW16" s="436" t="e">
        <f>(BX6+BX69+BS16+CC15+BX55)*BW6</f>
        <v>#REF!</v>
      </c>
      <c r="BX16" s="437"/>
      <c r="BY16" s="435" t="e">
        <f>(BX6+BX69+BS16+BX55+CC15)*BY6</f>
        <v>#REF!</v>
      </c>
      <c r="BZ16" s="417"/>
      <c r="CA16" s="417"/>
      <c r="CB16" s="433"/>
      <c r="CC16" s="436" t="e">
        <f>(CD6+CD69+BY16+CI15+CD55)*CC6</f>
        <v>#REF!</v>
      </c>
      <c r="CD16" s="437"/>
      <c r="CE16" s="435" t="e">
        <f>(CD6+CD69+BY16+CD55+CI15)*CE6</f>
        <v>#REF!</v>
      </c>
      <c r="CF16" s="433"/>
      <c r="CG16" s="417"/>
      <c r="CH16" s="433"/>
      <c r="CI16" s="436" t="e">
        <f>(CJ6+CJ69+CE16+CJ55)*CI6</f>
        <v>#REF!</v>
      </c>
      <c r="CJ16" s="437"/>
      <c r="CK16" s="417"/>
      <c r="CL16" s="417"/>
    </row>
    <row r="17" ht="16.199999999999999" hidden="1">
      <c r="A17" s="410"/>
      <c r="B17" s="417"/>
      <c r="C17" s="417"/>
      <c r="D17" s="437"/>
      <c r="E17" s="438" t="e">
        <f>(D6+D68+D56+I16)*E6</f>
        <v>#REF!</v>
      </c>
      <c r="F17" s="433"/>
      <c r="G17" s="417"/>
      <c r="H17" s="433"/>
      <c r="I17" s="436" t="e">
        <f>(J6+J68+E17+O16+J56)*I6</f>
        <v>#REF!</v>
      </c>
      <c r="J17" s="437"/>
      <c r="K17" s="435" t="e">
        <f>(J6+J68+E17+J56+O16)*K6</f>
        <v>#REF!</v>
      </c>
      <c r="L17" s="433"/>
      <c r="M17" s="417"/>
      <c r="N17" s="433"/>
      <c r="O17" s="436" t="e">
        <f>(P6+P68+K17+U16+P56)*O6</f>
        <v>#REF!</v>
      </c>
      <c r="P17" s="437"/>
      <c r="Q17" s="435" t="e">
        <f>(P6+P68+K17+P56+U16)*Q6</f>
        <v>#REF!</v>
      </c>
      <c r="R17" s="433"/>
      <c r="S17" s="417"/>
      <c r="T17" s="433"/>
      <c r="U17" s="436" t="e">
        <f>(V6+V68+Q17+AA16+V56)*U6</f>
        <v>#REF!</v>
      </c>
      <c r="V17" s="437"/>
      <c r="W17" s="435" t="e">
        <f>(V6+V68+Q17+V56+AA16)*W6</f>
        <v>#REF!</v>
      </c>
      <c r="X17" s="433"/>
      <c r="Y17" s="417"/>
      <c r="Z17" s="433"/>
      <c r="AA17" s="436" t="e">
        <f>(AB6+AB68+W17+AG16+AB56)*AA6</f>
        <v>#REF!</v>
      </c>
      <c r="AB17" s="437"/>
      <c r="AC17" s="435" t="e">
        <f>(AB6+AB68+W17+AB56+AG16)*AC6</f>
        <v>#REF!</v>
      </c>
      <c r="AD17" s="433"/>
      <c r="AE17" s="417"/>
      <c r="AF17" s="433"/>
      <c r="AG17" s="436" t="e">
        <f>(AH6+AH68+AC17+AM16+AH56)*AG6</f>
        <v>#REF!</v>
      </c>
      <c r="AH17" s="437"/>
      <c r="AI17" s="435" t="e">
        <f>(AH6+AH68+AC17+AH56+AM16)*AI6</f>
        <v>#REF!</v>
      </c>
      <c r="AJ17" s="433"/>
      <c r="AK17" s="417"/>
      <c r="AL17" s="433"/>
      <c r="AM17" s="436" t="e">
        <f>(AN6+AN68+AI17+AS16+AN56)*AM6</f>
        <v>#REF!</v>
      </c>
      <c r="AN17" s="437"/>
      <c r="AO17" s="435" t="e">
        <f>(AN6+AN68+AI17+AN56+AS16)*AO6</f>
        <v>#REF!</v>
      </c>
      <c r="AP17" s="433"/>
      <c r="AQ17" s="417"/>
      <c r="AR17" s="433"/>
      <c r="AS17" s="436" t="e">
        <f>(AT6+AT68+AO17+AY16+AT56)*AS6</f>
        <v>#REF!</v>
      </c>
      <c r="AT17" s="437"/>
      <c r="AU17" s="435" t="e">
        <f>(AT6+AT68+AO17+AT56+AY16)*AU6</f>
        <v>#REF!</v>
      </c>
      <c r="AV17" s="433"/>
      <c r="AW17" s="417"/>
      <c r="AX17" s="433"/>
      <c r="AY17" s="436" t="e">
        <f>(AZ6+AZ68+AU17+BE16+AZ56)*AY6</f>
        <v>#REF!</v>
      </c>
      <c r="AZ17" s="437"/>
      <c r="BA17" s="435" t="e">
        <f>(AZ6+AZ68+AU17+AZ56+BE16)*BA6</f>
        <v>#REF!</v>
      </c>
      <c r="BB17" s="433"/>
      <c r="BC17" s="417"/>
      <c r="BD17" s="433"/>
      <c r="BE17" s="436" t="e">
        <f>(BF6+BF68+BA17+BK16+BF56)*BE6</f>
        <v>#REF!</v>
      </c>
      <c r="BF17" s="437"/>
      <c r="BG17" s="435" t="e">
        <f>(BF6+BF68+BA17+BF56+BK16)*BG6</f>
        <v>#REF!</v>
      </c>
      <c r="BH17" s="433"/>
      <c r="BI17" s="417"/>
      <c r="BJ17" s="433"/>
      <c r="BK17" s="436" t="e">
        <f>(BL6+BL68+BG17+BQ16+BL56)*BK6</f>
        <v>#REF!</v>
      </c>
      <c r="BL17" s="437"/>
      <c r="BM17" s="435" t="e">
        <f>(BL6+BL68+BG17+BL56+BQ16)*BM6</f>
        <v>#REF!</v>
      </c>
      <c r="BN17" s="433"/>
      <c r="BO17" s="417"/>
      <c r="BP17" s="433"/>
      <c r="BQ17" s="436" t="e">
        <f>(BR6+BR68+BM17+BW16+BR56)*BQ6</f>
        <v>#REF!</v>
      </c>
      <c r="BR17" s="437"/>
      <c r="BS17" s="435" t="e">
        <f>(BR6+BR68+BM17+BR56+BW16)*BS6</f>
        <v>#REF!</v>
      </c>
      <c r="BT17" s="433"/>
      <c r="BU17" s="417"/>
      <c r="BV17" s="433"/>
      <c r="BW17" s="436" t="e">
        <f>(BX6+BX68+BS17+CC16+BX56)*BW6</f>
        <v>#REF!</v>
      </c>
      <c r="BX17" s="437"/>
      <c r="BY17" s="435" t="e">
        <f>(BX6+BX68+BS17+BX56+CC16)*BY6</f>
        <v>#REF!</v>
      </c>
      <c r="BZ17" s="417"/>
      <c r="CA17" s="417"/>
      <c r="CB17" s="433"/>
      <c r="CC17" s="436" t="e">
        <f>(CD6+CD68+BY17+CI16+CD56)*CC6</f>
        <v>#REF!</v>
      </c>
      <c r="CD17" s="437"/>
      <c r="CE17" s="435" t="e">
        <f>(CD6+CD68+BY17+CD56+CI16)*CE6</f>
        <v>#REF!</v>
      </c>
      <c r="CF17" s="433"/>
      <c r="CG17" s="417"/>
      <c r="CH17" s="433"/>
      <c r="CI17" s="436" t="e">
        <f>(CJ6+CJ68+CE17+CJ56)*CI6</f>
        <v>#REF!</v>
      </c>
      <c r="CJ17" s="437"/>
      <c r="CK17" s="417"/>
      <c r="CL17" s="417"/>
    </row>
    <row r="18" ht="16.199999999999999" hidden="1">
      <c r="A18" s="410"/>
      <c r="B18" s="417"/>
      <c r="C18" s="417"/>
      <c r="D18" s="437"/>
      <c r="E18" s="438" t="e">
        <f>(D6+D67+D57+I17)*E6</f>
        <v>#REF!</v>
      </c>
      <c r="F18" s="433"/>
      <c r="G18" s="417"/>
      <c r="H18" s="433"/>
      <c r="I18" s="436" t="e">
        <f>(J6+J67+E18+O17+J57)*I6</f>
        <v>#REF!</v>
      </c>
      <c r="J18" s="437"/>
      <c r="K18" s="435" t="e">
        <f>(J6+J67+E18+J57+O17)*K6</f>
        <v>#REF!</v>
      </c>
      <c r="L18" s="433"/>
      <c r="M18" s="417"/>
      <c r="N18" s="433"/>
      <c r="O18" s="436" t="e">
        <f>(P6+P67+K18+U17+P57)*O6</f>
        <v>#REF!</v>
      </c>
      <c r="P18" s="437"/>
      <c r="Q18" s="435" t="e">
        <f>(P6+P67+K18+P57+U17)*Q6</f>
        <v>#REF!</v>
      </c>
      <c r="R18" s="433"/>
      <c r="S18" s="417"/>
      <c r="T18" s="433"/>
      <c r="U18" s="436" t="e">
        <f>(V6+V67+Q18+AA17+V57)*U6</f>
        <v>#REF!</v>
      </c>
      <c r="V18" s="437"/>
      <c r="W18" s="435" t="e">
        <f>(V6+V67+Q18+V57+AA17)*W6</f>
        <v>#REF!</v>
      </c>
      <c r="X18" s="433"/>
      <c r="Y18" s="417"/>
      <c r="Z18" s="433"/>
      <c r="AA18" s="436" t="e">
        <f>(AB6+AB67+W18+AG17+AB57)*AA6</f>
        <v>#REF!</v>
      </c>
      <c r="AB18" s="437"/>
      <c r="AC18" s="435" t="e">
        <f>(AB6+AB67+W18+AB57+AG17)*AC6</f>
        <v>#REF!</v>
      </c>
      <c r="AD18" s="433"/>
      <c r="AE18" s="417"/>
      <c r="AF18" s="433"/>
      <c r="AG18" s="436" t="e">
        <f>(AH6+AH67+AC18+AM17+AH57)*AG6</f>
        <v>#REF!</v>
      </c>
      <c r="AH18" s="437"/>
      <c r="AI18" s="435" t="e">
        <f>(AH6+AH67+AC18+AH57+AM17)*AI6</f>
        <v>#REF!</v>
      </c>
      <c r="AJ18" s="433"/>
      <c r="AK18" s="417"/>
      <c r="AL18" s="433"/>
      <c r="AM18" s="436" t="e">
        <f>(AN6+AN67+AI18+AS17+AN57)*AM6</f>
        <v>#REF!</v>
      </c>
      <c r="AN18" s="437"/>
      <c r="AO18" s="435" t="e">
        <f>(AN6+AN67+AI18+AN57+AS17)*AO6</f>
        <v>#REF!</v>
      </c>
      <c r="AP18" s="433"/>
      <c r="AQ18" s="417"/>
      <c r="AR18" s="433"/>
      <c r="AS18" s="436" t="e">
        <f>(AT6+AT67+AO18+AY17+AT57)*AS6</f>
        <v>#REF!</v>
      </c>
      <c r="AT18" s="437"/>
      <c r="AU18" s="435" t="e">
        <f>(AT6+AT67+AO18+AT57+AY17)*AU6</f>
        <v>#REF!</v>
      </c>
      <c r="AV18" s="433"/>
      <c r="AW18" s="417"/>
      <c r="AX18" s="433"/>
      <c r="AY18" s="436" t="e">
        <f>(AZ6+AZ67+AU18+BE17+AZ57)*AY6</f>
        <v>#REF!</v>
      </c>
      <c r="AZ18" s="437"/>
      <c r="BA18" s="435" t="e">
        <f>(AZ6+AZ67+AU18+AZ57+BE17)*BA6</f>
        <v>#REF!</v>
      </c>
      <c r="BB18" s="433"/>
      <c r="BC18" s="417"/>
      <c r="BD18" s="433"/>
      <c r="BE18" s="436" t="e">
        <f>(BF6+BF67+BA18+BK17+BF57)*BE6</f>
        <v>#REF!</v>
      </c>
      <c r="BF18" s="437"/>
      <c r="BG18" s="435" t="e">
        <f>(BF6+BF67+BA18+BF57+BK17)*BG6</f>
        <v>#REF!</v>
      </c>
      <c r="BH18" s="433"/>
      <c r="BI18" s="417"/>
      <c r="BJ18" s="433"/>
      <c r="BK18" s="436" t="e">
        <f>(BL6+BL67+BG18+BQ17+BL57)*BK6</f>
        <v>#REF!</v>
      </c>
      <c r="BL18" s="437"/>
      <c r="BM18" s="435" t="e">
        <f>(BL6+BL67+BG18+BL57+BQ17)*BM6</f>
        <v>#REF!</v>
      </c>
      <c r="BN18" s="433"/>
      <c r="BO18" s="417"/>
      <c r="BP18" s="433"/>
      <c r="BQ18" s="436" t="e">
        <f>(BR6+BR67+BM18+BW17+BR57)*BQ6</f>
        <v>#REF!</v>
      </c>
      <c r="BR18" s="437"/>
      <c r="BS18" s="435" t="e">
        <f>(BR6+BR67+BM18+BR57+BW17)*BS6</f>
        <v>#REF!</v>
      </c>
      <c r="BT18" s="433"/>
      <c r="BU18" s="417"/>
      <c r="BV18" s="433"/>
      <c r="BW18" s="436" t="e">
        <f>(BX6+BX67+BS18+CC17+BX57)*BW6</f>
        <v>#REF!</v>
      </c>
      <c r="BX18" s="437"/>
      <c r="BY18" s="435" t="e">
        <f>(BX6+BX67+BS18+BX57+CC17)*BY6</f>
        <v>#REF!</v>
      </c>
      <c r="BZ18" s="417"/>
      <c r="CA18" s="417"/>
      <c r="CB18" s="433"/>
      <c r="CC18" s="436" t="e">
        <f>(CD6+CD67+BY18+CI17+CD57)*CC6</f>
        <v>#REF!</v>
      </c>
      <c r="CD18" s="437"/>
      <c r="CE18" s="435" t="e">
        <f>(CD6+CD67+BY18+CD57+CI17)*CE6</f>
        <v>#REF!</v>
      </c>
      <c r="CF18" s="433"/>
      <c r="CG18" s="417"/>
      <c r="CH18" s="433"/>
      <c r="CI18" s="436" t="e">
        <f>(CJ6+CJ67+CE18+CJ57)*CI6</f>
        <v>#REF!</v>
      </c>
      <c r="CJ18" s="437"/>
      <c r="CK18" s="417"/>
      <c r="CL18" s="417"/>
    </row>
    <row r="19" ht="16.199999999999999" hidden="1">
      <c r="A19" s="410"/>
      <c r="B19" s="417"/>
      <c r="C19" s="417"/>
      <c r="D19" s="437"/>
      <c r="E19" s="438" t="e">
        <f>(D6+D66+D58+I18)*E6</f>
        <v>#REF!</v>
      </c>
      <c r="F19" s="433"/>
      <c r="G19" s="417"/>
      <c r="H19" s="433"/>
      <c r="I19" s="436" t="e">
        <f>(J6+J66+E19+O18+J58)*I6</f>
        <v>#REF!</v>
      </c>
      <c r="J19" s="437"/>
      <c r="K19" s="435" t="e">
        <f>(J6+J66+E19+J58+O18)*K6</f>
        <v>#REF!</v>
      </c>
      <c r="L19" s="433"/>
      <c r="M19" s="417"/>
      <c r="N19" s="433"/>
      <c r="O19" s="436" t="e">
        <f>(P6+P66+K19+U18+P58)*O6</f>
        <v>#REF!</v>
      </c>
      <c r="P19" s="437"/>
      <c r="Q19" s="435" t="e">
        <f>(P6+P66+K19+P58+U18)*Q6</f>
        <v>#REF!</v>
      </c>
      <c r="R19" s="433"/>
      <c r="S19" s="417"/>
      <c r="T19" s="433"/>
      <c r="U19" s="436" t="e">
        <f>(V6+V66+Q19+AA18+V58)*U6</f>
        <v>#REF!</v>
      </c>
      <c r="V19" s="437"/>
      <c r="W19" s="435" t="e">
        <f>(V6+V66+Q19+V58+AA18)*W6</f>
        <v>#REF!</v>
      </c>
      <c r="X19" s="433"/>
      <c r="Y19" s="417"/>
      <c r="Z19" s="433"/>
      <c r="AA19" s="436" t="e">
        <f>(AB6+AB66+W19+AG18+AB58)*AA6</f>
        <v>#REF!</v>
      </c>
      <c r="AB19" s="437"/>
      <c r="AC19" s="435" t="e">
        <f>(AB6+AB66+W19+AB58+AG18)*AC6</f>
        <v>#REF!</v>
      </c>
      <c r="AD19" s="433"/>
      <c r="AE19" s="417"/>
      <c r="AF19" s="433"/>
      <c r="AG19" s="436" t="e">
        <f>(AH6+AH66+AC19+AM18+AH58)*AG6</f>
        <v>#REF!</v>
      </c>
      <c r="AH19" s="437"/>
      <c r="AI19" s="435" t="e">
        <f>(AH6+AH66+AC19+AH58+AM18)*AI6</f>
        <v>#REF!</v>
      </c>
      <c r="AJ19" s="433"/>
      <c r="AK19" s="417"/>
      <c r="AL19" s="433"/>
      <c r="AM19" s="436" t="e">
        <f>(AN6+AN66+AI19+AS18+AN58)*AM6</f>
        <v>#REF!</v>
      </c>
      <c r="AN19" s="437"/>
      <c r="AO19" s="435" t="e">
        <f>(AN6+AN66+AI19+AN58+AS18)*AO6</f>
        <v>#REF!</v>
      </c>
      <c r="AP19" s="433"/>
      <c r="AQ19" s="417"/>
      <c r="AR19" s="433"/>
      <c r="AS19" s="436" t="e">
        <f>(AT6+AT66+AO19+AY18+AT58)*AS6</f>
        <v>#REF!</v>
      </c>
      <c r="AT19" s="437"/>
      <c r="AU19" s="435" t="e">
        <f>(AT6+AT66+AO19+AT58+AY18)*AU6</f>
        <v>#REF!</v>
      </c>
      <c r="AV19" s="433"/>
      <c r="AW19" s="417"/>
      <c r="AX19" s="433"/>
      <c r="AY19" s="436" t="e">
        <f>(AZ6+AZ66+AU19+BE18+AZ58)*AY6</f>
        <v>#REF!</v>
      </c>
      <c r="AZ19" s="437"/>
      <c r="BA19" s="435" t="e">
        <f>(AZ6+AZ66+AU19+AZ58+BE18)*BA6</f>
        <v>#REF!</v>
      </c>
      <c r="BB19" s="433"/>
      <c r="BC19" s="417"/>
      <c r="BD19" s="433"/>
      <c r="BE19" s="436" t="e">
        <f>(BF6+BF66+BA19+BK18+BF58)*BE6</f>
        <v>#REF!</v>
      </c>
      <c r="BF19" s="437"/>
      <c r="BG19" s="435" t="e">
        <f>(BF6+BF66+BA19+BF58+BK18)*BG6</f>
        <v>#REF!</v>
      </c>
      <c r="BH19" s="433"/>
      <c r="BI19" s="417"/>
      <c r="BJ19" s="433"/>
      <c r="BK19" s="436" t="e">
        <f>(BL6+BL66+BG19+BQ18+BL58)*BK6</f>
        <v>#REF!</v>
      </c>
      <c r="BL19" s="437"/>
      <c r="BM19" s="435" t="e">
        <f>(BL6+BL66+BG19+BL58+BQ18)*BM6</f>
        <v>#REF!</v>
      </c>
      <c r="BN19" s="433"/>
      <c r="BO19" s="417"/>
      <c r="BP19" s="433"/>
      <c r="BQ19" s="436" t="e">
        <f>(BR6+BR66+BM19+BW18+BR58)*BQ6</f>
        <v>#REF!</v>
      </c>
      <c r="BR19" s="437"/>
      <c r="BS19" s="435" t="e">
        <f>(BR6+BR66+BM19+BR58+BW18)*BS6</f>
        <v>#REF!</v>
      </c>
      <c r="BT19" s="433"/>
      <c r="BU19" s="417"/>
      <c r="BV19" s="433"/>
      <c r="BW19" s="436" t="e">
        <f>(BX6+BX66+BS19+CC18+BX58)*BW6</f>
        <v>#REF!</v>
      </c>
      <c r="BX19" s="437"/>
      <c r="BY19" s="435" t="e">
        <f>(BX6+BX66+BS19+BX58+CC18)*BY6</f>
        <v>#REF!</v>
      </c>
      <c r="BZ19" s="417"/>
      <c r="CA19" s="417"/>
      <c r="CB19" s="433"/>
      <c r="CC19" s="436" t="e">
        <f>(CD6+CD66+BY19+CI18+CD58)*CC6</f>
        <v>#REF!</v>
      </c>
      <c r="CD19" s="437"/>
      <c r="CE19" s="435" t="e">
        <f>(CD6+CD66+BY19+CD58+CI18)*CE6</f>
        <v>#REF!</v>
      </c>
      <c r="CF19" s="433"/>
      <c r="CG19" s="417"/>
      <c r="CH19" s="433"/>
      <c r="CI19" s="436" t="e">
        <f>(CJ6+CJ66+CE19+CJ58)*CI6</f>
        <v>#REF!</v>
      </c>
      <c r="CJ19" s="437"/>
      <c r="CK19" s="417"/>
      <c r="CL19" s="417"/>
    </row>
    <row r="20" ht="16.199999999999999" hidden="1">
      <c r="A20" s="410"/>
      <c r="B20" s="417"/>
      <c r="C20" s="417"/>
      <c r="D20" s="437"/>
      <c r="E20" s="438" t="e">
        <f>(D6+D65+D59+I19)*E6</f>
        <v>#REF!</v>
      </c>
      <c r="F20" s="433"/>
      <c r="G20" s="417"/>
      <c r="H20" s="433"/>
      <c r="I20" s="436" t="e">
        <f>(J6+J65+E20+O19+J59)*I6</f>
        <v>#REF!</v>
      </c>
      <c r="J20" s="437"/>
      <c r="K20" s="435" t="e">
        <f>(J6+J65+E20+J59+O19)*K6</f>
        <v>#REF!</v>
      </c>
      <c r="L20" s="433"/>
      <c r="M20" s="417"/>
      <c r="N20" s="433"/>
      <c r="O20" s="436" t="e">
        <f>(P6+P65+K20+U19+P59)*O6</f>
        <v>#REF!</v>
      </c>
      <c r="P20" s="437"/>
      <c r="Q20" s="435" t="e">
        <f>(P6+P65+K20+P59+U19)*Q6</f>
        <v>#REF!</v>
      </c>
      <c r="R20" s="433"/>
      <c r="S20" s="417"/>
      <c r="T20" s="433"/>
      <c r="U20" s="436" t="e">
        <f>(V6+V65+Q20+AA19+V59)*U6</f>
        <v>#REF!</v>
      </c>
      <c r="V20" s="437"/>
      <c r="W20" s="435" t="e">
        <f>(V6+V65+Q20+V59+AA19)*W6</f>
        <v>#REF!</v>
      </c>
      <c r="X20" s="433"/>
      <c r="Y20" s="417"/>
      <c r="Z20" s="433"/>
      <c r="AA20" s="436" t="e">
        <f>(AB6+AB65+W20+AG19+AB59)*AA6</f>
        <v>#REF!</v>
      </c>
      <c r="AB20" s="437"/>
      <c r="AC20" s="435" t="e">
        <f>(AB6+AB65+W20+AB59+AG19)*AC6</f>
        <v>#REF!</v>
      </c>
      <c r="AD20" s="433"/>
      <c r="AE20" s="417"/>
      <c r="AF20" s="433"/>
      <c r="AG20" s="436" t="e">
        <f>(AH6+AH65+AC20+AM19+AH59)*AG6</f>
        <v>#REF!</v>
      </c>
      <c r="AH20" s="437"/>
      <c r="AI20" s="435" t="e">
        <f>(AH6+AH65+AC20+AH59+AM19)*AI6</f>
        <v>#REF!</v>
      </c>
      <c r="AJ20" s="433"/>
      <c r="AK20" s="417"/>
      <c r="AL20" s="433"/>
      <c r="AM20" s="436" t="e">
        <f>(AN6+AN65+AI20+AS19+AN59)*AM6</f>
        <v>#REF!</v>
      </c>
      <c r="AN20" s="437"/>
      <c r="AO20" s="435" t="e">
        <f>(AN6+AN65+AI20+AN59+AS19)*AO6</f>
        <v>#REF!</v>
      </c>
      <c r="AP20" s="433"/>
      <c r="AQ20" s="417"/>
      <c r="AR20" s="433"/>
      <c r="AS20" s="436" t="e">
        <f>(AT6+AT65+AO20+AY19+AT59)*AS6</f>
        <v>#REF!</v>
      </c>
      <c r="AT20" s="437"/>
      <c r="AU20" s="435" t="e">
        <f>(AT6+AT65+AO20+AT59+AY19)*AU6</f>
        <v>#REF!</v>
      </c>
      <c r="AV20" s="433"/>
      <c r="AW20" s="417"/>
      <c r="AX20" s="433"/>
      <c r="AY20" s="436" t="e">
        <f>(AZ6+AZ65+AU20+BE19+AZ59)*AY6</f>
        <v>#REF!</v>
      </c>
      <c r="AZ20" s="437"/>
      <c r="BA20" s="435" t="e">
        <f>(AZ6+AZ65+AU20+AZ59+BE19)*BA6</f>
        <v>#REF!</v>
      </c>
      <c r="BB20" s="433"/>
      <c r="BC20" s="417"/>
      <c r="BD20" s="433"/>
      <c r="BE20" s="436" t="e">
        <f>(BF6+BF65+BA20+BK19+BF59)*BE6</f>
        <v>#REF!</v>
      </c>
      <c r="BF20" s="437"/>
      <c r="BG20" s="435" t="e">
        <f>(BF6+BF65+BA20+BF59+BK19)*BG6</f>
        <v>#REF!</v>
      </c>
      <c r="BH20" s="433"/>
      <c r="BI20" s="417"/>
      <c r="BJ20" s="433"/>
      <c r="BK20" s="436" t="e">
        <f>(BL6+BL65+BG20+BQ19+BL59)*BK6</f>
        <v>#REF!</v>
      </c>
      <c r="BL20" s="437"/>
      <c r="BM20" s="435" t="e">
        <f>(BL6+BL65+BG20+BL59+BQ19)*BM6</f>
        <v>#REF!</v>
      </c>
      <c r="BN20" s="433"/>
      <c r="BO20" s="417"/>
      <c r="BP20" s="433"/>
      <c r="BQ20" s="436" t="e">
        <f>(BR6+BR65+BM20+BW19+BR59)*BQ6</f>
        <v>#REF!</v>
      </c>
      <c r="BR20" s="437"/>
      <c r="BS20" s="435" t="e">
        <f>(BR6+BR65+BM20+BR59+BW19)*BS6</f>
        <v>#REF!</v>
      </c>
      <c r="BT20" s="433"/>
      <c r="BU20" s="417"/>
      <c r="BV20" s="433"/>
      <c r="BW20" s="436" t="e">
        <f>(BX6+BX65+BS20+CC19+BX59)*BW6</f>
        <v>#REF!</v>
      </c>
      <c r="BX20" s="437"/>
      <c r="BY20" s="435" t="e">
        <f>(BX6+BX65+BS20+BX59+CC19)*BY6</f>
        <v>#REF!</v>
      </c>
      <c r="BZ20" s="417"/>
      <c r="CA20" s="417"/>
      <c r="CB20" s="433"/>
      <c r="CC20" s="436" t="e">
        <f>(CD6+CD65+BY20+CI19+CD59)*CC6</f>
        <v>#REF!</v>
      </c>
      <c r="CD20" s="437"/>
      <c r="CE20" s="435" t="e">
        <f>(CD6+CD65+BY20+CD59+CI19)*CE6</f>
        <v>#REF!</v>
      </c>
      <c r="CF20" s="433"/>
      <c r="CG20" s="417"/>
      <c r="CH20" s="433"/>
      <c r="CI20" s="436" t="e">
        <f>(CJ6+CJ65+CE20+CJ59)*CI6</f>
        <v>#REF!</v>
      </c>
      <c r="CJ20" s="437"/>
      <c r="CK20" s="417"/>
      <c r="CL20" s="417"/>
    </row>
    <row r="21" ht="16.199999999999999" hidden="1">
      <c r="A21" s="410"/>
      <c r="B21" s="417"/>
      <c r="C21" s="417"/>
      <c r="D21" s="437"/>
      <c r="E21" s="438" t="e">
        <f>(D6+D64+D60+I20)*E6</f>
        <v>#REF!</v>
      </c>
      <c r="F21" s="433"/>
      <c r="G21" s="417"/>
      <c r="H21" s="433"/>
      <c r="I21" s="436" t="e">
        <f>(J6+J64+E21+O20+J60)*I6</f>
        <v>#REF!</v>
      </c>
      <c r="J21" s="437"/>
      <c r="K21" s="435" t="e">
        <f>(J6+J64+E21+J60+O20)*K6</f>
        <v>#REF!</v>
      </c>
      <c r="L21" s="433"/>
      <c r="M21" s="417"/>
      <c r="N21" s="433"/>
      <c r="O21" s="436" t="e">
        <f>(P6+P64+K21+U20+P60)*O6</f>
        <v>#REF!</v>
      </c>
      <c r="P21" s="437"/>
      <c r="Q21" s="435" t="e">
        <f>(P6+P64+K21+P60+U20)*Q6</f>
        <v>#REF!</v>
      </c>
      <c r="R21" s="433"/>
      <c r="S21" s="417"/>
      <c r="T21" s="433"/>
      <c r="U21" s="436" t="e">
        <f>(V6+V64+Q21+AA20+V60)*U6</f>
        <v>#REF!</v>
      </c>
      <c r="V21" s="437"/>
      <c r="W21" s="435" t="e">
        <f>(V6+V64+Q21+V60+AA20)*W6</f>
        <v>#REF!</v>
      </c>
      <c r="X21" s="433"/>
      <c r="Y21" s="417"/>
      <c r="Z21" s="433"/>
      <c r="AA21" s="436" t="e">
        <f>(AB6+AB64+W21+AG20+AB60)*AA6</f>
        <v>#REF!</v>
      </c>
      <c r="AB21" s="437"/>
      <c r="AC21" s="435" t="e">
        <f>(AB6+AB64+W21+AB60+AG20)*AC6</f>
        <v>#REF!</v>
      </c>
      <c r="AD21" s="433"/>
      <c r="AE21" s="417"/>
      <c r="AF21" s="433"/>
      <c r="AG21" s="436" t="e">
        <f>(AH6+AH64+AC21+AM20+AH60)*AG6</f>
        <v>#REF!</v>
      </c>
      <c r="AH21" s="437"/>
      <c r="AI21" s="435" t="e">
        <f>(AH6+AH64+AC21+AH60+AM20)*AI6</f>
        <v>#REF!</v>
      </c>
      <c r="AJ21" s="433"/>
      <c r="AK21" s="417"/>
      <c r="AL21" s="433"/>
      <c r="AM21" s="436" t="e">
        <f>(AN6+AN64+AI21+AS20+AN60)*AM6</f>
        <v>#REF!</v>
      </c>
      <c r="AN21" s="437"/>
      <c r="AO21" s="435" t="e">
        <f>(AN6+AN64+AI21+AN60+AS20)*AO6</f>
        <v>#REF!</v>
      </c>
      <c r="AP21" s="433"/>
      <c r="AQ21" s="417"/>
      <c r="AR21" s="433"/>
      <c r="AS21" s="436" t="e">
        <f>(AT6+AT64+AO21+AY20+AT60)*AS6</f>
        <v>#REF!</v>
      </c>
      <c r="AT21" s="437"/>
      <c r="AU21" s="435" t="e">
        <f>(AT6+AT64+AO21+AT60+AY20)*AU6</f>
        <v>#REF!</v>
      </c>
      <c r="AV21" s="433"/>
      <c r="AW21" s="417"/>
      <c r="AX21" s="433"/>
      <c r="AY21" s="436" t="e">
        <f>(AZ6+AZ64+AU21+BE20+AZ60)*AY6</f>
        <v>#REF!</v>
      </c>
      <c r="AZ21" s="437"/>
      <c r="BA21" s="435" t="e">
        <f>(AZ6+AZ64+AU21+AZ60+BE20)*BA6</f>
        <v>#REF!</v>
      </c>
      <c r="BB21" s="433"/>
      <c r="BC21" s="417"/>
      <c r="BD21" s="433"/>
      <c r="BE21" s="436" t="e">
        <f>(BF6+BF64+BA21+BK20+BF60)*BE6</f>
        <v>#REF!</v>
      </c>
      <c r="BF21" s="437"/>
      <c r="BG21" s="435" t="e">
        <f>(BF6+BF64+BA21+BF60+BK20)*BG6</f>
        <v>#REF!</v>
      </c>
      <c r="BH21" s="433"/>
      <c r="BI21" s="417"/>
      <c r="BJ21" s="433"/>
      <c r="BK21" s="436" t="e">
        <f>(BL6+BL64+BG21+BQ20+BL60)*BK6</f>
        <v>#REF!</v>
      </c>
      <c r="BL21" s="437"/>
      <c r="BM21" s="435" t="e">
        <f>(BL6+BL64+BG21+BL60+BQ20)*BM6</f>
        <v>#REF!</v>
      </c>
      <c r="BN21" s="433"/>
      <c r="BO21" s="417"/>
      <c r="BP21" s="433"/>
      <c r="BQ21" s="436" t="e">
        <f>(BR6+BR64+BM21+BW20+BR60)*BQ6</f>
        <v>#REF!</v>
      </c>
      <c r="BR21" s="437"/>
      <c r="BS21" s="435" t="e">
        <f>(BR6+BR64+BM21+BR60+BW20)*BS6</f>
        <v>#REF!</v>
      </c>
      <c r="BT21" s="433"/>
      <c r="BU21" s="417"/>
      <c r="BV21" s="433"/>
      <c r="BW21" s="436" t="e">
        <f>(BX6+BX64+BS21+CC20+BX60)*BW6</f>
        <v>#REF!</v>
      </c>
      <c r="BX21" s="437"/>
      <c r="BY21" s="435" t="e">
        <f>(BX6+BX64+BS21+BX60+CC20)*BY6</f>
        <v>#REF!</v>
      </c>
      <c r="BZ21" s="417"/>
      <c r="CA21" s="417"/>
      <c r="CB21" s="433"/>
      <c r="CC21" s="436" t="e">
        <f>(CD6+CD64+BY21+CI20+CD60)*CC6</f>
        <v>#REF!</v>
      </c>
      <c r="CD21" s="437"/>
      <c r="CE21" s="435" t="e">
        <f>(CD6+CD64+BY21+CD60+CI20)*CE6</f>
        <v>#REF!</v>
      </c>
      <c r="CF21" s="433"/>
      <c r="CG21" s="417"/>
      <c r="CH21" s="433"/>
      <c r="CI21" s="436" t="e">
        <f>(CJ6+CJ64+CE21+CJ60)*CI6</f>
        <v>#REF!</v>
      </c>
      <c r="CJ21" s="437"/>
      <c r="CK21" s="417"/>
      <c r="CL21" s="417"/>
    </row>
    <row r="22" ht="16.199999999999999" hidden="1">
      <c r="A22" s="410"/>
      <c r="B22" s="417"/>
      <c r="C22" s="417"/>
      <c r="D22" s="437"/>
      <c r="E22" s="439" t="e">
        <f>(D6+D63+D61+I21)*E6</f>
        <v>#REF!</v>
      </c>
      <c r="F22" s="433"/>
      <c r="G22" s="417"/>
      <c r="H22" s="433"/>
      <c r="I22" s="436" t="e">
        <f>(J6+J63+E22+O21+J61)*I6</f>
        <v>#REF!</v>
      </c>
      <c r="J22" s="437"/>
      <c r="K22" s="440" t="e">
        <f>(J6+J63+E22+J61+O21)*K6</f>
        <v>#REF!</v>
      </c>
      <c r="L22" s="433"/>
      <c r="M22" s="417"/>
      <c r="N22" s="433"/>
      <c r="O22" s="441" t="e">
        <f>(P6+P63+K22+U21+P61)*O6</f>
        <v>#REF!</v>
      </c>
      <c r="P22" s="437"/>
      <c r="Q22" s="440" t="e">
        <f>(P6+P63+K22+P61+U21)*Q6</f>
        <v>#REF!</v>
      </c>
      <c r="R22" s="433"/>
      <c r="S22" s="417"/>
      <c r="T22" s="433"/>
      <c r="U22" s="441" t="e">
        <f>(V6+V63+Q22+AA21+V61)*U6</f>
        <v>#REF!</v>
      </c>
      <c r="V22" s="437"/>
      <c r="W22" s="440" t="e">
        <f>(V6+V63+Q22+V61+AA21)*W6</f>
        <v>#REF!</v>
      </c>
      <c r="X22" s="433"/>
      <c r="Y22" s="417"/>
      <c r="Z22" s="433"/>
      <c r="AA22" s="441" t="e">
        <f>(AB6+AB63+W22+AG21+AB61)*AA6</f>
        <v>#REF!</v>
      </c>
      <c r="AB22" s="437"/>
      <c r="AC22" s="440" t="e">
        <f>(AB6+AB63+W22+AB61+AG21)*AC6</f>
        <v>#REF!</v>
      </c>
      <c r="AD22" s="433"/>
      <c r="AE22" s="417"/>
      <c r="AF22" s="433"/>
      <c r="AG22" s="441" t="e">
        <f>(AH6+AH63+AC22+AM21+AH61)*AG6</f>
        <v>#REF!</v>
      </c>
      <c r="AH22" s="437"/>
      <c r="AI22" s="440" t="e">
        <f>(AH6+AH63+AC22+AH61+AM21)*AI6</f>
        <v>#REF!</v>
      </c>
      <c r="AJ22" s="433"/>
      <c r="AK22" s="417"/>
      <c r="AL22" s="433"/>
      <c r="AM22" s="441" t="e">
        <f>(AN6+AN63+AI22+AS21+AN61)*AM6</f>
        <v>#REF!</v>
      </c>
      <c r="AN22" s="437"/>
      <c r="AO22" s="440" t="e">
        <f>(AN6+AN63+AI22+AN61+AS21)*AO6</f>
        <v>#REF!</v>
      </c>
      <c r="AP22" s="433"/>
      <c r="AQ22" s="417"/>
      <c r="AR22" s="433"/>
      <c r="AS22" s="441" t="e">
        <f>(AT6+AT63+AO22+AY21+AT61)*AS6</f>
        <v>#REF!</v>
      </c>
      <c r="AT22" s="437"/>
      <c r="AU22" s="440" t="e">
        <f>(AT6+AT63+AO22+AT61+AY21)*AU6</f>
        <v>#REF!</v>
      </c>
      <c r="AV22" s="433"/>
      <c r="AW22" s="417"/>
      <c r="AX22" s="433"/>
      <c r="AY22" s="441" t="e">
        <f>(AZ6+AZ63+AU22+BE21+AZ61)*AY6</f>
        <v>#REF!</v>
      </c>
      <c r="AZ22" s="437"/>
      <c r="BA22" s="440" t="e">
        <f>(AZ6+AZ63+AU22+AZ61+BE21)*BA6</f>
        <v>#REF!</v>
      </c>
      <c r="BB22" s="433"/>
      <c r="BC22" s="417"/>
      <c r="BD22" s="433"/>
      <c r="BE22" s="441" t="e">
        <f>(BF6+BF63+BA22+BK21+BF61)*BE6</f>
        <v>#REF!</v>
      </c>
      <c r="BF22" s="437"/>
      <c r="BG22" s="440" t="e">
        <f>(BF6+BF63+BA22+BF61+BK21)*BG6</f>
        <v>#REF!</v>
      </c>
      <c r="BH22" s="433"/>
      <c r="BI22" s="417"/>
      <c r="BJ22" s="433"/>
      <c r="BK22" s="441" t="e">
        <f>(BL6+BL63+BG22+BQ21+BL61)*BK6</f>
        <v>#REF!</v>
      </c>
      <c r="BL22" s="437"/>
      <c r="BM22" s="440" t="e">
        <f>(BL6+BL63+BG22+BL61+BQ21)*BM6</f>
        <v>#REF!</v>
      </c>
      <c r="BN22" s="433"/>
      <c r="BO22" s="417"/>
      <c r="BP22" s="433"/>
      <c r="BQ22" s="441" t="e">
        <f>(BR6+BR63+BM22+BW21+BR61)*BQ6</f>
        <v>#REF!</v>
      </c>
      <c r="BR22" s="437"/>
      <c r="BS22" s="440" t="e">
        <f>(BR6+BR63+BM22+BR61+BW21)*BS6</f>
        <v>#REF!</v>
      </c>
      <c r="BT22" s="433"/>
      <c r="BU22" s="417"/>
      <c r="BV22" s="433"/>
      <c r="BW22" s="441" t="e">
        <f>(BX6+BX63+BS22+CC21+BX61)*BW6</f>
        <v>#REF!</v>
      </c>
      <c r="BX22" s="437"/>
      <c r="BY22" s="440" t="e">
        <f>(BX6+BX63+BS22+BX61+CC21)*BY6</f>
        <v>#REF!</v>
      </c>
      <c r="BZ22" s="417"/>
      <c r="CA22" s="417"/>
      <c r="CB22" s="433"/>
      <c r="CC22" s="441" t="e">
        <f>(CD6+CD63+BY22+CI21+CD61)*CC6</f>
        <v>#REF!</v>
      </c>
      <c r="CD22" s="437"/>
      <c r="CE22" s="440" t="e">
        <f>(CD6+CD63+BY22+CD61+CI21)*CE6</f>
        <v>#REF!</v>
      </c>
      <c r="CF22" s="433"/>
      <c r="CG22" s="417"/>
      <c r="CH22" s="433"/>
      <c r="CI22" s="441" t="e">
        <f>(CJ6+CJ63+CE22+CJ61)*CI6</f>
        <v>#REF!</v>
      </c>
      <c r="CJ22" s="437"/>
      <c r="CK22" s="417"/>
      <c r="CL22" s="417"/>
    </row>
    <row r="23" ht="16.199999999999999" hidden="1">
      <c r="A23" s="410"/>
      <c r="B23" s="417"/>
      <c r="C23" s="417"/>
      <c r="D23" s="437"/>
      <c r="E23" s="442" t="e">
        <f>F6+(2*E22)+I22</f>
        <v>#REF!</v>
      </c>
      <c r="F23" s="433"/>
      <c r="G23" s="417"/>
      <c r="H23" s="433"/>
      <c r="I23" s="443" t="e">
        <f>H6+(2*I22)+E22</f>
        <v>#REF!</v>
      </c>
      <c r="J23" s="437"/>
      <c r="K23" s="444" t="e">
        <f>L6+(2*K22)+O22</f>
        <v>#REF!</v>
      </c>
      <c r="L23" s="433"/>
      <c r="M23" s="417"/>
      <c r="N23" s="433"/>
      <c r="O23" s="443" t="e">
        <f>N6+(2*O22)+K22</f>
        <v>#REF!</v>
      </c>
      <c r="P23" s="437"/>
      <c r="Q23" s="444" t="e">
        <f>R6+(2*Q22)+U22</f>
        <v>#REF!</v>
      </c>
      <c r="R23" s="433"/>
      <c r="S23" s="417"/>
      <c r="T23" s="433"/>
      <c r="U23" s="443" t="e">
        <f>T6+(2*U22)+Q22</f>
        <v>#REF!</v>
      </c>
      <c r="V23" s="437"/>
      <c r="W23" s="444" t="e">
        <f>X6+(2*W22)+AA22</f>
        <v>#REF!</v>
      </c>
      <c r="X23" s="433"/>
      <c r="Y23" s="417"/>
      <c r="Z23" s="433"/>
      <c r="AA23" s="443" t="e">
        <f>Z6+(2*AA22)+W22</f>
        <v>#REF!</v>
      </c>
      <c r="AB23" s="437"/>
      <c r="AC23" s="444" t="e">
        <f>AD6+(2*AC22)+AG22</f>
        <v>#REF!</v>
      </c>
      <c r="AD23" s="433"/>
      <c r="AE23" s="417"/>
      <c r="AF23" s="433"/>
      <c r="AG23" s="443" t="e">
        <f>AF6+(2*AG22)+AC22</f>
        <v>#REF!</v>
      </c>
      <c r="AH23" s="437"/>
      <c r="AI23" s="444" t="e">
        <f>AJ6+(2*AI22)+AM22</f>
        <v>#REF!</v>
      </c>
      <c r="AJ23" s="433"/>
      <c r="AK23" s="417"/>
      <c r="AL23" s="433"/>
      <c r="AM23" s="443" t="e">
        <f>AL6+(2*AM22)+AI22</f>
        <v>#REF!</v>
      </c>
      <c r="AN23" s="437"/>
      <c r="AO23" s="444" t="e">
        <f>AP6+(2*AO22)+AS22</f>
        <v>#REF!</v>
      </c>
      <c r="AP23" s="433"/>
      <c r="AQ23" s="417"/>
      <c r="AR23" s="433"/>
      <c r="AS23" s="443" t="e">
        <f>AR6+(2*AS22)+AO22</f>
        <v>#REF!</v>
      </c>
      <c r="AT23" s="437"/>
      <c r="AU23" s="444" t="e">
        <f>AV6+(2*AU22)+AY22</f>
        <v>#REF!</v>
      </c>
      <c r="AV23" s="433"/>
      <c r="AW23" s="417"/>
      <c r="AX23" s="433"/>
      <c r="AY23" s="443" t="e">
        <f>AX6+(2*AY22)+AU22</f>
        <v>#REF!</v>
      </c>
      <c r="AZ23" s="437"/>
      <c r="BA23" s="444" t="e">
        <f>BB6+(2*BA22)+BE22</f>
        <v>#REF!</v>
      </c>
      <c r="BB23" s="433"/>
      <c r="BC23" s="417"/>
      <c r="BD23" s="433"/>
      <c r="BE23" s="443" t="e">
        <f>BD6+(2*BE22)+BA22</f>
        <v>#REF!</v>
      </c>
      <c r="BF23" s="437"/>
      <c r="BG23" s="444" t="e">
        <f>BH6+(2*BG22)+BK22</f>
        <v>#REF!</v>
      </c>
      <c r="BH23" s="433"/>
      <c r="BI23" s="417"/>
      <c r="BJ23" s="433"/>
      <c r="BK23" s="443" t="e">
        <f>BJ6+(2*BK22)+BG22</f>
        <v>#REF!</v>
      </c>
      <c r="BL23" s="437"/>
      <c r="BM23" s="444" t="e">
        <f>BN6+(2*BM22)+BQ22</f>
        <v>#REF!</v>
      </c>
      <c r="BN23" s="433"/>
      <c r="BO23" s="417"/>
      <c r="BP23" s="433"/>
      <c r="BQ23" s="443" t="e">
        <f>BP6+(2*BQ22)+BM22</f>
        <v>#REF!</v>
      </c>
      <c r="BR23" s="437"/>
      <c r="BS23" s="444" t="e">
        <f>BT6+(2*BS22)+BW22</f>
        <v>#REF!</v>
      </c>
      <c r="BT23" s="433"/>
      <c r="BU23" s="417"/>
      <c r="BV23" s="433"/>
      <c r="BW23" s="443" t="e">
        <f>BV6+(2*BW22)+BS22</f>
        <v>#REF!</v>
      </c>
      <c r="BX23" s="437"/>
      <c r="BY23" s="444" t="e">
        <f>BZ6+(2*BY22)+CC22</f>
        <v>#REF!</v>
      </c>
      <c r="BZ23" s="417"/>
      <c r="CA23" s="417"/>
      <c r="CB23" s="433"/>
      <c r="CC23" s="443" t="e">
        <f>CB6+(2*CC22)+BY22</f>
        <v>#REF!</v>
      </c>
      <c r="CD23" s="437"/>
      <c r="CE23" s="444" t="e">
        <f>CF6+(2*CE22)+CI22</f>
        <v>#REF!</v>
      </c>
      <c r="CF23" s="433"/>
      <c r="CG23" s="417"/>
      <c r="CH23" s="433"/>
      <c r="CI23" s="443" t="e">
        <f>CH6+(2*CI22)+CE22</f>
        <v>#REF!</v>
      </c>
      <c r="CJ23" s="437"/>
      <c r="CK23" s="417"/>
      <c r="CL23" s="417"/>
    </row>
    <row r="24" ht="16.199999999999999" hidden="1">
      <c r="A24" s="410" t="e">
        <f t="shared" ref="A24:A38" si="2535">SUM(D24:CY24)</f>
        <v>#REF!</v>
      </c>
      <c r="B24" s="417"/>
      <c r="C24" s="417"/>
      <c r="D24" s="438" t="e">
        <f>(D6+D77+D47)*D7</f>
        <v>#REF!</v>
      </c>
      <c r="E24" s="417"/>
      <c r="F24" s="433"/>
      <c r="G24" s="417"/>
      <c r="H24" s="433"/>
      <c r="I24" s="417"/>
      <c r="J24" s="438" t="e">
        <f>(J6+J77+J47+E8)*J7</f>
        <v>#REF!</v>
      </c>
      <c r="K24" s="417"/>
      <c r="L24" s="433"/>
      <c r="M24" s="417"/>
      <c r="N24" s="433"/>
      <c r="O24" s="417"/>
      <c r="P24" s="438" t="e">
        <f>(P6+P77+P47+K8)*P7</f>
        <v>#REF!</v>
      </c>
      <c r="Q24" s="417"/>
      <c r="R24" s="433"/>
      <c r="S24" s="417"/>
      <c r="T24" s="433"/>
      <c r="U24" s="417"/>
      <c r="V24" s="438" t="e">
        <f>(V6+V77+V47+Q8)*V7</f>
        <v>#REF!</v>
      </c>
      <c r="W24" s="417"/>
      <c r="X24" s="433"/>
      <c r="Y24" s="417"/>
      <c r="Z24" s="433"/>
      <c r="AA24" s="417"/>
      <c r="AB24" s="438" t="e">
        <f>(AB6+AB77+AB47+W8)*AB7</f>
        <v>#REF!</v>
      </c>
      <c r="AC24" s="417"/>
      <c r="AD24" s="433"/>
      <c r="AE24" s="417"/>
      <c r="AF24" s="433"/>
      <c r="AG24" s="417"/>
      <c r="AH24" s="438" t="e">
        <f>(AH6+AH77+AH47+AC8)*AH7</f>
        <v>#REF!</v>
      </c>
      <c r="AI24" s="417"/>
      <c r="AJ24" s="433"/>
      <c r="AK24" s="417"/>
      <c r="AL24" s="433"/>
      <c r="AM24" s="417"/>
      <c r="AN24" s="438" t="e">
        <f>(AN6+AN77+AN47+AI8)*AN7</f>
        <v>#REF!</v>
      </c>
      <c r="AO24" s="417"/>
      <c r="AP24" s="433"/>
      <c r="AQ24" s="417"/>
      <c r="AR24" s="433"/>
      <c r="AS24" s="417"/>
      <c r="AT24" s="438" t="e">
        <f>(AT6+AT77+AT47+AO8)*AT7</f>
        <v>#REF!</v>
      </c>
      <c r="AU24" s="417"/>
      <c r="AV24" s="433"/>
      <c r="AW24" s="417"/>
      <c r="AX24" s="433"/>
      <c r="AY24" s="417"/>
      <c r="AZ24" s="438" t="e">
        <f>(AZ6+AZ77+AZ47+AU8)*AZ7</f>
        <v>#REF!</v>
      </c>
      <c r="BA24" s="417"/>
      <c r="BB24" s="433"/>
      <c r="BC24" s="417"/>
      <c r="BD24" s="433"/>
      <c r="BE24" s="417"/>
      <c r="BF24" s="438" t="e">
        <f>(BF6+BF77+BF47+BA8)*BF7</f>
        <v>#REF!</v>
      </c>
      <c r="BG24" s="417"/>
      <c r="BH24" s="433"/>
      <c r="BI24" s="417"/>
      <c r="BJ24" s="433"/>
      <c r="BK24" s="417"/>
      <c r="BL24" s="438" t="e">
        <f>(BL6+BL77+BL47+BG8)*BL7</f>
        <v>#REF!</v>
      </c>
      <c r="BM24" s="417"/>
      <c r="BN24" s="433"/>
      <c r="BO24" s="417"/>
      <c r="BP24" s="433"/>
      <c r="BQ24" s="417"/>
      <c r="BR24" s="438" t="e">
        <f>(BR6+BR77+BR47+BM8)*BR7</f>
        <v>#REF!</v>
      </c>
      <c r="BS24" s="417"/>
      <c r="BT24" s="433"/>
      <c r="BU24" s="417"/>
      <c r="BV24" s="433"/>
      <c r="BW24" s="417"/>
      <c r="BX24" s="438" t="e">
        <f>(BX6+BX77+BX47+BS8)*BX7</f>
        <v>#REF!</v>
      </c>
      <c r="BY24" s="417"/>
      <c r="BZ24" s="417"/>
      <c r="CA24" s="417"/>
      <c r="CB24" s="433"/>
      <c r="CC24" s="417"/>
      <c r="CD24" s="438" t="e">
        <f>(CD6+CD77+CD47+BY8)*CD7</f>
        <v>#REF!</v>
      </c>
      <c r="CE24" s="417"/>
      <c r="CF24" s="433"/>
      <c r="CG24" s="417"/>
      <c r="CH24" s="433"/>
      <c r="CI24" s="417"/>
      <c r="CJ24" s="438" t="e">
        <f>(CJ6+CJ77+CJ47+CE8)*CJ7</f>
        <v>#REF!</v>
      </c>
      <c r="CK24" s="417"/>
      <c r="CL24" s="417"/>
    </row>
    <row r="25" ht="16.199999999999999" hidden="1">
      <c r="A25" s="410" t="e">
        <f t="shared" si="2535"/>
        <v>#REF!</v>
      </c>
      <c r="B25" s="417"/>
      <c r="C25" s="417"/>
      <c r="D25" s="438" t="e">
        <f>(D6+D76+D48+I8)*D7</f>
        <v>#REF!</v>
      </c>
      <c r="E25" s="417"/>
      <c r="F25" s="433"/>
      <c r="G25" s="417"/>
      <c r="H25" s="433"/>
      <c r="I25" s="417"/>
      <c r="J25" s="438" t="e">
        <f>(J6+J76+J48+E9+O8)*J7</f>
        <v>#REF!</v>
      </c>
      <c r="K25" s="417"/>
      <c r="L25" s="433"/>
      <c r="M25" s="417"/>
      <c r="N25" s="433"/>
      <c r="O25" s="417"/>
      <c r="P25" s="438" t="e">
        <f>(P6+P76+P48+K9+U8)*P7</f>
        <v>#REF!</v>
      </c>
      <c r="Q25" s="417"/>
      <c r="R25" s="433"/>
      <c r="S25" s="417"/>
      <c r="T25" s="433"/>
      <c r="U25" s="417"/>
      <c r="V25" s="438" t="e">
        <f>(V6+V76+V48+Q9+AA8)*V7</f>
        <v>#REF!</v>
      </c>
      <c r="W25" s="417"/>
      <c r="X25" s="433"/>
      <c r="Y25" s="417"/>
      <c r="Z25" s="433"/>
      <c r="AA25" s="417"/>
      <c r="AB25" s="438" t="e">
        <f>(AB6+AB76+AB48+W9+AG8)*AB7</f>
        <v>#REF!</v>
      </c>
      <c r="AC25" s="417"/>
      <c r="AD25" s="433"/>
      <c r="AE25" s="417"/>
      <c r="AF25" s="433"/>
      <c r="AG25" s="417"/>
      <c r="AH25" s="438" t="e">
        <f>(AH6+AH76+AH48+AC9+AM8)*AH7</f>
        <v>#REF!</v>
      </c>
      <c r="AI25" s="417"/>
      <c r="AJ25" s="433"/>
      <c r="AK25" s="417"/>
      <c r="AL25" s="433"/>
      <c r="AM25" s="417"/>
      <c r="AN25" s="438" t="e">
        <f>(AN6+AN76+AN48+AI9+AS8)*AN7</f>
        <v>#REF!</v>
      </c>
      <c r="AO25" s="417"/>
      <c r="AP25" s="433"/>
      <c r="AQ25" s="417"/>
      <c r="AR25" s="433"/>
      <c r="AS25" s="417"/>
      <c r="AT25" s="438" t="e">
        <f>(AT6+AT76+AT48+AO9+AY8)*AT7</f>
        <v>#REF!</v>
      </c>
      <c r="AU25" s="417"/>
      <c r="AV25" s="433"/>
      <c r="AW25" s="417"/>
      <c r="AX25" s="433"/>
      <c r="AY25" s="417"/>
      <c r="AZ25" s="438" t="e">
        <f>(AZ6+AZ76+AZ48+AU9+BE8)*AZ7</f>
        <v>#REF!</v>
      </c>
      <c r="BA25" s="417"/>
      <c r="BB25" s="433"/>
      <c r="BC25" s="417"/>
      <c r="BD25" s="433"/>
      <c r="BE25" s="417"/>
      <c r="BF25" s="438" t="e">
        <f>(BF6+BF76+BF48+BA9+BK8)*BF7</f>
        <v>#REF!</v>
      </c>
      <c r="BG25" s="417"/>
      <c r="BH25" s="433"/>
      <c r="BI25" s="417"/>
      <c r="BJ25" s="433"/>
      <c r="BK25" s="417"/>
      <c r="BL25" s="438" t="e">
        <f>(BL6+BL76+BL48+BG9+BQ8)*BL7</f>
        <v>#REF!</v>
      </c>
      <c r="BM25" s="417"/>
      <c r="BN25" s="433"/>
      <c r="BO25" s="417"/>
      <c r="BP25" s="433"/>
      <c r="BQ25" s="417"/>
      <c r="BR25" s="438" t="e">
        <f>(BR6+BR76+BR48+BM9+BW8)*BR7</f>
        <v>#REF!</v>
      </c>
      <c r="BS25" s="417"/>
      <c r="BT25" s="433"/>
      <c r="BU25" s="417"/>
      <c r="BV25" s="433"/>
      <c r="BW25" s="417"/>
      <c r="BX25" s="438" t="e">
        <f>(BX6+BX76+BX48+BS9+CC8)*BX7</f>
        <v>#REF!</v>
      </c>
      <c r="BY25" s="417"/>
      <c r="BZ25" s="417"/>
      <c r="CA25" s="417"/>
      <c r="CB25" s="433"/>
      <c r="CC25" s="417"/>
      <c r="CD25" s="438" t="e">
        <f>(CD6+CD76+CD48+BY9+CI8)*CD7</f>
        <v>#REF!</v>
      </c>
      <c r="CE25" s="417"/>
      <c r="CF25" s="433"/>
      <c r="CG25" s="417"/>
      <c r="CH25" s="433"/>
      <c r="CI25" s="417"/>
      <c r="CJ25" s="438" t="e">
        <f>(CJ6+CJ76+CJ48+CE9)*CJ7</f>
        <v>#REF!</v>
      </c>
      <c r="CK25" s="417"/>
      <c r="CL25" s="417"/>
    </row>
    <row r="26" ht="16.199999999999999" hidden="1">
      <c r="A26" s="410" t="e">
        <f t="shared" si="2535"/>
        <v>#REF!</v>
      </c>
      <c r="B26" s="417"/>
      <c r="C26" s="417"/>
      <c r="D26" s="438" t="e">
        <f>(D6+D75+D49+I9)*D7</f>
        <v>#REF!</v>
      </c>
      <c r="E26" s="417"/>
      <c r="F26" s="433"/>
      <c r="G26" s="417"/>
      <c r="H26" s="433"/>
      <c r="I26" s="417"/>
      <c r="J26" s="438" t="e">
        <f>(J6+J75+J49+E10+O9)*J7</f>
        <v>#REF!</v>
      </c>
      <c r="K26" s="417"/>
      <c r="L26" s="433"/>
      <c r="M26" s="417"/>
      <c r="N26" s="433"/>
      <c r="O26" s="417"/>
      <c r="P26" s="438" t="e">
        <f>(P6+P75+P49+K10+U9)*P7</f>
        <v>#REF!</v>
      </c>
      <c r="Q26" s="417"/>
      <c r="R26" s="433"/>
      <c r="S26" s="417"/>
      <c r="T26" s="433"/>
      <c r="U26" s="417"/>
      <c r="V26" s="438" t="e">
        <f>(V6+V75+V49+Q10+AA9)*V7</f>
        <v>#REF!</v>
      </c>
      <c r="W26" s="417"/>
      <c r="X26" s="433"/>
      <c r="Y26" s="417"/>
      <c r="Z26" s="433"/>
      <c r="AA26" s="417"/>
      <c r="AB26" s="438" t="e">
        <f>(AB6+AB75+AB49+W10+AG9)*AB7</f>
        <v>#REF!</v>
      </c>
      <c r="AC26" s="417"/>
      <c r="AD26" s="433"/>
      <c r="AE26" s="417"/>
      <c r="AF26" s="433"/>
      <c r="AG26" s="417"/>
      <c r="AH26" s="438" t="e">
        <f>(AH6+AH75+AH49+AC10+AM9)*AH7</f>
        <v>#REF!</v>
      </c>
      <c r="AI26" s="417"/>
      <c r="AJ26" s="433"/>
      <c r="AK26" s="417"/>
      <c r="AL26" s="433"/>
      <c r="AM26" s="417"/>
      <c r="AN26" s="438" t="e">
        <f>(AN6+AN75+AN49+AI10+AS9)*AN7</f>
        <v>#REF!</v>
      </c>
      <c r="AO26" s="417"/>
      <c r="AP26" s="433"/>
      <c r="AQ26" s="417"/>
      <c r="AR26" s="433"/>
      <c r="AS26" s="417"/>
      <c r="AT26" s="438" t="e">
        <f>(AT6+AT75+AT49+AO10+AY9)*AT7</f>
        <v>#REF!</v>
      </c>
      <c r="AU26" s="417"/>
      <c r="AV26" s="433"/>
      <c r="AW26" s="417"/>
      <c r="AX26" s="433"/>
      <c r="AY26" s="417"/>
      <c r="AZ26" s="438" t="e">
        <f>(AZ6+AZ75+AZ49+AU10+BE9)*AZ7</f>
        <v>#REF!</v>
      </c>
      <c r="BA26" s="417"/>
      <c r="BB26" s="433"/>
      <c r="BC26" s="417"/>
      <c r="BD26" s="433"/>
      <c r="BE26" s="417"/>
      <c r="BF26" s="438" t="e">
        <f>(BF6+BF75+BF49+BA10+BK9)*BF7</f>
        <v>#REF!</v>
      </c>
      <c r="BG26" s="417"/>
      <c r="BH26" s="433"/>
      <c r="BI26" s="417"/>
      <c r="BJ26" s="433"/>
      <c r="BK26" s="417"/>
      <c r="BL26" s="438" t="e">
        <f>(BL6+BL75+BL49+BG10+BQ9)*BL7</f>
        <v>#REF!</v>
      </c>
      <c r="BM26" s="417"/>
      <c r="BN26" s="433"/>
      <c r="BO26" s="417"/>
      <c r="BP26" s="433"/>
      <c r="BQ26" s="417"/>
      <c r="BR26" s="438" t="e">
        <f>(BR6+BR75+BR49+BM10+BW9)*BR7</f>
        <v>#REF!</v>
      </c>
      <c r="BS26" s="417"/>
      <c r="BT26" s="433"/>
      <c r="BU26" s="417"/>
      <c r="BV26" s="433"/>
      <c r="BW26" s="417"/>
      <c r="BX26" s="438" t="e">
        <f>(BX6+BX75+BX49+BS10+CC9)*BX7</f>
        <v>#REF!</v>
      </c>
      <c r="BY26" s="417"/>
      <c r="BZ26" s="417"/>
      <c r="CA26" s="417"/>
      <c r="CB26" s="433"/>
      <c r="CC26" s="417"/>
      <c r="CD26" s="438" t="e">
        <f>(CD6+CD75+CD49+BY10+CI9)*CD7</f>
        <v>#REF!</v>
      </c>
      <c r="CE26" s="417"/>
      <c r="CF26" s="433"/>
      <c r="CG26" s="417"/>
      <c r="CH26" s="433"/>
      <c r="CI26" s="417"/>
      <c r="CJ26" s="438" t="e">
        <f>(CJ6+CJ75+CJ49+CE10)*CJ7</f>
        <v>#REF!</v>
      </c>
      <c r="CK26" s="417"/>
      <c r="CL26" s="417"/>
    </row>
    <row r="27" ht="16.199999999999999" hidden="1">
      <c r="A27" s="410" t="e">
        <f t="shared" si="2535"/>
        <v>#REF!</v>
      </c>
      <c r="B27" s="417"/>
      <c r="C27" s="417"/>
      <c r="D27" s="438" t="e">
        <f>(D6+D74+D50+I10)*D7</f>
        <v>#REF!</v>
      </c>
      <c r="E27" s="417"/>
      <c r="F27" s="433"/>
      <c r="G27" s="417"/>
      <c r="H27" s="433"/>
      <c r="I27" s="417"/>
      <c r="J27" s="438" t="e">
        <f>(J6+J74+J50+E11+O10)*J7</f>
        <v>#REF!</v>
      </c>
      <c r="K27" s="417"/>
      <c r="L27" s="433"/>
      <c r="M27" s="417"/>
      <c r="N27" s="433"/>
      <c r="O27" s="417"/>
      <c r="P27" s="438" t="e">
        <f>(P6+P74+P50+K11+U10)*P7</f>
        <v>#REF!</v>
      </c>
      <c r="Q27" s="417"/>
      <c r="R27" s="433"/>
      <c r="S27" s="417"/>
      <c r="T27" s="433"/>
      <c r="U27" s="417"/>
      <c r="V27" s="438" t="e">
        <f>(V6+V74+V50+Q11+AA10)*V7</f>
        <v>#REF!</v>
      </c>
      <c r="W27" s="417"/>
      <c r="X27" s="433"/>
      <c r="Y27" s="417"/>
      <c r="Z27" s="433"/>
      <c r="AA27" s="417"/>
      <c r="AB27" s="438" t="e">
        <f>(AB6+AB74+AB50+W11+AG10)*AB7</f>
        <v>#REF!</v>
      </c>
      <c r="AC27" s="417"/>
      <c r="AD27" s="433"/>
      <c r="AE27" s="417"/>
      <c r="AF27" s="433"/>
      <c r="AG27" s="417"/>
      <c r="AH27" s="438" t="e">
        <f>(AH6+AH74+AH50+AC11+AM10)*AH7</f>
        <v>#REF!</v>
      </c>
      <c r="AI27" s="417"/>
      <c r="AJ27" s="433"/>
      <c r="AK27" s="417"/>
      <c r="AL27" s="433"/>
      <c r="AM27" s="417"/>
      <c r="AN27" s="438" t="e">
        <f>(AN6+AN74+AN50+AI11+AS10)*AN7</f>
        <v>#REF!</v>
      </c>
      <c r="AO27" s="417"/>
      <c r="AP27" s="433"/>
      <c r="AQ27" s="417"/>
      <c r="AR27" s="433"/>
      <c r="AS27" s="417"/>
      <c r="AT27" s="438" t="e">
        <f>(AT6+AT74+AT50+AO11+AY10)*AT7</f>
        <v>#REF!</v>
      </c>
      <c r="AU27" s="417"/>
      <c r="AV27" s="433"/>
      <c r="AW27" s="417"/>
      <c r="AX27" s="433"/>
      <c r="AY27" s="417"/>
      <c r="AZ27" s="438" t="e">
        <f>(AZ6+AZ74+AZ50+AU11+BE10)*AZ7</f>
        <v>#REF!</v>
      </c>
      <c r="BA27" s="417"/>
      <c r="BB27" s="433"/>
      <c r="BC27" s="417"/>
      <c r="BD27" s="433"/>
      <c r="BE27" s="417"/>
      <c r="BF27" s="438" t="e">
        <f>(BF6+BF74+BF50+BA11+BK10)*BF7</f>
        <v>#REF!</v>
      </c>
      <c r="BG27" s="417"/>
      <c r="BH27" s="433"/>
      <c r="BI27" s="417"/>
      <c r="BJ27" s="433"/>
      <c r="BK27" s="417"/>
      <c r="BL27" s="438" t="e">
        <f>(BL6+BL74+BL50+BG11+BQ10)*BL7</f>
        <v>#REF!</v>
      </c>
      <c r="BM27" s="417"/>
      <c r="BN27" s="433"/>
      <c r="BO27" s="417"/>
      <c r="BP27" s="433"/>
      <c r="BQ27" s="417"/>
      <c r="BR27" s="438" t="e">
        <f>(BR6+BR74+BR50+BM11+BW10)*BR7</f>
        <v>#REF!</v>
      </c>
      <c r="BS27" s="417"/>
      <c r="BT27" s="433"/>
      <c r="BU27" s="417"/>
      <c r="BV27" s="433"/>
      <c r="BW27" s="417"/>
      <c r="BX27" s="438" t="e">
        <f>(BX6+BX74+BX50+BS11+CC10)*BX7</f>
        <v>#REF!</v>
      </c>
      <c r="BY27" s="417"/>
      <c r="BZ27" s="417"/>
      <c r="CA27" s="417"/>
      <c r="CB27" s="433"/>
      <c r="CC27" s="417"/>
      <c r="CD27" s="438" t="e">
        <f>(CD6+CD74+CD50+BY11+CI10)*CD7</f>
        <v>#REF!</v>
      </c>
      <c r="CE27" s="417"/>
      <c r="CF27" s="433"/>
      <c r="CG27" s="417"/>
      <c r="CH27" s="433"/>
      <c r="CI27" s="417"/>
      <c r="CJ27" s="438" t="e">
        <f>(CJ6+CJ74+CJ50+CE11)*CJ7</f>
        <v>#REF!</v>
      </c>
      <c r="CK27" s="417"/>
      <c r="CL27" s="417"/>
    </row>
    <row r="28" ht="16.199999999999999" hidden="1">
      <c r="A28" s="410" t="e">
        <f t="shared" si="2535"/>
        <v>#REF!</v>
      </c>
      <c r="B28" s="417"/>
      <c r="C28" s="417"/>
      <c r="D28" s="438" t="e">
        <f>(D6+D73+D51+I11)*D7</f>
        <v>#REF!</v>
      </c>
      <c r="E28" s="417"/>
      <c r="F28" s="433"/>
      <c r="G28" s="417"/>
      <c r="H28" s="433"/>
      <c r="I28" s="417"/>
      <c r="J28" s="438" t="e">
        <f>(J6+J73+J51+E12+O11)*J7</f>
        <v>#REF!</v>
      </c>
      <c r="K28" s="417"/>
      <c r="L28" s="433"/>
      <c r="M28" s="417"/>
      <c r="N28" s="433"/>
      <c r="O28" s="417"/>
      <c r="P28" s="438" t="e">
        <f>(P6+P73+P51+K12+U11)*P7</f>
        <v>#REF!</v>
      </c>
      <c r="Q28" s="417"/>
      <c r="R28" s="433"/>
      <c r="S28" s="417"/>
      <c r="T28" s="433"/>
      <c r="U28" s="417"/>
      <c r="V28" s="438" t="e">
        <f>(V6+V73+V51+Q12+AA11)*V7</f>
        <v>#REF!</v>
      </c>
      <c r="W28" s="417"/>
      <c r="X28" s="433"/>
      <c r="Y28" s="417"/>
      <c r="Z28" s="433"/>
      <c r="AA28" s="417"/>
      <c r="AB28" s="438" t="e">
        <f>(AB6+AB73+AB51+W12+AG11)*AB7</f>
        <v>#REF!</v>
      </c>
      <c r="AC28" s="417"/>
      <c r="AD28" s="433"/>
      <c r="AE28" s="417"/>
      <c r="AF28" s="433"/>
      <c r="AG28" s="417"/>
      <c r="AH28" s="438" t="e">
        <f>(AH6+AH73+AH51+AC12+AM11)*AH7</f>
        <v>#REF!</v>
      </c>
      <c r="AI28" s="417"/>
      <c r="AJ28" s="433"/>
      <c r="AK28" s="417"/>
      <c r="AL28" s="433"/>
      <c r="AM28" s="417"/>
      <c r="AN28" s="438" t="e">
        <f>(AN6+AN73+AN51+AI12+AS11)*AN7</f>
        <v>#REF!</v>
      </c>
      <c r="AO28" s="417"/>
      <c r="AP28" s="433"/>
      <c r="AQ28" s="417"/>
      <c r="AR28" s="433"/>
      <c r="AS28" s="417"/>
      <c r="AT28" s="438" t="e">
        <f>(AT6+AT73+AT51+AO12+AY11)*AT7</f>
        <v>#REF!</v>
      </c>
      <c r="AU28" s="417"/>
      <c r="AV28" s="433"/>
      <c r="AW28" s="417"/>
      <c r="AX28" s="433"/>
      <c r="AY28" s="417"/>
      <c r="AZ28" s="438" t="e">
        <f>(AZ6+AZ73+AZ51+AU12+BE11)*AZ7</f>
        <v>#REF!</v>
      </c>
      <c r="BA28" s="417"/>
      <c r="BB28" s="433"/>
      <c r="BC28" s="417"/>
      <c r="BD28" s="433"/>
      <c r="BE28" s="417"/>
      <c r="BF28" s="438" t="e">
        <f>(BF6+BF73+BF51+BA12+BK11)*BF7</f>
        <v>#REF!</v>
      </c>
      <c r="BG28" s="417"/>
      <c r="BH28" s="433"/>
      <c r="BI28" s="417"/>
      <c r="BJ28" s="433"/>
      <c r="BK28" s="417"/>
      <c r="BL28" s="438" t="e">
        <f>(BL6+BL73+BL51+BG12+BQ11)*BL7</f>
        <v>#REF!</v>
      </c>
      <c r="BM28" s="417"/>
      <c r="BN28" s="433"/>
      <c r="BO28" s="417"/>
      <c r="BP28" s="433"/>
      <c r="BQ28" s="417"/>
      <c r="BR28" s="438" t="e">
        <f>(BR6+BR73+BR51+BM12+BW11)*BR7</f>
        <v>#REF!</v>
      </c>
      <c r="BS28" s="417"/>
      <c r="BT28" s="433"/>
      <c r="BU28" s="417"/>
      <c r="BV28" s="433"/>
      <c r="BW28" s="417"/>
      <c r="BX28" s="438" t="e">
        <f>(BX6+BX73+BX51+BS12+CC11)*BX7</f>
        <v>#REF!</v>
      </c>
      <c r="BY28" s="417"/>
      <c r="BZ28" s="417"/>
      <c r="CA28" s="417"/>
      <c r="CB28" s="433"/>
      <c r="CC28" s="417"/>
      <c r="CD28" s="438" t="e">
        <f>(CD6+CD73+CD51+BY12+CI11)*CD7</f>
        <v>#REF!</v>
      </c>
      <c r="CE28" s="417"/>
      <c r="CF28" s="433"/>
      <c r="CG28" s="417"/>
      <c r="CH28" s="433"/>
      <c r="CI28" s="417"/>
      <c r="CJ28" s="438" t="e">
        <f>(CJ6+CJ73+CJ51+CE12)*CJ7</f>
        <v>#REF!</v>
      </c>
      <c r="CK28" s="417"/>
      <c r="CL28" s="417"/>
    </row>
    <row r="29" ht="16.199999999999999" hidden="1">
      <c r="A29" s="445" t="e">
        <f t="shared" si="2535"/>
        <v>#REF!</v>
      </c>
      <c r="B29" s="417"/>
      <c r="C29" s="417"/>
      <c r="D29" s="438" t="e">
        <f>(D6+D72+D52+I12)*D7</f>
        <v>#REF!</v>
      </c>
      <c r="E29" s="417"/>
      <c r="F29" s="433"/>
      <c r="G29" s="417"/>
      <c r="H29" s="433"/>
      <c r="I29" s="417"/>
      <c r="J29" s="438" t="e">
        <f>(J6+J72+J52+E13+O12)*J7</f>
        <v>#REF!</v>
      </c>
      <c r="K29" s="417"/>
      <c r="L29" s="433"/>
      <c r="M29" s="417"/>
      <c r="N29" s="433"/>
      <c r="O29" s="417"/>
      <c r="P29" s="438" t="e">
        <f>(P6+P72+P52+K13+U12)*P7</f>
        <v>#REF!</v>
      </c>
      <c r="Q29" s="417"/>
      <c r="R29" s="433"/>
      <c r="S29" s="417"/>
      <c r="T29" s="433"/>
      <c r="U29" s="417"/>
      <c r="V29" s="438" t="e">
        <f>(V6+V72+V52+Q13+AA12)*V7</f>
        <v>#REF!</v>
      </c>
      <c r="W29" s="417"/>
      <c r="X29" s="433"/>
      <c r="Y29" s="417"/>
      <c r="Z29" s="433"/>
      <c r="AA29" s="417"/>
      <c r="AB29" s="438" t="e">
        <f>(AB6+AB72+AB52+W13+AG12)*AB7</f>
        <v>#REF!</v>
      </c>
      <c r="AC29" s="417"/>
      <c r="AD29" s="433"/>
      <c r="AE29" s="417"/>
      <c r="AF29" s="433"/>
      <c r="AG29" s="417"/>
      <c r="AH29" s="438" t="e">
        <f>(AH6+AH72+AH52+AC13+AM12)*AH7</f>
        <v>#REF!</v>
      </c>
      <c r="AI29" s="417"/>
      <c r="AJ29" s="433"/>
      <c r="AK29" s="417"/>
      <c r="AL29" s="433"/>
      <c r="AM29" s="417"/>
      <c r="AN29" s="438" t="e">
        <f>(AN6+AN72+AN52+AI13+AS12)*AN7</f>
        <v>#REF!</v>
      </c>
      <c r="AO29" s="417"/>
      <c r="AP29" s="433"/>
      <c r="AQ29" s="417"/>
      <c r="AR29" s="433"/>
      <c r="AS29" s="417"/>
      <c r="AT29" s="438" t="e">
        <f>(AT6+AT72+AT52+AO13+AY12)*AT7</f>
        <v>#REF!</v>
      </c>
      <c r="AU29" s="417"/>
      <c r="AV29" s="433"/>
      <c r="AW29" s="417"/>
      <c r="AX29" s="433"/>
      <c r="AY29" s="417"/>
      <c r="AZ29" s="438" t="e">
        <f>(AZ6+AZ72+AZ52+AU13+BE12)*AZ7</f>
        <v>#REF!</v>
      </c>
      <c r="BA29" s="417"/>
      <c r="BB29" s="433"/>
      <c r="BC29" s="417"/>
      <c r="BD29" s="433"/>
      <c r="BE29" s="417"/>
      <c r="BF29" s="438" t="e">
        <f>(BF6+BF72+BF52+BA13+BK12)*BF7</f>
        <v>#REF!</v>
      </c>
      <c r="BG29" s="417"/>
      <c r="BH29" s="433"/>
      <c r="BI29" s="417"/>
      <c r="BJ29" s="433"/>
      <c r="BK29" s="417"/>
      <c r="BL29" s="438" t="e">
        <f>(BL6+BL72+BL52+BG13+BQ12)*BL7</f>
        <v>#REF!</v>
      </c>
      <c r="BM29" s="417"/>
      <c r="BN29" s="433"/>
      <c r="BO29" s="417"/>
      <c r="BP29" s="433"/>
      <c r="BQ29" s="417"/>
      <c r="BR29" s="438" t="e">
        <f>(BR6+BR72+BR52+BM13+BW12)*BR7</f>
        <v>#REF!</v>
      </c>
      <c r="BS29" s="417"/>
      <c r="BT29" s="433"/>
      <c r="BU29" s="417"/>
      <c r="BV29" s="433"/>
      <c r="BW29" s="417"/>
      <c r="BX29" s="438" t="e">
        <f>(BX6+BX72+BX52+BS13+CC12)*BX7</f>
        <v>#REF!</v>
      </c>
      <c r="BY29" s="417"/>
      <c r="BZ29" s="417"/>
      <c r="CA29" s="417"/>
      <c r="CB29" s="433"/>
      <c r="CC29" s="417"/>
      <c r="CD29" s="438" t="e">
        <f>(CD6+CD72+CD52+BY13+CI12)*CD7</f>
        <v>#REF!</v>
      </c>
      <c r="CE29" s="417"/>
      <c r="CF29" s="433"/>
      <c r="CG29" s="417"/>
      <c r="CH29" s="433"/>
      <c r="CI29" s="417"/>
      <c r="CJ29" s="438" t="e">
        <f>(CJ6+CJ72+CJ52+CE13)*CJ7</f>
        <v>#REF!</v>
      </c>
      <c r="CK29" s="417"/>
      <c r="CL29" s="417"/>
    </row>
    <row r="30" ht="16.199999999999999" hidden="1">
      <c r="A30" s="445" t="e">
        <f t="shared" si="2535"/>
        <v>#REF!</v>
      </c>
      <c r="B30" s="417"/>
      <c r="C30" s="417"/>
      <c r="D30" s="438" t="e">
        <f>(D6+D71+D53+I13)*D7</f>
        <v>#REF!</v>
      </c>
      <c r="E30" s="417"/>
      <c r="F30" s="433"/>
      <c r="G30" s="417"/>
      <c r="H30" s="433"/>
      <c r="I30" s="417"/>
      <c r="J30" s="438" t="e">
        <f>(J6+J71+J53+E14+O13)*J7</f>
        <v>#REF!</v>
      </c>
      <c r="K30" s="417"/>
      <c r="L30" s="433"/>
      <c r="M30" s="417"/>
      <c r="N30" s="433"/>
      <c r="O30" s="417"/>
      <c r="P30" s="438" t="e">
        <f>(P6+P71+P53+K14+U13)*P7</f>
        <v>#REF!</v>
      </c>
      <c r="Q30" s="417"/>
      <c r="R30" s="433"/>
      <c r="S30" s="417"/>
      <c r="T30" s="433"/>
      <c r="U30" s="417"/>
      <c r="V30" s="438" t="e">
        <f>(V6+V71+V53+Q14+AA13)*V7</f>
        <v>#REF!</v>
      </c>
      <c r="W30" s="417"/>
      <c r="X30" s="433"/>
      <c r="Y30" s="417"/>
      <c r="Z30" s="433"/>
      <c r="AA30" s="417"/>
      <c r="AB30" s="438" t="e">
        <f>(AB6+AB71+AB53+W14+AG13)*AB7</f>
        <v>#REF!</v>
      </c>
      <c r="AC30" s="417"/>
      <c r="AD30" s="433"/>
      <c r="AE30" s="417"/>
      <c r="AF30" s="433"/>
      <c r="AG30" s="417"/>
      <c r="AH30" s="438" t="e">
        <f>(AH6+AH71+AH53+AC14+AM13)*AH7</f>
        <v>#REF!</v>
      </c>
      <c r="AI30" s="417"/>
      <c r="AJ30" s="433"/>
      <c r="AK30" s="417"/>
      <c r="AL30" s="433"/>
      <c r="AM30" s="417"/>
      <c r="AN30" s="438" t="e">
        <f>(AN6+AN71+AN53+AI14+AS13)*AN7</f>
        <v>#REF!</v>
      </c>
      <c r="AO30" s="417"/>
      <c r="AP30" s="433"/>
      <c r="AQ30" s="417"/>
      <c r="AR30" s="433"/>
      <c r="AS30" s="417"/>
      <c r="AT30" s="438" t="e">
        <f>(AT6+AT71+AT53+AO14+AY13)*AT7</f>
        <v>#REF!</v>
      </c>
      <c r="AU30" s="417"/>
      <c r="AV30" s="433"/>
      <c r="AW30" s="417"/>
      <c r="AX30" s="433"/>
      <c r="AY30" s="417"/>
      <c r="AZ30" s="438" t="e">
        <f>(AZ6+AZ71+AZ53+AU14+BE13)*AZ7</f>
        <v>#REF!</v>
      </c>
      <c r="BA30" s="417"/>
      <c r="BB30" s="433"/>
      <c r="BC30" s="417"/>
      <c r="BD30" s="433"/>
      <c r="BE30" s="417"/>
      <c r="BF30" s="438" t="e">
        <f>(BF6+BF71+BF53+BA14+BK13)*BF7</f>
        <v>#REF!</v>
      </c>
      <c r="BG30" s="417"/>
      <c r="BH30" s="433"/>
      <c r="BI30" s="417"/>
      <c r="BJ30" s="433"/>
      <c r="BK30" s="417"/>
      <c r="BL30" s="438" t="e">
        <f>(BL6+BL71+BL53+BG14+BQ13)*BL7</f>
        <v>#REF!</v>
      </c>
      <c r="BM30" s="417"/>
      <c r="BN30" s="433"/>
      <c r="BO30" s="417"/>
      <c r="BP30" s="433"/>
      <c r="BQ30" s="417"/>
      <c r="BR30" s="438" t="e">
        <f>(BR6+BR71+BR53+BM14+BW13)*BR7</f>
        <v>#REF!</v>
      </c>
      <c r="BS30" s="417"/>
      <c r="BT30" s="433"/>
      <c r="BU30" s="417"/>
      <c r="BV30" s="433"/>
      <c r="BW30" s="417"/>
      <c r="BX30" s="438" t="e">
        <f>(BX6+BX71+BX53+BS14+CC13)*BX7</f>
        <v>#REF!</v>
      </c>
      <c r="BY30" s="417"/>
      <c r="BZ30" s="417"/>
      <c r="CA30" s="417"/>
      <c r="CB30" s="433"/>
      <c r="CC30" s="417"/>
      <c r="CD30" s="438" t="e">
        <f>(CD6+CD71+CD53+BY14+CI13)*CD7</f>
        <v>#REF!</v>
      </c>
      <c r="CE30" s="417"/>
      <c r="CF30" s="433"/>
      <c r="CG30" s="417"/>
      <c r="CH30" s="433"/>
      <c r="CI30" s="417"/>
      <c r="CJ30" s="438" t="e">
        <f>(CJ6+CJ71+CJ53+CE14)*CJ7</f>
        <v>#REF!</v>
      </c>
      <c r="CK30" s="417"/>
      <c r="CL30" s="417"/>
    </row>
    <row r="31" ht="16.199999999999999" hidden="1">
      <c r="A31" s="445" t="e">
        <f t="shared" si="2535"/>
        <v>#REF!</v>
      </c>
      <c r="B31" s="417"/>
      <c r="C31" s="417"/>
      <c r="D31" s="438" t="e">
        <f>(D6+D70+D54+I14)*D7</f>
        <v>#REF!</v>
      </c>
      <c r="E31" s="417"/>
      <c r="F31" s="433"/>
      <c r="G31" s="417"/>
      <c r="H31" s="433"/>
      <c r="I31" s="417"/>
      <c r="J31" s="438" t="e">
        <f>(J6+J70+J54+E15+O14)*J7</f>
        <v>#REF!</v>
      </c>
      <c r="K31" s="417"/>
      <c r="L31" s="433"/>
      <c r="M31" s="417"/>
      <c r="N31" s="433"/>
      <c r="O31" s="417"/>
      <c r="P31" s="438" t="e">
        <f>(P6+P70+P54+K15+U14)*P7</f>
        <v>#REF!</v>
      </c>
      <c r="Q31" s="417"/>
      <c r="R31" s="433"/>
      <c r="S31" s="417"/>
      <c r="T31" s="433"/>
      <c r="U31" s="417"/>
      <c r="V31" s="438" t="e">
        <f>(V6+V70+V54+Q15+AA14)*V7</f>
        <v>#REF!</v>
      </c>
      <c r="W31" s="417"/>
      <c r="X31" s="433"/>
      <c r="Y31" s="417"/>
      <c r="Z31" s="433"/>
      <c r="AA31" s="417"/>
      <c r="AB31" s="438" t="e">
        <f>(AB6+AB70+AB54+W15+AG14)*AB7</f>
        <v>#REF!</v>
      </c>
      <c r="AC31" s="417"/>
      <c r="AD31" s="433"/>
      <c r="AE31" s="417"/>
      <c r="AF31" s="433"/>
      <c r="AG31" s="417"/>
      <c r="AH31" s="438" t="e">
        <f>(AH6+AH70+AH54+AC15+AM14)*AH7</f>
        <v>#REF!</v>
      </c>
      <c r="AI31" s="417"/>
      <c r="AJ31" s="433"/>
      <c r="AK31" s="417"/>
      <c r="AL31" s="433"/>
      <c r="AM31" s="417"/>
      <c r="AN31" s="438" t="e">
        <f>(AN6+AN70+AN54+AI15+AS14)*AN7</f>
        <v>#REF!</v>
      </c>
      <c r="AO31" s="417"/>
      <c r="AP31" s="433"/>
      <c r="AQ31" s="417"/>
      <c r="AR31" s="433"/>
      <c r="AS31" s="417"/>
      <c r="AT31" s="438" t="e">
        <f>(AT6+AT70+AT54+AO15+AY14)*AT7</f>
        <v>#REF!</v>
      </c>
      <c r="AU31" s="417"/>
      <c r="AV31" s="433"/>
      <c r="AW31" s="417"/>
      <c r="AX31" s="433"/>
      <c r="AY31" s="417"/>
      <c r="AZ31" s="438" t="e">
        <f>(AZ6+AZ70+AZ54+AU15+BE14)*AZ7</f>
        <v>#REF!</v>
      </c>
      <c r="BA31" s="417"/>
      <c r="BB31" s="433"/>
      <c r="BC31" s="417"/>
      <c r="BD31" s="433"/>
      <c r="BE31" s="417"/>
      <c r="BF31" s="438" t="e">
        <f>(BF6+BF70+BF54+BA15+BK14)*BF7</f>
        <v>#REF!</v>
      </c>
      <c r="BG31" s="417"/>
      <c r="BH31" s="433"/>
      <c r="BI31" s="417"/>
      <c r="BJ31" s="433"/>
      <c r="BK31" s="417"/>
      <c r="BL31" s="438" t="e">
        <f>(BL6+BL70+BL54+BG15+BQ14)*BL7</f>
        <v>#REF!</v>
      </c>
      <c r="BM31" s="417"/>
      <c r="BN31" s="433"/>
      <c r="BO31" s="417"/>
      <c r="BP31" s="433"/>
      <c r="BQ31" s="417"/>
      <c r="BR31" s="438" t="e">
        <f>(BR6+BR70+BR54+BM15+BW14)*BR7</f>
        <v>#REF!</v>
      </c>
      <c r="BS31" s="417"/>
      <c r="BT31" s="433"/>
      <c r="BU31" s="417"/>
      <c r="BV31" s="433"/>
      <c r="BW31" s="417"/>
      <c r="BX31" s="438" t="e">
        <f>(BX6+BX70+BX54+BS15+CC14)*BX7</f>
        <v>#REF!</v>
      </c>
      <c r="BY31" s="417"/>
      <c r="BZ31" s="417"/>
      <c r="CA31" s="417"/>
      <c r="CB31" s="433"/>
      <c r="CC31" s="417"/>
      <c r="CD31" s="438" t="e">
        <f>(CD6+CD70+CD54+BY15+CI14)*CD7</f>
        <v>#REF!</v>
      </c>
      <c r="CE31" s="417"/>
      <c r="CF31" s="433"/>
      <c r="CG31" s="417"/>
      <c r="CH31" s="433"/>
      <c r="CI31" s="417"/>
      <c r="CJ31" s="438" t="e">
        <f>(CJ6+CJ70+CJ54+CE15)*CJ7</f>
        <v>#REF!</v>
      </c>
      <c r="CK31" s="417"/>
      <c r="CL31" s="417"/>
    </row>
    <row r="32" ht="16.199999999999999" hidden="1">
      <c r="A32" s="445" t="e">
        <f t="shared" si="2535"/>
        <v>#REF!</v>
      </c>
      <c r="B32" s="417"/>
      <c r="C32" s="417"/>
      <c r="D32" s="438" t="e">
        <f>(D6+D69+D55+I15)*D7</f>
        <v>#REF!</v>
      </c>
      <c r="E32" s="417"/>
      <c r="F32" s="433"/>
      <c r="G32" s="417"/>
      <c r="H32" s="433"/>
      <c r="I32" s="417"/>
      <c r="J32" s="438" t="e">
        <f>(J6+J69+J55+E16+O15)*J7</f>
        <v>#REF!</v>
      </c>
      <c r="K32" s="417"/>
      <c r="L32" s="433"/>
      <c r="M32" s="417"/>
      <c r="N32" s="433"/>
      <c r="O32" s="417"/>
      <c r="P32" s="438" t="e">
        <f>(P6+P69+P55+K16+U15)*P7</f>
        <v>#REF!</v>
      </c>
      <c r="Q32" s="417"/>
      <c r="R32" s="433"/>
      <c r="S32" s="417"/>
      <c r="T32" s="433"/>
      <c r="U32" s="417"/>
      <c r="V32" s="438" t="e">
        <f>(V6+V69+V55+Q16+AA15)*V7</f>
        <v>#REF!</v>
      </c>
      <c r="W32" s="417"/>
      <c r="X32" s="433"/>
      <c r="Y32" s="417"/>
      <c r="Z32" s="433"/>
      <c r="AA32" s="417"/>
      <c r="AB32" s="438" t="e">
        <f>(AB6+AB69+AB55+W16+AG15)*AB7</f>
        <v>#REF!</v>
      </c>
      <c r="AC32" s="417"/>
      <c r="AD32" s="433"/>
      <c r="AE32" s="417"/>
      <c r="AF32" s="433"/>
      <c r="AG32" s="417"/>
      <c r="AH32" s="438" t="e">
        <f>(AH6+AH69+AH55+AC16+AM15)*AH7</f>
        <v>#REF!</v>
      </c>
      <c r="AI32" s="417"/>
      <c r="AJ32" s="433"/>
      <c r="AK32" s="417"/>
      <c r="AL32" s="433"/>
      <c r="AM32" s="417"/>
      <c r="AN32" s="438" t="e">
        <f>(AN6+AN69+AN55+AI16+AS15)*AN7</f>
        <v>#REF!</v>
      </c>
      <c r="AO32" s="417"/>
      <c r="AP32" s="433"/>
      <c r="AQ32" s="417"/>
      <c r="AR32" s="433"/>
      <c r="AS32" s="417"/>
      <c r="AT32" s="438" t="e">
        <f>(AT6+AT69+AT55+AO16+AY15)*AT7</f>
        <v>#REF!</v>
      </c>
      <c r="AU32" s="417"/>
      <c r="AV32" s="433"/>
      <c r="AW32" s="417"/>
      <c r="AX32" s="433"/>
      <c r="AY32" s="417"/>
      <c r="AZ32" s="438" t="e">
        <f>(AZ6+AZ69+AZ55+AU16+BE15)*AZ7</f>
        <v>#REF!</v>
      </c>
      <c r="BA32" s="417"/>
      <c r="BB32" s="433"/>
      <c r="BC32" s="417"/>
      <c r="BD32" s="433"/>
      <c r="BE32" s="417"/>
      <c r="BF32" s="438" t="e">
        <f>(BF6+BF69+BF55+BA16+BK15)*BF7</f>
        <v>#REF!</v>
      </c>
      <c r="BG32" s="417"/>
      <c r="BH32" s="433"/>
      <c r="BI32" s="417"/>
      <c r="BJ32" s="433"/>
      <c r="BK32" s="417"/>
      <c r="BL32" s="438" t="e">
        <f>(BL6+BL69+BL55+BG16+BQ15)*BL7</f>
        <v>#REF!</v>
      </c>
      <c r="BM32" s="417"/>
      <c r="BN32" s="433"/>
      <c r="BO32" s="417"/>
      <c r="BP32" s="433"/>
      <c r="BQ32" s="417"/>
      <c r="BR32" s="438" t="e">
        <f>(BR6+BR69+BR55+BM16+BW15)*BR7</f>
        <v>#REF!</v>
      </c>
      <c r="BS32" s="417"/>
      <c r="BT32" s="433"/>
      <c r="BU32" s="417"/>
      <c r="BV32" s="433"/>
      <c r="BW32" s="417"/>
      <c r="BX32" s="438" t="e">
        <f>(BX6+BX69+BX55+BS16+CC15)*BX7</f>
        <v>#REF!</v>
      </c>
      <c r="BY32" s="417"/>
      <c r="BZ32" s="417"/>
      <c r="CA32" s="417"/>
      <c r="CB32" s="433"/>
      <c r="CC32" s="417"/>
      <c r="CD32" s="438" t="e">
        <f>(CD6+CD69+CD55+BY16+CI15)*CD7</f>
        <v>#REF!</v>
      </c>
      <c r="CE32" s="417"/>
      <c r="CF32" s="433"/>
      <c r="CG32" s="417"/>
      <c r="CH32" s="433"/>
      <c r="CI32" s="417"/>
      <c r="CJ32" s="438" t="e">
        <f>(CJ6+CJ69+CJ55+CE16)*CJ7</f>
        <v>#REF!</v>
      </c>
      <c r="CK32" s="417"/>
      <c r="CL32" s="417"/>
    </row>
    <row r="33" ht="16.199999999999999" hidden="1">
      <c r="A33" s="445" t="e">
        <f t="shared" si="2535"/>
        <v>#REF!</v>
      </c>
      <c r="B33" s="417"/>
      <c r="C33" s="417"/>
      <c r="D33" s="438" t="e">
        <f>(D6+D68+D56+I16)*D7</f>
        <v>#REF!</v>
      </c>
      <c r="E33" s="417"/>
      <c r="F33" s="433"/>
      <c r="G33" s="417"/>
      <c r="H33" s="433"/>
      <c r="I33" s="417"/>
      <c r="J33" s="438" t="e">
        <f>(J6+J68+J56+E17+O16)*J7</f>
        <v>#REF!</v>
      </c>
      <c r="K33" s="417"/>
      <c r="L33" s="433"/>
      <c r="M33" s="417"/>
      <c r="N33" s="433"/>
      <c r="O33" s="417"/>
      <c r="P33" s="438" t="e">
        <f>(P6+P68+P56+K17+U16)*P7</f>
        <v>#REF!</v>
      </c>
      <c r="Q33" s="417"/>
      <c r="R33" s="433"/>
      <c r="S33" s="417"/>
      <c r="T33" s="433"/>
      <c r="U33" s="417"/>
      <c r="V33" s="438" t="e">
        <f>(V6+V68+V56+Q17+AA16)*V7</f>
        <v>#REF!</v>
      </c>
      <c r="W33" s="417"/>
      <c r="X33" s="433"/>
      <c r="Y33" s="417"/>
      <c r="Z33" s="433"/>
      <c r="AA33" s="417"/>
      <c r="AB33" s="438" t="e">
        <f>(AB6+AB68+AB56+W17+AG16)*AB7</f>
        <v>#REF!</v>
      </c>
      <c r="AC33" s="417"/>
      <c r="AD33" s="433"/>
      <c r="AE33" s="417"/>
      <c r="AF33" s="433"/>
      <c r="AG33" s="417"/>
      <c r="AH33" s="438" t="e">
        <f>(AH6+AH68+AH56+AC17+AM16)*AH7</f>
        <v>#REF!</v>
      </c>
      <c r="AI33" s="417"/>
      <c r="AJ33" s="433"/>
      <c r="AK33" s="417"/>
      <c r="AL33" s="433"/>
      <c r="AM33" s="417"/>
      <c r="AN33" s="438" t="e">
        <f>(AN6+AN68+AN56+AI17+AS16)*AN7</f>
        <v>#REF!</v>
      </c>
      <c r="AO33" s="417"/>
      <c r="AP33" s="433"/>
      <c r="AQ33" s="417"/>
      <c r="AR33" s="433"/>
      <c r="AS33" s="417"/>
      <c r="AT33" s="438" t="e">
        <f>(AT6+AT68+AT56+AO17+AY16)*AT7</f>
        <v>#REF!</v>
      </c>
      <c r="AU33" s="417"/>
      <c r="AV33" s="433"/>
      <c r="AW33" s="417"/>
      <c r="AX33" s="433"/>
      <c r="AY33" s="417"/>
      <c r="AZ33" s="438" t="e">
        <f>(AZ6+AZ68+AZ56+AU17+BE16)*AZ7</f>
        <v>#REF!</v>
      </c>
      <c r="BA33" s="417"/>
      <c r="BB33" s="433"/>
      <c r="BC33" s="417"/>
      <c r="BD33" s="433"/>
      <c r="BE33" s="417"/>
      <c r="BF33" s="438" t="e">
        <f>(BF6+BF68+BF56+BA17+BK16)*BF7</f>
        <v>#REF!</v>
      </c>
      <c r="BG33" s="417"/>
      <c r="BH33" s="433"/>
      <c r="BI33" s="417"/>
      <c r="BJ33" s="433"/>
      <c r="BK33" s="417"/>
      <c r="BL33" s="438" t="e">
        <f>(BL6+BL68+BL56+BG17+BQ16)*BL7</f>
        <v>#REF!</v>
      </c>
      <c r="BM33" s="417"/>
      <c r="BN33" s="433"/>
      <c r="BO33" s="417"/>
      <c r="BP33" s="433"/>
      <c r="BQ33" s="417"/>
      <c r="BR33" s="438" t="e">
        <f>(BR6+BR68+BR56+BM17+BW16)*BR7</f>
        <v>#REF!</v>
      </c>
      <c r="BS33" s="417"/>
      <c r="BT33" s="433"/>
      <c r="BU33" s="417"/>
      <c r="BV33" s="433"/>
      <c r="BW33" s="417"/>
      <c r="BX33" s="438" t="e">
        <f>(BX6+BX68+BX56+BS17+CC16)*BX7</f>
        <v>#REF!</v>
      </c>
      <c r="BY33" s="417"/>
      <c r="BZ33" s="417"/>
      <c r="CA33" s="417"/>
      <c r="CB33" s="433"/>
      <c r="CC33" s="417"/>
      <c r="CD33" s="438" t="e">
        <f>(CD6+CD68+CD56+BY17+CI16)*CD7</f>
        <v>#REF!</v>
      </c>
      <c r="CE33" s="417"/>
      <c r="CF33" s="433"/>
      <c r="CG33" s="417"/>
      <c r="CH33" s="433"/>
      <c r="CI33" s="417"/>
      <c r="CJ33" s="438" t="e">
        <f>(CJ6+CJ68+CJ56+CE17)*CJ7</f>
        <v>#REF!</v>
      </c>
      <c r="CK33" s="417"/>
      <c r="CL33" s="417"/>
    </row>
    <row r="34" ht="16.199999999999999" hidden="1">
      <c r="A34" s="445" t="e">
        <f t="shared" si="2535"/>
        <v>#REF!</v>
      </c>
      <c r="B34" s="417"/>
      <c r="C34" s="417"/>
      <c r="D34" s="438" t="e">
        <f>(D6+D67+D57+I17)*D7</f>
        <v>#REF!</v>
      </c>
      <c r="E34" s="417"/>
      <c r="F34" s="433"/>
      <c r="G34" s="417"/>
      <c r="H34" s="433"/>
      <c r="I34" s="417"/>
      <c r="J34" s="438" t="e">
        <f>(J6+J67+J57+E18+O17)*J7</f>
        <v>#REF!</v>
      </c>
      <c r="K34" s="417"/>
      <c r="L34" s="433"/>
      <c r="M34" s="417"/>
      <c r="N34" s="433"/>
      <c r="O34" s="417"/>
      <c r="P34" s="438" t="e">
        <f>(P6+P67+P57+K18+U17)*P7</f>
        <v>#REF!</v>
      </c>
      <c r="Q34" s="417"/>
      <c r="R34" s="433"/>
      <c r="S34" s="417"/>
      <c r="T34" s="433"/>
      <c r="U34" s="417"/>
      <c r="V34" s="438" t="e">
        <f>(V6+V67+V57+Q18+AA17)*V7</f>
        <v>#REF!</v>
      </c>
      <c r="W34" s="417"/>
      <c r="X34" s="433"/>
      <c r="Y34" s="417"/>
      <c r="Z34" s="433"/>
      <c r="AA34" s="417"/>
      <c r="AB34" s="438" t="e">
        <f>(AB6+AB67+AB57+W18+AG17)*AB7</f>
        <v>#REF!</v>
      </c>
      <c r="AC34" s="417"/>
      <c r="AD34" s="433"/>
      <c r="AE34" s="417"/>
      <c r="AF34" s="433"/>
      <c r="AG34" s="417"/>
      <c r="AH34" s="438" t="e">
        <f>(AH6+AH67+AH57+AC18+AM17)*AH7</f>
        <v>#REF!</v>
      </c>
      <c r="AI34" s="417"/>
      <c r="AJ34" s="433"/>
      <c r="AK34" s="417"/>
      <c r="AL34" s="433"/>
      <c r="AM34" s="417"/>
      <c r="AN34" s="438" t="e">
        <f>(AN6+AN67+AN57+AI18+AS17)*AN7</f>
        <v>#REF!</v>
      </c>
      <c r="AO34" s="417"/>
      <c r="AP34" s="433"/>
      <c r="AQ34" s="417"/>
      <c r="AR34" s="433"/>
      <c r="AS34" s="417"/>
      <c r="AT34" s="438" t="e">
        <f>(AT6+AT67+AT57+AO18+AY17)*AT7</f>
        <v>#REF!</v>
      </c>
      <c r="AU34" s="417"/>
      <c r="AV34" s="433"/>
      <c r="AW34" s="417"/>
      <c r="AX34" s="433"/>
      <c r="AY34" s="417"/>
      <c r="AZ34" s="438" t="e">
        <f>(AZ6+AZ67+AZ57+AU18+BE17)*AZ7</f>
        <v>#REF!</v>
      </c>
      <c r="BA34" s="417"/>
      <c r="BB34" s="433"/>
      <c r="BC34" s="417"/>
      <c r="BD34" s="433"/>
      <c r="BE34" s="417"/>
      <c r="BF34" s="438" t="e">
        <f>(BF6+BF67+BF57+BA18+BK17)*BF7</f>
        <v>#REF!</v>
      </c>
      <c r="BG34" s="417"/>
      <c r="BH34" s="433"/>
      <c r="BI34" s="417"/>
      <c r="BJ34" s="433"/>
      <c r="BK34" s="417"/>
      <c r="BL34" s="438" t="e">
        <f>(BL6+BL67+BL57+BG18+BQ17)*BL7</f>
        <v>#REF!</v>
      </c>
      <c r="BM34" s="417"/>
      <c r="BN34" s="433"/>
      <c r="BO34" s="417"/>
      <c r="BP34" s="433"/>
      <c r="BQ34" s="417"/>
      <c r="BR34" s="438" t="e">
        <f>(BR6+BR67+BR57+BM18+BW17)*BR7</f>
        <v>#REF!</v>
      </c>
      <c r="BS34" s="417"/>
      <c r="BT34" s="433"/>
      <c r="BU34" s="417"/>
      <c r="BV34" s="433"/>
      <c r="BW34" s="417"/>
      <c r="BX34" s="438" t="e">
        <f>(BX6+BX67+BX57+BS18+CC17)*BX7</f>
        <v>#REF!</v>
      </c>
      <c r="BY34" s="417"/>
      <c r="BZ34" s="417"/>
      <c r="CA34" s="417"/>
      <c r="CB34" s="433"/>
      <c r="CC34" s="417"/>
      <c r="CD34" s="438" t="e">
        <f>(CD6+CD67+CD57+BY18+CI17)*CD7</f>
        <v>#REF!</v>
      </c>
      <c r="CE34" s="417"/>
      <c r="CF34" s="433"/>
      <c r="CG34" s="417"/>
      <c r="CH34" s="433"/>
      <c r="CI34" s="417"/>
      <c r="CJ34" s="438" t="e">
        <f>(CJ6+CJ67+CJ57+CE18)*CJ7</f>
        <v>#REF!</v>
      </c>
      <c r="CK34" s="417"/>
      <c r="CL34" s="417"/>
    </row>
    <row r="35" ht="16.199999999999999" hidden="1">
      <c r="A35" s="445" t="e">
        <f t="shared" si="2535"/>
        <v>#REF!</v>
      </c>
      <c r="B35" s="417"/>
      <c r="C35" s="417"/>
      <c r="D35" s="438" t="e">
        <f>(D6+D66+D58+I18)*D7</f>
        <v>#REF!</v>
      </c>
      <c r="E35" s="417"/>
      <c r="F35" s="433"/>
      <c r="G35" s="417"/>
      <c r="H35" s="433"/>
      <c r="I35" s="417"/>
      <c r="J35" s="438" t="e">
        <f>(J6+J66+J58+E19+O18)*J7</f>
        <v>#REF!</v>
      </c>
      <c r="K35" s="417"/>
      <c r="L35" s="433"/>
      <c r="M35" s="417"/>
      <c r="N35" s="433"/>
      <c r="O35" s="417"/>
      <c r="P35" s="438" t="e">
        <f>(P6+P66+P58+K19+U18)*P7</f>
        <v>#REF!</v>
      </c>
      <c r="Q35" s="417"/>
      <c r="R35" s="433"/>
      <c r="S35" s="417"/>
      <c r="T35" s="433"/>
      <c r="U35" s="417"/>
      <c r="V35" s="438" t="e">
        <f>(V6+V66+V58+Q19+AA18)*V7</f>
        <v>#REF!</v>
      </c>
      <c r="W35" s="417"/>
      <c r="X35" s="433"/>
      <c r="Y35" s="417"/>
      <c r="Z35" s="433"/>
      <c r="AA35" s="417"/>
      <c r="AB35" s="438" t="e">
        <f>(AB6+AB66+AB58+W19+AG18)*AB7</f>
        <v>#REF!</v>
      </c>
      <c r="AC35" s="417"/>
      <c r="AD35" s="433"/>
      <c r="AE35" s="417"/>
      <c r="AF35" s="433"/>
      <c r="AG35" s="417"/>
      <c r="AH35" s="438" t="e">
        <f>(AH6+AH66+AH58+AC19+AM18)*AH7</f>
        <v>#REF!</v>
      </c>
      <c r="AI35" s="417"/>
      <c r="AJ35" s="433"/>
      <c r="AK35" s="417"/>
      <c r="AL35" s="433"/>
      <c r="AM35" s="417"/>
      <c r="AN35" s="438" t="e">
        <f>(AN6+AN66+AN58+AI19+AS18)*AN7</f>
        <v>#REF!</v>
      </c>
      <c r="AO35" s="417"/>
      <c r="AP35" s="433"/>
      <c r="AQ35" s="417"/>
      <c r="AR35" s="433"/>
      <c r="AS35" s="417"/>
      <c r="AT35" s="438" t="e">
        <f>(AT6+AT66+AT58+AO19+AY18)*AT7</f>
        <v>#REF!</v>
      </c>
      <c r="AU35" s="417"/>
      <c r="AV35" s="433"/>
      <c r="AW35" s="417"/>
      <c r="AX35" s="433"/>
      <c r="AY35" s="417"/>
      <c r="AZ35" s="438" t="e">
        <f>(AZ6+AZ66+AZ58+AU19+BE18)*AZ7</f>
        <v>#REF!</v>
      </c>
      <c r="BA35" s="417"/>
      <c r="BB35" s="433"/>
      <c r="BC35" s="417"/>
      <c r="BD35" s="433"/>
      <c r="BE35" s="417"/>
      <c r="BF35" s="438" t="e">
        <f>(BF6+BF66+BF58+BA19+BK18)*BF7</f>
        <v>#REF!</v>
      </c>
      <c r="BG35" s="417"/>
      <c r="BH35" s="433"/>
      <c r="BI35" s="417"/>
      <c r="BJ35" s="433"/>
      <c r="BK35" s="417"/>
      <c r="BL35" s="438" t="e">
        <f>(BL6+BL66+BL58+BG19+BQ18)*BL7</f>
        <v>#REF!</v>
      </c>
      <c r="BM35" s="417"/>
      <c r="BN35" s="433"/>
      <c r="BO35" s="417"/>
      <c r="BP35" s="433"/>
      <c r="BQ35" s="417"/>
      <c r="BR35" s="438" t="e">
        <f>(BR6+BR66+BR58+BM19+BW18)*BR7</f>
        <v>#REF!</v>
      </c>
      <c r="BS35" s="417"/>
      <c r="BT35" s="433"/>
      <c r="BU35" s="417"/>
      <c r="BV35" s="433"/>
      <c r="BW35" s="417"/>
      <c r="BX35" s="438" t="e">
        <f>(BX6+BX66+BX58+BS19+CC18)*BX7</f>
        <v>#REF!</v>
      </c>
      <c r="BY35" s="417"/>
      <c r="BZ35" s="417"/>
      <c r="CA35" s="417"/>
      <c r="CB35" s="433"/>
      <c r="CC35" s="417"/>
      <c r="CD35" s="438" t="e">
        <f>(CD6+CD66+CD58+BY19+CI18)*CD7</f>
        <v>#REF!</v>
      </c>
      <c r="CE35" s="417"/>
      <c r="CF35" s="433"/>
      <c r="CG35" s="417"/>
      <c r="CH35" s="433"/>
      <c r="CI35" s="417"/>
      <c r="CJ35" s="438" t="e">
        <f>(CJ6+CJ66+CJ58+CE19)*CJ7</f>
        <v>#REF!</v>
      </c>
      <c r="CK35" s="417"/>
      <c r="CL35" s="417"/>
    </row>
    <row r="36" ht="16.199999999999999" hidden="1">
      <c r="A36" s="445" t="e">
        <f t="shared" si="2535"/>
        <v>#REF!</v>
      </c>
      <c r="B36" s="417"/>
      <c r="C36" s="417"/>
      <c r="D36" s="438" t="e">
        <f>(D6+D65+D59+I19)*D7</f>
        <v>#REF!</v>
      </c>
      <c r="E36" s="417"/>
      <c r="F36" s="433"/>
      <c r="G36" s="417"/>
      <c r="H36" s="433"/>
      <c r="I36" s="417"/>
      <c r="J36" s="438" t="e">
        <f>(J6+J65+J59+E20+O19)*J7</f>
        <v>#REF!</v>
      </c>
      <c r="K36" s="417"/>
      <c r="L36" s="433"/>
      <c r="M36" s="417"/>
      <c r="N36" s="433"/>
      <c r="O36" s="417"/>
      <c r="P36" s="438" t="e">
        <f>(P6+P65+P59+K20+U19)*P7</f>
        <v>#REF!</v>
      </c>
      <c r="Q36" s="417"/>
      <c r="R36" s="433"/>
      <c r="S36" s="417"/>
      <c r="T36" s="433"/>
      <c r="U36" s="417"/>
      <c r="V36" s="438" t="e">
        <f>(V6+V65+V59+Q20+AA19)*V7</f>
        <v>#REF!</v>
      </c>
      <c r="W36" s="417"/>
      <c r="X36" s="433"/>
      <c r="Y36" s="417"/>
      <c r="Z36" s="433"/>
      <c r="AA36" s="417"/>
      <c r="AB36" s="438" t="e">
        <f>(AB6+AB65+AB59+W20+AG19)*AB7</f>
        <v>#REF!</v>
      </c>
      <c r="AC36" s="417"/>
      <c r="AD36" s="433"/>
      <c r="AE36" s="417"/>
      <c r="AF36" s="433"/>
      <c r="AG36" s="417"/>
      <c r="AH36" s="438" t="e">
        <f>(AH6+AH65+AH59+AC20+AM19)*AH7</f>
        <v>#REF!</v>
      </c>
      <c r="AI36" s="417"/>
      <c r="AJ36" s="433"/>
      <c r="AK36" s="417"/>
      <c r="AL36" s="433"/>
      <c r="AM36" s="417"/>
      <c r="AN36" s="438" t="e">
        <f>(AN6+AN65+AN59+AI20+AS19)*AN7</f>
        <v>#REF!</v>
      </c>
      <c r="AO36" s="417"/>
      <c r="AP36" s="433"/>
      <c r="AQ36" s="417"/>
      <c r="AR36" s="433"/>
      <c r="AS36" s="417"/>
      <c r="AT36" s="438" t="e">
        <f>(AT6+AT65+AT59+AO20+AY19)*AT7</f>
        <v>#REF!</v>
      </c>
      <c r="AU36" s="417"/>
      <c r="AV36" s="433"/>
      <c r="AW36" s="417"/>
      <c r="AX36" s="433"/>
      <c r="AY36" s="417"/>
      <c r="AZ36" s="438" t="e">
        <f>(AZ6+AZ65+AZ59+AU20+BE19)*AZ7</f>
        <v>#REF!</v>
      </c>
      <c r="BA36" s="417"/>
      <c r="BB36" s="433"/>
      <c r="BC36" s="417"/>
      <c r="BD36" s="433"/>
      <c r="BE36" s="417"/>
      <c r="BF36" s="438" t="e">
        <f>(BF6+BF65+BF59+BA20+BK19)*BF7</f>
        <v>#REF!</v>
      </c>
      <c r="BG36" s="417"/>
      <c r="BH36" s="433"/>
      <c r="BI36" s="417"/>
      <c r="BJ36" s="433"/>
      <c r="BK36" s="417"/>
      <c r="BL36" s="438" t="e">
        <f>(BL6+BL65+BL59+BG20+BQ19)*BL7</f>
        <v>#REF!</v>
      </c>
      <c r="BM36" s="417"/>
      <c r="BN36" s="433"/>
      <c r="BO36" s="417"/>
      <c r="BP36" s="433"/>
      <c r="BQ36" s="417"/>
      <c r="BR36" s="438" t="e">
        <f>(BR6+BR65+BR59+BM20+BW19)*BR7</f>
        <v>#REF!</v>
      </c>
      <c r="BS36" s="417"/>
      <c r="BT36" s="433"/>
      <c r="BU36" s="417"/>
      <c r="BV36" s="433"/>
      <c r="BW36" s="417"/>
      <c r="BX36" s="438" t="e">
        <f>(BX6+BX65+BX59+BS20+CC19)*BX7</f>
        <v>#REF!</v>
      </c>
      <c r="BY36" s="417"/>
      <c r="BZ36" s="417"/>
      <c r="CA36" s="417"/>
      <c r="CB36" s="433"/>
      <c r="CC36" s="417"/>
      <c r="CD36" s="438" t="e">
        <f>(CD6+CD65+CD59+BY20+CI19)*CD7</f>
        <v>#REF!</v>
      </c>
      <c r="CE36" s="417"/>
      <c r="CF36" s="433"/>
      <c r="CG36" s="417"/>
      <c r="CH36" s="433"/>
      <c r="CI36" s="417"/>
      <c r="CJ36" s="438" t="e">
        <f>(CJ6+CJ65+CJ59+CE20)*CJ7</f>
        <v>#REF!</v>
      </c>
      <c r="CK36" s="417"/>
      <c r="CL36" s="417"/>
    </row>
    <row r="37" ht="16.199999999999999" hidden="1">
      <c r="A37" s="445" t="e">
        <f t="shared" si="2535"/>
        <v>#REF!</v>
      </c>
      <c r="B37" s="417"/>
      <c r="C37" s="417"/>
      <c r="D37" s="438" t="e">
        <f>(D6+D64+D60+I20)*D7</f>
        <v>#REF!</v>
      </c>
      <c r="E37" s="417"/>
      <c r="F37" s="433"/>
      <c r="G37" s="417"/>
      <c r="H37" s="433"/>
      <c r="I37" s="417"/>
      <c r="J37" s="438" t="e">
        <f>(J6+J64+J60+E21+O20)*J7</f>
        <v>#REF!</v>
      </c>
      <c r="K37" s="417"/>
      <c r="L37" s="433"/>
      <c r="M37" s="417"/>
      <c r="N37" s="433"/>
      <c r="O37" s="417"/>
      <c r="P37" s="438" t="e">
        <f>(P6+P64+P60+K21+U20)*P7</f>
        <v>#REF!</v>
      </c>
      <c r="Q37" s="417"/>
      <c r="R37" s="433"/>
      <c r="S37" s="417"/>
      <c r="T37" s="433"/>
      <c r="U37" s="417"/>
      <c r="V37" s="438" t="e">
        <f>(V6+V64+V60+Q21+AA20)*V7</f>
        <v>#REF!</v>
      </c>
      <c r="W37" s="417"/>
      <c r="X37" s="433"/>
      <c r="Y37" s="417"/>
      <c r="Z37" s="433"/>
      <c r="AA37" s="417"/>
      <c r="AB37" s="438" t="e">
        <f>(AB6+AB64+AB60+W21+AG20)*AB7</f>
        <v>#REF!</v>
      </c>
      <c r="AC37" s="417"/>
      <c r="AD37" s="433"/>
      <c r="AE37" s="417"/>
      <c r="AF37" s="433"/>
      <c r="AG37" s="417"/>
      <c r="AH37" s="438" t="e">
        <f>(AH6+AH64+AH60+AC21+AM20)*AH7</f>
        <v>#REF!</v>
      </c>
      <c r="AI37" s="417"/>
      <c r="AJ37" s="433"/>
      <c r="AK37" s="417"/>
      <c r="AL37" s="433"/>
      <c r="AM37" s="417"/>
      <c r="AN37" s="438" t="e">
        <f>(AN6+AN64+AN60+AI21+AS20)*AN7</f>
        <v>#REF!</v>
      </c>
      <c r="AO37" s="417"/>
      <c r="AP37" s="433"/>
      <c r="AQ37" s="417"/>
      <c r="AR37" s="433"/>
      <c r="AS37" s="417"/>
      <c r="AT37" s="438" t="e">
        <f>(AT6+AT64+AT60+AO21+AY20)*AT7</f>
        <v>#REF!</v>
      </c>
      <c r="AU37" s="417"/>
      <c r="AV37" s="433"/>
      <c r="AW37" s="417"/>
      <c r="AX37" s="433"/>
      <c r="AY37" s="417"/>
      <c r="AZ37" s="438" t="e">
        <f>(AZ6+AZ64+AZ60+AU21+BE20)*AZ7</f>
        <v>#REF!</v>
      </c>
      <c r="BA37" s="417"/>
      <c r="BB37" s="433"/>
      <c r="BC37" s="417"/>
      <c r="BD37" s="433"/>
      <c r="BE37" s="417"/>
      <c r="BF37" s="438" t="e">
        <f>(BF6+BF64+BF60+BA21+BK20)*BF7</f>
        <v>#REF!</v>
      </c>
      <c r="BG37" s="417"/>
      <c r="BH37" s="433"/>
      <c r="BI37" s="417"/>
      <c r="BJ37" s="433"/>
      <c r="BK37" s="417"/>
      <c r="BL37" s="438" t="e">
        <f>(BL6+BL64+BL60+BG21+BQ20)*BL7</f>
        <v>#REF!</v>
      </c>
      <c r="BM37" s="417"/>
      <c r="BN37" s="433"/>
      <c r="BO37" s="417"/>
      <c r="BP37" s="433"/>
      <c r="BQ37" s="417"/>
      <c r="BR37" s="438" t="e">
        <f>(BR6+BR64+BR60+BM21+BW20)*BR7</f>
        <v>#REF!</v>
      </c>
      <c r="BS37" s="417"/>
      <c r="BT37" s="433"/>
      <c r="BU37" s="417"/>
      <c r="BV37" s="433"/>
      <c r="BW37" s="417"/>
      <c r="BX37" s="438" t="e">
        <f>(BX6+BX64+BX60+BS21+CC20)*BX7</f>
        <v>#REF!</v>
      </c>
      <c r="BY37" s="417"/>
      <c r="BZ37" s="417"/>
      <c r="CA37" s="417"/>
      <c r="CB37" s="433"/>
      <c r="CC37" s="417"/>
      <c r="CD37" s="438" t="e">
        <f>(CD6+CD64+CD60+BY21+CI20)*CD7</f>
        <v>#REF!</v>
      </c>
      <c r="CE37" s="417"/>
      <c r="CF37" s="433"/>
      <c r="CG37" s="417"/>
      <c r="CH37" s="433"/>
      <c r="CI37" s="417"/>
      <c r="CJ37" s="438" t="e">
        <f>(CJ6+CJ64+CJ60+CE21)*CJ7</f>
        <v>#REF!</v>
      </c>
      <c r="CK37" s="417"/>
      <c r="CL37" s="417"/>
    </row>
    <row r="38" ht="16.199999999999999" hidden="1">
      <c r="A38" s="445" t="e">
        <f t="shared" si="2535"/>
        <v>#REF!</v>
      </c>
      <c r="B38" s="417"/>
      <c r="C38" s="417"/>
      <c r="D38" s="439" t="e">
        <f>(D6+D63+D61+I21)*D7</f>
        <v>#REF!</v>
      </c>
      <c r="E38" s="417"/>
      <c r="F38" s="433"/>
      <c r="G38" s="417"/>
      <c r="H38" s="433"/>
      <c r="I38" s="417"/>
      <c r="J38" s="439" t="e">
        <f>(J6+J63+J61+E22+O21)*J7</f>
        <v>#REF!</v>
      </c>
      <c r="K38" s="417"/>
      <c r="L38" s="433"/>
      <c r="M38" s="417"/>
      <c r="N38" s="433"/>
      <c r="O38" s="417"/>
      <c r="P38" s="446" t="e">
        <f>(P6+P63+P61+K22+U21)*P7</f>
        <v>#REF!</v>
      </c>
      <c r="Q38" s="417"/>
      <c r="R38" s="433"/>
      <c r="S38" s="417"/>
      <c r="T38" s="433"/>
      <c r="U38" s="417"/>
      <c r="V38" s="446" t="e">
        <f>(V6+V63+V61+Q22+AA21)*V7</f>
        <v>#REF!</v>
      </c>
      <c r="W38" s="417"/>
      <c r="X38" s="433"/>
      <c r="Y38" s="417"/>
      <c r="Z38" s="433"/>
      <c r="AA38" s="417"/>
      <c r="AB38" s="446" t="e">
        <f>(AB6+AB63+AB61+W22+AG21)*AB7</f>
        <v>#REF!</v>
      </c>
      <c r="AC38" s="417"/>
      <c r="AD38" s="433"/>
      <c r="AE38" s="417"/>
      <c r="AF38" s="433"/>
      <c r="AG38" s="417"/>
      <c r="AH38" s="446" t="e">
        <f>(AH6+AH63+AH61+AC22+AM21)*AH7</f>
        <v>#REF!</v>
      </c>
      <c r="AI38" s="417"/>
      <c r="AJ38" s="433"/>
      <c r="AK38" s="417"/>
      <c r="AL38" s="433"/>
      <c r="AM38" s="417"/>
      <c r="AN38" s="446" t="e">
        <f>(AN6+AN63+AN61+AI22+AS21)*AN7</f>
        <v>#REF!</v>
      </c>
      <c r="AO38" s="417"/>
      <c r="AP38" s="433"/>
      <c r="AQ38" s="417"/>
      <c r="AR38" s="433"/>
      <c r="AS38" s="417"/>
      <c r="AT38" s="446" t="e">
        <f>(AT6+AT63+AT61+AO22+AY21)*AT7</f>
        <v>#REF!</v>
      </c>
      <c r="AU38" s="417"/>
      <c r="AV38" s="433"/>
      <c r="AW38" s="417"/>
      <c r="AX38" s="433"/>
      <c r="AY38" s="417"/>
      <c r="AZ38" s="446" t="e">
        <f>(AZ6+AZ63+AZ61+AU22+BE21)*AZ7</f>
        <v>#REF!</v>
      </c>
      <c r="BA38" s="417"/>
      <c r="BB38" s="433"/>
      <c r="BC38" s="417"/>
      <c r="BD38" s="433"/>
      <c r="BE38" s="417"/>
      <c r="BF38" s="446" t="e">
        <f>(BF6+BF63+BF61+BA22+BK21)*BF7</f>
        <v>#REF!</v>
      </c>
      <c r="BG38" s="417"/>
      <c r="BH38" s="433"/>
      <c r="BI38" s="417"/>
      <c r="BJ38" s="433"/>
      <c r="BK38" s="417"/>
      <c r="BL38" s="446" t="e">
        <f>(BL6+BL63+BL61+BG22+BQ21)*BL7</f>
        <v>#REF!</v>
      </c>
      <c r="BM38" s="417"/>
      <c r="BN38" s="433"/>
      <c r="BO38" s="417"/>
      <c r="BP38" s="433"/>
      <c r="BQ38" s="417"/>
      <c r="BR38" s="446" t="e">
        <f>(BR6+BR63+BR61+BM22+BW21)*BR7</f>
        <v>#REF!</v>
      </c>
      <c r="BS38" s="417"/>
      <c r="BT38" s="433"/>
      <c r="BU38" s="417"/>
      <c r="BV38" s="433"/>
      <c r="BW38" s="417"/>
      <c r="BX38" s="446" t="e">
        <f>(BX6+BX63+BX61+BS22+CC21)*BX7</f>
        <v>#REF!</v>
      </c>
      <c r="BY38" s="417"/>
      <c r="BZ38" s="417"/>
      <c r="CA38" s="417"/>
      <c r="CB38" s="433"/>
      <c r="CC38" s="417"/>
      <c r="CD38" s="446" t="e">
        <f>(CD6+CD63+CD61+BY22+CI21)*CD7</f>
        <v>#REF!</v>
      </c>
      <c r="CE38" s="417"/>
      <c r="CF38" s="433"/>
      <c r="CG38" s="417"/>
      <c r="CH38" s="433"/>
      <c r="CI38" s="417"/>
      <c r="CJ38" s="446" t="e">
        <f>(CJ6+CJ63+CJ61+CE22)*CJ7</f>
        <v>#REF!</v>
      </c>
      <c r="CK38" s="417"/>
      <c r="CL38" s="417"/>
    </row>
    <row r="39" ht="16.199999999999999" hidden="1">
      <c r="A39" s="410"/>
      <c r="B39" s="417"/>
      <c r="C39" s="417"/>
      <c r="D39" s="447" t="e">
        <f>D40+(2*D38)+D63+D61</f>
        <v>#REF!</v>
      </c>
      <c r="E39" s="417"/>
      <c r="F39" s="433"/>
      <c r="G39" s="417"/>
      <c r="H39" s="433"/>
      <c r="I39" s="417"/>
      <c r="J39" s="437" t="e">
        <f>J40+(2*J38)+J63+J61</f>
        <v>#REF!</v>
      </c>
      <c r="K39" s="417"/>
      <c r="L39" s="433"/>
      <c r="M39" s="417"/>
      <c r="N39" s="433"/>
      <c r="O39" s="417"/>
      <c r="P39" s="448" t="e">
        <f>P40+(2*P38)+P63+P61</f>
        <v>#REF!</v>
      </c>
      <c r="Q39" s="417"/>
      <c r="R39" s="433"/>
      <c r="S39" s="417"/>
      <c r="T39" s="433"/>
      <c r="U39" s="417"/>
      <c r="V39" s="448" t="e">
        <f>V40+(2*V38)+V63+V61</f>
        <v>#REF!</v>
      </c>
      <c r="W39" s="417"/>
      <c r="X39" s="433"/>
      <c r="Y39" s="417"/>
      <c r="Z39" s="433"/>
      <c r="AA39" s="417"/>
      <c r="AB39" s="448" t="e">
        <f>AB40+(2*AB38)+AB63+AB61</f>
        <v>#REF!</v>
      </c>
      <c r="AC39" s="417"/>
      <c r="AD39" s="433"/>
      <c r="AE39" s="417"/>
      <c r="AF39" s="433"/>
      <c r="AG39" s="417"/>
      <c r="AH39" s="448" t="e">
        <f>AH40+(2*AH38)+AH63+AH61</f>
        <v>#REF!</v>
      </c>
      <c r="AI39" s="417"/>
      <c r="AJ39" s="433"/>
      <c r="AK39" s="417"/>
      <c r="AL39" s="433"/>
      <c r="AM39" s="417"/>
      <c r="AN39" s="448" t="e">
        <f>AN40+(2*AN38)+AN63+AN61</f>
        <v>#REF!</v>
      </c>
      <c r="AO39" s="417"/>
      <c r="AP39" s="433"/>
      <c r="AQ39" s="417"/>
      <c r="AR39" s="433"/>
      <c r="AS39" s="417"/>
      <c r="AT39" s="448" t="e">
        <f>AT40+(2*AT38)+AT63+AT61</f>
        <v>#REF!</v>
      </c>
      <c r="AU39" s="417"/>
      <c r="AV39" s="433"/>
      <c r="AW39" s="417"/>
      <c r="AX39" s="433"/>
      <c r="AY39" s="417"/>
      <c r="AZ39" s="448" t="e">
        <f>AZ40+(2*AZ38)+AZ63+AZ61</f>
        <v>#REF!</v>
      </c>
      <c r="BA39" s="417"/>
      <c r="BB39" s="433"/>
      <c r="BC39" s="417"/>
      <c r="BD39" s="433"/>
      <c r="BE39" s="417"/>
      <c r="BF39" s="448" t="e">
        <f>BF40+(2*BF38)+BF63+BF61</f>
        <v>#REF!</v>
      </c>
      <c r="BG39" s="417"/>
      <c r="BH39" s="433"/>
      <c r="BI39" s="417"/>
      <c r="BJ39" s="433"/>
      <c r="BK39" s="417"/>
      <c r="BL39" s="448" t="e">
        <f>BL40+(2*BL38)+BL63+BL61</f>
        <v>#REF!</v>
      </c>
      <c r="BM39" s="417"/>
      <c r="BN39" s="433"/>
      <c r="BO39" s="417"/>
      <c r="BP39" s="433"/>
      <c r="BQ39" s="417"/>
      <c r="BR39" s="448" t="e">
        <f>BR40+(2*BR38)+BR63+BR61</f>
        <v>#REF!</v>
      </c>
      <c r="BS39" s="417"/>
      <c r="BT39" s="433"/>
      <c r="BU39" s="417"/>
      <c r="BV39" s="433"/>
      <c r="BW39" s="417"/>
      <c r="BX39" s="448" t="e">
        <f>BX40+(2*BX38)+BX63+BX61</f>
        <v>#REF!</v>
      </c>
      <c r="BY39" s="417"/>
      <c r="BZ39" s="417"/>
      <c r="CA39" s="417"/>
      <c r="CB39" s="433"/>
      <c r="CC39" s="417"/>
      <c r="CD39" s="448" t="e">
        <f>CD40+(2*CD38)+CD63+CD61</f>
        <v>#REF!</v>
      </c>
      <c r="CE39" s="417"/>
      <c r="CF39" s="433"/>
      <c r="CG39" s="417"/>
      <c r="CH39" s="433"/>
      <c r="CI39" s="417"/>
      <c r="CJ39" s="448" t="e">
        <f>CJ40+(2*CJ38)+CJ63+CJ61</f>
        <v>#REF!</v>
      </c>
      <c r="CK39" s="417"/>
      <c r="CL39" s="417"/>
    </row>
    <row r="40" ht="16.199999999999999" hidden="1">
      <c r="A40" s="445" t="s">
        <v>798</v>
      </c>
      <c r="B40" s="417"/>
      <c r="C40" s="417"/>
      <c r="D40" s="449"/>
      <c r="E40" s="235" t="s">
        <v>799</v>
      </c>
      <c r="G40" s="417"/>
      <c r="H40" s="433"/>
      <c r="J40" s="449"/>
      <c r="M40" s="417"/>
      <c r="N40" s="433"/>
      <c r="P40" s="449"/>
      <c r="S40" s="417"/>
      <c r="T40" s="433"/>
      <c r="V40" s="449"/>
      <c r="Y40" s="417"/>
      <c r="Z40" s="433"/>
      <c r="AB40" s="449"/>
      <c r="AE40" s="417"/>
      <c r="AF40" s="433"/>
      <c r="AH40" s="449"/>
      <c r="AK40" s="417"/>
      <c r="AL40" s="433"/>
      <c r="AN40" s="449"/>
      <c r="AQ40" s="417"/>
      <c r="AR40" s="433"/>
      <c r="AT40" s="449"/>
      <c r="AW40" s="417"/>
      <c r="AX40" s="433"/>
      <c r="AZ40" s="449"/>
      <c r="BC40" s="417"/>
      <c r="BD40" s="433"/>
      <c r="BF40" s="449"/>
      <c r="BI40" s="417"/>
      <c r="BJ40" s="433"/>
      <c r="BL40" s="449"/>
      <c r="BO40" s="417"/>
      <c r="BP40" s="433"/>
      <c r="BR40" s="449"/>
      <c r="BU40" s="417"/>
      <c r="BV40" s="433"/>
      <c r="BX40" s="449"/>
      <c r="BZ40" s="433"/>
      <c r="CA40" s="417"/>
      <c r="CB40" s="433"/>
      <c r="CD40" s="449"/>
      <c r="CG40" s="417"/>
      <c r="CH40" s="433"/>
      <c r="CJ40" s="449"/>
      <c r="CL40" s="433"/>
    </row>
    <row r="41" ht="16.199999999999999" hidden="1">
      <c r="A41" s="445">
        <f>G7+M7+S7+Y7+AE7+AK7</f>
        <v>0</v>
      </c>
      <c r="B41" s="417"/>
      <c r="C41" s="417"/>
      <c r="D41" s="450"/>
      <c r="G41" s="417"/>
      <c r="H41" s="433"/>
      <c r="J41" s="450"/>
      <c r="M41" s="417"/>
      <c r="N41" s="433"/>
      <c r="P41" s="450"/>
      <c r="S41" s="417"/>
      <c r="T41" s="433"/>
      <c r="V41" s="450"/>
      <c r="Y41" s="417"/>
      <c r="Z41" s="433"/>
      <c r="AB41" s="450"/>
      <c r="AE41" s="417"/>
      <c r="AF41" s="433"/>
      <c r="AH41" s="450"/>
      <c r="AK41" s="417"/>
      <c r="AL41" s="433"/>
      <c r="AN41" s="450"/>
      <c r="AQ41" s="417"/>
      <c r="AR41" s="433"/>
      <c r="AT41" s="450"/>
      <c r="AW41" s="417"/>
      <c r="AX41" s="433"/>
      <c r="AZ41" s="450"/>
      <c r="BC41" s="417"/>
      <c r="BD41" s="433"/>
      <c r="BF41" s="450"/>
      <c r="BI41" s="417"/>
      <c r="BJ41" s="433"/>
      <c r="BL41" s="450"/>
      <c r="BO41" s="417"/>
      <c r="BP41" s="433"/>
      <c r="BR41" s="450"/>
      <c r="BU41" s="417"/>
      <c r="BV41" s="433"/>
      <c r="BX41" s="450"/>
      <c r="BZ41" s="433"/>
      <c r="CA41" s="417"/>
      <c r="CB41" s="433"/>
      <c r="CD41" s="450"/>
      <c r="CG41" s="417"/>
      <c r="CH41" s="433"/>
      <c r="CJ41" s="450"/>
      <c r="CL41" s="433"/>
    </row>
    <row r="42" ht="16.199999999999999" hidden="1">
      <c r="A42" s="445" t="s">
        <v>800</v>
      </c>
      <c r="B42" s="417"/>
      <c r="C42" s="417"/>
      <c r="D42" s="451">
        <f t="shared" ref="D42:D43" si="2536">D314</f>
        <v>0</v>
      </c>
      <c r="E42" s="235" t="s">
        <v>415</v>
      </c>
      <c r="J42" s="451">
        <f t="shared" ref="J42:J43" si="2537">J314</f>
        <v>0</v>
      </c>
      <c r="P42" s="451">
        <f t="shared" ref="P42:P43" si="2538">P314</f>
        <v>0</v>
      </c>
      <c r="V42" s="451">
        <f t="shared" ref="V42:V43" si="2539">V314</f>
        <v>0</v>
      </c>
      <c r="AB42" s="451">
        <f t="shared" ref="AB42:AB43" si="2540">AB314</f>
        <v>0</v>
      </c>
      <c r="AH42" s="451">
        <f t="shared" ref="AH42:AH43" si="2541">AH314</f>
        <v>0</v>
      </c>
      <c r="AN42" s="451">
        <f t="shared" ref="AN42:AN43" si="2542">AN314</f>
        <v>0</v>
      </c>
      <c r="AT42" s="451">
        <f t="shared" ref="AT42:AT43" si="2543">AT314</f>
        <v>0</v>
      </c>
      <c r="AZ42" s="451">
        <f t="shared" ref="AZ42:AZ43" si="2544">AZ314</f>
        <v>0</v>
      </c>
      <c r="BF42" s="451">
        <f t="shared" ref="BF42:BF43" si="2545">BF314</f>
        <v>0</v>
      </c>
      <c r="BL42" s="451">
        <f t="shared" ref="BL42:BL43" si="2546">BL314</f>
        <v>0</v>
      </c>
      <c r="BR42" s="451">
        <f t="shared" ref="BR42:BR43" si="2547">BR314</f>
        <v>0</v>
      </c>
      <c r="BX42" s="451">
        <f t="shared" ref="BX42:BX43" si="2548">BX314</f>
        <v>0</v>
      </c>
      <c r="BZ42" s="433"/>
      <c r="CD42" s="451">
        <f t="shared" ref="CD42:CD43" si="2549">CD314</f>
        <v>0</v>
      </c>
      <c r="CJ42" s="451">
        <f t="shared" ref="CJ42:CJ43" si="2550">CJ314</f>
        <v>0</v>
      </c>
      <c r="CL42" s="433"/>
    </row>
    <row r="43" ht="16.199999999999999" hidden="1">
      <c r="A43" s="445">
        <f>SUM(D44:CY44)</f>
        <v>0</v>
      </c>
      <c r="B43" s="433"/>
      <c r="C43" s="417"/>
      <c r="D43" s="451">
        <f t="shared" si="2536"/>
        <v>0</v>
      </c>
      <c r="E43" s="235" t="s">
        <v>801</v>
      </c>
      <c r="G43" s="445">
        <f>A43</f>
        <v>0</v>
      </c>
      <c r="J43" s="451">
        <f t="shared" si="2537"/>
        <v>0</v>
      </c>
      <c r="M43" s="445">
        <f>G43</f>
        <v>0</v>
      </c>
      <c r="P43" s="451">
        <f t="shared" si="2538"/>
        <v>0</v>
      </c>
      <c r="S43" s="445">
        <f>M43</f>
        <v>0</v>
      </c>
      <c r="V43" s="451">
        <f t="shared" si="2539"/>
        <v>0</v>
      </c>
      <c r="Y43" s="445">
        <f>S43</f>
        <v>0</v>
      </c>
      <c r="AB43" s="451">
        <f t="shared" si="2540"/>
        <v>0</v>
      </c>
      <c r="AE43" s="445">
        <f>Y43</f>
        <v>0</v>
      </c>
      <c r="AH43" s="451">
        <f t="shared" si="2541"/>
        <v>0</v>
      </c>
      <c r="AK43" s="445">
        <f>AE43</f>
        <v>0</v>
      </c>
      <c r="AN43" s="451">
        <f t="shared" si="2542"/>
        <v>0</v>
      </c>
      <c r="AQ43" s="445">
        <f>AK43</f>
        <v>0</v>
      </c>
      <c r="AT43" s="451">
        <f t="shared" si="2543"/>
        <v>0</v>
      </c>
      <c r="AW43" s="445">
        <f>AQ43</f>
        <v>0</v>
      </c>
      <c r="AZ43" s="451">
        <f t="shared" si="2544"/>
        <v>0</v>
      </c>
      <c r="BC43" s="445">
        <f>AW43</f>
        <v>0</v>
      </c>
      <c r="BF43" s="451">
        <f t="shared" si="2545"/>
        <v>0</v>
      </c>
      <c r="BI43" s="445">
        <f>BC43</f>
        <v>0</v>
      </c>
      <c r="BL43" s="451">
        <f t="shared" si="2546"/>
        <v>0</v>
      </c>
      <c r="BO43" s="445">
        <f>BI43</f>
        <v>0</v>
      </c>
      <c r="BR43" s="451">
        <f t="shared" si="2547"/>
        <v>0</v>
      </c>
      <c r="BU43" s="445">
        <f>BO43</f>
        <v>0</v>
      </c>
      <c r="BX43" s="451">
        <f t="shared" si="2548"/>
        <v>0</v>
      </c>
      <c r="BZ43" s="433"/>
      <c r="CA43" s="445">
        <f>BU43</f>
        <v>0</v>
      </c>
      <c r="CD43" s="451">
        <f t="shared" si="2549"/>
        <v>0</v>
      </c>
      <c r="CG43" s="445">
        <f>CA43</f>
        <v>0</v>
      </c>
      <c r="CJ43" s="451">
        <f t="shared" si="2550"/>
        <v>0</v>
      </c>
      <c r="CL43" s="433"/>
    </row>
    <row r="44" ht="16.199999999999999" hidden="1">
      <c r="A44" s="235" t="s">
        <v>802</v>
      </c>
      <c r="B44" s="433"/>
      <c r="C44" s="417"/>
      <c r="D44" s="451">
        <f>IF(D42=0,0,4*D316*D43/(D42))</f>
        <v>0</v>
      </c>
      <c r="E44" s="235" t="s">
        <v>803</v>
      </c>
      <c r="J44" s="451">
        <f>IF(J42=0,0,4*J316*J43/(J42))</f>
        <v>0</v>
      </c>
      <c r="P44" s="451">
        <f>IF(P42=0,0,4*P316*P43/(P42))</f>
        <v>0</v>
      </c>
      <c r="V44" s="451">
        <f>IF(V42=0,0,4*V316*V43/(V42))</f>
        <v>0</v>
      </c>
      <c r="AB44" s="451">
        <f>IF(AB42=0,0,4*AB316*AB43/(AB42))</f>
        <v>0</v>
      </c>
      <c r="AC44" s="235" t="s">
        <v>803</v>
      </c>
      <c r="AH44" s="451">
        <f>IF(AH42=0,0,4*AH316*AH43/(AH42))</f>
        <v>0</v>
      </c>
      <c r="AN44" s="451">
        <f>IF(AN42=0,0,4*AN316*AN43/(AN42))</f>
        <v>0</v>
      </c>
      <c r="AT44" s="451">
        <f>IF(AT42=0,0,4*AT316*AT43/(AT42))</f>
        <v>0</v>
      </c>
      <c r="AZ44" s="451">
        <f>IF(AZ42=0,0,4*AZ316*AZ43/(AZ42))</f>
        <v>0</v>
      </c>
      <c r="BA44" s="235" t="s">
        <v>803</v>
      </c>
      <c r="BF44" s="451">
        <f>IF(BF42=0,0,4*BF316*BF43/(BF42))</f>
        <v>0</v>
      </c>
      <c r="BL44" s="451">
        <f>IF(BL42=0,0,4*BL316*BL43/(BL42))</f>
        <v>0</v>
      </c>
      <c r="BR44" s="451">
        <f>IF(BR42=0,0,4*BR316*BR43/(BR42))</f>
        <v>0</v>
      </c>
      <c r="BX44" s="451">
        <f>IF(BX42=0,0,4*BX316*BX43/(BX42))</f>
        <v>0</v>
      </c>
      <c r="CD44" s="451">
        <f>IF(CD42=0,0,4*CD316*CD43/(CD42))</f>
        <v>0</v>
      </c>
      <c r="CJ44" s="451">
        <f>IF(CJ42=0,0,4*CJ316*CJ43/(CJ42))</f>
        <v>0</v>
      </c>
      <c r="CL44" s="433"/>
    </row>
    <row r="45" ht="16.199999999999999" hidden="1">
      <c r="A45" s="445">
        <f>IF(A41=0,0,IF(A43=0,0,A389/(D42*100*((D42*100/(A43*12))+(((D42*100)+(D116*100))/((48*A115)+(4*A117)))+(((D42*100)/(48*A41)))))))</f>
        <v>0</v>
      </c>
      <c r="B45" s="433"/>
      <c r="C45" s="417"/>
      <c r="D45" s="451">
        <f>IF(D44=0,0,(D44/A43)*(-1.5))</f>
        <v>0</v>
      </c>
      <c r="E45" s="235" t="s">
        <v>804</v>
      </c>
      <c r="J45" s="451">
        <f>IF(J44=0,0,(J44/G43)*(-1.5))</f>
        <v>0</v>
      </c>
      <c r="P45" s="451">
        <f>IF(P44=0,0,(P44/M43)*(-1.5))</f>
        <v>0</v>
      </c>
      <c r="V45" s="451">
        <f>IF(V44=0,0,(V44/S43)*(-1.5))</f>
        <v>0</v>
      </c>
      <c r="AB45" s="451">
        <f>IF(AB44=0,0,(AB44/Y43)*(-1.5))</f>
        <v>0</v>
      </c>
      <c r="AH45" s="451">
        <f>IF(AH44=0,0,(AH44/AE43)*(-1.5))</f>
        <v>0</v>
      </c>
      <c r="AN45" s="451">
        <f>IF(AN44=0,0,(AN44/AK43)*(-1.5))</f>
        <v>0</v>
      </c>
      <c r="AT45" s="451">
        <f>IF(AT44=0,0,(AT44/AQ43)*(-1.5))</f>
        <v>0</v>
      </c>
      <c r="AZ45" s="451">
        <f>IF(AZ44=0,0,(AZ44/AW43)*(-1.5))</f>
        <v>0</v>
      </c>
      <c r="BF45" s="451">
        <f>IF(BF44=0,0,(BF44/BC43)*(-1.5))</f>
        <v>0</v>
      </c>
      <c r="BL45" s="451">
        <f>IF(BL44=0,0,(BL44/BI43)*(-1.5))</f>
        <v>0</v>
      </c>
      <c r="BR45" s="451">
        <f>IF(BR44=0,0,(BR44/BO43)*(-1.5))</f>
        <v>0</v>
      </c>
      <c r="BX45" s="451">
        <f>IF(BX44=0,0,(BX44/BU43)*(-1.5))</f>
        <v>0</v>
      </c>
      <c r="BZ45" s="433"/>
      <c r="CD45" s="451">
        <f>IF(CD44=0,0,(CD44/CA43)*(-1.5))</f>
        <v>0</v>
      </c>
      <c r="CJ45" s="451">
        <f>IF(CJ44=0,0,(CJ44/CG43)*(-1.5))</f>
        <v>0</v>
      </c>
      <c r="CL45" s="433"/>
    </row>
    <row r="46" ht="16.199999999999999" hidden="1">
      <c r="A46" s="410"/>
      <c r="B46" s="417"/>
      <c r="C46" s="417"/>
      <c r="D46" s="451">
        <f>A8*D42/3</f>
        <v>0</v>
      </c>
      <c r="E46" s="235" t="s">
        <v>805</v>
      </c>
      <c r="G46" s="417"/>
      <c r="H46" s="433"/>
      <c r="J46" s="451">
        <f>D46</f>
        <v>0</v>
      </c>
      <c r="M46" s="417"/>
      <c r="N46" s="433"/>
      <c r="P46" s="451">
        <f>J46</f>
        <v>0</v>
      </c>
      <c r="S46" s="417"/>
      <c r="T46" s="433"/>
      <c r="V46" s="451">
        <f>P46</f>
        <v>0</v>
      </c>
      <c r="Y46" s="417"/>
      <c r="Z46" s="433"/>
      <c r="AB46" s="451">
        <f>V46</f>
        <v>0</v>
      </c>
      <c r="AE46" s="417"/>
      <c r="AF46" s="433"/>
      <c r="AH46" s="451">
        <f>AB46</f>
        <v>0</v>
      </c>
      <c r="AK46" s="417"/>
      <c r="AL46" s="433"/>
      <c r="AN46" s="451">
        <f>AH46</f>
        <v>0</v>
      </c>
      <c r="AQ46" s="417"/>
      <c r="AR46" s="433"/>
      <c r="AT46" s="451">
        <f>AN46</f>
        <v>0</v>
      </c>
      <c r="AW46" s="417"/>
      <c r="AX46" s="433"/>
      <c r="AZ46" s="451">
        <f>AT46</f>
        <v>0</v>
      </c>
      <c r="BC46" s="417"/>
      <c r="BD46" s="433"/>
      <c r="BF46" s="451">
        <f>AZ46</f>
        <v>0</v>
      </c>
      <c r="BI46" s="417"/>
      <c r="BJ46" s="433"/>
      <c r="BL46" s="451">
        <f>BF46</f>
        <v>0</v>
      </c>
      <c r="BO46" s="417"/>
      <c r="BP46" s="433"/>
      <c r="BR46" s="451">
        <f>BL46</f>
        <v>0</v>
      </c>
      <c r="BU46" s="417"/>
      <c r="BV46" s="433"/>
      <c r="BX46" s="451">
        <f>BR46</f>
        <v>0</v>
      </c>
      <c r="BZ46" s="433"/>
      <c r="CA46" s="417"/>
      <c r="CB46" s="433"/>
      <c r="CD46" s="451">
        <f>BX46</f>
        <v>0</v>
      </c>
      <c r="CG46" s="417"/>
      <c r="CH46" s="433"/>
      <c r="CJ46" s="451">
        <f>CD46</f>
        <v>0</v>
      </c>
      <c r="CL46" s="433"/>
    </row>
    <row r="47" ht="16.199999999999999" hidden="1">
      <c r="A47" s="410" t="e">
        <f>A77+A24</f>
        <v>#REF!</v>
      </c>
      <c r="B47" s="417"/>
      <c r="C47" s="417"/>
      <c r="D47" s="451">
        <f>IF(D46=0,0,D46*D45)</f>
        <v>0</v>
      </c>
      <c r="E47" s="235" t="s">
        <v>806</v>
      </c>
      <c r="G47" s="445" t="e">
        <f t="shared" ref="G47:G61" si="2551">A47</f>
        <v>#REF!</v>
      </c>
      <c r="H47" s="433"/>
      <c r="J47" s="451">
        <f>IF(J46=0,0,J46*J45)</f>
        <v>0</v>
      </c>
      <c r="M47" s="445" t="e">
        <f t="shared" ref="M47:M61" si="2552">G47</f>
        <v>#REF!</v>
      </c>
      <c r="N47" s="433"/>
      <c r="P47" s="451">
        <f>IF(P46=0,0,P46*P45)</f>
        <v>0</v>
      </c>
      <c r="S47" s="445" t="e">
        <f t="shared" ref="S47:S61" si="2553">M47</f>
        <v>#REF!</v>
      </c>
      <c r="T47" s="433"/>
      <c r="V47" s="451">
        <f>IF(V46=0,0,V46*V45)</f>
        <v>0</v>
      </c>
      <c r="Y47" s="445" t="e">
        <f t="shared" ref="Y47:Y61" si="2554">S47</f>
        <v>#REF!</v>
      </c>
      <c r="Z47" s="433"/>
      <c r="AB47" s="451">
        <f>IF(AB46=0,0,AB46*AB45)</f>
        <v>0</v>
      </c>
      <c r="AE47" s="445" t="e">
        <f t="shared" ref="AE47:AE61" si="2555">Y47</f>
        <v>#REF!</v>
      </c>
      <c r="AF47" s="433"/>
      <c r="AH47" s="451">
        <f>IF(AH46=0,0,AH46*AH45)</f>
        <v>0</v>
      </c>
      <c r="AK47" s="445" t="e">
        <f t="shared" ref="AK47:AK61" si="2556">AE47</f>
        <v>#REF!</v>
      </c>
      <c r="AL47" s="433"/>
      <c r="AN47" s="451">
        <f>IF(AN46=0,0,AN46*AN45)</f>
        <v>0</v>
      </c>
      <c r="AQ47" s="445" t="e">
        <f t="shared" ref="AQ47:AQ61" si="2557">AK47</f>
        <v>#REF!</v>
      </c>
      <c r="AR47" s="433"/>
      <c r="AT47" s="451">
        <f>IF(AT46=0,0,AT46*AT45)</f>
        <v>0</v>
      </c>
      <c r="AW47" s="445" t="e">
        <f t="shared" ref="AW47:AW61" si="2558">AQ47</f>
        <v>#REF!</v>
      </c>
      <c r="AX47" s="433"/>
      <c r="AZ47" s="451">
        <f>IF(AZ46=0,0,AZ46*AZ45)</f>
        <v>0</v>
      </c>
      <c r="BC47" s="445" t="e">
        <f t="shared" ref="BC47:BC61" si="2559">AW47</f>
        <v>#REF!</v>
      </c>
      <c r="BD47" s="433"/>
      <c r="BF47" s="451">
        <f>IF(BF46=0,0,BF46*BF45)</f>
        <v>0</v>
      </c>
      <c r="BI47" s="445" t="e">
        <f t="shared" ref="BI47:BI61" si="2560">BC47</f>
        <v>#REF!</v>
      </c>
      <c r="BJ47" s="433"/>
      <c r="BL47" s="451">
        <f>IF(BL46=0,0,BL46*BL45)</f>
        <v>0</v>
      </c>
      <c r="BO47" s="445" t="e">
        <f t="shared" ref="BO47:BO61" si="2561">BI47</f>
        <v>#REF!</v>
      </c>
      <c r="BP47" s="433"/>
      <c r="BR47" s="451">
        <f>IF(BR46=0,0,BR46*BR45)</f>
        <v>0</v>
      </c>
      <c r="BU47" s="445" t="e">
        <f t="shared" ref="BU47:BU61" si="2562">BO47</f>
        <v>#REF!</v>
      </c>
      <c r="BV47" s="433"/>
      <c r="BX47" s="451">
        <f>IF(BX46=0,0,BX46*BX45)</f>
        <v>0</v>
      </c>
      <c r="BZ47" s="433"/>
      <c r="CA47" s="445" t="e">
        <f t="shared" ref="CA47:CA61" si="2563">BU47</f>
        <v>#REF!</v>
      </c>
      <c r="CB47" s="433"/>
      <c r="CD47" s="451">
        <f>IF(CD46=0,0,CD46*CD45)</f>
        <v>0</v>
      </c>
      <c r="CG47" s="445" t="e">
        <f t="shared" ref="CG47:CG61" si="2564">CA47</f>
        <v>#REF!</v>
      </c>
      <c r="CH47" s="433"/>
      <c r="CJ47" s="451">
        <f>IF(CJ46=0,0,CJ46*CJ45)</f>
        <v>0</v>
      </c>
      <c r="CL47" s="433"/>
    </row>
    <row r="48" ht="16.199999999999999" hidden="1">
      <c r="A48" s="410" t="e">
        <f>A25+A76</f>
        <v>#REF!</v>
      </c>
      <c r="B48" s="417"/>
      <c r="D48" s="451" t="e">
        <f>(A47+D46)*D45</f>
        <v>#REF!</v>
      </c>
      <c r="G48" s="445" t="e">
        <f t="shared" si="2551"/>
        <v>#REF!</v>
      </c>
      <c r="H48" s="433"/>
      <c r="J48" s="451" t="e">
        <f>(G47+J46)*J45</f>
        <v>#REF!</v>
      </c>
      <c r="M48" s="445" t="e">
        <f t="shared" si="2552"/>
        <v>#REF!</v>
      </c>
      <c r="N48" s="433"/>
      <c r="P48" s="451" t="e">
        <f>(M47+P46)*P45</f>
        <v>#REF!</v>
      </c>
      <c r="S48" s="445" t="e">
        <f t="shared" si="2553"/>
        <v>#REF!</v>
      </c>
      <c r="T48" s="433"/>
      <c r="V48" s="451" t="e">
        <f>(S47+V46)*V45</f>
        <v>#REF!</v>
      </c>
      <c r="Y48" s="445" t="e">
        <f t="shared" si="2554"/>
        <v>#REF!</v>
      </c>
      <c r="Z48" s="433"/>
      <c r="AB48" s="451" t="e">
        <f>(Y47+AB46)*AB45</f>
        <v>#REF!</v>
      </c>
      <c r="AE48" s="445" t="e">
        <f t="shared" si="2555"/>
        <v>#REF!</v>
      </c>
      <c r="AF48" s="433"/>
      <c r="AH48" s="451" t="e">
        <f>(AE47+AH46)*AH45</f>
        <v>#REF!</v>
      </c>
      <c r="AK48" s="445" t="e">
        <f t="shared" si="2556"/>
        <v>#REF!</v>
      </c>
      <c r="AL48" s="433"/>
      <c r="AN48" s="451" t="e">
        <f>(AK47+AN46)*AN45</f>
        <v>#REF!</v>
      </c>
      <c r="AQ48" s="445" t="e">
        <f t="shared" si="2557"/>
        <v>#REF!</v>
      </c>
      <c r="AR48" s="433"/>
      <c r="AT48" s="451" t="e">
        <f>(AQ47+AT46)*AT45</f>
        <v>#REF!</v>
      </c>
      <c r="AW48" s="445" t="e">
        <f t="shared" si="2558"/>
        <v>#REF!</v>
      </c>
      <c r="AX48" s="433"/>
      <c r="AZ48" s="451" t="e">
        <f>(AW47+AZ46)*AZ45</f>
        <v>#REF!</v>
      </c>
      <c r="BC48" s="445" t="e">
        <f t="shared" si="2559"/>
        <v>#REF!</v>
      </c>
      <c r="BD48" s="433"/>
      <c r="BF48" s="451" t="e">
        <f>(BC47+BF46)*BF45</f>
        <v>#REF!</v>
      </c>
      <c r="BI48" s="445" t="e">
        <f t="shared" si="2560"/>
        <v>#REF!</v>
      </c>
      <c r="BJ48" s="433"/>
      <c r="BL48" s="451" t="e">
        <f>(BI47+BL46)*BL45</f>
        <v>#REF!</v>
      </c>
      <c r="BO48" s="445" t="e">
        <f t="shared" si="2561"/>
        <v>#REF!</v>
      </c>
      <c r="BP48" s="433"/>
      <c r="BR48" s="451" t="e">
        <f>(BO47+BR46)*BR45</f>
        <v>#REF!</v>
      </c>
      <c r="BU48" s="445" t="e">
        <f t="shared" si="2562"/>
        <v>#REF!</v>
      </c>
      <c r="BV48" s="433"/>
      <c r="BX48" s="451" t="e">
        <f>(BU47+BX46)*BX45</f>
        <v>#REF!</v>
      </c>
      <c r="BZ48" s="433"/>
      <c r="CA48" s="445" t="e">
        <f t="shared" si="2563"/>
        <v>#REF!</v>
      </c>
      <c r="CB48" s="433"/>
      <c r="CD48" s="451" t="e">
        <f>(CA47+CD46)*CD45</f>
        <v>#REF!</v>
      </c>
      <c r="CG48" s="445" t="e">
        <f t="shared" si="2564"/>
        <v>#REF!</v>
      </c>
      <c r="CH48" s="433"/>
      <c r="CJ48" s="451" t="e">
        <f>(CG47+CJ46)*CJ45</f>
        <v>#REF!</v>
      </c>
      <c r="CL48" s="433"/>
    </row>
    <row r="49" ht="16.199999999999999" hidden="1">
      <c r="A49" s="410" t="e">
        <f>A26+A75</f>
        <v>#REF!</v>
      </c>
      <c r="B49" s="417"/>
      <c r="D49" s="451" t="e">
        <f>(A48+D46)*D45</f>
        <v>#REF!</v>
      </c>
      <c r="G49" s="445" t="e">
        <f t="shared" si="2551"/>
        <v>#REF!</v>
      </c>
      <c r="H49" s="433"/>
      <c r="J49" s="451" t="e">
        <f>(G48+J46)*J45</f>
        <v>#REF!</v>
      </c>
      <c r="M49" s="445" t="e">
        <f t="shared" si="2552"/>
        <v>#REF!</v>
      </c>
      <c r="N49" s="433"/>
      <c r="P49" s="451" t="e">
        <f>(M48+P46)*P45</f>
        <v>#REF!</v>
      </c>
      <c r="S49" s="445" t="e">
        <f t="shared" si="2553"/>
        <v>#REF!</v>
      </c>
      <c r="T49" s="433"/>
      <c r="V49" s="451" t="e">
        <f>(S48+V46)*V45</f>
        <v>#REF!</v>
      </c>
      <c r="Y49" s="445" t="e">
        <f t="shared" si="2554"/>
        <v>#REF!</v>
      </c>
      <c r="Z49" s="433"/>
      <c r="AB49" s="451" t="e">
        <f>(Y48+AB46)*AB45</f>
        <v>#REF!</v>
      </c>
      <c r="AE49" s="445" t="e">
        <f t="shared" si="2555"/>
        <v>#REF!</v>
      </c>
      <c r="AF49" s="433"/>
      <c r="AH49" s="451" t="e">
        <f>(AE48+AH46)*AH45</f>
        <v>#REF!</v>
      </c>
      <c r="AK49" s="445" t="e">
        <f t="shared" si="2556"/>
        <v>#REF!</v>
      </c>
      <c r="AL49" s="433"/>
      <c r="AN49" s="451" t="e">
        <f>(AK48+AN46)*AN45</f>
        <v>#REF!</v>
      </c>
      <c r="AQ49" s="445" t="e">
        <f t="shared" si="2557"/>
        <v>#REF!</v>
      </c>
      <c r="AR49" s="433"/>
      <c r="AT49" s="451" t="e">
        <f>(AQ48+AT46)*AT45</f>
        <v>#REF!</v>
      </c>
      <c r="AW49" s="445" t="e">
        <f t="shared" si="2558"/>
        <v>#REF!</v>
      </c>
      <c r="AX49" s="433"/>
      <c r="AZ49" s="451" t="e">
        <f>(AW48+AZ46)*AZ45</f>
        <v>#REF!</v>
      </c>
      <c r="BC49" s="445" t="e">
        <f t="shared" si="2559"/>
        <v>#REF!</v>
      </c>
      <c r="BD49" s="433"/>
      <c r="BF49" s="451" t="e">
        <f>(BC48+BF46)*BF45</f>
        <v>#REF!</v>
      </c>
      <c r="BI49" s="445" t="e">
        <f t="shared" si="2560"/>
        <v>#REF!</v>
      </c>
      <c r="BJ49" s="433"/>
      <c r="BL49" s="451" t="e">
        <f>(BI48+BL46)*BL45</f>
        <v>#REF!</v>
      </c>
      <c r="BO49" s="445" t="e">
        <f t="shared" si="2561"/>
        <v>#REF!</v>
      </c>
      <c r="BP49" s="433"/>
      <c r="BR49" s="451" t="e">
        <f>(BO48+BR46)*BR45</f>
        <v>#REF!</v>
      </c>
      <c r="BU49" s="445" t="e">
        <f t="shared" si="2562"/>
        <v>#REF!</v>
      </c>
      <c r="BV49" s="433"/>
      <c r="BX49" s="451" t="e">
        <f>(BU48+BX46)*BX45</f>
        <v>#REF!</v>
      </c>
      <c r="BZ49" s="433"/>
      <c r="CA49" s="445" t="e">
        <f t="shared" si="2563"/>
        <v>#REF!</v>
      </c>
      <c r="CB49" s="433"/>
      <c r="CD49" s="451" t="e">
        <f>(CA48+CD46)*CD45</f>
        <v>#REF!</v>
      </c>
      <c r="CG49" s="445" t="e">
        <f t="shared" si="2564"/>
        <v>#REF!</v>
      </c>
      <c r="CH49" s="433"/>
      <c r="CJ49" s="451" t="e">
        <f>(CG48+CJ46)*CJ45</f>
        <v>#REF!</v>
      </c>
      <c r="CL49" s="433"/>
    </row>
    <row r="50" ht="16.199999999999999" hidden="1">
      <c r="A50" s="410" t="e">
        <f>A27+A74</f>
        <v>#REF!</v>
      </c>
      <c r="B50" s="417"/>
      <c r="D50" s="451" t="e">
        <f>(A49+D46)*D45</f>
        <v>#REF!</v>
      </c>
      <c r="G50" s="445" t="e">
        <f t="shared" si="2551"/>
        <v>#REF!</v>
      </c>
      <c r="J50" s="451" t="e">
        <f>(G49+J46)*J45</f>
        <v>#REF!</v>
      </c>
      <c r="M50" s="445" t="e">
        <f t="shared" si="2552"/>
        <v>#REF!</v>
      </c>
      <c r="N50" s="433"/>
      <c r="P50" s="451" t="e">
        <f>(M49+P46)*P45</f>
        <v>#REF!</v>
      </c>
      <c r="S50" s="445" t="e">
        <f t="shared" si="2553"/>
        <v>#REF!</v>
      </c>
      <c r="T50" s="433"/>
      <c r="V50" s="451" t="e">
        <f>(S49+V46)*V45</f>
        <v>#REF!</v>
      </c>
      <c r="Y50" s="445" t="e">
        <f t="shared" si="2554"/>
        <v>#REF!</v>
      </c>
      <c r="Z50" s="433"/>
      <c r="AB50" s="451" t="e">
        <f>(Y49+AB46)*AB45</f>
        <v>#REF!</v>
      </c>
      <c r="AE50" s="445" t="e">
        <f t="shared" si="2555"/>
        <v>#REF!</v>
      </c>
      <c r="AF50" s="433"/>
      <c r="AH50" s="451" t="e">
        <f>(AE49+AH46)*AH45</f>
        <v>#REF!</v>
      </c>
      <c r="AK50" s="445" t="e">
        <f t="shared" si="2556"/>
        <v>#REF!</v>
      </c>
      <c r="AL50" s="433"/>
      <c r="AN50" s="451" t="e">
        <f>(AK49+AN46)*AN45</f>
        <v>#REF!</v>
      </c>
      <c r="AQ50" s="445" t="e">
        <f t="shared" si="2557"/>
        <v>#REF!</v>
      </c>
      <c r="AR50" s="433"/>
      <c r="AT50" s="451" t="e">
        <f>(AQ49+AT46)*AT45</f>
        <v>#REF!</v>
      </c>
      <c r="AW50" s="445" t="e">
        <f t="shared" si="2558"/>
        <v>#REF!</v>
      </c>
      <c r="AX50" s="433"/>
      <c r="AZ50" s="451" t="e">
        <f>(AW49+AZ46)*AZ45</f>
        <v>#REF!</v>
      </c>
      <c r="BC50" s="445" t="e">
        <f t="shared" si="2559"/>
        <v>#REF!</v>
      </c>
      <c r="BD50" s="433"/>
      <c r="BF50" s="451" t="e">
        <f>(BC49+BF46)*BF45</f>
        <v>#REF!</v>
      </c>
      <c r="BI50" s="445" t="e">
        <f t="shared" si="2560"/>
        <v>#REF!</v>
      </c>
      <c r="BJ50" s="433"/>
      <c r="BL50" s="451" t="e">
        <f>(BI49+BL46)*BL45</f>
        <v>#REF!</v>
      </c>
      <c r="BO50" s="445" t="e">
        <f t="shared" si="2561"/>
        <v>#REF!</v>
      </c>
      <c r="BP50" s="433"/>
      <c r="BR50" s="451" t="e">
        <f>(BO49+BR46)*BR45</f>
        <v>#REF!</v>
      </c>
      <c r="BU50" s="445" t="e">
        <f t="shared" si="2562"/>
        <v>#REF!</v>
      </c>
      <c r="BV50" s="433"/>
      <c r="BX50" s="451" t="e">
        <f>(BU49+BX46)*BX45</f>
        <v>#REF!</v>
      </c>
      <c r="BZ50" s="433"/>
      <c r="CA50" s="445" t="e">
        <f t="shared" si="2563"/>
        <v>#REF!</v>
      </c>
      <c r="CB50" s="433"/>
      <c r="CD50" s="451" t="e">
        <f>(CA49+CD46)*CD45</f>
        <v>#REF!</v>
      </c>
      <c r="CG50" s="445" t="e">
        <f t="shared" si="2564"/>
        <v>#REF!</v>
      </c>
      <c r="CH50" s="433"/>
      <c r="CJ50" s="451" t="e">
        <f>(CG49+CJ46)*CJ45</f>
        <v>#REF!</v>
      </c>
      <c r="CL50" s="433"/>
    </row>
    <row r="51" ht="16.199999999999999" hidden="1">
      <c r="A51" s="410" t="e">
        <f>A28+A73</f>
        <v>#REF!</v>
      </c>
      <c r="B51" s="417"/>
      <c r="D51" s="451" t="e">
        <f>(A50+D46)*D45</f>
        <v>#REF!</v>
      </c>
      <c r="G51" s="445" t="e">
        <f t="shared" si="2551"/>
        <v>#REF!</v>
      </c>
      <c r="J51" s="451" t="e">
        <f>(G50+J46)*J45</f>
        <v>#REF!</v>
      </c>
      <c r="M51" s="445" t="e">
        <f t="shared" si="2552"/>
        <v>#REF!</v>
      </c>
      <c r="N51" s="433"/>
      <c r="P51" s="451" t="e">
        <f>(M50+P46)*P45</f>
        <v>#REF!</v>
      </c>
      <c r="S51" s="445" t="e">
        <f t="shared" si="2553"/>
        <v>#REF!</v>
      </c>
      <c r="T51" s="433"/>
      <c r="V51" s="451" t="e">
        <f>(S50+V46)*V45</f>
        <v>#REF!</v>
      </c>
      <c r="Y51" s="445" t="e">
        <f t="shared" si="2554"/>
        <v>#REF!</v>
      </c>
      <c r="Z51" s="433"/>
      <c r="AB51" s="451" t="e">
        <f>(Y50+AB46)*AB45</f>
        <v>#REF!</v>
      </c>
      <c r="AE51" s="445" t="e">
        <f t="shared" si="2555"/>
        <v>#REF!</v>
      </c>
      <c r="AF51" s="433"/>
      <c r="AH51" s="451" t="e">
        <f>(AE50+AH46)*AH45</f>
        <v>#REF!</v>
      </c>
      <c r="AK51" s="445" t="e">
        <f t="shared" si="2556"/>
        <v>#REF!</v>
      </c>
      <c r="AL51" s="433"/>
      <c r="AN51" s="451" t="e">
        <f>(AK50+AN46)*AN45</f>
        <v>#REF!</v>
      </c>
      <c r="AQ51" s="445" t="e">
        <f t="shared" si="2557"/>
        <v>#REF!</v>
      </c>
      <c r="AR51" s="433"/>
      <c r="AT51" s="451" t="e">
        <f>(AQ50+AT46)*AT45</f>
        <v>#REF!</v>
      </c>
      <c r="AW51" s="445" t="e">
        <f t="shared" si="2558"/>
        <v>#REF!</v>
      </c>
      <c r="AX51" s="433"/>
      <c r="AZ51" s="451" t="e">
        <f>(AW50+AZ46)*AZ45</f>
        <v>#REF!</v>
      </c>
      <c r="BC51" s="445" t="e">
        <f t="shared" si="2559"/>
        <v>#REF!</v>
      </c>
      <c r="BD51" s="433"/>
      <c r="BF51" s="451" t="e">
        <f>(BC50+BF46)*BF45</f>
        <v>#REF!</v>
      </c>
      <c r="BI51" s="445" t="e">
        <f t="shared" si="2560"/>
        <v>#REF!</v>
      </c>
      <c r="BJ51" s="433"/>
      <c r="BL51" s="451" t="e">
        <f>(BI50+BL46)*BL45</f>
        <v>#REF!</v>
      </c>
      <c r="BO51" s="445" t="e">
        <f t="shared" si="2561"/>
        <v>#REF!</v>
      </c>
      <c r="BP51" s="433"/>
      <c r="BR51" s="451" t="e">
        <f>(BO50+BR46)*BR45</f>
        <v>#REF!</v>
      </c>
      <c r="BU51" s="445" t="e">
        <f t="shared" si="2562"/>
        <v>#REF!</v>
      </c>
      <c r="BV51" s="433"/>
      <c r="BX51" s="451" t="e">
        <f>(BU50+BX46)*BX45</f>
        <v>#REF!</v>
      </c>
      <c r="BZ51" s="433"/>
      <c r="CA51" s="445" t="e">
        <f t="shared" si="2563"/>
        <v>#REF!</v>
      </c>
      <c r="CB51" s="433"/>
      <c r="CD51" s="451" t="e">
        <f>(CA50+CD46)*CD45</f>
        <v>#REF!</v>
      </c>
      <c r="CG51" s="445" t="e">
        <f t="shared" si="2564"/>
        <v>#REF!</v>
      </c>
      <c r="CH51" s="433"/>
      <c r="CJ51" s="451" t="e">
        <f>(CG50+CJ46)*CJ45</f>
        <v>#REF!</v>
      </c>
      <c r="CL51" s="433"/>
    </row>
    <row r="52" ht="16.199999999999999" hidden="1">
      <c r="A52" s="410" t="e">
        <f>A29+A72</f>
        <v>#REF!</v>
      </c>
      <c r="B52" s="417"/>
      <c r="D52" s="451" t="e">
        <f>(A51+D46)*D45</f>
        <v>#REF!</v>
      </c>
      <c r="G52" s="445" t="e">
        <f t="shared" si="2551"/>
        <v>#REF!</v>
      </c>
      <c r="J52" s="451" t="e">
        <f>(G51+J46)*J45</f>
        <v>#REF!</v>
      </c>
      <c r="M52" s="445" t="e">
        <f t="shared" si="2552"/>
        <v>#REF!</v>
      </c>
      <c r="N52" s="433"/>
      <c r="P52" s="451" t="e">
        <f>(M51+P46)*P45</f>
        <v>#REF!</v>
      </c>
      <c r="S52" s="445" t="e">
        <f t="shared" si="2553"/>
        <v>#REF!</v>
      </c>
      <c r="T52" s="433"/>
      <c r="V52" s="451" t="e">
        <f>(S51+V46)*V45</f>
        <v>#REF!</v>
      </c>
      <c r="Y52" s="445" t="e">
        <f t="shared" si="2554"/>
        <v>#REF!</v>
      </c>
      <c r="Z52" s="433"/>
      <c r="AB52" s="451" t="e">
        <f>(Y51+AB46)*AB45</f>
        <v>#REF!</v>
      </c>
      <c r="AE52" s="445" t="e">
        <f t="shared" si="2555"/>
        <v>#REF!</v>
      </c>
      <c r="AF52" s="433"/>
      <c r="AH52" s="451" t="e">
        <f>(AE51+AH46)*AH45</f>
        <v>#REF!</v>
      </c>
      <c r="AK52" s="445" t="e">
        <f t="shared" si="2556"/>
        <v>#REF!</v>
      </c>
      <c r="AL52" s="433"/>
      <c r="AN52" s="451" t="e">
        <f>(AK51+AN46)*AN45</f>
        <v>#REF!</v>
      </c>
      <c r="AQ52" s="445" t="e">
        <f t="shared" si="2557"/>
        <v>#REF!</v>
      </c>
      <c r="AR52" s="433"/>
      <c r="AT52" s="451" t="e">
        <f>(AQ51+AT46)*AT45</f>
        <v>#REF!</v>
      </c>
      <c r="AW52" s="445" t="e">
        <f t="shared" si="2558"/>
        <v>#REF!</v>
      </c>
      <c r="AX52" s="433"/>
      <c r="AZ52" s="451" t="e">
        <f>(AW51+AZ46)*AZ45</f>
        <v>#REF!</v>
      </c>
      <c r="BC52" s="445" t="e">
        <f t="shared" si="2559"/>
        <v>#REF!</v>
      </c>
      <c r="BD52" s="433"/>
      <c r="BF52" s="451" t="e">
        <f>(BC51+BF46)*BF45</f>
        <v>#REF!</v>
      </c>
      <c r="BI52" s="445" t="e">
        <f t="shared" si="2560"/>
        <v>#REF!</v>
      </c>
      <c r="BJ52" s="433"/>
      <c r="BL52" s="451" t="e">
        <f>(BI51+BL46)*BL45</f>
        <v>#REF!</v>
      </c>
      <c r="BO52" s="445" t="e">
        <f t="shared" si="2561"/>
        <v>#REF!</v>
      </c>
      <c r="BP52" s="433"/>
      <c r="BR52" s="451" t="e">
        <f>(BO51+BR46)*BR45</f>
        <v>#REF!</v>
      </c>
      <c r="BU52" s="445" t="e">
        <f t="shared" si="2562"/>
        <v>#REF!</v>
      </c>
      <c r="BV52" s="433"/>
      <c r="BX52" s="451" t="e">
        <f>(BU51+BX46)*BX45</f>
        <v>#REF!</v>
      </c>
      <c r="BZ52" s="433"/>
      <c r="CA52" s="445" t="e">
        <f t="shared" si="2563"/>
        <v>#REF!</v>
      </c>
      <c r="CB52" s="433"/>
      <c r="CD52" s="451" t="e">
        <f>(CA51+CD46)*CD45</f>
        <v>#REF!</v>
      </c>
      <c r="CG52" s="445" t="e">
        <f t="shared" si="2564"/>
        <v>#REF!</v>
      </c>
      <c r="CH52" s="433"/>
      <c r="CJ52" s="451" t="e">
        <f>(CG51+CJ46)*CJ45</f>
        <v>#REF!</v>
      </c>
      <c r="CL52" s="433"/>
    </row>
    <row r="53" ht="16.199999999999999" hidden="1">
      <c r="A53" s="410" t="e">
        <f>A30+A71</f>
        <v>#REF!</v>
      </c>
      <c r="B53" s="417"/>
      <c r="D53" s="451" t="e">
        <f>(A52+D46)*D45</f>
        <v>#REF!</v>
      </c>
      <c r="G53" s="445" t="e">
        <f t="shared" si="2551"/>
        <v>#REF!</v>
      </c>
      <c r="J53" s="451" t="e">
        <f>(G52+J46)*J45</f>
        <v>#REF!</v>
      </c>
      <c r="M53" s="445" t="e">
        <f t="shared" si="2552"/>
        <v>#REF!</v>
      </c>
      <c r="N53" s="433"/>
      <c r="P53" s="451" t="e">
        <f>(M52+P46)*P45</f>
        <v>#REF!</v>
      </c>
      <c r="S53" s="445" t="e">
        <f t="shared" si="2553"/>
        <v>#REF!</v>
      </c>
      <c r="T53" s="433"/>
      <c r="V53" s="451" t="e">
        <f>(S52+V46)*V45</f>
        <v>#REF!</v>
      </c>
      <c r="Y53" s="445" t="e">
        <f t="shared" si="2554"/>
        <v>#REF!</v>
      </c>
      <c r="Z53" s="433"/>
      <c r="AB53" s="451" t="e">
        <f>(Y52+AB46)*AB45</f>
        <v>#REF!</v>
      </c>
      <c r="AE53" s="445" t="e">
        <f t="shared" si="2555"/>
        <v>#REF!</v>
      </c>
      <c r="AF53" s="433"/>
      <c r="AH53" s="451" t="e">
        <f>(AE52+AH46)*AH45</f>
        <v>#REF!</v>
      </c>
      <c r="AK53" s="445" t="e">
        <f t="shared" si="2556"/>
        <v>#REF!</v>
      </c>
      <c r="AL53" s="433"/>
      <c r="AN53" s="451" t="e">
        <f>(AK52+AN46)*AN45</f>
        <v>#REF!</v>
      </c>
      <c r="AQ53" s="445" t="e">
        <f t="shared" si="2557"/>
        <v>#REF!</v>
      </c>
      <c r="AR53" s="433"/>
      <c r="AT53" s="451" t="e">
        <f>(AQ52+AT46)*AT45</f>
        <v>#REF!</v>
      </c>
      <c r="AW53" s="445" t="e">
        <f t="shared" si="2558"/>
        <v>#REF!</v>
      </c>
      <c r="AX53" s="433"/>
      <c r="AZ53" s="451" t="e">
        <f>(AW52+AZ46)*AZ45</f>
        <v>#REF!</v>
      </c>
      <c r="BC53" s="445" t="e">
        <f t="shared" si="2559"/>
        <v>#REF!</v>
      </c>
      <c r="BD53" s="433"/>
      <c r="BF53" s="451" t="e">
        <f>(BC52+BF46)*BF45</f>
        <v>#REF!</v>
      </c>
      <c r="BI53" s="445" t="e">
        <f t="shared" si="2560"/>
        <v>#REF!</v>
      </c>
      <c r="BJ53" s="433"/>
      <c r="BL53" s="451" t="e">
        <f>(BI52+BL46)*BL45</f>
        <v>#REF!</v>
      </c>
      <c r="BO53" s="445" t="e">
        <f t="shared" si="2561"/>
        <v>#REF!</v>
      </c>
      <c r="BP53" s="433"/>
      <c r="BR53" s="451" t="e">
        <f>(BO52+BR46)*BR45</f>
        <v>#REF!</v>
      </c>
      <c r="BU53" s="445" t="e">
        <f t="shared" si="2562"/>
        <v>#REF!</v>
      </c>
      <c r="BV53" s="433"/>
      <c r="BX53" s="451" t="e">
        <f>(BU52+BX46)*BX45</f>
        <v>#REF!</v>
      </c>
      <c r="BZ53" s="433"/>
      <c r="CA53" s="445" t="e">
        <f t="shared" si="2563"/>
        <v>#REF!</v>
      </c>
      <c r="CB53" s="433"/>
      <c r="CD53" s="451" t="e">
        <f>(CA52+CD46)*CD45</f>
        <v>#REF!</v>
      </c>
      <c r="CG53" s="445" t="e">
        <f t="shared" si="2564"/>
        <v>#REF!</v>
      </c>
      <c r="CH53" s="433"/>
      <c r="CJ53" s="451" t="e">
        <f>(CG52+CJ46)*CJ45</f>
        <v>#REF!</v>
      </c>
      <c r="CL53" s="433"/>
    </row>
    <row r="54" ht="16.199999999999999" hidden="1">
      <c r="A54" s="410" t="e">
        <f>A31+A70</f>
        <v>#REF!</v>
      </c>
      <c r="B54" s="417"/>
      <c r="D54" s="451" t="e">
        <f>(A53+D46)*D45</f>
        <v>#REF!</v>
      </c>
      <c r="G54" s="445" t="e">
        <f t="shared" si="2551"/>
        <v>#REF!</v>
      </c>
      <c r="J54" s="451" t="e">
        <f>(G53+J46)*J45</f>
        <v>#REF!</v>
      </c>
      <c r="M54" s="445" t="e">
        <f t="shared" si="2552"/>
        <v>#REF!</v>
      </c>
      <c r="N54" s="433"/>
      <c r="P54" s="451" t="e">
        <f>(M53+P46)*P45</f>
        <v>#REF!</v>
      </c>
      <c r="S54" s="445" t="e">
        <f t="shared" si="2553"/>
        <v>#REF!</v>
      </c>
      <c r="T54" s="433"/>
      <c r="V54" s="451" t="e">
        <f>(S53+V46)*V45</f>
        <v>#REF!</v>
      </c>
      <c r="Y54" s="445" t="e">
        <f t="shared" si="2554"/>
        <v>#REF!</v>
      </c>
      <c r="Z54" s="433"/>
      <c r="AB54" s="451" t="e">
        <f>(Y53+AB46)*AB45</f>
        <v>#REF!</v>
      </c>
      <c r="AE54" s="445" t="e">
        <f t="shared" si="2555"/>
        <v>#REF!</v>
      </c>
      <c r="AF54" s="433"/>
      <c r="AH54" s="451" t="e">
        <f>(AE53+AH46)*AH45</f>
        <v>#REF!</v>
      </c>
      <c r="AK54" s="445" t="e">
        <f t="shared" si="2556"/>
        <v>#REF!</v>
      </c>
      <c r="AL54" s="433"/>
      <c r="AN54" s="451" t="e">
        <f>(AK53+AN46)*AN45</f>
        <v>#REF!</v>
      </c>
      <c r="AQ54" s="445" t="e">
        <f t="shared" si="2557"/>
        <v>#REF!</v>
      </c>
      <c r="AR54" s="433"/>
      <c r="AT54" s="451" t="e">
        <f>(AQ53+AT46)*AT45</f>
        <v>#REF!</v>
      </c>
      <c r="AW54" s="445" t="e">
        <f t="shared" si="2558"/>
        <v>#REF!</v>
      </c>
      <c r="AX54" s="433"/>
      <c r="AZ54" s="451" t="e">
        <f>(AW53+AZ46)*AZ45</f>
        <v>#REF!</v>
      </c>
      <c r="BC54" s="445" t="e">
        <f t="shared" si="2559"/>
        <v>#REF!</v>
      </c>
      <c r="BD54" s="433"/>
      <c r="BF54" s="451" t="e">
        <f>(BC53+BF46)*BF45</f>
        <v>#REF!</v>
      </c>
      <c r="BI54" s="445" t="e">
        <f t="shared" si="2560"/>
        <v>#REF!</v>
      </c>
      <c r="BJ54" s="433"/>
      <c r="BL54" s="451" t="e">
        <f>(BI53+BL46)*BL45</f>
        <v>#REF!</v>
      </c>
      <c r="BO54" s="445" t="e">
        <f t="shared" si="2561"/>
        <v>#REF!</v>
      </c>
      <c r="BP54" s="433"/>
      <c r="BR54" s="451" t="e">
        <f>(BO53+BR46)*BR45</f>
        <v>#REF!</v>
      </c>
      <c r="BU54" s="445" t="e">
        <f t="shared" si="2562"/>
        <v>#REF!</v>
      </c>
      <c r="BV54" s="433"/>
      <c r="BX54" s="451" t="e">
        <f>(BU53+BX46)*BX45</f>
        <v>#REF!</v>
      </c>
      <c r="BZ54" s="433"/>
      <c r="CA54" s="445" t="e">
        <f t="shared" si="2563"/>
        <v>#REF!</v>
      </c>
      <c r="CB54" s="433"/>
      <c r="CD54" s="451" t="e">
        <f>(CA53+CD46)*CD45</f>
        <v>#REF!</v>
      </c>
      <c r="CG54" s="445" t="e">
        <f t="shared" si="2564"/>
        <v>#REF!</v>
      </c>
      <c r="CH54" s="433"/>
      <c r="CJ54" s="451" t="e">
        <f>(CG53+CJ46)*CJ45</f>
        <v>#REF!</v>
      </c>
      <c r="CL54" s="433"/>
    </row>
    <row r="55" ht="16.199999999999999" hidden="1">
      <c r="A55" s="410" t="e">
        <f>A32+A69</f>
        <v>#REF!</v>
      </c>
      <c r="B55" s="417"/>
      <c r="D55" s="451" t="e">
        <f>(A54+D46)*D45</f>
        <v>#REF!</v>
      </c>
      <c r="G55" s="445" t="e">
        <f t="shared" si="2551"/>
        <v>#REF!</v>
      </c>
      <c r="J55" s="451" t="e">
        <f>(G54+J46)*J45</f>
        <v>#REF!</v>
      </c>
      <c r="M55" s="445" t="e">
        <f t="shared" si="2552"/>
        <v>#REF!</v>
      </c>
      <c r="N55" s="417"/>
      <c r="P55" s="451" t="e">
        <f>(M54+P46)*P45</f>
        <v>#REF!</v>
      </c>
      <c r="S55" s="445" t="e">
        <f t="shared" si="2553"/>
        <v>#REF!</v>
      </c>
      <c r="T55" s="417"/>
      <c r="V55" s="451" t="e">
        <f>(S54+V46)*V45</f>
        <v>#REF!</v>
      </c>
      <c r="Y55" s="445" t="e">
        <f t="shared" si="2554"/>
        <v>#REF!</v>
      </c>
      <c r="Z55" s="417"/>
      <c r="AB55" s="451" t="e">
        <f>(Y54+AB46)*AB45</f>
        <v>#REF!</v>
      </c>
      <c r="AE55" s="445" t="e">
        <f t="shared" si="2555"/>
        <v>#REF!</v>
      </c>
      <c r="AF55" s="417"/>
      <c r="AH55" s="451" t="e">
        <f>(AE54+AH46)*AH45</f>
        <v>#REF!</v>
      </c>
      <c r="AK55" s="445" t="e">
        <f t="shared" si="2556"/>
        <v>#REF!</v>
      </c>
      <c r="AL55" s="417"/>
      <c r="AN55" s="451" t="e">
        <f>(AK54+AN46)*AN45</f>
        <v>#REF!</v>
      </c>
      <c r="AQ55" s="445" t="e">
        <f t="shared" si="2557"/>
        <v>#REF!</v>
      </c>
      <c r="AR55" s="417"/>
      <c r="AT55" s="451" t="e">
        <f>(AQ54+AT46)*AT45</f>
        <v>#REF!</v>
      </c>
      <c r="AW55" s="445" t="e">
        <f t="shared" si="2558"/>
        <v>#REF!</v>
      </c>
      <c r="AX55" s="417"/>
      <c r="AZ55" s="451" t="e">
        <f>(AW54+AZ46)*AZ45</f>
        <v>#REF!</v>
      </c>
      <c r="BC55" s="445" t="e">
        <f t="shared" si="2559"/>
        <v>#REF!</v>
      </c>
      <c r="BD55" s="417"/>
      <c r="BF55" s="451" t="e">
        <f>(BC54+BF46)*BF45</f>
        <v>#REF!</v>
      </c>
      <c r="BI55" s="445" t="e">
        <f t="shared" si="2560"/>
        <v>#REF!</v>
      </c>
      <c r="BJ55" s="417"/>
      <c r="BL55" s="451" t="e">
        <f>(BI54+BL46)*BL45</f>
        <v>#REF!</v>
      </c>
      <c r="BO55" s="445" t="e">
        <f t="shared" si="2561"/>
        <v>#REF!</v>
      </c>
      <c r="BP55" s="417"/>
      <c r="BR55" s="451" t="e">
        <f>(BO54+BR46)*BR45</f>
        <v>#REF!</v>
      </c>
      <c r="BU55" s="445" t="e">
        <f t="shared" si="2562"/>
        <v>#REF!</v>
      </c>
      <c r="BV55" s="417"/>
      <c r="BX55" s="451" t="e">
        <f>(BU54+BX46)*BX45</f>
        <v>#REF!</v>
      </c>
      <c r="BZ55" s="433"/>
      <c r="CA55" s="445" t="e">
        <f t="shared" si="2563"/>
        <v>#REF!</v>
      </c>
      <c r="CB55" s="417"/>
      <c r="CD55" s="451" t="e">
        <f>(CA54+CD46)*CD45</f>
        <v>#REF!</v>
      </c>
      <c r="CG55" s="445" t="e">
        <f t="shared" si="2564"/>
        <v>#REF!</v>
      </c>
      <c r="CH55" s="417"/>
      <c r="CJ55" s="451" t="e">
        <f>(CG54+CJ46)*CJ45</f>
        <v>#REF!</v>
      </c>
      <c r="CL55" s="433"/>
    </row>
    <row r="56" ht="16.199999999999999" hidden="1">
      <c r="A56" s="410" t="e">
        <f>A33+A68</f>
        <v>#REF!</v>
      </c>
      <c r="B56" s="417"/>
      <c r="D56" s="451" t="e">
        <f>(A55+D46)*D45</f>
        <v>#REF!</v>
      </c>
      <c r="F56" s="417"/>
      <c r="G56" s="445" t="e">
        <f t="shared" si="2551"/>
        <v>#REF!</v>
      </c>
      <c r="J56" s="451" t="e">
        <f>(G55+J46)*J45</f>
        <v>#REF!</v>
      </c>
      <c r="L56" s="417"/>
      <c r="M56" s="445" t="e">
        <f t="shared" si="2552"/>
        <v>#REF!</v>
      </c>
      <c r="N56" s="417"/>
      <c r="P56" s="451" t="e">
        <f>(M55+P46)*P45</f>
        <v>#REF!</v>
      </c>
      <c r="R56" s="417"/>
      <c r="S56" s="445" t="e">
        <f t="shared" si="2553"/>
        <v>#REF!</v>
      </c>
      <c r="T56" s="417"/>
      <c r="V56" s="451" t="e">
        <f>(S55+V46)*V45</f>
        <v>#REF!</v>
      </c>
      <c r="X56" s="417"/>
      <c r="Y56" s="445" t="e">
        <f t="shared" si="2554"/>
        <v>#REF!</v>
      </c>
      <c r="Z56" s="417"/>
      <c r="AB56" s="451" t="e">
        <f>(Y55+AB46)*AB45</f>
        <v>#REF!</v>
      </c>
      <c r="AD56" s="417"/>
      <c r="AE56" s="445" t="e">
        <f t="shared" si="2555"/>
        <v>#REF!</v>
      </c>
      <c r="AF56" s="417"/>
      <c r="AH56" s="451" t="e">
        <f>(AE55+AH46)*AH45</f>
        <v>#REF!</v>
      </c>
      <c r="AJ56" s="417"/>
      <c r="AK56" s="445" t="e">
        <f t="shared" si="2556"/>
        <v>#REF!</v>
      </c>
      <c r="AL56" s="417"/>
      <c r="AN56" s="451" t="e">
        <f>(AK55+AN46)*AN45</f>
        <v>#REF!</v>
      </c>
      <c r="AP56" s="417"/>
      <c r="AQ56" s="445" t="e">
        <f t="shared" si="2557"/>
        <v>#REF!</v>
      </c>
      <c r="AR56" s="417"/>
      <c r="AT56" s="451" t="e">
        <f>(AQ55+AT46)*AT45</f>
        <v>#REF!</v>
      </c>
      <c r="AV56" s="417"/>
      <c r="AW56" s="445" t="e">
        <f t="shared" si="2558"/>
        <v>#REF!</v>
      </c>
      <c r="AX56" s="417"/>
      <c r="AZ56" s="451" t="e">
        <f>(AW55+AZ46)*AZ45</f>
        <v>#REF!</v>
      </c>
      <c r="BB56" s="417"/>
      <c r="BC56" s="445" t="e">
        <f t="shared" si="2559"/>
        <v>#REF!</v>
      </c>
      <c r="BD56" s="417"/>
      <c r="BF56" s="451" t="e">
        <f>(BC55+BF46)*BF45</f>
        <v>#REF!</v>
      </c>
      <c r="BH56" s="417"/>
      <c r="BI56" s="445" t="e">
        <f t="shared" si="2560"/>
        <v>#REF!</v>
      </c>
      <c r="BJ56" s="417"/>
      <c r="BL56" s="451" t="e">
        <f>(BI55+BL46)*BL45</f>
        <v>#REF!</v>
      </c>
      <c r="BN56" s="417"/>
      <c r="BO56" s="445" t="e">
        <f t="shared" si="2561"/>
        <v>#REF!</v>
      </c>
      <c r="BP56" s="417"/>
      <c r="BR56" s="451" t="e">
        <f>(BO55+BR46)*BR45</f>
        <v>#REF!</v>
      </c>
      <c r="BT56" s="417"/>
      <c r="BU56" s="445" t="e">
        <f t="shared" si="2562"/>
        <v>#REF!</v>
      </c>
      <c r="BV56" s="417"/>
      <c r="BX56" s="451" t="e">
        <f>(BU55+BX46)*BX45</f>
        <v>#REF!</v>
      </c>
      <c r="BZ56" s="417"/>
      <c r="CA56" s="445" t="e">
        <f t="shared" si="2563"/>
        <v>#REF!</v>
      </c>
      <c r="CB56" s="417"/>
      <c r="CD56" s="451" t="e">
        <f>(CA55+CD46)*CD45</f>
        <v>#REF!</v>
      </c>
      <c r="CF56" s="417"/>
      <c r="CG56" s="445" t="e">
        <f t="shared" si="2564"/>
        <v>#REF!</v>
      </c>
      <c r="CH56" s="417"/>
      <c r="CJ56" s="451" t="e">
        <f>(CG55+CJ46)*CJ45</f>
        <v>#REF!</v>
      </c>
      <c r="CL56" s="417"/>
    </row>
    <row r="57" ht="16.199999999999999" hidden="1">
      <c r="A57" s="410" t="e">
        <f>A34+A67</f>
        <v>#REF!</v>
      </c>
      <c r="B57" s="417"/>
      <c r="D57" s="451" t="e">
        <f>(A56+D46)*D45</f>
        <v>#REF!</v>
      </c>
      <c r="F57" s="417"/>
      <c r="G57" s="445" t="e">
        <f t="shared" si="2551"/>
        <v>#REF!</v>
      </c>
      <c r="J57" s="451" t="e">
        <f>(G56+J46)*J45</f>
        <v>#REF!</v>
      </c>
      <c r="L57" s="417"/>
      <c r="M57" s="445" t="e">
        <f t="shared" si="2552"/>
        <v>#REF!</v>
      </c>
      <c r="N57" s="417"/>
      <c r="P57" s="451" t="e">
        <f>(M56+P46)*P45</f>
        <v>#REF!</v>
      </c>
      <c r="R57" s="417"/>
      <c r="S57" s="445" t="e">
        <f t="shared" si="2553"/>
        <v>#REF!</v>
      </c>
      <c r="T57" s="433"/>
      <c r="V57" s="451" t="e">
        <f>(S56+V46)*V45</f>
        <v>#REF!</v>
      </c>
      <c r="X57" s="417"/>
      <c r="Y57" s="445" t="e">
        <f t="shared" si="2554"/>
        <v>#REF!</v>
      </c>
      <c r="Z57" s="433"/>
      <c r="AB57" s="451" t="e">
        <f>(Y56+AB46)*AB45</f>
        <v>#REF!</v>
      </c>
      <c r="AD57" s="417"/>
      <c r="AE57" s="445" t="e">
        <f t="shared" si="2555"/>
        <v>#REF!</v>
      </c>
      <c r="AF57" s="433"/>
      <c r="AH57" s="451" t="e">
        <f>(AE56+AH46)*AH45</f>
        <v>#REF!</v>
      </c>
      <c r="AJ57" s="417"/>
      <c r="AK57" s="445" t="e">
        <f t="shared" si="2556"/>
        <v>#REF!</v>
      </c>
      <c r="AL57" s="433"/>
      <c r="AN57" s="451" t="e">
        <f>(AK56+AN46)*AN45</f>
        <v>#REF!</v>
      </c>
      <c r="AP57" s="417"/>
      <c r="AQ57" s="445" t="e">
        <f t="shared" si="2557"/>
        <v>#REF!</v>
      </c>
      <c r="AR57" s="433"/>
      <c r="AT57" s="451" t="e">
        <f>(AQ56+AT46)*AT45</f>
        <v>#REF!</v>
      </c>
      <c r="AV57" s="417"/>
      <c r="AW57" s="445" t="e">
        <f t="shared" si="2558"/>
        <v>#REF!</v>
      </c>
      <c r="AX57" s="433"/>
      <c r="AZ57" s="451" t="e">
        <f>(AW56+AZ46)*AZ45</f>
        <v>#REF!</v>
      </c>
      <c r="BB57" s="417"/>
      <c r="BC57" s="445" t="e">
        <f t="shared" si="2559"/>
        <v>#REF!</v>
      </c>
      <c r="BD57" s="433"/>
      <c r="BF57" s="451" t="e">
        <f>(BC56+BF46)*BF45</f>
        <v>#REF!</v>
      </c>
      <c r="BH57" s="417"/>
      <c r="BI57" s="445" t="e">
        <f t="shared" si="2560"/>
        <v>#REF!</v>
      </c>
      <c r="BJ57" s="433"/>
      <c r="BL57" s="451" t="e">
        <f>(BI56+BL46)*BL45</f>
        <v>#REF!</v>
      </c>
      <c r="BN57" s="417"/>
      <c r="BO57" s="445" t="e">
        <f t="shared" si="2561"/>
        <v>#REF!</v>
      </c>
      <c r="BP57" s="433"/>
      <c r="BR57" s="451" t="e">
        <f>(BO56+BR46)*BR45</f>
        <v>#REF!</v>
      </c>
      <c r="BT57" s="417"/>
      <c r="BU57" s="445" t="e">
        <f t="shared" si="2562"/>
        <v>#REF!</v>
      </c>
      <c r="BV57" s="433"/>
      <c r="BX57" s="451" t="e">
        <f>(BU56+BX46)*BX45</f>
        <v>#REF!</v>
      </c>
      <c r="BZ57" s="417"/>
      <c r="CA57" s="445" t="e">
        <f t="shared" si="2563"/>
        <v>#REF!</v>
      </c>
      <c r="CB57" s="433"/>
      <c r="CD57" s="451" t="e">
        <f>(CA56+CD46)*CD45</f>
        <v>#REF!</v>
      </c>
      <c r="CF57" s="417"/>
      <c r="CG57" s="445" t="e">
        <f t="shared" si="2564"/>
        <v>#REF!</v>
      </c>
      <c r="CH57" s="433"/>
      <c r="CJ57" s="451" t="e">
        <f>(CG56+CJ46)*CJ45</f>
        <v>#REF!</v>
      </c>
      <c r="CL57" s="417"/>
    </row>
    <row r="58" ht="16.199999999999999" hidden="1">
      <c r="A58" s="410" t="e">
        <f>A35+A66</f>
        <v>#REF!</v>
      </c>
      <c r="B58" s="417"/>
      <c r="D58" s="451" t="e">
        <f>(A57+D46)*D45</f>
        <v>#REF!</v>
      </c>
      <c r="F58" s="417"/>
      <c r="G58" s="445" t="e">
        <f t="shared" si="2551"/>
        <v>#REF!</v>
      </c>
      <c r="J58" s="451" t="e">
        <f>(G57+J46)*J45</f>
        <v>#REF!</v>
      </c>
      <c r="L58" s="417"/>
      <c r="M58" s="445" t="e">
        <f t="shared" si="2552"/>
        <v>#REF!</v>
      </c>
      <c r="N58" s="417"/>
      <c r="P58" s="451" t="e">
        <f>(M57+P46)*P45</f>
        <v>#REF!</v>
      </c>
      <c r="R58" s="417"/>
      <c r="S58" s="445" t="e">
        <f t="shared" si="2553"/>
        <v>#REF!</v>
      </c>
      <c r="T58" s="433"/>
      <c r="V58" s="451" t="e">
        <f>(S57+V46)*V45</f>
        <v>#REF!</v>
      </c>
      <c r="X58" s="417"/>
      <c r="Y58" s="445" t="e">
        <f t="shared" si="2554"/>
        <v>#REF!</v>
      </c>
      <c r="Z58" s="433"/>
      <c r="AB58" s="451" t="e">
        <f>(Y57+AB46)*AB45</f>
        <v>#REF!</v>
      </c>
      <c r="AD58" s="417"/>
      <c r="AE58" s="445" t="e">
        <f t="shared" si="2555"/>
        <v>#REF!</v>
      </c>
      <c r="AF58" s="433"/>
      <c r="AH58" s="451" t="e">
        <f>(AE57+AH46)*AH45</f>
        <v>#REF!</v>
      </c>
      <c r="AJ58" s="417"/>
      <c r="AK58" s="445" t="e">
        <f t="shared" si="2556"/>
        <v>#REF!</v>
      </c>
      <c r="AL58" s="433"/>
      <c r="AN58" s="451" t="e">
        <f>(AK57+AN46)*AN45</f>
        <v>#REF!</v>
      </c>
      <c r="AP58" s="417"/>
      <c r="AQ58" s="445" t="e">
        <f t="shared" si="2557"/>
        <v>#REF!</v>
      </c>
      <c r="AR58" s="433"/>
      <c r="AT58" s="451" t="e">
        <f>(AQ57+AT46)*AT45</f>
        <v>#REF!</v>
      </c>
      <c r="AV58" s="417"/>
      <c r="AW58" s="445" t="e">
        <f t="shared" si="2558"/>
        <v>#REF!</v>
      </c>
      <c r="AX58" s="433"/>
      <c r="AZ58" s="451" t="e">
        <f>(AW57+AZ46)*AZ45</f>
        <v>#REF!</v>
      </c>
      <c r="BB58" s="417"/>
      <c r="BC58" s="445" t="e">
        <f t="shared" si="2559"/>
        <v>#REF!</v>
      </c>
      <c r="BD58" s="433"/>
      <c r="BF58" s="451" t="e">
        <f>(BC57+BF46)*BF45</f>
        <v>#REF!</v>
      </c>
      <c r="BH58" s="417"/>
      <c r="BI58" s="445" t="e">
        <f t="shared" si="2560"/>
        <v>#REF!</v>
      </c>
      <c r="BJ58" s="433"/>
      <c r="BL58" s="451" t="e">
        <f>(BI57+BL46)*BL45</f>
        <v>#REF!</v>
      </c>
      <c r="BN58" s="417"/>
      <c r="BO58" s="445" t="e">
        <f t="shared" si="2561"/>
        <v>#REF!</v>
      </c>
      <c r="BP58" s="433"/>
      <c r="BR58" s="451" t="e">
        <f>(BO57+BR46)*BR45</f>
        <v>#REF!</v>
      </c>
      <c r="BT58" s="417"/>
      <c r="BU58" s="445" t="e">
        <f t="shared" si="2562"/>
        <v>#REF!</v>
      </c>
      <c r="BV58" s="433"/>
      <c r="BX58" s="451" t="e">
        <f>(BU57+BX46)*BX45</f>
        <v>#REF!</v>
      </c>
      <c r="BZ58" s="417"/>
      <c r="CA58" s="445" t="e">
        <f t="shared" si="2563"/>
        <v>#REF!</v>
      </c>
      <c r="CB58" s="433"/>
      <c r="CD58" s="451" t="e">
        <f>(CA57+CD46)*CD45</f>
        <v>#REF!</v>
      </c>
      <c r="CF58" s="417"/>
      <c r="CG58" s="445" t="e">
        <f t="shared" si="2564"/>
        <v>#REF!</v>
      </c>
      <c r="CH58" s="433"/>
      <c r="CJ58" s="451" t="e">
        <f>(CG57+CJ46)*CJ45</f>
        <v>#REF!</v>
      </c>
      <c r="CL58" s="417"/>
    </row>
    <row r="59" ht="16.199999999999999" hidden="1">
      <c r="A59" s="410" t="e">
        <f>A36+A65</f>
        <v>#REF!</v>
      </c>
      <c r="B59" s="417"/>
      <c r="D59" s="451" t="e">
        <f>(A58+D46)*D45</f>
        <v>#REF!</v>
      </c>
      <c r="F59" s="417"/>
      <c r="G59" s="445" t="e">
        <f t="shared" si="2551"/>
        <v>#REF!</v>
      </c>
      <c r="H59" s="417"/>
      <c r="J59" s="451" t="e">
        <f>(G58+J46)*J45</f>
        <v>#REF!</v>
      </c>
      <c r="L59" s="417"/>
      <c r="M59" s="445" t="e">
        <f t="shared" si="2552"/>
        <v>#REF!</v>
      </c>
      <c r="N59" s="417"/>
      <c r="P59" s="451" t="e">
        <f>(M58+P46)*P45</f>
        <v>#REF!</v>
      </c>
      <c r="R59" s="417"/>
      <c r="S59" s="445" t="e">
        <f t="shared" si="2553"/>
        <v>#REF!</v>
      </c>
      <c r="T59" s="433"/>
      <c r="V59" s="451" t="e">
        <f>(S58+V46)*V45</f>
        <v>#REF!</v>
      </c>
      <c r="X59" s="417"/>
      <c r="Y59" s="445" t="e">
        <f t="shared" si="2554"/>
        <v>#REF!</v>
      </c>
      <c r="Z59" s="433"/>
      <c r="AB59" s="451" t="e">
        <f>(Y58+AB46)*AB45</f>
        <v>#REF!</v>
      </c>
      <c r="AD59" s="417"/>
      <c r="AE59" s="445" t="e">
        <f t="shared" si="2555"/>
        <v>#REF!</v>
      </c>
      <c r="AF59" s="433"/>
      <c r="AH59" s="451" t="e">
        <f>(AE58+AH46)*AH45</f>
        <v>#REF!</v>
      </c>
      <c r="AJ59" s="417"/>
      <c r="AK59" s="445" t="e">
        <f t="shared" si="2556"/>
        <v>#REF!</v>
      </c>
      <c r="AL59" s="433"/>
      <c r="AN59" s="451" t="e">
        <f>(AK58+AN46)*AN45</f>
        <v>#REF!</v>
      </c>
      <c r="AP59" s="417"/>
      <c r="AQ59" s="445" t="e">
        <f t="shared" si="2557"/>
        <v>#REF!</v>
      </c>
      <c r="AR59" s="433"/>
      <c r="AT59" s="451" t="e">
        <f>(AQ58+AT46)*AT45</f>
        <v>#REF!</v>
      </c>
      <c r="AV59" s="417"/>
      <c r="AW59" s="445" t="e">
        <f t="shared" si="2558"/>
        <v>#REF!</v>
      </c>
      <c r="AX59" s="433"/>
      <c r="AZ59" s="451" t="e">
        <f>(AW58+AZ46)*AZ45</f>
        <v>#REF!</v>
      </c>
      <c r="BB59" s="417"/>
      <c r="BC59" s="445" t="e">
        <f t="shared" si="2559"/>
        <v>#REF!</v>
      </c>
      <c r="BD59" s="433"/>
      <c r="BF59" s="451" t="e">
        <f>(BC58+BF46)*BF45</f>
        <v>#REF!</v>
      </c>
      <c r="BH59" s="417"/>
      <c r="BI59" s="445" t="e">
        <f t="shared" si="2560"/>
        <v>#REF!</v>
      </c>
      <c r="BJ59" s="433"/>
      <c r="BL59" s="451" t="e">
        <f>(BI58+BL46)*BL45</f>
        <v>#REF!</v>
      </c>
      <c r="BN59" s="417"/>
      <c r="BO59" s="445" t="e">
        <f t="shared" si="2561"/>
        <v>#REF!</v>
      </c>
      <c r="BP59" s="433"/>
      <c r="BR59" s="451" t="e">
        <f>(BO58+BR46)*BR45</f>
        <v>#REF!</v>
      </c>
      <c r="BT59" s="417"/>
      <c r="BU59" s="445" t="e">
        <f t="shared" si="2562"/>
        <v>#REF!</v>
      </c>
      <c r="BV59" s="433"/>
      <c r="BX59" s="451" t="e">
        <f>(BU58+BX46)*BX45</f>
        <v>#REF!</v>
      </c>
      <c r="BZ59" s="417"/>
      <c r="CA59" s="445" t="e">
        <f t="shared" si="2563"/>
        <v>#REF!</v>
      </c>
      <c r="CB59" s="433"/>
      <c r="CD59" s="451" t="e">
        <f>(CA58+CD46)*CD45</f>
        <v>#REF!</v>
      </c>
      <c r="CF59" s="417"/>
      <c r="CG59" s="445" t="e">
        <f t="shared" si="2564"/>
        <v>#REF!</v>
      </c>
      <c r="CH59" s="433"/>
      <c r="CJ59" s="451" t="e">
        <f>(CG58+CJ46)*CJ45</f>
        <v>#REF!</v>
      </c>
      <c r="CL59" s="417"/>
    </row>
    <row r="60" ht="16.199999999999999" hidden="1">
      <c r="A60" s="410" t="e">
        <f>A37+A64</f>
        <v>#REF!</v>
      </c>
      <c r="B60" s="417"/>
      <c r="D60" s="451" t="e">
        <f>(A59+D46)*D45</f>
        <v>#REF!</v>
      </c>
      <c r="F60" s="417"/>
      <c r="G60" s="445" t="e">
        <f t="shared" si="2551"/>
        <v>#REF!</v>
      </c>
      <c r="H60" s="417"/>
      <c r="J60" s="451" t="e">
        <f>(G59+J46)*J45</f>
        <v>#REF!</v>
      </c>
      <c r="L60" s="417"/>
      <c r="M60" s="445" t="e">
        <f t="shared" si="2552"/>
        <v>#REF!</v>
      </c>
      <c r="N60" s="417"/>
      <c r="P60" s="451" t="e">
        <f>(M59+P46)*P45</f>
        <v>#REF!</v>
      </c>
      <c r="R60" s="417"/>
      <c r="S60" s="445" t="e">
        <f t="shared" si="2553"/>
        <v>#REF!</v>
      </c>
      <c r="T60" s="433"/>
      <c r="V60" s="451" t="e">
        <f>(S59+V46)*V45</f>
        <v>#REF!</v>
      </c>
      <c r="X60" s="417"/>
      <c r="Y60" s="445" t="e">
        <f t="shared" si="2554"/>
        <v>#REF!</v>
      </c>
      <c r="Z60" s="433"/>
      <c r="AB60" s="451" t="e">
        <f>(Y59+AB46)*AB45</f>
        <v>#REF!</v>
      </c>
      <c r="AD60" s="417"/>
      <c r="AE60" s="445" t="e">
        <f t="shared" si="2555"/>
        <v>#REF!</v>
      </c>
      <c r="AF60" s="433"/>
      <c r="AH60" s="451" t="e">
        <f>(AE59+AH46)*AH45</f>
        <v>#REF!</v>
      </c>
      <c r="AJ60" s="417"/>
      <c r="AK60" s="445" t="e">
        <f t="shared" si="2556"/>
        <v>#REF!</v>
      </c>
      <c r="AL60" s="433"/>
      <c r="AN60" s="451" t="e">
        <f>(AK59+AN46)*AN45</f>
        <v>#REF!</v>
      </c>
      <c r="AP60" s="417"/>
      <c r="AQ60" s="445" t="e">
        <f t="shared" si="2557"/>
        <v>#REF!</v>
      </c>
      <c r="AR60" s="433"/>
      <c r="AT60" s="451" t="e">
        <f>(AQ59+AT46)*AT45</f>
        <v>#REF!</v>
      </c>
      <c r="AV60" s="417"/>
      <c r="AW60" s="445" t="e">
        <f t="shared" si="2558"/>
        <v>#REF!</v>
      </c>
      <c r="AX60" s="433"/>
      <c r="AZ60" s="451" t="e">
        <f>(AW59+AZ46)*AZ45</f>
        <v>#REF!</v>
      </c>
      <c r="BB60" s="417"/>
      <c r="BC60" s="445" t="e">
        <f t="shared" si="2559"/>
        <v>#REF!</v>
      </c>
      <c r="BD60" s="433"/>
      <c r="BF60" s="451" t="e">
        <f>(BC59+BF46)*BF45</f>
        <v>#REF!</v>
      </c>
      <c r="BH60" s="417"/>
      <c r="BI60" s="445" t="e">
        <f t="shared" si="2560"/>
        <v>#REF!</v>
      </c>
      <c r="BJ60" s="433"/>
      <c r="BL60" s="451" t="e">
        <f>(BI59+BL46)*BL45</f>
        <v>#REF!</v>
      </c>
      <c r="BN60" s="417"/>
      <c r="BO60" s="445" t="e">
        <f t="shared" si="2561"/>
        <v>#REF!</v>
      </c>
      <c r="BP60" s="433"/>
      <c r="BR60" s="451" t="e">
        <f>(BO59+BR46)*BR45</f>
        <v>#REF!</v>
      </c>
      <c r="BT60" s="417"/>
      <c r="BU60" s="445" t="e">
        <f t="shared" si="2562"/>
        <v>#REF!</v>
      </c>
      <c r="BV60" s="433"/>
      <c r="BX60" s="451" t="e">
        <f>(BU59+BX46)*BX45</f>
        <v>#REF!</v>
      </c>
      <c r="BZ60" s="417"/>
      <c r="CA60" s="445" t="e">
        <f t="shared" si="2563"/>
        <v>#REF!</v>
      </c>
      <c r="CB60" s="433"/>
      <c r="CD60" s="451" t="e">
        <f>(CA59+CD46)*CD45</f>
        <v>#REF!</v>
      </c>
      <c r="CF60" s="417"/>
      <c r="CG60" s="445" t="e">
        <f t="shared" si="2564"/>
        <v>#REF!</v>
      </c>
      <c r="CH60" s="433"/>
      <c r="CJ60" s="451" t="e">
        <f>(CG59+CJ46)*CJ45</f>
        <v>#REF!</v>
      </c>
      <c r="CL60" s="417"/>
    </row>
    <row r="61" ht="16.199999999999999" hidden="1">
      <c r="A61" s="410" t="e">
        <f>A38+A63</f>
        <v>#REF!</v>
      </c>
      <c r="B61" s="417"/>
      <c r="D61" s="452" t="e">
        <f>(A60+D46)*D45</f>
        <v>#REF!</v>
      </c>
      <c r="F61" s="417"/>
      <c r="G61" s="445" t="e">
        <f t="shared" si="2551"/>
        <v>#REF!</v>
      </c>
      <c r="H61" s="417"/>
      <c r="J61" s="452" t="e">
        <f>(G60+J46)*J45</f>
        <v>#REF!</v>
      </c>
      <c r="L61" s="417"/>
      <c r="M61" s="445" t="e">
        <f t="shared" si="2552"/>
        <v>#REF!</v>
      </c>
      <c r="N61" s="417"/>
      <c r="P61" s="452" t="e">
        <f>(M60+P46)*P45</f>
        <v>#REF!</v>
      </c>
      <c r="R61" s="417"/>
      <c r="S61" s="445" t="e">
        <f t="shared" si="2553"/>
        <v>#REF!</v>
      </c>
      <c r="T61" s="433"/>
      <c r="V61" s="452" t="e">
        <f>(S60+V46)*V45</f>
        <v>#REF!</v>
      </c>
      <c r="X61" s="417"/>
      <c r="Y61" s="445" t="e">
        <f t="shared" si="2554"/>
        <v>#REF!</v>
      </c>
      <c r="Z61" s="433"/>
      <c r="AB61" s="452" t="e">
        <f>(Y60+AB46)*AB45</f>
        <v>#REF!</v>
      </c>
      <c r="AD61" s="417"/>
      <c r="AE61" s="445" t="e">
        <f t="shared" si="2555"/>
        <v>#REF!</v>
      </c>
      <c r="AF61" s="433"/>
      <c r="AH61" s="452" t="e">
        <f>(AE60+AH46)*AH45</f>
        <v>#REF!</v>
      </c>
      <c r="AJ61" s="417"/>
      <c r="AK61" s="445" t="e">
        <f t="shared" si="2556"/>
        <v>#REF!</v>
      </c>
      <c r="AL61" s="433"/>
      <c r="AN61" s="452" t="e">
        <f>(AK60+AN46)*AN45</f>
        <v>#REF!</v>
      </c>
      <c r="AP61" s="417"/>
      <c r="AQ61" s="445" t="e">
        <f t="shared" si="2557"/>
        <v>#REF!</v>
      </c>
      <c r="AR61" s="433"/>
      <c r="AT61" s="452" t="e">
        <f>(AQ60+AT46)*AT45</f>
        <v>#REF!</v>
      </c>
      <c r="AV61" s="417"/>
      <c r="AW61" s="445" t="e">
        <f t="shared" si="2558"/>
        <v>#REF!</v>
      </c>
      <c r="AX61" s="433"/>
      <c r="AZ61" s="452" t="e">
        <f>(AW60+AZ46)*AZ45</f>
        <v>#REF!</v>
      </c>
      <c r="BB61" s="417"/>
      <c r="BC61" s="445" t="e">
        <f t="shared" si="2559"/>
        <v>#REF!</v>
      </c>
      <c r="BD61" s="433"/>
      <c r="BF61" s="452" t="e">
        <f>(BC60+BF46)*BF45</f>
        <v>#REF!</v>
      </c>
      <c r="BH61" s="417"/>
      <c r="BI61" s="445" t="e">
        <f t="shared" si="2560"/>
        <v>#REF!</v>
      </c>
      <c r="BJ61" s="433"/>
      <c r="BL61" s="452" t="e">
        <f>(BI60+BL46)*BL45</f>
        <v>#REF!</v>
      </c>
      <c r="BN61" s="417"/>
      <c r="BO61" s="445" t="e">
        <f t="shared" si="2561"/>
        <v>#REF!</v>
      </c>
      <c r="BP61" s="433"/>
      <c r="BR61" s="452" t="e">
        <f>(BO60+BR46)*BR45</f>
        <v>#REF!</v>
      </c>
      <c r="BT61" s="417"/>
      <c r="BU61" s="445" t="e">
        <f t="shared" si="2562"/>
        <v>#REF!</v>
      </c>
      <c r="BV61" s="433"/>
      <c r="BX61" s="452" t="e">
        <f>(BU60+BX46)*BX45</f>
        <v>#REF!</v>
      </c>
      <c r="BZ61" s="417"/>
      <c r="CA61" s="445" t="e">
        <f t="shared" si="2563"/>
        <v>#REF!</v>
      </c>
      <c r="CB61" s="433"/>
      <c r="CD61" s="452" t="e">
        <f>(CA60+CD46)*CD45</f>
        <v>#REF!</v>
      </c>
      <c r="CF61" s="417"/>
      <c r="CG61" s="445" t="e">
        <f t="shared" si="2564"/>
        <v>#REF!</v>
      </c>
      <c r="CH61" s="433"/>
      <c r="CJ61" s="452" t="e">
        <f>(CG60+CJ46)*CJ45</f>
        <v>#REF!</v>
      </c>
      <c r="CL61" s="417"/>
    </row>
    <row r="62" ht="16.199999999999999" hidden="1">
      <c r="A62" s="410"/>
      <c r="B62" s="417"/>
      <c r="C62" s="417"/>
      <c r="D62" s="453" t="e">
        <f>D78+(2*D63)+D61+D38</f>
        <v>#REF!</v>
      </c>
      <c r="F62" s="417"/>
      <c r="G62" s="417"/>
      <c r="H62" s="417"/>
      <c r="I62" s="417"/>
      <c r="J62" s="453" t="e">
        <f>J78+(2*J63)+J61+J38</f>
        <v>#REF!</v>
      </c>
      <c r="L62" s="417"/>
      <c r="M62" s="417"/>
      <c r="N62" s="433"/>
      <c r="O62" s="417"/>
      <c r="P62" s="453" t="e">
        <f>P78+(2*P63)+P61+P38</f>
        <v>#REF!</v>
      </c>
      <c r="R62" s="417"/>
      <c r="S62" s="417"/>
      <c r="T62" s="417"/>
      <c r="U62" s="417"/>
      <c r="V62" s="453" t="e">
        <f>V78+(2*V63)+V61+V38</f>
        <v>#REF!</v>
      </c>
      <c r="X62" s="417"/>
      <c r="Y62" s="417"/>
      <c r="Z62" s="433"/>
      <c r="AA62" s="417"/>
      <c r="AB62" s="453" t="e">
        <f>AB78+(2*AB63)+AB61+AB38</f>
        <v>#REF!</v>
      </c>
      <c r="AD62" s="417"/>
      <c r="AE62" s="417"/>
      <c r="AF62" s="417"/>
      <c r="AG62" s="417"/>
      <c r="AH62" s="453" t="e">
        <f>AH78+(2*AH63)+AH61+AH38</f>
        <v>#REF!</v>
      </c>
      <c r="AJ62" s="417"/>
      <c r="AK62" s="417"/>
      <c r="AL62" s="433"/>
      <c r="AM62" s="417"/>
      <c r="AN62" s="453" t="e">
        <f>AN78+(2*AN63)+AN61+AN38</f>
        <v>#REF!</v>
      </c>
      <c r="AP62" s="417"/>
      <c r="AQ62" s="417"/>
      <c r="AR62" s="433"/>
      <c r="AS62" s="417"/>
      <c r="AT62" s="453" t="e">
        <f>AT78+(2*AT63)+AT61+AT38</f>
        <v>#REF!</v>
      </c>
      <c r="AV62" s="417"/>
      <c r="AW62" s="417"/>
      <c r="AX62" s="433"/>
      <c r="AY62" s="417"/>
      <c r="AZ62" s="453" t="e">
        <f>AZ78+(2*AZ63)+AZ61+AZ38</f>
        <v>#REF!</v>
      </c>
      <c r="BB62" s="417"/>
      <c r="BC62" s="417"/>
      <c r="BD62" s="417"/>
      <c r="BE62" s="417"/>
      <c r="BF62" s="453" t="e">
        <f>BF78+(2*BF63)+BF61+BF38</f>
        <v>#REF!</v>
      </c>
      <c r="BH62" s="417"/>
      <c r="BI62" s="417"/>
      <c r="BJ62" s="433"/>
      <c r="BK62" s="417"/>
      <c r="BL62" s="453" t="e">
        <f>BL78+(2*BL63)+BL61+BL38</f>
        <v>#REF!</v>
      </c>
      <c r="BN62" s="417"/>
      <c r="BO62" s="417"/>
      <c r="BP62" s="433"/>
      <c r="BQ62" s="417"/>
      <c r="BR62" s="453" t="e">
        <f>BR78+(2*BR63)+BR61+BR38</f>
        <v>#REF!</v>
      </c>
      <c r="BT62" s="417"/>
      <c r="BU62" s="417"/>
      <c r="BV62" s="433"/>
      <c r="BW62" s="417"/>
      <c r="BX62" s="453" t="e">
        <f>BX78+(2*BX63)+BX61+BX38</f>
        <v>#REF!</v>
      </c>
      <c r="BZ62" s="417"/>
      <c r="CA62" s="417"/>
      <c r="CB62" s="433"/>
      <c r="CC62" s="417"/>
      <c r="CD62" s="453" t="e">
        <f>CD78+(2*CD63)+CD61+CD38</f>
        <v>#REF!</v>
      </c>
      <c r="CF62" s="417"/>
      <c r="CG62" s="417"/>
      <c r="CH62" s="433"/>
      <c r="CI62" s="417"/>
      <c r="CJ62" s="453" t="e">
        <f>CJ78+(2*CJ63)+CJ61+CJ38</f>
        <v>#REF!</v>
      </c>
      <c r="CL62" s="417"/>
    </row>
    <row r="63" ht="16.199999999999999" hidden="1">
      <c r="A63" s="410" t="e">
        <f t="shared" ref="A63:A112" si="2565">SUM(D63:CY63)</f>
        <v>#REF!</v>
      </c>
      <c r="B63" s="417"/>
      <c r="C63" s="417"/>
      <c r="D63" s="454" t="e">
        <f>(D80+D137+D37+D61+D135+I96)*D79</f>
        <v>#REF!</v>
      </c>
      <c r="F63" s="417"/>
      <c r="G63" s="417"/>
      <c r="H63" s="417"/>
      <c r="I63" s="417"/>
      <c r="J63" s="454" t="e">
        <f>(J80+J137+E95+J37+J61+J135+O96)*J79</f>
        <v>#REF!</v>
      </c>
      <c r="L63" s="417"/>
      <c r="M63" s="417"/>
      <c r="N63" s="433"/>
      <c r="O63" s="417"/>
      <c r="P63" s="454" t="e">
        <f>(P80+P137+K95+P37+P61+P135+U96)*P79</f>
        <v>#REF!</v>
      </c>
      <c r="R63" s="417"/>
      <c r="S63" s="417"/>
      <c r="T63" s="417"/>
      <c r="U63" s="417"/>
      <c r="V63" s="454" t="e">
        <f>(V80+V137+Q95+V37+V61+V135+AA96)*V79</f>
        <v>#REF!</v>
      </c>
      <c r="X63" s="417"/>
      <c r="Y63" s="417"/>
      <c r="Z63" s="433"/>
      <c r="AA63" s="417"/>
      <c r="AB63" s="454" t="e">
        <f>(AB80+AB137+W95+AB37+AB61+AB135+AG96)*AB79</f>
        <v>#REF!</v>
      </c>
      <c r="AD63" s="417"/>
      <c r="AE63" s="417"/>
      <c r="AF63" s="417"/>
      <c r="AG63" s="417"/>
      <c r="AH63" s="454" t="e">
        <f>(AH80+AH137+AC95+AH37+AH61+AH135+AM96)*AH79</f>
        <v>#REF!</v>
      </c>
      <c r="AJ63" s="417"/>
      <c r="AK63" s="417"/>
      <c r="AL63" s="433"/>
      <c r="AM63" s="417"/>
      <c r="AN63" s="454" t="e">
        <f>(AN80+AN137+AI95+AN37+AN61+AN135+AS96)*AN79</f>
        <v>#REF!</v>
      </c>
      <c r="AP63" s="417"/>
      <c r="AQ63" s="417"/>
      <c r="AR63" s="433"/>
      <c r="AS63" s="417"/>
      <c r="AT63" s="454" t="e">
        <f>(AT80+AT137+AO95+AT37+AT61+AT135+AY96)*AT79</f>
        <v>#REF!</v>
      </c>
      <c r="AV63" s="417"/>
      <c r="AW63" s="417"/>
      <c r="AX63" s="433"/>
      <c r="AY63" s="417"/>
      <c r="AZ63" s="454" t="e">
        <f>(AZ80+AZ137+AU95+AZ37+AZ61+AZ135+BE96)*AZ79</f>
        <v>#REF!</v>
      </c>
      <c r="BB63" s="417"/>
      <c r="BC63" s="417"/>
      <c r="BD63" s="417"/>
      <c r="BE63" s="417"/>
      <c r="BF63" s="454" t="e">
        <f>(BF80+BF137+BA95+BF37+BF61+BF135+BK96)*BF79</f>
        <v>#REF!</v>
      </c>
      <c r="BH63" s="417"/>
      <c r="BI63" s="417"/>
      <c r="BJ63" s="433"/>
      <c r="BK63" s="417"/>
      <c r="BL63" s="454" t="e">
        <f>(BL80+BL137+BG95+BL37+BL61+BL135+BQ96)*BL79</f>
        <v>#REF!</v>
      </c>
      <c r="BN63" s="417"/>
      <c r="BO63" s="417"/>
      <c r="BP63" s="433"/>
      <c r="BQ63" s="417"/>
      <c r="BR63" s="454" t="e">
        <f>(BR80+BR137+BM95+BR37+BR61+BR135+BW96)*BR79</f>
        <v>#REF!</v>
      </c>
      <c r="BT63" s="417"/>
      <c r="BU63" s="417"/>
      <c r="BV63" s="433"/>
      <c r="BW63" s="417"/>
      <c r="BX63" s="454" t="e">
        <f>(BX80+BX137+BS95+BX37+BX61+BX135+CC96)*BX79</f>
        <v>#REF!</v>
      </c>
      <c r="BZ63" s="417"/>
      <c r="CA63" s="417"/>
      <c r="CB63" s="433"/>
      <c r="CC63" s="417"/>
      <c r="CD63" s="454" t="e">
        <f>(CD80+CD137+BY95+CD37+CD61+CD135+CI96)*CD79</f>
        <v>#REF!</v>
      </c>
      <c r="CF63" s="417"/>
      <c r="CG63" s="417"/>
      <c r="CH63" s="433"/>
      <c r="CI63" s="417"/>
      <c r="CJ63" s="454" t="e">
        <f>(CJ80+CJ137+CE95+CJ37+CJ61+CJ135)*CJ79</f>
        <v>#REF!</v>
      </c>
      <c r="CL63" s="417"/>
    </row>
    <row r="64" ht="16.199999999999999" hidden="1">
      <c r="A64" s="410" t="e">
        <f t="shared" si="2565"/>
        <v>#REF!</v>
      </c>
      <c r="B64" s="417"/>
      <c r="C64" s="417"/>
      <c r="D64" s="454" t="e">
        <f>(D80+D138+D36+D60+D134+I95)*D79</f>
        <v>#REF!</v>
      </c>
      <c r="F64" s="417"/>
      <c r="G64" s="417"/>
      <c r="H64" s="417"/>
      <c r="I64" s="417"/>
      <c r="J64" s="454" t="e">
        <f>(J80+J138+E94+J36+J60+J134+O95)*J79</f>
        <v>#REF!</v>
      </c>
      <c r="L64" s="417"/>
      <c r="M64" s="417"/>
      <c r="N64" s="433"/>
      <c r="O64" s="417"/>
      <c r="P64" s="454" t="e">
        <f>(P80+P138+K94+P36+P60+P134+U95)*P79</f>
        <v>#REF!</v>
      </c>
      <c r="R64" s="417"/>
      <c r="S64" s="417"/>
      <c r="T64" s="417"/>
      <c r="U64" s="417"/>
      <c r="V64" s="454" t="e">
        <f>(V80+V138+Q94+V36+V60+V134+AA95)*V79</f>
        <v>#REF!</v>
      </c>
      <c r="X64" s="417"/>
      <c r="Y64" s="417"/>
      <c r="Z64" s="433"/>
      <c r="AA64" s="417"/>
      <c r="AB64" s="454" t="e">
        <f>(AB80+AB138+W94+AB36+AB60+AB134+AG95)*AB79</f>
        <v>#REF!</v>
      </c>
      <c r="AD64" s="417"/>
      <c r="AE64" s="417"/>
      <c r="AF64" s="417"/>
      <c r="AG64" s="417"/>
      <c r="AH64" s="454" t="e">
        <f>(AH80+AH138+AC94+AH36+AH60+AH134+AM95)*AH79</f>
        <v>#REF!</v>
      </c>
      <c r="AJ64" s="417"/>
      <c r="AK64" s="417"/>
      <c r="AL64" s="433"/>
      <c r="AM64" s="417"/>
      <c r="AN64" s="454" t="e">
        <f>(AN80+AN138+AI94+AN36+AN60+AN134+AS95)*AN79</f>
        <v>#REF!</v>
      </c>
      <c r="AP64" s="417"/>
      <c r="AQ64" s="417"/>
      <c r="AR64" s="433"/>
      <c r="AS64" s="417"/>
      <c r="AT64" s="454" t="e">
        <f>(AT80+AT138+AO94+AT36+AT60+AT134+AY95)*AT79</f>
        <v>#REF!</v>
      </c>
      <c r="AV64" s="417"/>
      <c r="AW64" s="417"/>
      <c r="AX64" s="433"/>
      <c r="AY64" s="417"/>
      <c r="AZ64" s="454" t="e">
        <f>(AZ80+AZ138+AU94+AZ36+AZ60+AZ134+BE95)*AZ79</f>
        <v>#REF!</v>
      </c>
      <c r="BB64" s="417"/>
      <c r="BC64" s="417"/>
      <c r="BD64" s="417"/>
      <c r="BE64" s="417"/>
      <c r="BF64" s="454" t="e">
        <f>(BF80+BF138+BA94+BF36+BF60+BF134+BK95)*BF79</f>
        <v>#REF!</v>
      </c>
      <c r="BH64" s="417"/>
      <c r="BI64" s="417"/>
      <c r="BJ64" s="433"/>
      <c r="BK64" s="417"/>
      <c r="BL64" s="454" t="e">
        <f>(BL80+BL138+BG94+BL36+BL60+BL134+BQ95)*BL79</f>
        <v>#REF!</v>
      </c>
      <c r="BN64" s="417"/>
      <c r="BO64" s="417"/>
      <c r="BP64" s="433"/>
      <c r="BQ64" s="417"/>
      <c r="BR64" s="454" t="e">
        <f>(BR80+BR138+BM94+BR36+BR60+BR134+BW95)*BR79</f>
        <v>#REF!</v>
      </c>
      <c r="BT64" s="417"/>
      <c r="BU64" s="417"/>
      <c r="BV64" s="433"/>
      <c r="BW64" s="417"/>
      <c r="BX64" s="454" t="e">
        <f>(BX80+BX138+BS94+BX36+BX60+BX134+CC95)*BX79</f>
        <v>#REF!</v>
      </c>
      <c r="BZ64" s="417"/>
      <c r="CA64" s="417"/>
      <c r="CB64" s="433"/>
      <c r="CC64" s="417"/>
      <c r="CD64" s="454" t="e">
        <f>(CD80+CD138+BY94+CD36+CD60+CD134+CI95)*CD79</f>
        <v>#REF!</v>
      </c>
      <c r="CF64" s="417"/>
      <c r="CG64" s="417"/>
      <c r="CH64" s="433"/>
      <c r="CI64" s="417"/>
      <c r="CJ64" s="454" t="e">
        <f>(CJ80+CJ138+CE94+CJ36+CJ60+CJ134)*CJ79</f>
        <v>#REF!</v>
      </c>
      <c r="CL64" s="417"/>
    </row>
    <row r="65" ht="16.199999999999999" hidden="1">
      <c r="A65" s="410" t="e">
        <f t="shared" si="2565"/>
        <v>#REF!</v>
      </c>
      <c r="B65" s="417"/>
      <c r="C65" s="417"/>
      <c r="D65" s="454" t="e">
        <f>(D80+D139+D35+D59+D133+I94)*D79</f>
        <v>#REF!</v>
      </c>
      <c r="F65" s="417"/>
      <c r="G65" s="417"/>
      <c r="H65" s="417"/>
      <c r="I65" s="417"/>
      <c r="J65" s="454" t="e">
        <f>(J80+J139+E93+J35+J59+J133+O94)*J79</f>
        <v>#REF!</v>
      </c>
      <c r="L65" s="417"/>
      <c r="M65" s="417"/>
      <c r="N65" s="433"/>
      <c r="O65" s="417"/>
      <c r="P65" s="454" t="e">
        <f>(P80+P139+K93+P35+P59+P133+U94)*P79</f>
        <v>#REF!</v>
      </c>
      <c r="R65" s="417"/>
      <c r="S65" s="417"/>
      <c r="T65" s="417"/>
      <c r="U65" s="417"/>
      <c r="V65" s="454" t="e">
        <f>(V80+V139+Q93+V35+V59+V133+AA94)*V79</f>
        <v>#REF!</v>
      </c>
      <c r="X65" s="417"/>
      <c r="Y65" s="417"/>
      <c r="Z65" s="433"/>
      <c r="AA65" s="417"/>
      <c r="AB65" s="454" t="e">
        <f>(AB80+AB139+W93+AB35+AB59+AB133+AG94)*AB79</f>
        <v>#REF!</v>
      </c>
      <c r="AD65" s="417"/>
      <c r="AE65" s="417"/>
      <c r="AF65" s="417"/>
      <c r="AG65" s="417"/>
      <c r="AH65" s="454" t="e">
        <f>(AH80+AH139+AC93+AH35+AH59+AH133+AM94)*AH79</f>
        <v>#REF!</v>
      </c>
      <c r="AJ65" s="417"/>
      <c r="AK65" s="417"/>
      <c r="AL65" s="433"/>
      <c r="AM65" s="417"/>
      <c r="AN65" s="454" t="e">
        <f>(AN80+AN139+AI93+AN35+AN59+AN133+AS94)*AN79</f>
        <v>#REF!</v>
      </c>
      <c r="AP65" s="417"/>
      <c r="AQ65" s="417"/>
      <c r="AR65" s="433"/>
      <c r="AS65" s="417"/>
      <c r="AT65" s="454" t="e">
        <f>(AT80+AT139+AO93+AT35+AT59+AT133+AY94)*AT79</f>
        <v>#REF!</v>
      </c>
      <c r="AV65" s="417"/>
      <c r="AW65" s="417"/>
      <c r="AX65" s="433"/>
      <c r="AY65" s="417"/>
      <c r="AZ65" s="454" t="e">
        <f>(AZ80+AZ139+AU93+AZ35+AZ59+AZ133+BE94)*AZ79</f>
        <v>#REF!</v>
      </c>
      <c r="BB65" s="417"/>
      <c r="BC65" s="417"/>
      <c r="BD65" s="417"/>
      <c r="BE65" s="417"/>
      <c r="BF65" s="454" t="e">
        <f>(BF80+BF139+BA93+BF35+BF59+BF133+BK94)*BF79</f>
        <v>#REF!</v>
      </c>
      <c r="BH65" s="417"/>
      <c r="BI65" s="417"/>
      <c r="BJ65" s="433"/>
      <c r="BK65" s="417"/>
      <c r="BL65" s="454" t="e">
        <f>(BL80+BL139+BG93+BL35+BL59+BL133+BQ94)*BL79</f>
        <v>#REF!</v>
      </c>
      <c r="BN65" s="417"/>
      <c r="BO65" s="417"/>
      <c r="BP65" s="433"/>
      <c r="BQ65" s="417"/>
      <c r="BR65" s="454" t="e">
        <f>(BR80+BR139+BM93+BR35+BR59+BR133+BW94)*BR79</f>
        <v>#REF!</v>
      </c>
      <c r="BT65" s="417"/>
      <c r="BU65" s="417"/>
      <c r="BV65" s="433"/>
      <c r="BW65" s="417"/>
      <c r="BX65" s="454" t="e">
        <f>(BX80+BX139+BS93+BX35+BX59+BX133+CC94)*BX79</f>
        <v>#REF!</v>
      </c>
      <c r="BZ65" s="417"/>
      <c r="CA65" s="417"/>
      <c r="CB65" s="433"/>
      <c r="CC65" s="417"/>
      <c r="CD65" s="454" t="e">
        <f>(CD80+CD139+BY93+CD35+CD59+CD133+CI94)*CD79</f>
        <v>#REF!</v>
      </c>
      <c r="CF65" s="417"/>
      <c r="CG65" s="417"/>
      <c r="CH65" s="433"/>
      <c r="CI65" s="417"/>
      <c r="CJ65" s="454" t="e">
        <f>(CJ80+CJ139+CE93+CJ35+CJ59+CJ133)*CJ79</f>
        <v>#REF!</v>
      </c>
      <c r="CL65" s="417"/>
    </row>
    <row r="66" ht="16.199999999999999" hidden="1">
      <c r="A66" s="410" t="e">
        <f t="shared" si="2565"/>
        <v>#REF!</v>
      </c>
      <c r="B66" s="417"/>
      <c r="C66" s="417"/>
      <c r="D66" s="454" t="e">
        <f>(D80+D140+D34+D58+D132+I93)*D79</f>
        <v>#REF!</v>
      </c>
      <c r="F66" s="417"/>
      <c r="G66" s="417"/>
      <c r="H66" s="417"/>
      <c r="I66" s="417"/>
      <c r="J66" s="454" t="e">
        <f>(J80+J140+E92+J34+J58+J132+O93)*J79</f>
        <v>#REF!</v>
      </c>
      <c r="L66" s="417"/>
      <c r="M66" s="417"/>
      <c r="N66" s="433"/>
      <c r="O66" s="417"/>
      <c r="P66" s="454" t="e">
        <f>(P80+P140+K92+P34+P58+P132+U93)*P79</f>
        <v>#REF!</v>
      </c>
      <c r="R66" s="417"/>
      <c r="S66" s="417"/>
      <c r="T66" s="417"/>
      <c r="U66" s="417"/>
      <c r="V66" s="454" t="e">
        <f>(V80+V140+Q92+V34+V58+V132+AA93)*V79</f>
        <v>#REF!</v>
      </c>
      <c r="X66" s="417"/>
      <c r="Y66" s="417"/>
      <c r="Z66" s="433"/>
      <c r="AA66" s="417"/>
      <c r="AB66" s="454" t="e">
        <f>(AB80+AB140+W92+AB34+AB58+AB132+AG93)*AB79</f>
        <v>#REF!</v>
      </c>
      <c r="AD66" s="417"/>
      <c r="AE66" s="417"/>
      <c r="AF66" s="417"/>
      <c r="AG66" s="417"/>
      <c r="AH66" s="454" t="e">
        <f>(AH80+AH140+AC92+AH34+AH58+AH132+AM93)*AH79</f>
        <v>#REF!</v>
      </c>
      <c r="AJ66" s="417"/>
      <c r="AK66" s="417"/>
      <c r="AL66" s="433"/>
      <c r="AM66" s="417"/>
      <c r="AN66" s="454" t="e">
        <f>(AN80+AN140+AI92+AN34+AN58+AN132+AS93)*AN79</f>
        <v>#REF!</v>
      </c>
      <c r="AP66" s="417"/>
      <c r="AQ66" s="417"/>
      <c r="AR66" s="433"/>
      <c r="AS66" s="417"/>
      <c r="AT66" s="454" t="e">
        <f>(AT80+AT140+AO92+AT34+AT58+AT132+AY93)*AT79</f>
        <v>#REF!</v>
      </c>
      <c r="AV66" s="417"/>
      <c r="AW66" s="417"/>
      <c r="AX66" s="433"/>
      <c r="AY66" s="417"/>
      <c r="AZ66" s="454" t="e">
        <f>(AZ80+AZ140+AU92+AZ34+AZ58+AZ132+BE93)*AZ79</f>
        <v>#REF!</v>
      </c>
      <c r="BB66" s="417"/>
      <c r="BC66" s="417"/>
      <c r="BD66" s="417"/>
      <c r="BE66" s="417"/>
      <c r="BF66" s="454" t="e">
        <f>(BF80+BF140+BA92+BF34+BF58+BF132+BK93)*BF79</f>
        <v>#REF!</v>
      </c>
      <c r="BH66" s="417"/>
      <c r="BI66" s="417"/>
      <c r="BJ66" s="433"/>
      <c r="BK66" s="417"/>
      <c r="BL66" s="454" t="e">
        <f>(BL80+BL140+BG92+BL34+BL58+BL132+BQ93)*BL79</f>
        <v>#REF!</v>
      </c>
      <c r="BN66" s="417"/>
      <c r="BO66" s="417"/>
      <c r="BP66" s="433"/>
      <c r="BQ66" s="417"/>
      <c r="BR66" s="454" t="e">
        <f>(BR80+BR140+BM92+BR34+BR58+BR132+BW93)*BR79</f>
        <v>#REF!</v>
      </c>
      <c r="BT66" s="417"/>
      <c r="BU66" s="417"/>
      <c r="BV66" s="433"/>
      <c r="BW66" s="417"/>
      <c r="BX66" s="454" t="e">
        <f>(BX80+BX140+BS92+BX34+BX58+BX132+CC93)*BX79</f>
        <v>#REF!</v>
      </c>
      <c r="BZ66" s="417"/>
      <c r="CA66" s="417"/>
      <c r="CB66" s="433"/>
      <c r="CC66" s="417"/>
      <c r="CD66" s="454" t="e">
        <f>(CD80+CD140+BY92+CD34+CD58+CD132+CI93)*CD79</f>
        <v>#REF!</v>
      </c>
      <c r="CF66" s="417"/>
      <c r="CG66" s="417"/>
      <c r="CH66" s="433"/>
      <c r="CI66" s="417"/>
      <c r="CJ66" s="454" t="e">
        <f>(CJ80+CJ140+CE92+CJ34+CJ58+CJ132)*CJ79</f>
        <v>#REF!</v>
      </c>
      <c r="CL66" s="417"/>
    </row>
    <row r="67" ht="16.199999999999999" hidden="1">
      <c r="A67" s="410" t="e">
        <f t="shared" si="2565"/>
        <v>#REF!</v>
      </c>
      <c r="B67" s="417"/>
      <c r="C67" s="417"/>
      <c r="D67" s="454" t="e">
        <f>(D80+D141+D33+D57+D131+I92)*D79</f>
        <v>#REF!</v>
      </c>
      <c r="F67" s="417"/>
      <c r="G67" s="417"/>
      <c r="H67" s="417"/>
      <c r="I67" s="417"/>
      <c r="J67" s="454" t="e">
        <f>(J80+J141+E91+J33+J57+J131+O92)*J79</f>
        <v>#REF!</v>
      </c>
      <c r="L67" s="417"/>
      <c r="M67" s="417"/>
      <c r="N67" s="433"/>
      <c r="O67" s="417"/>
      <c r="P67" s="454" t="e">
        <f>(P80+P141+K91+P33+P57+P131+U92)*P79</f>
        <v>#REF!</v>
      </c>
      <c r="R67" s="417"/>
      <c r="S67" s="417"/>
      <c r="T67" s="417"/>
      <c r="U67" s="417"/>
      <c r="V67" s="454" t="e">
        <f>(V80+V141+Q91+V33+V57+V131+AA92)*V79</f>
        <v>#REF!</v>
      </c>
      <c r="X67" s="417"/>
      <c r="Y67" s="417"/>
      <c r="Z67" s="433"/>
      <c r="AA67" s="417"/>
      <c r="AB67" s="454" t="e">
        <f>(AB80+AB141+W91+AB33+AB57+AB131+AG92)*AB79</f>
        <v>#REF!</v>
      </c>
      <c r="AD67" s="417"/>
      <c r="AE67" s="417"/>
      <c r="AF67" s="417"/>
      <c r="AG67" s="417"/>
      <c r="AH67" s="454" t="e">
        <f>(AH80+AH141+AC91+AH33+AH57+AH131+AM92)*AH79</f>
        <v>#REF!</v>
      </c>
      <c r="AJ67" s="417"/>
      <c r="AK67" s="417"/>
      <c r="AL67" s="433"/>
      <c r="AM67" s="417"/>
      <c r="AN67" s="454" t="e">
        <f>(AN80+AN141+AI91+AN33+AN57+AN131+AS92)*AN79</f>
        <v>#REF!</v>
      </c>
      <c r="AP67" s="417"/>
      <c r="AQ67" s="417"/>
      <c r="AR67" s="433"/>
      <c r="AS67" s="417"/>
      <c r="AT67" s="454" t="e">
        <f>(AT80+AT141+AO91+AT33+AT57+AT131+AY92)*AT79</f>
        <v>#REF!</v>
      </c>
      <c r="AV67" s="417"/>
      <c r="AW67" s="417"/>
      <c r="AX67" s="433"/>
      <c r="AY67" s="417"/>
      <c r="AZ67" s="454" t="e">
        <f>(AZ80+AZ141+AU91+AZ33+AZ57+AZ131+BE92)*AZ79</f>
        <v>#REF!</v>
      </c>
      <c r="BB67" s="417"/>
      <c r="BC67" s="417"/>
      <c r="BD67" s="417"/>
      <c r="BE67" s="417"/>
      <c r="BF67" s="454" t="e">
        <f>(BF80+BF141+BA91+BF33+BF57+BF131+BK92)*BF79</f>
        <v>#REF!</v>
      </c>
      <c r="BH67" s="417"/>
      <c r="BI67" s="417"/>
      <c r="BJ67" s="433"/>
      <c r="BK67" s="417"/>
      <c r="BL67" s="454" t="e">
        <f>(BL80+BL141+BG91+BL33+BL57+BL131+BQ92)*BL79</f>
        <v>#REF!</v>
      </c>
      <c r="BN67" s="417"/>
      <c r="BO67" s="417"/>
      <c r="BP67" s="433"/>
      <c r="BQ67" s="417"/>
      <c r="BR67" s="454" t="e">
        <f>(BR80+BR141+BM91+BR33+BR57+BR131+BW92)*BR79</f>
        <v>#REF!</v>
      </c>
      <c r="BT67" s="417"/>
      <c r="BU67" s="417"/>
      <c r="BV67" s="433"/>
      <c r="BW67" s="417"/>
      <c r="BX67" s="454" t="e">
        <f>(BX80+BX141+BS91+BX33+BX57+BX131+CC92)*BX79</f>
        <v>#REF!</v>
      </c>
      <c r="BZ67" s="417"/>
      <c r="CA67" s="417"/>
      <c r="CB67" s="433"/>
      <c r="CC67" s="417"/>
      <c r="CD67" s="454" t="e">
        <f>(CD80+CD141+BY91+CD33+CD57+CD131+CI92)*CD79</f>
        <v>#REF!</v>
      </c>
      <c r="CF67" s="417"/>
      <c r="CG67" s="417"/>
      <c r="CH67" s="433"/>
      <c r="CI67" s="417"/>
      <c r="CJ67" s="454" t="e">
        <f>(CJ80+CJ141+CE91+CJ33+CJ57+CJ131)*CJ79</f>
        <v>#REF!</v>
      </c>
      <c r="CL67" s="417"/>
    </row>
    <row r="68" ht="16.199999999999999" hidden="1">
      <c r="A68" s="410" t="e">
        <f t="shared" si="2565"/>
        <v>#REF!</v>
      </c>
      <c r="B68" s="417"/>
      <c r="C68" s="417"/>
      <c r="D68" s="454" t="e">
        <f>(D80+D142+D32+D56+D130+I91)*D79</f>
        <v>#REF!</v>
      </c>
      <c r="F68" s="417"/>
      <c r="G68" s="417"/>
      <c r="H68" s="417"/>
      <c r="I68" s="417"/>
      <c r="J68" s="454" t="e">
        <f>(J80+J142+E90+J32+J56+J130+O91)*J79</f>
        <v>#REF!</v>
      </c>
      <c r="L68" s="417"/>
      <c r="M68" s="417"/>
      <c r="N68" s="433"/>
      <c r="O68" s="417"/>
      <c r="P68" s="454" t="e">
        <f>(P80+P142+K90+P32+P56+P130+U91)*P79</f>
        <v>#REF!</v>
      </c>
      <c r="R68" s="417"/>
      <c r="S68" s="417"/>
      <c r="T68" s="417"/>
      <c r="U68" s="417"/>
      <c r="V68" s="454" t="e">
        <f>(V80+V142+Q90+V32+V56+V130+AA91)*V79</f>
        <v>#REF!</v>
      </c>
      <c r="X68" s="417"/>
      <c r="Y68" s="417"/>
      <c r="Z68" s="433"/>
      <c r="AA68" s="417"/>
      <c r="AB68" s="454" t="e">
        <f>(AB80+AB142+W90+AB32+AB56+AB130+AG91)*AB79</f>
        <v>#REF!</v>
      </c>
      <c r="AD68" s="417"/>
      <c r="AE68" s="417"/>
      <c r="AF68" s="417"/>
      <c r="AG68" s="417"/>
      <c r="AH68" s="454" t="e">
        <f>(AH80+AH142+AC90+AH32+AH56+AH130+AM91)*AH79</f>
        <v>#REF!</v>
      </c>
      <c r="AJ68" s="417"/>
      <c r="AK68" s="417"/>
      <c r="AL68" s="433"/>
      <c r="AM68" s="417"/>
      <c r="AN68" s="454" t="e">
        <f>(AN80+AN142+AI90+AN32+AN56+AN130+AS91)*AN79</f>
        <v>#REF!</v>
      </c>
      <c r="AP68" s="417"/>
      <c r="AQ68" s="417"/>
      <c r="AR68" s="433"/>
      <c r="AS68" s="417"/>
      <c r="AT68" s="454" t="e">
        <f>(AT80+AT142+AO90+AT32+AT56+AT130+AY91)*AT79</f>
        <v>#REF!</v>
      </c>
      <c r="AV68" s="417"/>
      <c r="AW68" s="417"/>
      <c r="AX68" s="433"/>
      <c r="AY68" s="417"/>
      <c r="AZ68" s="454" t="e">
        <f>(AZ80+AZ142+AU90+AZ32+AZ56+AZ130+BE91)*AZ79</f>
        <v>#REF!</v>
      </c>
      <c r="BB68" s="417"/>
      <c r="BC68" s="417"/>
      <c r="BD68" s="417"/>
      <c r="BE68" s="417"/>
      <c r="BF68" s="454" t="e">
        <f>(BF80+BF142+BA90+BF32+BF56+BF130+BK91)*BF79</f>
        <v>#REF!</v>
      </c>
      <c r="BH68" s="417"/>
      <c r="BI68" s="417"/>
      <c r="BJ68" s="433"/>
      <c r="BK68" s="417"/>
      <c r="BL68" s="454" t="e">
        <f>(BL80+BL142+BG90+BL32+BL56+BL130+BQ91)*BL79</f>
        <v>#REF!</v>
      </c>
      <c r="BN68" s="417"/>
      <c r="BO68" s="417"/>
      <c r="BP68" s="433"/>
      <c r="BQ68" s="417"/>
      <c r="BR68" s="454" t="e">
        <f>(BR80+BR142+BM90+BR32+BR56+BR130+BW91)*BR79</f>
        <v>#REF!</v>
      </c>
      <c r="BT68" s="417"/>
      <c r="BU68" s="417"/>
      <c r="BV68" s="433"/>
      <c r="BW68" s="417"/>
      <c r="BX68" s="454" t="e">
        <f>(BX80+BX142+BS90+BX32+BX56+BX130+CC91)*BX79</f>
        <v>#REF!</v>
      </c>
      <c r="BZ68" s="417"/>
      <c r="CA68" s="417"/>
      <c r="CB68" s="433"/>
      <c r="CC68" s="417"/>
      <c r="CD68" s="454" t="e">
        <f>(CD80+CD142+BY90+CD32+CD56+CD130+CI91)*CD79</f>
        <v>#REF!</v>
      </c>
      <c r="CF68" s="417"/>
      <c r="CG68" s="417"/>
      <c r="CH68" s="433"/>
      <c r="CI68" s="417"/>
      <c r="CJ68" s="454" t="e">
        <f>(CJ80+CJ142+CE90+CJ32+CJ56+CJ130)*CJ79</f>
        <v>#REF!</v>
      </c>
      <c r="CL68" s="417"/>
    </row>
    <row r="69" ht="16.199999999999999" hidden="1">
      <c r="A69" s="410" t="e">
        <f t="shared" si="2565"/>
        <v>#REF!</v>
      </c>
      <c r="B69" s="417"/>
      <c r="C69" s="417"/>
      <c r="D69" s="454" t="e">
        <f>(D80+D143+D31+D55+D129+I90)*D79</f>
        <v>#REF!</v>
      </c>
      <c r="F69" s="417"/>
      <c r="G69" s="417"/>
      <c r="H69" s="417"/>
      <c r="I69" s="417"/>
      <c r="J69" s="454" t="e">
        <f>(J80+J143+E89+J31+J55+J129+O90)*J79</f>
        <v>#REF!</v>
      </c>
      <c r="L69" s="417"/>
      <c r="M69" s="417"/>
      <c r="N69" s="433"/>
      <c r="O69" s="417"/>
      <c r="P69" s="454" t="e">
        <f>(P80+P143+K89+P31+P55+P129+U90)*P79</f>
        <v>#REF!</v>
      </c>
      <c r="R69" s="417"/>
      <c r="S69" s="417"/>
      <c r="T69" s="417"/>
      <c r="U69" s="417"/>
      <c r="V69" s="454" t="e">
        <f>(V80+V143+Q89+V31+V55+V129+AA90)*V79</f>
        <v>#REF!</v>
      </c>
      <c r="X69" s="417"/>
      <c r="Y69" s="417"/>
      <c r="Z69" s="433"/>
      <c r="AA69" s="417"/>
      <c r="AB69" s="454" t="e">
        <f>(AB80+AB143+W89+AB31+AB55+AB129+AG90)*AB79</f>
        <v>#REF!</v>
      </c>
      <c r="AD69" s="417"/>
      <c r="AE69" s="417"/>
      <c r="AF69" s="417"/>
      <c r="AG69" s="417"/>
      <c r="AH69" s="454" t="e">
        <f>(AH80+AH143+AC89+AH31+AH55+AH129+AM90)*AH79</f>
        <v>#REF!</v>
      </c>
      <c r="AJ69" s="417"/>
      <c r="AK69" s="417"/>
      <c r="AL69" s="433"/>
      <c r="AM69" s="417"/>
      <c r="AN69" s="454" t="e">
        <f>(AN80+AN143+AI89+AN31+AN55+AN129+AS90)*AN79</f>
        <v>#REF!</v>
      </c>
      <c r="AP69" s="417"/>
      <c r="AQ69" s="417"/>
      <c r="AR69" s="433"/>
      <c r="AS69" s="417"/>
      <c r="AT69" s="454" t="e">
        <f>(AT80+AT143+AO89+AT31+AT55+AT129+AY90)*AT79</f>
        <v>#REF!</v>
      </c>
      <c r="AV69" s="417"/>
      <c r="AW69" s="417"/>
      <c r="AX69" s="433"/>
      <c r="AY69" s="417"/>
      <c r="AZ69" s="454" t="e">
        <f>(AZ80+AZ143+AU89+AZ31+AZ55+AZ129+BE90)*AZ79</f>
        <v>#REF!</v>
      </c>
      <c r="BB69" s="417"/>
      <c r="BC69" s="417"/>
      <c r="BD69" s="417"/>
      <c r="BE69" s="417"/>
      <c r="BF69" s="454" t="e">
        <f>(BF80+BF143+BA89+BF31+BF55+BF129+BK90)*BF79</f>
        <v>#REF!</v>
      </c>
      <c r="BH69" s="417"/>
      <c r="BI69" s="417"/>
      <c r="BJ69" s="433"/>
      <c r="BK69" s="417"/>
      <c r="BL69" s="454" t="e">
        <f>(BL80+BL143+BG89+BL31+BL55+BL129+BQ90)*BL79</f>
        <v>#REF!</v>
      </c>
      <c r="BN69" s="417"/>
      <c r="BO69" s="417"/>
      <c r="BP69" s="433"/>
      <c r="BQ69" s="417"/>
      <c r="BR69" s="454" t="e">
        <f>(BR80+BR143+BM89+BR31+BR55+BR129+BW90)*BR79</f>
        <v>#REF!</v>
      </c>
      <c r="BT69" s="417"/>
      <c r="BU69" s="417"/>
      <c r="BV69" s="433"/>
      <c r="BW69" s="417"/>
      <c r="BX69" s="454" t="e">
        <f>(BX80+BX143+BS89+BX31+BX55+BX129+CC90)*BX79</f>
        <v>#REF!</v>
      </c>
      <c r="BZ69" s="417"/>
      <c r="CA69" s="417"/>
      <c r="CB69" s="433"/>
      <c r="CC69" s="417"/>
      <c r="CD69" s="454" t="e">
        <f>(CD80+CD143+BY89+CD31+CD55+CD129+CI90)*CD79</f>
        <v>#REF!</v>
      </c>
      <c r="CF69" s="417"/>
      <c r="CG69" s="417"/>
      <c r="CH69" s="433"/>
      <c r="CI69" s="417"/>
      <c r="CJ69" s="454" t="e">
        <f>(CJ80+CJ143+CE89+CJ31+CJ55+CJ129)*CJ79</f>
        <v>#REF!</v>
      </c>
      <c r="CL69" s="417"/>
    </row>
    <row r="70" ht="16.199999999999999" hidden="1">
      <c r="A70" s="410" t="e">
        <f t="shared" si="2565"/>
        <v>#REF!</v>
      </c>
      <c r="B70" s="417"/>
      <c r="C70" s="417"/>
      <c r="D70" s="454" t="e">
        <f>(D80+D144+D30+D54+D128+I89)*D79</f>
        <v>#REF!</v>
      </c>
      <c r="F70" s="417"/>
      <c r="G70" s="417"/>
      <c r="H70" s="417"/>
      <c r="I70" s="417"/>
      <c r="J70" s="454" t="e">
        <f>(J80+J144+E88+J30+J54+J128+O89)*J79</f>
        <v>#REF!</v>
      </c>
      <c r="L70" s="417"/>
      <c r="M70" s="417"/>
      <c r="N70" s="433"/>
      <c r="O70" s="417"/>
      <c r="P70" s="454" t="e">
        <f>(P80+P144+K88+P30+P54+P128+U89)*P79</f>
        <v>#REF!</v>
      </c>
      <c r="R70" s="417"/>
      <c r="S70" s="417"/>
      <c r="T70" s="417"/>
      <c r="U70" s="417"/>
      <c r="V70" s="454" t="e">
        <f>(V80+V144+Q88+V30+V54+V128+AA89)*V79</f>
        <v>#REF!</v>
      </c>
      <c r="X70" s="417"/>
      <c r="Y70" s="417"/>
      <c r="Z70" s="433"/>
      <c r="AA70" s="417"/>
      <c r="AB70" s="454" t="e">
        <f>(AB80+AB144+W88+AB30+AB54+AB128+AG89)*AB79</f>
        <v>#REF!</v>
      </c>
      <c r="AD70" s="417"/>
      <c r="AE70" s="417"/>
      <c r="AF70" s="417"/>
      <c r="AG70" s="417"/>
      <c r="AH70" s="454" t="e">
        <f>(AH80+AH144+AC88+AH30+AH54+AH128+AM89)*AH79</f>
        <v>#REF!</v>
      </c>
      <c r="AJ70" s="417"/>
      <c r="AK70" s="417"/>
      <c r="AL70" s="433"/>
      <c r="AM70" s="417"/>
      <c r="AN70" s="454" t="e">
        <f>(AN80+AN144+AI88+AN30+AN54+AN128+AS89)*AN79</f>
        <v>#REF!</v>
      </c>
      <c r="AP70" s="417"/>
      <c r="AQ70" s="417"/>
      <c r="AR70" s="433"/>
      <c r="AS70" s="417"/>
      <c r="AT70" s="454" t="e">
        <f>(AT80+AT144+AO88+AT30+AT54+AT128+AY89)*AT79</f>
        <v>#REF!</v>
      </c>
      <c r="AV70" s="417"/>
      <c r="AW70" s="417"/>
      <c r="AX70" s="433"/>
      <c r="AY70" s="417"/>
      <c r="AZ70" s="454" t="e">
        <f>(AZ80+AZ144+AU88+AZ30+AZ54+AZ128+BE89)*AZ79</f>
        <v>#REF!</v>
      </c>
      <c r="BB70" s="417"/>
      <c r="BC70" s="417"/>
      <c r="BD70" s="417"/>
      <c r="BE70" s="417"/>
      <c r="BF70" s="454" t="e">
        <f>(BF80+BF144+BA88+BF30+BF54+BF128+BK89)*BF79</f>
        <v>#REF!</v>
      </c>
      <c r="BH70" s="417"/>
      <c r="BI70" s="417"/>
      <c r="BJ70" s="433"/>
      <c r="BK70" s="417"/>
      <c r="BL70" s="454" t="e">
        <f>(BL80+BL144+BG88+BL30+BL54+BL128+BQ89)*BL79</f>
        <v>#REF!</v>
      </c>
      <c r="BN70" s="417"/>
      <c r="BO70" s="417"/>
      <c r="BP70" s="433"/>
      <c r="BQ70" s="417"/>
      <c r="BR70" s="454" t="e">
        <f>(BR80+BR144+BM88+BR30+BR54+BR128+BW89)*BR79</f>
        <v>#REF!</v>
      </c>
      <c r="BT70" s="417"/>
      <c r="BU70" s="417"/>
      <c r="BV70" s="433"/>
      <c r="BW70" s="417"/>
      <c r="BX70" s="454" t="e">
        <f>(BX80+BX144+BS88+BX30+BX54+BX128+CC89)*BX79</f>
        <v>#REF!</v>
      </c>
      <c r="BZ70" s="417"/>
      <c r="CA70" s="417"/>
      <c r="CB70" s="433"/>
      <c r="CC70" s="417"/>
      <c r="CD70" s="454" t="e">
        <f>(CD80+CD144+BY88+CD30+CD54+CD128+CI89)*CD79</f>
        <v>#REF!</v>
      </c>
      <c r="CF70" s="417"/>
      <c r="CG70" s="417"/>
      <c r="CH70" s="433"/>
      <c r="CI70" s="417"/>
      <c r="CJ70" s="454" t="e">
        <f>(CJ80+CJ144+CE88+CJ30+CJ54+CJ128)*CJ79</f>
        <v>#REF!</v>
      </c>
      <c r="CL70" s="417"/>
    </row>
    <row r="71" ht="16.199999999999999" hidden="1">
      <c r="A71" s="410" t="e">
        <f t="shared" si="2565"/>
        <v>#REF!</v>
      </c>
      <c r="B71" s="417"/>
      <c r="C71" s="417"/>
      <c r="D71" s="454" t="e">
        <f>(D80+D145+D29+D53+D127+I88)*D79</f>
        <v>#REF!</v>
      </c>
      <c r="F71" s="417"/>
      <c r="G71" s="417"/>
      <c r="H71" s="417"/>
      <c r="I71" s="417"/>
      <c r="J71" s="454" t="e">
        <f>(J80+J145+E87+J29+J53+J127+O88)*J79</f>
        <v>#REF!</v>
      </c>
      <c r="L71" s="417"/>
      <c r="M71" s="417"/>
      <c r="N71" s="433"/>
      <c r="O71" s="417"/>
      <c r="P71" s="454" t="e">
        <f>(P80+P145+K87+P29+P53+P127+U88)*P79</f>
        <v>#REF!</v>
      </c>
      <c r="R71" s="417"/>
      <c r="S71" s="417"/>
      <c r="T71" s="417"/>
      <c r="U71" s="417"/>
      <c r="V71" s="454" t="e">
        <f>(V80+V145+Q87+V29+V53+V127+AA88)*V79</f>
        <v>#REF!</v>
      </c>
      <c r="X71" s="417"/>
      <c r="Y71" s="417"/>
      <c r="Z71" s="433"/>
      <c r="AA71" s="417"/>
      <c r="AB71" s="454" t="e">
        <f>(AB80+AB145+W87+AB29+AB53+AB127+AG88)*AB79</f>
        <v>#REF!</v>
      </c>
      <c r="AD71" s="417"/>
      <c r="AE71" s="417"/>
      <c r="AF71" s="417"/>
      <c r="AG71" s="417"/>
      <c r="AH71" s="454" t="e">
        <f>(AH80+AH145+AC87+AH29+AH53+AH127+AM88)*AH79</f>
        <v>#REF!</v>
      </c>
      <c r="AJ71" s="417"/>
      <c r="AK71" s="417"/>
      <c r="AL71" s="433"/>
      <c r="AM71" s="417"/>
      <c r="AN71" s="454" t="e">
        <f>(AN80+AN145+AI87+AN29+AN53+AN127+AS88)*AN79</f>
        <v>#REF!</v>
      </c>
      <c r="AP71" s="417"/>
      <c r="AQ71" s="417"/>
      <c r="AR71" s="433"/>
      <c r="AS71" s="417"/>
      <c r="AT71" s="454" t="e">
        <f>(AT80+AT145+AO87+AT29+AT53+AT127+AY88)*AT79</f>
        <v>#REF!</v>
      </c>
      <c r="AV71" s="417"/>
      <c r="AW71" s="417"/>
      <c r="AX71" s="433"/>
      <c r="AY71" s="417"/>
      <c r="AZ71" s="454" t="e">
        <f>(AZ80+AZ145+AU87+AZ29+AZ53+AZ127+BE88)*AZ79</f>
        <v>#REF!</v>
      </c>
      <c r="BB71" s="417"/>
      <c r="BC71" s="417"/>
      <c r="BD71" s="417"/>
      <c r="BE71" s="417"/>
      <c r="BF71" s="454" t="e">
        <f>(BF80+BF145+BA87+BF29+BF53+BF127+BK88)*BF79</f>
        <v>#REF!</v>
      </c>
      <c r="BH71" s="417"/>
      <c r="BI71" s="417"/>
      <c r="BJ71" s="433"/>
      <c r="BK71" s="417"/>
      <c r="BL71" s="454" t="e">
        <f>(BL80+BL145+BG87+BL29+BL53+BL127+BQ88)*BL79</f>
        <v>#REF!</v>
      </c>
      <c r="BN71" s="417"/>
      <c r="BO71" s="417"/>
      <c r="BP71" s="433"/>
      <c r="BQ71" s="417"/>
      <c r="BR71" s="454" t="e">
        <f>(BR80+BR145+BM87+BR29+BR53+BR127+BW88)*BR79</f>
        <v>#REF!</v>
      </c>
      <c r="BT71" s="417"/>
      <c r="BU71" s="417"/>
      <c r="BV71" s="433"/>
      <c r="BW71" s="417"/>
      <c r="BX71" s="454" t="e">
        <f>(BX80+BX145+BS87+BX29+BX53+BX127+CC88)*BX79</f>
        <v>#REF!</v>
      </c>
      <c r="BZ71" s="417"/>
      <c r="CA71" s="417"/>
      <c r="CB71" s="433"/>
      <c r="CC71" s="417"/>
      <c r="CD71" s="454" t="e">
        <f>(CD80+CD145+BY87+CD29+CD53+CD127+CI88)*CD79</f>
        <v>#REF!</v>
      </c>
      <c r="CF71" s="417"/>
      <c r="CG71" s="417"/>
      <c r="CH71" s="433"/>
      <c r="CI71" s="417"/>
      <c r="CJ71" s="454" t="e">
        <f>(CJ80+CJ145+CE87+CJ29+CJ53+CJ127)*CJ79</f>
        <v>#REF!</v>
      </c>
      <c r="CL71" s="417"/>
    </row>
    <row r="72" ht="16.199999999999999" hidden="1">
      <c r="A72" s="410" t="e">
        <f t="shared" si="2565"/>
        <v>#REF!</v>
      </c>
      <c r="B72" s="417"/>
      <c r="C72" s="417"/>
      <c r="D72" s="454" t="e">
        <f>(D80+D146+D28+D52+D126+I87)*D79</f>
        <v>#REF!</v>
      </c>
      <c r="F72" s="417"/>
      <c r="G72" s="417"/>
      <c r="H72" s="417"/>
      <c r="I72" s="417"/>
      <c r="J72" s="454" t="e">
        <f>(J80+J146+E86+J28+J52+J126+O87)*J79</f>
        <v>#REF!</v>
      </c>
      <c r="L72" s="417"/>
      <c r="M72" s="417"/>
      <c r="N72" s="433"/>
      <c r="O72" s="417"/>
      <c r="P72" s="454" t="e">
        <f>(P80+P146+K86+P28+P52+P126+U87)*P79</f>
        <v>#REF!</v>
      </c>
      <c r="R72" s="417"/>
      <c r="S72" s="417"/>
      <c r="T72" s="417"/>
      <c r="U72" s="417"/>
      <c r="V72" s="454" t="e">
        <f>(V80+V146+Q86+V28+V52+V126+AA87)*V79</f>
        <v>#REF!</v>
      </c>
      <c r="X72" s="417"/>
      <c r="Y72" s="417"/>
      <c r="Z72" s="433"/>
      <c r="AA72" s="417"/>
      <c r="AB72" s="454" t="e">
        <f>(AB80+AB146+W86+AB28+AB52+AB126+AG87)*AB79</f>
        <v>#REF!</v>
      </c>
      <c r="AD72" s="417"/>
      <c r="AE72" s="417"/>
      <c r="AF72" s="417"/>
      <c r="AG72" s="417"/>
      <c r="AH72" s="454" t="e">
        <f>(AH80+AH146+AC86+AH28+AH52+AH126+AM87)*AH79</f>
        <v>#REF!</v>
      </c>
      <c r="AJ72" s="417"/>
      <c r="AK72" s="417"/>
      <c r="AL72" s="433"/>
      <c r="AM72" s="417"/>
      <c r="AN72" s="454" t="e">
        <f>(AN80+AN146+AI86+AN28+AN52+AN126+AS87)*AN79</f>
        <v>#REF!</v>
      </c>
      <c r="AP72" s="417"/>
      <c r="AQ72" s="417"/>
      <c r="AR72" s="433"/>
      <c r="AS72" s="417"/>
      <c r="AT72" s="454" t="e">
        <f>(AT80+AT146+AO86+AT28+AT52+AT126+AY87)*AT79</f>
        <v>#REF!</v>
      </c>
      <c r="AV72" s="417"/>
      <c r="AW72" s="417"/>
      <c r="AX72" s="433"/>
      <c r="AY72" s="417"/>
      <c r="AZ72" s="454" t="e">
        <f>(AZ80+AZ146+AU86+AZ28+AZ52+AZ126+BE87)*AZ79</f>
        <v>#REF!</v>
      </c>
      <c r="BB72" s="417"/>
      <c r="BC72" s="417"/>
      <c r="BD72" s="417"/>
      <c r="BE72" s="417"/>
      <c r="BF72" s="454" t="e">
        <f>(BF80+BF146+BA86+BF28+BF52+BF126+BK87)*BF79</f>
        <v>#REF!</v>
      </c>
      <c r="BH72" s="417"/>
      <c r="BI72" s="417"/>
      <c r="BJ72" s="433"/>
      <c r="BK72" s="417"/>
      <c r="BL72" s="454" t="e">
        <f>(BL80+BL146+BG86+BL28+BL52+BL126+BQ87)*BL79</f>
        <v>#REF!</v>
      </c>
      <c r="BN72" s="417"/>
      <c r="BO72" s="417"/>
      <c r="BP72" s="433"/>
      <c r="BQ72" s="417"/>
      <c r="BR72" s="454" t="e">
        <f>(BR80+BR146+BM86+BR28+BR52+BR126+BW87)*BR79</f>
        <v>#REF!</v>
      </c>
      <c r="BT72" s="417"/>
      <c r="BU72" s="417"/>
      <c r="BV72" s="433"/>
      <c r="BW72" s="417"/>
      <c r="BX72" s="454" t="e">
        <f>(BX80+BX146+BS86+BX28+BX52+BX126+CC87)*BX79</f>
        <v>#REF!</v>
      </c>
      <c r="BZ72" s="417"/>
      <c r="CA72" s="417"/>
      <c r="CB72" s="433"/>
      <c r="CC72" s="417"/>
      <c r="CD72" s="454" t="e">
        <f>(CD80+CD146+BY86+CD28+CD52+CD126+CI87)*CD79</f>
        <v>#REF!</v>
      </c>
      <c r="CF72" s="417"/>
      <c r="CG72" s="417"/>
      <c r="CH72" s="433"/>
      <c r="CI72" s="417"/>
      <c r="CJ72" s="454" t="e">
        <f>(CJ80+CJ146+CE86+CJ28+CJ52+CJ126)*CJ79</f>
        <v>#REF!</v>
      </c>
      <c r="CL72" s="417"/>
    </row>
    <row r="73" ht="16.199999999999999" hidden="1">
      <c r="A73" s="410" t="e">
        <f t="shared" si="2565"/>
        <v>#REF!</v>
      </c>
      <c r="B73" s="417"/>
      <c r="C73" s="417"/>
      <c r="D73" s="454" t="e">
        <f>(D80+D147+D27+D51+D125+I86)*D79</f>
        <v>#REF!</v>
      </c>
      <c r="F73" s="417"/>
      <c r="G73" s="417"/>
      <c r="H73" s="417"/>
      <c r="I73" s="417"/>
      <c r="J73" s="454" t="e">
        <f>(J80+J147+E85+J27+J51+J125+O86)*J79</f>
        <v>#REF!</v>
      </c>
      <c r="L73" s="417"/>
      <c r="M73" s="417"/>
      <c r="N73" s="433"/>
      <c r="O73" s="417"/>
      <c r="P73" s="454" t="e">
        <f>(P80+P147+K85+P27+P51+P125+U86)*P79</f>
        <v>#REF!</v>
      </c>
      <c r="R73" s="417"/>
      <c r="S73" s="417"/>
      <c r="T73" s="417"/>
      <c r="U73" s="417"/>
      <c r="V73" s="454" t="e">
        <f>(V80+V147+Q85+V27+V51+V125+AA86)*V79</f>
        <v>#REF!</v>
      </c>
      <c r="X73" s="417"/>
      <c r="Y73" s="417"/>
      <c r="Z73" s="433"/>
      <c r="AA73" s="417"/>
      <c r="AB73" s="454" t="e">
        <f>(AB80+AB147+W85+AB27+AB51+AB125+AG86)*AB79</f>
        <v>#REF!</v>
      </c>
      <c r="AD73" s="417"/>
      <c r="AE73" s="417"/>
      <c r="AF73" s="417"/>
      <c r="AG73" s="417"/>
      <c r="AH73" s="454" t="e">
        <f>(AH80+AH147+AC85+AH27+AH51+AH125+AM86)*AH79</f>
        <v>#REF!</v>
      </c>
      <c r="AJ73" s="417"/>
      <c r="AK73" s="417"/>
      <c r="AL73" s="433"/>
      <c r="AM73" s="417"/>
      <c r="AN73" s="454" t="e">
        <f>(AN80+AN147+AI85+AN27+AN51+AN125+AS86)*AN79</f>
        <v>#REF!</v>
      </c>
      <c r="AP73" s="417"/>
      <c r="AQ73" s="417"/>
      <c r="AR73" s="433"/>
      <c r="AS73" s="417"/>
      <c r="AT73" s="454" t="e">
        <f>(AT80+AT147+AO85+AT27+AT51+AT125+AY86)*AT79</f>
        <v>#REF!</v>
      </c>
      <c r="AV73" s="417"/>
      <c r="AW73" s="417"/>
      <c r="AX73" s="433"/>
      <c r="AY73" s="417"/>
      <c r="AZ73" s="454" t="e">
        <f>(AZ80+AZ147+AU85+AZ27+AZ51+AZ125+BE86)*AZ79</f>
        <v>#REF!</v>
      </c>
      <c r="BB73" s="417"/>
      <c r="BC73" s="417"/>
      <c r="BD73" s="417"/>
      <c r="BE73" s="417"/>
      <c r="BF73" s="454" t="e">
        <f>(BF80+BF147+BA85+BF27+BF51+BF125+BK86)*BF79</f>
        <v>#REF!</v>
      </c>
      <c r="BH73" s="417"/>
      <c r="BI73" s="417"/>
      <c r="BJ73" s="433"/>
      <c r="BK73" s="417"/>
      <c r="BL73" s="454" t="e">
        <f>(BL80+BL147+BG85+BL27+BL51+BL125+BQ86)*BL79</f>
        <v>#REF!</v>
      </c>
      <c r="BN73" s="417"/>
      <c r="BO73" s="417"/>
      <c r="BP73" s="433"/>
      <c r="BQ73" s="417"/>
      <c r="BR73" s="454" t="e">
        <f>(BR80+BR147+BM85+BR27+BR51+BR125+BW86)*BR79</f>
        <v>#REF!</v>
      </c>
      <c r="BT73" s="417"/>
      <c r="BU73" s="417"/>
      <c r="BV73" s="433"/>
      <c r="BW73" s="417"/>
      <c r="BX73" s="454" t="e">
        <f>(BX80+BX147+BS85+BX27+BX51+BX125+CC86)*BX79</f>
        <v>#REF!</v>
      </c>
      <c r="BZ73" s="417"/>
      <c r="CA73" s="417"/>
      <c r="CB73" s="433"/>
      <c r="CC73" s="417"/>
      <c r="CD73" s="454" t="e">
        <f>(CD80+CD147+BY85+CD27+CD51+CD125+CI86)*CD79</f>
        <v>#REF!</v>
      </c>
      <c r="CF73" s="417"/>
      <c r="CG73" s="417"/>
      <c r="CH73" s="433"/>
      <c r="CI73" s="417"/>
      <c r="CJ73" s="454" t="e">
        <f>(CJ80+CJ147+CE85+CJ27+CJ51+CJ125)*CJ79</f>
        <v>#REF!</v>
      </c>
      <c r="CL73" s="417"/>
    </row>
    <row r="74" ht="16.199999999999999" hidden="1">
      <c r="A74" s="410" t="e">
        <f t="shared" si="2565"/>
        <v>#REF!</v>
      </c>
      <c r="B74" s="417"/>
      <c r="C74" s="417"/>
      <c r="D74" s="454" t="e">
        <f>(D80+D148+D26+D50+D124+I85)*D79</f>
        <v>#REF!</v>
      </c>
      <c r="F74" s="417"/>
      <c r="G74" s="417"/>
      <c r="H74" s="417"/>
      <c r="I74" s="417"/>
      <c r="J74" s="454" t="e">
        <f>(J80+J148+E84+J26+J50+J124+O85)*J79</f>
        <v>#REF!</v>
      </c>
      <c r="L74" s="417"/>
      <c r="M74" s="417"/>
      <c r="N74" s="433"/>
      <c r="O74" s="417"/>
      <c r="P74" s="454" t="e">
        <f>(P80+P148+K84+P26+P50+P124+U85)*P79</f>
        <v>#REF!</v>
      </c>
      <c r="R74" s="417"/>
      <c r="S74" s="417"/>
      <c r="T74" s="417"/>
      <c r="U74" s="417"/>
      <c r="V74" s="454" t="e">
        <f>(V80+V148+Q84+V26+V50+V124+AA85)*V79</f>
        <v>#REF!</v>
      </c>
      <c r="X74" s="417"/>
      <c r="Y74" s="417"/>
      <c r="Z74" s="433"/>
      <c r="AA74" s="417"/>
      <c r="AB74" s="454" t="e">
        <f>(AB80+AB148+W84+AB26+AB50+AB124+AG85)*AB79</f>
        <v>#REF!</v>
      </c>
      <c r="AD74" s="417"/>
      <c r="AE74" s="417"/>
      <c r="AF74" s="417"/>
      <c r="AG74" s="417"/>
      <c r="AH74" s="454" t="e">
        <f>(AH80+AH148+AC84+AH26+AH50+AH124+AM85)*AH79</f>
        <v>#REF!</v>
      </c>
      <c r="AJ74" s="417"/>
      <c r="AK74" s="417"/>
      <c r="AL74" s="433"/>
      <c r="AM74" s="417"/>
      <c r="AN74" s="454" t="e">
        <f>(AN80+AN148+AI84+AN26+AN50+AN124+AS85)*AN79</f>
        <v>#REF!</v>
      </c>
      <c r="AP74" s="417"/>
      <c r="AQ74" s="417"/>
      <c r="AR74" s="433"/>
      <c r="AS74" s="417"/>
      <c r="AT74" s="454" t="e">
        <f>(AT80+AT148+AO84+AT26+AT50+AT124+AY85)*AT79</f>
        <v>#REF!</v>
      </c>
      <c r="AV74" s="417"/>
      <c r="AW74" s="417"/>
      <c r="AX74" s="433"/>
      <c r="AY74" s="417"/>
      <c r="AZ74" s="454" t="e">
        <f>(AZ80+AZ148+AU84+AZ26+AZ50+AZ124+BE85)*AZ79</f>
        <v>#REF!</v>
      </c>
      <c r="BB74" s="417"/>
      <c r="BC74" s="417"/>
      <c r="BD74" s="417"/>
      <c r="BE74" s="417"/>
      <c r="BF74" s="454" t="e">
        <f>(BF80+BF148+BA84+BF26+BF50+BF124+BK85)*BF79</f>
        <v>#REF!</v>
      </c>
      <c r="BH74" s="417"/>
      <c r="BI74" s="417"/>
      <c r="BJ74" s="433"/>
      <c r="BK74" s="417"/>
      <c r="BL74" s="454" t="e">
        <f>(BL80+BL148+BG84+BL26+BL50+BL124+BQ85)*BL79</f>
        <v>#REF!</v>
      </c>
      <c r="BN74" s="417"/>
      <c r="BO74" s="417"/>
      <c r="BP74" s="433"/>
      <c r="BQ74" s="417"/>
      <c r="BR74" s="454" t="e">
        <f>(BR80+BR148+BM84+BR26+BR50+BR124+BW85)*BR79</f>
        <v>#REF!</v>
      </c>
      <c r="BT74" s="417"/>
      <c r="BU74" s="417"/>
      <c r="BV74" s="433"/>
      <c r="BW74" s="417"/>
      <c r="BX74" s="454" t="e">
        <f>(BX80+BX148+BS84+BX26+BX50+BX124+CC85)*BX79</f>
        <v>#REF!</v>
      </c>
      <c r="BZ74" s="417"/>
      <c r="CA74" s="417"/>
      <c r="CB74" s="433"/>
      <c r="CC74" s="417"/>
      <c r="CD74" s="454" t="e">
        <f>(CD80+CD148+BY84+CD26+CD50+CD124+CI85)*CD79</f>
        <v>#REF!</v>
      </c>
      <c r="CF74" s="417"/>
      <c r="CG74" s="417"/>
      <c r="CH74" s="433"/>
      <c r="CI74" s="417"/>
      <c r="CJ74" s="454" t="e">
        <f>(CJ80+CJ148+CE84+CJ26+CJ50+CJ124)*CJ79</f>
        <v>#REF!</v>
      </c>
      <c r="CL74" s="417"/>
    </row>
    <row r="75" ht="16.199999999999999" hidden="1">
      <c r="A75" s="410" t="e">
        <f t="shared" si="2565"/>
        <v>#REF!</v>
      </c>
      <c r="B75" s="417"/>
      <c r="C75" s="417"/>
      <c r="D75" s="454" t="e">
        <f>(D80+D149+D25+D49+D123+I84)*D79</f>
        <v>#REF!</v>
      </c>
      <c r="F75" s="417"/>
      <c r="G75" s="417"/>
      <c r="H75" s="417"/>
      <c r="I75" s="417"/>
      <c r="J75" s="454" t="e">
        <f>(J80+J149+E83+J25+J49+J123+O84)*J79</f>
        <v>#REF!</v>
      </c>
      <c r="L75" s="417"/>
      <c r="M75" s="417"/>
      <c r="N75" s="433"/>
      <c r="O75" s="417"/>
      <c r="P75" s="454" t="e">
        <f>(P80+P149+K83+P25+P49+P123+U84)*P79</f>
        <v>#REF!</v>
      </c>
      <c r="R75" s="417"/>
      <c r="S75" s="417"/>
      <c r="T75" s="417"/>
      <c r="U75" s="417"/>
      <c r="V75" s="454" t="e">
        <f>(V80+V149+Q83+V25+V49+V123+AA84)*V79</f>
        <v>#REF!</v>
      </c>
      <c r="X75" s="417"/>
      <c r="Y75" s="417"/>
      <c r="Z75" s="433"/>
      <c r="AA75" s="417"/>
      <c r="AB75" s="454" t="e">
        <f>(AB80+AB149+W83+AB25+AB49+AB123+AG84)*AB79</f>
        <v>#REF!</v>
      </c>
      <c r="AD75" s="417"/>
      <c r="AE75" s="417"/>
      <c r="AF75" s="417"/>
      <c r="AG75" s="417"/>
      <c r="AH75" s="454" t="e">
        <f>(AH80+AH149+AC83+AH25+AH49+AH123+AM84)*AH79</f>
        <v>#REF!</v>
      </c>
      <c r="AJ75" s="417"/>
      <c r="AK75" s="417"/>
      <c r="AL75" s="433"/>
      <c r="AM75" s="417"/>
      <c r="AN75" s="454" t="e">
        <f>(AN80+AN149+AI83+AN25+AN49+AN123+AS84)*AN79</f>
        <v>#REF!</v>
      </c>
      <c r="AP75" s="417"/>
      <c r="AQ75" s="417"/>
      <c r="AR75" s="433"/>
      <c r="AS75" s="417"/>
      <c r="AT75" s="454" t="e">
        <f>(AT80+AT149+AO83+AT25+AT49+AT123+AY84)*AT79</f>
        <v>#REF!</v>
      </c>
      <c r="AV75" s="417"/>
      <c r="AW75" s="417"/>
      <c r="AX75" s="433"/>
      <c r="AY75" s="417"/>
      <c r="AZ75" s="454" t="e">
        <f>(AZ80+AZ149+AU83+AZ25+AZ49+AZ123+BE84)*AZ79</f>
        <v>#REF!</v>
      </c>
      <c r="BB75" s="417"/>
      <c r="BC75" s="417"/>
      <c r="BD75" s="417"/>
      <c r="BE75" s="417"/>
      <c r="BF75" s="454" t="e">
        <f>(BF80+BF149+BA83+BF25+BF49+BF123+BK84)*BF79</f>
        <v>#REF!</v>
      </c>
      <c r="BH75" s="417"/>
      <c r="BI75" s="417"/>
      <c r="BJ75" s="433"/>
      <c r="BK75" s="417"/>
      <c r="BL75" s="454" t="e">
        <f>(BL80+BL149+BG83+BL25+BL49+BL123+BQ84)*BL79</f>
        <v>#REF!</v>
      </c>
      <c r="BN75" s="417"/>
      <c r="BO75" s="417"/>
      <c r="BP75" s="433"/>
      <c r="BQ75" s="417"/>
      <c r="BR75" s="454" t="e">
        <f>(BR80+BR149+BM83+BR25+BR49+BR123+BW84)*BR79</f>
        <v>#REF!</v>
      </c>
      <c r="BT75" s="417"/>
      <c r="BU75" s="417"/>
      <c r="BV75" s="433"/>
      <c r="BW75" s="417"/>
      <c r="BX75" s="454" t="e">
        <f>(BX80+BX149+BS83+BX25+BX49+BX123+CC84)*BX79</f>
        <v>#REF!</v>
      </c>
      <c r="BZ75" s="417"/>
      <c r="CA75" s="417"/>
      <c r="CB75" s="433"/>
      <c r="CC75" s="417"/>
      <c r="CD75" s="454" t="e">
        <f>(CD80+CD149+BY83+CD25+CD49+CD123+CI84)*CD79</f>
        <v>#REF!</v>
      </c>
      <c r="CF75" s="417"/>
      <c r="CG75" s="417"/>
      <c r="CH75" s="433"/>
      <c r="CI75" s="417"/>
      <c r="CJ75" s="454" t="e">
        <f>(CJ80+CJ149+CE83+CJ25+CJ49+CJ123)*CJ79</f>
        <v>#REF!</v>
      </c>
      <c r="CL75" s="417"/>
    </row>
    <row r="76" ht="16.199999999999999" hidden="1">
      <c r="A76" s="410" t="e">
        <f t="shared" si="2565"/>
        <v>#REF!</v>
      </c>
      <c r="B76" s="417"/>
      <c r="C76" s="417"/>
      <c r="D76" s="454" t="e">
        <f>(D80+D150+D24+D48+D122+I83)*D79</f>
        <v>#REF!</v>
      </c>
      <c r="F76" s="417"/>
      <c r="G76" s="417"/>
      <c r="H76" s="417"/>
      <c r="I76" s="417"/>
      <c r="J76" s="454" t="e">
        <f>(J80+J150+E82+J24+J48+J122+O83)*J79</f>
        <v>#REF!</v>
      </c>
      <c r="L76" s="417"/>
      <c r="M76" s="417"/>
      <c r="N76" s="433"/>
      <c r="O76" s="417"/>
      <c r="P76" s="454" t="e">
        <f>(P80+P150+K82+P24+P48+P122+U83)*P79</f>
        <v>#REF!</v>
      </c>
      <c r="R76" s="417"/>
      <c r="S76" s="417"/>
      <c r="T76" s="417"/>
      <c r="U76" s="417"/>
      <c r="V76" s="454" t="e">
        <f>(V80+V150+Q82+V24+V48+V122+AA83)*V79</f>
        <v>#REF!</v>
      </c>
      <c r="X76" s="417"/>
      <c r="Y76" s="417"/>
      <c r="Z76" s="433"/>
      <c r="AA76" s="417"/>
      <c r="AB76" s="454" t="e">
        <f>(AB80+AB150+W82+AB24+AB48+AB122+AG83)*AB79</f>
        <v>#REF!</v>
      </c>
      <c r="AD76" s="417"/>
      <c r="AE76" s="417"/>
      <c r="AF76" s="417"/>
      <c r="AG76" s="417"/>
      <c r="AH76" s="454" t="e">
        <f>(AH80+AH150+AC82+AH24+AH48+AH122+AM83)*AH79</f>
        <v>#REF!</v>
      </c>
      <c r="AJ76" s="417"/>
      <c r="AK76" s="417"/>
      <c r="AL76" s="433"/>
      <c r="AM76" s="417"/>
      <c r="AN76" s="454" t="e">
        <f>(AN80+AN150+AI82+AN24+AN48+AN122+AS83)*AN79</f>
        <v>#REF!</v>
      </c>
      <c r="AP76" s="417"/>
      <c r="AQ76" s="417"/>
      <c r="AR76" s="433"/>
      <c r="AS76" s="417"/>
      <c r="AT76" s="454" t="e">
        <f>(AT80+AT150+AO82+AT24+AT48+AT122+AY83)*AT79</f>
        <v>#REF!</v>
      </c>
      <c r="AV76" s="417"/>
      <c r="AW76" s="417"/>
      <c r="AX76" s="433"/>
      <c r="AY76" s="417"/>
      <c r="AZ76" s="454" t="e">
        <f>(AZ80+AZ150+AU82+AZ24+AZ48+AZ122+BE83)*AZ79</f>
        <v>#REF!</v>
      </c>
      <c r="BB76" s="417"/>
      <c r="BC76" s="417"/>
      <c r="BD76" s="417"/>
      <c r="BE76" s="417"/>
      <c r="BF76" s="454" t="e">
        <f>(BF80+BF150+BA82+BF24+BF48+BF122+BK83)*BF79</f>
        <v>#REF!</v>
      </c>
      <c r="BH76" s="417"/>
      <c r="BI76" s="417"/>
      <c r="BJ76" s="433"/>
      <c r="BK76" s="417"/>
      <c r="BL76" s="454" t="e">
        <f>(BL80+BL150+BG82+BL24+BL48+BL122+BQ83)*BL79</f>
        <v>#REF!</v>
      </c>
      <c r="BN76" s="417"/>
      <c r="BO76" s="417"/>
      <c r="BP76" s="433"/>
      <c r="BQ76" s="417"/>
      <c r="BR76" s="454" t="e">
        <f>(BR80+BR150+BM82+BR24+BR48+BR122+BW83)*BR79</f>
        <v>#REF!</v>
      </c>
      <c r="BT76" s="417"/>
      <c r="BU76" s="417"/>
      <c r="BV76" s="433"/>
      <c r="BW76" s="417"/>
      <c r="BX76" s="454" t="e">
        <f>(BX80+BX150+BS82+BX24+BX48+BX122+CC83)*BX79</f>
        <v>#REF!</v>
      </c>
      <c r="BZ76" s="417"/>
      <c r="CA76" s="417"/>
      <c r="CB76" s="433"/>
      <c r="CC76" s="417"/>
      <c r="CD76" s="454" t="e">
        <f>(CD80+CD150+BY82+CD24+CD48+CD122+CI83)*CD79</f>
        <v>#REF!</v>
      </c>
      <c r="CF76" s="417"/>
      <c r="CG76" s="417"/>
      <c r="CH76" s="433"/>
      <c r="CI76" s="417"/>
      <c r="CJ76" s="454" t="e">
        <f>(CJ80+CJ150+CE82+CJ24+CJ48+CJ122)*CJ79</f>
        <v>#REF!</v>
      </c>
      <c r="CL76" s="417"/>
    </row>
    <row r="77" ht="16.199999999999999" hidden="1">
      <c r="A77" s="410" t="e">
        <f t="shared" si="2565"/>
        <v>#REF!</v>
      </c>
      <c r="B77" s="417"/>
      <c r="C77" s="417"/>
      <c r="D77" s="455" t="e">
        <f>(D80+D47+D121+D151+I82)*D79</f>
        <v>#REF!</v>
      </c>
      <c r="F77" s="417"/>
      <c r="G77" s="417"/>
      <c r="H77" s="417"/>
      <c r="I77" s="417"/>
      <c r="J77" s="455" t="e">
        <f>(J80+J47+J121+J151+O82)*J79</f>
        <v>#REF!</v>
      </c>
      <c r="L77" s="417"/>
      <c r="M77" s="417"/>
      <c r="N77" s="433"/>
      <c r="O77" s="417"/>
      <c r="P77" s="455" t="e">
        <f>(P80+P47+P121+P151+U82)*P79</f>
        <v>#REF!</v>
      </c>
      <c r="R77" s="417"/>
      <c r="S77" s="417"/>
      <c r="T77" s="417"/>
      <c r="U77" s="417"/>
      <c r="V77" s="455" t="e">
        <f>(V80+V47+V121+V151+AA82)*V79</f>
        <v>#REF!</v>
      </c>
      <c r="X77" s="417"/>
      <c r="Y77" s="417"/>
      <c r="Z77" s="433"/>
      <c r="AA77" s="417"/>
      <c r="AB77" s="455" t="e">
        <f>(AB80+AB47+AB121+AB151+AG82)*AB79</f>
        <v>#REF!</v>
      </c>
      <c r="AD77" s="417"/>
      <c r="AE77" s="417"/>
      <c r="AF77" s="417"/>
      <c r="AG77" s="417"/>
      <c r="AH77" s="455" t="e">
        <f>(AH80+AH47+AH121+AH151+AM82)*AH79</f>
        <v>#REF!</v>
      </c>
      <c r="AJ77" s="417"/>
      <c r="AK77" s="417"/>
      <c r="AL77" s="433"/>
      <c r="AM77" s="417"/>
      <c r="AN77" s="455" t="e">
        <f>(AN80+AN47+AN121+AN151+AS82)*AN79</f>
        <v>#REF!</v>
      </c>
      <c r="AP77" s="417"/>
      <c r="AQ77" s="417"/>
      <c r="AR77" s="433"/>
      <c r="AS77" s="417"/>
      <c r="AT77" s="455" t="e">
        <f>(AT80+AT47+AT121+AT151+AY82)*AT79</f>
        <v>#REF!</v>
      </c>
      <c r="AV77" s="417"/>
      <c r="AW77" s="417"/>
      <c r="AX77" s="433"/>
      <c r="AY77" s="417"/>
      <c r="AZ77" s="455" t="e">
        <f>(AZ80+AZ47+AZ121+AZ151+BE82)*AZ79</f>
        <v>#REF!</v>
      </c>
      <c r="BB77" s="417"/>
      <c r="BC77" s="417"/>
      <c r="BD77" s="417"/>
      <c r="BE77" s="417"/>
      <c r="BF77" s="455" t="e">
        <f>(BF80+BF47+BF121+BF151+BK82)*BF79</f>
        <v>#REF!</v>
      </c>
      <c r="BH77" s="417"/>
      <c r="BI77" s="417"/>
      <c r="BJ77" s="433"/>
      <c r="BK77" s="417"/>
      <c r="BL77" s="455" t="e">
        <f>(BL80+BL47+BL121+BL151+BQ82)*BL79</f>
        <v>#REF!</v>
      </c>
      <c r="BN77" s="417"/>
      <c r="BO77" s="417"/>
      <c r="BP77" s="433"/>
      <c r="BQ77" s="417"/>
      <c r="BR77" s="455" t="e">
        <f>(BR80+BR47+BR121+BR151+BW82)*BR79</f>
        <v>#REF!</v>
      </c>
      <c r="BT77" s="417"/>
      <c r="BU77" s="417"/>
      <c r="BV77" s="433"/>
      <c r="BW77" s="417"/>
      <c r="BX77" s="455" t="e">
        <f>(BX80+BX47+BX121+BX151+CC82)*BX79</f>
        <v>#REF!</v>
      </c>
      <c r="BZ77" s="417"/>
      <c r="CA77" s="417"/>
      <c r="CB77" s="433"/>
      <c r="CC77" s="417"/>
      <c r="CD77" s="455" t="e">
        <f>(CD80+CD47+CD121+CD151+CI82)*CD79</f>
        <v>#REF!</v>
      </c>
      <c r="CF77" s="417"/>
      <c r="CG77" s="417"/>
      <c r="CH77" s="433"/>
      <c r="CI77" s="417"/>
      <c r="CJ77" s="455" t="e">
        <f>(CJ80+CJ47+CJ121+CJ151)*CJ79</f>
        <v>#REF!</v>
      </c>
      <c r="CL77" s="417"/>
    </row>
    <row r="78" ht="16.199999999999999" hidden="1">
      <c r="A78" s="410"/>
      <c r="B78" s="417"/>
      <c r="D78" s="452"/>
      <c r="F78" s="417"/>
      <c r="G78" s="417"/>
      <c r="H78" s="417"/>
      <c r="J78" s="452"/>
      <c r="L78" s="417"/>
      <c r="M78" s="417"/>
      <c r="N78" s="433"/>
      <c r="P78" s="452"/>
      <c r="R78" s="417"/>
      <c r="S78" s="417"/>
      <c r="T78" s="417"/>
      <c r="V78" s="452"/>
      <c r="X78" s="417"/>
      <c r="Y78" s="417"/>
      <c r="Z78" s="433"/>
      <c r="AB78" s="452"/>
      <c r="AD78" s="417"/>
      <c r="AE78" s="417"/>
      <c r="AF78" s="417"/>
      <c r="AH78" s="452"/>
      <c r="AJ78" s="417"/>
      <c r="AK78" s="417"/>
      <c r="AL78" s="433"/>
      <c r="AN78" s="452"/>
      <c r="AP78" s="417"/>
      <c r="AQ78" s="417"/>
      <c r="AR78" s="433"/>
      <c r="AT78" s="452"/>
      <c r="AV78" s="417"/>
      <c r="AW78" s="417"/>
      <c r="AX78" s="433"/>
      <c r="AZ78" s="452"/>
      <c r="BB78" s="417"/>
      <c r="BC78" s="417"/>
      <c r="BD78" s="417"/>
      <c r="BF78" s="452"/>
      <c r="BH78" s="417"/>
      <c r="BI78" s="417"/>
      <c r="BJ78" s="433"/>
      <c r="BL78" s="452"/>
      <c r="BN78" s="417"/>
      <c r="BO78" s="417"/>
      <c r="BP78" s="433"/>
      <c r="BR78" s="452"/>
      <c r="BT78" s="417"/>
      <c r="BU78" s="417"/>
      <c r="BV78" s="433"/>
      <c r="BX78" s="452"/>
      <c r="BZ78" s="417"/>
      <c r="CA78" s="417"/>
      <c r="CB78" s="433"/>
      <c r="CD78" s="452"/>
      <c r="CF78" s="417"/>
      <c r="CG78" s="417"/>
      <c r="CH78" s="433"/>
      <c r="CJ78" s="452"/>
      <c r="CL78" s="417"/>
    </row>
    <row r="79" ht="16.800000000000001" hidden="1">
      <c r="A79" s="410"/>
      <c r="B79" s="415"/>
      <c r="C79" s="456">
        <v>0</v>
      </c>
      <c r="D79" s="457">
        <f>IF(D44=0,0,IF(C79=3,0,IF(E7=3,0,IF(E7=2,-0.5,IF(E7=1,0,(D44/(D44+A81+G81+D118))*(-0.5))))))</f>
        <v>0</v>
      </c>
      <c r="E79" s="458">
        <f>D79+C80+D81+E80</f>
        <v>0</v>
      </c>
      <c r="F79" s="459">
        <f>F333</f>
        <v>0</v>
      </c>
      <c r="G79" s="415">
        <f>IF(F79=3,0,IF(H79=3,0,G329))</f>
        <v>0</v>
      </c>
      <c r="H79" s="459">
        <f>H333</f>
        <v>0</v>
      </c>
      <c r="I79" s="456">
        <v>0</v>
      </c>
      <c r="J79" s="457">
        <f>IF(J44=0,0,IF(I79=3,0,IF(K7=3,0,IF(K7=2,-0.5,IF(K7=1,0,(J44/(J44+G81+M81+J118))*(-0.5))))))</f>
        <v>0</v>
      </c>
      <c r="K79" s="458">
        <f>J79+I80+J81+K80</f>
        <v>0</v>
      </c>
      <c r="L79" s="459">
        <f>L333</f>
        <v>0</v>
      </c>
      <c r="M79" s="415">
        <f>IF(L79=3,0,IF(N79=3,0,M329))</f>
        <v>0</v>
      </c>
      <c r="N79" s="459">
        <f>N333</f>
        <v>0</v>
      </c>
      <c r="O79" s="456">
        <v>0</v>
      </c>
      <c r="P79" s="457">
        <f>IF(P44=0,0,IF(O79=3,0,IF(Q7=3,0,IF(Q7=2,-0.5,IF(Q7=1,0,(P44/(P44+M81+S81+P118))*(-0.5))))))</f>
        <v>0</v>
      </c>
      <c r="Q79" s="458">
        <f>P79+O80+P81+Q80</f>
        <v>0</v>
      </c>
      <c r="R79" s="459">
        <f>R333</f>
        <v>0</v>
      </c>
      <c r="S79" s="415">
        <f>IF(R79=3,0,IF(T79=3,0,S329))</f>
        <v>0</v>
      </c>
      <c r="T79" s="459">
        <f>T333</f>
        <v>0</v>
      </c>
      <c r="U79" s="456">
        <v>0</v>
      </c>
      <c r="V79" s="457">
        <f>IF(V44=0,0,IF(U79=3,0,IF(W7=3,0,IF(W7=2,-0.5,IF(W7=1,0,(V44/(V44+S81+Y81+V118))*(-0.5))))))</f>
        <v>0</v>
      </c>
      <c r="W79" s="458">
        <f>V79+U80+V81+W80</f>
        <v>0</v>
      </c>
      <c r="X79" s="459">
        <f>X333</f>
        <v>0</v>
      </c>
      <c r="Y79" s="415">
        <f>IF(X79=3,0,IF(Z79=3,0,Y329))</f>
        <v>0</v>
      </c>
      <c r="Z79" s="459">
        <f>Z333</f>
        <v>0</v>
      </c>
      <c r="AA79" s="456">
        <v>0</v>
      </c>
      <c r="AB79" s="457">
        <f>IF(AB44=0,0,IF(AA79=3,0,IF(AC7=3,0,IF(AC7=2,-0.5,IF(AC7=1,0,(AB44/(AB44+Y81+AE81+AB118))*(-0.5))))))</f>
        <v>0</v>
      </c>
      <c r="AC79" s="458">
        <f>AB79+AA80+AB81+AC80</f>
        <v>0</v>
      </c>
      <c r="AD79" s="459">
        <f>AD333</f>
        <v>0</v>
      </c>
      <c r="AE79" s="415">
        <f>IF(AD79=3,0,IF(AF79=3,0,AE329))</f>
        <v>0</v>
      </c>
      <c r="AF79" s="459">
        <f>AF333</f>
        <v>0</v>
      </c>
      <c r="AG79" s="456">
        <v>0</v>
      </c>
      <c r="AH79" s="457">
        <f>IF(AH44=0,0,IF(AG79=3,0,IF(AI7=3,0,IF(AI7=2,-0.5,IF(AI7=1,0,(AH44/(AH44+AE81+AK81+AH118))*(-0.5))))))</f>
        <v>0</v>
      </c>
      <c r="AI79" s="458">
        <f>AH79+AG80+AH81+AI80</f>
        <v>0</v>
      </c>
      <c r="AJ79" s="459">
        <f>AJ333</f>
        <v>0</v>
      </c>
      <c r="AK79" s="415">
        <f>IF(AJ79=3,0,IF(AL79=3,0,AK329))</f>
        <v>0</v>
      </c>
      <c r="AL79" s="459">
        <f>AL333</f>
        <v>0</v>
      </c>
      <c r="AM79" s="456">
        <v>0</v>
      </c>
      <c r="AN79" s="457">
        <f>IF(AN44=0,0,IF(AM79=3,0,IF(AO7=3,0,IF(AO7=2,-0.5,IF(AO7=1,0,(AN44/(AN44+AK81+AQ81+AN118))*(-0.5))))))</f>
        <v>0</v>
      </c>
      <c r="AO79" s="458">
        <f>AN79+AM80+AN81+AO80</f>
        <v>0</v>
      </c>
      <c r="AP79" s="459">
        <f>AP333</f>
        <v>0</v>
      </c>
      <c r="AQ79" s="415">
        <f>IF(AP79=3,0,IF(AR79=3,0,AQ329))</f>
        <v>0</v>
      </c>
      <c r="AR79" s="459">
        <f>AR333</f>
        <v>0</v>
      </c>
      <c r="AS79" s="456">
        <v>0</v>
      </c>
      <c r="AT79" s="457">
        <f>IF(AT44=0,0,IF(AS79=3,0,IF(AU7=3,0,IF(AU7=2,-0.5,IF(AU7=1,0,(AT44/(AT44+AQ81+AW81+AT118))*(-0.5))))))</f>
        <v>0</v>
      </c>
      <c r="AU79" s="458">
        <f>AT79+AS80+AT81+AU80</f>
        <v>0</v>
      </c>
      <c r="AV79" s="459">
        <f>AV333</f>
        <v>0</v>
      </c>
      <c r="AW79" s="415">
        <f>IF(AV79=3,0,IF(AX79=3,0,AW329))</f>
        <v>0</v>
      </c>
      <c r="AX79" s="459">
        <f>AX333</f>
        <v>0</v>
      </c>
      <c r="AY79" s="456">
        <v>0</v>
      </c>
      <c r="AZ79" s="457">
        <f>IF(AZ44=0,0,IF(AY79=3,0,IF(BA7=3,0,IF(BA7=2,-0.5,IF(BA7=1,0,(AZ44/(AZ44+AW81+BC81+AZ118))*(-0.5))))))</f>
        <v>0</v>
      </c>
      <c r="BA79" s="458">
        <f>AZ79+AY80+AZ81+BA80</f>
        <v>0</v>
      </c>
      <c r="BB79" s="459">
        <f>BB333</f>
        <v>0</v>
      </c>
      <c r="BC79" s="415">
        <f>IF(BB79=3,0,IF(BD79=3,0,BC329))</f>
        <v>0</v>
      </c>
      <c r="BD79" s="459">
        <f>BD333</f>
        <v>0</v>
      </c>
      <c r="BE79" s="456">
        <v>0</v>
      </c>
      <c r="BF79" s="457">
        <f>IF(BF44=0,0,IF(BE79=3,0,IF(BG7=3,0,IF(BG7=2,-0.5,IF(BG7=1,0,(BF44/(BF44+BC81+BI81+BF118))*(-0.5))))))</f>
        <v>0</v>
      </c>
      <c r="BG79" s="458">
        <f>BF79+BE80+BF81+BG80</f>
        <v>0</v>
      </c>
      <c r="BH79" s="459">
        <f>BH333</f>
        <v>0</v>
      </c>
      <c r="BI79" s="415">
        <f>IF(BH79=3,0,IF(BJ79=3,0,BI329))</f>
        <v>0</v>
      </c>
      <c r="BJ79" s="459">
        <f>BJ333</f>
        <v>0</v>
      </c>
      <c r="BK79" s="456">
        <v>0</v>
      </c>
      <c r="BL79" s="457">
        <f>IF(BL44=0,0,IF(BK79=3,0,IF(BM7=3,0,IF(BM7=2,-0.5,IF(BM7=1,0,(BL44/(BL44+BI81+BO81+BL118))*(-0.5))))))</f>
        <v>0</v>
      </c>
      <c r="BM79" s="458">
        <f>BL79+BK80+BL81+BM80</f>
        <v>0</v>
      </c>
      <c r="BN79" s="459">
        <f>BN333</f>
        <v>0</v>
      </c>
      <c r="BO79" s="415">
        <f>IF(BN79=3,0,IF(BP79=3,0,BO329))</f>
        <v>0</v>
      </c>
      <c r="BP79" s="459">
        <f>BP333</f>
        <v>0</v>
      </c>
      <c r="BQ79" s="456">
        <v>0</v>
      </c>
      <c r="BR79" s="457">
        <f>IF(BR44=0,0,IF(BQ79=3,0,IF(BS7=3,0,IF(BS7=2,-0.5,IF(BS7=1,0,(BR44/(BR44+BO81+BU81+BR118))*(-0.5))))))</f>
        <v>0</v>
      </c>
      <c r="BS79" s="458">
        <f>BR79+BQ80+BR81+BS80</f>
        <v>0</v>
      </c>
      <c r="BT79" s="459">
        <f>BT333</f>
        <v>0</v>
      </c>
      <c r="BU79" s="415">
        <f>IF(BT79=3,0,IF(BV79=3,0,BU329))</f>
        <v>0</v>
      </c>
      <c r="BV79" s="459">
        <f>BV333</f>
        <v>0</v>
      </c>
      <c r="BW79" s="456">
        <v>0</v>
      </c>
      <c r="BX79" s="457">
        <f>IF(BX44=0,0,IF(BW79=3,0,IF(BY7=3,0,IF(BY7=2,-0.5,IF(BY7=1,0,(BX44/(BX44+BU81+CA81+BX118))*(-0.5))))))</f>
        <v>0</v>
      </c>
      <c r="BY79" s="458">
        <f>BX79+BW80+BX81+BY80</f>
        <v>0</v>
      </c>
      <c r="BZ79" s="460"/>
      <c r="CA79" s="415">
        <f>IF(BZ79=3,0,IF(CB79=3,0,CA329))</f>
        <v>0</v>
      </c>
      <c r="CB79" s="459">
        <f>CB333</f>
        <v>0</v>
      </c>
      <c r="CC79" s="456">
        <v>0</v>
      </c>
      <c r="CD79" s="457">
        <f>IF(CD44=0,0,IF(CC79=3,0,IF(CE7=3,0,IF(CE7=2,-0.5,IF(CE7=1,0,(CD44/(CD44+CA81+CG81+CD118))*(-0.5))))))</f>
        <v>0</v>
      </c>
      <c r="CE79" s="458">
        <f>CD79+CC80+CD81+CE80</f>
        <v>0</v>
      </c>
      <c r="CF79" s="459">
        <f>CF333</f>
        <v>0</v>
      </c>
      <c r="CG79" s="415">
        <f>IF(CF79=3,0,IF(CH79=3,0,CG329))</f>
        <v>0</v>
      </c>
      <c r="CH79" s="459">
        <f>CH333</f>
        <v>0</v>
      </c>
      <c r="CI79" s="456">
        <v>0</v>
      </c>
      <c r="CJ79" s="457">
        <f>IF(CJ44=0,0,IF(CI79=3,0,IF(CK7=3,0,IF(CK7=2,-0.5,IF(CK7=1,0,(CJ44/(CJ44+CG81+CM81+CJ118))*(-0.5))))))</f>
        <v>0</v>
      </c>
      <c r="CK79" s="458">
        <f>CJ79+CI80+CJ81+CK80</f>
        <v>0</v>
      </c>
      <c r="CL79" s="460"/>
    </row>
    <row r="80" ht="16.199999999999999" hidden="1">
      <c r="B80" s="417">
        <f>B331</f>
        <v>0</v>
      </c>
      <c r="C80" s="461"/>
      <c r="D80" s="462">
        <f>B80+D78+F80+D114+B81+F81</f>
        <v>0</v>
      </c>
      <c r="E80" s="463">
        <f>IF(G81=0,0,IF(F79=3,0,IF(H79=3,0,IF(H79=2,-0.5,IF(H79=1,0,(G81/(G81+D118+A81+D44))*(-0.5))))))</f>
        <v>0</v>
      </c>
      <c r="F80" s="420">
        <f>-1*IF(H79=3,0,IF(F79=3,G79*G79*G330/2,IF(G79=0,0,((G330*G79*G79/12)+IF(F332=G79/2,G331*G79/8,G331*F332*H332*H332/(G79*G79))))))</f>
        <v>0</v>
      </c>
      <c r="G80" s="417">
        <f>G326</f>
        <v>17815</v>
      </c>
      <c r="H80" s="421">
        <f>IF(F79=3,0,IF(H79=3,G79*G79*G330/2,IF(G79=0,0,((G330*G79*G79/12)+IF(F332=G79/2,G331*G79/8,G331*F332*F332*H332/(G79*G79))))))</f>
        <v>0</v>
      </c>
      <c r="I80" s="461">
        <f>IF(G81=0,0,IF(H79=3,0,IF(F79=3,0,IF(F79=2,-0.5,IF(F79=1,0,(G81/(G81+J44+M81+J118))*(-0.5))))))</f>
        <v>0</v>
      </c>
      <c r="J80" s="462">
        <f>H80+J78+L80+J114+H81+L81</f>
        <v>0</v>
      </c>
      <c r="K80" s="463">
        <f>IF(M81=0,0,IF(L79=3,0,IF(N79=3,0,IF(N79=2,-0.5,IF(N79=1,0,(M81/(M81+J118+G81+J44))*(-0.5))))))</f>
        <v>0</v>
      </c>
      <c r="L80" s="420">
        <f>-1*IF(N79=3,0,IF(L79=3,M79*M79*M330/2,IF(M79=0,0,((M330*M79*M79/12)+IF(L332=M79/2,M331*M79/8,M331*L332*N332*N332/(M79*M79))))))</f>
        <v>0</v>
      </c>
      <c r="M80" s="417">
        <f>M326</f>
        <v>17815</v>
      </c>
      <c r="N80" s="421">
        <f>IF(L79=3,0,IF(N79=3,M79*M79*M330/2,IF(M79=0,0,((M330*M79*M79/12)+IF(L332=M79/2,M331*M79/8,M331*L332*L332*N332/(M79*M79))))))</f>
        <v>0</v>
      </c>
      <c r="O80" s="461">
        <f>IF(M81=0,0,IF(N79=3,0,IF(L79=3,0,IF(L79=2,-0.5,IF(L79=1,0,(M81/(M81+P44+S81+P118))*(-0.5))))))</f>
        <v>0</v>
      </c>
      <c r="P80" s="462">
        <f>N80+P78+R80+P114+N81+R81</f>
        <v>0</v>
      </c>
      <c r="Q80" s="463">
        <f>IF(S81=0,0,IF(R79=3,0,IF(T79=3,0,IF(T79=2,-0.5,IF(T79=1,0,(S81/(S81+P118+M81+P44))*(-0.5))))))</f>
        <v>0</v>
      </c>
      <c r="R80" s="420">
        <f>-1*IF(T79=3,0,IF(R79=3,S79*S79*S330/2,IF(S79=0,0,((S330*S79*S79/12)+IF(R332=S79/2,S331*S79/8,S331*R332*T332*T332/(S79*S79))))))</f>
        <v>0</v>
      </c>
      <c r="S80" s="417">
        <f>S326</f>
        <v>17815</v>
      </c>
      <c r="T80" s="421">
        <f>IF(R79=3,0,IF(T79=3,S79*S79*S330/2,IF(S79=0,0,((S330*S79*S79/12)+IF(R332=S79/2,S331*S79/8,S331*R332*R332*T332/(S79*S79))))))</f>
        <v>0</v>
      </c>
      <c r="U80" s="461">
        <f>IF(S81=0,0,IF(T79=3,0,IF(R79=3,0,IF(R79=2,-0.5,IF(R79=1,0,(S81/(S81+V44+Y81+V118))*(-0.5))))))</f>
        <v>0</v>
      </c>
      <c r="V80" s="462">
        <f>T80+V78+X80+V114+T81+X81</f>
        <v>0</v>
      </c>
      <c r="W80" s="463">
        <f>IF(Y81=0,0,IF(X79=3,0,IF(Z79=3,0,IF(Z79=2,-0.5,IF(Z79=1,0,(Y81/(Y81+V118+S81+V44))*(-0.5))))))</f>
        <v>0</v>
      </c>
      <c r="X80" s="420">
        <f>-1*IF(Z79=3,0,IF(X79=3,Y79*Y79*Y330/2,IF(Y79=0,0,((Y330*Y79*Y79/12)+IF(X332=Y79/2,Y331*Y79/8,Y331*X332*Z332*Z332/(Y79*Y79))))))</f>
        <v>0</v>
      </c>
      <c r="Y80" s="417">
        <f>Y326</f>
        <v>17815</v>
      </c>
      <c r="Z80" s="421">
        <f>IF(X79=3,0,IF(Z79=3,Y79*Y79*Y330/2,IF(Y79=0,0,((Y330*Y79*Y79/12)+IF(X332=Y79/2,Y331*Y79/8,Y331*X332*X332*Z332/(Y79*Y79))))))</f>
        <v>0</v>
      </c>
      <c r="AA80" s="461">
        <f>IF(Y81=0,0,IF(Z79=3,0,IF(X79=3,0,IF(X79=2,-0.5,IF(X79=1,0,(Y81/(Y81+AB44+AE81+AB118))*(-0.5))))))</f>
        <v>0</v>
      </c>
      <c r="AB80" s="462">
        <f>Z80+AB78+AD80+AB114+Z81+AD81</f>
        <v>0</v>
      </c>
      <c r="AC80" s="463">
        <f>IF(AE81=0,0,IF(AD79=3,0,IF(AF79=3,0,IF(AF79=2,-0.5,IF(AF79=1,0,(AE81/(AE81+AB118+Y81+AB44))*(-0.5))))))</f>
        <v>0</v>
      </c>
      <c r="AD80" s="420">
        <f>-1*IF(AF79=3,0,IF(AD79=3,AE79*AE79*AE330/2,IF(AE79=0,0,((AE330*AE79*AE79/12)+IF(AD332=AE79/2,AE331*AE79/8,AE331*AD332*AF332*AF332/(AE79*AE79))))))</f>
        <v>0</v>
      </c>
      <c r="AE80" s="417">
        <f>AE326</f>
        <v>17815</v>
      </c>
      <c r="AF80" s="421">
        <f>IF(AD79=3,0,IF(AF79=3,AE79*AE79*AE330/2,IF(AE79=0,0,((AE330*AE79*AE79/12)+IF(AD332=AE79/2,AE331*AE79/8,AE331*AD332*AD332*AF332/(AE79*AE79))))))</f>
        <v>0</v>
      </c>
      <c r="AG80" s="461">
        <f>IF(AE81=0,0,IF(AF79=3,0,IF(AD79=3,0,IF(AD79=2,-0.5,IF(AD79=1,0,(AE81/(AE81+AH44+AK81+AH118))*(-0.5))))))</f>
        <v>0</v>
      </c>
      <c r="AH80" s="462">
        <f>AF80+AH78+AJ80+AH114+AF81+AJ81</f>
        <v>0</v>
      </c>
      <c r="AI80" s="463">
        <f>IF(AK81=0,0,IF(AJ79=3,0,IF(AL79=3,0,IF(AL79=2,-0.5,IF(AL79=1,0,(AK81/(AK81+AH118+AE81+AH44))*(-0.5))))))</f>
        <v>0</v>
      </c>
      <c r="AJ80" s="420">
        <f>-1*IF(AL79=3,0,IF(AJ79=3,AK79*AK79*AK330/2,IF(AK79=0,0,((AK330*AK79*AK79/12)+IF(AJ332=AK79/2,AK331*AK79/8,AK331*AJ332*AL332*AL332/(AK79*AK79))))))</f>
        <v>0</v>
      </c>
      <c r="AK80" s="417">
        <f>AK326</f>
        <v>17815</v>
      </c>
      <c r="AL80" s="421">
        <f>IF(AJ79=3,0,IF(AL79=3,AK79*AK79*AK330/2,IF(AK79=0,0,((AK330*AK79*AK79/12)+IF(AJ332=AK79/2,AK331*AK79/8,AK331*AJ332*AJ332*AL332/(AK79*AK79))))))</f>
        <v>0</v>
      </c>
      <c r="AM80" s="461">
        <f>IF(AK81=0,0,IF(AL79=3,0,IF(AJ79=3,0,IF(AJ79=2,-0.5,IF(AJ79=1,0,(AK81/(AK81+AN44+AQ81+AN118))*(-0.5))))))</f>
        <v>0</v>
      </c>
      <c r="AN80" s="462">
        <f>AL80+AN78+AP80+AN114+AL81+AP81</f>
        <v>0</v>
      </c>
      <c r="AO80" s="463">
        <f>IF(AQ81=0,0,IF(AP79=3,0,IF(AR79=3,0,IF(AR79=2,-0.5,IF(AR79=1,0,(AQ81/(AQ81+AN118+AK81+AN44))*(-0.5))))))</f>
        <v>0</v>
      </c>
      <c r="AP80" s="420">
        <f>-1*IF(AR79=3,0,IF(AP79=3,AQ79*AQ79*AQ330/2,IF(AQ79=0,0,((AQ330*AQ79*AQ79/12)+IF(AP332=AQ79/2,AQ331*AQ79/8,AQ331*AP332*AR332*AR332/(AQ79*AQ79))))))</f>
        <v>0</v>
      </c>
      <c r="AQ80" s="417">
        <f>AQ326</f>
        <v>17815</v>
      </c>
      <c r="AR80" s="421">
        <f>IF(AP79=3,0,IF(AR79=3,AQ79*AQ79*AQ330/2,IF(AQ79=0,0,((AQ330*AQ79*AQ79/12)+IF(AP332=AQ79/2,AQ331*AQ79/8,AQ331*AP332*AP332*AR332/(AQ79*AQ79))))))</f>
        <v>0</v>
      </c>
      <c r="AS80" s="461">
        <f>IF(AQ81=0,0,IF(AR79=3,0,IF(AP79=3,0,IF(AP79=2,-0.5,IF(AP79=1,0,(AQ81/(AQ81+AT44+AW81+AT118))*(-0.5))))))</f>
        <v>0</v>
      </c>
      <c r="AT80" s="462">
        <f>AR80+AT78+AV80+AT114+AR81+AV81</f>
        <v>0</v>
      </c>
      <c r="AU80" s="463">
        <f>IF(AW81=0,0,IF(AV79=3,0,IF(AX79=3,0,IF(AX79=2,-0.5,IF(AX79=1,0,(AW81/(AW81+AT118+AQ81+AT44))*(-0.5))))))</f>
        <v>0</v>
      </c>
      <c r="AV80" s="420">
        <f>-1*IF(AX79=3,0,IF(AV79=3,AW79*AW79*AW330/2,IF(AW79=0,0,((AW330*AW79*AW79/12)+IF(AV332=AW79/2,AW331*AW79/8,AW331*AV332*AX332*AX332/(AW79*AW79))))))</f>
        <v>0</v>
      </c>
      <c r="AW80" s="417">
        <f>AW326</f>
        <v>17815</v>
      </c>
      <c r="AX80" s="421">
        <f>IF(AV79=3,0,IF(AX79=3,AW79*AW79*AW330/2,IF(AW79=0,0,((AW330*AW79*AW79/12)+IF(AV332=AW79/2,AW331*AW79/8,AW331*AV332*AV332*AX332/(AW79*AW79))))))</f>
        <v>0</v>
      </c>
      <c r="AY80" s="461">
        <f>IF(AW81=0,0,IF(AX79=3,0,IF(AV79=3,0,IF(AV79=2,-0.5,IF(AV79=1,0,(AW81/(AW81+AZ44+BC81+AZ118))*(-0.5))))))</f>
        <v>0</v>
      </c>
      <c r="AZ80" s="462">
        <f>AX80+AZ78+BB80+AZ114+AX81+BB81</f>
        <v>0</v>
      </c>
      <c r="BA80" s="463">
        <f>IF(BC81=0,0,IF(BB79=3,0,IF(BD79=3,0,IF(BD79=2,-0.5,IF(BD79=1,0,(BC81/(BC81+AZ118+AW81+AZ44))*(-0.5))))))</f>
        <v>0</v>
      </c>
      <c r="BB80" s="420">
        <f>-1*IF(BD79=3,0,IF(BB79=3,BC79*BC79*BC330/2,IF(BC79=0,0,((BC330*BC79*BC79/12)+IF(BB332=BC79/2,BC331*BC79/8,BC331*BB332*BD332*BD332/(BC79*BC79))))))</f>
        <v>0</v>
      </c>
      <c r="BC80" s="417">
        <f>BC326</f>
        <v>17815</v>
      </c>
      <c r="BD80" s="421">
        <f>IF(BB79=3,0,IF(BD79=3,BC79*BC79*BC330/2,IF(BC79=0,0,((BC330*BC79*BC79/12)+IF(BB332=BC79/2,BC331*BC79/8,BC331*BB332*BB332*BD332/(BC79*BC79))))))</f>
        <v>0</v>
      </c>
      <c r="BE80" s="461">
        <f>IF(BC81=0,0,IF(BD79=3,0,IF(BB79=3,0,IF(BB79=2,-0.5,IF(BB79=1,0,(BC81/(BC81+BF44+BI81+BF118))*(-0.5))))))</f>
        <v>0</v>
      </c>
      <c r="BF80" s="462">
        <f>BD80+BF78+BH80+BF114+BD81+BH81</f>
        <v>0</v>
      </c>
      <c r="BG80" s="463">
        <f>IF(BI81=0,0,IF(BH79=3,0,IF(BJ79=3,0,IF(BJ79=2,-0.5,IF(BJ79=1,0,(BI81/(BI81+BF118+BC81+BF44))*(-0.5))))))</f>
        <v>0</v>
      </c>
      <c r="BH80" s="420">
        <f>-1*IF(BJ79=3,0,IF(BH79=3,BI79*BI79*BI330/2,IF(BI79=0,0,((BI330*BI79*BI79/12)+IF(BH332=BI79/2,BI331*BI79/8,BI331*BH332*BJ332*BJ332/(BI79*BI79))))))</f>
        <v>0</v>
      </c>
      <c r="BI80" s="417">
        <f>BI326</f>
        <v>17815</v>
      </c>
      <c r="BJ80" s="421">
        <f>IF(BH79=3,0,IF(BJ79=3,BI79*BI79*BI330/2,IF(BI79=0,0,((BI330*BI79*BI79/12)+IF(BH332=BI79/2,BI331*BI79/8,BI331*BH332*BH332*BJ332/(BI79*BI79))))))</f>
        <v>0</v>
      </c>
      <c r="BK80" s="461">
        <f>IF(BI81=0,0,IF(BJ79=3,0,IF(BH79=3,0,IF(BH79=2,-0.5,IF(BH79=1,0,(BI81/(BI81+BL44+BO81+BL118))*(-0.5))))))</f>
        <v>0</v>
      </c>
      <c r="BL80" s="462">
        <f>BJ80+BL78+BN80+BL114+BJ81+BN81</f>
        <v>0</v>
      </c>
      <c r="BM80" s="463">
        <f>IF(BO81=0,0,IF(BN79=3,0,IF(BP79=3,0,IF(BP79=2,-0.5,IF(BP79=1,0,(BO81/(BO81+BL118+BI81+BL44))*(-0.5))))))</f>
        <v>0</v>
      </c>
      <c r="BN80" s="420">
        <f>-1*IF(BP79=3,0,IF(BN79=3,BO79*BO79*BO330/2,IF(BO79=0,0,((BO330*BO79*BO79/12)+IF(BN332=BO79/2,BO331*BO79/8,BO331*BN332*BP332*BP332/(BO79*BO79))))))</f>
        <v>0</v>
      </c>
      <c r="BO80" s="417">
        <f>BO326</f>
        <v>17815</v>
      </c>
      <c r="BP80" s="421">
        <f>IF(BN79=3,0,IF(BP79=3,BO79*BO79*BO330/2,IF(BO79=0,0,((BO330*BO79*BO79/12)+IF(BN332=BO79/2,BO331*BO79/8,BO331*BN332*BN332*BP332/(BO79*BO79))))))</f>
        <v>0</v>
      </c>
      <c r="BQ80" s="461">
        <f>IF(BO81=0,0,IF(BP79=3,0,IF(BN79=3,0,IF(BN79=2,-0.5,IF(BN79=1,0,(BO81/(BO81+BR44+BU81+BR118))*(-0.5))))))</f>
        <v>0</v>
      </c>
      <c r="BR80" s="462">
        <f>BP80+BR78+BT80+BR114+BP81+BT81</f>
        <v>0</v>
      </c>
      <c r="BS80" s="463">
        <f>IF(BU81=0,0,IF(BT79=3,0,IF(BV79=3,0,IF(BV79=2,-0.5,IF(BV79=1,0,(BU81/(BU81+BR118+BO81+BR44))*(-0.5))))))</f>
        <v>0</v>
      </c>
      <c r="BT80" s="420">
        <f>-1*IF(BV79=3,0,IF(BT79=3,BU79*BU79*BU330/2,IF(BU79=0,0,((BU330*BU79*BU79/12)+IF(BT332=BU79/2,BU331*BU79/8,BU331*BT332*BV332*BV332/(BU79*BU79))))))</f>
        <v>0</v>
      </c>
      <c r="BU80" s="417">
        <f>BU326</f>
        <v>17815</v>
      </c>
      <c r="BV80" s="421">
        <f>IF(BT79=3,0,IF(BV79=3,BU79*BU79*BU330/2,IF(BU79=0,0,((BU330*BU79*BU79/12)+IF(BT332=BU79/2,BU331*BU79/8,BU331*BT332*BT332*BV332/(BU79*BU79))))))</f>
        <v>0</v>
      </c>
      <c r="BW80" s="461">
        <f>IF(BU81=0,0,IF(BV79=3,0,IF(BT79=3,0,IF(BT79=2,-0.5,IF(BT79=1,0,(BU81/(BU81+BX44+CA81+BX118))*(-0.5))))))</f>
        <v>0</v>
      </c>
      <c r="BX80" s="462">
        <f>BV80+BX78+BZ80+BX114+BV81+BZ81</f>
        <v>0</v>
      </c>
      <c r="BY80" s="463">
        <f>IF(CA81=0,0,IF(BZ79=3,0,IF(CB79=3,0,IF(CB79=2,-0.5,IF(CB79=1,0,(CA81/(CA81+BX118+BU81+BX44))*(-0.5))))))</f>
        <v>0</v>
      </c>
      <c r="BZ80" s="417">
        <f>BZ331</f>
        <v>0</v>
      </c>
      <c r="CA80" s="417">
        <f>CA326</f>
        <v>17815</v>
      </c>
      <c r="CB80" s="421">
        <f>IF(BZ79=3,0,IF(CB79=3,CA79*CA79*CA330/2,IF(CA79=0,0,((CA330*CA79*CA79/12)+IF(BZ332=CA79/2,CA331*CA79/8,CA331*BZ332*BZ332*CB332/(CA79*CA79))))))</f>
        <v>0</v>
      </c>
      <c r="CC80" s="461">
        <f>IF(CA81=0,0,IF(CB79=3,0,IF(BZ79=3,0,IF(BZ79=2,-0.5,IF(BZ79=1,0,(CA81/(CA81+CD44+CG81+CD118))*(-0.5))))))</f>
        <v>0</v>
      </c>
      <c r="CD80" s="462">
        <f>CB80+CD78+CF80+CD114+CB81+CF81</f>
        <v>0</v>
      </c>
      <c r="CE80" s="463">
        <f>IF(CG81=0,0,IF(CF79=3,0,IF(CH79=3,0,IF(CH79=2,-0.5,IF(CH79=1,0,(CG81/(CG81+CD118+CA81+CD44))*(-0.5))))))</f>
        <v>0</v>
      </c>
      <c r="CF80" s="420">
        <f>-1*IF(CH79=3,0,IF(CF79=3,CG79*CG79*CG330/2,IF(CG79=0,0,((CG330*CG79*CG79/12)+IF(CF332=CG79/2,CG331*CG79/8,CG331*CF332*CH332*CH332/(CG79*CG79))))))</f>
        <v>0</v>
      </c>
      <c r="CG80" s="417">
        <f>CG326</f>
        <v>17815</v>
      </c>
      <c r="CH80" s="421">
        <f>IF(CF79=3,0,IF(CH79=3,CG79*CG79*CG330/2,IF(CG79=0,0,((CG330*CG79*CG79/12)+IF(CF332=CG79/2,CG331*CG79/8,CG331*CF332*CF332*CH332/(CG79*CG79))))))</f>
        <v>0</v>
      </c>
      <c r="CI80" s="461">
        <f>IF(CG81=0,0,IF(CH79=3,0,IF(CF79=3,0,IF(CF79=2,-0.5,IF(CF79=1,0,(CG81/(CG81+CJ44+CM81+CJ118))*(-0.5))))))</f>
        <v>0</v>
      </c>
      <c r="CJ80" s="462">
        <f>CH80+CJ78+CL80+CJ114+CH81+CL81</f>
        <v>0</v>
      </c>
      <c r="CK80" s="463">
        <f>IF(CM81=0,0,IF(CL79=3,0,IF(CN79=3,0,IF(CN79=2,-0.5,IF(CN79=1,0,(CM81/(CM81+CJ118+CG81+CJ44))*(-0.5))))))</f>
        <v>0</v>
      </c>
      <c r="CL80" s="417">
        <f>CL331</f>
        <v>0</v>
      </c>
    </row>
    <row r="81" ht="16.199999999999999" hidden="1">
      <c r="A81" s="410"/>
      <c r="B81" s="423"/>
      <c r="C81" s="464" t="s">
        <v>807</v>
      </c>
      <c r="D81" s="465">
        <f>IF(D118=0,0,IF(E81=3,0,IF(C153=3,0,IF(C153=2,-0.5,IF(C153=1,0,(D118/(D118+G81+A81+D44))*(-0.5))))))</f>
        <v>0</v>
      </c>
      <c r="E81" s="466">
        <v>0</v>
      </c>
      <c r="F81" s="426">
        <f>-1*IF(H79=3,0,IF(F79=3,(G329*G329*G330/2)+(G331*F332),0))</f>
        <v>0</v>
      </c>
      <c r="G81" s="423">
        <f>IF(G79=0,0,IF(H79=2,3*G327*G80/(G79),4*G327*G80/(G79)))</f>
        <v>0</v>
      </c>
      <c r="H81" s="427">
        <f>IF(F79=3,0,IF(H79=3,(G329*G329*G330/2)+(G331*H332),0))</f>
        <v>0</v>
      </c>
      <c r="I81" s="464" t="s">
        <v>808</v>
      </c>
      <c r="J81" s="465">
        <f>IF(J118=0,0,IF(K81=3,0,IF(I153=3,0,IF(I153=2,-0.5,IF(I153=1,0,(J118/(J118+M81+G81+J44))*(-0.5))))))</f>
        <v>0</v>
      </c>
      <c r="K81" s="466">
        <v>0</v>
      </c>
      <c r="L81" s="426">
        <f>-1*IF(N79=3,0,IF(L79=3,(M329*M329*M330/2)+(M331*L332),0))</f>
        <v>0</v>
      </c>
      <c r="M81" s="423">
        <f>IF(M79=0,0,IF(N79=2,3*M327*M80/(M79),4*M327*M80/(M79)))</f>
        <v>0</v>
      </c>
      <c r="N81" s="427">
        <f>IF(L79=3,0,IF(N79=3,(M329*M329*M330/2)+(M331*N332),0))</f>
        <v>0</v>
      </c>
      <c r="O81" s="464" t="s">
        <v>809</v>
      </c>
      <c r="P81" s="465">
        <f>IF(P118=0,0,IF(Q81=3,0,IF(O153=3,0,IF(O153=2,-0.5,IF(O153=1,0,(P118/(P118+S81+M81+P44))*(-0.5))))))</f>
        <v>0</v>
      </c>
      <c r="Q81" s="466">
        <v>0</v>
      </c>
      <c r="R81" s="426">
        <f>-1*IF(T79=3,0,IF(R79=3,(S329*S329*S330/2)+(S331*R332),0))</f>
        <v>0</v>
      </c>
      <c r="S81" s="423">
        <f>IF(S79=0,0,IF(T79=2,3*S327*S80/(S79),4*S327*S80/(S79)))</f>
        <v>0</v>
      </c>
      <c r="T81" s="427">
        <f>IF(R79=3,0,IF(T79=3,(S329*S329*S330/2)+(S331*T332),0))</f>
        <v>0</v>
      </c>
      <c r="U81" s="464" t="s">
        <v>810</v>
      </c>
      <c r="V81" s="465">
        <f>IF(V118=0,0,IF(W81=3,0,IF(U153=3,0,IF(U153=2,-0.5,IF(U153=1,0,(V118/(V118+Y81+S81+V44))*(-0.5))))))</f>
        <v>0</v>
      </c>
      <c r="W81" s="466">
        <v>0</v>
      </c>
      <c r="X81" s="426">
        <f>-1*IF(Z79=3,0,IF(X79=3,(Y329*Y329*Y330/2)+(Y331*X332),0))</f>
        <v>0</v>
      </c>
      <c r="Y81" s="423">
        <f>IF(Y79=0,0,IF(Z79=2,3*Y327*Y80/(Y79),4*Y327*Y80/(Y79)))</f>
        <v>0</v>
      </c>
      <c r="Z81" s="427">
        <f>IF(X79=3,0,IF(Z79=3,(Y329*Y329*Y330/2)+(Y331*Z332),0))</f>
        <v>0</v>
      </c>
      <c r="AA81" s="464" t="s">
        <v>809</v>
      </c>
      <c r="AB81" s="465">
        <f>IF(AB118=0,0,IF(AC81=3,0,IF(AA153=3,0,IF(AA153=2,-0.5,IF(AA153=1,0,(AB118/(AB118+AE81+Y81+AB44))*(-0.5))))))</f>
        <v>0</v>
      </c>
      <c r="AC81" s="466">
        <v>0</v>
      </c>
      <c r="AD81" s="426">
        <f>-1*IF(AF79=3,0,IF(AD79=3,(AE329*AE329*AE330/2)+(AE331*AD332),0))</f>
        <v>0</v>
      </c>
      <c r="AE81" s="423">
        <f>IF(AE79=0,0,IF(AF79=2,3*AE327*AE80/(AE79),4*AE327*AE80/(AE79)))</f>
        <v>0</v>
      </c>
      <c r="AF81" s="427">
        <f>IF(AD79=3,0,IF(AF79=3,(AE329*AE329*AE330/2)+(AE331*AF332),0))</f>
        <v>0</v>
      </c>
      <c r="AG81" s="464" t="s">
        <v>810</v>
      </c>
      <c r="AH81" s="465">
        <f>IF(AH118=0,0,IF(AI81=3,0,IF(AG153=3,0,IF(AG153=2,-0.5,IF(AG153=1,0,(AH118/(AH118+AK81+AE81+AH44))*(-0.5))))))</f>
        <v>0</v>
      </c>
      <c r="AI81" s="466">
        <v>0</v>
      </c>
      <c r="AJ81" s="426">
        <f>-1*IF(AL79=3,0,IF(AJ79=3,(AK329*AK329*AK330/2)+(AK331*AJ332),0))</f>
        <v>0</v>
      </c>
      <c r="AK81" s="423">
        <f>IF(AK79=0,0,IF(AL79=2,3*AK327*AK80/(AK79),4*AK327*AK80/(AK79)))</f>
        <v>0</v>
      </c>
      <c r="AL81" s="427">
        <f>IF(AJ79=3,0,IF(AL79=3,(AK329*AK329*AK330/2)+(AK331*AL332),0))</f>
        <v>0</v>
      </c>
      <c r="AM81" s="464" t="s">
        <v>810</v>
      </c>
      <c r="AN81" s="465">
        <f>IF(AN118=0,0,IF(AO81=3,0,IF(AM153=3,0,IF(AM153=2,-0.5,IF(AM153=1,0,(AN118/(AN118+AQ81+AK81+AN44))*(-0.5))))))</f>
        <v>0</v>
      </c>
      <c r="AO81" s="466">
        <v>0</v>
      </c>
      <c r="AP81" s="426">
        <f>-1*IF(AR79=3,0,IF(AP79=3,(AQ329*AQ329*AQ330/2)+(AQ331*AP332),0))</f>
        <v>0</v>
      </c>
      <c r="AQ81" s="423">
        <f>IF(AQ79=0,0,IF(AR79=2,3*AQ327*AQ80/(AQ79),4*AQ327*AQ80/(AQ79)))</f>
        <v>0</v>
      </c>
      <c r="AR81" s="427">
        <f>IF(AP79=3,0,IF(AR79=3,(AQ329*AQ329*AQ330/2)+(AQ331*AR332),0))</f>
        <v>0</v>
      </c>
      <c r="AS81" s="464" t="s">
        <v>810</v>
      </c>
      <c r="AT81" s="465">
        <f>IF(AT118=0,0,IF(AU81=3,0,IF(AS153=3,0,IF(AS153=2,-0.5,IF(AS153=1,0,(AT118/(AT118+AW81+AQ81+AT44))*(-0.5))))))</f>
        <v>0</v>
      </c>
      <c r="AU81" s="466">
        <v>0</v>
      </c>
      <c r="AV81" s="426">
        <f>-1*IF(AX79=3,0,IF(AV79=3,(AW329*AW329*AW330/2)+(AW331*AV332),0))</f>
        <v>0</v>
      </c>
      <c r="AW81" s="423">
        <f>IF(AW79=0,0,IF(AX79=2,3*AW327*AW80/(AW79),4*AW327*AW80/(AW79)))</f>
        <v>0</v>
      </c>
      <c r="AX81" s="427">
        <f>IF(AV79=3,0,IF(AX79=3,(AW329*AW329*AW330/2)+(AW331*AX332),0))</f>
        <v>0</v>
      </c>
      <c r="AY81" s="464" t="s">
        <v>809</v>
      </c>
      <c r="AZ81" s="465">
        <f>IF(AZ118=0,0,IF(BA81=3,0,IF(AY153=3,0,IF(AY153=2,-0.5,IF(AY153=1,0,(AZ118/(AZ118+BC81+AW81+AZ44))*(-0.5))))))</f>
        <v>0</v>
      </c>
      <c r="BA81" s="466">
        <v>0</v>
      </c>
      <c r="BB81" s="426">
        <f>-1*IF(BD79=3,0,IF(BB79=3,(BC329*BC329*BC330/2)+(BC331*BB332),0))</f>
        <v>0</v>
      </c>
      <c r="BC81" s="423">
        <f>IF(BC79=0,0,IF(BD79=2,3*BC327*BC80/(BC79),4*BC327*BC80/(BC79)))</f>
        <v>0</v>
      </c>
      <c r="BD81" s="427">
        <f>IF(BB79=3,0,IF(BD79=3,(BC329*BC329*BC330/2)+(BC331*BD332),0))</f>
        <v>0</v>
      </c>
      <c r="BE81" s="464" t="s">
        <v>810</v>
      </c>
      <c r="BF81" s="465">
        <f>IF(BF118=0,0,IF(BG81=3,0,IF(BE153=3,0,IF(BE153=2,-0.5,IF(BE153=1,0,(BF118/(BF118+BI81+BC81+BF44))*(-0.5))))))</f>
        <v>0</v>
      </c>
      <c r="BG81" s="466">
        <v>0</v>
      </c>
      <c r="BH81" s="426">
        <f>-1*IF(BJ79=3,0,IF(BH79=3,(BI329*BI329*BI330/2)+(BI331*BH332),0))</f>
        <v>0</v>
      </c>
      <c r="BI81" s="423">
        <f>IF(BI79=0,0,IF(BJ79=2,3*BI327*BI80/(BI79),4*BI327*BI80/(BI79)))</f>
        <v>0</v>
      </c>
      <c r="BJ81" s="427">
        <f>IF(BH79=3,0,IF(BJ79=3,(BI329*BI329*BI330/2)+(BI331*BJ332),0))</f>
        <v>0</v>
      </c>
      <c r="BK81" s="464" t="s">
        <v>810</v>
      </c>
      <c r="BL81" s="465">
        <f>IF(BL118=0,0,IF(BM81=3,0,IF(BK153=3,0,IF(BK153=2,-0.5,IF(BK153=1,0,(BL118/(BL118+BO81+BI81+BL44))*(-0.5))))))</f>
        <v>0</v>
      </c>
      <c r="BM81" s="466">
        <v>0</v>
      </c>
      <c r="BN81" s="426">
        <f>-1*IF(BP79=3,0,IF(BN79=3,(BO329*BO329*BO330/2)+(BO331*BN332),0))</f>
        <v>0</v>
      </c>
      <c r="BO81" s="423">
        <f>IF(BO79=0,0,IF(BP79=2,3*BO327*BO80/(BO79),4*BO327*BO80/(BO79)))</f>
        <v>0</v>
      </c>
      <c r="BP81" s="427">
        <f>IF(BN79=3,0,IF(BP79=3,(BO329*BO329*BO330/2)+(BO331*BP332),0))</f>
        <v>0</v>
      </c>
      <c r="BQ81" s="464" t="s">
        <v>810</v>
      </c>
      <c r="BR81" s="465">
        <f>IF(BR118=0,0,IF(BS81=3,0,IF(BQ153=3,0,IF(BQ153=2,-0.5,IF(BQ153=1,0,(BR118/(BR118+BU81+BO81+BR44))*(-0.5))))))</f>
        <v>0</v>
      </c>
      <c r="BS81" s="466">
        <v>0</v>
      </c>
      <c r="BT81" s="426">
        <f>-1*IF(BV79=3,0,IF(BT79=3,(BU329*BU329*BU330/2)+(BU331*BT332),0))</f>
        <v>0</v>
      </c>
      <c r="BU81" s="423">
        <f>IF(BU79=0,0,IF(BV79=2,3*BU327*BU80/(BU79),4*BU327*BU80/(BU79)))</f>
        <v>0</v>
      </c>
      <c r="BV81" s="427">
        <f>IF(BT79=3,0,IF(BV79=3,(BU329*BU329*BU330/2)+(BU331*BV332),0))</f>
        <v>0</v>
      </c>
      <c r="BW81" s="464" t="s">
        <v>810</v>
      </c>
      <c r="BX81" s="465">
        <f>IF(BX118=0,0,IF(BY81=3,0,IF(BW153=3,0,IF(BW153=2,-0.5,IF(BW153=1,0,(BX118/(BX118+CA81+BU81+BX44))*(-0.5))))))</f>
        <v>0</v>
      </c>
      <c r="BY81" s="466">
        <v>0</v>
      </c>
      <c r="BZ81" s="467"/>
      <c r="CA81" s="423">
        <f>IF(CA79=0,0,IF(CB79=2,3*CA327*CA80/(CA79),4*CA327*CA80/(CA79)))</f>
        <v>0</v>
      </c>
      <c r="CB81" s="427">
        <f>IF(BZ79=3,0,IF(CB79=3,(CA329*CA329*CA330/2)+(CA331*CB332),0))</f>
        <v>0</v>
      </c>
      <c r="CC81" s="464" t="s">
        <v>810</v>
      </c>
      <c r="CD81" s="465">
        <f>IF(CD118=0,0,IF(CE81=3,0,IF(CC153=3,0,IF(CC153=2,-0.5,IF(CC153=1,0,(CD118/(CD118+CG81+CA81+CD44))*(-0.5))))))</f>
        <v>0</v>
      </c>
      <c r="CE81" s="466">
        <v>0</v>
      </c>
      <c r="CF81" s="426">
        <f>-1*IF(CH79=3,0,IF(CF79=3,(CG329*CG329*CG330/2)+(CG331*CF332),0))</f>
        <v>0</v>
      </c>
      <c r="CG81" s="423">
        <f>IF(CG79=0,0,IF(CH79=2,3*CG327*CG80/(CG79),4*CG327*CG80/(CG79)))</f>
        <v>0</v>
      </c>
      <c r="CH81" s="427">
        <f>IF(CF79=3,0,IF(CH79=3,(CG329*CG329*CG330/2)+(CG331*CH332),0))</f>
        <v>0</v>
      </c>
      <c r="CI81" s="464" t="s">
        <v>811</v>
      </c>
      <c r="CJ81" s="465">
        <f>IF(CJ118=0,0,IF(CK81=3,0,IF(CI153=3,0,IF(CI153=2,-0.5,IF(CI153=1,0,(CJ118/(CJ118+CM81+CG81+CJ44))*(-0.5))))))</f>
        <v>0</v>
      </c>
      <c r="CK81" s="466">
        <v>0</v>
      </c>
      <c r="CL81" s="467"/>
    </row>
    <row r="82" ht="16.800000000000001" hidden="1">
      <c r="A82" s="430"/>
      <c r="B82" s="417"/>
      <c r="C82" s="417"/>
      <c r="D82" s="468"/>
      <c r="E82" s="469" t="e">
        <f>(D80+D151+D121+I82+D47)*E80</f>
        <v>#REF!</v>
      </c>
      <c r="F82" s="417"/>
      <c r="G82" s="433"/>
      <c r="I82" s="470" t="e">
        <f>(J80+J151+J121+O82+J47)*I80</f>
        <v>#REF!</v>
      </c>
      <c r="J82" s="468"/>
      <c r="K82" s="469" t="e">
        <f>(J80+J151+J121+O82+J47)*K80</f>
        <v>#REF!</v>
      </c>
      <c r="L82" s="417"/>
      <c r="M82" s="433"/>
      <c r="N82" s="235"/>
      <c r="O82" s="470" t="e">
        <f>(P80+P151+P121+U82+P47)*O80</f>
        <v>#REF!</v>
      </c>
      <c r="P82" s="468"/>
      <c r="Q82" s="469" t="e">
        <f>(P80+P151+P121+U82+P47)*Q80</f>
        <v>#REF!</v>
      </c>
      <c r="R82" s="417"/>
      <c r="S82" s="433"/>
      <c r="T82" s="235"/>
      <c r="U82" s="470" t="e">
        <f>(V80+V151+V121+AA82+V47)*U80</f>
        <v>#REF!</v>
      </c>
      <c r="V82" s="468"/>
      <c r="W82" s="469" t="e">
        <f>(V80+V151+V121+AA82+V47)*W80</f>
        <v>#REF!</v>
      </c>
      <c r="X82" s="417"/>
      <c r="Y82" s="433"/>
      <c r="AA82" s="470" t="e">
        <f>(AB80+AB151+AB121+AG82+AB47)*AA80</f>
        <v>#REF!</v>
      </c>
      <c r="AB82" s="468"/>
      <c r="AC82" s="469" t="e">
        <f>(AB80+AB151+AB121+AG82+AB47)*AC80</f>
        <v>#REF!</v>
      </c>
      <c r="AD82" s="417"/>
      <c r="AE82" s="433"/>
      <c r="AF82" s="235"/>
      <c r="AG82" s="470" t="e">
        <f>(AH80+AH151+AH121+AM82+AH47)*AG80</f>
        <v>#REF!</v>
      </c>
      <c r="AH82" s="468"/>
      <c r="AI82" s="469" t="e">
        <f>(AH80+AH151+AH121+AM82+AH47)*AI80</f>
        <v>#REF!</v>
      </c>
      <c r="AJ82" s="417"/>
      <c r="AK82" s="433"/>
      <c r="AM82" s="470" t="e">
        <f>(AN80+AN151+AN121+AS82+AN47)*AM80</f>
        <v>#REF!</v>
      </c>
      <c r="AN82" s="468"/>
      <c r="AO82" s="469" t="e">
        <f>(AN80+AN151+AN121+AS82+AN47)*AO80</f>
        <v>#REF!</v>
      </c>
      <c r="AP82" s="417"/>
      <c r="AQ82" s="433"/>
      <c r="AS82" s="470" t="e">
        <f>(AT80+AT151+AT121+AY82+AT47)*AS80</f>
        <v>#REF!</v>
      </c>
      <c r="AT82" s="468"/>
      <c r="AU82" s="469" t="e">
        <f>(AT80+AT151+AT121+AY82+AT47)*AU80</f>
        <v>#REF!</v>
      </c>
      <c r="AV82" s="417"/>
      <c r="AW82" s="433"/>
      <c r="AY82" s="470" t="e">
        <f>(AZ80+AZ151+AZ121+BE82+AZ47)*AY80</f>
        <v>#REF!</v>
      </c>
      <c r="AZ82" s="468"/>
      <c r="BA82" s="469" t="e">
        <f>(AZ80+AZ151+AZ121+BE82+AZ47)*BA80</f>
        <v>#REF!</v>
      </c>
      <c r="BB82" s="417"/>
      <c r="BC82" s="433"/>
      <c r="BD82" s="235"/>
      <c r="BE82" s="470" t="e">
        <f>(BF80+BF151+BF121+BK82+BF47)*BE80</f>
        <v>#REF!</v>
      </c>
      <c r="BF82" s="468"/>
      <c r="BG82" s="469" t="e">
        <f>(BF80+BF151+BF121+BK82+BF47)*BG80</f>
        <v>#REF!</v>
      </c>
      <c r="BH82" s="417"/>
      <c r="BI82" s="433"/>
      <c r="BK82" s="470" t="e">
        <f>(BL80+BL151+BL121+BQ82+BL47)*BK80</f>
        <v>#REF!</v>
      </c>
      <c r="BL82" s="468"/>
      <c r="BM82" s="469" t="e">
        <f>(BL80+BL151+BL121+BQ82+BL47)*BM80</f>
        <v>#REF!</v>
      </c>
      <c r="BN82" s="417"/>
      <c r="BO82" s="433"/>
      <c r="BQ82" s="470" t="e">
        <f>(BR80+BR151+BR121+BW82+BR47)*BQ80</f>
        <v>#REF!</v>
      </c>
      <c r="BR82" s="468"/>
      <c r="BS82" s="469" t="e">
        <f>(BR80+BR151+BR121+BW82+BR47)*BS80</f>
        <v>#REF!</v>
      </c>
      <c r="BT82" s="417"/>
      <c r="BU82" s="433"/>
      <c r="BW82" s="470" t="e">
        <f>(BX80+BX151+BX121+CC82+BX47)*BW80</f>
        <v>#REF!</v>
      </c>
      <c r="BX82" s="468"/>
      <c r="BY82" s="469" t="e">
        <f>(BX80+BX151+BX121+CC82+BX47)*BY80</f>
        <v>#REF!</v>
      </c>
      <c r="BZ82" s="417"/>
      <c r="CA82" s="433"/>
      <c r="CC82" s="470" t="e">
        <f>(CD80+CD151+CD121+CI82+CD47)*CC80</f>
        <v>#REF!</v>
      </c>
      <c r="CD82" s="468"/>
      <c r="CE82" s="469" t="e">
        <f>(CD80+CD151+CD121+CI82+CD47)*CE80</f>
        <v>#REF!</v>
      </c>
      <c r="CF82" s="417"/>
      <c r="CG82" s="433"/>
      <c r="CI82" s="470" t="e">
        <f>(CJ80+CJ151+CJ121+CJ47)*CI80</f>
        <v>#REF!</v>
      </c>
      <c r="CJ82" s="468"/>
      <c r="CK82" s="417"/>
      <c r="CL82" s="417"/>
    </row>
    <row r="83" ht="16.199999999999999" hidden="1">
      <c r="A83" s="471"/>
      <c r="B83" s="417"/>
      <c r="C83" s="417"/>
      <c r="D83" s="454"/>
      <c r="E83" s="472" t="e">
        <f>(D80+D150+D24+D48+D122+I83)*E80</f>
        <v>#REF!</v>
      </c>
      <c r="F83" s="433"/>
      <c r="G83" s="433"/>
      <c r="I83" s="473" t="e">
        <f>(J80+J150+E82+J48+J122+O83+J24)*I80</f>
        <v>#REF!</v>
      </c>
      <c r="J83" s="454"/>
      <c r="K83" s="472" t="e">
        <f>(J80+J150+E82+J24+J48+J122+O83)*K80</f>
        <v>#REF!</v>
      </c>
      <c r="L83" s="417"/>
      <c r="M83" s="433"/>
      <c r="N83" s="235"/>
      <c r="O83" s="473" t="e">
        <f>(P80+P150+K82+P48+P122+U83+P24)*O80</f>
        <v>#REF!</v>
      </c>
      <c r="P83" s="454"/>
      <c r="Q83" s="472" t="e">
        <f>(P80+P150+K82+P24+P48+P122+U83)*Q80</f>
        <v>#REF!</v>
      </c>
      <c r="R83" s="417"/>
      <c r="S83" s="433"/>
      <c r="T83" s="235"/>
      <c r="U83" s="473" t="e">
        <f>(V80+V150+Q82+V48+V122+AA83+V24)*U80</f>
        <v>#REF!</v>
      </c>
      <c r="V83" s="454"/>
      <c r="W83" s="472" t="e">
        <f>(V80+V150+Q82+V24+V48+V122+AA83)*W80</f>
        <v>#REF!</v>
      </c>
      <c r="X83" s="417"/>
      <c r="Y83" s="433"/>
      <c r="AA83" s="473" t="e">
        <f>(AB80+AB150+W82+AB48+AB122+AG83+AB24)*AA80</f>
        <v>#REF!</v>
      </c>
      <c r="AB83" s="454"/>
      <c r="AC83" s="472" t="e">
        <f>(AB80+AB150+W82+AB24+AB48+AB122+AG83)*AC80</f>
        <v>#REF!</v>
      </c>
      <c r="AD83" s="417"/>
      <c r="AE83" s="433"/>
      <c r="AF83" s="235"/>
      <c r="AG83" s="473" t="e">
        <f>(AH80+AH150+AC82+AH48+AH122+AM83+AH24)*AG80</f>
        <v>#REF!</v>
      </c>
      <c r="AH83" s="454"/>
      <c r="AI83" s="472" t="e">
        <f>(AH80+AH150+AC82+AH24+AH48+AH122+AM83)*AI80</f>
        <v>#REF!</v>
      </c>
      <c r="AJ83" s="417"/>
      <c r="AK83" s="433"/>
      <c r="AM83" s="473" t="e">
        <f>(AN80+AN150+AI82+AN48+AN122+AS83+AN24)*AM80</f>
        <v>#REF!</v>
      </c>
      <c r="AN83" s="454"/>
      <c r="AO83" s="472" t="e">
        <f>(AN80+AN150+AI82+AN24+AN48+AN122+AS83)*AO80</f>
        <v>#REF!</v>
      </c>
      <c r="AP83" s="417"/>
      <c r="AQ83" s="433"/>
      <c r="AS83" s="473" t="e">
        <f>(AT80+AT150+AO82+AT48+AT122+AY83+AT24)*AS80</f>
        <v>#REF!</v>
      </c>
      <c r="AT83" s="454"/>
      <c r="AU83" s="472" t="e">
        <f>(AT80+AT150+AO82+AT24+AT48+AT122+AY83)*AU80</f>
        <v>#REF!</v>
      </c>
      <c r="AV83" s="417"/>
      <c r="AW83" s="433"/>
      <c r="AY83" s="473" t="e">
        <f>(AZ80+AZ150+AU82+AZ48+AZ122+BE83+AZ24)*AY80</f>
        <v>#REF!</v>
      </c>
      <c r="AZ83" s="454"/>
      <c r="BA83" s="472" t="e">
        <f>(AZ80+AZ150+AU82+AZ24+AZ48+AZ122+BE83)*BA80</f>
        <v>#REF!</v>
      </c>
      <c r="BB83" s="417"/>
      <c r="BC83" s="433"/>
      <c r="BD83" s="235"/>
      <c r="BE83" s="473" t="e">
        <f>(BF80+BF150+BA82+BF48+BF122+BK83+BF24)*BE80</f>
        <v>#REF!</v>
      </c>
      <c r="BF83" s="454"/>
      <c r="BG83" s="472" t="e">
        <f>(BF80+BF150+BA82+BF24+BF48+BF122+BK83)*BG80</f>
        <v>#REF!</v>
      </c>
      <c r="BH83" s="417"/>
      <c r="BI83" s="433"/>
      <c r="BK83" s="473" t="e">
        <f>(BL80+BL150+BG82+BL48+BL122+BQ83+BL24)*BK80</f>
        <v>#REF!</v>
      </c>
      <c r="BL83" s="454"/>
      <c r="BM83" s="472" t="e">
        <f>(BL80+BL150+BG82+BL24+BL48+BL122+BQ83)*BM80</f>
        <v>#REF!</v>
      </c>
      <c r="BN83" s="417"/>
      <c r="BO83" s="433"/>
      <c r="BQ83" s="473" t="e">
        <f>(BR80+BR150+BM82+BR48+BR122+BW83+BR24)*BQ80</f>
        <v>#REF!</v>
      </c>
      <c r="BR83" s="454"/>
      <c r="BS83" s="472" t="e">
        <f>(BR80+BR150+BM82+BR24+BR48+BR122+BW83)*BS80</f>
        <v>#REF!</v>
      </c>
      <c r="BT83" s="417"/>
      <c r="BU83" s="433"/>
      <c r="BW83" s="473" t="e">
        <f>(BX80+BX150+BS82+BX48+BX122+CC83+BX24)*BW80</f>
        <v>#REF!</v>
      </c>
      <c r="BX83" s="454"/>
      <c r="BY83" s="472" t="e">
        <f>(BX80+BX150+BS82+BX24+BX48+BX122+CC83)*BY80</f>
        <v>#REF!</v>
      </c>
      <c r="BZ83" s="417"/>
      <c r="CA83" s="433"/>
      <c r="CC83" s="473" t="e">
        <f>(CD80+CD150+BY82+CD48+CD122+CI83+CD24)*CC80</f>
        <v>#REF!</v>
      </c>
      <c r="CD83" s="454"/>
      <c r="CE83" s="472" t="e">
        <f>(CD80+CD150+BY82+CD24+CD48+CD122+CI83)*CE80</f>
        <v>#REF!</v>
      </c>
      <c r="CF83" s="417"/>
      <c r="CG83" s="433"/>
      <c r="CI83" s="473" t="e">
        <f>(CJ80+CJ150+CE82+CJ48+CJ122+CJ24)*CI80</f>
        <v>#REF!</v>
      </c>
      <c r="CJ83" s="454"/>
      <c r="CK83" s="417"/>
      <c r="CL83" s="417"/>
    </row>
    <row r="84" ht="16.199999999999999" hidden="1">
      <c r="A84" s="471"/>
      <c r="B84" s="417"/>
      <c r="C84" s="417"/>
      <c r="D84" s="454"/>
      <c r="E84" s="472" t="e">
        <f>(D80+D149+D25+D49+D123+I84)*E80</f>
        <v>#REF!</v>
      </c>
      <c r="F84" s="433"/>
      <c r="G84" s="433"/>
      <c r="I84" s="473" t="e">
        <f>(J80+J149+E83+J49+J123+O84+J25)*I80</f>
        <v>#REF!</v>
      </c>
      <c r="J84" s="454"/>
      <c r="K84" s="472" t="e">
        <f>(J80+J149+E83+J25+J49+J123+O84)*K80</f>
        <v>#REF!</v>
      </c>
      <c r="L84" s="417"/>
      <c r="M84" s="433"/>
      <c r="N84" s="235"/>
      <c r="O84" s="473" t="e">
        <f>(P80+P149+K83+P49+P123+U84+P25)*O80</f>
        <v>#REF!</v>
      </c>
      <c r="P84" s="454"/>
      <c r="Q84" s="472" t="e">
        <f>(P80+P149+K83+P25+P49+P123+U84)*Q80</f>
        <v>#REF!</v>
      </c>
      <c r="R84" s="417"/>
      <c r="S84" s="433"/>
      <c r="T84" s="235"/>
      <c r="U84" s="473" t="e">
        <f>(V80+V149+Q83+V49+V123+AA84+V25)*U80</f>
        <v>#REF!</v>
      </c>
      <c r="V84" s="454"/>
      <c r="W84" s="472" t="e">
        <f>(V80+V149+Q83+V25+V49+V123+AA84)*W80</f>
        <v>#REF!</v>
      </c>
      <c r="X84" s="417"/>
      <c r="Y84" s="433"/>
      <c r="AA84" s="473" t="e">
        <f>(AB80+AB149+W83+AB49+AB123+AG84+AB25)*AA80</f>
        <v>#REF!</v>
      </c>
      <c r="AB84" s="454"/>
      <c r="AC84" s="472" t="e">
        <f>(AB80+AB149+W83+AB25+AB49+AB123+AG84)*AC80</f>
        <v>#REF!</v>
      </c>
      <c r="AD84" s="417"/>
      <c r="AE84" s="433"/>
      <c r="AF84" s="235"/>
      <c r="AG84" s="473" t="e">
        <f>(AH80+AH149+AC83+AH49+AH123+AM84+AH25)*AG80</f>
        <v>#REF!</v>
      </c>
      <c r="AH84" s="454"/>
      <c r="AI84" s="472" t="e">
        <f>(AH80+AH149+AC83+AH25+AH49+AH123+AM84)*AI80</f>
        <v>#REF!</v>
      </c>
      <c r="AJ84" s="417"/>
      <c r="AK84" s="433"/>
      <c r="AM84" s="473" t="e">
        <f>(AN80+AN149+AI83+AN49+AN123+AS84+AN25)*AM80</f>
        <v>#REF!</v>
      </c>
      <c r="AN84" s="454"/>
      <c r="AO84" s="472" t="e">
        <f>(AN80+AN149+AI83+AN25+AN49+AN123+AS84)*AO80</f>
        <v>#REF!</v>
      </c>
      <c r="AP84" s="417"/>
      <c r="AQ84" s="433"/>
      <c r="AS84" s="473" t="e">
        <f>(AT80+AT149+AO83+AT49+AT123+AY84+AT25)*AS80</f>
        <v>#REF!</v>
      </c>
      <c r="AT84" s="454"/>
      <c r="AU84" s="472" t="e">
        <f>(AT80+AT149+AO83+AT25+AT49+AT123+AY84)*AU80</f>
        <v>#REF!</v>
      </c>
      <c r="AV84" s="417"/>
      <c r="AW84" s="433"/>
      <c r="AY84" s="473" t="e">
        <f>(AZ80+AZ149+AU83+AZ49+AZ123+BE84+AZ25)*AY80</f>
        <v>#REF!</v>
      </c>
      <c r="AZ84" s="454"/>
      <c r="BA84" s="472" t="e">
        <f>(AZ80+AZ149+AU83+AZ25+AZ49+AZ123+BE84)*BA80</f>
        <v>#REF!</v>
      </c>
      <c r="BB84" s="417"/>
      <c r="BC84" s="433"/>
      <c r="BD84" s="235"/>
      <c r="BE84" s="473" t="e">
        <f>(BF80+BF149+BA83+BF49+BF123+BK84+BF25)*BE80</f>
        <v>#REF!</v>
      </c>
      <c r="BF84" s="454"/>
      <c r="BG84" s="472" t="e">
        <f>(BF80+BF149+BA83+BF25+BF49+BF123+BK84)*BG80</f>
        <v>#REF!</v>
      </c>
      <c r="BH84" s="417"/>
      <c r="BI84" s="433"/>
      <c r="BK84" s="473" t="e">
        <f>(BL80+BL149+BG83+BL49+BL123+BQ84+BL25)*BK80</f>
        <v>#REF!</v>
      </c>
      <c r="BL84" s="454"/>
      <c r="BM84" s="472" t="e">
        <f>(BL80+BL149+BG83+BL25+BL49+BL123+BQ84)*BM80</f>
        <v>#REF!</v>
      </c>
      <c r="BN84" s="417"/>
      <c r="BO84" s="433"/>
      <c r="BQ84" s="473" t="e">
        <f>(BR80+BR149+BM83+BR49+BR123+BW84+BR25)*BQ80</f>
        <v>#REF!</v>
      </c>
      <c r="BR84" s="454"/>
      <c r="BS84" s="472" t="e">
        <f>(BR80+BR149+BM83+BR25+BR49+BR123+BW84)*BS80</f>
        <v>#REF!</v>
      </c>
      <c r="BT84" s="417"/>
      <c r="BU84" s="433"/>
      <c r="BW84" s="473" t="e">
        <f>(BX80+BX149+BS83+BX49+BX123+CC84+BX25)*BW80</f>
        <v>#REF!</v>
      </c>
      <c r="BX84" s="454"/>
      <c r="BY84" s="472" t="e">
        <f>(BX80+BX149+BS83+BX25+BX49+BX123+CC84)*BY80</f>
        <v>#REF!</v>
      </c>
      <c r="BZ84" s="417"/>
      <c r="CA84" s="433"/>
      <c r="CC84" s="473" t="e">
        <f>(CD80+CD149+BY83+CD49+CD123+CI84+CD25)*CC80</f>
        <v>#REF!</v>
      </c>
      <c r="CD84" s="454"/>
      <c r="CE84" s="472" t="e">
        <f>(CD80+CD149+BY83+CD25+CD49+CD123+CI84)*CE80</f>
        <v>#REF!</v>
      </c>
      <c r="CF84" s="417"/>
      <c r="CG84" s="433"/>
      <c r="CI84" s="473" t="e">
        <f>(CJ80+CJ149+CE83+CJ49+CJ123+CJ25)*CI80</f>
        <v>#REF!</v>
      </c>
      <c r="CJ84" s="454"/>
      <c r="CK84" s="417"/>
      <c r="CL84" s="417"/>
    </row>
    <row r="85" ht="16.199999999999999" hidden="1">
      <c r="A85" s="471"/>
      <c r="B85" s="417"/>
      <c r="C85" s="417"/>
      <c r="D85" s="454"/>
      <c r="E85" s="472" t="e">
        <f>(D80+D148+D26+D50+D124+I85)*E80</f>
        <v>#REF!</v>
      </c>
      <c r="F85" s="433"/>
      <c r="G85" s="433"/>
      <c r="I85" s="473" t="e">
        <f>(J80+J148+E84+J50+J124+O85+J26)*I80</f>
        <v>#REF!</v>
      </c>
      <c r="J85" s="454"/>
      <c r="K85" s="472" t="e">
        <f>(J80+J148+E84+J26+J50+J124+O85)*K80</f>
        <v>#REF!</v>
      </c>
      <c r="L85" s="417"/>
      <c r="M85" s="433"/>
      <c r="N85" s="235"/>
      <c r="O85" s="473" t="e">
        <f>(P80+P148+K84+P50+P124+U85+P26)*O80</f>
        <v>#REF!</v>
      </c>
      <c r="P85" s="454"/>
      <c r="Q85" s="472" t="e">
        <f>(P80+P148+K84+P26+P50+P124+U85)*Q80</f>
        <v>#REF!</v>
      </c>
      <c r="R85" s="417"/>
      <c r="S85" s="433"/>
      <c r="T85" s="235"/>
      <c r="U85" s="473" t="e">
        <f>(V80+V148+Q84+V50+V124+AA85+V26)*U80</f>
        <v>#REF!</v>
      </c>
      <c r="V85" s="454"/>
      <c r="W85" s="472" t="e">
        <f>(V80+V148+Q84+V26+V50+V124+AA85)*W80</f>
        <v>#REF!</v>
      </c>
      <c r="X85" s="417"/>
      <c r="Y85" s="433"/>
      <c r="AA85" s="473" t="e">
        <f>(AB80+AB148+W84+AB50+AB124+AG85+AB26)*AA80</f>
        <v>#REF!</v>
      </c>
      <c r="AB85" s="454"/>
      <c r="AC85" s="472" t="e">
        <f>(AB80+AB148+W84+AB26+AB50+AB124+AG85)*AC80</f>
        <v>#REF!</v>
      </c>
      <c r="AD85" s="417"/>
      <c r="AE85" s="433"/>
      <c r="AF85" s="235"/>
      <c r="AG85" s="473" t="e">
        <f>(AH80+AH148+AC84+AH50+AH124+AM85+AH26)*AG80</f>
        <v>#REF!</v>
      </c>
      <c r="AH85" s="454"/>
      <c r="AI85" s="472" t="e">
        <f>(AH80+AH148+AC84+AH26+AH50+AH124+AM85)*AI80</f>
        <v>#REF!</v>
      </c>
      <c r="AJ85" s="417"/>
      <c r="AK85" s="433"/>
      <c r="AM85" s="473" t="e">
        <f>(AN80+AN148+AI84+AN50+AN124+AS85+AN26)*AM80</f>
        <v>#REF!</v>
      </c>
      <c r="AN85" s="454"/>
      <c r="AO85" s="472" t="e">
        <f>(AN80+AN148+AI84+AN26+AN50+AN124+AS85)*AO80</f>
        <v>#REF!</v>
      </c>
      <c r="AP85" s="417"/>
      <c r="AQ85" s="433"/>
      <c r="AS85" s="473" t="e">
        <f>(AT80+AT148+AO84+AT50+AT124+AY85+AT26)*AS80</f>
        <v>#REF!</v>
      </c>
      <c r="AT85" s="454"/>
      <c r="AU85" s="472" t="e">
        <f>(AT80+AT148+AO84+AT26+AT50+AT124+AY85)*AU80</f>
        <v>#REF!</v>
      </c>
      <c r="AV85" s="417"/>
      <c r="AW85" s="433"/>
      <c r="AY85" s="473" t="e">
        <f>(AZ80+AZ148+AU84+AZ50+AZ124+BE85+AZ26)*AY80</f>
        <v>#REF!</v>
      </c>
      <c r="AZ85" s="454"/>
      <c r="BA85" s="472" t="e">
        <f>(AZ80+AZ148+AU84+AZ26+AZ50+AZ124+BE85)*BA80</f>
        <v>#REF!</v>
      </c>
      <c r="BB85" s="417"/>
      <c r="BC85" s="433"/>
      <c r="BD85" s="235"/>
      <c r="BE85" s="473" t="e">
        <f>(BF80+BF148+BA84+BF50+BF124+BK85+BF26)*BE80</f>
        <v>#REF!</v>
      </c>
      <c r="BF85" s="454"/>
      <c r="BG85" s="472" t="e">
        <f>(BF80+BF148+BA84+BF26+BF50+BF124+BK85)*BG80</f>
        <v>#REF!</v>
      </c>
      <c r="BH85" s="417"/>
      <c r="BI85" s="433"/>
      <c r="BK85" s="473" t="e">
        <f>(BL80+BL148+BG84+BL50+BL124+BQ85+BL26)*BK80</f>
        <v>#REF!</v>
      </c>
      <c r="BL85" s="454"/>
      <c r="BM85" s="472" t="e">
        <f>(BL80+BL148+BG84+BL26+BL50+BL124+BQ85)*BM80</f>
        <v>#REF!</v>
      </c>
      <c r="BN85" s="417"/>
      <c r="BO85" s="433"/>
      <c r="BQ85" s="473" t="e">
        <f>(BR80+BR148+BM84+BR50+BR124+BW85+BR26)*BQ80</f>
        <v>#REF!</v>
      </c>
      <c r="BR85" s="454"/>
      <c r="BS85" s="472" t="e">
        <f>(BR80+BR148+BM84+BR26+BR50+BR124+BW85)*BS80</f>
        <v>#REF!</v>
      </c>
      <c r="BT85" s="417"/>
      <c r="BU85" s="433"/>
      <c r="BW85" s="473" t="e">
        <f>(BX80+BX148+BS84+BX50+BX124+CC85+BX26)*BW80</f>
        <v>#REF!</v>
      </c>
      <c r="BX85" s="454"/>
      <c r="BY85" s="472" t="e">
        <f>(BX80+BX148+BS84+BX26+BX50+BX124+CC85)*BY80</f>
        <v>#REF!</v>
      </c>
      <c r="BZ85" s="417"/>
      <c r="CA85" s="433"/>
      <c r="CC85" s="473" t="e">
        <f>(CD80+CD148+BY84+CD50+CD124+CI85+CD26)*CC80</f>
        <v>#REF!</v>
      </c>
      <c r="CD85" s="454"/>
      <c r="CE85" s="472" t="e">
        <f>(CD80+CD148+BY84+CD26+CD50+CD124+CI85)*CE80</f>
        <v>#REF!</v>
      </c>
      <c r="CF85" s="417"/>
      <c r="CG85" s="433"/>
      <c r="CI85" s="473" t="e">
        <f>(CJ80+CJ148+CE84+CJ50+CJ124+CJ26)*CI80</f>
        <v>#REF!</v>
      </c>
      <c r="CJ85" s="454"/>
      <c r="CK85" s="417"/>
      <c r="CL85" s="417"/>
    </row>
    <row r="86" ht="16.199999999999999" hidden="1">
      <c r="A86" s="471"/>
      <c r="B86" s="417"/>
      <c r="C86" s="417"/>
      <c r="D86" s="454"/>
      <c r="E86" s="472" t="e">
        <f>(D80+D147+D27+D51+D125+I86)*E80</f>
        <v>#REF!</v>
      </c>
      <c r="F86" s="433"/>
      <c r="G86" s="433"/>
      <c r="I86" s="473" t="e">
        <f>(J80+J147+E85+J51+J125+O86+J27)*I80</f>
        <v>#REF!</v>
      </c>
      <c r="J86" s="454"/>
      <c r="K86" s="472" t="e">
        <f>(J80+J147+E85+J27+J51+J125+O86)*K80</f>
        <v>#REF!</v>
      </c>
      <c r="L86" s="417"/>
      <c r="M86" s="433"/>
      <c r="N86" s="235"/>
      <c r="O86" s="473" t="e">
        <f>(P80+P147+K85+P51+P125+U86+P27)*O80</f>
        <v>#REF!</v>
      </c>
      <c r="P86" s="454"/>
      <c r="Q86" s="472" t="e">
        <f>(P80+P147+K85+P27+P51+P125+U86)*Q80</f>
        <v>#REF!</v>
      </c>
      <c r="R86" s="417"/>
      <c r="S86" s="433"/>
      <c r="T86" s="235"/>
      <c r="U86" s="473" t="e">
        <f>(V80+V147+Q85+V51+V125+AA86+V27)*U80</f>
        <v>#REF!</v>
      </c>
      <c r="V86" s="454"/>
      <c r="W86" s="472" t="e">
        <f>(V80+V147+Q85+V27+V51+V125+AA86)*W80</f>
        <v>#REF!</v>
      </c>
      <c r="X86" s="417"/>
      <c r="Y86" s="433"/>
      <c r="AA86" s="473" t="e">
        <f>(AB80+AB147+W85+AB51+AB125+AG86+AB27)*AA80</f>
        <v>#REF!</v>
      </c>
      <c r="AB86" s="454"/>
      <c r="AC86" s="472" t="e">
        <f>(AB80+AB147+W85+AB27+AB51+AB125+AG86)*AC80</f>
        <v>#REF!</v>
      </c>
      <c r="AD86" s="417"/>
      <c r="AE86" s="433"/>
      <c r="AF86" s="235"/>
      <c r="AG86" s="473" t="e">
        <f>(AH80+AH147+AC85+AH51+AH125+AM86+AH27)*AG80</f>
        <v>#REF!</v>
      </c>
      <c r="AH86" s="454"/>
      <c r="AI86" s="472" t="e">
        <f>(AH80+AH147+AC85+AH27+AH51+AH125+AM86)*AI80</f>
        <v>#REF!</v>
      </c>
      <c r="AJ86" s="417"/>
      <c r="AK86" s="433"/>
      <c r="AM86" s="473" t="e">
        <f>(AN80+AN147+AI85+AN51+AN125+AS86+AN27)*AM80</f>
        <v>#REF!</v>
      </c>
      <c r="AN86" s="454"/>
      <c r="AO86" s="472" t="e">
        <f>(AN80+AN147+AI85+AN27+AN51+AN125+AS86)*AO80</f>
        <v>#REF!</v>
      </c>
      <c r="AP86" s="417"/>
      <c r="AQ86" s="433"/>
      <c r="AS86" s="473" t="e">
        <f>(AT80+AT147+AO85+AT51+AT125+AY86+AT27)*AS80</f>
        <v>#REF!</v>
      </c>
      <c r="AT86" s="454"/>
      <c r="AU86" s="472" t="e">
        <f>(AT80+AT147+AO85+AT27+AT51+AT125+AY86)*AU80</f>
        <v>#REF!</v>
      </c>
      <c r="AV86" s="417"/>
      <c r="AW86" s="433"/>
      <c r="AY86" s="473" t="e">
        <f>(AZ80+AZ147+AU85+AZ51+AZ125+BE86+AZ27)*AY80</f>
        <v>#REF!</v>
      </c>
      <c r="AZ86" s="454"/>
      <c r="BA86" s="472" t="e">
        <f>(AZ80+AZ147+AU85+AZ27+AZ51+AZ125+BE86)*BA80</f>
        <v>#REF!</v>
      </c>
      <c r="BB86" s="417"/>
      <c r="BC86" s="433"/>
      <c r="BD86" s="235"/>
      <c r="BE86" s="473" t="e">
        <f>(BF80+BF147+BA85+BF51+BF125+BK86+BF27)*BE80</f>
        <v>#REF!</v>
      </c>
      <c r="BF86" s="454"/>
      <c r="BG86" s="472" t="e">
        <f>(BF80+BF147+BA85+BF27+BF51+BF125+BK86)*BG80</f>
        <v>#REF!</v>
      </c>
      <c r="BH86" s="417"/>
      <c r="BI86" s="433"/>
      <c r="BK86" s="473" t="e">
        <f>(BL80+BL147+BG85+BL51+BL125+BQ86+BL27)*BK80</f>
        <v>#REF!</v>
      </c>
      <c r="BL86" s="454"/>
      <c r="BM86" s="472" t="e">
        <f>(BL80+BL147+BG85+BL27+BL51+BL125+BQ86)*BM80</f>
        <v>#REF!</v>
      </c>
      <c r="BN86" s="417"/>
      <c r="BO86" s="433"/>
      <c r="BQ86" s="473" t="e">
        <f>(BR80+BR147+BM85+BR51+BR125+BW86+BR27)*BQ80</f>
        <v>#REF!</v>
      </c>
      <c r="BR86" s="454"/>
      <c r="BS86" s="472" t="e">
        <f>(BR80+BR147+BM85+BR27+BR51+BR125+BW86)*BS80</f>
        <v>#REF!</v>
      </c>
      <c r="BT86" s="417"/>
      <c r="BU86" s="433"/>
      <c r="BW86" s="473" t="e">
        <f>(BX80+BX147+BS85+BX51+BX125+CC86+BX27)*BW80</f>
        <v>#REF!</v>
      </c>
      <c r="BX86" s="454"/>
      <c r="BY86" s="472" t="e">
        <f>(BX80+BX147+BS85+BX27+BX51+BX125+CC86)*BY80</f>
        <v>#REF!</v>
      </c>
      <c r="BZ86" s="417"/>
      <c r="CA86" s="433"/>
      <c r="CC86" s="473" t="e">
        <f>(CD80+CD147+BY85+CD51+CD125+CI86+CD27)*CC80</f>
        <v>#REF!</v>
      </c>
      <c r="CD86" s="454"/>
      <c r="CE86" s="472" t="e">
        <f>(CD80+CD147+BY85+CD27+CD51+CD125+CI86)*CE80</f>
        <v>#REF!</v>
      </c>
      <c r="CF86" s="417"/>
      <c r="CG86" s="433"/>
      <c r="CI86" s="473" t="e">
        <f>(CJ80+CJ147+CE85+CJ51+CJ125+CJ27)*CI80</f>
        <v>#REF!</v>
      </c>
      <c r="CJ86" s="454"/>
      <c r="CK86" s="417"/>
      <c r="CL86" s="417"/>
    </row>
    <row r="87" ht="16.199999999999999" hidden="1">
      <c r="A87" s="471"/>
      <c r="B87" s="417"/>
      <c r="C87" s="417"/>
      <c r="D87" s="454"/>
      <c r="E87" s="472" t="e">
        <f>(D80+D146+D28+D52+D126+I87)*E80</f>
        <v>#REF!</v>
      </c>
      <c r="F87" s="433"/>
      <c r="G87" s="433"/>
      <c r="I87" s="473" t="e">
        <f>(J80+J146+E86+J52+J126+O87+J28)*I80</f>
        <v>#REF!</v>
      </c>
      <c r="J87" s="454"/>
      <c r="K87" s="472" t="e">
        <f>(J80+J146+E86+J28+J52+J126+O87)*K80</f>
        <v>#REF!</v>
      </c>
      <c r="L87" s="417"/>
      <c r="M87" s="433"/>
      <c r="N87" s="235"/>
      <c r="O87" s="473" t="e">
        <f>(P80+P146+K86+P52+P126+U87+P28)*O80</f>
        <v>#REF!</v>
      </c>
      <c r="P87" s="454"/>
      <c r="Q87" s="472" t="e">
        <f>(P80+P146+K86+P28+P52+P126+U87)*Q80</f>
        <v>#REF!</v>
      </c>
      <c r="R87" s="417"/>
      <c r="S87" s="433"/>
      <c r="T87" s="235"/>
      <c r="U87" s="473" t="e">
        <f>(V80+V146+Q86+V52+V126+AA87+V28)*U80</f>
        <v>#REF!</v>
      </c>
      <c r="V87" s="454"/>
      <c r="W87" s="472" t="e">
        <f>(V80+V146+Q86+V28+V52+V126+AA87)*W80</f>
        <v>#REF!</v>
      </c>
      <c r="X87" s="417"/>
      <c r="Y87" s="433"/>
      <c r="AA87" s="473" t="e">
        <f>(AB80+AB146+W86+AB52+AB126+AG87+AB28)*AA80</f>
        <v>#REF!</v>
      </c>
      <c r="AB87" s="454"/>
      <c r="AC87" s="472" t="e">
        <f>(AB80+AB146+W86+AB28+AB52+AB126+AG87)*AC80</f>
        <v>#REF!</v>
      </c>
      <c r="AD87" s="417"/>
      <c r="AE87" s="433"/>
      <c r="AF87" s="235"/>
      <c r="AG87" s="473" t="e">
        <f>(AH80+AH146+AC86+AH52+AH126+AM87+AH28)*AG80</f>
        <v>#REF!</v>
      </c>
      <c r="AH87" s="454"/>
      <c r="AI87" s="472" t="e">
        <f>(AH80+AH146+AC86+AH28+AH52+AH126+AM87)*AI80</f>
        <v>#REF!</v>
      </c>
      <c r="AJ87" s="417"/>
      <c r="AK87" s="433"/>
      <c r="AM87" s="473" t="e">
        <f>(AN80+AN146+AI86+AN52+AN126+AS87+AN28)*AM80</f>
        <v>#REF!</v>
      </c>
      <c r="AN87" s="454"/>
      <c r="AO87" s="472" t="e">
        <f>(AN80+AN146+AI86+AN28+AN52+AN126+AS87)*AO80</f>
        <v>#REF!</v>
      </c>
      <c r="AP87" s="417"/>
      <c r="AQ87" s="433"/>
      <c r="AS87" s="473" t="e">
        <f>(AT80+AT146+AO86+AT52+AT126+AY87+AT28)*AS80</f>
        <v>#REF!</v>
      </c>
      <c r="AT87" s="454"/>
      <c r="AU87" s="472" t="e">
        <f>(AT80+AT146+AO86+AT28+AT52+AT126+AY87)*AU80</f>
        <v>#REF!</v>
      </c>
      <c r="AV87" s="417"/>
      <c r="AW87" s="433"/>
      <c r="AY87" s="473" t="e">
        <f>(AZ80+AZ146+AU86+AZ52+AZ126+BE87+AZ28)*AY80</f>
        <v>#REF!</v>
      </c>
      <c r="AZ87" s="454"/>
      <c r="BA87" s="472" t="e">
        <f>(AZ80+AZ146+AU86+AZ28+AZ52+AZ126+BE87)*BA80</f>
        <v>#REF!</v>
      </c>
      <c r="BB87" s="417"/>
      <c r="BC87" s="433"/>
      <c r="BD87" s="235"/>
      <c r="BE87" s="473" t="e">
        <f>(BF80+BF146+BA86+BF52+BF126+BK87+BF28)*BE80</f>
        <v>#REF!</v>
      </c>
      <c r="BF87" s="454"/>
      <c r="BG87" s="472" t="e">
        <f>(BF80+BF146+BA86+BF28+BF52+BF126+BK87)*BG80</f>
        <v>#REF!</v>
      </c>
      <c r="BH87" s="417"/>
      <c r="BI87" s="433"/>
      <c r="BK87" s="473" t="e">
        <f>(BL80+BL146+BG86+BL52+BL126+BQ87+BL28)*BK80</f>
        <v>#REF!</v>
      </c>
      <c r="BL87" s="454"/>
      <c r="BM87" s="472" t="e">
        <f>(BL80+BL146+BG86+BL28+BL52+BL126+BQ87)*BM80</f>
        <v>#REF!</v>
      </c>
      <c r="BN87" s="417"/>
      <c r="BO87" s="433"/>
      <c r="BQ87" s="473" t="e">
        <f>(BR80+BR146+BM86+BR52+BR126+BW87+BR28)*BQ80</f>
        <v>#REF!</v>
      </c>
      <c r="BR87" s="454"/>
      <c r="BS87" s="472" t="e">
        <f>(BR80+BR146+BM86+BR28+BR52+BR126+BW87)*BS80</f>
        <v>#REF!</v>
      </c>
      <c r="BT87" s="417"/>
      <c r="BU87" s="433"/>
      <c r="BW87" s="473" t="e">
        <f>(BX80+BX146+BS86+BX52+BX126+CC87+BX28)*BW80</f>
        <v>#REF!</v>
      </c>
      <c r="BX87" s="454"/>
      <c r="BY87" s="472" t="e">
        <f>(BX80+BX146+BS86+BX28+BX52+BX126+CC87)*BY80</f>
        <v>#REF!</v>
      </c>
      <c r="BZ87" s="417"/>
      <c r="CA87" s="433"/>
      <c r="CC87" s="473" t="e">
        <f>(CD80+CD146+BY86+CD52+CD126+CI87+CD28)*CC80</f>
        <v>#REF!</v>
      </c>
      <c r="CD87" s="454"/>
      <c r="CE87" s="472" t="e">
        <f>(CD80+CD146+BY86+CD28+CD52+CD126+CI87)*CE80</f>
        <v>#REF!</v>
      </c>
      <c r="CF87" s="417"/>
      <c r="CG87" s="433"/>
      <c r="CI87" s="473" t="e">
        <f>(CJ80+CJ146+CE86+CJ52+CJ126+CJ28)*CI80</f>
        <v>#REF!</v>
      </c>
      <c r="CJ87" s="454"/>
      <c r="CK87" s="417"/>
      <c r="CL87" s="417"/>
    </row>
    <row r="88" ht="16.199999999999999" hidden="1">
      <c r="A88" s="471"/>
      <c r="B88" s="417"/>
      <c r="C88" s="417"/>
      <c r="D88" s="454"/>
      <c r="E88" s="472" t="e">
        <f>(D80+D145+D29+D53+D127+I88)*E80</f>
        <v>#REF!</v>
      </c>
      <c r="F88" s="433"/>
      <c r="G88" s="433"/>
      <c r="I88" s="473" t="e">
        <f>(J80+J145+E87+J53+J127+O88+J29)*I80</f>
        <v>#REF!</v>
      </c>
      <c r="J88" s="454"/>
      <c r="K88" s="472" t="e">
        <f>(J80+J145+E87+J29+J53+J127+O88)*K80</f>
        <v>#REF!</v>
      </c>
      <c r="L88" s="417"/>
      <c r="M88" s="433"/>
      <c r="N88" s="235"/>
      <c r="O88" s="473" t="e">
        <f>(P80+P145+K87+P53+P127+U88+P29)*O80</f>
        <v>#REF!</v>
      </c>
      <c r="P88" s="454"/>
      <c r="Q88" s="472" t="e">
        <f>(P80+P145+K87+P29+P53+P127+U88)*Q80</f>
        <v>#REF!</v>
      </c>
      <c r="R88" s="417"/>
      <c r="S88" s="433"/>
      <c r="T88" s="235"/>
      <c r="U88" s="473" t="e">
        <f>(V80+V145+Q87+V53+V127+AA88+V29)*U80</f>
        <v>#REF!</v>
      </c>
      <c r="V88" s="454"/>
      <c r="W88" s="472" t="e">
        <f>(V80+V145+Q87+V29+V53+V127+AA88)*W80</f>
        <v>#REF!</v>
      </c>
      <c r="X88" s="417"/>
      <c r="Y88" s="433"/>
      <c r="AA88" s="473" t="e">
        <f>(AB80+AB145+W87+AB53+AB127+AG88+AB29)*AA80</f>
        <v>#REF!</v>
      </c>
      <c r="AB88" s="454"/>
      <c r="AC88" s="472" t="e">
        <f>(AB80+AB145+W87+AB29+AB53+AB127+AG88)*AC80</f>
        <v>#REF!</v>
      </c>
      <c r="AD88" s="417"/>
      <c r="AE88" s="433"/>
      <c r="AF88" s="235"/>
      <c r="AG88" s="473" t="e">
        <f>(AH80+AH145+AC87+AH53+AH127+AM88+AH29)*AG80</f>
        <v>#REF!</v>
      </c>
      <c r="AH88" s="454"/>
      <c r="AI88" s="472" t="e">
        <f>(AH80+AH145+AC87+AH29+AH53+AH127+AM88)*AI80</f>
        <v>#REF!</v>
      </c>
      <c r="AJ88" s="417"/>
      <c r="AK88" s="433"/>
      <c r="AM88" s="473" t="e">
        <f>(AN80+AN145+AI87+AN53+AN127+AS88+AN29)*AM80</f>
        <v>#REF!</v>
      </c>
      <c r="AN88" s="454"/>
      <c r="AO88" s="472" t="e">
        <f>(AN80+AN145+AI87+AN29+AN53+AN127+AS88)*AO80</f>
        <v>#REF!</v>
      </c>
      <c r="AP88" s="417"/>
      <c r="AQ88" s="433"/>
      <c r="AS88" s="473" t="e">
        <f>(AT80+AT145+AO87+AT53+AT127+AY88+AT29)*AS80</f>
        <v>#REF!</v>
      </c>
      <c r="AT88" s="454"/>
      <c r="AU88" s="472" t="e">
        <f>(AT80+AT145+AO87+AT29+AT53+AT127+AY88)*AU80</f>
        <v>#REF!</v>
      </c>
      <c r="AV88" s="417"/>
      <c r="AW88" s="433"/>
      <c r="AY88" s="473" t="e">
        <f>(AZ80+AZ145+AU87+AZ53+AZ127+BE88+AZ29)*AY80</f>
        <v>#REF!</v>
      </c>
      <c r="AZ88" s="454"/>
      <c r="BA88" s="472" t="e">
        <f>(AZ80+AZ145+AU87+AZ29+AZ53+AZ127+BE88)*BA80</f>
        <v>#REF!</v>
      </c>
      <c r="BB88" s="417"/>
      <c r="BC88" s="433"/>
      <c r="BD88" s="235"/>
      <c r="BE88" s="473" t="e">
        <f>(BF80+BF145+BA87+BF53+BF127+BK88+BF29)*BE80</f>
        <v>#REF!</v>
      </c>
      <c r="BF88" s="454"/>
      <c r="BG88" s="472" t="e">
        <f>(BF80+BF145+BA87+BF29+BF53+BF127+BK88)*BG80</f>
        <v>#REF!</v>
      </c>
      <c r="BH88" s="417"/>
      <c r="BI88" s="433"/>
      <c r="BK88" s="473" t="e">
        <f>(BL80+BL145+BG87+BL53+BL127+BQ88+BL29)*BK80</f>
        <v>#REF!</v>
      </c>
      <c r="BL88" s="454"/>
      <c r="BM88" s="472" t="e">
        <f>(BL80+BL145+BG87+BL29+BL53+BL127+BQ88)*BM80</f>
        <v>#REF!</v>
      </c>
      <c r="BN88" s="417"/>
      <c r="BO88" s="433"/>
      <c r="BQ88" s="473" t="e">
        <f>(BR80+BR145+BM87+BR53+BR127+BW88+BR29)*BQ80</f>
        <v>#REF!</v>
      </c>
      <c r="BR88" s="454"/>
      <c r="BS88" s="472" t="e">
        <f>(BR80+BR145+BM87+BR29+BR53+BR127+BW88)*BS80</f>
        <v>#REF!</v>
      </c>
      <c r="BT88" s="417"/>
      <c r="BU88" s="433"/>
      <c r="BW88" s="473" t="e">
        <f>(BX80+BX145+BS87+BX53+BX127+CC88+BX29)*BW80</f>
        <v>#REF!</v>
      </c>
      <c r="BX88" s="454"/>
      <c r="BY88" s="472" t="e">
        <f>(BX80+BX145+BS87+BX29+BX53+BX127+CC88)*BY80</f>
        <v>#REF!</v>
      </c>
      <c r="BZ88" s="417"/>
      <c r="CA88" s="433"/>
      <c r="CC88" s="473" t="e">
        <f>(CD80+CD145+BY87+CD53+CD127+CI88+CD29)*CC80</f>
        <v>#REF!</v>
      </c>
      <c r="CD88" s="454"/>
      <c r="CE88" s="472" t="e">
        <f>(CD80+CD145+BY87+CD29+CD53+CD127+CI88)*CE80</f>
        <v>#REF!</v>
      </c>
      <c r="CF88" s="417"/>
      <c r="CG88" s="433"/>
      <c r="CI88" s="473" t="e">
        <f>(CJ80+CJ145+CE87+CJ53+CJ127+CJ29)*CI80</f>
        <v>#REF!</v>
      </c>
      <c r="CJ88" s="454"/>
      <c r="CK88" s="417"/>
      <c r="CL88" s="417"/>
    </row>
    <row r="89" ht="16.199999999999999" hidden="1">
      <c r="A89" s="471"/>
      <c r="B89" s="417"/>
      <c r="C89" s="417"/>
      <c r="D89" s="454"/>
      <c r="E89" s="472" t="e">
        <f>(D80+D144+D30+D54+D128+I89)*E80</f>
        <v>#REF!</v>
      </c>
      <c r="F89" s="433"/>
      <c r="G89" s="433"/>
      <c r="I89" s="473" t="e">
        <f>(J80+J144+E88+J54+J128+O89+J30)*I80</f>
        <v>#REF!</v>
      </c>
      <c r="J89" s="454"/>
      <c r="K89" s="472" t="e">
        <f>(J80+J144+E88+J30+J54+J128+O89)*K80</f>
        <v>#REF!</v>
      </c>
      <c r="L89" s="417"/>
      <c r="M89" s="433"/>
      <c r="N89" s="235"/>
      <c r="O89" s="473" t="e">
        <f>(P80+P144+K88+P54+P128+U89+P30)*O80</f>
        <v>#REF!</v>
      </c>
      <c r="P89" s="454"/>
      <c r="Q89" s="472" t="e">
        <f>(P80+P144+K88+P30+P54+P128+U89)*Q80</f>
        <v>#REF!</v>
      </c>
      <c r="R89" s="417"/>
      <c r="S89" s="433"/>
      <c r="T89" s="235"/>
      <c r="U89" s="473" t="e">
        <f>(V80+V144+Q88+V54+V128+AA89+V30)*U80</f>
        <v>#REF!</v>
      </c>
      <c r="V89" s="454"/>
      <c r="W89" s="472" t="e">
        <f>(V80+V144+Q88+V30+V54+V128+AA89)*W80</f>
        <v>#REF!</v>
      </c>
      <c r="X89" s="417"/>
      <c r="Y89" s="433"/>
      <c r="AA89" s="473" t="e">
        <f>(AB80+AB144+W88+AB54+AB128+AG89+AB30)*AA80</f>
        <v>#REF!</v>
      </c>
      <c r="AB89" s="454"/>
      <c r="AC89" s="472" t="e">
        <f>(AB80+AB144+W88+AB30+AB54+AB128+AG89)*AC80</f>
        <v>#REF!</v>
      </c>
      <c r="AD89" s="417"/>
      <c r="AE89" s="433"/>
      <c r="AF89" s="235"/>
      <c r="AG89" s="473" t="e">
        <f>(AH80+AH144+AC88+AH54+AH128+AM89+AH30)*AG80</f>
        <v>#REF!</v>
      </c>
      <c r="AH89" s="454"/>
      <c r="AI89" s="472" t="e">
        <f>(AH80+AH144+AC88+AH30+AH54+AH128+AM89)*AI80</f>
        <v>#REF!</v>
      </c>
      <c r="AJ89" s="417"/>
      <c r="AK89" s="433"/>
      <c r="AM89" s="473" t="e">
        <f>(AN80+AN144+AI88+AN54+AN128+AS89+AN30)*AM80</f>
        <v>#REF!</v>
      </c>
      <c r="AN89" s="454"/>
      <c r="AO89" s="472" t="e">
        <f>(AN80+AN144+AI88+AN30+AN54+AN128+AS89)*AO80</f>
        <v>#REF!</v>
      </c>
      <c r="AP89" s="417"/>
      <c r="AQ89" s="433"/>
      <c r="AS89" s="473" t="e">
        <f>(AT80+AT144+AO88+AT54+AT128+AY89+AT30)*AS80</f>
        <v>#REF!</v>
      </c>
      <c r="AT89" s="454"/>
      <c r="AU89" s="472" t="e">
        <f>(AT80+AT144+AO88+AT30+AT54+AT128+AY89)*AU80</f>
        <v>#REF!</v>
      </c>
      <c r="AV89" s="417"/>
      <c r="AW89" s="433"/>
      <c r="AY89" s="473" t="e">
        <f>(AZ80+AZ144+AU88+AZ54+AZ128+BE89+AZ30)*AY80</f>
        <v>#REF!</v>
      </c>
      <c r="AZ89" s="454"/>
      <c r="BA89" s="472" t="e">
        <f>(AZ80+AZ144+AU88+AZ30+AZ54+AZ128+BE89)*BA80</f>
        <v>#REF!</v>
      </c>
      <c r="BB89" s="417"/>
      <c r="BC89" s="433"/>
      <c r="BD89" s="235"/>
      <c r="BE89" s="473" t="e">
        <f>(BF80+BF144+BA88+BF54+BF128+BK89+BF30)*BE80</f>
        <v>#REF!</v>
      </c>
      <c r="BF89" s="454"/>
      <c r="BG89" s="472" t="e">
        <f>(BF80+BF144+BA88+BF30+BF54+BF128+BK89)*BG80</f>
        <v>#REF!</v>
      </c>
      <c r="BH89" s="417"/>
      <c r="BI89" s="433"/>
      <c r="BK89" s="473" t="e">
        <f>(BL80+BL144+BG88+BL54+BL128+BQ89+BL30)*BK80</f>
        <v>#REF!</v>
      </c>
      <c r="BL89" s="454"/>
      <c r="BM89" s="472" t="e">
        <f>(BL80+BL144+BG88+BL30+BL54+BL128+BQ89)*BM80</f>
        <v>#REF!</v>
      </c>
      <c r="BN89" s="417"/>
      <c r="BO89" s="433"/>
      <c r="BQ89" s="473" t="e">
        <f>(BR80+BR144+BM88+BR54+BR128+BW89+BR30)*BQ80</f>
        <v>#REF!</v>
      </c>
      <c r="BR89" s="454"/>
      <c r="BS89" s="472" t="e">
        <f>(BR80+BR144+BM88+BR30+BR54+BR128+BW89)*BS80</f>
        <v>#REF!</v>
      </c>
      <c r="BT89" s="417"/>
      <c r="BU89" s="433"/>
      <c r="BW89" s="473" t="e">
        <f>(BX80+BX144+BS88+BX54+BX128+CC89+BX30)*BW80</f>
        <v>#REF!</v>
      </c>
      <c r="BX89" s="454"/>
      <c r="BY89" s="472" t="e">
        <f>(BX80+BX144+BS88+BX30+BX54+BX128+CC89)*BY80</f>
        <v>#REF!</v>
      </c>
      <c r="BZ89" s="417"/>
      <c r="CA89" s="433"/>
      <c r="CC89" s="473" t="e">
        <f>(CD80+CD144+BY88+CD54+CD128+CI89+CD30)*CC80</f>
        <v>#REF!</v>
      </c>
      <c r="CD89" s="454"/>
      <c r="CE89" s="472" t="e">
        <f>(CD80+CD144+BY88+CD30+CD54+CD128+CI89)*CE80</f>
        <v>#REF!</v>
      </c>
      <c r="CF89" s="417"/>
      <c r="CG89" s="433"/>
      <c r="CI89" s="473" t="e">
        <f>(CJ80+CJ144+CE88+CJ54+CJ128+CJ30)*CI80</f>
        <v>#REF!</v>
      </c>
      <c r="CJ89" s="454"/>
      <c r="CK89" s="417"/>
      <c r="CL89" s="417"/>
    </row>
    <row r="90" ht="16.199999999999999" hidden="1">
      <c r="A90" s="471"/>
      <c r="B90" s="417"/>
      <c r="C90" s="417"/>
      <c r="D90" s="454"/>
      <c r="E90" s="472" t="e">
        <f>(D80+D143+D31+D55+D129+I90)*E80</f>
        <v>#REF!</v>
      </c>
      <c r="F90" s="433"/>
      <c r="G90" s="433"/>
      <c r="I90" s="473" t="e">
        <f>(J80+J143+E89+J55+J129+O90+J31)*I80</f>
        <v>#REF!</v>
      </c>
      <c r="J90" s="454"/>
      <c r="K90" s="472" t="e">
        <f>(J80+J143+E89+J31+J55+J129+O90)*K80</f>
        <v>#REF!</v>
      </c>
      <c r="L90" s="433"/>
      <c r="M90" s="433"/>
      <c r="N90" s="235"/>
      <c r="O90" s="473" t="e">
        <f>(P80+P143+K89+P55+P129+U90+P31)*O80</f>
        <v>#REF!</v>
      </c>
      <c r="P90" s="454"/>
      <c r="Q90" s="472" t="e">
        <f>(P80+P143+K89+P31+P55+P129+U90)*Q80</f>
        <v>#REF!</v>
      </c>
      <c r="R90" s="433"/>
      <c r="S90" s="433"/>
      <c r="T90" s="235"/>
      <c r="U90" s="473" t="e">
        <f>(V80+V143+Q89+V55+V129+AA90+V31)*U80</f>
        <v>#REF!</v>
      </c>
      <c r="V90" s="454"/>
      <c r="W90" s="472" t="e">
        <f>(V80+V143+Q89+V31+V55+V129+AA90)*W80</f>
        <v>#REF!</v>
      </c>
      <c r="X90" s="433"/>
      <c r="Y90" s="433"/>
      <c r="AA90" s="473" t="e">
        <f>(AB80+AB143+W89+AB55+AB129+AG90+AB31)*AA80</f>
        <v>#REF!</v>
      </c>
      <c r="AB90" s="454"/>
      <c r="AC90" s="472" t="e">
        <f>(AB80+AB143+W89+AB31+AB55+AB129+AG90)*AC80</f>
        <v>#REF!</v>
      </c>
      <c r="AD90" s="433"/>
      <c r="AE90" s="433"/>
      <c r="AF90" s="235"/>
      <c r="AG90" s="473" t="e">
        <f>(AH80+AH143+AC89+AH55+AH129+AM90+AH31)*AG80</f>
        <v>#REF!</v>
      </c>
      <c r="AH90" s="454"/>
      <c r="AI90" s="472" t="e">
        <f>(AH80+AH143+AC89+AH31+AH55+AH129+AM90)*AI80</f>
        <v>#REF!</v>
      </c>
      <c r="AJ90" s="433"/>
      <c r="AK90" s="433"/>
      <c r="AM90" s="473" t="e">
        <f>(AN80+AN143+AI89+AN55+AN129+AS90+AN31)*AM80</f>
        <v>#REF!</v>
      </c>
      <c r="AN90" s="454"/>
      <c r="AO90" s="472" t="e">
        <f>(AN80+AN143+AI89+AN31+AN55+AN129+AS90)*AO80</f>
        <v>#REF!</v>
      </c>
      <c r="AP90" s="433"/>
      <c r="AQ90" s="433"/>
      <c r="AS90" s="473" t="e">
        <f>(AT80+AT143+AO89+AT55+AT129+AY90+AT31)*AS80</f>
        <v>#REF!</v>
      </c>
      <c r="AT90" s="454"/>
      <c r="AU90" s="472" t="e">
        <f>(AT80+AT143+AO89+AT31+AT55+AT129+AY90)*AU80</f>
        <v>#REF!</v>
      </c>
      <c r="AV90" s="433"/>
      <c r="AW90" s="433"/>
      <c r="AY90" s="473" t="e">
        <f>(AZ80+AZ143+AU89+AZ55+AZ129+BE90+AZ31)*AY80</f>
        <v>#REF!</v>
      </c>
      <c r="AZ90" s="454"/>
      <c r="BA90" s="472" t="e">
        <f>(AZ80+AZ143+AU89+AZ31+AZ55+AZ129+BE90)*BA80</f>
        <v>#REF!</v>
      </c>
      <c r="BB90" s="433"/>
      <c r="BC90" s="433"/>
      <c r="BD90" s="235"/>
      <c r="BE90" s="473" t="e">
        <f>(BF80+BF143+BA89+BF55+BF129+BK90+BF31)*BE80</f>
        <v>#REF!</v>
      </c>
      <c r="BF90" s="454"/>
      <c r="BG90" s="472" t="e">
        <f>(BF80+BF143+BA89+BF31+BF55+BF129+BK90)*BG80</f>
        <v>#REF!</v>
      </c>
      <c r="BH90" s="433"/>
      <c r="BI90" s="433"/>
      <c r="BK90" s="473" t="e">
        <f>(BL80+BL143+BG89+BL55+BL129+BQ90+BL31)*BK80</f>
        <v>#REF!</v>
      </c>
      <c r="BL90" s="454"/>
      <c r="BM90" s="472" t="e">
        <f>(BL80+BL143+BG89+BL31+BL55+BL129+BQ90)*BM80</f>
        <v>#REF!</v>
      </c>
      <c r="BN90" s="433"/>
      <c r="BO90" s="433"/>
      <c r="BQ90" s="473" t="e">
        <f>(BR80+BR143+BM89+BR55+BR129+BW90+BR31)*BQ80</f>
        <v>#REF!</v>
      </c>
      <c r="BR90" s="454"/>
      <c r="BS90" s="472" t="e">
        <f>(BR80+BR143+BM89+BR31+BR55+BR129+BW90)*BS80</f>
        <v>#REF!</v>
      </c>
      <c r="BT90" s="433"/>
      <c r="BU90" s="433"/>
      <c r="BW90" s="473" t="e">
        <f>(BX80+BX143+BS89+BX55+BX129+CC90+BX31)*BW80</f>
        <v>#REF!</v>
      </c>
      <c r="BX90" s="454"/>
      <c r="BY90" s="472" t="e">
        <f>(BX80+BX143+BS89+BX31+BX55+BX129+CC90)*BY80</f>
        <v>#REF!</v>
      </c>
      <c r="BZ90" s="417"/>
      <c r="CA90" s="433"/>
      <c r="CC90" s="473" t="e">
        <f>(CD80+CD143+BY89+CD55+CD129+CI90+CD31)*CC80</f>
        <v>#REF!</v>
      </c>
      <c r="CD90" s="454"/>
      <c r="CE90" s="472" t="e">
        <f>(CD80+CD143+BY89+CD31+CD55+CD129+CI90)*CE80</f>
        <v>#REF!</v>
      </c>
      <c r="CF90" s="433"/>
      <c r="CG90" s="433"/>
      <c r="CI90" s="473" t="e">
        <f>(CJ80+CJ143+CE89+CJ55+CJ129+CJ31)*CI80</f>
        <v>#REF!</v>
      </c>
      <c r="CJ90" s="454"/>
      <c r="CK90" s="417"/>
      <c r="CL90" s="417"/>
    </row>
    <row r="91" ht="16.199999999999999" hidden="1">
      <c r="A91" s="471"/>
      <c r="B91" s="417"/>
      <c r="C91" s="417"/>
      <c r="D91" s="454"/>
      <c r="E91" s="472" t="e">
        <f>(D80+D142+D32+D56+D130+I91)*E80</f>
        <v>#REF!</v>
      </c>
      <c r="F91" s="433"/>
      <c r="G91" s="433"/>
      <c r="I91" s="473" t="e">
        <f>(J80+J142+E90+J56+J130+O91+J32)*I80</f>
        <v>#REF!</v>
      </c>
      <c r="J91" s="454"/>
      <c r="K91" s="472" t="e">
        <f>(J80+J142+E90+J32+J56+J130+O91)*K80</f>
        <v>#REF!</v>
      </c>
      <c r="L91" s="433"/>
      <c r="M91" s="433"/>
      <c r="N91" s="235"/>
      <c r="O91" s="473" t="e">
        <f>(P80+P142+K90+P56+P130+U91+P32)*O80</f>
        <v>#REF!</v>
      </c>
      <c r="P91" s="454"/>
      <c r="Q91" s="472" t="e">
        <f>(P80+P142+K90+P32+P56+P130+U91)*Q80</f>
        <v>#REF!</v>
      </c>
      <c r="R91" s="433"/>
      <c r="S91" s="433"/>
      <c r="T91" s="235"/>
      <c r="U91" s="473" t="e">
        <f>(V80+V142+Q90+V56+V130+AA91+V32)*U80</f>
        <v>#REF!</v>
      </c>
      <c r="V91" s="454"/>
      <c r="W91" s="472" t="e">
        <f>(V80+V142+Q90+V32+V56+V130+AA91)*W80</f>
        <v>#REF!</v>
      </c>
      <c r="X91" s="433"/>
      <c r="Y91" s="433"/>
      <c r="AA91" s="473" t="e">
        <f>(AB80+AB142+W90+AB56+AB130+AG91+AB32)*AA80</f>
        <v>#REF!</v>
      </c>
      <c r="AB91" s="454"/>
      <c r="AC91" s="472" t="e">
        <f>(AB80+AB142+W90+AB32+AB56+AB130+AG91)*AC80</f>
        <v>#REF!</v>
      </c>
      <c r="AD91" s="433"/>
      <c r="AE91" s="433"/>
      <c r="AF91" s="235"/>
      <c r="AG91" s="473" t="e">
        <f>(AH80+AH142+AC90+AH56+AH130+AM91+AH32)*AG80</f>
        <v>#REF!</v>
      </c>
      <c r="AH91" s="454"/>
      <c r="AI91" s="472" t="e">
        <f>(AH80+AH142+AC90+AH32+AH56+AH130+AM91)*AI80</f>
        <v>#REF!</v>
      </c>
      <c r="AJ91" s="433"/>
      <c r="AK91" s="433"/>
      <c r="AM91" s="473" t="e">
        <f>(AN80+AN142+AI90+AN56+AN130+AS91+AN32)*AM80</f>
        <v>#REF!</v>
      </c>
      <c r="AN91" s="454"/>
      <c r="AO91" s="472" t="e">
        <f>(AN80+AN142+AI90+AN32+AN56+AN130+AS91)*AO80</f>
        <v>#REF!</v>
      </c>
      <c r="AP91" s="433"/>
      <c r="AQ91" s="433"/>
      <c r="AS91" s="473" t="e">
        <f>(AT80+AT142+AO90+AT56+AT130+AY91+AT32)*AS80</f>
        <v>#REF!</v>
      </c>
      <c r="AT91" s="454"/>
      <c r="AU91" s="472" t="e">
        <f>(AT80+AT142+AO90+AT32+AT56+AT130+AY91)*AU80</f>
        <v>#REF!</v>
      </c>
      <c r="AV91" s="433"/>
      <c r="AW91" s="433"/>
      <c r="AY91" s="473" t="e">
        <f>(AZ80+AZ142+AU90+AZ56+AZ130+BE91+AZ32)*AY80</f>
        <v>#REF!</v>
      </c>
      <c r="AZ91" s="454"/>
      <c r="BA91" s="472" t="e">
        <f>(AZ80+AZ142+AU90+AZ32+AZ56+AZ130+BE91)*BA80</f>
        <v>#REF!</v>
      </c>
      <c r="BB91" s="433"/>
      <c r="BC91" s="433"/>
      <c r="BD91" s="235"/>
      <c r="BE91" s="473" t="e">
        <f>(BF80+BF142+BA90+BF56+BF130+BK91+BF32)*BE80</f>
        <v>#REF!</v>
      </c>
      <c r="BF91" s="454"/>
      <c r="BG91" s="472" t="e">
        <f>(BF80+BF142+BA90+BF32+BF56+BF130+BK91)*BG80</f>
        <v>#REF!</v>
      </c>
      <c r="BH91" s="433"/>
      <c r="BI91" s="433"/>
      <c r="BK91" s="473" t="e">
        <f>(BL80+BL142+BG90+BL56+BL130+BQ91+BL32)*BK80</f>
        <v>#REF!</v>
      </c>
      <c r="BL91" s="454"/>
      <c r="BM91" s="472" t="e">
        <f>(BL80+BL142+BG90+BL32+BL56+BL130+BQ91)*BM80</f>
        <v>#REF!</v>
      </c>
      <c r="BN91" s="433"/>
      <c r="BO91" s="433"/>
      <c r="BQ91" s="473" t="e">
        <f>(BR80+BR142+BM90+BR56+BR130+BW91+BR32)*BQ80</f>
        <v>#REF!</v>
      </c>
      <c r="BR91" s="454"/>
      <c r="BS91" s="472" t="e">
        <f>(BR80+BR142+BM90+BR32+BR56+BR130+BW91)*BS80</f>
        <v>#REF!</v>
      </c>
      <c r="BT91" s="433"/>
      <c r="BU91" s="433"/>
      <c r="BW91" s="473" t="e">
        <f>(BX80+BX142+BS90+BX56+BX130+CC91+BX32)*BW80</f>
        <v>#REF!</v>
      </c>
      <c r="BX91" s="454"/>
      <c r="BY91" s="472" t="e">
        <f>(BX80+BX142+BS90+BX32+BX56+BX130+CC91)*BY80</f>
        <v>#REF!</v>
      </c>
      <c r="BZ91" s="417"/>
      <c r="CA91" s="433"/>
      <c r="CC91" s="473" t="e">
        <f>(CD80+CD142+BY90+CD56+CD130+CI91+CD32)*CC80</f>
        <v>#REF!</v>
      </c>
      <c r="CD91" s="454"/>
      <c r="CE91" s="472" t="e">
        <f>(CD80+CD142+BY90+CD32+CD56+CD130+CI91)*CE80</f>
        <v>#REF!</v>
      </c>
      <c r="CF91" s="433"/>
      <c r="CG91" s="433"/>
      <c r="CI91" s="473" t="e">
        <f>(CJ80+CJ142+CE90+CJ56+CJ130+CJ32)*CI80</f>
        <v>#REF!</v>
      </c>
      <c r="CJ91" s="454"/>
      <c r="CK91" s="417"/>
      <c r="CL91" s="417"/>
    </row>
    <row r="92" ht="16.199999999999999" hidden="1">
      <c r="A92" s="471"/>
      <c r="B92" s="417"/>
      <c r="C92" s="417"/>
      <c r="D92" s="454"/>
      <c r="E92" s="472" t="e">
        <f>(D80+D141+D33+D57+D131+I92)*E80</f>
        <v>#REF!</v>
      </c>
      <c r="F92" s="433"/>
      <c r="G92" s="433"/>
      <c r="I92" s="473" t="e">
        <f>(J80+J141+E91+J57+J131+O92+J33)*I80</f>
        <v>#REF!</v>
      </c>
      <c r="J92" s="454"/>
      <c r="K92" s="472" t="e">
        <f>(J80+J141+E91+J33+J57+J131+O92)*K80</f>
        <v>#REF!</v>
      </c>
      <c r="L92" s="433"/>
      <c r="M92" s="433"/>
      <c r="N92" s="235"/>
      <c r="O92" s="473" t="e">
        <f>(P80+P141+K91+P57+P131+U92+P33)*O80</f>
        <v>#REF!</v>
      </c>
      <c r="P92" s="454"/>
      <c r="Q92" s="472" t="e">
        <f>(P80+P141+K91+P33+P57+P131+U92)*Q80</f>
        <v>#REF!</v>
      </c>
      <c r="R92" s="433"/>
      <c r="S92" s="433"/>
      <c r="T92" s="235"/>
      <c r="U92" s="473" t="e">
        <f>(V80+V141+Q91+V57+V131+AA92+V33)*U80</f>
        <v>#REF!</v>
      </c>
      <c r="V92" s="454"/>
      <c r="W92" s="472" t="e">
        <f>(V80+V141+Q91+V33+V57+V131+AA92)*W80</f>
        <v>#REF!</v>
      </c>
      <c r="X92" s="433"/>
      <c r="Y92" s="433"/>
      <c r="AA92" s="473" t="e">
        <f>(AB80+AB141+W91+AB57+AB131+AG92+AB33)*AA80</f>
        <v>#REF!</v>
      </c>
      <c r="AB92" s="454"/>
      <c r="AC92" s="472" t="e">
        <f>(AB80+AB141+W91+AB33+AB57+AB131+AG92)*AC80</f>
        <v>#REF!</v>
      </c>
      <c r="AD92" s="433"/>
      <c r="AE92" s="433"/>
      <c r="AF92" s="235"/>
      <c r="AG92" s="473" t="e">
        <f>(AH80+AH141+AC91+AH57+AH131+AM92+AH33)*AG80</f>
        <v>#REF!</v>
      </c>
      <c r="AH92" s="454"/>
      <c r="AI92" s="472" t="e">
        <f>(AH80+AH141+AC91+AH33+AH57+AH131+AM92)*AI80</f>
        <v>#REF!</v>
      </c>
      <c r="AJ92" s="433"/>
      <c r="AK92" s="433"/>
      <c r="AM92" s="473" t="e">
        <f>(AN80+AN141+AI91+AN57+AN131+AS92+AN33)*AM80</f>
        <v>#REF!</v>
      </c>
      <c r="AN92" s="454"/>
      <c r="AO92" s="472" t="e">
        <f>(AN80+AN141+AI91+AN33+AN57+AN131+AS92)*AO80</f>
        <v>#REF!</v>
      </c>
      <c r="AP92" s="433"/>
      <c r="AQ92" s="433"/>
      <c r="AS92" s="473" t="e">
        <f>(AT80+AT141+AO91+AT57+AT131+AY92+AT33)*AS80</f>
        <v>#REF!</v>
      </c>
      <c r="AT92" s="454"/>
      <c r="AU92" s="472" t="e">
        <f>(AT80+AT141+AO91+AT33+AT57+AT131+AY92)*AU80</f>
        <v>#REF!</v>
      </c>
      <c r="AV92" s="433"/>
      <c r="AW92" s="433"/>
      <c r="AY92" s="473" t="e">
        <f>(AZ80+AZ141+AU91+AZ57+AZ131+BE92+AZ33)*AY80</f>
        <v>#REF!</v>
      </c>
      <c r="AZ92" s="454"/>
      <c r="BA92" s="472" t="e">
        <f>(AZ80+AZ141+AU91+AZ33+AZ57+AZ131+BE92)*BA80</f>
        <v>#REF!</v>
      </c>
      <c r="BB92" s="433"/>
      <c r="BC92" s="433"/>
      <c r="BD92" s="235"/>
      <c r="BE92" s="473" t="e">
        <f>(BF80+BF141+BA91+BF57+BF131+BK92+BF33)*BE80</f>
        <v>#REF!</v>
      </c>
      <c r="BF92" s="454"/>
      <c r="BG92" s="472" t="e">
        <f>(BF80+BF141+BA91+BF33+BF57+BF131+BK92)*BG80</f>
        <v>#REF!</v>
      </c>
      <c r="BH92" s="433"/>
      <c r="BI92" s="433"/>
      <c r="BK92" s="473" t="e">
        <f>(BL80+BL141+BG91+BL57+BL131+BQ92+BL33)*BK80</f>
        <v>#REF!</v>
      </c>
      <c r="BL92" s="454"/>
      <c r="BM92" s="472" t="e">
        <f>(BL80+BL141+BG91+BL33+BL57+BL131+BQ92)*BM80</f>
        <v>#REF!</v>
      </c>
      <c r="BN92" s="433"/>
      <c r="BO92" s="433"/>
      <c r="BQ92" s="473" t="e">
        <f>(BR80+BR141+BM91+BR57+BR131+BW92+BR33)*BQ80</f>
        <v>#REF!</v>
      </c>
      <c r="BR92" s="454"/>
      <c r="BS92" s="472" t="e">
        <f>(BR80+BR141+BM91+BR33+BR57+BR131+BW92)*BS80</f>
        <v>#REF!</v>
      </c>
      <c r="BT92" s="433"/>
      <c r="BU92" s="433"/>
      <c r="BW92" s="473" t="e">
        <f>(BX80+BX141+BS91+BX57+BX131+CC92+BX33)*BW80</f>
        <v>#REF!</v>
      </c>
      <c r="BX92" s="454"/>
      <c r="BY92" s="472" t="e">
        <f>(BX80+BX141+BS91+BX33+BX57+BX131+CC92)*BY80</f>
        <v>#REF!</v>
      </c>
      <c r="BZ92" s="417"/>
      <c r="CA92" s="433"/>
      <c r="CC92" s="473" t="e">
        <f>(CD80+CD141+BY91+CD57+CD131+CI92+CD33)*CC80</f>
        <v>#REF!</v>
      </c>
      <c r="CD92" s="454"/>
      <c r="CE92" s="472" t="e">
        <f>(CD80+CD141+BY91+CD33+CD57+CD131+CI92)*CE80</f>
        <v>#REF!</v>
      </c>
      <c r="CF92" s="433"/>
      <c r="CG92" s="433"/>
      <c r="CI92" s="473" t="e">
        <f>(CJ80+CJ141+CE91+CJ57+CJ131+CJ33)*CI80</f>
        <v>#REF!</v>
      </c>
      <c r="CJ92" s="454"/>
      <c r="CK92" s="417"/>
      <c r="CL92" s="417"/>
    </row>
    <row r="93" ht="16.199999999999999" hidden="1">
      <c r="A93" s="471"/>
      <c r="B93" s="417"/>
      <c r="C93" s="417"/>
      <c r="D93" s="454"/>
      <c r="E93" s="472" t="e">
        <f>(D80+D140+D34+D58+D132+I93)*E80</f>
        <v>#REF!</v>
      </c>
      <c r="F93" s="433"/>
      <c r="G93" s="433"/>
      <c r="I93" s="473" t="e">
        <f>(J80+J140+E92+J58+J132+O93+J34)*I80</f>
        <v>#REF!</v>
      </c>
      <c r="J93" s="454"/>
      <c r="K93" s="472" t="e">
        <f>(J80+J140+E92+J34+J58+J132+O93)*K80</f>
        <v>#REF!</v>
      </c>
      <c r="L93" s="433"/>
      <c r="M93" s="433"/>
      <c r="N93" s="235"/>
      <c r="O93" s="473" t="e">
        <f>(P80+P140+K92+P58+P132+U93+P34)*O80</f>
        <v>#REF!</v>
      </c>
      <c r="P93" s="454"/>
      <c r="Q93" s="472" t="e">
        <f>(P80+P140+K92+P34+P58+P132+U93)*Q80</f>
        <v>#REF!</v>
      </c>
      <c r="R93" s="433"/>
      <c r="S93" s="433"/>
      <c r="T93" s="235"/>
      <c r="U93" s="473" t="e">
        <f>(V80+V140+Q92+V58+V132+AA93+V34)*U80</f>
        <v>#REF!</v>
      </c>
      <c r="V93" s="454"/>
      <c r="W93" s="472" t="e">
        <f>(V80+V140+Q92+V34+V58+V132+AA93)*W80</f>
        <v>#REF!</v>
      </c>
      <c r="X93" s="433"/>
      <c r="Y93" s="433"/>
      <c r="AA93" s="473" t="e">
        <f>(AB80+AB140+W92+AB58+AB132+AG93+AB34)*AA80</f>
        <v>#REF!</v>
      </c>
      <c r="AB93" s="454"/>
      <c r="AC93" s="472" t="e">
        <f>(AB80+AB140+W92+AB34+AB58+AB132+AG93)*AC80</f>
        <v>#REF!</v>
      </c>
      <c r="AD93" s="433"/>
      <c r="AE93" s="433"/>
      <c r="AF93" s="235"/>
      <c r="AG93" s="473" t="e">
        <f>(AH80+AH140+AC92+AH58+AH132+AM93+AH34)*AG80</f>
        <v>#REF!</v>
      </c>
      <c r="AH93" s="454"/>
      <c r="AI93" s="472" t="e">
        <f>(AH80+AH140+AC92+AH34+AH58+AH132+AM93)*AI80</f>
        <v>#REF!</v>
      </c>
      <c r="AJ93" s="433"/>
      <c r="AK93" s="433"/>
      <c r="AM93" s="473" t="e">
        <f>(AN80+AN140+AI92+AN58+AN132+AS93+AN34)*AM80</f>
        <v>#REF!</v>
      </c>
      <c r="AN93" s="454"/>
      <c r="AO93" s="472" t="e">
        <f>(AN80+AN140+AI92+AN34+AN58+AN132+AS93)*AO80</f>
        <v>#REF!</v>
      </c>
      <c r="AP93" s="433"/>
      <c r="AQ93" s="433"/>
      <c r="AS93" s="473" t="e">
        <f>(AT80+AT140+AO92+AT58+AT132+AY93+AT34)*AS80</f>
        <v>#REF!</v>
      </c>
      <c r="AT93" s="454"/>
      <c r="AU93" s="472" t="e">
        <f>(AT80+AT140+AO92+AT34+AT58+AT132+AY93)*AU80</f>
        <v>#REF!</v>
      </c>
      <c r="AV93" s="433"/>
      <c r="AW93" s="433"/>
      <c r="AY93" s="473" t="e">
        <f>(AZ80+AZ140+AU92+AZ58+AZ132+BE93+AZ34)*AY80</f>
        <v>#REF!</v>
      </c>
      <c r="AZ93" s="454"/>
      <c r="BA93" s="472" t="e">
        <f>(AZ80+AZ140+AU92+AZ34+AZ58+AZ132+BE93)*BA80</f>
        <v>#REF!</v>
      </c>
      <c r="BB93" s="433"/>
      <c r="BC93" s="433"/>
      <c r="BD93" s="235"/>
      <c r="BE93" s="473" t="e">
        <f>(BF80+BF140+BA92+BF58+BF132+BK93+BF34)*BE80</f>
        <v>#REF!</v>
      </c>
      <c r="BF93" s="454"/>
      <c r="BG93" s="472" t="e">
        <f>(BF80+BF140+BA92+BF34+BF58+BF132+BK93)*BG80</f>
        <v>#REF!</v>
      </c>
      <c r="BH93" s="433"/>
      <c r="BI93" s="433"/>
      <c r="BK93" s="473" t="e">
        <f>(BL80+BL140+BG92+BL58+BL132+BQ93+BL34)*BK80</f>
        <v>#REF!</v>
      </c>
      <c r="BL93" s="454"/>
      <c r="BM93" s="472" t="e">
        <f>(BL80+BL140+BG92+BL34+BL58+BL132+BQ93)*BM80</f>
        <v>#REF!</v>
      </c>
      <c r="BN93" s="433"/>
      <c r="BO93" s="433"/>
      <c r="BQ93" s="473" t="e">
        <f>(BR80+BR140+BM92+BR58+BR132+BW93+BR34)*BQ80</f>
        <v>#REF!</v>
      </c>
      <c r="BR93" s="454"/>
      <c r="BS93" s="472" t="e">
        <f>(BR80+BR140+BM92+BR34+BR58+BR132+BW93)*BS80</f>
        <v>#REF!</v>
      </c>
      <c r="BT93" s="433"/>
      <c r="BU93" s="433"/>
      <c r="BW93" s="473" t="e">
        <f>(BX80+BX140+BS92+BX58+BX132+CC93+BX34)*BW80</f>
        <v>#REF!</v>
      </c>
      <c r="BX93" s="454"/>
      <c r="BY93" s="472" t="e">
        <f>(BX80+BX140+BS92+BX34+BX58+BX132+CC93)*BY80</f>
        <v>#REF!</v>
      </c>
      <c r="BZ93" s="417"/>
      <c r="CA93" s="433"/>
      <c r="CC93" s="473" t="e">
        <f>(CD80+CD140+BY92+CD58+CD132+CI93+CD34)*CC80</f>
        <v>#REF!</v>
      </c>
      <c r="CD93" s="454"/>
      <c r="CE93" s="472" t="e">
        <f>(CD80+CD140+BY92+CD34+CD58+CD132+CI93)*CE80</f>
        <v>#REF!</v>
      </c>
      <c r="CF93" s="433"/>
      <c r="CG93" s="433"/>
      <c r="CI93" s="473" t="e">
        <f>(CJ80+CJ140+CE92+CJ58+CJ132+CJ34)*CI80</f>
        <v>#REF!</v>
      </c>
      <c r="CJ93" s="454"/>
      <c r="CK93" s="417"/>
      <c r="CL93" s="417"/>
    </row>
    <row r="94" ht="16.199999999999999" hidden="1">
      <c r="A94" s="471"/>
      <c r="B94" s="417"/>
      <c r="C94" s="417"/>
      <c r="D94" s="454"/>
      <c r="E94" s="472" t="e">
        <f>(D80+D139+D35+D59+D133+I94)*E80</f>
        <v>#REF!</v>
      </c>
      <c r="F94" s="433"/>
      <c r="G94" s="433"/>
      <c r="I94" s="473" t="e">
        <f>(J80+J139+E93+J59+J133+O94+J35)*I80</f>
        <v>#REF!</v>
      </c>
      <c r="J94" s="454"/>
      <c r="K94" s="472" t="e">
        <f>(J80+J139+E93+J35+J59+J133+O94)*K80</f>
        <v>#REF!</v>
      </c>
      <c r="L94" s="433"/>
      <c r="M94" s="433"/>
      <c r="N94" s="235"/>
      <c r="O94" s="473" t="e">
        <f>(P80+P139+K93+P59+P133+U94+P35)*O80</f>
        <v>#REF!</v>
      </c>
      <c r="P94" s="454"/>
      <c r="Q94" s="472" t="e">
        <f>(P80+P139+K93+P35+P59+P133+U94)*Q80</f>
        <v>#REF!</v>
      </c>
      <c r="R94" s="433"/>
      <c r="S94" s="433"/>
      <c r="T94" s="235"/>
      <c r="U94" s="473" t="e">
        <f>(V80+V139+Q93+V59+V133+AA94+V35)*U80</f>
        <v>#REF!</v>
      </c>
      <c r="V94" s="454"/>
      <c r="W94" s="472" t="e">
        <f>(V80+V139+Q93+V35+V59+V133+AA94)*W80</f>
        <v>#REF!</v>
      </c>
      <c r="X94" s="433"/>
      <c r="Y94" s="433"/>
      <c r="AA94" s="473" t="e">
        <f>(AB80+AB139+W93+AB59+AB133+AG94+AB35)*AA80</f>
        <v>#REF!</v>
      </c>
      <c r="AB94" s="454"/>
      <c r="AC94" s="472" t="e">
        <f>(AB80+AB139+W93+AB35+AB59+AB133+AG94)*AC80</f>
        <v>#REF!</v>
      </c>
      <c r="AD94" s="433"/>
      <c r="AE94" s="433"/>
      <c r="AF94" s="235"/>
      <c r="AG94" s="473" t="e">
        <f>(AH80+AH139+AC93+AH59+AH133+AM94+AH35)*AG80</f>
        <v>#REF!</v>
      </c>
      <c r="AH94" s="454"/>
      <c r="AI94" s="472" t="e">
        <f>(AH80+AH139+AC93+AH35+AH59+AH133+AM94)*AI80</f>
        <v>#REF!</v>
      </c>
      <c r="AJ94" s="433"/>
      <c r="AK94" s="433"/>
      <c r="AM94" s="473" t="e">
        <f>(AN80+AN139+AI93+AN59+AN133+AS94+AN35)*AM80</f>
        <v>#REF!</v>
      </c>
      <c r="AN94" s="454"/>
      <c r="AO94" s="472" t="e">
        <f>(AN80+AN139+AI93+AN35+AN59+AN133+AS94)*AO80</f>
        <v>#REF!</v>
      </c>
      <c r="AP94" s="433"/>
      <c r="AQ94" s="433"/>
      <c r="AS94" s="473" t="e">
        <f>(AT80+AT139+AO93+AT59+AT133+AY94+AT35)*AS80</f>
        <v>#REF!</v>
      </c>
      <c r="AT94" s="454"/>
      <c r="AU94" s="472" t="e">
        <f>(AT80+AT139+AO93+AT35+AT59+AT133+AY94)*AU80</f>
        <v>#REF!</v>
      </c>
      <c r="AV94" s="433"/>
      <c r="AW94" s="433"/>
      <c r="AY94" s="473" t="e">
        <f>(AZ80+AZ139+AU93+AZ59+AZ133+BE94+AZ35)*AY80</f>
        <v>#REF!</v>
      </c>
      <c r="AZ94" s="454"/>
      <c r="BA94" s="472" t="e">
        <f>(AZ80+AZ139+AU93+AZ35+AZ59+AZ133+BE94)*BA80</f>
        <v>#REF!</v>
      </c>
      <c r="BB94" s="433"/>
      <c r="BC94" s="433"/>
      <c r="BD94" s="235"/>
      <c r="BE94" s="473" t="e">
        <f>(BF80+BF139+BA93+BF59+BF133+BK94+BF35)*BE80</f>
        <v>#REF!</v>
      </c>
      <c r="BF94" s="454"/>
      <c r="BG94" s="472" t="e">
        <f>(BF80+BF139+BA93+BF35+BF59+BF133+BK94)*BG80</f>
        <v>#REF!</v>
      </c>
      <c r="BH94" s="433"/>
      <c r="BI94" s="433"/>
      <c r="BK94" s="473" t="e">
        <f>(BL80+BL139+BG93+BL59+BL133+BQ94+BL35)*BK80</f>
        <v>#REF!</v>
      </c>
      <c r="BL94" s="454"/>
      <c r="BM94" s="472" t="e">
        <f>(BL80+BL139+BG93+BL35+BL59+BL133+BQ94)*BM80</f>
        <v>#REF!</v>
      </c>
      <c r="BN94" s="433"/>
      <c r="BO94" s="433"/>
      <c r="BQ94" s="473" t="e">
        <f>(BR80+BR139+BM93+BR59+BR133+BW94+BR35)*BQ80</f>
        <v>#REF!</v>
      </c>
      <c r="BR94" s="454"/>
      <c r="BS94" s="472" t="e">
        <f>(BR80+BR139+BM93+BR35+BR59+BR133+BW94)*BS80</f>
        <v>#REF!</v>
      </c>
      <c r="BT94" s="433"/>
      <c r="BU94" s="433"/>
      <c r="BW94" s="473" t="e">
        <f>(BX80+BX139+BS93+BX59+BX133+CC94+BX35)*BW80</f>
        <v>#REF!</v>
      </c>
      <c r="BX94" s="454"/>
      <c r="BY94" s="472" t="e">
        <f>(BX80+BX139+BS93+BX35+BX59+BX133+CC94)*BY80</f>
        <v>#REF!</v>
      </c>
      <c r="BZ94" s="417"/>
      <c r="CA94" s="433"/>
      <c r="CC94" s="473" t="e">
        <f>(CD80+CD139+BY93+CD59+CD133+CI94+CD35)*CC80</f>
        <v>#REF!</v>
      </c>
      <c r="CD94" s="454"/>
      <c r="CE94" s="472" t="e">
        <f>(CD80+CD139+BY93+CD35+CD59+CD133+CI94)*CE80</f>
        <v>#REF!</v>
      </c>
      <c r="CF94" s="433"/>
      <c r="CG94" s="433"/>
      <c r="CI94" s="473" t="e">
        <f>(CJ80+CJ139+CE93+CJ59+CJ133+CJ35)*CI80</f>
        <v>#REF!</v>
      </c>
      <c r="CJ94" s="454"/>
      <c r="CK94" s="417"/>
      <c r="CL94" s="417"/>
    </row>
    <row r="95" ht="16.199999999999999" hidden="1">
      <c r="A95" s="471"/>
      <c r="B95" s="417"/>
      <c r="C95" s="417"/>
      <c r="D95" s="454"/>
      <c r="E95" s="472" t="e">
        <f>(D80+D138+D36+D60+D134+I95)*E80</f>
        <v>#REF!</v>
      </c>
      <c r="F95" s="433"/>
      <c r="G95" s="433"/>
      <c r="I95" s="473" t="e">
        <f>(J80+J138+E94+J60+J134+O95+J36)*I80</f>
        <v>#REF!</v>
      </c>
      <c r="J95" s="454"/>
      <c r="K95" s="472" t="e">
        <f>(J80+J138+E94+J36+J60+J134+O95)*K80</f>
        <v>#REF!</v>
      </c>
      <c r="L95" s="433"/>
      <c r="M95" s="433"/>
      <c r="N95" s="235"/>
      <c r="O95" s="473" t="e">
        <f>(P80+P138+K94+P60+P134+U95+P36)*O80</f>
        <v>#REF!</v>
      </c>
      <c r="P95" s="454"/>
      <c r="Q95" s="472" t="e">
        <f>(P80+P138+K94+P36+P60+P134+U95)*Q80</f>
        <v>#REF!</v>
      </c>
      <c r="R95" s="433"/>
      <c r="S95" s="433"/>
      <c r="T95" s="235"/>
      <c r="U95" s="473" t="e">
        <f>(V80+V138+Q94+V60+V134+AA95+V36)*U80</f>
        <v>#REF!</v>
      </c>
      <c r="V95" s="454"/>
      <c r="W95" s="472" t="e">
        <f>(V80+V138+Q94+V36+V60+V134+AA95)*W80</f>
        <v>#REF!</v>
      </c>
      <c r="X95" s="433"/>
      <c r="Y95" s="433"/>
      <c r="AA95" s="473" t="e">
        <f>(AB80+AB138+W94+AB60+AB134+AG95+AB36)*AA80</f>
        <v>#REF!</v>
      </c>
      <c r="AB95" s="454"/>
      <c r="AC95" s="472" t="e">
        <f>(AB80+AB138+W94+AB36+AB60+AB134+AG95)*AC80</f>
        <v>#REF!</v>
      </c>
      <c r="AD95" s="433"/>
      <c r="AE95" s="433"/>
      <c r="AF95" s="235"/>
      <c r="AG95" s="473" t="e">
        <f>(AH80+AH138+AC94+AH60+AH134+AM95+AH36)*AG80</f>
        <v>#REF!</v>
      </c>
      <c r="AH95" s="454"/>
      <c r="AI95" s="472" t="e">
        <f>(AH80+AH138+AC94+AH36+AH60+AH134+AM95)*AI80</f>
        <v>#REF!</v>
      </c>
      <c r="AJ95" s="433"/>
      <c r="AK95" s="433"/>
      <c r="AM95" s="473" t="e">
        <f>(AN80+AN138+AI94+AN60+AN134+AS95+AN36)*AM80</f>
        <v>#REF!</v>
      </c>
      <c r="AN95" s="454"/>
      <c r="AO95" s="472" t="e">
        <f>(AN80+AN138+AI94+AN36+AN60+AN134+AS95)*AO80</f>
        <v>#REF!</v>
      </c>
      <c r="AP95" s="433"/>
      <c r="AQ95" s="433"/>
      <c r="AS95" s="473" t="e">
        <f>(AT80+AT138+AO94+AT60+AT134+AY95+AT36)*AS80</f>
        <v>#REF!</v>
      </c>
      <c r="AT95" s="454"/>
      <c r="AU95" s="472" t="e">
        <f>(AT80+AT138+AO94+AT36+AT60+AT134+AY95)*AU80</f>
        <v>#REF!</v>
      </c>
      <c r="AV95" s="433"/>
      <c r="AW95" s="433"/>
      <c r="AY95" s="473" t="e">
        <f>(AZ80+AZ138+AU94+AZ60+AZ134+BE95+AZ36)*AY80</f>
        <v>#REF!</v>
      </c>
      <c r="AZ95" s="454"/>
      <c r="BA95" s="472" t="e">
        <f>(AZ80+AZ138+AU94+AZ36+AZ60+AZ134+BE95)*BA80</f>
        <v>#REF!</v>
      </c>
      <c r="BB95" s="433"/>
      <c r="BC95" s="433"/>
      <c r="BD95" s="235"/>
      <c r="BE95" s="473" t="e">
        <f>(BF80+BF138+BA94+BF60+BF134+BK95+BF36)*BE80</f>
        <v>#REF!</v>
      </c>
      <c r="BF95" s="454"/>
      <c r="BG95" s="472" t="e">
        <f>(BF80+BF138+BA94+BF36+BF60+BF134+BK95)*BG80</f>
        <v>#REF!</v>
      </c>
      <c r="BH95" s="433"/>
      <c r="BI95" s="433"/>
      <c r="BK95" s="473" t="e">
        <f>(BL80+BL138+BG94+BL60+BL134+BQ95+BL36)*BK80</f>
        <v>#REF!</v>
      </c>
      <c r="BL95" s="454"/>
      <c r="BM95" s="472" t="e">
        <f>(BL80+BL138+BG94+BL36+BL60+BL134+BQ95)*BM80</f>
        <v>#REF!</v>
      </c>
      <c r="BN95" s="433"/>
      <c r="BO95" s="433"/>
      <c r="BQ95" s="473" t="e">
        <f>(BR80+BR138+BM94+BR60+BR134+BW95+BR36)*BQ80</f>
        <v>#REF!</v>
      </c>
      <c r="BR95" s="454"/>
      <c r="BS95" s="472" t="e">
        <f>(BR80+BR138+BM94+BR36+BR60+BR134+BW95)*BS80</f>
        <v>#REF!</v>
      </c>
      <c r="BT95" s="433"/>
      <c r="BU95" s="433"/>
      <c r="BW95" s="473" t="e">
        <f>(BX80+BX138+BS94+BX60+BX134+CC95+BX36)*BW80</f>
        <v>#REF!</v>
      </c>
      <c r="BX95" s="454"/>
      <c r="BY95" s="472" t="e">
        <f>(BX80+BX138+BS94+BX36+BX60+BX134+CC95)*BY80</f>
        <v>#REF!</v>
      </c>
      <c r="BZ95" s="417"/>
      <c r="CA95" s="433"/>
      <c r="CC95" s="473" t="e">
        <f>(CD80+CD138+BY94+CD60+CD134+CI95+CD36)*CC80</f>
        <v>#REF!</v>
      </c>
      <c r="CD95" s="454"/>
      <c r="CE95" s="472" t="e">
        <f>(CD80+CD138+BY94+CD36+CD60+CD134+CI95)*CE80</f>
        <v>#REF!</v>
      </c>
      <c r="CF95" s="433"/>
      <c r="CG95" s="433"/>
      <c r="CI95" s="473" t="e">
        <f>(CJ80+CJ138+CE94+CJ60+CJ134+CJ36)*CI80</f>
        <v>#REF!</v>
      </c>
      <c r="CJ95" s="454"/>
      <c r="CK95" s="417"/>
      <c r="CL95" s="417"/>
    </row>
    <row r="96" ht="16.199999999999999" hidden="1">
      <c r="A96" s="471"/>
      <c r="B96" s="417"/>
      <c r="C96" s="417"/>
      <c r="D96" s="454"/>
      <c r="E96" s="474" t="e">
        <f>(D80+D137+D37+D61+D135+I96)*E80</f>
        <v>#REF!</v>
      </c>
      <c r="F96" s="433"/>
      <c r="G96" s="433"/>
      <c r="I96" s="475" t="e">
        <f>(J80+J137+E95+J61+J135+O96+J37)*I80</f>
        <v>#REF!</v>
      </c>
      <c r="J96" s="454"/>
      <c r="K96" s="474" t="e">
        <f>(J80+J137+E95+J37+J61+J135+O96)*K80</f>
        <v>#REF!</v>
      </c>
      <c r="L96" s="433"/>
      <c r="M96" s="433"/>
      <c r="N96" s="235"/>
      <c r="O96" s="475" t="e">
        <f>(P80+P137+K95+P61+P135+U96+P37)*O80</f>
        <v>#REF!</v>
      </c>
      <c r="P96" s="454"/>
      <c r="Q96" s="474" t="e">
        <f>(P80+P137+K95+P37+P61+P135+U96)*Q80</f>
        <v>#REF!</v>
      </c>
      <c r="R96" s="433"/>
      <c r="S96" s="433"/>
      <c r="T96" s="235"/>
      <c r="U96" s="475" t="e">
        <f>(V80+V137+Q95+V61+V135+AA96+V37)*U80</f>
        <v>#REF!</v>
      </c>
      <c r="V96" s="454"/>
      <c r="W96" s="474" t="e">
        <f>(V80+V137+Q95+V37+V61+V135+AA96)*W80</f>
        <v>#REF!</v>
      </c>
      <c r="X96" s="433"/>
      <c r="Y96" s="433"/>
      <c r="AA96" s="475" t="e">
        <f>(AB80+AB137+W95+AB61+AB135+AG96+AB37)*AA80</f>
        <v>#REF!</v>
      </c>
      <c r="AB96" s="454"/>
      <c r="AC96" s="474" t="e">
        <f>(AB80+AB137+W95+AB37+AB61+AB135+AG96)*AC80</f>
        <v>#REF!</v>
      </c>
      <c r="AD96" s="433"/>
      <c r="AE96" s="433"/>
      <c r="AF96" s="235"/>
      <c r="AG96" s="475" t="e">
        <f>(AH80+AH137+AC95+AH61+AH135+AM96+AH37)*AG80</f>
        <v>#REF!</v>
      </c>
      <c r="AH96" s="454"/>
      <c r="AI96" s="474" t="e">
        <f>(AH80+AH137+AC95+AH37+AH61+AH135+AM96)*AI80</f>
        <v>#REF!</v>
      </c>
      <c r="AJ96" s="433"/>
      <c r="AK96" s="433"/>
      <c r="AM96" s="475" t="e">
        <f>(AN80+AN137+AI95+AN61+AN135+AS96+AN37)*AM80</f>
        <v>#REF!</v>
      </c>
      <c r="AN96" s="454"/>
      <c r="AO96" s="474" t="e">
        <f>(AN80+AN137+AI95+AN37+AN61+AN135+AS96)*AO80</f>
        <v>#REF!</v>
      </c>
      <c r="AP96" s="433"/>
      <c r="AQ96" s="433"/>
      <c r="AS96" s="475" t="e">
        <f>(AT80+AT137+AO95+AT61+AT135+AY96+AT37)*AS80</f>
        <v>#REF!</v>
      </c>
      <c r="AT96" s="454"/>
      <c r="AU96" s="474" t="e">
        <f>(AT80+AT137+AO95+AT37+AT61+AT135+AY96)*AU80</f>
        <v>#REF!</v>
      </c>
      <c r="AV96" s="433"/>
      <c r="AW96" s="433"/>
      <c r="AY96" s="475" t="e">
        <f>(AZ80+AZ137+AU95+AZ61+AZ135+BE96+AZ37)*AY80</f>
        <v>#REF!</v>
      </c>
      <c r="AZ96" s="454"/>
      <c r="BA96" s="474" t="e">
        <f>(AZ80+AZ137+AU95+AZ37+AZ61+AZ135+BE96)*BA80</f>
        <v>#REF!</v>
      </c>
      <c r="BB96" s="433"/>
      <c r="BC96" s="433"/>
      <c r="BD96" s="235"/>
      <c r="BE96" s="475" t="e">
        <f>(BF80+BF137+BA95+BF61+BF135+BK96+BF37)*BE80</f>
        <v>#REF!</v>
      </c>
      <c r="BF96" s="454"/>
      <c r="BG96" s="474" t="e">
        <f>(BF80+BF137+BA95+BF37+BF61+BF135+BK96)*BG80</f>
        <v>#REF!</v>
      </c>
      <c r="BH96" s="433"/>
      <c r="BI96" s="433"/>
      <c r="BK96" s="475" t="e">
        <f>(BL80+BL137+BG95+BL61+BL135+BQ96+BL37)*BK80</f>
        <v>#REF!</v>
      </c>
      <c r="BL96" s="454"/>
      <c r="BM96" s="474" t="e">
        <f>(BL80+BL137+BG95+BL37+BL61+BL135+BQ96)*BM80</f>
        <v>#REF!</v>
      </c>
      <c r="BN96" s="433"/>
      <c r="BO96" s="433"/>
      <c r="BQ96" s="475" t="e">
        <f>(BR80+BR137+BM95+BR61+BR135+BW96+BR37)*BQ80</f>
        <v>#REF!</v>
      </c>
      <c r="BR96" s="454"/>
      <c r="BS96" s="474" t="e">
        <f>(BR80+BR137+BM95+BR37+BR61+BR135+BW96)*BS80</f>
        <v>#REF!</v>
      </c>
      <c r="BT96" s="433"/>
      <c r="BU96" s="433"/>
      <c r="BW96" s="475" t="e">
        <f>(BX80+BX137+BS95+BX61+BX135+CC96+BX37)*BW80</f>
        <v>#REF!</v>
      </c>
      <c r="BX96" s="454"/>
      <c r="BY96" s="474" t="e">
        <f>(BX80+BX137+BS95+BX37+BX61+BX135+CC96)*BY80</f>
        <v>#REF!</v>
      </c>
      <c r="BZ96" s="417"/>
      <c r="CA96" s="433"/>
      <c r="CC96" s="475" t="e">
        <f>(CD80+CD137+BY95+CD61+CD135+CI96+CD37)*CC80</f>
        <v>#REF!</v>
      </c>
      <c r="CD96" s="454"/>
      <c r="CE96" s="474" t="e">
        <f>(CD80+CD137+BY95+CD37+CD61+CD135+CI96)*CE80</f>
        <v>#REF!</v>
      </c>
      <c r="CF96" s="433"/>
      <c r="CG96" s="433"/>
      <c r="CI96" s="475" t="e">
        <f>(CJ80+CJ137+CE95+CJ61+CJ135+CJ37)*CI80</f>
        <v>#REF!</v>
      </c>
      <c r="CJ96" s="454"/>
      <c r="CK96" s="417"/>
      <c r="CL96" s="417"/>
    </row>
    <row r="97" ht="16.199999999999999" hidden="1">
      <c r="A97" s="471"/>
      <c r="B97" s="417"/>
      <c r="C97" s="417"/>
      <c r="D97" s="454"/>
      <c r="E97" s="476" t="e">
        <f>F80+(2*E96)+I96</f>
        <v>#REF!</v>
      </c>
      <c r="F97" s="433"/>
      <c r="G97" s="417"/>
      <c r="I97" s="477" t="e">
        <f>H80+(2*I96)+E96</f>
        <v>#REF!</v>
      </c>
      <c r="J97" s="454"/>
      <c r="K97" s="476" t="e">
        <f>L80+(2*K96)+O96</f>
        <v>#REF!</v>
      </c>
      <c r="L97" s="433"/>
      <c r="M97" s="417"/>
      <c r="N97" s="235"/>
      <c r="O97" s="477" t="e">
        <f>N80+(2*O96)+K96</f>
        <v>#REF!</v>
      </c>
      <c r="P97" s="454"/>
      <c r="Q97" s="476" t="e">
        <f>R80+(2*Q96)+U96</f>
        <v>#REF!</v>
      </c>
      <c r="R97" s="433"/>
      <c r="S97" s="417"/>
      <c r="T97" s="235"/>
      <c r="U97" s="477" t="e">
        <f>T80+(2*U96)+Q96</f>
        <v>#REF!</v>
      </c>
      <c r="V97" s="454"/>
      <c r="W97" s="476" t="e">
        <f>X80+(2*W96)+AA96</f>
        <v>#REF!</v>
      </c>
      <c r="X97" s="433"/>
      <c r="Y97" s="417"/>
      <c r="AA97" s="477" t="e">
        <f>Z80+(2*AA96)+W96</f>
        <v>#REF!</v>
      </c>
      <c r="AB97" s="454"/>
      <c r="AC97" s="476" t="e">
        <f>AD80+(2*AC96)+AG96</f>
        <v>#REF!</v>
      </c>
      <c r="AD97" s="433"/>
      <c r="AE97" s="417"/>
      <c r="AF97" s="235"/>
      <c r="AG97" s="477" t="e">
        <f>AF80+(2*AG96)+AC96</f>
        <v>#REF!</v>
      </c>
      <c r="AH97" s="454"/>
      <c r="AI97" s="476" t="e">
        <f>AJ80+(2*AI96)+AM96</f>
        <v>#REF!</v>
      </c>
      <c r="AJ97" s="433"/>
      <c r="AK97" s="417"/>
      <c r="AM97" s="477" t="e">
        <f>AL80+(2*AM96)+AI96</f>
        <v>#REF!</v>
      </c>
      <c r="AN97" s="454"/>
      <c r="AO97" s="476" t="e">
        <f>AP80+(2*AO96)+AS96</f>
        <v>#REF!</v>
      </c>
      <c r="AP97" s="433"/>
      <c r="AQ97" s="417"/>
      <c r="AS97" s="477" t="e">
        <f>AR80+(2*AS96)+AO96</f>
        <v>#REF!</v>
      </c>
      <c r="AT97" s="454"/>
      <c r="AU97" s="476" t="e">
        <f>AV80+(2*AU96)+AY96</f>
        <v>#REF!</v>
      </c>
      <c r="AV97" s="433"/>
      <c r="AW97" s="417"/>
      <c r="AY97" s="477" t="e">
        <f>AX80+(2*AY96)+AU96</f>
        <v>#REF!</v>
      </c>
      <c r="AZ97" s="454"/>
      <c r="BA97" s="476" t="e">
        <f>BB80+(2*BA96)+BE96</f>
        <v>#REF!</v>
      </c>
      <c r="BB97" s="433"/>
      <c r="BC97" s="417"/>
      <c r="BD97" s="235"/>
      <c r="BE97" s="477" t="e">
        <f>BD80+(2*BE96)+BA96</f>
        <v>#REF!</v>
      </c>
      <c r="BF97" s="454"/>
      <c r="BG97" s="476" t="e">
        <f>BH80+(2*BG96)+BK96</f>
        <v>#REF!</v>
      </c>
      <c r="BH97" s="433"/>
      <c r="BI97" s="417"/>
      <c r="BK97" s="477" t="e">
        <f>BJ80+(2*BK96)+BG96</f>
        <v>#REF!</v>
      </c>
      <c r="BL97" s="454"/>
      <c r="BM97" s="476" t="e">
        <f>BN80+(2*BM96)+BQ96</f>
        <v>#REF!</v>
      </c>
      <c r="BN97" s="433"/>
      <c r="BO97" s="417"/>
      <c r="BQ97" s="477" t="e">
        <f>BP80+(2*BQ96)+BM96</f>
        <v>#REF!</v>
      </c>
      <c r="BR97" s="454"/>
      <c r="BS97" s="476" t="e">
        <f>BT80+(2*BS96)+BW96</f>
        <v>#REF!</v>
      </c>
      <c r="BT97" s="433"/>
      <c r="BU97" s="417"/>
      <c r="BW97" s="477" t="e">
        <f>BV80+(2*BW96)+BS96</f>
        <v>#REF!</v>
      </c>
      <c r="BX97" s="454"/>
      <c r="BY97" s="476" t="e">
        <f>BZ80+(2*BY96)+CC96</f>
        <v>#REF!</v>
      </c>
      <c r="BZ97" s="417"/>
      <c r="CA97" s="417"/>
      <c r="CC97" s="477" t="e">
        <f>CB80+(2*CC96)+BY96</f>
        <v>#REF!</v>
      </c>
      <c r="CD97" s="454"/>
      <c r="CE97" s="476" t="e">
        <f>CF80+(2*CE96)+CI96</f>
        <v>#REF!</v>
      </c>
      <c r="CF97" s="433"/>
      <c r="CG97" s="417"/>
      <c r="CI97" s="477" t="e">
        <f>CH80+(2*CI96)+CE96</f>
        <v>#REF!</v>
      </c>
      <c r="CJ97" s="454"/>
      <c r="CK97" s="417"/>
      <c r="CL97" s="417"/>
    </row>
    <row r="98" ht="16.199999999999999" hidden="1">
      <c r="A98" s="410" t="e">
        <f t="shared" si="2565"/>
        <v>#REF!</v>
      </c>
      <c r="B98" s="417"/>
      <c r="C98" s="417"/>
      <c r="D98" s="454" t="e">
        <f>(D80+D151+D121+I82+D47)*D81</f>
        <v>#REF!</v>
      </c>
      <c r="E98" s="417"/>
      <c r="F98" s="433"/>
      <c r="G98" s="417"/>
      <c r="H98" s="433"/>
      <c r="I98" s="417"/>
      <c r="J98" s="454" t="e">
        <f>(J80+J151+J121+O82+J47)*J81</f>
        <v>#REF!</v>
      </c>
      <c r="K98" s="417"/>
      <c r="L98" s="433"/>
      <c r="M98" s="417"/>
      <c r="N98" s="433"/>
      <c r="O98" s="417"/>
      <c r="P98" s="454" t="e">
        <f>(P80+P151+P121+U82+P47)*P81</f>
        <v>#REF!</v>
      </c>
      <c r="Q98" s="417"/>
      <c r="R98" s="433"/>
      <c r="S98" s="417"/>
      <c r="T98" s="433"/>
      <c r="U98" s="417"/>
      <c r="V98" s="454" t="e">
        <f>(V80+V151+V121+AA82+V47)*V81</f>
        <v>#REF!</v>
      </c>
      <c r="W98" s="417"/>
      <c r="X98" s="433"/>
      <c r="Y98" s="417"/>
      <c r="Z98" s="433"/>
      <c r="AA98" s="417"/>
      <c r="AB98" s="454" t="e">
        <f>(AB80+AB151+AB121+AG82+AB47)*AB81</f>
        <v>#REF!</v>
      </c>
      <c r="AC98" s="417"/>
      <c r="AD98" s="433"/>
      <c r="AE98" s="417"/>
      <c r="AF98" s="433"/>
      <c r="AG98" s="417"/>
      <c r="AH98" s="454" t="e">
        <f>(AH80+AH151+AH121+AM82+AH47)*AH81</f>
        <v>#REF!</v>
      </c>
      <c r="AI98" s="417"/>
      <c r="AJ98" s="433"/>
      <c r="AK98" s="417"/>
      <c r="AL98" s="433"/>
      <c r="AM98" s="417"/>
      <c r="AN98" s="454" t="e">
        <f>(AN80+AN151+AN121+AS82+AN47)*AN81</f>
        <v>#REF!</v>
      </c>
      <c r="AO98" s="417"/>
      <c r="AP98" s="433"/>
      <c r="AQ98" s="417"/>
      <c r="AR98" s="433"/>
      <c r="AS98" s="417"/>
      <c r="AT98" s="454" t="e">
        <f>(AT80+AT151+AT121+AY82+AT47)*AT81</f>
        <v>#REF!</v>
      </c>
      <c r="AU98" s="417"/>
      <c r="AV98" s="433"/>
      <c r="AW98" s="417"/>
      <c r="AX98" s="433"/>
      <c r="AY98" s="417"/>
      <c r="AZ98" s="454" t="e">
        <f>(AZ80+AZ151+AZ121+BE82+AZ47)*AZ81</f>
        <v>#REF!</v>
      </c>
      <c r="BA98" s="417"/>
      <c r="BB98" s="433"/>
      <c r="BC98" s="417"/>
      <c r="BD98" s="433"/>
      <c r="BE98" s="417"/>
      <c r="BF98" s="454" t="e">
        <f>(BF80+BF151+BF121+BK82+BF47)*BF81</f>
        <v>#REF!</v>
      </c>
      <c r="BG98" s="417"/>
      <c r="BH98" s="433"/>
      <c r="BI98" s="417"/>
      <c r="BJ98" s="433"/>
      <c r="BK98" s="417"/>
      <c r="BL98" s="454" t="e">
        <f>(BL80+BL151+BL121+BQ82+BL47)*BL81</f>
        <v>#REF!</v>
      </c>
      <c r="BM98" s="417"/>
      <c r="BN98" s="433"/>
      <c r="BO98" s="417"/>
      <c r="BP98" s="433"/>
      <c r="BQ98" s="417"/>
      <c r="BR98" s="454" t="e">
        <f>(BR80+BR151+BR121+BW82+BR47)*BR81</f>
        <v>#REF!</v>
      </c>
      <c r="BS98" s="417"/>
      <c r="BT98" s="433"/>
      <c r="BU98" s="417"/>
      <c r="BV98" s="433"/>
      <c r="BW98" s="417"/>
      <c r="BX98" s="454" t="e">
        <f>(BX80+BX151+BX121+CC82+BX47)*BX81</f>
        <v>#REF!</v>
      </c>
      <c r="BY98" s="417"/>
      <c r="BZ98" s="417"/>
      <c r="CA98" s="417"/>
      <c r="CB98" s="433"/>
      <c r="CC98" s="417"/>
      <c r="CD98" s="454" t="e">
        <f>(CD80+CD151+CD121+CI82+CD47)*CD81</f>
        <v>#REF!</v>
      </c>
      <c r="CE98" s="417"/>
      <c r="CF98" s="433"/>
      <c r="CG98" s="417"/>
      <c r="CH98" s="433"/>
      <c r="CI98" s="417"/>
      <c r="CJ98" s="454" t="e">
        <f>(CJ80+CJ151+CJ121)*CJ81</f>
        <v>#REF!</v>
      </c>
      <c r="CK98" s="417"/>
      <c r="CL98" s="417"/>
    </row>
    <row r="99" ht="16.199999999999999" hidden="1">
      <c r="A99" s="410" t="e">
        <f t="shared" si="2565"/>
        <v>#REF!</v>
      </c>
      <c r="B99" s="417"/>
      <c r="C99" s="417"/>
      <c r="D99" s="454" t="e">
        <f>(D80+D150+D24+D48+D122+I83)*D81</f>
        <v>#REF!</v>
      </c>
      <c r="E99" s="417"/>
      <c r="F99" s="433"/>
      <c r="G99" s="417"/>
      <c r="H99" s="433"/>
      <c r="I99" s="417"/>
      <c r="J99" s="454" t="e">
        <f>(J80+J150+E82+J24+J48+J122+O83)*J81</f>
        <v>#REF!</v>
      </c>
      <c r="K99" s="417"/>
      <c r="L99" s="433"/>
      <c r="M99" s="417"/>
      <c r="N99" s="433"/>
      <c r="O99" s="417"/>
      <c r="P99" s="454" t="e">
        <f>(P80+P150+K82+P24+P48+P122+U83)*P81</f>
        <v>#REF!</v>
      </c>
      <c r="Q99" s="417"/>
      <c r="R99" s="433"/>
      <c r="S99" s="417"/>
      <c r="T99" s="433"/>
      <c r="U99" s="417"/>
      <c r="V99" s="454" t="e">
        <f>(V80+V150+Q82+V24+V48+V122+AA83)*V81</f>
        <v>#REF!</v>
      </c>
      <c r="W99" s="417"/>
      <c r="X99" s="433"/>
      <c r="Y99" s="417"/>
      <c r="Z99" s="433"/>
      <c r="AA99" s="417"/>
      <c r="AB99" s="454" t="e">
        <f>(AB80+AB150+W82+AB24+AB48+AB122+AG83)*AB81</f>
        <v>#REF!</v>
      </c>
      <c r="AC99" s="417"/>
      <c r="AD99" s="433"/>
      <c r="AE99" s="417"/>
      <c r="AF99" s="433"/>
      <c r="AG99" s="417"/>
      <c r="AH99" s="454" t="e">
        <f>(AH80+AH150+AC82+AH24+AH48+AH122+AM83)*AH81</f>
        <v>#REF!</v>
      </c>
      <c r="AI99" s="417"/>
      <c r="AJ99" s="433"/>
      <c r="AK99" s="417"/>
      <c r="AL99" s="433"/>
      <c r="AM99" s="417"/>
      <c r="AN99" s="454" t="e">
        <f>(AN80+AN150+AI82+AN24+AN48+AN122+AS83)*AN81</f>
        <v>#REF!</v>
      </c>
      <c r="AO99" s="417"/>
      <c r="AP99" s="433"/>
      <c r="AQ99" s="417"/>
      <c r="AR99" s="433"/>
      <c r="AS99" s="417"/>
      <c r="AT99" s="454" t="e">
        <f>(AT80+AT150+AO82+AT24+AT48+AT122+AY83)*AT81</f>
        <v>#REF!</v>
      </c>
      <c r="AU99" s="417"/>
      <c r="AV99" s="433"/>
      <c r="AW99" s="417"/>
      <c r="AX99" s="433"/>
      <c r="AY99" s="417"/>
      <c r="AZ99" s="454" t="e">
        <f>(AZ80+AZ150+AU82+AZ24+AZ48+AZ122+BE83)*AZ81</f>
        <v>#REF!</v>
      </c>
      <c r="BA99" s="417"/>
      <c r="BB99" s="433"/>
      <c r="BC99" s="417"/>
      <c r="BD99" s="433"/>
      <c r="BE99" s="417"/>
      <c r="BF99" s="454" t="e">
        <f>(BF80+BF150+BA82+BF24+BF48+BF122+BK83)*BF81</f>
        <v>#REF!</v>
      </c>
      <c r="BG99" s="417"/>
      <c r="BH99" s="433"/>
      <c r="BI99" s="417"/>
      <c r="BJ99" s="433"/>
      <c r="BK99" s="417"/>
      <c r="BL99" s="454" t="e">
        <f>(BL80+BL150+BG82+BL24+BL48+BL122+BQ83)*BL81</f>
        <v>#REF!</v>
      </c>
      <c r="BM99" s="417"/>
      <c r="BN99" s="433"/>
      <c r="BO99" s="417"/>
      <c r="BP99" s="433"/>
      <c r="BQ99" s="417"/>
      <c r="BR99" s="454" t="e">
        <f>(BR80+BR150+BM82+BR24+BR48+BR122+BW83)*BR81</f>
        <v>#REF!</v>
      </c>
      <c r="BS99" s="417"/>
      <c r="BT99" s="433"/>
      <c r="BU99" s="417"/>
      <c r="BV99" s="433"/>
      <c r="BW99" s="417"/>
      <c r="BX99" s="454" t="e">
        <f>(BX80+BX150+BS82+BX24+BX48+BX122+CC83)*BX81</f>
        <v>#REF!</v>
      </c>
      <c r="BY99" s="417"/>
      <c r="BZ99" s="417"/>
      <c r="CA99" s="417"/>
      <c r="CB99" s="433"/>
      <c r="CC99" s="417"/>
      <c r="CD99" s="454" t="e">
        <f>(CD80+CD150+BY82+CD24+CD48+CD122+CI83)*CD81</f>
        <v>#REF!</v>
      </c>
      <c r="CE99" s="417"/>
      <c r="CF99" s="433"/>
      <c r="CG99" s="417"/>
      <c r="CH99" s="433"/>
      <c r="CI99" s="417"/>
      <c r="CJ99" s="454" t="e">
        <f>(CJ80+CJ150+CE82+CJ24+CJ48+CJ122)*CJ81</f>
        <v>#REF!</v>
      </c>
      <c r="CK99" s="417"/>
      <c r="CL99" s="417"/>
    </row>
    <row r="100" ht="16.199999999999999" hidden="1">
      <c r="A100" s="410" t="e">
        <f t="shared" si="2565"/>
        <v>#REF!</v>
      </c>
      <c r="B100" s="417"/>
      <c r="C100" s="417"/>
      <c r="D100" s="454" t="e">
        <f>(D80+D149+D25+D49+D123+I84)*D81</f>
        <v>#REF!</v>
      </c>
      <c r="E100" s="417"/>
      <c r="F100" s="433"/>
      <c r="G100" s="417"/>
      <c r="H100" s="433"/>
      <c r="I100" s="417"/>
      <c r="J100" s="454" t="e">
        <f>(J80+J149+E83+J25+J49+J123+O84)*J81</f>
        <v>#REF!</v>
      </c>
      <c r="K100" s="417"/>
      <c r="L100" s="433"/>
      <c r="M100" s="417"/>
      <c r="N100" s="433"/>
      <c r="O100" s="417"/>
      <c r="P100" s="454" t="e">
        <f>(P80+P149+K83+P25+P49+P123+U84)*P81</f>
        <v>#REF!</v>
      </c>
      <c r="Q100" s="417"/>
      <c r="R100" s="433"/>
      <c r="S100" s="417"/>
      <c r="T100" s="433"/>
      <c r="U100" s="417"/>
      <c r="V100" s="454" t="e">
        <f>(V80+V149+Q83+V25+V49+V123+AA84)*V81</f>
        <v>#REF!</v>
      </c>
      <c r="W100" s="417"/>
      <c r="X100" s="433"/>
      <c r="Y100" s="417"/>
      <c r="Z100" s="433"/>
      <c r="AA100" s="417"/>
      <c r="AB100" s="454" t="e">
        <f>(AB80+AB149+W83+AB25+AB49+AB123+AG84)*AB81</f>
        <v>#REF!</v>
      </c>
      <c r="AC100" s="417"/>
      <c r="AD100" s="433"/>
      <c r="AE100" s="417"/>
      <c r="AF100" s="433"/>
      <c r="AG100" s="417"/>
      <c r="AH100" s="454" t="e">
        <f>(AH80+AH149+AC83+AH25+AH49+AH123+AM84)*AH81</f>
        <v>#REF!</v>
      </c>
      <c r="AI100" s="417"/>
      <c r="AJ100" s="433"/>
      <c r="AK100" s="417"/>
      <c r="AL100" s="433"/>
      <c r="AM100" s="417"/>
      <c r="AN100" s="454" t="e">
        <f>(AN80+AN149+AI83+AN25+AN49+AN123+AS84)*AN81</f>
        <v>#REF!</v>
      </c>
      <c r="AO100" s="417"/>
      <c r="AP100" s="433"/>
      <c r="AQ100" s="417"/>
      <c r="AR100" s="433"/>
      <c r="AS100" s="417"/>
      <c r="AT100" s="454" t="e">
        <f>(AT80+AT149+AO83+AT25+AT49+AT123+AY84)*AT81</f>
        <v>#REF!</v>
      </c>
      <c r="AU100" s="417"/>
      <c r="AV100" s="433"/>
      <c r="AW100" s="417"/>
      <c r="AX100" s="433"/>
      <c r="AY100" s="417"/>
      <c r="AZ100" s="454" t="e">
        <f>(AZ80+AZ149+AU83+AZ25+AZ49+AZ123+BE84)*AZ81</f>
        <v>#REF!</v>
      </c>
      <c r="BA100" s="417"/>
      <c r="BB100" s="433"/>
      <c r="BC100" s="417"/>
      <c r="BD100" s="433"/>
      <c r="BE100" s="417"/>
      <c r="BF100" s="454" t="e">
        <f>(BF80+BF149+BA83+BF25+BF49+BF123+BK84)*BF81</f>
        <v>#REF!</v>
      </c>
      <c r="BG100" s="417"/>
      <c r="BH100" s="433"/>
      <c r="BI100" s="417"/>
      <c r="BJ100" s="433"/>
      <c r="BK100" s="417"/>
      <c r="BL100" s="454" t="e">
        <f>(BL80+BL149+BG83+BL25+BL49+BL123+BQ84)*BL81</f>
        <v>#REF!</v>
      </c>
      <c r="BM100" s="417"/>
      <c r="BN100" s="433"/>
      <c r="BO100" s="417"/>
      <c r="BP100" s="433"/>
      <c r="BQ100" s="417"/>
      <c r="BR100" s="454" t="e">
        <f>(BR80+BR149+BM83+BR25+BR49+BR123+BW84)*BR81</f>
        <v>#REF!</v>
      </c>
      <c r="BS100" s="417"/>
      <c r="BT100" s="433"/>
      <c r="BU100" s="417"/>
      <c r="BV100" s="433"/>
      <c r="BW100" s="417"/>
      <c r="BX100" s="454" t="e">
        <f>(BX80+BX149+BS83+BX25+BX49+BX123+CC84)*BX81</f>
        <v>#REF!</v>
      </c>
      <c r="BY100" s="417"/>
      <c r="BZ100" s="417"/>
      <c r="CA100" s="417"/>
      <c r="CB100" s="433"/>
      <c r="CC100" s="417"/>
      <c r="CD100" s="454" t="e">
        <f>(CD80+CD149+BY83+CD25+CD49+CD123+CI84)*CD81</f>
        <v>#REF!</v>
      </c>
      <c r="CE100" s="417"/>
      <c r="CF100" s="433"/>
      <c r="CG100" s="417"/>
      <c r="CH100" s="433"/>
      <c r="CI100" s="417"/>
      <c r="CJ100" s="454" t="e">
        <f>(CJ80+CJ149+CE83+CJ25+CJ49+CJ123)*CJ81</f>
        <v>#REF!</v>
      </c>
      <c r="CK100" s="417"/>
      <c r="CL100" s="417"/>
    </row>
    <row r="101" ht="16.199999999999999" hidden="1">
      <c r="A101" s="410" t="e">
        <f t="shared" si="2565"/>
        <v>#REF!</v>
      </c>
      <c r="B101" s="417"/>
      <c r="C101" s="417"/>
      <c r="D101" s="454" t="e">
        <f>(D80+D148+D26+D50+D124+I85)*D81</f>
        <v>#REF!</v>
      </c>
      <c r="E101" s="417"/>
      <c r="F101" s="433"/>
      <c r="G101" s="417"/>
      <c r="H101" s="433"/>
      <c r="I101" s="417"/>
      <c r="J101" s="454" t="e">
        <f>(J80+J148+E84+J26+J50+J124+O85)*J81</f>
        <v>#REF!</v>
      </c>
      <c r="K101" s="417"/>
      <c r="L101" s="433"/>
      <c r="M101" s="417"/>
      <c r="N101" s="433"/>
      <c r="O101" s="417"/>
      <c r="P101" s="454" t="e">
        <f>(P80+P148+K84+P26+P50+P124+U85)*P81</f>
        <v>#REF!</v>
      </c>
      <c r="Q101" s="417"/>
      <c r="R101" s="433"/>
      <c r="S101" s="417"/>
      <c r="T101" s="433"/>
      <c r="U101" s="417"/>
      <c r="V101" s="454" t="e">
        <f>(V80+V148+Q84+V26+V50+V124+AA85)*V81</f>
        <v>#REF!</v>
      </c>
      <c r="W101" s="417"/>
      <c r="X101" s="433"/>
      <c r="Y101" s="417"/>
      <c r="Z101" s="433"/>
      <c r="AA101" s="417"/>
      <c r="AB101" s="454" t="e">
        <f>(AB80+AB148+W84+AB26+AB50+AB124+AG85)*AB81</f>
        <v>#REF!</v>
      </c>
      <c r="AC101" s="417"/>
      <c r="AD101" s="433"/>
      <c r="AE101" s="417"/>
      <c r="AF101" s="433"/>
      <c r="AG101" s="417"/>
      <c r="AH101" s="454" t="e">
        <f>(AH80+AH148+AC84+AH26+AH50+AH124+AM85)*AH81</f>
        <v>#REF!</v>
      </c>
      <c r="AI101" s="417"/>
      <c r="AJ101" s="433"/>
      <c r="AK101" s="417"/>
      <c r="AL101" s="433"/>
      <c r="AM101" s="417"/>
      <c r="AN101" s="454" t="e">
        <f>(AN80+AN148+AI84+AN26+AN50+AN124+AS85)*AN81</f>
        <v>#REF!</v>
      </c>
      <c r="AO101" s="417"/>
      <c r="AP101" s="433"/>
      <c r="AQ101" s="417"/>
      <c r="AR101" s="433"/>
      <c r="AS101" s="417"/>
      <c r="AT101" s="454" t="e">
        <f>(AT80+AT148+AO84+AT26+AT50+AT124+AY85)*AT81</f>
        <v>#REF!</v>
      </c>
      <c r="AU101" s="417"/>
      <c r="AV101" s="433"/>
      <c r="AW101" s="417"/>
      <c r="AX101" s="433"/>
      <c r="AY101" s="417"/>
      <c r="AZ101" s="454" t="e">
        <f>(AZ80+AZ148+AU84+AZ26+AZ50+AZ124+BE85)*AZ81</f>
        <v>#REF!</v>
      </c>
      <c r="BA101" s="417"/>
      <c r="BB101" s="433"/>
      <c r="BC101" s="417"/>
      <c r="BD101" s="433"/>
      <c r="BE101" s="417"/>
      <c r="BF101" s="454" t="e">
        <f>(BF80+BF148+BA84+BF26+BF50+BF124+BK85)*BF81</f>
        <v>#REF!</v>
      </c>
      <c r="BG101" s="417"/>
      <c r="BH101" s="433"/>
      <c r="BI101" s="417"/>
      <c r="BJ101" s="433"/>
      <c r="BK101" s="417"/>
      <c r="BL101" s="454" t="e">
        <f>(BL80+BL148+BG84+BL26+BL50+BL124+BQ85)*BL81</f>
        <v>#REF!</v>
      </c>
      <c r="BM101" s="417"/>
      <c r="BN101" s="433"/>
      <c r="BO101" s="417"/>
      <c r="BP101" s="433"/>
      <c r="BQ101" s="417"/>
      <c r="BR101" s="454" t="e">
        <f>(BR80+BR148+BM84+BR26+BR50+BR124+BW85)*BR81</f>
        <v>#REF!</v>
      </c>
      <c r="BS101" s="417"/>
      <c r="BT101" s="433"/>
      <c r="BU101" s="417"/>
      <c r="BV101" s="433"/>
      <c r="BW101" s="417"/>
      <c r="BX101" s="454" t="e">
        <f>(BX80+BX148+BS84+BX26+BX50+BX124+CC85)*BX81</f>
        <v>#REF!</v>
      </c>
      <c r="BY101" s="417"/>
      <c r="BZ101" s="417"/>
      <c r="CA101" s="417"/>
      <c r="CB101" s="433"/>
      <c r="CC101" s="417"/>
      <c r="CD101" s="454" t="e">
        <f>(CD80+CD148+BY84+CD26+CD50+CD124+CI85)*CD81</f>
        <v>#REF!</v>
      </c>
      <c r="CE101" s="417"/>
      <c r="CF101" s="433"/>
      <c r="CG101" s="417"/>
      <c r="CH101" s="433"/>
      <c r="CI101" s="417"/>
      <c r="CJ101" s="454" t="e">
        <f>(CJ80+CJ148+CE84+CJ26+CJ50+CJ124)*CJ81</f>
        <v>#REF!</v>
      </c>
      <c r="CK101" s="417"/>
      <c r="CL101" s="417"/>
    </row>
    <row r="102" ht="16.199999999999999" hidden="1">
      <c r="A102" s="410" t="e">
        <f t="shared" si="2565"/>
        <v>#REF!</v>
      </c>
      <c r="B102" s="417"/>
      <c r="C102" s="417"/>
      <c r="D102" s="454" t="e">
        <f>(D80+D147+D27+D51+D125+I86)*D81</f>
        <v>#REF!</v>
      </c>
      <c r="E102" s="417"/>
      <c r="F102" s="433"/>
      <c r="G102" s="417"/>
      <c r="H102" s="433"/>
      <c r="I102" s="417"/>
      <c r="J102" s="454" t="e">
        <f>(J80+J147+E85+J27+J51+J125+O86)*J81</f>
        <v>#REF!</v>
      </c>
      <c r="K102" s="417"/>
      <c r="L102" s="433"/>
      <c r="M102" s="417"/>
      <c r="N102" s="433"/>
      <c r="O102" s="417"/>
      <c r="P102" s="454" t="e">
        <f>(P80+P147+K85+P27+P51+P125+U86)*P81</f>
        <v>#REF!</v>
      </c>
      <c r="Q102" s="417"/>
      <c r="R102" s="433"/>
      <c r="S102" s="417"/>
      <c r="T102" s="433"/>
      <c r="U102" s="417"/>
      <c r="V102" s="454" t="e">
        <f>(V80+V147+Q85+V27+V51+V125+AA86)*V81</f>
        <v>#REF!</v>
      </c>
      <c r="W102" s="417"/>
      <c r="X102" s="433"/>
      <c r="Y102" s="417"/>
      <c r="Z102" s="433"/>
      <c r="AA102" s="417"/>
      <c r="AB102" s="454" t="e">
        <f>(AB80+AB147+W85+AB27+AB51+AB125+AG86)*AB81</f>
        <v>#REF!</v>
      </c>
      <c r="AC102" s="417"/>
      <c r="AD102" s="433"/>
      <c r="AE102" s="417"/>
      <c r="AF102" s="433"/>
      <c r="AG102" s="417"/>
      <c r="AH102" s="454" t="e">
        <f>(AH80+AH147+AC85+AH27+AH51+AH125+AM86)*AH81</f>
        <v>#REF!</v>
      </c>
      <c r="AI102" s="417"/>
      <c r="AJ102" s="433"/>
      <c r="AK102" s="417"/>
      <c r="AL102" s="433"/>
      <c r="AM102" s="417"/>
      <c r="AN102" s="454" t="e">
        <f>(AN80+AN147+AI85+AN27+AN51+AN125+AS86)*AN81</f>
        <v>#REF!</v>
      </c>
      <c r="AO102" s="417"/>
      <c r="AP102" s="433"/>
      <c r="AQ102" s="417"/>
      <c r="AR102" s="433"/>
      <c r="AS102" s="417"/>
      <c r="AT102" s="454" t="e">
        <f>(AT80+AT147+AO85+AT27+AT51+AT125+AY86)*AT81</f>
        <v>#REF!</v>
      </c>
      <c r="AU102" s="417"/>
      <c r="AV102" s="433"/>
      <c r="AW102" s="417"/>
      <c r="AX102" s="433"/>
      <c r="AY102" s="417"/>
      <c r="AZ102" s="454" t="e">
        <f>(AZ80+AZ147+AU85+AZ27+AZ51+AZ125+BE86)*AZ81</f>
        <v>#REF!</v>
      </c>
      <c r="BA102" s="417"/>
      <c r="BB102" s="433"/>
      <c r="BC102" s="417"/>
      <c r="BD102" s="433"/>
      <c r="BE102" s="417"/>
      <c r="BF102" s="454" t="e">
        <f>(BF80+BF147+BA85+BF27+BF51+BF125+BK86)*BF81</f>
        <v>#REF!</v>
      </c>
      <c r="BG102" s="417"/>
      <c r="BH102" s="433"/>
      <c r="BI102" s="417"/>
      <c r="BJ102" s="433"/>
      <c r="BK102" s="417"/>
      <c r="BL102" s="454" t="e">
        <f>(BL80+BL147+BG85+BL27+BL51+BL125+BQ86)*BL81</f>
        <v>#REF!</v>
      </c>
      <c r="BM102" s="417"/>
      <c r="BN102" s="433"/>
      <c r="BO102" s="417"/>
      <c r="BP102" s="433"/>
      <c r="BQ102" s="417"/>
      <c r="BR102" s="454" t="e">
        <f>(BR80+BR147+BM85+BR27+BR51+BR125+BW86)*BR81</f>
        <v>#REF!</v>
      </c>
      <c r="BS102" s="417"/>
      <c r="BT102" s="433"/>
      <c r="BU102" s="417"/>
      <c r="BV102" s="433"/>
      <c r="BW102" s="417"/>
      <c r="BX102" s="454" t="e">
        <f>(BX80+BX147+BS85+BX27+BX51+BX125+CC86)*BX81</f>
        <v>#REF!</v>
      </c>
      <c r="BY102" s="417"/>
      <c r="BZ102" s="417"/>
      <c r="CA102" s="417"/>
      <c r="CB102" s="433"/>
      <c r="CC102" s="417"/>
      <c r="CD102" s="454" t="e">
        <f>(CD80+CD147+BY85+CD27+CD51+CD125+CI86)*CD81</f>
        <v>#REF!</v>
      </c>
      <c r="CE102" s="417"/>
      <c r="CF102" s="433"/>
      <c r="CG102" s="417"/>
      <c r="CH102" s="433"/>
      <c r="CI102" s="417"/>
      <c r="CJ102" s="454" t="e">
        <f>(CJ80+CJ147+CE85+CJ27+CJ51+CJ125)*CJ81</f>
        <v>#REF!</v>
      </c>
      <c r="CK102" s="417"/>
      <c r="CL102" s="417"/>
    </row>
    <row r="103" ht="16.199999999999999" hidden="1">
      <c r="A103" s="410" t="e">
        <f t="shared" si="2565"/>
        <v>#REF!</v>
      </c>
      <c r="B103" s="417"/>
      <c r="C103" s="417"/>
      <c r="D103" s="454" t="e">
        <f>(D80+D146+D28+D52+D126+I87)*D81</f>
        <v>#REF!</v>
      </c>
      <c r="E103" s="417"/>
      <c r="F103" s="433"/>
      <c r="G103" s="417"/>
      <c r="H103" s="433"/>
      <c r="I103" s="417"/>
      <c r="J103" s="454" t="e">
        <f>(J80+J146+E86+J28+J52+J126+O87)*J81</f>
        <v>#REF!</v>
      </c>
      <c r="K103" s="417"/>
      <c r="L103" s="433"/>
      <c r="M103" s="417"/>
      <c r="N103" s="433"/>
      <c r="O103" s="417"/>
      <c r="P103" s="454" t="e">
        <f>(P80+P146+K86+P28+P52+P126+U87)*P81</f>
        <v>#REF!</v>
      </c>
      <c r="Q103" s="417"/>
      <c r="R103" s="433"/>
      <c r="S103" s="417"/>
      <c r="T103" s="433"/>
      <c r="U103" s="417"/>
      <c r="V103" s="454" t="e">
        <f>(V80+V146+Q86+V28+V52+V126+AA87)*V81</f>
        <v>#REF!</v>
      </c>
      <c r="W103" s="417"/>
      <c r="X103" s="433"/>
      <c r="Y103" s="417"/>
      <c r="Z103" s="433"/>
      <c r="AA103" s="417"/>
      <c r="AB103" s="454" t="e">
        <f>(AB80+AB146+W86+AB28+AB52+AB126+AG87)*AB81</f>
        <v>#REF!</v>
      </c>
      <c r="AC103" s="417"/>
      <c r="AD103" s="433"/>
      <c r="AE103" s="417"/>
      <c r="AF103" s="433"/>
      <c r="AG103" s="417"/>
      <c r="AH103" s="454" t="e">
        <f>(AH80+AH146+AC86+AH28+AH52+AH126+AM87)*AH81</f>
        <v>#REF!</v>
      </c>
      <c r="AI103" s="417"/>
      <c r="AJ103" s="433"/>
      <c r="AK103" s="417"/>
      <c r="AL103" s="433"/>
      <c r="AM103" s="417"/>
      <c r="AN103" s="454" t="e">
        <f>(AN80+AN146+AI86+AN28+AN52+AN126+AS87)*AN81</f>
        <v>#REF!</v>
      </c>
      <c r="AO103" s="417"/>
      <c r="AP103" s="433"/>
      <c r="AQ103" s="417"/>
      <c r="AR103" s="433"/>
      <c r="AS103" s="417"/>
      <c r="AT103" s="454" t="e">
        <f>(AT80+AT146+AO86+AT28+AT52+AT126+AY87)*AT81</f>
        <v>#REF!</v>
      </c>
      <c r="AU103" s="417"/>
      <c r="AV103" s="433"/>
      <c r="AW103" s="417"/>
      <c r="AX103" s="433"/>
      <c r="AY103" s="417"/>
      <c r="AZ103" s="454" t="e">
        <f>(AZ80+AZ146+AU86+AZ28+AZ52+AZ126+BE87)*AZ81</f>
        <v>#REF!</v>
      </c>
      <c r="BA103" s="417"/>
      <c r="BB103" s="433"/>
      <c r="BC103" s="417"/>
      <c r="BD103" s="433"/>
      <c r="BE103" s="417"/>
      <c r="BF103" s="454" t="e">
        <f>(BF80+BF146+BA86+BF28+BF52+BF126+BK87)*BF81</f>
        <v>#REF!</v>
      </c>
      <c r="BG103" s="417"/>
      <c r="BH103" s="433"/>
      <c r="BI103" s="417"/>
      <c r="BJ103" s="433"/>
      <c r="BK103" s="417"/>
      <c r="BL103" s="454" t="e">
        <f>(BL80+BL146+BG86+BL28+BL52+BL126+BQ87)*BL81</f>
        <v>#REF!</v>
      </c>
      <c r="BM103" s="417"/>
      <c r="BN103" s="433"/>
      <c r="BO103" s="417"/>
      <c r="BP103" s="433"/>
      <c r="BQ103" s="417"/>
      <c r="BR103" s="454" t="e">
        <f>(BR80+BR146+BM86+BR28+BR52+BR126+BW87)*BR81</f>
        <v>#REF!</v>
      </c>
      <c r="BS103" s="417"/>
      <c r="BT103" s="433"/>
      <c r="BU103" s="417"/>
      <c r="BV103" s="433"/>
      <c r="BW103" s="417"/>
      <c r="BX103" s="454" t="e">
        <f>(BX80+BX146+BS86+BX28+BX52+BX126+CC87)*BX81</f>
        <v>#REF!</v>
      </c>
      <c r="BY103" s="417"/>
      <c r="BZ103" s="417"/>
      <c r="CA103" s="417"/>
      <c r="CB103" s="433"/>
      <c r="CC103" s="417"/>
      <c r="CD103" s="454" t="e">
        <f>(CD80+CD146+BY86+CD28+CD52+CD126+CI87)*CD81</f>
        <v>#REF!</v>
      </c>
      <c r="CE103" s="417"/>
      <c r="CF103" s="433"/>
      <c r="CG103" s="417"/>
      <c r="CH103" s="433"/>
      <c r="CI103" s="417"/>
      <c r="CJ103" s="454" t="e">
        <f>(CJ80+CJ146+CE86+CJ28+CJ52+CJ126)*CJ81</f>
        <v>#REF!</v>
      </c>
      <c r="CK103" s="417"/>
      <c r="CL103" s="417"/>
    </row>
    <row r="104" ht="16.199999999999999" hidden="1">
      <c r="A104" s="410" t="e">
        <f t="shared" si="2565"/>
        <v>#REF!</v>
      </c>
      <c r="B104" s="417"/>
      <c r="C104" s="417"/>
      <c r="D104" s="454" t="e">
        <f>(D80+D145+D29+D53+D127+I88)*D81</f>
        <v>#REF!</v>
      </c>
      <c r="E104" s="417"/>
      <c r="F104" s="433"/>
      <c r="G104" s="417"/>
      <c r="H104" s="433"/>
      <c r="I104" s="417"/>
      <c r="J104" s="454" t="e">
        <f>(J80+J145+E87+J29+J53+J127+O88)*J81</f>
        <v>#REF!</v>
      </c>
      <c r="K104" s="417"/>
      <c r="L104" s="433"/>
      <c r="M104" s="417"/>
      <c r="N104" s="433"/>
      <c r="O104" s="417"/>
      <c r="P104" s="454" t="e">
        <f>(P80+P145+K87+P29+P53+P127+U88)*P81</f>
        <v>#REF!</v>
      </c>
      <c r="Q104" s="417"/>
      <c r="R104" s="433"/>
      <c r="S104" s="417"/>
      <c r="T104" s="433"/>
      <c r="U104" s="417"/>
      <c r="V104" s="454" t="e">
        <f>(V80+V145+Q87+V29+V53+V127+AA88)*V81</f>
        <v>#REF!</v>
      </c>
      <c r="W104" s="417"/>
      <c r="X104" s="433"/>
      <c r="Y104" s="417"/>
      <c r="Z104" s="433"/>
      <c r="AA104" s="417"/>
      <c r="AB104" s="454" t="e">
        <f>(AB80+AB145+W87+AB29+AB53+AB127+AG88)*AB81</f>
        <v>#REF!</v>
      </c>
      <c r="AC104" s="417"/>
      <c r="AD104" s="433"/>
      <c r="AE104" s="417"/>
      <c r="AF104" s="433"/>
      <c r="AG104" s="417"/>
      <c r="AH104" s="454" t="e">
        <f>(AH80+AH145+AC87+AH29+AH53+AH127+AM88)*AH81</f>
        <v>#REF!</v>
      </c>
      <c r="AI104" s="417"/>
      <c r="AJ104" s="433"/>
      <c r="AK104" s="417"/>
      <c r="AL104" s="433"/>
      <c r="AM104" s="417"/>
      <c r="AN104" s="454" t="e">
        <f>(AN80+AN145+AI87+AN29+AN53+AN127+AS88)*AN81</f>
        <v>#REF!</v>
      </c>
      <c r="AO104" s="417"/>
      <c r="AP104" s="433"/>
      <c r="AQ104" s="417"/>
      <c r="AR104" s="433"/>
      <c r="AS104" s="417"/>
      <c r="AT104" s="454" t="e">
        <f>(AT80+AT145+AO87+AT29+AT53+AT127+AY88)*AT81</f>
        <v>#REF!</v>
      </c>
      <c r="AU104" s="417"/>
      <c r="AV104" s="433"/>
      <c r="AW104" s="417"/>
      <c r="AX104" s="433"/>
      <c r="AY104" s="417"/>
      <c r="AZ104" s="454" t="e">
        <f>(AZ80+AZ145+AU87+AZ29+AZ53+AZ127+BE88)*AZ81</f>
        <v>#REF!</v>
      </c>
      <c r="BA104" s="417"/>
      <c r="BB104" s="433"/>
      <c r="BC104" s="417"/>
      <c r="BD104" s="433"/>
      <c r="BE104" s="417"/>
      <c r="BF104" s="454" t="e">
        <f>(BF80+BF145+BA87+BF29+BF53+BF127+BK88)*BF81</f>
        <v>#REF!</v>
      </c>
      <c r="BG104" s="417"/>
      <c r="BH104" s="433"/>
      <c r="BI104" s="417"/>
      <c r="BJ104" s="433"/>
      <c r="BK104" s="417"/>
      <c r="BL104" s="454" t="e">
        <f>(BL80+BL145+BG87+BL29+BL53+BL127+BQ88)*BL81</f>
        <v>#REF!</v>
      </c>
      <c r="BM104" s="417"/>
      <c r="BN104" s="433"/>
      <c r="BO104" s="417"/>
      <c r="BP104" s="433"/>
      <c r="BQ104" s="417"/>
      <c r="BR104" s="454" t="e">
        <f>(BR80+BR145+BM87+BR29+BR53+BR127+BW88)*BR81</f>
        <v>#REF!</v>
      </c>
      <c r="BS104" s="417"/>
      <c r="BT104" s="433"/>
      <c r="BU104" s="417"/>
      <c r="BV104" s="433"/>
      <c r="BW104" s="417"/>
      <c r="BX104" s="454" t="e">
        <f>(BX80+BX145+BS87+BX29+BX53+BX127+CC88)*BX81</f>
        <v>#REF!</v>
      </c>
      <c r="BY104" s="417"/>
      <c r="BZ104" s="417"/>
      <c r="CA104" s="417"/>
      <c r="CB104" s="433"/>
      <c r="CC104" s="417"/>
      <c r="CD104" s="454" t="e">
        <f>(CD80+CD145+BY87+CD29+CD53+CD127+CI88)*CD81</f>
        <v>#REF!</v>
      </c>
      <c r="CE104" s="417"/>
      <c r="CF104" s="433"/>
      <c r="CG104" s="417"/>
      <c r="CH104" s="433"/>
      <c r="CI104" s="417"/>
      <c r="CJ104" s="454" t="e">
        <f>(CJ80+CJ145+CE87+CJ29+CJ53+CJ127)*CJ81</f>
        <v>#REF!</v>
      </c>
      <c r="CK104" s="417"/>
      <c r="CL104" s="417"/>
    </row>
    <row r="105" ht="16.199999999999999" hidden="1">
      <c r="A105" s="410" t="e">
        <f t="shared" si="2565"/>
        <v>#REF!</v>
      </c>
      <c r="B105" s="417"/>
      <c r="C105" s="417"/>
      <c r="D105" s="454" t="e">
        <f>(D80+D144+D30+D54+D128+I89)*D81</f>
        <v>#REF!</v>
      </c>
      <c r="E105" s="417"/>
      <c r="F105" s="433"/>
      <c r="G105" s="417"/>
      <c r="H105" s="433"/>
      <c r="I105" s="417"/>
      <c r="J105" s="454" t="e">
        <f>(J80+J144+E88+J30+J54+J128+O89)*J81</f>
        <v>#REF!</v>
      </c>
      <c r="K105" s="417"/>
      <c r="L105" s="433"/>
      <c r="M105" s="417"/>
      <c r="N105" s="433"/>
      <c r="O105" s="417"/>
      <c r="P105" s="454" t="e">
        <f>(P80+P144+K88+P30+P54+P128+U89)*P81</f>
        <v>#REF!</v>
      </c>
      <c r="Q105" s="417"/>
      <c r="R105" s="433"/>
      <c r="S105" s="417"/>
      <c r="T105" s="433"/>
      <c r="U105" s="417"/>
      <c r="V105" s="454" t="e">
        <f>(V80+V144+Q88+V30+V54+V128+AA89)*V81</f>
        <v>#REF!</v>
      </c>
      <c r="W105" s="417"/>
      <c r="X105" s="433"/>
      <c r="Y105" s="417"/>
      <c r="Z105" s="433"/>
      <c r="AA105" s="417"/>
      <c r="AB105" s="454" t="e">
        <f>(AB80+AB144+W88+AB30+AB54+AB128+AG89)*AB81</f>
        <v>#REF!</v>
      </c>
      <c r="AC105" s="417"/>
      <c r="AD105" s="433"/>
      <c r="AE105" s="417"/>
      <c r="AF105" s="433"/>
      <c r="AG105" s="417"/>
      <c r="AH105" s="454" t="e">
        <f>(AH80+AH144+AC88+AH30+AH54+AH128+AM89)*AH81</f>
        <v>#REF!</v>
      </c>
      <c r="AI105" s="417"/>
      <c r="AJ105" s="433"/>
      <c r="AK105" s="417"/>
      <c r="AL105" s="433"/>
      <c r="AM105" s="417"/>
      <c r="AN105" s="454" t="e">
        <f>(AN80+AN144+AI88+AN30+AN54+AN128+AS89)*AN81</f>
        <v>#REF!</v>
      </c>
      <c r="AO105" s="417"/>
      <c r="AP105" s="433"/>
      <c r="AQ105" s="417"/>
      <c r="AR105" s="433"/>
      <c r="AS105" s="417"/>
      <c r="AT105" s="454" t="e">
        <f>(AT80+AT144+AO88+AT30+AT54+AT128+AY89)*AT81</f>
        <v>#REF!</v>
      </c>
      <c r="AU105" s="417"/>
      <c r="AV105" s="433"/>
      <c r="AW105" s="417"/>
      <c r="AX105" s="433"/>
      <c r="AY105" s="417"/>
      <c r="AZ105" s="454" t="e">
        <f>(AZ80+AZ144+AU88+AZ30+AZ54+AZ128+BE89)*AZ81</f>
        <v>#REF!</v>
      </c>
      <c r="BA105" s="417"/>
      <c r="BB105" s="433"/>
      <c r="BC105" s="417"/>
      <c r="BD105" s="433"/>
      <c r="BE105" s="417"/>
      <c r="BF105" s="454" t="e">
        <f>(BF80+BF144+BA88+BF30+BF54+BF128+BK89)*BF81</f>
        <v>#REF!</v>
      </c>
      <c r="BG105" s="417"/>
      <c r="BH105" s="433"/>
      <c r="BI105" s="417"/>
      <c r="BJ105" s="433"/>
      <c r="BK105" s="417"/>
      <c r="BL105" s="454" t="e">
        <f>(BL80+BL144+BG88+BL30+BL54+BL128+BQ89)*BL81</f>
        <v>#REF!</v>
      </c>
      <c r="BM105" s="417"/>
      <c r="BN105" s="433"/>
      <c r="BO105" s="417"/>
      <c r="BP105" s="433"/>
      <c r="BQ105" s="417"/>
      <c r="BR105" s="454" t="e">
        <f>(BR80+BR144+BM88+BR30+BR54+BR128+BW89)*BR81</f>
        <v>#REF!</v>
      </c>
      <c r="BS105" s="417"/>
      <c r="BT105" s="433"/>
      <c r="BU105" s="417"/>
      <c r="BV105" s="433"/>
      <c r="BW105" s="417"/>
      <c r="BX105" s="454" t="e">
        <f>(BX80+BX144+BS88+BX30+BX54+BX128+CC89)*BX81</f>
        <v>#REF!</v>
      </c>
      <c r="BY105" s="417"/>
      <c r="BZ105" s="417"/>
      <c r="CA105" s="417"/>
      <c r="CB105" s="433"/>
      <c r="CC105" s="417"/>
      <c r="CD105" s="454" t="e">
        <f>(CD80+CD144+BY88+CD30+CD54+CD128+CI89)*CD81</f>
        <v>#REF!</v>
      </c>
      <c r="CE105" s="417"/>
      <c r="CF105" s="433"/>
      <c r="CG105" s="417"/>
      <c r="CH105" s="433"/>
      <c r="CI105" s="417"/>
      <c r="CJ105" s="454" t="e">
        <f>(CJ80+CJ144+CE88+CJ30+CJ54+CJ128)*CJ81</f>
        <v>#REF!</v>
      </c>
      <c r="CK105" s="417"/>
      <c r="CL105" s="417"/>
    </row>
    <row r="106" ht="16.199999999999999" hidden="1">
      <c r="A106" s="410" t="e">
        <f t="shared" si="2565"/>
        <v>#REF!</v>
      </c>
      <c r="B106" s="417"/>
      <c r="C106" s="417"/>
      <c r="D106" s="454" t="e">
        <f>(D80+D143+D31+D55+D129+I90)*D81</f>
        <v>#REF!</v>
      </c>
      <c r="E106" s="417"/>
      <c r="F106" s="433"/>
      <c r="G106" s="417"/>
      <c r="H106" s="433"/>
      <c r="I106" s="417"/>
      <c r="J106" s="454" t="e">
        <f>(J80+J143+E89+J31+J55+J129+O90)*J81</f>
        <v>#REF!</v>
      </c>
      <c r="K106" s="417"/>
      <c r="L106" s="433"/>
      <c r="M106" s="417"/>
      <c r="N106" s="433"/>
      <c r="O106" s="417"/>
      <c r="P106" s="454" t="e">
        <f>(P80+P143+K89+P31+P55+P129+U90)*P81</f>
        <v>#REF!</v>
      </c>
      <c r="Q106" s="417"/>
      <c r="R106" s="433"/>
      <c r="S106" s="417"/>
      <c r="T106" s="433"/>
      <c r="U106" s="417"/>
      <c r="V106" s="454" t="e">
        <f>(V80+V143+Q89+V31+V55+V129+AA90)*V81</f>
        <v>#REF!</v>
      </c>
      <c r="W106" s="417"/>
      <c r="X106" s="433"/>
      <c r="Y106" s="417"/>
      <c r="Z106" s="433"/>
      <c r="AA106" s="417"/>
      <c r="AB106" s="454" t="e">
        <f>(AB80+AB143+W89+AB31+AB55+AB129+AG90)*AB81</f>
        <v>#REF!</v>
      </c>
      <c r="AC106" s="417"/>
      <c r="AD106" s="433"/>
      <c r="AE106" s="417"/>
      <c r="AF106" s="433"/>
      <c r="AG106" s="417"/>
      <c r="AH106" s="454" t="e">
        <f>(AH80+AH143+AC89+AH31+AH55+AH129+AM90)*AH81</f>
        <v>#REF!</v>
      </c>
      <c r="AI106" s="417"/>
      <c r="AJ106" s="433"/>
      <c r="AK106" s="417"/>
      <c r="AL106" s="433"/>
      <c r="AM106" s="417"/>
      <c r="AN106" s="454" t="e">
        <f>(AN80+AN143+AI89+AN31+AN55+AN129+AS90)*AN81</f>
        <v>#REF!</v>
      </c>
      <c r="AO106" s="417"/>
      <c r="AP106" s="433"/>
      <c r="AQ106" s="417"/>
      <c r="AR106" s="433"/>
      <c r="AS106" s="417"/>
      <c r="AT106" s="454" t="e">
        <f>(AT80+AT143+AO89+AT31+AT55+AT129+AY90)*AT81</f>
        <v>#REF!</v>
      </c>
      <c r="AU106" s="417"/>
      <c r="AV106" s="433"/>
      <c r="AW106" s="417"/>
      <c r="AX106" s="433"/>
      <c r="AY106" s="417"/>
      <c r="AZ106" s="454" t="e">
        <f>(AZ80+AZ143+AU89+AZ31+AZ55+AZ129+BE90)*AZ81</f>
        <v>#REF!</v>
      </c>
      <c r="BA106" s="417"/>
      <c r="BB106" s="433"/>
      <c r="BC106" s="417"/>
      <c r="BD106" s="433"/>
      <c r="BE106" s="417"/>
      <c r="BF106" s="454" t="e">
        <f>(BF80+BF143+BA89+BF31+BF55+BF129+BK90)*BF81</f>
        <v>#REF!</v>
      </c>
      <c r="BG106" s="417"/>
      <c r="BH106" s="433"/>
      <c r="BI106" s="417"/>
      <c r="BJ106" s="433"/>
      <c r="BK106" s="417"/>
      <c r="BL106" s="454" t="e">
        <f>(BL80+BL143+BG89+BL31+BL55+BL129+BQ90)*BL81</f>
        <v>#REF!</v>
      </c>
      <c r="BM106" s="417"/>
      <c r="BN106" s="433"/>
      <c r="BO106" s="417"/>
      <c r="BP106" s="433"/>
      <c r="BQ106" s="417"/>
      <c r="BR106" s="454" t="e">
        <f>(BR80+BR143+BM89+BR31+BR55+BR129+BW90)*BR81</f>
        <v>#REF!</v>
      </c>
      <c r="BS106" s="417"/>
      <c r="BT106" s="433"/>
      <c r="BU106" s="417"/>
      <c r="BV106" s="433"/>
      <c r="BW106" s="417"/>
      <c r="BX106" s="454" t="e">
        <f>(BX80+BX143+BS89+BX31+BX55+BX129+CC90)*BX81</f>
        <v>#REF!</v>
      </c>
      <c r="BY106" s="417"/>
      <c r="BZ106" s="417"/>
      <c r="CA106" s="417"/>
      <c r="CB106" s="433"/>
      <c r="CC106" s="417"/>
      <c r="CD106" s="454" t="e">
        <f>(CD80+CD143+BY89+CD31+CD55+CD129+CI90)*CD81</f>
        <v>#REF!</v>
      </c>
      <c r="CE106" s="417"/>
      <c r="CF106" s="433"/>
      <c r="CG106" s="417"/>
      <c r="CH106" s="433"/>
      <c r="CI106" s="417"/>
      <c r="CJ106" s="454" t="e">
        <f>(CJ80+CJ143+CE89+CJ31+CJ55+CJ129)*CJ81</f>
        <v>#REF!</v>
      </c>
      <c r="CK106" s="417"/>
      <c r="CL106" s="417"/>
    </row>
    <row r="107" ht="16.199999999999999" hidden="1">
      <c r="A107" s="410" t="e">
        <f t="shared" si="2565"/>
        <v>#REF!</v>
      </c>
      <c r="B107" s="417"/>
      <c r="C107" s="417"/>
      <c r="D107" s="454" t="e">
        <f>(D80+D142+D32+D56+D130+I91)*D81</f>
        <v>#REF!</v>
      </c>
      <c r="E107" s="417"/>
      <c r="F107" s="433"/>
      <c r="G107" s="417"/>
      <c r="H107" s="433"/>
      <c r="I107" s="417"/>
      <c r="J107" s="454" t="e">
        <f>(J80+J142+E90+J32+J56+J130+O91)*J81</f>
        <v>#REF!</v>
      </c>
      <c r="K107" s="417"/>
      <c r="L107" s="433"/>
      <c r="M107" s="417"/>
      <c r="N107" s="433"/>
      <c r="O107" s="417"/>
      <c r="P107" s="454" t="e">
        <f>(P80+P142+K90+P32+P56+P130+U91)*P81</f>
        <v>#REF!</v>
      </c>
      <c r="Q107" s="417"/>
      <c r="R107" s="433"/>
      <c r="S107" s="417"/>
      <c r="T107" s="433"/>
      <c r="U107" s="417"/>
      <c r="V107" s="454" t="e">
        <f>(V80+V142+Q90+V32+V56+V130+AA91)*V81</f>
        <v>#REF!</v>
      </c>
      <c r="W107" s="417"/>
      <c r="X107" s="433"/>
      <c r="Y107" s="417"/>
      <c r="Z107" s="433"/>
      <c r="AA107" s="417"/>
      <c r="AB107" s="454" t="e">
        <f>(AB80+AB142+W90+AB32+AB56+AB130+AG91)*AB81</f>
        <v>#REF!</v>
      </c>
      <c r="AC107" s="417"/>
      <c r="AD107" s="433"/>
      <c r="AE107" s="417"/>
      <c r="AF107" s="433"/>
      <c r="AG107" s="417"/>
      <c r="AH107" s="454" t="e">
        <f>(AH80+AH142+AC90+AH32+AH56+AH130+AM91)*AH81</f>
        <v>#REF!</v>
      </c>
      <c r="AI107" s="417"/>
      <c r="AJ107" s="433"/>
      <c r="AK107" s="417"/>
      <c r="AL107" s="433"/>
      <c r="AM107" s="417"/>
      <c r="AN107" s="454" t="e">
        <f>(AN80+AN142+AI90+AN32+AN56+AN130+AS91)*AN81</f>
        <v>#REF!</v>
      </c>
      <c r="AO107" s="417"/>
      <c r="AP107" s="433"/>
      <c r="AQ107" s="417"/>
      <c r="AR107" s="433"/>
      <c r="AS107" s="417"/>
      <c r="AT107" s="454" t="e">
        <f>(AT80+AT142+AO90+AT32+AT56+AT130+AY91)*AT81</f>
        <v>#REF!</v>
      </c>
      <c r="AU107" s="417"/>
      <c r="AV107" s="433"/>
      <c r="AW107" s="417"/>
      <c r="AX107" s="433"/>
      <c r="AY107" s="417"/>
      <c r="AZ107" s="454" t="e">
        <f>(AZ80+AZ142+AU90+AZ32+AZ56+AZ130+BE91)*AZ81</f>
        <v>#REF!</v>
      </c>
      <c r="BA107" s="417"/>
      <c r="BB107" s="433"/>
      <c r="BC107" s="417"/>
      <c r="BD107" s="433"/>
      <c r="BE107" s="417"/>
      <c r="BF107" s="454" t="e">
        <f>(BF80+BF142+BA90+BF32+BF56+BF130+BK91)*BF81</f>
        <v>#REF!</v>
      </c>
      <c r="BG107" s="417"/>
      <c r="BH107" s="433"/>
      <c r="BI107" s="417"/>
      <c r="BJ107" s="433"/>
      <c r="BK107" s="417"/>
      <c r="BL107" s="454" t="e">
        <f>(BL80+BL142+BG90+BL32+BL56+BL130+BQ91)*BL81</f>
        <v>#REF!</v>
      </c>
      <c r="BM107" s="417"/>
      <c r="BN107" s="433"/>
      <c r="BO107" s="417"/>
      <c r="BP107" s="433"/>
      <c r="BQ107" s="417"/>
      <c r="BR107" s="454" t="e">
        <f>(BR80+BR142+BM90+BR32+BR56+BR130+BW91)*BR81</f>
        <v>#REF!</v>
      </c>
      <c r="BS107" s="417"/>
      <c r="BT107" s="433"/>
      <c r="BU107" s="417"/>
      <c r="BV107" s="433"/>
      <c r="BW107" s="417"/>
      <c r="BX107" s="454" t="e">
        <f>(BX80+BX142+BS90+BX32+BX56+BX130+CC91)*BX81</f>
        <v>#REF!</v>
      </c>
      <c r="BY107" s="417"/>
      <c r="BZ107" s="417"/>
      <c r="CA107" s="417"/>
      <c r="CB107" s="433"/>
      <c r="CC107" s="417"/>
      <c r="CD107" s="454" t="e">
        <f>(CD80+CD142+BY90+CD32+CD56+CD130+CI91)*CD81</f>
        <v>#REF!</v>
      </c>
      <c r="CE107" s="417"/>
      <c r="CF107" s="433"/>
      <c r="CG107" s="417"/>
      <c r="CH107" s="433"/>
      <c r="CI107" s="417"/>
      <c r="CJ107" s="454" t="e">
        <f>(CJ80+CJ142+CE90+CJ32+CJ56+CJ130)*CJ81</f>
        <v>#REF!</v>
      </c>
      <c r="CK107" s="417"/>
      <c r="CL107" s="417"/>
    </row>
    <row r="108" ht="16.199999999999999" hidden="1">
      <c r="A108" s="410" t="e">
        <f t="shared" si="2565"/>
        <v>#REF!</v>
      </c>
      <c r="B108" s="417"/>
      <c r="C108" s="417"/>
      <c r="D108" s="454" t="e">
        <f>(D80+D141+D33+D57+D131+I92)*D81</f>
        <v>#REF!</v>
      </c>
      <c r="E108" s="417"/>
      <c r="F108" s="433"/>
      <c r="G108" s="417"/>
      <c r="H108" s="433"/>
      <c r="I108" s="417"/>
      <c r="J108" s="454" t="e">
        <f>(J80+J141+E91+J33+J57+J131+O92)*J81</f>
        <v>#REF!</v>
      </c>
      <c r="K108" s="417"/>
      <c r="L108" s="433"/>
      <c r="M108" s="417"/>
      <c r="N108" s="433"/>
      <c r="O108" s="417"/>
      <c r="P108" s="454" t="e">
        <f>(P80+P141+K91+P33+P57+P131+U92)*P81</f>
        <v>#REF!</v>
      </c>
      <c r="Q108" s="417"/>
      <c r="R108" s="433"/>
      <c r="S108" s="417"/>
      <c r="T108" s="433"/>
      <c r="U108" s="417"/>
      <c r="V108" s="454" t="e">
        <f>(V80+V141+Q91+V33+V57+V131+AA92)*V81</f>
        <v>#REF!</v>
      </c>
      <c r="W108" s="417"/>
      <c r="X108" s="433"/>
      <c r="Y108" s="417"/>
      <c r="Z108" s="433"/>
      <c r="AA108" s="417"/>
      <c r="AB108" s="454" t="e">
        <f>(AB80+AB141+W91+AB33+AB57+AB131+AG92)*AB81</f>
        <v>#REF!</v>
      </c>
      <c r="AC108" s="417"/>
      <c r="AD108" s="433"/>
      <c r="AE108" s="417"/>
      <c r="AF108" s="433"/>
      <c r="AG108" s="417"/>
      <c r="AH108" s="454" t="e">
        <f>(AH80+AH141+AC91+AH33+AH57+AH131+AM92)*AH81</f>
        <v>#REF!</v>
      </c>
      <c r="AI108" s="417"/>
      <c r="AJ108" s="433"/>
      <c r="AK108" s="417"/>
      <c r="AL108" s="433"/>
      <c r="AM108" s="417"/>
      <c r="AN108" s="454" t="e">
        <f>(AN80+AN141+AI91+AN33+AN57+AN131+AS92)*AN81</f>
        <v>#REF!</v>
      </c>
      <c r="AO108" s="417"/>
      <c r="AP108" s="433"/>
      <c r="AQ108" s="417"/>
      <c r="AR108" s="433"/>
      <c r="AS108" s="417"/>
      <c r="AT108" s="454" t="e">
        <f>(AT80+AT141+AO91+AT33+AT57+AT131+AY92)*AT81</f>
        <v>#REF!</v>
      </c>
      <c r="AU108" s="417"/>
      <c r="AV108" s="433"/>
      <c r="AW108" s="417"/>
      <c r="AX108" s="433"/>
      <c r="AY108" s="417"/>
      <c r="AZ108" s="454" t="e">
        <f>(AZ80+AZ141+AU91+AZ33+AZ57+AZ131+BE92)*AZ81</f>
        <v>#REF!</v>
      </c>
      <c r="BA108" s="417"/>
      <c r="BB108" s="433"/>
      <c r="BC108" s="417"/>
      <c r="BD108" s="433"/>
      <c r="BE108" s="417"/>
      <c r="BF108" s="454" t="e">
        <f>(BF80+BF141+BA91+BF33+BF57+BF131+BK92)*BF81</f>
        <v>#REF!</v>
      </c>
      <c r="BG108" s="417"/>
      <c r="BH108" s="433"/>
      <c r="BI108" s="417"/>
      <c r="BJ108" s="433"/>
      <c r="BK108" s="417"/>
      <c r="BL108" s="454" t="e">
        <f>(BL80+BL141+BG91+BL33+BL57+BL131+BQ92)*BL81</f>
        <v>#REF!</v>
      </c>
      <c r="BM108" s="417"/>
      <c r="BN108" s="433"/>
      <c r="BO108" s="417"/>
      <c r="BP108" s="433"/>
      <c r="BQ108" s="417"/>
      <c r="BR108" s="454" t="e">
        <f>(BR80+BR141+BM91+BR33+BR57+BR131+BW92)*BR81</f>
        <v>#REF!</v>
      </c>
      <c r="BS108" s="417"/>
      <c r="BT108" s="433"/>
      <c r="BU108" s="417"/>
      <c r="BV108" s="433"/>
      <c r="BW108" s="417"/>
      <c r="BX108" s="454" t="e">
        <f>(BX80+BX141+BS91+BX33+BX57+BX131+CC92)*BX81</f>
        <v>#REF!</v>
      </c>
      <c r="BY108" s="417"/>
      <c r="BZ108" s="417"/>
      <c r="CA108" s="417"/>
      <c r="CB108" s="433"/>
      <c r="CC108" s="417"/>
      <c r="CD108" s="454" t="e">
        <f>(CD80+CD141+BY91+CD33+CD57+CD131+CI92)*CD81</f>
        <v>#REF!</v>
      </c>
      <c r="CE108" s="417"/>
      <c r="CF108" s="433"/>
      <c r="CG108" s="417"/>
      <c r="CH108" s="433"/>
      <c r="CI108" s="417"/>
      <c r="CJ108" s="454" t="e">
        <f>(CJ80+CJ141+CE91+CJ33+CJ57+CJ131)*CJ81</f>
        <v>#REF!</v>
      </c>
      <c r="CK108" s="417"/>
      <c r="CL108" s="417"/>
    </row>
    <row r="109" ht="16.199999999999999" hidden="1">
      <c r="A109" s="410" t="e">
        <f t="shared" si="2565"/>
        <v>#REF!</v>
      </c>
      <c r="B109" s="417"/>
      <c r="C109" s="417"/>
      <c r="D109" s="454" t="e">
        <f>(D80+D140+D34+D58+D132+I93)*D81</f>
        <v>#REF!</v>
      </c>
      <c r="E109" s="417"/>
      <c r="F109" s="433"/>
      <c r="G109" s="417"/>
      <c r="H109" s="433"/>
      <c r="I109" s="417"/>
      <c r="J109" s="454" t="e">
        <f>(J80+J140+E92+J34+J58+J132+O93)*J81</f>
        <v>#REF!</v>
      </c>
      <c r="K109" s="417"/>
      <c r="L109" s="433"/>
      <c r="M109" s="417"/>
      <c r="N109" s="433"/>
      <c r="O109" s="417"/>
      <c r="P109" s="454" t="e">
        <f>(P80+P140+K92+P34+P58+P132+U93)*P81</f>
        <v>#REF!</v>
      </c>
      <c r="Q109" s="417"/>
      <c r="R109" s="433"/>
      <c r="S109" s="417"/>
      <c r="T109" s="433"/>
      <c r="U109" s="417"/>
      <c r="V109" s="454" t="e">
        <f>(V80+V140+Q92+V34+V58+V132+AA93)*V81</f>
        <v>#REF!</v>
      </c>
      <c r="W109" s="417"/>
      <c r="X109" s="433"/>
      <c r="Y109" s="417"/>
      <c r="Z109" s="433"/>
      <c r="AA109" s="417"/>
      <c r="AB109" s="454" t="e">
        <f>(AB80+AB140+W92+AB34+AB58+AB132+AG93)*AB81</f>
        <v>#REF!</v>
      </c>
      <c r="AC109" s="417"/>
      <c r="AD109" s="433"/>
      <c r="AE109" s="417"/>
      <c r="AF109" s="433"/>
      <c r="AG109" s="417"/>
      <c r="AH109" s="454" t="e">
        <f>(AH80+AH140+AC92+AH34+AH58+AH132+AM93)*AH81</f>
        <v>#REF!</v>
      </c>
      <c r="AI109" s="417"/>
      <c r="AJ109" s="433"/>
      <c r="AK109" s="417"/>
      <c r="AL109" s="433"/>
      <c r="AM109" s="417"/>
      <c r="AN109" s="454" t="e">
        <f>(AN80+AN140+AI92+AN34+AN58+AN132+AS93)*AN81</f>
        <v>#REF!</v>
      </c>
      <c r="AO109" s="417"/>
      <c r="AP109" s="433"/>
      <c r="AQ109" s="417"/>
      <c r="AR109" s="433"/>
      <c r="AS109" s="417"/>
      <c r="AT109" s="454" t="e">
        <f>(AT80+AT140+AO92+AT34+AT58+AT132+AY93)*AT81</f>
        <v>#REF!</v>
      </c>
      <c r="AU109" s="417"/>
      <c r="AV109" s="433"/>
      <c r="AW109" s="417"/>
      <c r="AX109" s="433"/>
      <c r="AY109" s="417"/>
      <c r="AZ109" s="454" t="e">
        <f>(AZ80+AZ140+AU92+AZ34+AZ58+AZ132+BE93)*AZ81</f>
        <v>#REF!</v>
      </c>
      <c r="BA109" s="417"/>
      <c r="BB109" s="433"/>
      <c r="BC109" s="417"/>
      <c r="BD109" s="433"/>
      <c r="BE109" s="417"/>
      <c r="BF109" s="454" t="e">
        <f>(BF80+BF140+BA92+BF34+BF58+BF132+BK93)*BF81</f>
        <v>#REF!</v>
      </c>
      <c r="BG109" s="417"/>
      <c r="BH109" s="433"/>
      <c r="BI109" s="417"/>
      <c r="BJ109" s="433"/>
      <c r="BK109" s="417"/>
      <c r="BL109" s="454" t="e">
        <f>(BL80+BL140+BG92+BL34+BL58+BL132+BQ93)*BL81</f>
        <v>#REF!</v>
      </c>
      <c r="BM109" s="417"/>
      <c r="BN109" s="433"/>
      <c r="BO109" s="417"/>
      <c r="BP109" s="433"/>
      <c r="BQ109" s="417"/>
      <c r="BR109" s="454" t="e">
        <f>(BR80+BR140+BM92+BR34+BR58+BR132+BW93)*BR81</f>
        <v>#REF!</v>
      </c>
      <c r="BS109" s="417"/>
      <c r="BT109" s="433"/>
      <c r="BU109" s="417"/>
      <c r="BV109" s="433"/>
      <c r="BW109" s="417"/>
      <c r="BX109" s="454" t="e">
        <f>(BX80+BX140+BS92+BX34+BX58+BX132+CC93)*BX81</f>
        <v>#REF!</v>
      </c>
      <c r="BY109" s="417"/>
      <c r="BZ109" s="417"/>
      <c r="CA109" s="417"/>
      <c r="CB109" s="433"/>
      <c r="CC109" s="417"/>
      <c r="CD109" s="454" t="e">
        <f>(CD80+CD140+BY92+CD34+CD58+CD132+CI93)*CD81</f>
        <v>#REF!</v>
      </c>
      <c r="CE109" s="417"/>
      <c r="CF109" s="433"/>
      <c r="CG109" s="417"/>
      <c r="CH109" s="433"/>
      <c r="CI109" s="417"/>
      <c r="CJ109" s="454" t="e">
        <f>(CJ80+CJ140+CE92+CJ34+CJ58+CJ132)*CJ81</f>
        <v>#REF!</v>
      </c>
      <c r="CK109" s="417"/>
      <c r="CL109" s="417"/>
    </row>
    <row r="110" ht="16.199999999999999" hidden="1">
      <c r="A110" s="410" t="e">
        <f t="shared" si="2565"/>
        <v>#REF!</v>
      </c>
      <c r="B110" s="417"/>
      <c r="C110" s="417"/>
      <c r="D110" s="454" t="e">
        <f>(D80+D139+D35+D59+D133+I94)*D81</f>
        <v>#REF!</v>
      </c>
      <c r="E110" s="417"/>
      <c r="F110" s="433"/>
      <c r="G110" s="417"/>
      <c r="H110" s="433"/>
      <c r="I110" s="417"/>
      <c r="J110" s="454" t="e">
        <f>(J80+J139+E93+J35+J59+J133+O94)*J81</f>
        <v>#REF!</v>
      </c>
      <c r="K110" s="417"/>
      <c r="L110" s="433"/>
      <c r="M110" s="417"/>
      <c r="N110" s="433"/>
      <c r="O110" s="417"/>
      <c r="P110" s="454" t="e">
        <f>(P80+P139+K93+P35+P59+P133+U94)*P81</f>
        <v>#REF!</v>
      </c>
      <c r="Q110" s="417"/>
      <c r="R110" s="433"/>
      <c r="S110" s="417"/>
      <c r="T110" s="433"/>
      <c r="U110" s="417"/>
      <c r="V110" s="454" t="e">
        <f>(V80+V139+Q93+V35+V59+V133+AA94)*V81</f>
        <v>#REF!</v>
      </c>
      <c r="W110" s="417"/>
      <c r="X110" s="433"/>
      <c r="Y110" s="417"/>
      <c r="Z110" s="433"/>
      <c r="AA110" s="417"/>
      <c r="AB110" s="454" t="e">
        <f>(AB80+AB139+W93+AB35+AB59+AB133+AG94)*AB81</f>
        <v>#REF!</v>
      </c>
      <c r="AC110" s="417"/>
      <c r="AD110" s="433"/>
      <c r="AE110" s="417"/>
      <c r="AF110" s="433"/>
      <c r="AG110" s="417"/>
      <c r="AH110" s="454" t="e">
        <f>(AH80+AH139+AC93+AH35+AH59+AH133+AM94)*AH81</f>
        <v>#REF!</v>
      </c>
      <c r="AI110" s="417"/>
      <c r="AJ110" s="433"/>
      <c r="AK110" s="417"/>
      <c r="AL110" s="433"/>
      <c r="AM110" s="417"/>
      <c r="AN110" s="454" t="e">
        <f>(AN80+AN139+AI93+AN35+AN59+AN133+AS94)*AN81</f>
        <v>#REF!</v>
      </c>
      <c r="AO110" s="417"/>
      <c r="AP110" s="433"/>
      <c r="AQ110" s="417"/>
      <c r="AR110" s="433"/>
      <c r="AS110" s="417"/>
      <c r="AT110" s="454" t="e">
        <f>(AT80+AT139+AO93+AT35+AT59+AT133+AY94)*AT81</f>
        <v>#REF!</v>
      </c>
      <c r="AU110" s="417"/>
      <c r="AV110" s="433"/>
      <c r="AW110" s="417"/>
      <c r="AX110" s="433"/>
      <c r="AY110" s="417"/>
      <c r="AZ110" s="454" t="e">
        <f>(AZ80+AZ139+AU93+AZ35+AZ59+AZ133+BE94)*AZ81</f>
        <v>#REF!</v>
      </c>
      <c r="BA110" s="417"/>
      <c r="BB110" s="433"/>
      <c r="BC110" s="417"/>
      <c r="BD110" s="433"/>
      <c r="BE110" s="417"/>
      <c r="BF110" s="454" t="e">
        <f>(BF80+BF139+BA93+BF35+BF59+BF133+BK94)*BF81</f>
        <v>#REF!</v>
      </c>
      <c r="BG110" s="417"/>
      <c r="BH110" s="433"/>
      <c r="BI110" s="417"/>
      <c r="BJ110" s="433"/>
      <c r="BK110" s="417"/>
      <c r="BL110" s="454" t="e">
        <f>(BL80+BL139+BG93+BL35+BL59+BL133+BQ94)*BL81</f>
        <v>#REF!</v>
      </c>
      <c r="BM110" s="417"/>
      <c r="BN110" s="433"/>
      <c r="BO110" s="417"/>
      <c r="BP110" s="433"/>
      <c r="BQ110" s="417"/>
      <c r="BR110" s="454" t="e">
        <f>(BR80+BR139+BM93+BR35+BR59+BR133+BW94)*BR81</f>
        <v>#REF!</v>
      </c>
      <c r="BS110" s="417"/>
      <c r="BT110" s="433"/>
      <c r="BU110" s="417"/>
      <c r="BV110" s="433"/>
      <c r="BW110" s="417"/>
      <c r="BX110" s="454" t="e">
        <f>(BX80+BX139+BS93+BX35+BX59+BX133+CC94)*BX81</f>
        <v>#REF!</v>
      </c>
      <c r="BY110" s="417"/>
      <c r="BZ110" s="417"/>
      <c r="CA110" s="417"/>
      <c r="CB110" s="433"/>
      <c r="CC110" s="417"/>
      <c r="CD110" s="454" t="e">
        <f>(CD80+CD139+BY93+CD35+CD59+CD133+CI94)*CD81</f>
        <v>#REF!</v>
      </c>
      <c r="CE110" s="417"/>
      <c r="CF110" s="433"/>
      <c r="CG110" s="417"/>
      <c r="CH110" s="433"/>
      <c r="CI110" s="417"/>
      <c r="CJ110" s="454" t="e">
        <f>(CJ80+CJ139+CE93+CJ35+CJ59+CJ133)*CJ81</f>
        <v>#REF!</v>
      </c>
      <c r="CK110" s="417"/>
      <c r="CL110" s="417"/>
    </row>
    <row r="111" ht="16.199999999999999" hidden="1">
      <c r="A111" s="410" t="e">
        <f t="shared" si="2565"/>
        <v>#REF!</v>
      </c>
      <c r="B111" s="417"/>
      <c r="C111" s="417"/>
      <c r="D111" s="454" t="e">
        <f>(D80+D138+D36+D60+D134+I95)*D81</f>
        <v>#REF!</v>
      </c>
      <c r="E111" s="417"/>
      <c r="F111" s="433"/>
      <c r="G111" s="417"/>
      <c r="H111" s="433"/>
      <c r="I111" s="417"/>
      <c r="J111" s="454" t="e">
        <f>(J80+J138+E94+J36+J60+J134+O95)*J81</f>
        <v>#REF!</v>
      </c>
      <c r="K111" s="417"/>
      <c r="L111" s="433"/>
      <c r="M111" s="417"/>
      <c r="N111" s="433"/>
      <c r="O111" s="417"/>
      <c r="P111" s="454" t="e">
        <f>(P80+P138+K94+P36+P60+P134+U95)*P81</f>
        <v>#REF!</v>
      </c>
      <c r="Q111" s="417"/>
      <c r="R111" s="433"/>
      <c r="S111" s="417"/>
      <c r="T111" s="433"/>
      <c r="U111" s="417"/>
      <c r="V111" s="454" t="e">
        <f>(V80+V138+Q94+V36+V60+V134+AA95)*V81</f>
        <v>#REF!</v>
      </c>
      <c r="W111" s="417"/>
      <c r="X111" s="433"/>
      <c r="Y111" s="417"/>
      <c r="Z111" s="433"/>
      <c r="AA111" s="417"/>
      <c r="AB111" s="454" t="e">
        <f>(AB80+AB138+W94+AB36+AB60+AB134+AG95)*AB81</f>
        <v>#REF!</v>
      </c>
      <c r="AC111" s="417"/>
      <c r="AD111" s="433"/>
      <c r="AE111" s="417"/>
      <c r="AF111" s="433"/>
      <c r="AG111" s="417"/>
      <c r="AH111" s="454" t="e">
        <f>(AH80+AH138+AC94+AH36+AH60+AH134+AM95)*AH81</f>
        <v>#REF!</v>
      </c>
      <c r="AI111" s="417"/>
      <c r="AJ111" s="433"/>
      <c r="AK111" s="417"/>
      <c r="AL111" s="433"/>
      <c r="AM111" s="417"/>
      <c r="AN111" s="454" t="e">
        <f>(AN80+AN138+AI94+AN36+AN60+AN134+AS95)*AN81</f>
        <v>#REF!</v>
      </c>
      <c r="AO111" s="417"/>
      <c r="AP111" s="433"/>
      <c r="AQ111" s="417"/>
      <c r="AR111" s="433"/>
      <c r="AS111" s="417"/>
      <c r="AT111" s="454" t="e">
        <f>(AT80+AT138+AO94+AT36+AT60+AT134+AY95)*AT81</f>
        <v>#REF!</v>
      </c>
      <c r="AU111" s="417"/>
      <c r="AV111" s="433"/>
      <c r="AW111" s="417"/>
      <c r="AX111" s="433"/>
      <c r="AY111" s="417"/>
      <c r="AZ111" s="454" t="e">
        <f>(AZ80+AZ138+AU94+AZ36+AZ60+AZ134+BE95)*AZ81</f>
        <v>#REF!</v>
      </c>
      <c r="BA111" s="417"/>
      <c r="BB111" s="433"/>
      <c r="BC111" s="417"/>
      <c r="BD111" s="433"/>
      <c r="BE111" s="417"/>
      <c r="BF111" s="454" t="e">
        <f>(BF80+BF138+BA94+BF36+BF60+BF134+BK95)*BF81</f>
        <v>#REF!</v>
      </c>
      <c r="BG111" s="417"/>
      <c r="BH111" s="433"/>
      <c r="BI111" s="417"/>
      <c r="BJ111" s="433"/>
      <c r="BK111" s="417"/>
      <c r="BL111" s="454" t="e">
        <f>(BL80+BL138+BG94+BL36+BL60+BL134+BQ95)*BL81</f>
        <v>#REF!</v>
      </c>
      <c r="BM111" s="417"/>
      <c r="BN111" s="433"/>
      <c r="BO111" s="417"/>
      <c r="BP111" s="433"/>
      <c r="BQ111" s="417"/>
      <c r="BR111" s="454" t="e">
        <f>(BR80+BR138+BM94+BR36+BR60+BR134+BW95)*BR81</f>
        <v>#REF!</v>
      </c>
      <c r="BS111" s="417"/>
      <c r="BT111" s="433"/>
      <c r="BU111" s="417"/>
      <c r="BV111" s="433"/>
      <c r="BW111" s="417"/>
      <c r="BX111" s="454" t="e">
        <f>(BX80+BX138+BS94+BX36+BX60+BX134+CC95)*BX81</f>
        <v>#REF!</v>
      </c>
      <c r="BY111" s="417"/>
      <c r="BZ111" s="417"/>
      <c r="CA111" s="417"/>
      <c r="CB111" s="433"/>
      <c r="CC111" s="417"/>
      <c r="CD111" s="454" t="e">
        <f>(CD80+CD138+BY94+CD36+CD60+CD134+CI95)*CD81</f>
        <v>#REF!</v>
      </c>
      <c r="CE111" s="417"/>
      <c r="CF111" s="433"/>
      <c r="CG111" s="417"/>
      <c r="CH111" s="433"/>
      <c r="CI111" s="417"/>
      <c r="CJ111" s="454" t="e">
        <f>(CJ80+CJ138+CE94+CJ36+CJ60+CJ134)*CJ81</f>
        <v>#REF!</v>
      </c>
      <c r="CK111" s="417"/>
      <c r="CL111" s="417"/>
    </row>
    <row r="112" ht="16.199999999999999" hidden="1">
      <c r="A112" s="410" t="e">
        <f t="shared" si="2565"/>
        <v>#REF!</v>
      </c>
      <c r="B112" s="417"/>
      <c r="C112" s="417"/>
      <c r="D112" s="478" t="e">
        <f>(D80+D137+D37+D61+D135+I96)*D81</f>
        <v>#REF!</v>
      </c>
      <c r="E112" s="417"/>
      <c r="F112" s="433"/>
      <c r="G112" s="417"/>
      <c r="H112" s="433"/>
      <c r="I112" s="417"/>
      <c r="J112" s="478" t="e">
        <f>(J80+J137+E95+J37+J61+J135+O96)*J81</f>
        <v>#REF!</v>
      </c>
      <c r="K112" s="417"/>
      <c r="L112" s="433"/>
      <c r="M112" s="417"/>
      <c r="N112" s="433"/>
      <c r="O112" s="417"/>
      <c r="P112" s="478" t="e">
        <f>(P80+P137+K95+P37+P61+P135+U96)*P81</f>
        <v>#REF!</v>
      </c>
      <c r="Q112" s="417"/>
      <c r="R112" s="433"/>
      <c r="S112" s="417"/>
      <c r="T112" s="433"/>
      <c r="U112" s="417"/>
      <c r="V112" s="478" t="e">
        <f>(V80+V137+Q95+V37+V61+V135+AA96)*V81</f>
        <v>#REF!</v>
      </c>
      <c r="W112" s="417"/>
      <c r="X112" s="433"/>
      <c r="Y112" s="417"/>
      <c r="Z112" s="433"/>
      <c r="AA112" s="417"/>
      <c r="AB112" s="478" t="e">
        <f>(AB80+AB137+W95+AB37+AB61+AB135+AG96)*AB81</f>
        <v>#REF!</v>
      </c>
      <c r="AC112" s="417"/>
      <c r="AD112" s="433"/>
      <c r="AE112" s="417"/>
      <c r="AF112" s="433"/>
      <c r="AG112" s="417"/>
      <c r="AH112" s="478" t="e">
        <f>(AH80+AH137+AC95+AH37+AH61+AH135+AM96)*AH81</f>
        <v>#REF!</v>
      </c>
      <c r="AI112" s="417"/>
      <c r="AJ112" s="433"/>
      <c r="AK112" s="417"/>
      <c r="AL112" s="433"/>
      <c r="AM112" s="417"/>
      <c r="AN112" s="478" t="e">
        <f>(AN80+AN137+AI95+AN37+AN61+AN135+AS96)*AN81</f>
        <v>#REF!</v>
      </c>
      <c r="AO112" s="417"/>
      <c r="AP112" s="433"/>
      <c r="AQ112" s="417"/>
      <c r="AR112" s="433"/>
      <c r="AS112" s="417"/>
      <c r="AT112" s="478" t="e">
        <f>(AT80+AT137+AO95+AT37+AT61+AT135+AY96)*AT81</f>
        <v>#REF!</v>
      </c>
      <c r="AU112" s="417"/>
      <c r="AV112" s="433"/>
      <c r="AW112" s="417"/>
      <c r="AX112" s="433"/>
      <c r="AY112" s="417"/>
      <c r="AZ112" s="478" t="e">
        <f>(AZ80+AZ137+AU95+AZ37+AZ61+AZ135+BE96)*AZ81</f>
        <v>#REF!</v>
      </c>
      <c r="BA112" s="417"/>
      <c r="BB112" s="433"/>
      <c r="BC112" s="417"/>
      <c r="BD112" s="433"/>
      <c r="BE112" s="417"/>
      <c r="BF112" s="478" t="e">
        <f>(BF80+BF137+BA95+BF37+BF61+BF135+BK96)*BF81</f>
        <v>#REF!</v>
      </c>
      <c r="BG112" s="417"/>
      <c r="BH112" s="433"/>
      <c r="BI112" s="417"/>
      <c r="BJ112" s="433"/>
      <c r="BK112" s="417"/>
      <c r="BL112" s="478" t="e">
        <f>(BL80+BL137+BG95+BL37+BL61+BL135+BQ96)*BL81</f>
        <v>#REF!</v>
      </c>
      <c r="BM112" s="417"/>
      <c r="BN112" s="433"/>
      <c r="BO112" s="417"/>
      <c r="BP112" s="433"/>
      <c r="BQ112" s="417"/>
      <c r="BR112" s="478" t="e">
        <f>(BR80+BR137+BM95+BR37+BR61+BR135+BW96)*BR81</f>
        <v>#REF!</v>
      </c>
      <c r="BS112" s="417"/>
      <c r="BT112" s="433"/>
      <c r="BU112" s="417"/>
      <c r="BV112" s="433"/>
      <c r="BW112" s="417"/>
      <c r="BX112" s="478" t="e">
        <f>(BX80+BX137+BS95+BX37+BX61+BX135+CC96)*BX81</f>
        <v>#REF!</v>
      </c>
      <c r="BY112" s="417"/>
      <c r="BZ112" s="417"/>
      <c r="CA112" s="417"/>
      <c r="CB112" s="433"/>
      <c r="CC112" s="417"/>
      <c r="CD112" s="478" t="e">
        <f>(CD80+CD137+BY95+CD37+CD61+CD135+CI96)*CD81</f>
        <v>#REF!</v>
      </c>
      <c r="CE112" s="417"/>
      <c r="CF112" s="433"/>
      <c r="CG112" s="417"/>
      <c r="CH112" s="433"/>
      <c r="CI112" s="417"/>
      <c r="CJ112" s="478" t="e">
        <f>(CJ80+CJ137+CE95+CJ37+CJ61+CJ135)*CJ81</f>
        <v>#REF!</v>
      </c>
      <c r="CK112" s="417"/>
      <c r="CL112" s="417"/>
    </row>
    <row r="113" ht="16.199999999999999" hidden="1">
      <c r="A113" s="410"/>
      <c r="B113" s="417"/>
      <c r="C113" s="417"/>
      <c r="D113" s="479" t="e">
        <f>D114+(2*D112)+D137+D135</f>
        <v>#REF!</v>
      </c>
      <c r="E113" s="417"/>
      <c r="F113" s="433"/>
      <c r="G113" s="417"/>
      <c r="H113" s="433"/>
      <c r="I113" s="417"/>
      <c r="J113" s="479" t="e">
        <f>J114+(2*J112)+J137+J135</f>
        <v>#REF!</v>
      </c>
      <c r="K113" s="417"/>
      <c r="L113" s="433"/>
      <c r="M113" s="417"/>
      <c r="N113" s="433"/>
      <c r="O113" s="417"/>
      <c r="P113" s="479" t="e">
        <f>P114+(2*P112)+P137+P135</f>
        <v>#REF!</v>
      </c>
      <c r="Q113" s="417"/>
      <c r="R113" s="433"/>
      <c r="S113" s="417"/>
      <c r="T113" s="433"/>
      <c r="U113" s="417"/>
      <c r="V113" s="479" t="e">
        <f>V114+(2*V112)+V137+V135</f>
        <v>#REF!</v>
      </c>
      <c r="W113" s="417"/>
      <c r="X113" s="433"/>
      <c r="Y113" s="417"/>
      <c r="Z113" s="433"/>
      <c r="AA113" s="417"/>
      <c r="AB113" s="479" t="e">
        <f>AB114+(2*AB112)+AB137+AB135</f>
        <v>#REF!</v>
      </c>
      <c r="AC113" s="417"/>
      <c r="AD113" s="433"/>
      <c r="AE113" s="417"/>
      <c r="AF113" s="433"/>
      <c r="AG113" s="417"/>
      <c r="AH113" s="479" t="e">
        <f>AH114+(2*AH112)+AH137+AH135</f>
        <v>#REF!</v>
      </c>
      <c r="AI113" s="417"/>
      <c r="AJ113" s="433"/>
      <c r="AK113" s="417"/>
      <c r="AL113" s="433"/>
      <c r="AM113" s="417"/>
      <c r="AN113" s="479" t="e">
        <f>AN114+(2*AN112)+AN137+AN135</f>
        <v>#REF!</v>
      </c>
      <c r="AO113" s="417"/>
      <c r="AP113" s="433"/>
      <c r="AQ113" s="417"/>
      <c r="AR113" s="433"/>
      <c r="AS113" s="417"/>
      <c r="AT113" s="479" t="e">
        <f>AT114+(2*AT112)+AT137+AT135</f>
        <v>#REF!</v>
      </c>
      <c r="AU113" s="417"/>
      <c r="AV113" s="433"/>
      <c r="AW113" s="417"/>
      <c r="AX113" s="433"/>
      <c r="AY113" s="417"/>
      <c r="AZ113" s="479" t="e">
        <f>AZ114+(2*AZ112)+AZ137+AZ135</f>
        <v>#REF!</v>
      </c>
      <c r="BA113" s="417"/>
      <c r="BB113" s="433"/>
      <c r="BC113" s="417"/>
      <c r="BD113" s="433"/>
      <c r="BE113" s="417"/>
      <c r="BF113" s="479" t="e">
        <f>BF114+(2*BF112)+BF137+BF135</f>
        <v>#REF!</v>
      </c>
      <c r="BG113" s="417"/>
      <c r="BH113" s="433"/>
      <c r="BI113" s="417"/>
      <c r="BJ113" s="433"/>
      <c r="BK113" s="417"/>
      <c r="BL113" s="479" t="e">
        <f>BL114+(2*BL112)+BL137+BL135</f>
        <v>#REF!</v>
      </c>
      <c r="BM113" s="417"/>
      <c r="BN113" s="433"/>
      <c r="BO113" s="417"/>
      <c r="BP113" s="433"/>
      <c r="BQ113" s="417"/>
      <c r="BR113" s="479" t="e">
        <f>BR114+(2*BR112)+BR137+BR135</f>
        <v>#REF!</v>
      </c>
      <c r="BS113" s="417"/>
      <c r="BT113" s="433"/>
      <c r="BU113" s="417"/>
      <c r="BV113" s="433"/>
      <c r="BW113" s="417"/>
      <c r="BX113" s="479" t="e">
        <f>BX114+(2*BX112)+BX137+BX135</f>
        <v>#REF!</v>
      </c>
      <c r="BY113" s="417"/>
      <c r="BZ113" s="417"/>
      <c r="CA113" s="417"/>
      <c r="CB113" s="433"/>
      <c r="CC113" s="417"/>
      <c r="CD113" s="479" t="e">
        <f>CD114+(2*CD112)+CD137+CD135</f>
        <v>#REF!</v>
      </c>
      <c r="CE113" s="417"/>
      <c r="CF113" s="433"/>
      <c r="CG113" s="417"/>
      <c r="CH113" s="433"/>
      <c r="CI113" s="417"/>
      <c r="CJ113" s="479" t="e">
        <f>CJ114+(2*CJ112)+CJ137+CJ135</f>
        <v>#REF!</v>
      </c>
      <c r="CK113" s="417"/>
      <c r="CL113" s="417"/>
    </row>
    <row r="114" ht="16.199999999999999" hidden="1">
      <c r="A114" s="445" t="s">
        <v>798</v>
      </c>
      <c r="B114" s="433"/>
      <c r="C114" s="417"/>
      <c r="D114" s="480"/>
      <c r="E114" s="235" t="s">
        <v>799</v>
      </c>
      <c r="G114" s="417"/>
      <c r="H114" s="433"/>
      <c r="I114" s="235"/>
      <c r="J114" s="480"/>
      <c r="K114" s="235"/>
      <c r="L114" s="235"/>
      <c r="M114" s="235"/>
      <c r="N114" s="235"/>
      <c r="O114" s="235"/>
      <c r="P114" s="449"/>
      <c r="Q114" s="235"/>
      <c r="R114" s="235"/>
      <c r="S114" s="235"/>
      <c r="T114" s="235"/>
      <c r="U114" s="235"/>
      <c r="V114" s="449"/>
      <c r="AA114" s="235"/>
      <c r="AB114" s="449"/>
      <c r="AC114" s="235"/>
      <c r="AD114" s="235"/>
      <c r="AE114" s="235"/>
      <c r="AF114" s="235"/>
      <c r="AG114" s="235"/>
      <c r="AH114" s="449"/>
      <c r="AM114" s="235"/>
      <c r="AN114" s="449"/>
      <c r="AS114" s="235"/>
      <c r="AT114" s="449"/>
      <c r="AY114" s="235"/>
      <c r="AZ114" s="449"/>
      <c r="BA114" s="235"/>
      <c r="BB114" s="235"/>
      <c r="BC114" s="235"/>
      <c r="BD114" s="235"/>
      <c r="BE114" s="235"/>
      <c r="BF114" s="449"/>
      <c r="BK114" s="235"/>
      <c r="BL114" s="449"/>
      <c r="BQ114" s="235"/>
      <c r="BR114" s="449"/>
      <c r="BW114" s="235"/>
      <c r="BX114" s="449"/>
      <c r="BZ114" s="433"/>
      <c r="CC114" s="235"/>
      <c r="CD114" s="449"/>
      <c r="CJ114" s="449"/>
      <c r="CL114" s="433"/>
    </row>
    <row r="115" ht="16.199999999999999" hidden="1">
      <c r="A115" s="445">
        <f>G81+M81+S81+Y81+AE81+AK81</f>
        <v>0</v>
      </c>
      <c r="B115" s="433"/>
      <c r="C115" s="417"/>
      <c r="D115" s="450"/>
      <c r="G115" s="417"/>
      <c r="H115" s="433"/>
      <c r="I115" s="235"/>
      <c r="J115" s="433"/>
      <c r="K115" s="235"/>
      <c r="L115" s="235"/>
      <c r="M115" s="235"/>
      <c r="N115" s="235"/>
      <c r="O115" s="235"/>
      <c r="P115" s="450"/>
      <c r="Q115" s="235"/>
      <c r="R115" s="235"/>
      <c r="S115" s="235"/>
      <c r="T115" s="235"/>
      <c r="U115" s="235"/>
      <c r="V115" s="450"/>
      <c r="AA115" s="235"/>
      <c r="AB115" s="450"/>
      <c r="AC115" s="235"/>
      <c r="AD115" s="235"/>
      <c r="AE115" s="235"/>
      <c r="AF115" s="235"/>
      <c r="AG115" s="235"/>
      <c r="AH115" s="450"/>
      <c r="AM115" s="235"/>
      <c r="AN115" s="450"/>
      <c r="AS115" s="235"/>
      <c r="AT115" s="450"/>
      <c r="AY115" s="235"/>
      <c r="AZ115" s="450"/>
      <c r="BA115" s="235"/>
      <c r="BB115" s="235"/>
      <c r="BC115" s="235"/>
      <c r="BD115" s="235"/>
      <c r="BE115" s="235"/>
      <c r="BF115" s="450"/>
      <c r="BK115" s="235"/>
      <c r="BL115" s="450"/>
      <c r="BQ115" s="235"/>
      <c r="BR115" s="450"/>
      <c r="BW115" s="235"/>
      <c r="BX115" s="450"/>
      <c r="BZ115" s="433"/>
      <c r="CC115" s="235"/>
      <c r="CD115" s="450"/>
      <c r="CJ115" s="450"/>
      <c r="CL115" s="433"/>
    </row>
    <row r="116" ht="16.199999999999999" hidden="1">
      <c r="A116" s="445" t="s">
        <v>800</v>
      </c>
      <c r="B116" s="433"/>
      <c r="C116" s="417"/>
      <c r="D116" s="451">
        <f t="shared" ref="D116:D117" si="2566">D337</f>
        <v>0</v>
      </c>
      <c r="E116" s="235" t="s">
        <v>415</v>
      </c>
      <c r="I116" s="235"/>
      <c r="J116" s="451">
        <f t="shared" ref="J116:J117" si="2567">J337</f>
        <v>0</v>
      </c>
      <c r="K116" s="235"/>
      <c r="L116" s="235"/>
      <c r="M116" s="235"/>
      <c r="N116" s="235"/>
      <c r="O116" s="235"/>
      <c r="P116" s="451">
        <f t="shared" ref="P116:P117" si="2568">P337</f>
        <v>0</v>
      </c>
      <c r="Q116" s="235"/>
      <c r="R116" s="235"/>
      <c r="S116" s="235"/>
      <c r="T116" s="235"/>
      <c r="U116" s="235"/>
      <c r="V116" s="451">
        <f t="shared" ref="V116:V117" si="2569">V337</f>
        <v>0</v>
      </c>
      <c r="AA116" s="235"/>
      <c r="AB116" s="451">
        <f t="shared" ref="AB116:AB117" si="2570">AB337</f>
        <v>0</v>
      </c>
      <c r="AC116" s="235"/>
      <c r="AD116" s="235"/>
      <c r="AE116" s="235"/>
      <c r="AF116" s="235"/>
      <c r="AG116" s="235"/>
      <c r="AH116" s="451">
        <f t="shared" ref="AH116:AH117" si="2571">AH337</f>
        <v>0</v>
      </c>
      <c r="AM116" s="235"/>
      <c r="AN116" s="451">
        <f t="shared" ref="AN116:AN117" si="2572">AN337</f>
        <v>0</v>
      </c>
      <c r="AS116" s="235"/>
      <c r="AT116" s="451">
        <f t="shared" ref="AT116:AT117" si="2573">AT337</f>
        <v>0</v>
      </c>
      <c r="AY116" s="235"/>
      <c r="AZ116" s="451">
        <f t="shared" ref="AZ116:AZ117" si="2574">AZ337</f>
        <v>0</v>
      </c>
      <c r="BA116" s="235"/>
      <c r="BB116" s="235"/>
      <c r="BC116" s="235"/>
      <c r="BD116" s="235"/>
      <c r="BE116" s="235"/>
      <c r="BF116" s="451">
        <f t="shared" ref="BF116:BF117" si="2575">BF337</f>
        <v>0</v>
      </c>
      <c r="BK116" s="235"/>
      <c r="BL116" s="451">
        <f t="shared" ref="BL116:BL117" si="2576">BL337</f>
        <v>0</v>
      </c>
      <c r="BQ116" s="235"/>
      <c r="BR116" s="451">
        <f t="shared" ref="BR116:BR117" si="2577">BR337</f>
        <v>0</v>
      </c>
      <c r="BW116" s="235"/>
      <c r="BX116" s="451">
        <f t="shared" ref="BX116:BX117" si="2578">BX337</f>
        <v>0</v>
      </c>
      <c r="BZ116" s="433"/>
      <c r="CC116" s="235"/>
      <c r="CD116" s="451">
        <f t="shared" ref="CD116:CD117" si="2579">CD337</f>
        <v>0</v>
      </c>
      <c r="CJ116" s="451">
        <f t="shared" ref="CJ116:CJ117" si="2580">CJ337</f>
        <v>0</v>
      </c>
      <c r="CL116" s="433"/>
    </row>
    <row r="117" ht="16.199999999999999" hidden="1">
      <c r="A117" s="445">
        <f>SUM(D118:CY118)</f>
        <v>0</v>
      </c>
      <c r="B117" s="433"/>
      <c r="C117" s="417"/>
      <c r="D117" s="451">
        <f t="shared" si="2566"/>
        <v>0</v>
      </c>
      <c r="E117" s="235" t="s">
        <v>801</v>
      </c>
      <c r="G117" s="445">
        <f>A117</f>
        <v>0</v>
      </c>
      <c r="I117" s="235"/>
      <c r="J117" s="451">
        <f t="shared" si="2567"/>
        <v>0</v>
      </c>
      <c r="K117" s="235"/>
      <c r="L117" s="235"/>
      <c r="M117" s="445">
        <f>G117</f>
        <v>0</v>
      </c>
      <c r="N117" s="235"/>
      <c r="O117" s="235"/>
      <c r="P117" s="451">
        <f t="shared" si="2568"/>
        <v>0</v>
      </c>
      <c r="Q117" s="235"/>
      <c r="R117" s="235"/>
      <c r="S117" s="445">
        <f>M117</f>
        <v>0</v>
      </c>
      <c r="T117" s="235"/>
      <c r="U117" s="235"/>
      <c r="V117" s="451">
        <f t="shared" si="2569"/>
        <v>0</v>
      </c>
      <c r="Y117" s="445">
        <f>S117</f>
        <v>0</v>
      </c>
      <c r="AA117" s="235"/>
      <c r="AB117" s="451">
        <f t="shared" si="2570"/>
        <v>0</v>
      </c>
      <c r="AC117" s="235"/>
      <c r="AD117" s="235"/>
      <c r="AE117" s="445">
        <f>Y117</f>
        <v>0</v>
      </c>
      <c r="AF117" s="235"/>
      <c r="AG117" s="235"/>
      <c r="AH117" s="451">
        <f t="shared" si="2571"/>
        <v>0</v>
      </c>
      <c r="AK117" s="445">
        <f>AE117</f>
        <v>0</v>
      </c>
      <c r="AM117" s="235"/>
      <c r="AN117" s="451">
        <f t="shared" si="2572"/>
        <v>0</v>
      </c>
      <c r="AQ117" s="445">
        <f>AK117</f>
        <v>0</v>
      </c>
      <c r="AS117" s="235"/>
      <c r="AT117" s="451">
        <f t="shared" si="2573"/>
        <v>0</v>
      </c>
      <c r="AW117" s="445">
        <f>AQ117</f>
        <v>0</v>
      </c>
      <c r="AY117" s="235"/>
      <c r="AZ117" s="451">
        <f t="shared" si="2574"/>
        <v>0</v>
      </c>
      <c r="BA117" s="235"/>
      <c r="BB117" s="235"/>
      <c r="BC117" s="445">
        <f>AW117</f>
        <v>0</v>
      </c>
      <c r="BD117" s="235"/>
      <c r="BE117" s="235"/>
      <c r="BF117" s="451">
        <f t="shared" si="2575"/>
        <v>0</v>
      </c>
      <c r="BI117" s="445">
        <f>BC117</f>
        <v>0</v>
      </c>
      <c r="BK117" s="235"/>
      <c r="BL117" s="451">
        <f t="shared" si="2576"/>
        <v>0</v>
      </c>
      <c r="BO117" s="445">
        <f>BI117</f>
        <v>0</v>
      </c>
      <c r="BQ117" s="235"/>
      <c r="BR117" s="451">
        <f t="shared" si="2577"/>
        <v>0</v>
      </c>
      <c r="BU117" s="445">
        <f>BO117</f>
        <v>0</v>
      </c>
      <c r="BW117" s="235"/>
      <c r="BX117" s="451">
        <f t="shared" si="2578"/>
        <v>0</v>
      </c>
      <c r="BZ117" s="433"/>
      <c r="CA117" s="445">
        <f>BU117</f>
        <v>0</v>
      </c>
      <c r="CC117" s="235"/>
      <c r="CD117" s="451">
        <f t="shared" si="2579"/>
        <v>0</v>
      </c>
      <c r="CG117" s="445">
        <f>CA117</f>
        <v>0</v>
      </c>
      <c r="CJ117" s="451">
        <f t="shared" si="2580"/>
        <v>0</v>
      </c>
      <c r="CL117" s="433"/>
    </row>
    <row r="118" ht="16.199999999999999" hidden="1">
      <c r="A118" s="235" t="s">
        <v>802</v>
      </c>
      <c r="B118" s="433"/>
      <c r="C118" s="417"/>
      <c r="D118" s="451">
        <f>IF(D116=0,0,4*D339*D117/(D116))</f>
        <v>0</v>
      </c>
      <c r="E118" s="235" t="s">
        <v>803</v>
      </c>
      <c r="I118" s="235"/>
      <c r="J118" s="451">
        <f>IF(J116=0,0,4*J339*J117/(J116))</f>
        <v>0</v>
      </c>
      <c r="K118" s="235"/>
      <c r="L118" s="235"/>
      <c r="M118" s="235"/>
      <c r="N118" s="235"/>
      <c r="O118" s="235"/>
      <c r="P118" s="451">
        <f>IF(P116=0,0,4*P339*P117/(P116))</f>
        <v>0</v>
      </c>
      <c r="Q118" s="235"/>
      <c r="R118" s="235"/>
      <c r="S118" s="235"/>
      <c r="T118" s="235"/>
      <c r="U118" s="235"/>
      <c r="V118" s="451">
        <f>IF(V116=0,0,4*V339*V117/(V116))</f>
        <v>0</v>
      </c>
      <c r="AA118" s="235"/>
      <c r="AB118" s="451">
        <f>IF(AB116=0,0,4*AB339*AB117/(AB116))</f>
        <v>0</v>
      </c>
      <c r="AC118" s="235"/>
      <c r="AD118" s="235"/>
      <c r="AE118" s="235"/>
      <c r="AF118" s="235"/>
      <c r="AG118" s="235"/>
      <c r="AH118" s="451">
        <f>IF(AH116=0,0,4*AH339*AH117/(AH116))</f>
        <v>0</v>
      </c>
      <c r="AI118" s="235" t="s">
        <v>803</v>
      </c>
      <c r="AM118" s="235"/>
      <c r="AN118" s="451">
        <f>IF(AN116=0,0,4*AN339*AN117/(AN116))</f>
        <v>0</v>
      </c>
      <c r="AO118" s="235"/>
      <c r="AP118" s="235"/>
      <c r="AQ118" s="235"/>
      <c r="AR118" s="235"/>
      <c r="AS118" s="235"/>
      <c r="AT118" s="451">
        <f>IF(AT116=0,0,4*AT339*AT117/(AT116))</f>
        <v>0</v>
      </c>
      <c r="AU118" s="235"/>
      <c r="AV118" s="235"/>
      <c r="AW118" s="235"/>
      <c r="AX118" s="235"/>
      <c r="AY118" s="235"/>
      <c r="AZ118" s="451">
        <f>IF(AZ116=0,0,4*AZ339*AZ117/(AZ116))</f>
        <v>0</v>
      </c>
      <c r="BE118" s="235"/>
      <c r="BF118" s="451">
        <f>IF(BF116=0,0,4*BF339*BF117/(BF116))</f>
        <v>0</v>
      </c>
      <c r="BK118" s="235"/>
      <c r="BL118" s="451">
        <f>IF(BL116=0,0,4*BL339*BL117/(BL116))</f>
        <v>0</v>
      </c>
      <c r="BM118" s="235" t="s">
        <v>803</v>
      </c>
      <c r="BQ118" s="235"/>
      <c r="BR118" s="451">
        <f>IF(BR116=0,0,4*BR339*BR117/(BR116))</f>
        <v>0</v>
      </c>
      <c r="BS118" s="235"/>
      <c r="BT118" s="235"/>
      <c r="BU118" s="235"/>
      <c r="BV118" s="235"/>
      <c r="BW118" s="235"/>
      <c r="BX118" s="451">
        <f>IF(BX116=0,0,4*BX339*BX117/(BX116))</f>
        <v>0</v>
      </c>
      <c r="BZ118" s="235"/>
      <c r="CA118" s="235"/>
      <c r="CB118" s="235"/>
      <c r="CC118" s="235"/>
      <c r="CD118" s="451">
        <f>IF(CD116=0,0,4*CD339*CD117/(CD116))</f>
        <v>0</v>
      </c>
      <c r="CI118" s="235"/>
      <c r="CJ118" s="451">
        <f>IF(CJ116=0,0,4*CJ339*CJ117/(CJ116))</f>
        <v>0</v>
      </c>
      <c r="CL118" s="433"/>
    </row>
    <row r="119" ht="16.199999999999999" hidden="1">
      <c r="A119" s="445">
        <f>IF(A115=0,0,IF(A117=0,0,A389/(D116*100*((D116*100/(A117*12))+(((D116*100)+(D190*100))/((48*A189)+(4*A191)))+(((D116*100)+(D42))/(48*A115))))))</f>
        <v>0</v>
      </c>
      <c r="B119" s="433"/>
      <c r="C119" s="417"/>
      <c r="D119" s="451">
        <f>IF(D118=0,0,(D118/A117)*(-1.5))</f>
        <v>0</v>
      </c>
      <c r="E119" s="235" t="s">
        <v>804</v>
      </c>
      <c r="I119" s="235"/>
      <c r="J119" s="451">
        <f>IF(J118=0,0,(J118/G117)*(-1.5))</f>
        <v>0</v>
      </c>
      <c r="K119" s="235"/>
      <c r="L119" s="235"/>
      <c r="M119" s="235"/>
      <c r="N119" s="235"/>
      <c r="O119" s="235"/>
      <c r="P119" s="451">
        <f>IF(P118=0,0,(P118/M117)*(-1.5))</f>
        <v>0</v>
      </c>
      <c r="Q119" s="235"/>
      <c r="R119" s="235"/>
      <c r="S119" s="235"/>
      <c r="T119" s="235"/>
      <c r="U119" s="235"/>
      <c r="V119" s="451">
        <f>IF(V118=0,0,(V118/S117)*(-1.5))</f>
        <v>0</v>
      </c>
      <c r="AA119" s="235"/>
      <c r="AB119" s="451">
        <f>IF(AB118=0,0,(AB118/Y117)*(-1.5))</f>
        <v>0</v>
      </c>
      <c r="AC119" s="235"/>
      <c r="AD119" s="235"/>
      <c r="AE119" s="235"/>
      <c r="AF119" s="235"/>
      <c r="AG119" s="235"/>
      <c r="AH119" s="451">
        <f>IF(AH118=0,0,(AH118/AE117)*(-1.5))</f>
        <v>0</v>
      </c>
      <c r="AM119" s="235"/>
      <c r="AN119" s="451">
        <f>IF(AN118=0,0,(AN118/AK117)*(-1.5))</f>
        <v>0</v>
      </c>
      <c r="AS119" s="235"/>
      <c r="AT119" s="451">
        <f>IF(AT118=0,0,(AT118/AQ117)*(-1.5))</f>
        <v>0</v>
      </c>
      <c r="AY119" s="235"/>
      <c r="AZ119" s="451">
        <f>IF(AZ118=0,0,(AZ118/AW117)*(-1.5))</f>
        <v>0</v>
      </c>
      <c r="BA119" s="235"/>
      <c r="BB119" s="235"/>
      <c r="BC119" s="235"/>
      <c r="BD119" s="235"/>
      <c r="BE119" s="235"/>
      <c r="BF119" s="451">
        <f>IF(BF118=0,0,(BF118/BC117)*(-1.5))</f>
        <v>0</v>
      </c>
      <c r="BK119" s="235"/>
      <c r="BL119" s="451">
        <f>IF(BL118=0,0,(BL118/BI117)*(-1.5))</f>
        <v>0</v>
      </c>
      <c r="BQ119" s="235"/>
      <c r="BR119" s="451">
        <f>IF(BR118=0,0,(BR118/BO117)*(-1.5))</f>
        <v>0</v>
      </c>
      <c r="BW119" s="235"/>
      <c r="BX119" s="451">
        <f>IF(BX118=0,0,(BX118/BU117)*(-1.5))</f>
        <v>0</v>
      </c>
      <c r="BZ119" s="433"/>
      <c r="CC119" s="235"/>
      <c r="CD119" s="451">
        <f>IF(CD118=0,0,(CD118/CA117)*(-1.5))</f>
        <v>0</v>
      </c>
      <c r="CJ119" s="451">
        <f>IF(CJ118=0,0,(CJ118/CG117)*(-1.5))</f>
        <v>0</v>
      </c>
      <c r="CL119" s="433"/>
    </row>
    <row r="120" ht="16.199999999999999" hidden="1">
      <c r="A120" s="410"/>
      <c r="B120" s="417"/>
      <c r="C120" s="417"/>
      <c r="D120" s="451">
        <f>(A8+A82)*D116/3</f>
        <v>0</v>
      </c>
      <c r="E120" s="235" t="s">
        <v>805</v>
      </c>
      <c r="G120" s="417"/>
      <c r="H120" s="433"/>
      <c r="I120" s="235"/>
      <c r="J120" s="451">
        <f>D120</f>
        <v>0</v>
      </c>
      <c r="K120" s="235"/>
      <c r="L120" s="235"/>
      <c r="M120" s="417"/>
      <c r="N120" s="433"/>
      <c r="O120" s="235"/>
      <c r="P120" s="451">
        <f>J120</f>
        <v>0</v>
      </c>
      <c r="Q120" s="235"/>
      <c r="R120" s="235"/>
      <c r="S120" s="417"/>
      <c r="T120" s="433"/>
      <c r="U120" s="235"/>
      <c r="V120" s="451">
        <f>P120</f>
        <v>0</v>
      </c>
      <c r="Y120" s="417"/>
      <c r="Z120" s="433"/>
      <c r="AA120" s="235"/>
      <c r="AB120" s="451">
        <f>V120</f>
        <v>0</v>
      </c>
      <c r="AC120" s="235"/>
      <c r="AD120" s="235"/>
      <c r="AE120" s="417"/>
      <c r="AF120" s="433"/>
      <c r="AG120" s="235"/>
      <c r="AH120" s="451">
        <f>AB120</f>
        <v>0</v>
      </c>
      <c r="AK120" s="417"/>
      <c r="AL120" s="433"/>
      <c r="AM120" s="235"/>
      <c r="AN120" s="451">
        <f>AH120</f>
        <v>0</v>
      </c>
      <c r="AQ120" s="417"/>
      <c r="AR120" s="433"/>
      <c r="AS120" s="235"/>
      <c r="AT120" s="451">
        <f>AN120</f>
        <v>0</v>
      </c>
      <c r="AW120" s="417"/>
      <c r="AX120" s="433"/>
      <c r="AY120" s="235"/>
      <c r="AZ120" s="451">
        <f>AT120</f>
        <v>0</v>
      </c>
      <c r="BA120" s="235"/>
      <c r="BB120" s="235"/>
      <c r="BC120" s="417"/>
      <c r="BD120" s="433"/>
      <c r="BE120" s="235"/>
      <c r="BF120" s="451">
        <f>AZ120</f>
        <v>0</v>
      </c>
      <c r="BI120" s="417"/>
      <c r="BJ120" s="433"/>
      <c r="BK120" s="235"/>
      <c r="BL120" s="451">
        <f>BF120</f>
        <v>0</v>
      </c>
      <c r="BO120" s="417"/>
      <c r="BP120" s="433"/>
      <c r="BQ120" s="235"/>
      <c r="BR120" s="451">
        <f>BL120</f>
        <v>0</v>
      </c>
      <c r="BU120" s="417"/>
      <c r="BV120" s="433"/>
      <c r="BW120" s="235"/>
      <c r="BX120" s="451">
        <f>BR120</f>
        <v>0</v>
      </c>
      <c r="BZ120" s="433"/>
      <c r="CA120" s="417"/>
      <c r="CB120" s="433"/>
      <c r="CC120" s="235"/>
      <c r="CD120" s="451">
        <f>BX120</f>
        <v>0</v>
      </c>
      <c r="CG120" s="417"/>
      <c r="CH120" s="433"/>
      <c r="CJ120" s="451">
        <f>CD120</f>
        <v>0</v>
      </c>
      <c r="CL120" s="433"/>
    </row>
    <row r="121" ht="16.199999999999999" hidden="1">
      <c r="A121" s="410" t="e">
        <f>A151+A98</f>
        <v>#REF!</v>
      </c>
      <c r="B121" s="433"/>
      <c r="C121" s="417"/>
      <c r="D121" s="451">
        <f>IF(D120=0,0,D120*D119)</f>
        <v>0</v>
      </c>
      <c r="E121" s="235" t="s">
        <v>806</v>
      </c>
      <c r="G121" s="445" t="e">
        <f t="shared" ref="G121:G135" si="2581">A121</f>
        <v>#REF!</v>
      </c>
      <c r="H121" s="433"/>
      <c r="I121" s="235"/>
      <c r="J121" s="451">
        <f>IF(J120=0,0,J120*J119)</f>
        <v>0</v>
      </c>
      <c r="K121" s="235"/>
      <c r="L121" s="235"/>
      <c r="M121" s="445" t="e">
        <f t="shared" ref="M121:M135" si="2582">G121</f>
        <v>#REF!</v>
      </c>
      <c r="N121" s="433"/>
      <c r="O121" s="235"/>
      <c r="P121" s="451">
        <f>IF(P120=0,0,P120*P119)</f>
        <v>0</v>
      </c>
      <c r="Q121" s="235"/>
      <c r="R121" s="235"/>
      <c r="S121" s="445" t="e">
        <f t="shared" ref="S121:S135" si="2583">M121</f>
        <v>#REF!</v>
      </c>
      <c r="T121" s="433"/>
      <c r="U121" s="235"/>
      <c r="V121" s="451">
        <f>IF(V120=0,0,V120*V119)</f>
        <v>0</v>
      </c>
      <c r="Y121" s="445" t="e">
        <f t="shared" ref="Y121:Y135" si="2584">S121</f>
        <v>#REF!</v>
      </c>
      <c r="Z121" s="433"/>
      <c r="AA121" s="235"/>
      <c r="AB121" s="451">
        <f>IF(AB120=0,0,AB120*AB119)</f>
        <v>0</v>
      </c>
      <c r="AC121" s="235"/>
      <c r="AD121" s="235"/>
      <c r="AE121" s="445" t="e">
        <f t="shared" ref="AE121:AE135" si="2585">Y121</f>
        <v>#REF!</v>
      </c>
      <c r="AF121" s="433"/>
      <c r="AG121" s="235"/>
      <c r="AH121" s="451">
        <f>IF(AH120=0,0,AH120*AH119)</f>
        <v>0</v>
      </c>
      <c r="AK121" s="445" t="e">
        <f t="shared" ref="AK121:AK135" si="2586">AE121</f>
        <v>#REF!</v>
      </c>
      <c r="AL121" s="433"/>
      <c r="AM121" s="235"/>
      <c r="AN121" s="451">
        <f>IF(AN120=0,0,AN120*AN119)</f>
        <v>0</v>
      </c>
      <c r="AQ121" s="445" t="e">
        <f t="shared" ref="AQ121:AQ135" si="2587">AK121</f>
        <v>#REF!</v>
      </c>
      <c r="AR121" s="433"/>
      <c r="AS121" s="235"/>
      <c r="AT121" s="451">
        <f>IF(AT120=0,0,AT120*AT119)</f>
        <v>0</v>
      </c>
      <c r="AW121" s="445" t="e">
        <f t="shared" ref="AW121:AW135" si="2588">AQ121</f>
        <v>#REF!</v>
      </c>
      <c r="AX121" s="433"/>
      <c r="AY121" s="235"/>
      <c r="AZ121" s="451">
        <f>IF(AZ120=0,0,AZ120*AZ119)</f>
        <v>0</v>
      </c>
      <c r="BA121" s="235"/>
      <c r="BB121" s="235"/>
      <c r="BC121" s="445" t="e">
        <f t="shared" ref="BC121:BC135" si="2589">AW121</f>
        <v>#REF!</v>
      </c>
      <c r="BD121" s="433"/>
      <c r="BE121" s="235"/>
      <c r="BF121" s="451">
        <f>IF(BF120=0,0,BF120*BF119)</f>
        <v>0</v>
      </c>
      <c r="BI121" s="445" t="e">
        <f t="shared" ref="BI121:BI135" si="2590">BC121</f>
        <v>#REF!</v>
      </c>
      <c r="BJ121" s="433"/>
      <c r="BK121" s="235"/>
      <c r="BL121" s="451">
        <f>IF(BL120=0,0,BL120*BL119)</f>
        <v>0</v>
      </c>
      <c r="BO121" s="445" t="e">
        <f t="shared" ref="BO121:BO135" si="2591">BI121</f>
        <v>#REF!</v>
      </c>
      <c r="BP121" s="433"/>
      <c r="BQ121" s="235"/>
      <c r="BR121" s="451">
        <f>IF(BR120=0,0,BR120*BR119)</f>
        <v>0</v>
      </c>
      <c r="BU121" s="445" t="e">
        <f t="shared" ref="BU121:BU135" si="2592">BO121</f>
        <v>#REF!</v>
      </c>
      <c r="BV121" s="433"/>
      <c r="BW121" s="235"/>
      <c r="BX121" s="451">
        <f>IF(BX120=0,0,BX120*BX119)</f>
        <v>0</v>
      </c>
      <c r="BZ121" s="433"/>
      <c r="CA121" s="445" t="e">
        <f t="shared" ref="CA121:CA135" si="2593">BU121</f>
        <v>#REF!</v>
      </c>
      <c r="CB121" s="433"/>
      <c r="CC121" s="235"/>
      <c r="CD121" s="451">
        <f>IF(CD120=0,0,CD120*CD119)</f>
        <v>0</v>
      </c>
      <c r="CG121" s="445" t="e">
        <f t="shared" ref="CG121:CG135" si="2594">CA121</f>
        <v>#REF!</v>
      </c>
      <c r="CH121" s="433"/>
      <c r="CJ121" s="451">
        <f>IF(CJ120=0,0,CJ120*CJ119)</f>
        <v>0</v>
      </c>
      <c r="CL121" s="433"/>
    </row>
    <row r="122" ht="16.199999999999999" hidden="1">
      <c r="A122" s="410" t="e">
        <f>A99+A150</f>
        <v>#REF!</v>
      </c>
      <c r="B122" s="433"/>
      <c r="D122" s="451" t="e">
        <f>(A121+D120)*D119</f>
        <v>#REF!</v>
      </c>
      <c r="G122" s="445" t="e">
        <f t="shared" si="2581"/>
        <v>#REF!</v>
      </c>
      <c r="H122" s="433"/>
      <c r="I122" s="235"/>
      <c r="J122" s="451" t="e">
        <f>(G121+J120)*J119</f>
        <v>#REF!</v>
      </c>
      <c r="K122" s="235"/>
      <c r="L122" s="235"/>
      <c r="M122" s="445" t="e">
        <f t="shared" si="2582"/>
        <v>#REF!</v>
      </c>
      <c r="N122" s="433"/>
      <c r="O122" s="235"/>
      <c r="P122" s="451" t="e">
        <f>(M121+P120)*P119</f>
        <v>#REF!</v>
      </c>
      <c r="Q122" s="235"/>
      <c r="R122" s="235"/>
      <c r="S122" s="445" t="e">
        <f t="shared" si="2583"/>
        <v>#REF!</v>
      </c>
      <c r="T122" s="433"/>
      <c r="U122" s="235"/>
      <c r="V122" s="451" t="e">
        <f>(S121+V120)*V119</f>
        <v>#REF!</v>
      </c>
      <c r="Y122" s="445" t="e">
        <f t="shared" si="2584"/>
        <v>#REF!</v>
      </c>
      <c r="Z122" s="433"/>
      <c r="AA122" s="235"/>
      <c r="AB122" s="451" t="e">
        <f>(Y121+AB120)*AB119</f>
        <v>#REF!</v>
      </c>
      <c r="AC122" s="235"/>
      <c r="AD122" s="235"/>
      <c r="AE122" s="445" t="e">
        <f t="shared" si="2585"/>
        <v>#REF!</v>
      </c>
      <c r="AF122" s="433"/>
      <c r="AG122" s="235"/>
      <c r="AH122" s="451" t="e">
        <f>(AE121+AH120)*AH119</f>
        <v>#REF!</v>
      </c>
      <c r="AK122" s="445" t="e">
        <f t="shared" si="2586"/>
        <v>#REF!</v>
      </c>
      <c r="AL122" s="433"/>
      <c r="AM122" s="235"/>
      <c r="AN122" s="451" t="e">
        <f>(AK121+AN120)*AN119</f>
        <v>#REF!</v>
      </c>
      <c r="AQ122" s="445" t="e">
        <f t="shared" si="2587"/>
        <v>#REF!</v>
      </c>
      <c r="AR122" s="433"/>
      <c r="AS122" s="235"/>
      <c r="AT122" s="451" t="e">
        <f>(AQ121+AT120)*AT119</f>
        <v>#REF!</v>
      </c>
      <c r="AW122" s="445" t="e">
        <f t="shared" si="2588"/>
        <v>#REF!</v>
      </c>
      <c r="AX122" s="433"/>
      <c r="AY122" s="235"/>
      <c r="AZ122" s="451" t="e">
        <f>(AW121+AZ120)*AZ119</f>
        <v>#REF!</v>
      </c>
      <c r="BA122" s="235"/>
      <c r="BB122" s="235"/>
      <c r="BC122" s="445" t="e">
        <f t="shared" si="2589"/>
        <v>#REF!</v>
      </c>
      <c r="BD122" s="433"/>
      <c r="BE122" s="235"/>
      <c r="BF122" s="451" t="e">
        <f>(BC121+BF120)*BF119</f>
        <v>#REF!</v>
      </c>
      <c r="BI122" s="445" t="e">
        <f t="shared" si="2590"/>
        <v>#REF!</v>
      </c>
      <c r="BJ122" s="433"/>
      <c r="BK122" s="235"/>
      <c r="BL122" s="451" t="e">
        <f>(BI121+BL120)*BL119</f>
        <v>#REF!</v>
      </c>
      <c r="BO122" s="445" t="e">
        <f t="shared" si="2591"/>
        <v>#REF!</v>
      </c>
      <c r="BP122" s="433"/>
      <c r="BQ122" s="235"/>
      <c r="BR122" s="451" t="e">
        <f>(BO121+BR120)*BR119</f>
        <v>#REF!</v>
      </c>
      <c r="BU122" s="445" t="e">
        <f t="shared" si="2592"/>
        <v>#REF!</v>
      </c>
      <c r="BV122" s="433"/>
      <c r="BW122" s="235"/>
      <c r="BX122" s="451" t="e">
        <f>(BU121+BX120)*BX119</f>
        <v>#REF!</v>
      </c>
      <c r="BZ122" s="433"/>
      <c r="CA122" s="445" t="e">
        <f t="shared" si="2593"/>
        <v>#REF!</v>
      </c>
      <c r="CB122" s="433"/>
      <c r="CC122" s="235"/>
      <c r="CD122" s="451" t="e">
        <f>(CA121+CD120)*CD119</f>
        <v>#REF!</v>
      </c>
      <c r="CG122" s="445" t="e">
        <f t="shared" si="2594"/>
        <v>#REF!</v>
      </c>
      <c r="CH122" s="433"/>
      <c r="CJ122" s="451" t="e">
        <f>(CG121+CJ120)*CJ119</f>
        <v>#REF!</v>
      </c>
      <c r="CL122" s="433"/>
    </row>
    <row r="123" ht="16.199999999999999" hidden="1">
      <c r="A123" s="410" t="e">
        <f>A100+A149</f>
        <v>#REF!</v>
      </c>
      <c r="B123" s="433"/>
      <c r="D123" s="451" t="e">
        <f>(A122+D120)*D119</f>
        <v>#REF!</v>
      </c>
      <c r="G123" s="445" t="e">
        <f t="shared" si="2581"/>
        <v>#REF!</v>
      </c>
      <c r="H123" s="433"/>
      <c r="I123" s="235"/>
      <c r="J123" s="451" t="e">
        <f>(G122+J120)*J119</f>
        <v>#REF!</v>
      </c>
      <c r="K123" s="235"/>
      <c r="L123" s="235"/>
      <c r="M123" s="445" t="e">
        <f t="shared" si="2582"/>
        <v>#REF!</v>
      </c>
      <c r="N123" s="433"/>
      <c r="O123" s="235"/>
      <c r="P123" s="451" t="e">
        <f>(M122+P120)*P119</f>
        <v>#REF!</v>
      </c>
      <c r="Q123" s="235"/>
      <c r="R123" s="235"/>
      <c r="S123" s="445" t="e">
        <f t="shared" si="2583"/>
        <v>#REF!</v>
      </c>
      <c r="T123" s="433"/>
      <c r="U123" s="235"/>
      <c r="V123" s="451" t="e">
        <f>(S122+V120)*V119</f>
        <v>#REF!</v>
      </c>
      <c r="Y123" s="445" t="e">
        <f t="shared" si="2584"/>
        <v>#REF!</v>
      </c>
      <c r="Z123" s="433"/>
      <c r="AA123" s="235"/>
      <c r="AB123" s="451" t="e">
        <f>(Y122+AB120)*AB119</f>
        <v>#REF!</v>
      </c>
      <c r="AC123" s="235"/>
      <c r="AD123" s="235"/>
      <c r="AE123" s="445" t="e">
        <f t="shared" si="2585"/>
        <v>#REF!</v>
      </c>
      <c r="AF123" s="433"/>
      <c r="AG123" s="235"/>
      <c r="AH123" s="451" t="e">
        <f>(AE122+AH120)*AH119</f>
        <v>#REF!</v>
      </c>
      <c r="AK123" s="445" t="e">
        <f t="shared" si="2586"/>
        <v>#REF!</v>
      </c>
      <c r="AL123" s="433"/>
      <c r="AM123" s="235"/>
      <c r="AN123" s="451" t="e">
        <f>(AK122+AN120)*AN119</f>
        <v>#REF!</v>
      </c>
      <c r="AQ123" s="445" t="e">
        <f t="shared" si="2587"/>
        <v>#REF!</v>
      </c>
      <c r="AR123" s="433"/>
      <c r="AS123" s="235"/>
      <c r="AT123" s="451" t="e">
        <f>(AQ122+AT120)*AT119</f>
        <v>#REF!</v>
      </c>
      <c r="AW123" s="445" t="e">
        <f t="shared" si="2588"/>
        <v>#REF!</v>
      </c>
      <c r="AX123" s="433"/>
      <c r="AY123" s="235"/>
      <c r="AZ123" s="451" t="e">
        <f>(AW122+AZ120)*AZ119</f>
        <v>#REF!</v>
      </c>
      <c r="BA123" s="235"/>
      <c r="BB123" s="235"/>
      <c r="BC123" s="445" t="e">
        <f t="shared" si="2589"/>
        <v>#REF!</v>
      </c>
      <c r="BD123" s="433"/>
      <c r="BE123" s="235"/>
      <c r="BF123" s="451" t="e">
        <f>(BC122+BF120)*BF119</f>
        <v>#REF!</v>
      </c>
      <c r="BI123" s="445" t="e">
        <f t="shared" si="2590"/>
        <v>#REF!</v>
      </c>
      <c r="BJ123" s="433"/>
      <c r="BK123" s="235"/>
      <c r="BL123" s="451" t="e">
        <f>(BI122+BL120)*BL119</f>
        <v>#REF!</v>
      </c>
      <c r="BO123" s="445" t="e">
        <f t="shared" si="2591"/>
        <v>#REF!</v>
      </c>
      <c r="BP123" s="433"/>
      <c r="BQ123" s="235"/>
      <c r="BR123" s="451" t="e">
        <f>(BO122+BR120)*BR119</f>
        <v>#REF!</v>
      </c>
      <c r="BU123" s="445" t="e">
        <f t="shared" si="2592"/>
        <v>#REF!</v>
      </c>
      <c r="BV123" s="433"/>
      <c r="BW123" s="235"/>
      <c r="BX123" s="451" t="e">
        <f>(BU122+BX120)*BX119</f>
        <v>#REF!</v>
      </c>
      <c r="BZ123" s="433"/>
      <c r="CA123" s="445" t="e">
        <f t="shared" si="2593"/>
        <v>#REF!</v>
      </c>
      <c r="CB123" s="433"/>
      <c r="CC123" s="235"/>
      <c r="CD123" s="451" t="e">
        <f>(CA122+CD120)*CD119</f>
        <v>#REF!</v>
      </c>
      <c r="CG123" s="445" t="e">
        <f t="shared" si="2594"/>
        <v>#REF!</v>
      </c>
      <c r="CH123" s="433"/>
      <c r="CJ123" s="451" t="e">
        <f>(CG122+CJ120)*CJ119</f>
        <v>#REF!</v>
      </c>
      <c r="CL123" s="433"/>
    </row>
    <row r="124" ht="16.199999999999999" hidden="1">
      <c r="A124" s="410" t="e">
        <f>A101+A148</f>
        <v>#REF!</v>
      </c>
      <c r="B124" s="433"/>
      <c r="D124" s="451" t="e">
        <f>(A123+D120)*D119</f>
        <v>#REF!</v>
      </c>
      <c r="G124" s="445" t="e">
        <f t="shared" si="2581"/>
        <v>#REF!</v>
      </c>
      <c r="I124" s="235"/>
      <c r="J124" s="451" t="e">
        <f>(G123+J120)*J119</f>
        <v>#REF!</v>
      </c>
      <c r="K124" s="235"/>
      <c r="L124" s="235"/>
      <c r="M124" s="445" t="e">
        <f t="shared" si="2582"/>
        <v>#REF!</v>
      </c>
      <c r="N124" s="433"/>
      <c r="O124" s="235"/>
      <c r="P124" s="451" t="e">
        <f>(M123+P120)*P119</f>
        <v>#REF!</v>
      </c>
      <c r="Q124" s="235"/>
      <c r="R124" s="235"/>
      <c r="S124" s="445" t="e">
        <f t="shared" si="2583"/>
        <v>#REF!</v>
      </c>
      <c r="T124" s="433"/>
      <c r="U124" s="235"/>
      <c r="V124" s="451" t="e">
        <f>(S123+V120)*V119</f>
        <v>#REF!</v>
      </c>
      <c r="Y124" s="445" t="e">
        <f t="shared" si="2584"/>
        <v>#REF!</v>
      </c>
      <c r="Z124" s="433"/>
      <c r="AA124" s="235"/>
      <c r="AB124" s="451" t="e">
        <f>(Y123+AB120)*AB119</f>
        <v>#REF!</v>
      </c>
      <c r="AC124" s="235"/>
      <c r="AD124" s="235"/>
      <c r="AE124" s="445" t="e">
        <f t="shared" si="2585"/>
        <v>#REF!</v>
      </c>
      <c r="AF124" s="433"/>
      <c r="AG124" s="235"/>
      <c r="AH124" s="451" t="e">
        <f>(AE123+AH120)*AH119</f>
        <v>#REF!</v>
      </c>
      <c r="AK124" s="445" t="e">
        <f t="shared" si="2586"/>
        <v>#REF!</v>
      </c>
      <c r="AL124" s="433"/>
      <c r="AM124" s="235"/>
      <c r="AN124" s="451" t="e">
        <f>(AK123+AN120)*AN119</f>
        <v>#REF!</v>
      </c>
      <c r="AQ124" s="445" t="e">
        <f t="shared" si="2587"/>
        <v>#REF!</v>
      </c>
      <c r="AR124" s="433"/>
      <c r="AS124" s="235"/>
      <c r="AT124" s="451" t="e">
        <f>(AQ123+AT120)*AT119</f>
        <v>#REF!</v>
      </c>
      <c r="AW124" s="445" t="e">
        <f t="shared" si="2588"/>
        <v>#REF!</v>
      </c>
      <c r="AX124" s="433"/>
      <c r="AY124" s="235"/>
      <c r="AZ124" s="451" t="e">
        <f>(AW123+AZ120)*AZ119</f>
        <v>#REF!</v>
      </c>
      <c r="BA124" s="235"/>
      <c r="BB124" s="235"/>
      <c r="BC124" s="445" t="e">
        <f t="shared" si="2589"/>
        <v>#REF!</v>
      </c>
      <c r="BD124" s="433"/>
      <c r="BE124" s="235"/>
      <c r="BF124" s="451" t="e">
        <f>(BC123+BF120)*BF119</f>
        <v>#REF!</v>
      </c>
      <c r="BI124" s="445" t="e">
        <f t="shared" si="2590"/>
        <v>#REF!</v>
      </c>
      <c r="BJ124" s="433"/>
      <c r="BK124" s="235"/>
      <c r="BL124" s="451" t="e">
        <f>(BI123+BL120)*BL119</f>
        <v>#REF!</v>
      </c>
      <c r="BO124" s="445" t="e">
        <f t="shared" si="2591"/>
        <v>#REF!</v>
      </c>
      <c r="BP124" s="433"/>
      <c r="BQ124" s="235"/>
      <c r="BR124" s="451" t="e">
        <f>(BO123+BR120)*BR119</f>
        <v>#REF!</v>
      </c>
      <c r="BU124" s="445" t="e">
        <f t="shared" si="2592"/>
        <v>#REF!</v>
      </c>
      <c r="BV124" s="433"/>
      <c r="BW124" s="235"/>
      <c r="BX124" s="451" t="e">
        <f>(BU123+BX120)*BX119</f>
        <v>#REF!</v>
      </c>
      <c r="BZ124" s="433"/>
      <c r="CA124" s="445" t="e">
        <f t="shared" si="2593"/>
        <v>#REF!</v>
      </c>
      <c r="CB124" s="433"/>
      <c r="CC124" s="235"/>
      <c r="CD124" s="451" t="e">
        <f>(CA123+CD120)*CD119</f>
        <v>#REF!</v>
      </c>
      <c r="CG124" s="445" t="e">
        <f t="shared" si="2594"/>
        <v>#REF!</v>
      </c>
      <c r="CH124" s="433"/>
      <c r="CJ124" s="451" t="e">
        <f>(CG123+CJ120)*CJ119</f>
        <v>#REF!</v>
      </c>
      <c r="CL124" s="433"/>
    </row>
    <row r="125" ht="16.199999999999999" hidden="1">
      <c r="A125" s="410" t="e">
        <f>A102+A147</f>
        <v>#REF!</v>
      </c>
      <c r="B125" s="433"/>
      <c r="D125" s="451" t="e">
        <f>(A124+D120)*D119</f>
        <v>#REF!</v>
      </c>
      <c r="G125" s="445" t="e">
        <f t="shared" si="2581"/>
        <v>#REF!</v>
      </c>
      <c r="I125" s="235"/>
      <c r="J125" s="451" t="e">
        <f>(G124+J120)*J119</f>
        <v>#REF!</v>
      </c>
      <c r="K125" s="235"/>
      <c r="L125" s="235"/>
      <c r="M125" s="445" t="e">
        <f t="shared" si="2582"/>
        <v>#REF!</v>
      </c>
      <c r="N125" s="433"/>
      <c r="O125" s="235"/>
      <c r="P125" s="451" t="e">
        <f>(M124+P120)*P119</f>
        <v>#REF!</v>
      </c>
      <c r="Q125" s="235"/>
      <c r="R125" s="235"/>
      <c r="S125" s="445" t="e">
        <f t="shared" si="2583"/>
        <v>#REF!</v>
      </c>
      <c r="T125" s="433"/>
      <c r="U125" s="235"/>
      <c r="V125" s="451" t="e">
        <f>(S124+V120)*V119</f>
        <v>#REF!</v>
      </c>
      <c r="Y125" s="445" t="e">
        <f t="shared" si="2584"/>
        <v>#REF!</v>
      </c>
      <c r="Z125" s="433"/>
      <c r="AA125" s="235"/>
      <c r="AB125" s="451" t="e">
        <f>(Y124+AB120)*AB119</f>
        <v>#REF!</v>
      </c>
      <c r="AC125" s="235"/>
      <c r="AD125" s="235"/>
      <c r="AE125" s="445" t="e">
        <f t="shared" si="2585"/>
        <v>#REF!</v>
      </c>
      <c r="AF125" s="433"/>
      <c r="AG125" s="235"/>
      <c r="AH125" s="451" t="e">
        <f>(AE124+AH120)*AH119</f>
        <v>#REF!</v>
      </c>
      <c r="AK125" s="445" t="e">
        <f t="shared" si="2586"/>
        <v>#REF!</v>
      </c>
      <c r="AL125" s="433"/>
      <c r="AM125" s="235"/>
      <c r="AN125" s="451" t="e">
        <f>(AK124+AN120)*AN119</f>
        <v>#REF!</v>
      </c>
      <c r="AQ125" s="445" t="e">
        <f t="shared" si="2587"/>
        <v>#REF!</v>
      </c>
      <c r="AR125" s="433"/>
      <c r="AS125" s="235"/>
      <c r="AT125" s="451" t="e">
        <f>(AQ124+AT120)*AT119</f>
        <v>#REF!</v>
      </c>
      <c r="AW125" s="445" t="e">
        <f t="shared" si="2588"/>
        <v>#REF!</v>
      </c>
      <c r="AX125" s="433"/>
      <c r="AY125" s="235"/>
      <c r="AZ125" s="451" t="e">
        <f>(AW124+AZ120)*AZ119</f>
        <v>#REF!</v>
      </c>
      <c r="BA125" s="235"/>
      <c r="BB125" s="235"/>
      <c r="BC125" s="445" t="e">
        <f t="shared" si="2589"/>
        <v>#REF!</v>
      </c>
      <c r="BD125" s="433"/>
      <c r="BE125" s="235"/>
      <c r="BF125" s="451" t="e">
        <f>(BC124+BF120)*BF119</f>
        <v>#REF!</v>
      </c>
      <c r="BI125" s="445" t="e">
        <f t="shared" si="2590"/>
        <v>#REF!</v>
      </c>
      <c r="BJ125" s="433"/>
      <c r="BK125" s="235"/>
      <c r="BL125" s="451" t="e">
        <f>(BI124+BL120)*BL119</f>
        <v>#REF!</v>
      </c>
      <c r="BO125" s="445" t="e">
        <f t="shared" si="2591"/>
        <v>#REF!</v>
      </c>
      <c r="BP125" s="433"/>
      <c r="BQ125" s="235"/>
      <c r="BR125" s="451" t="e">
        <f>(BO124+BR120)*BR119</f>
        <v>#REF!</v>
      </c>
      <c r="BU125" s="445" t="e">
        <f t="shared" si="2592"/>
        <v>#REF!</v>
      </c>
      <c r="BV125" s="433"/>
      <c r="BW125" s="235"/>
      <c r="BX125" s="451" t="e">
        <f>(BU124+BX120)*BX119</f>
        <v>#REF!</v>
      </c>
      <c r="BZ125" s="433"/>
      <c r="CA125" s="445" t="e">
        <f t="shared" si="2593"/>
        <v>#REF!</v>
      </c>
      <c r="CB125" s="433"/>
      <c r="CC125" s="235"/>
      <c r="CD125" s="451" t="e">
        <f>(CA124+CD120)*CD119</f>
        <v>#REF!</v>
      </c>
      <c r="CG125" s="445" t="e">
        <f t="shared" si="2594"/>
        <v>#REF!</v>
      </c>
      <c r="CH125" s="433"/>
      <c r="CJ125" s="451" t="e">
        <f>(CG124+CJ120)*CJ119</f>
        <v>#REF!</v>
      </c>
      <c r="CL125" s="433"/>
    </row>
    <row r="126" ht="16.199999999999999" hidden="1">
      <c r="A126" s="410" t="e">
        <f>A103+A146</f>
        <v>#REF!</v>
      </c>
      <c r="B126" s="433"/>
      <c r="D126" s="451" t="e">
        <f>(A125+D120)*D119</f>
        <v>#REF!</v>
      </c>
      <c r="G126" s="445" t="e">
        <f t="shared" si="2581"/>
        <v>#REF!</v>
      </c>
      <c r="I126" s="235"/>
      <c r="J126" s="451" t="e">
        <f>(G125+J120)*J119</f>
        <v>#REF!</v>
      </c>
      <c r="K126" s="235"/>
      <c r="L126" s="235"/>
      <c r="M126" s="445" t="e">
        <f t="shared" si="2582"/>
        <v>#REF!</v>
      </c>
      <c r="N126" s="433"/>
      <c r="O126" s="235"/>
      <c r="P126" s="451" t="e">
        <f>(M125+P120)*P119</f>
        <v>#REF!</v>
      </c>
      <c r="Q126" s="235"/>
      <c r="R126" s="235"/>
      <c r="S126" s="445" t="e">
        <f t="shared" si="2583"/>
        <v>#REF!</v>
      </c>
      <c r="T126" s="433"/>
      <c r="U126" s="235"/>
      <c r="V126" s="451" t="e">
        <f>(S125+V120)*V119</f>
        <v>#REF!</v>
      </c>
      <c r="Y126" s="445" t="e">
        <f t="shared" si="2584"/>
        <v>#REF!</v>
      </c>
      <c r="Z126" s="433"/>
      <c r="AA126" s="235"/>
      <c r="AB126" s="451" t="e">
        <f>(Y125+AB120)*AB119</f>
        <v>#REF!</v>
      </c>
      <c r="AC126" s="235"/>
      <c r="AD126" s="235"/>
      <c r="AE126" s="445" t="e">
        <f t="shared" si="2585"/>
        <v>#REF!</v>
      </c>
      <c r="AF126" s="433"/>
      <c r="AG126" s="235"/>
      <c r="AH126" s="451" t="e">
        <f>(AE125+AH120)*AH119</f>
        <v>#REF!</v>
      </c>
      <c r="AK126" s="445" t="e">
        <f t="shared" si="2586"/>
        <v>#REF!</v>
      </c>
      <c r="AL126" s="433"/>
      <c r="AM126" s="235"/>
      <c r="AN126" s="451" t="e">
        <f>(AK125+AN120)*AN119</f>
        <v>#REF!</v>
      </c>
      <c r="AQ126" s="445" t="e">
        <f t="shared" si="2587"/>
        <v>#REF!</v>
      </c>
      <c r="AR126" s="433"/>
      <c r="AS126" s="235"/>
      <c r="AT126" s="451" t="e">
        <f>(AQ125+AT120)*AT119</f>
        <v>#REF!</v>
      </c>
      <c r="AW126" s="445" t="e">
        <f t="shared" si="2588"/>
        <v>#REF!</v>
      </c>
      <c r="AX126" s="433"/>
      <c r="AY126" s="235"/>
      <c r="AZ126" s="451" t="e">
        <f>(AW125+AZ120)*AZ119</f>
        <v>#REF!</v>
      </c>
      <c r="BA126" s="235"/>
      <c r="BB126" s="235"/>
      <c r="BC126" s="445" t="e">
        <f t="shared" si="2589"/>
        <v>#REF!</v>
      </c>
      <c r="BD126" s="433"/>
      <c r="BE126" s="235"/>
      <c r="BF126" s="451" t="e">
        <f>(BC125+BF120)*BF119</f>
        <v>#REF!</v>
      </c>
      <c r="BI126" s="445" t="e">
        <f t="shared" si="2590"/>
        <v>#REF!</v>
      </c>
      <c r="BJ126" s="433"/>
      <c r="BK126" s="235"/>
      <c r="BL126" s="451" t="e">
        <f>(BI125+BL120)*BL119</f>
        <v>#REF!</v>
      </c>
      <c r="BO126" s="445" t="e">
        <f t="shared" si="2591"/>
        <v>#REF!</v>
      </c>
      <c r="BP126" s="433"/>
      <c r="BQ126" s="235"/>
      <c r="BR126" s="451" t="e">
        <f>(BO125+BR120)*BR119</f>
        <v>#REF!</v>
      </c>
      <c r="BU126" s="445" t="e">
        <f t="shared" si="2592"/>
        <v>#REF!</v>
      </c>
      <c r="BV126" s="433"/>
      <c r="BW126" s="235"/>
      <c r="BX126" s="451" t="e">
        <f>(BU125+BX120)*BX119</f>
        <v>#REF!</v>
      </c>
      <c r="BZ126" s="433"/>
      <c r="CA126" s="445" t="e">
        <f t="shared" si="2593"/>
        <v>#REF!</v>
      </c>
      <c r="CB126" s="433"/>
      <c r="CC126" s="235"/>
      <c r="CD126" s="451" t="e">
        <f>(CA125+CD120)*CD119</f>
        <v>#REF!</v>
      </c>
      <c r="CG126" s="445" t="e">
        <f t="shared" si="2594"/>
        <v>#REF!</v>
      </c>
      <c r="CH126" s="433"/>
      <c r="CJ126" s="451" t="e">
        <f>(CG125+CJ120)*CJ119</f>
        <v>#REF!</v>
      </c>
      <c r="CL126" s="433"/>
    </row>
    <row r="127" ht="16.199999999999999" hidden="1">
      <c r="A127" s="410" t="e">
        <f>A104+A145</f>
        <v>#REF!</v>
      </c>
      <c r="B127" s="433"/>
      <c r="D127" s="451" t="e">
        <f>(A126+D120)*D119</f>
        <v>#REF!</v>
      </c>
      <c r="G127" s="445" t="e">
        <f t="shared" si="2581"/>
        <v>#REF!</v>
      </c>
      <c r="I127" s="235"/>
      <c r="J127" s="451" t="e">
        <f>(G126+J120)*J119</f>
        <v>#REF!</v>
      </c>
      <c r="K127" s="235"/>
      <c r="L127" s="235"/>
      <c r="M127" s="445" t="e">
        <f t="shared" si="2582"/>
        <v>#REF!</v>
      </c>
      <c r="N127" s="433"/>
      <c r="O127" s="235"/>
      <c r="P127" s="451" t="e">
        <f>(M126+P120)*P119</f>
        <v>#REF!</v>
      </c>
      <c r="Q127" s="235"/>
      <c r="R127" s="235"/>
      <c r="S127" s="445" t="e">
        <f t="shared" si="2583"/>
        <v>#REF!</v>
      </c>
      <c r="T127" s="433"/>
      <c r="U127" s="235"/>
      <c r="V127" s="451" t="e">
        <f>(S126+V120)*V119</f>
        <v>#REF!</v>
      </c>
      <c r="Y127" s="445" t="e">
        <f t="shared" si="2584"/>
        <v>#REF!</v>
      </c>
      <c r="Z127" s="433"/>
      <c r="AA127" s="235"/>
      <c r="AB127" s="451" t="e">
        <f>(Y126+AB120)*AB119</f>
        <v>#REF!</v>
      </c>
      <c r="AC127" s="235"/>
      <c r="AD127" s="235"/>
      <c r="AE127" s="445" t="e">
        <f t="shared" si="2585"/>
        <v>#REF!</v>
      </c>
      <c r="AF127" s="433"/>
      <c r="AG127" s="235"/>
      <c r="AH127" s="451" t="e">
        <f>(AE126+AH120)*AH119</f>
        <v>#REF!</v>
      </c>
      <c r="AK127" s="445" t="e">
        <f t="shared" si="2586"/>
        <v>#REF!</v>
      </c>
      <c r="AL127" s="433"/>
      <c r="AM127" s="235"/>
      <c r="AN127" s="451" t="e">
        <f>(AK126+AN120)*AN119</f>
        <v>#REF!</v>
      </c>
      <c r="AQ127" s="445" t="e">
        <f t="shared" si="2587"/>
        <v>#REF!</v>
      </c>
      <c r="AR127" s="433"/>
      <c r="AS127" s="235"/>
      <c r="AT127" s="451" t="e">
        <f>(AQ126+AT120)*AT119</f>
        <v>#REF!</v>
      </c>
      <c r="AW127" s="445" t="e">
        <f t="shared" si="2588"/>
        <v>#REF!</v>
      </c>
      <c r="AX127" s="433"/>
      <c r="AY127" s="235"/>
      <c r="AZ127" s="451" t="e">
        <f>(AW126+AZ120)*AZ119</f>
        <v>#REF!</v>
      </c>
      <c r="BA127" s="235"/>
      <c r="BB127" s="235"/>
      <c r="BC127" s="445" t="e">
        <f t="shared" si="2589"/>
        <v>#REF!</v>
      </c>
      <c r="BD127" s="433"/>
      <c r="BE127" s="235"/>
      <c r="BF127" s="451" t="e">
        <f>(BC126+BF120)*BF119</f>
        <v>#REF!</v>
      </c>
      <c r="BI127" s="445" t="e">
        <f t="shared" si="2590"/>
        <v>#REF!</v>
      </c>
      <c r="BJ127" s="433"/>
      <c r="BK127" s="235"/>
      <c r="BL127" s="451" t="e">
        <f>(BI126+BL120)*BL119</f>
        <v>#REF!</v>
      </c>
      <c r="BO127" s="445" t="e">
        <f t="shared" si="2591"/>
        <v>#REF!</v>
      </c>
      <c r="BP127" s="433"/>
      <c r="BQ127" s="235"/>
      <c r="BR127" s="451" t="e">
        <f>(BO126+BR120)*BR119</f>
        <v>#REF!</v>
      </c>
      <c r="BU127" s="445" t="e">
        <f t="shared" si="2592"/>
        <v>#REF!</v>
      </c>
      <c r="BV127" s="433"/>
      <c r="BW127" s="235"/>
      <c r="BX127" s="451" t="e">
        <f>(BU126+BX120)*BX119</f>
        <v>#REF!</v>
      </c>
      <c r="BZ127" s="433"/>
      <c r="CA127" s="445" t="e">
        <f t="shared" si="2593"/>
        <v>#REF!</v>
      </c>
      <c r="CB127" s="433"/>
      <c r="CC127" s="235"/>
      <c r="CD127" s="451" t="e">
        <f>(CA126+CD120)*CD119</f>
        <v>#REF!</v>
      </c>
      <c r="CG127" s="445" t="e">
        <f t="shared" si="2594"/>
        <v>#REF!</v>
      </c>
      <c r="CH127" s="433"/>
      <c r="CJ127" s="451" t="e">
        <f>(CG126+CJ120)*CJ119</f>
        <v>#REF!</v>
      </c>
      <c r="CL127" s="433"/>
    </row>
    <row r="128" ht="16.199999999999999" hidden="1">
      <c r="A128" s="410" t="e">
        <f>A105+A144</f>
        <v>#REF!</v>
      </c>
      <c r="B128" s="433"/>
      <c r="D128" s="451" t="e">
        <f>(A127+D120)*D119</f>
        <v>#REF!</v>
      </c>
      <c r="G128" s="445" t="e">
        <f t="shared" si="2581"/>
        <v>#REF!</v>
      </c>
      <c r="I128" s="235"/>
      <c r="J128" s="451" t="e">
        <f>(G127+J120)*J119</f>
        <v>#REF!</v>
      </c>
      <c r="K128" s="235"/>
      <c r="L128" s="235"/>
      <c r="M128" s="445" t="e">
        <f t="shared" si="2582"/>
        <v>#REF!</v>
      </c>
      <c r="N128" s="433"/>
      <c r="O128" s="235"/>
      <c r="P128" s="451" t="e">
        <f>(M127+P120)*P119</f>
        <v>#REF!</v>
      </c>
      <c r="Q128" s="235"/>
      <c r="R128" s="235"/>
      <c r="S128" s="445" t="e">
        <f t="shared" si="2583"/>
        <v>#REF!</v>
      </c>
      <c r="T128" s="433"/>
      <c r="U128" s="235"/>
      <c r="V128" s="451" t="e">
        <f>(S127+V120)*V119</f>
        <v>#REF!</v>
      </c>
      <c r="Y128" s="445" t="e">
        <f t="shared" si="2584"/>
        <v>#REF!</v>
      </c>
      <c r="Z128" s="433"/>
      <c r="AA128" s="235"/>
      <c r="AB128" s="451" t="e">
        <f>(Y127+AB120)*AB119</f>
        <v>#REF!</v>
      </c>
      <c r="AC128" s="235"/>
      <c r="AD128" s="235"/>
      <c r="AE128" s="445" t="e">
        <f t="shared" si="2585"/>
        <v>#REF!</v>
      </c>
      <c r="AF128" s="433"/>
      <c r="AG128" s="235"/>
      <c r="AH128" s="451" t="e">
        <f>(AE127+AH120)*AH119</f>
        <v>#REF!</v>
      </c>
      <c r="AK128" s="445" t="e">
        <f t="shared" si="2586"/>
        <v>#REF!</v>
      </c>
      <c r="AL128" s="433"/>
      <c r="AM128" s="235"/>
      <c r="AN128" s="451" t="e">
        <f>(AK127+AN120)*AN119</f>
        <v>#REF!</v>
      </c>
      <c r="AQ128" s="445" t="e">
        <f t="shared" si="2587"/>
        <v>#REF!</v>
      </c>
      <c r="AR128" s="433"/>
      <c r="AS128" s="235"/>
      <c r="AT128" s="451" t="e">
        <f>(AQ127+AT120)*AT119</f>
        <v>#REF!</v>
      </c>
      <c r="AW128" s="445" t="e">
        <f t="shared" si="2588"/>
        <v>#REF!</v>
      </c>
      <c r="AX128" s="433"/>
      <c r="AY128" s="235"/>
      <c r="AZ128" s="451" t="e">
        <f>(AW127+AZ120)*AZ119</f>
        <v>#REF!</v>
      </c>
      <c r="BA128" s="235"/>
      <c r="BB128" s="235"/>
      <c r="BC128" s="445" t="e">
        <f t="shared" si="2589"/>
        <v>#REF!</v>
      </c>
      <c r="BD128" s="433"/>
      <c r="BE128" s="235"/>
      <c r="BF128" s="451" t="e">
        <f>(BC127+BF120)*BF119</f>
        <v>#REF!</v>
      </c>
      <c r="BI128" s="445" t="e">
        <f t="shared" si="2590"/>
        <v>#REF!</v>
      </c>
      <c r="BJ128" s="433"/>
      <c r="BK128" s="235"/>
      <c r="BL128" s="451" t="e">
        <f>(BI127+BL120)*BL119</f>
        <v>#REF!</v>
      </c>
      <c r="BO128" s="445" t="e">
        <f t="shared" si="2591"/>
        <v>#REF!</v>
      </c>
      <c r="BP128" s="433"/>
      <c r="BQ128" s="235"/>
      <c r="BR128" s="451" t="e">
        <f>(BO127+BR120)*BR119</f>
        <v>#REF!</v>
      </c>
      <c r="BU128" s="445" t="e">
        <f t="shared" si="2592"/>
        <v>#REF!</v>
      </c>
      <c r="BV128" s="433"/>
      <c r="BW128" s="235"/>
      <c r="BX128" s="451" t="e">
        <f>(BU127+BX120)*BX119</f>
        <v>#REF!</v>
      </c>
      <c r="BZ128" s="433"/>
      <c r="CA128" s="445" t="e">
        <f t="shared" si="2593"/>
        <v>#REF!</v>
      </c>
      <c r="CB128" s="433"/>
      <c r="CC128" s="235"/>
      <c r="CD128" s="451" t="e">
        <f>(CA127+CD120)*CD119</f>
        <v>#REF!</v>
      </c>
      <c r="CG128" s="445" t="e">
        <f t="shared" si="2594"/>
        <v>#REF!</v>
      </c>
      <c r="CH128" s="433"/>
      <c r="CJ128" s="451" t="e">
        <f>(CG127+CJ120)*CJ119</f>
        <v>#REF!</v>
      </c>
      <c r="CL128" s="433"/>
    </row>
    <row r="129" ht="16.199999999999999" hidden="1">
      <c r="A129" s="410" t="e">
        <f>A106+A143</f>
        <v>#REF!</v>
      </c>
      <c r="B129" s="433"/>
      <c r="D129" s="451" t="e">
        <f>(A128+D120)*D119</f>
        <v>#REF!</v>
      </c>
      <c r="G129" s="445" t="e">
        <f t="shared" si="2581"/>
        <v>#REF!</v>
      </c>
      <c r="I129" s="235"/>
      <c r="J129" s="451" t="e">
        <f>(G128+J120)*J119</f>
        <v>#REF!</v>
      </c>
      <c r="K129" s="235"/>
      <c r="L129" s="235"/>
      <c r="M129" s="445" t="e">
        <f t="shared" si="2582"/>
        <v>#REF!</v>
      </c>
      <c r="N129" s="417"/>
      <c r="O129" s="235"/>
      <c r="P129" s="451" t="e">
        <f>(M128+P120)*P119</f>
        <v>#REF!</v>
      </c>
      <c r="Q129" s="235"/>
      <c r="R129" s="235"/>
      <c r="S129" s="445" t="e">
        <f t="shared" si="2583"/>
        <v>#REF!</v>
      </c>
      <c r="T129" s="417"/>
      <c r="U129" s="235"/>
      <c r="V129" s="451" t="e">
        <f>(S128+V120)*V119</f>
        <v>#REF!</v>
      </c>
      <c r="Y129" s="445" t="e">
        <f t="shared" si="2584"/>
        <v>#REF!</v>
      </c>
      <c r="Z129" s="417"/>
      <c r="AA129" s="235"/>
      <c r="AB129" s="451" t="e">
        <f>(Y128+AB120)*AB119</f>
        <v>#REF!</v>
      </c>
      <c r="AC129" s="235"/>
      <c r="AD129" s="235"/>
      <c r="AE129" s="445" t="e">
        <f t="shared" si="2585"/>
        <v>#REF!</v>
      </c>
      <c r="AF129" s="417"/>
      <c r="AG129" s="235"/>
      <c r="AH129" s="451" t="e">
        <f>(AE128+AH120)*AH119</f>
        <v>#REF!</v>
      </c>
      <c r="AK129" s="445" t="e">
        <f t="shared" si="2586"/>
        <v>#REF!</v>
      </c>
      <c r="AL129" s="417"/>
      <c r="AM129" s="235"/>
      <c r="AN129" s="451" t="e">
        <f>(AK128+AN120)*AN119</f>
        <v>#REF!</v>
      </c>
      <c r="AQ129" s="445" t="e">
        <f t="shared" si="2587"/>
        <v>#REF!</v>
      </c>
      <c r="AR129" s="417"/>
      <c r="AS129" s="235"/>
      <c r="AT129" s="451" t="e">
        <f>(AQ128+AT120)*AT119</f>
        <v>#REF!</v>
      </c>
      <c r="AW129" s="445" t="e">
        <f t="shared" si="2588"/>
        <v>#REF!</v>
      </c>
      <c r="AX129" s="417"/>
      <c r="AY129" s="235"/>
      <c r="AZ129" s="451" t="e">
        <f>(AW128+AZ120)*AZ119</f>
        <v>#REF!</v>
      </c>
      <c r="BA129" s="235"/>
      <c r="BB129" s="235"/>
      <c r="BC129" s="445" t="e">
        <f t="shared" si="2589"/>
        <v>#REF!</v>
      </c>
      <c r="BD129" s="417"/>
      <c r="BE129" s="235"/>
      <c r="BF129" s="451" t="e">
        <f>(BC128+BF120)*BF119</f>
        <v>#REF!</v>
      </c>
      <c r="BI129" s="445" t="e">
        <f t="shared" si="2590"/>
        <v>#REF!</v>
      </c>
      <c r="BJ129" s="417"/>
      <c r="BK129" s="235"/>
      <c r="BL129" s="451" t="e">
        <f>(BI128+BL120)*BL119</f>
        <v>#REF!</v>
      </c>
      <c r="BO129" s="445" t="e">
        <f t="shared" si="2591"/>
        <v>#REF!</v>
      </c>
      <c r="BP129" s="417"/>
      <c r="BQ129" s="235"/>
      <c r="BR129" s="451" t="e">
        <f>(BO128+BR120)*BR119</f>
        <v>#REF!</v>
      </c>
      <c r="BU129" s="445" t="e">
        <f t="shared" si="2592"/>
        <v>#REF!</v>
      </c>
      <c r="BV129" s="417"/>
      <c r="BW129" s="235"/>
      <c r="BX129" s="451" t="e">
        <f>(BU128+BX120)*BX119</f>
        <v>#REF!</v>
      </c>
      <c r="BZ129" s="433"/>
      <c r="CA129" s="445" t="e">
        <f t="shared" si="2593"/>
        <v>#REF!</v>
      </c>
      <c r="CB129" s="417"/>
      <c r="CC129" s="235"/>
      <c r="CD129" s="451" t="e">
        <f>(CA128+CD120)*CD119</f>
        <v>#REF!</v>
      </c>
      <c r="CG129" s="445" t="e">
        <f t="shared" si="2594"/>
        <v>#REF!</v>
      </c>
      <c r="CH129" s="417"/>
      <c r="CJ129" s="451" t="e">
        <f>(CG128+CJ120)*CJ119</f>
        <v>#REF!</v>
      </c>
      <c r="CL129" s="433"/>
    </row>
    <row r="130" ht="16.199999999999999" hidden="1">
      <c r="A130" s="410" t="e">
        <f>A107+A142</f>
        <v>#REF!</v>
      </c>
      <c r="B130" s="433"/>
      <c r="D130" s="451" t="e">
        <f>(A129+D120)*D119</f>
        <v>#REF!</v>
      </c>
      <c r="F130" s="417"/>
      <c r="G130" s="445" t="e">
        <f t="shared" si="2581"/>
        <v>#REF!</v>
      </c>
      <c r="I130" s="235"/>
      <c r="J130" s="451" t="e">
        <f>(G129+J120)*J119</f>
        <v>#REF!</v>
      </c>
      <c r="K130" s="235"/>
      <c r="L130" s="417"/>
      <c r="M130" s="445" t="e">
        <f t="shared" si="2582"/>
        <v>#REF!</v>
      </c>
      <c r="N130" s="417"/>
      <c r="O130" s="235"/>
      <c r="P130" s="451" t="e">
        <f>(M129+P120)*P119</f>
        <v>#REF!</v>
      </c>
      <c r="Q130" s="235"/>
      <c r="R130" s="417"/>
      <c r="S130" s="445" t="e">
        <f t="shared" si="2583"/>
        <v>#REF!</v>
      </c>
      <c r="T130" s="417"/>
      <c r="U130" s="235"/>
      <c r="V130" s="451" t="e">
        <f>(S129+V120)*V119</f>
        <v>#REF!</v>
      </c>
      <c r="X130" s="417"/>
      <c r="Y130" s="445" t="e">
        <f t="shared" si="2584"/>
        <v>#REF!</v>
      </c>
      <c r="Z130" s="417"/>
      <c r="AA130" s="235"/>
      <c r="AB130" s="451" t="e">
        <f>(Y129+AB120)*AB119</f>
        <v>#REF!</v>
      </c>
      <c r="AC130" s="235"/>
      <c r="AD130" s="417"/>
      <c r="AE130" s="445" t="e">
        <f t="shared" si="2585"/>
        <v>#REF!</v>
      </c>
      <c r="AF130" s="417"/>
      <c r="AG130" s="235"/>
      <c r="AH130" s="451" t="e">
        <f>(AE129+AH120)*AH119</f>
        <v>#REF!</v>
      </c>
      <c r="AJ130" s="417"/>
      <c r="AK130" s="445" t="e">
        <f t="shared" si="2586"/>
        <v>#REF!</v>
      </c>
      <c r="AL130" s="417"/>
      <c r="AM130" s="235"/>
      <c r="AN130" s="451" t="e">
        <f>(AK129+AN120)*AN119</f>
        <v>#REF!</v>
      </c>
      <c r="AP130" s="417"/>
      <c r="AQ130" s="445" t="e">
        <f t="shared" si="2587"/>
        <v>#REF!</v>
      </c>
      <c r="AR130" s="417"/>
      <c r="AS130" s="235"/>
      <c r="AT130" s="451" t="e">
        <f>(AQ129+AT120)*AT119</f>
        <v>#REF!</v>
      </c>
      <c r="AV130" s="417"/>
      <c r="AW130" s="445" t="e">
        <f t="shared" si="2588"/>
        <v>#REF!</v>
      </c>
      <c r="AX130" s="417"/>
      <c r="AY130" s="235"/>
      <c r="AZ130" s="451" t="e">
        <f>(AW129+AZ120)*AZ119</f>
        <v>#REF!</v>
      </c>
      <c r="BA130" s="235"/>
      <c r="BB130" s="417"/>
      <c r="BC130" s="445" t="e">
        <f t="shared" si="2589"/>
        <v>#REF!</v>
      </c>
      <c r="BD130" s="417"/>
      <c r="BE130" s="235"/>
      <c r="BF130" s="451" t="e">
        <f>(BC129+BF120)*BF119</f>
        <v>#REF!</v>
      </c>
      <c r="BH130" s="417"/>
      <c r="BI130" s="445" t="e">
        <f t="shared" si="2590"/>
        <v>#REF!</v>
      </c>
      <c r="BJ130" s="417"/>
      <c r="BK130" s="235"/>
      <c r="BL130" s="451" t="e">
        <f>(BI129+BL120)*BL119</f>
        <v>#REF!</v>
      </c>
      <c r="BN130" s="417"/>
      <c r="BO130" s="445" t="e">
        <f t="shared" si="2591"/>
        <v>#REF!</v>
      </c>
      <c r="BP130" s="417"/>
      <c r="BQ130" s="235"/>
      <c r="BR130" s="451" t="e">
        <f>(BO129+BR120)*BR119</f>
        <v>#REF!</v>
      </c>
      <c r="BT130" s="417"/>
      <c r="BU130" s="445" t="e">
        <f t="shared" si="2592"/>
        <v>#REF!</v>
      </c>
      <c r="BV130" s="417"/>
      <c r="BW130" s="235"/>
      <c r="BX130" s="451" t="e">
        <f>(BU129+BX120)*BX119</f>
        <v>#REF!</v>
      </c>
      <c r="BZ130" s="433"/>
      <c r="CA130" s="445" t="e">
        <f t="shared" si="2593"/>
        <v>#REF!</v>
      </c>
      <c r="CB130" s="417"/>
      <c r="CC130" s="235"/>
      <c r="CD130" s="451" t="e">
        <f>(CA129+CD120)*CD119</f>
        <v>#REF!</v>
      </c>
      <c r="CF130" s="417"/>
      <c r="CG130" s="445" t="e">
        <f t="shared" si="2594"/>
        <v>#REF!</v>
      </c>
      <c r="CH130" s="417"/>
      <c r="CJ130" s="451" t="e">
        <f>(CG129+CJ120)*CJ119</f>
        <v>#REF!</v>
      </c>
      <c r="CL130" s="433"/>
    </row>
    <row r="131" ht="16.199999999999999" hidden="1">
      <c r="A131" s="410" t="e">
        <f>A108+A141</f>
        <v>#REF!</v>
      </c>
      <c r="B131" s="433"/>
      <c r="D131" s="451" t="e">
        <f>(A130+D120)*D119</f>
        <v>#REF!</v>
      </c>
      <c r="F131" s="417"/>
      <c r="G131" s="445" t="e">
        <f t="shared" si="2581"/>
        <v>#REF!</v>
      </c>
      <c r="I131" s="235"/>
      <c r="J131" s="451" t="e">
        <f>(G130+J120)*J119</f>
        <v>#REF!</v>
      </c>
      <c r="K131" s="235"/>
      <c r="L131" s="417"/>
      <c r="M131" s="445" t="e">
        <f t="shared" si="2582"/>
        <v>#REF!</v>
      </c>
      <c r="N131" s="417"/>
      <c r="O131" s="235"/>
      <c r="P131" s="451" t="e">
        <f>(M130+P120)*P119</f>
        <v>#REF!</v>
      </c>
      <c r="Q131" s="235"/>
      <c r="R131" s="417"/>
      <c r="S131" s="445" t="e">
        <f t="shared" si="2583"/>
        <v>#REF!</v>
      </c>
      <c r="T131" s="433"/>
      <c r="U131" s="235"/>
      <c r="V131" s="451" t="e">
        <f>(S130+V120)*V119</f>
        <v>#REF!</v>
      </c>
      <c r="X131" s="417"/>
      <c r="Y131" s="445" t="e">
        <f t="shared" si="2584"/>
        <v>#REF!</v>
      </c>
      <c r="Z131" s="433"/>
      <c r="AA131" s="235"/>
      <c r="AB131" s="451" t="e">
        <f>(Y130+AB120)*AB119</f>
        <v>#REF!</v>
      </c>
      <c r="AC131" s="235"/>
      <c r="AD131" s="417"/>
      <c r="AE131" s="445" t="e">
        <f t="shared" si="2585"/>
        <v>#REF!</v>
      </c>
      <c r="AF131" s="433"/>
      <c r="AG131" s="235"/>
      <c r="AH131" s="451" t="e">
        <f>(AE130+AH120)*AH119</f>
        <v>#REF!</v>
      </c>
      <c r="AJ131" s="417"/>
      <c r="AK131" s="445" t="e">
        <f t="shared" si="2586"/>
        <v>#REF!</v>
      </c>
      <c r="AL131" s="433"/>
      <c r="AM131" s="235"/>
      <c r="AN131" s="451" t="e">
        <f>(AK130+AN120)*AN119</f>
        <v>#REF!</v>
      </c>
      <c r="AP131" s="417"/>
      <c r="AQ131" s="445" t="e">
        <f t="shared" si="2587"/>
        <v>#REF!</v>
      </c>
      <c r="AR131" s="433"/>
      <c r="AS131" s="235"/>
      <c r="AT131" s="451" t="e">
        <f>(AQ130+AT120)*AT119</f>
        <v>#REF!</v>
      </c>
      <c r="AV131" s="417"/>
      <c r="AW131" s="445" t="e">
        <f t="shared" si="2588"/>
        <v>#REF!</v>
      </c>
      <c r="AX131" s="433"/>
      <c r="AY131" s="235"/>
      <c r="AZ131" s="451" t="e">
        <f>(AW130+AZ120)*AZ119</f>
        <v>#REF!</v>
      </c>
      <c r="BA131" s="235"/>
      <c r="BB131" s="417"/>
      <c r="BC131" s="445" t="e">
        <f t="shared" si="2589"/>
        <v>#REF!</v>
      </c>
      <c r="BD131" s="433"/>
      <c r="BE131" s="235"/>
      <c r="BF131" s="451" t="e">
        <f>(BC130+BF120)*BF119</f>
        <v>#REF!</v>
      </c>
      <c r="BH131" s="417"/>
      <c r="BI131" s="445" t="e">
        <f t="shared" si="2590"/>
        <v>#REF!</v>
      </c>
      <c r="BJ131" s="433"/>
      <c r="BK131" s="235"/>
      <c r="BL131" s="451" t="e">
        <f>(BI130+BL120)*BL119</f>
        <v>#REF!</v>
      </c>
      <c r="BN131" s="417"/>
      <c r="BO131" s="445" t="e">
        <f t="shared" si="2591"/>
        <v>#REF!</v>
      </c>
      <c r="BP131" s="433"/>
      <c r="BQ131" s="235"/>
      <c r="BR131" s="451" t="e">
        <f>(BO130+BR120)*BR119</f>
        <v>#REF!</v>
      </c>
      <c r="BT131" s="417"/>
      <c r="BU131" s="445" t="e">
        <f t="shared" si="2592"/>
        <v>#REF!</v>
      </c>
      <c r="BV131" s="433"/>
      <c r="BW131" s="235"/>
      <c r="BX131" s="451" t="e">
        <f>(BU130+BX120)*BX119</f>
        <v>#REF!</v>
      </c>
      <c r="BZ131" s="433"/>
      <c r="CA131" s="445" t="e">
        <f t="shared" si="2593"/>
        <v>#REF!</v>
      </c>
      <c r="CB131" s="433"/>
      <c r="CC131" s="235"/>
      <c r="CD131" s="451" t="e">
        <f>(CA130+CD120)*CD119</f>
        <v>#REF!</v>
      </c>
      <c r="CF131" s="417"/>
      <c r="CG131" s="445" t="e">
        <f t="shared" si="2594"/>
        <v>#REF!</v>
      </c>
      <c r="CH131" s="433"/>
      <c r="CJ131" s="451" t="e">
        <f>(CG130+CJ120)*CJ119</f>
        <v>#REF!</v>
      </c>
      <c r="CL131" s="433"/>
    </row>
    <row r="132" ht="16.199999999999999" hidden="1">
      <c r="A132" s="410" t="e">
        <f>A109+A140</f>
        <v>#REF!</v>
      </c>
      <c r="B132" s="433"/>
      <c r="D132" s="451" t="e">
        <f>(A131+D120)*D119</f>
        <v>#REF!</v>
      </c>
      <c r="F132" s="417"/>
      <c r="G132" s="445" t="e">
        <f t="shared" si="2581"/>
        <v>#REF!</v>
      </c>
      <c r="I132" s="235"/>
      <c r="J132" s="451" t="e">
        <f>(G131+J120)*J119</f>
        <v>#REF!</v>
      </c>
      <c r="K132" s="235"/>
      <c r="L132" s="417"/>
      <c r="M132" s="445" t="e">
        <f t="shared" si="2582"/>
        <v>#REF!</v>
      </c>
      <c r="N132" s="417"/>
      <c r="O132" s="235"/>
      <c r="P132" s="451" t="e">
        <f>(M131+P120)*P119</f>
        <v>#REF!</v>
      </c>
      <c r="Q132" s="235"/>
      <c r="R132" s="417"/>
      <c r="S132" s="445" t="e">
        <f t="shared" si="2583"/>
        <v>#REF!</v>
      </c>
      <c r="T132" s="433"/>
      <c r="U132" s="235"/>
      <c r="V132" s="451" t="e">
        <f>(S131+V120)*V119</f>
        <v>#REF!</v>
      </c>
      <c r="X132" s="417"/>
      <c r="Y132" s="445" t="e">
        <f t="shared" si="2584"/>
        <v>#REF!</v>
      </c>
      <c r="Z132" s="433"/>
      <c r="AA132" s="235"/>
      <c r="AB132" s="451" t="e">
        <f>(Y131+AB120)*AB119</f>
        <v>#REF!</v>
      </c>
      <c r="AC132" s="235"/>
      <c r="AD132" s="417"/>
      <c r="AE132" s="445" t="e">
        <f t="shared" si="2585"/>
        <v>#REF!</v>
      </c>
      <c r="AF132" s="433"/>
      <c r="AG132" s="235"/>
      <c r="AH132" s="451" t="e">
        <f>(AE131+AH120)*AH119</f>
        <v>#REF!</v>
      </c>
      <c r="AJ132" s="417"/>
      <c r="AK132" s="445" t="e">
        <f t="shared" si="2586"/>
        <v>#REF!</v>
      </c>
      <c r="AL132" s="433"/>
      <c r="AM132" s="235"/>
      <c r="AN132" s="451" t="e">
        <f>(AK131+AN120)*AN119</f>
        <v>#REF!</v>
      </c>
      <c r="AP132" s="417"/>
      <c r="AQ132" s="445" t="e">
        <f t="shared" si="2587"/>
        <v>#REF!</v>
      </c>
      <c r="AR132" s="433"/>
      <c r="AS132" s="235"/>
      <c r="AT132" s="451" t="e">
        <f>(AQ131+AT120)*AT119</f>
        <v>#REF!</v>
      </c>
      <c r="AV132" s="417"/>
      <c r="AW132" s="445" t="e">
        <f t="shared" si="2588"/>
        <v>#REF!</v>
      </c>
      <c r="AX132" s="433"/>
      <c r="AY132" s="235"/>
      <c r="AZ132" s="451" t="e">
        <f>(AW131+AZ120)*AZ119</f>
        <v>#REF!</v>
      </c>
      <c r="BA132" s="235"/>
      <c r="BB132" s="417"/>
      <c r="BC132" s="445" t="e">
        <f t="shared" si="2589"/>
        <v>#REF!</v>
      </c>
      <c r="BD132" s="433"/>
      <c r="BE132" s="235"/>
      <c r="BF132" s="451" t="e">
        <f>(BC131+BF120)*BF119</f>
        <v>#REF!</v>
      </c>
      <c r="BH132" s="417"/>
      <c r="BI132" s="445" t="e">
        <f t="shared" si="2590"/>
        <v>#REF!</v>
      </c>
      <c r="BJ132" s="433"/>
      <c r="BK132" s="235"/>
      <c r="BL132" s="451" t="e">
        <f>(BI131+BL120)*BL119</f>
        <v>#REF!</v>
      </c>
      <c r="BN132" s="417"/>
      <c r="BO132" s="445" t="e">
        <f t="shared" si="2591"/>
        <v>#REF!</v>
      </c>
      <c r="BP132" s="433"/>
      <c r="BQ132" s="235"/>
      <c r="BR132" s="451" t="e">
        <f>(BO131+BR120)*BR119</f>
        <v>#REF!</v>
      </c>
      <c r="BT132" s="417"/>
      <c r="BU132" s="445" t="e">
        <f t="shared" si="2592"/>
        <v>#REF!</v>
      </c>
      <c r="BV132" s="433"/>
      <c r="BW132" s="235"/>
      <c r="BX132" s="451" t="e">
        <f>(BU131+BX120)*BX119</f>
        <v>#REF!</v>
      </c>
      <c r="BZ132" s="433"/>
      <c r="CA132" s="445" t="e">
        <f t="shared" si="2593"/>
        <v>#REF!</v>
      </c>
      <c r="CB132" s="433"/>
      <c r="CC132" s="235"/>
      <c r="CD132" s="451" t="e">
        <f>(CA131+CD120)*CD119</f>
        <v>#REF!</v>
      </c>
      <c r="CF132" s="417"/>
      <c r="CG132" s="445" t="e">
        <f t="shared" si="2594"/>
        <v>#REF!</v>
      </c>
      <c r="CH132" s="433"/>
      <c r="CJ132" s="451" t="e">
        <f>(CG131+CJ120)*CJ119</f>
        <v>#REF!</v>
      </c>
      <c r="CL132" s="433"/>
    </row>
    <row r="133" ht="16.199999999999999" hidden="1">
      <c r="A133" s="410" t="e">
        <f>A110+A139</f>
        <v>#REF!</v>
      </c>
      <c r="B133" s="433"/>
      <c r="D133" s="451" t="e">
        <f>(A132+D120)*D119</f>
        <v>#REF!</v>
      </c>
      <c r="F133" s="417"/>
      <c r="G133" s="445" t="e">
        <f t="shared" si="2581"/>
        <v>#REF!</v>
      </c>
      <c r="H133" s="417"/>
      <c r="I133" s="235"/>
      <c r="J133" s="451" t="e">
        <f>(G132+J120)*J119</f>
        <v>#REF!</v>
      </c>
      <c r="K133" s="235"/>
      <c r="L133" s="417"/>
      <c r="M133" s="445" t="e">
        <f t="shared" si="2582"/>
        <v>#REF!</v>
      </c>
      <c r="N133" s="417"/>
      <c r="O133" s="235"/>
      <c r="P133" s="451" t="e">
        <f>(M132+P120)*P119</f>
        <v>#REF!</v>
      </c>
      <c r="Q133" s="235"/>
      <c r="R133" s="417"/>
      <c r="S133" s="445" t="e">
        <f t="shared" si="2583"/>
        <v>#REF!</v>
      </c>
      <c r="T133" s="433"/>
      <c r="U133" s="235"/>
      <c r="V133" s="451" t="e">
        <f>(S132+V120)*V119</f>
        <v>#REF!</v>
      </c>
      <c r="X133" s="417"/>
      <c r="Y133" s="445" t="e">
        <f t="shared" si="2584"/>
        <v>#REF!</v>
      </c>
      <c r="Z133" s="433"/>
      <c r="AA133" s="235"/>
      <c r="AB133" s="451" t="e">
        <f>(Y132+AB120)*AB119</f>
        <v>#REF!</v>
      </c>
      <c r="AC133" s="235"/>
      <c r="AD133" s="417"/>
      <c r="AE133" s="445" t="e">
        <f t="shared" si="2585"/>
        <v>#REF!</v>
      </c>
      <c r="AF133" s="433"/>
      <c r="AG133" s="235"/>
      <c r="AH133" s="451" t="e">
        <f>(AE132+AH120)*AH119</f>
        <v>#REF!</v>
      </c>
      <c r="AJ133" s="417"/>
      <c r="AK133" s="445" t="e">
        <f t="shared" si="2586"/>
        <v>#REF!</v>
      </c>
      <c r="AL133" s="433"/>
      <c r="AM133" s="235"/>
      <c r="AN133" s="451" t="e">
        <f>(AK132+AN120)*AN119</f>
        <v>#REF!</v>
      </c>
      <c r="AP133" s="417"/>
      <c r="AQ133" s="445" t="e">
        <f t="shared" si="2587"/>
        <v>#REF!</v>
      </c>
      <c r="AR133" s="433"/>
      <c r="AS133" s="235"/>
      <c r="AT133" s="451" t="e">
        <f>(AQ132+AT120)*AT119</f>
        <v>#REF!</v>
      </c>
      <c r="AV133" s="417"/>
      <c r="AW133" s="445" t="e">
        <f t="shared" si="2588"/>
        <v>#REF!</v>
      </c>
      <c r="AX133" s="433"/>
      <c r="AY133" s="235"/>
      <c r="AZ133" s="451" t="e">
        <f>(AW132+AZ120)*AZ119</f>
        <v>#REF!</v>
      </c>
      <c r="BA133" s="235"/>
      <c r="BB133" s="417"/>
      <c r="BC133" s="445" t="e">
        <f t="shared" si="2589"/>
        <v>#REF!</v>
      </c>
      <c r="BD133" s="433"/>
      <c r="BE133" s="235"/>
      <c r="BF133" s="451" t="e">
        <f>(BC132+BF120)*BF119</f>
        <v>#REF!</v>
      </c>
      <c r="BH133" s="417"/>
      <c r="BI133" s="445" t="e">
        <f t="shared" si="2590"/>
        <v>#REF!</v>
      </c>
      <c r="BJ133" s="433"/>
      <c r="BK133" s="235"/>
      <c r="BL133" s="451" t="e">
        <f>(BI132+BL120)*BL119</f>
        <v>#REF!</v>
      </c>
      <c r="BN133" s="417"/>
      <c r="BO133" s="445" t="e">
        <f t="shared" si="2591"/>
        <v>#REF!</v>
      </c>
      <c r="BP133" s="433"/>
      <c r="BQ133" s="235"/>
      <c r="BR133" s="451" t="e">
        <f>(BO132+BR120)*BR119</f>
        <v>#REF!</v>
      </c>
      <c r="BT133" s="417"/>
      <c r="BU133" s="445" t="e">
        <f t="shared" si="2592"/>
        <v>#REF!</v>
      </c>
      <c r="BV133" s="433"/>
      <c r="BW133" s="235"/>
      <c r="BX133" s="451" t="e">
        <f>(BU132+BX120)*BX119</f>
        <v>#REF!</v>
      </c>
      <c r="BZ133" s="433"/>
      <c r="CA133" s="445" t="e">
        <f t="shared" si="2593"/>
        <v>#REF!</v>
      </c>
      <c r="CB133" s="433"/>
      <c r="CC133" s="235"/>
      <c r="CD133" s="451" t="e">
        <f>(CA132+CD120)*CD119</f>
        <v>#REF!</v>
      </c>
      <c r="CF133" s="417"/>
      <c r="CG133" s="445" t="e">
        <f t="shared" si="2594"/>
        <v>#REF!</v>
      </c>
      <c r="CH133" s="433"/>
      <c r="CJ133" s="451" t="e">
        <f>(CG132+CJ120)*CJ119</f>
        <v>#REF!</v>
      </c>
      <c r="CL133" s="433"/>
    </row>
    <row r="134" ht="16.199999999999999" hidden="1">
      <c r="A134" s="410" t="e">
        <f>A111+A138</f>
        <v>#REF!</v>
      </c>
      <c r="B134" s="433"/>
      <c r="D134" s="451" t="e">
        <f>(A133+D120)*D119</f>
        <v>#REF!</v>
      </c>
      <c r="F134" s="417"/>
      <c r="G134" s="445" t="e">
        <f t="shared" si="2581"/>
        <v>#REF!</v>
      </c>
      <c r="H134" s="417"/>
      <c r="I134" s="235"/>
      <c r="J134" s="451" t="e">
        <f>(G133+J120)*J119</f>
        <v>#REF!</v>
      </c>
      <c r="K134" s="235"/>
      <c r="L134" s="417"/>
      <c r="M134" s="445" t="e">
        <f t="shared" si="2582"/>
        <v>#REF!</v>
      </c>
      <c r="N134" s="417"/>
      <c r="O134" s="235"/>
      <c r="P134" s="451" t="e">
        <f>(M133+P120)*P119</f>
        <v>#REF!</v>
      </c>
      <c r="Q134" s="235"/>
      <c r="R134" s="417"/>
      <c r="S134" s="445" t="e">
        <f t="shared" si="2583"/>
        <v>#REF!</v>
      </c>
      <c r="T134" s="433"/>
      <c r="U134" s="235"/>
      <c r="V134" s="451" t="e">
        <f>(S133+V120)*V119</f>
        <v>#REF!</v>
      </c>
      <c r="X134" s="417"/>
      <c r="Y134" s="445" t="e">
        <f t="shared" si="2584"/>
        <v>#REF!</v>
      </c>
      <c r="Z134" s="433"/>
      <c r="AA134" s="235"/>
      <c r="AB134" s="451" t="e">
        <f>(Y133+AB120)*AB119</f>
        <v>#REF!</v>
      </c>
      <c r="AC134" s="235"/>
      <c r="AD134" s="417"/>
      <c r="AE134" s="445" t="e">
        <f t="shared" si="2585"/>
        <v>#REF!</v>
      </c>
      <c r="AF134" s="433"/>
      <c r="AG134" s="235"/>
      <c r="AH134" s="451" t="e">
        <f>(AE133+AH120)*AH119</f>
        <v>#REF!</v>
      </c>
      <c r="AJ134" s="417"/>
      <c r="AK134" s="445" t="e">
        <f t="shared" si="2586"/>
        <v>#REF!</v>
      </c>
      <c r="AL134" s="433"/>
      <c r="AM134" s="235"/>
      <c r="AN134" s="451" t="e">
        <f>(AK133+AN120)*AN119</f>
        <v>#REF!</v>
      </c>
      <c r="AP134" s="417"/>
      <c r="AQ134" s="445" t="e">
        <f t="shared" si="2587"/>
        <v>#REF!</v>
      </c>
      <c r="AR134" s="433"/>
      <c r="AS134" s="235"/>
      <c r="AT134" s="451" t="e">
        <f>(AQ133+AT120)*AT119</f>
        <v>#REF!</v>
      </c>
      <c r="AV134" s="417"/>
      <c r="AW134" s="445" t="e">
        <f t="shared" si="2588"/>
        <v>#REF!</v>
      </c>
      <c r="AX134" s="433"/>
      <c r="AY134" s="235"/>
      <c r="AZ134" s="451" t="e">
        <f>(AW133+AZ120)*AZ119</f>
        <v>#REF!</v>
      </c>
      <c r="BA134" s="235"/>
      <c r="BB134" s="417"/>
      <c r="BC134" s="445" t="e">
        <f t="shared" si="2589"/>
        <v>#REF!</v>
      </c>
      <c r="BD134" s="433"/>
      <c r="BE134" s="235"/>
      <c r="BF134" s="451" t="e">
        <f>(BC133+BF120)*BF119</f>
        <v>#REF!</v>
      </c>
      <c r="BH134" s="417"/>
      <c r="BI134" s="445" t="e">
        <f t="shared" si="2590"/>
        <v>#REF!</v>
      </c>
      <c r="BJ134" s="433"/>
      <c r="BK134" s="235"/>
      <c r="BL134" s="451" t="e">
        <f>(BI133+BL120)*BL119</f>
        <v>#REF!</v>
      </c>
      <c r="BN134" s="417"/>
      <c r="BO134" s="445" t="e">
        <f t="shared" si="2591"/>
        <v>#REF!</v>
      </c>
      <c r="BP134" s="433"/>
      <c r="BQ134" s="235"/>
      <c r="BR134" s="451" t="e">
        <f>(BO133+BR120)*BR119</f>
        <v>#REF!</v>
      </c>
      <c r="BT134" s="417"/>
      <c r="BU134" s="445" t="e">
        <f t="shared" si="2592"/>
        <v>#REF!</v>
      </c>
      <c r="BV134" s="433"/>
      <c r="BW134" s="235"/>
      <c r="BX134" s="451" t="e">
        <f>(BU133+BX120)*BX119</f>
        <v>#REF!</v>
      </c>
      <c r="BZ134" s="433"/>
      <c r="CA134" s="445" t="e">
        <f t="shared" si="2593"/>
        <v>#REF!</v>
      </c>
      <c r="CB134" s="433"/>
      <c r="CC134" s="235"/>
      <c r="CD134" s="451" t="e">
        <f>(CA133+CD120)*CD119</f>
        <v>#REF!</v>
      </c>
      <c r="CF134" s="417"/>
      <c r="CG134" s="445" t="e">
        <f t="shared" si="2594"/>
        <v>#REF!</v>
      </c>
      <c r="CH134" s="433"/>
      <c r="CJ134" s="451" t="e">
        <f>(CG133+CJ120)*CJ119</f>
        <v>#REF!</v>
      </c>
      <c r="CL134" s="433"/>
    </row>
    <row r="135" ht="16.199999999999999" hidden="1">
      <c r="A135" s="410" t="e">
        <f>A112+A137</f>
        <v>#REF!</v>
      </c>
      <c r="B135" s="433"/>
      <c r="D135" s="451" t="e">
        <f>(A134+D120)*D119</f>
        <v>#REF!</v>
      </c>
      <c r="F135" s="417"/>
      <c r="G135" s="445" t="e">
        <f t="shared" si="2581"/>
        <v>#REF!</v>
      </c>
      <c r="H135" s="417"/>
      <c r="I135" s="235"/>
      <c r="J135" s="451" t="e">
        <f>(G134+J120)*J119</f>
        <v>#REF!</v>
      </c>
      <c r="K135" s="235"/>
      <c r="L135" s="417"/>
      <c r="M135" s="445" t="e">
        <f t="shared" si="2582"/>
        <v>#REF!</v>
      </c>
      <c r="N135" s="417"/>
      <c r="O135" s="235"/>
      <c r="P135" s="452" t="e">
        <f>(M134+P120)*P119</f>
        <v>#REF!</v>
      </c>
      <c r="Q135" s="235"/>
      <c r="R135" s="417"/>
      <c r="S135" s="445" t="e">
        <f t="shared" si="2583"/>
        <v>#REF!</v>
      </c>
      <c r="T135" s="433"/>
      <c r="U135" s="235"/>
      <c r="V135" s="452" t="e">
        <f>(S134+V120)*V119</f>
        <v>#REF!</v>
      </c>
      <c r="X135" s="417"/>
      <c r="Y135" s="445" t="e">
        <f t="shared" si="2584"/>
        <v>#REF!</v>
      </c>
      <c r="Z135" s="433"/>
      <c r="AA135" s="235"/>
      <c r="AB135" s="452" t="e">
        <f>(Y134+AB120)*AB119</f>
        <v>#REF!</v>
      </c>
      <c r="AC135" s="235"/>
      <c r="AD135" s="417"/>
      <c r="AE135" s="445" t="e">
        <f t="shared" si="2585"/>
        <v>#REF!</v>
      </c>
      <c r="AF135" s="433"/>
      <c r="AG135" s="235"/>
      <c r="AH135" s="452" t="e">
        <f>(AE134+AH120)*AH119</f>
        <v>#REF!</v>
      </c>
      <c r="AJ135" s="417"/>
      <c r="AK135" s="445" t="e">
        <f t="shared" si="2586"/>
        <v>#REF!</v>
      </c>
      <c r="AL135" s="433"/>
      <c r="AM135" s="235"/>
      <c r="AN135" s="452" t="e">
        <f>(AK134+AN120)*AN119</f>
        <v>#REF!</v>
      </c>
      <c r="AP135" s="417"/>
      <c r="AQ135" s="445" t="e">
        <f t="shared" si="2587"/>
        <v>#REF!</v>
      </c>
      <c r="AR135" s="433"/>
      <c r="AS135" s="235"/>
      <c r="AT135" s="452" t="e">
        <f>(AQ134+AT120)*AT119</f>
        <v>#REF!</v>
      </c>
      <c r="AV135" s="417"/>
      <c r="AW135" s="445" t="e">
        <f t="shared" si="2588"/>
        <v>#REF!</v>
      </c>
      <c r="AX135" s="433"/>
      <c r="AY135" s="235"/>
      <c r="AZ135" s="452" t="e">
        <f>(AW134+AZ120)*AZ119</f>
        <v>#REF!</v>
      </c>
      <c r="BA135" s="235"/>
      <c r="BB135" s="417"/>
      <c r="BC135" s="445" t="e">
        <f t="shared" si="2589"/>
        <v>#REF!</v>
      </c>
      <c r="BD135" s="433"/>
      <c r="BE135" s="235"/>
      <c r="BF135" s="452" t="e">
        <f>(BC134+BF120)*BF119</f>
        <v>#REF!</v>
      </c>
      <c r="BH135" s="417"/>
      <c r="BI135" s="445" t="e">
        <f t="shared" si="2590"/>
        <v>#REF!</v>
      </c>
      <c r="BJ135" s="433"/>
      <c r="BK135" s="235"/>
      <c r="BL135" s="452" t="e">
        <f>(BI134+BL120)*BL119</f>
        <v>#REF!</v>
      </c>
      <c r="BN135" s="417"/>
      <c r="BO135" s="445" t="e">
        <f t="shared" si="2591"/>
        <v>#REF!</v>
      </c>
      <c r="BP135" s="433"/>
      <c r="BQ135" s="235"/>
      <c r="BR135" s="452" t="e">
        <f>(BO134+BR120)*BR119</f>
        <v>#REF!</v>
      </c>
      <c r="BT135" s="417"/>
      <c r="BU135" s="445" t="e">
        <f t="shared" si="2592"/>
        <v>#REF!</v>
      </c>
      <c r="BV135" s="433"/>
      <c r="BW135" s="235"/>
      <c r="BX135" s="452" t="e">
        <f>(BU134+BX120)*BX119</f>
        <v>#REF!</v>
      </c>
      <c r="BZ135" s="433"/>
      <c r="CA135" s="445" t="e">
        <f t="shared" si="2593"/>
        <v>#REF!</v>
      </c>
      <c r="CB135" s="433"/>
      <c r="CC135" s="235"/>
      <c r="CD135" s="452" t="e">
        <f>(CA134+CD120)*CD119</f>
        <v>#REF!</v>
      </c>
      <c r="CF135" s="417"/>
      <c r="CG135" s="445" t="e">
        <f t="shared" si="2594"/>
        <v>#REF!</v>
      </c>
      <c r="CH135" s="433"/>
      <c r="CJ135" s="452" t="e">
        <f>(CG134+CJ120)*CJ119</f>
        <v>#REF!</v>
      </c>
      <c r="CL135" s="433"/>
    </row>
    <row r="136" ht="16.199999999999999" hidden="1">
      <c r="A136" s="410"/>
      <c r="B136" s="433"/>
      <c r="C136" s="417"/>
      <c r="D136" s="481" t="e">
        <f>D152+(2*D137)+D135+D112</f>
        <v>#REF!</v>
      </c>
      <c r="F136" s="417"/>
      <c r="G136" s="417"/>
      <c r="H136" s="433"/>
      <c r="I136" s="417"/>
      <c r="J136" s="481" t="e">
        <f>J152+(2*J137)+J135+J112</f>
        <v>#REF!</v>
      </c>
      <c r="K136" s="235"/>
      <c r="L136" s="417"/>
      <c r="M136" s="417"/>
      <c r="N136" s="433"/>
      <c r="O136" s="417"/>
      <c r="P136" s="481" t="e">
        <f>P152+(2*P137)+P135+P112</f>
        <v>#REF!</v>
      </c>
      <c r="Q136" s="235"/>
      <c r="R136" s="417"/>
      <c r="S136" s="417"/>
      <c r="T136" s="433"/>
      <c r="U136" s="417"/>
      <c r="V136" s="481" t="e">
        <f>V152+(2*V137)+V135+V112</f>
        <v>#REF!</v>
      </c>
      <c r="W136" s="235"/>
      <c r="X136" s="417"/>
      <c r="Y136" s="417"/>
      <c r="Z136" s="433"/>
      <c r="AA136" s="417"/>
      <c r="AB136" s="481" t="e">
        <f>AB152+(2*AB137)+AB135+AB112</f>
        <v>#REF!</v>
      </c>
      <c r="AC136" s="235"/>
      <c r="AD136" s="417"/>
      <c r="AE136" s="417"/>
      <c r="AF136" s="433"/>
      <c r="AG136" s="417"/>
      <c r="AH136" s="481" t="e">
        <f>AH152+(2*AH137)+AH135+AH112</f>
        <v>#REF!</v>
      </c>
      <c r="AI136" s="235"/>
      <c r="AJ136" s="417"/>
      <c r="AK136" s="417"/>
      <c r="AL136" s="433"/>
      <c r="AM136" s="417"/>
      <c r="AN136" s="481" t="e">
        <f>AN152+(2*AN137)+AN135+AN112</f>
        <v>#REF!</v>
      </c>
      <c r="AO136" s="235"/>
      <c r="AP136" s="417"/>
      <c r="AQ136" s="417"/>
      <c r="AR136" s="433"/>
      <c r="AS136" s="417"/>
      <c r="AT136" s="481" t="e">
        <f>AT152+(2*AT137)+AT135+AT112</f>
        <v>#REF!</v>
      </c>
      <c r="AU136" s="235"/>
      <c r="AV136" s="417"/>
      <c r="AW136" s="417"/>
      <c r="AX136" s="433"/>
      <c r="AY136" s="417"/>
      <c r="AZ136" s="481" t="e">
        <f>AZ152+(2*AZ137)+AZ135+AZ112</f>
        <v>#REF!</v>
      </c>
      <c r="BA136" s="235"/>
      <c r="BB136" s="417"/>
      <c r="BC136" s="417"/>
      <c r="BD136" s="433"/>
      <c r="BE136" s="417"/>
      <c r="BF136" s="481" t="e">
        <f>BF152+(2*BF137)+BF135+BF112</f>
        <v>#REF!</v>
      </c>
      <c r="BG136" s="235"/>
      <c r="BH136" s="417"/>
      <c r="BI136" s="417"/>
      <c r="BJ136" s="433"/>
      <c r="BK136" s="417"/>
      <c r="BL136" s="481" t="e">
        <f>BL152+(2*BL137)+BL135+BL112</f>
        <v>#REF!</v>
      </c>
      <c r="BM136" s="235"/>
      <c r="BN136" s="417"/>
      <c r="BO136" s="417"/>
      <c r="BP136" s="433"/>
      <c r="BQ136" s="417"/>
      <c r="BR136" s="481" t="e">
        <f>BR152+(2*BR137)+BR135+BR112</f>
        <v>#REF!</v>
      </c>
      <c r="BS136" s="235"/>
      <c r="BT136" s="417"/>
      <c r="BU136" s="417"/>
      <c r="BV136" s="433"/>
      <c r="BW136" s="417"/>
      <c r="BX136" s="481" t="e">
        <f>BX152+(2*BX137)+BX135+BX112</f>
        <v>#REF!</v>
      </c>
      <c r="BY136" s="235"/>
      <c r="BZ136" s="433"/>
      <c r="CA136" s="417"/>
      <c r="CB136" s="433"/>
      <c r="CC136" s="417"/>
      <c r="CD136" s="481" t="e">
        <f>CD152+(2*CD137)+CD135+CD112</f>
        <v>#REF!</v>
      </c>
      <c r="CE136" s="235"/>
      <c r="CF136" s="417"/>
      <c r="CG136" s="417"/>
      <c r="CH136" s="433"/>
      <c r="CI136" s="417"/>
      <c r="CJ136" s="481" t="e">
        <f>CJ152+(2*CJ137)+CJ135+CJ112</f>
        <v>#REF!</v>
      </c>
      <c r="CL136" s="433"/>
    </row>
    <row r="137" ht="16.199999999999999" hidden="1">
      <c r="A137" s="410" t="e">
        <f t="shared" ref="A137:A186" si="2595">SUM(D137:CY137)</f>
        <v>#REF!</v>
      </c>
      <c r="B137" s="433"/>
      <c r="C137" s="417"/>
      <c r="D137" s="482" t="e">
        <f>(D154+D211+D209+D135+D111+I169)*D153</f>
        <v>#REF!</v>
      </c>
      <c r="F137" s="417"/>
      <c r="G137" s="417"/>
      <c r="H137" s="433"/>
      <c r="I137" s="417"/>
      <c r="J137" s="482" t="e">
        <f>(J154+J211+E170+J209+J135+J111+O169)*J153</f>
        <v>#REF!</v>
      </c>
      <c r="K137" s="235"/>
      <c r="L137" s="417"/>
      <c r="M137" s="417"/>
      <c r="N137" s="433"/>
      <c r="O137" s="417"/>
      <c r="P137" s="482" t="e">
        <f>(P154+P211+K170+P209+P135+P111+U169)*P153</f>
        <v>#REF!</v>
      </c>
      <c r="Q137" s="235"/>
      <c r="R137" s="417"/>
      <c r="S137" s="417"/>
      <c r="T137" s="433"/>
      <c r="U137" s="417"/>
      <c r="V137" s="482" t="e">
        <f>(V154+V211+Q170+V209+V135+V111+AA169)*V153</f>
        <v>#REF!</v>
      </c>
      <c r="W137" s="235"/>
      <c r="X137" s="417"/>
      <c r="Y137" s="417"/>
      <c r="Z137" s="433"/>
      <c r="AA137" s="417"/>
      <c r="AB137" s="482" t="e">
        <f>(AB154+AB211+W170+AB209+AB135+AB111+AG169)*AB153</f>
        <v>#REF!</v>
      </c>
      <c r="AC137" s="235"/>
      <c r="AD137" s="417"/>
      <c r="AE137" s="417"/>
      <c r="AF137" s="433"/>
      <c r="AG137" s="417"/>
      <c r="AH137" s="482" t="e">
        <f>(AH154+AH211+AC170+AH209+AH135+AH111+AM169)*AH153</f>
        <v>#REF!</v>
      </c>
      <c r="AI137" s="235"/>
      <c r="AJ137" s="417"/>
      <c r="AK137" s="417"/>
      <c r="AL137" s="433"/>
      <c r="AM137" s="417"/>
      <c r="AN137" s="482" t="e">
        <f>(AN154+AN211+AI170+AN209+AN135+AN111+AS169)*AN153</f>
        <v>#REF!</v>
      </c>
      <c r="AO137" s="235"/>
      <c r="AP137" s="417"/>
      <c r="AQ137" s="417"/>
      <c r="AR137" s="433"/>
      <c r="AS137" s="417"/>
      <c r="AT137" s="482" t="e">
        <f>(AT154+AT211+AO170+AT209+AT135+AT111+AY169)*AT153</f>
        <v>#REF!</v>
      </c>
      <c r="AU137" s="235"/>
      <c r="AV137" s="417"/>
      <c r="AW137" s="417"/>
      <c r="AX137" s="433"/>
      <c r="AY137" s="417"/>
      <c r="AZ137" s="482" t="e">
        <f>(AZ154+AZ211+AU170+AZ209+AZ135+AZ111+BE169)*AZ153</f>
        <v>#REF!</v>
      </c>
      <c r="BA137" s="235"/>
      <c r="BB137" s="417"/>
      <c r="BC137" s="417"/>
      <c r="BD137" s="433"/>
      <c r="BE137" s="417"/>
      <c r="BF137" s="482" t="e">
        <f>(BF154+BF211+BA170+BF209+BF135+BF111+BK169)*BF153</f>
        <v>#REF!</v>
      </c>
      <c r="BG137" s="235"/>
      <c r="BH137" s="417"/>
      <c r="BI137" s="417"/>
      <c r="BJ137" s="433"/>
      <c r="BK137" s="417"/>
      <c r="BL137" s="482" t="e">
        <f>(BL154+BL211+BG170+BL209+BL135+BL111+BQ169)*BL153</f>
        <v>#REF!</v>
      </c>
      <c r="BM137" s="235"/>
      <c r="BN137" s="417"/>
      <c r="BO137" s="417"/>
      <c r="BP137" s="433"/>
      <c r="BQ137" s="417"/>
      <c r="BR137" s="482" t="e">
        <f>(BR154+BR211+BM170+BR209+BR135+BR111+BW169)*BR153</f>
        <v>#REF!</v>
      </c>
      <c r="BS137" s="235"/>
      <c r="BT137" s="417"/>
      <c r="BU137" s="417"/>
      <c r="BV137" s="433"/>
      <c r="BW137" s="417"/>
      <c r="BX137" s="482" t="e">
        <f>(BX154+BX211+BS170+BX209+BX135+BX111+CC169)*BX153</f>
        <v>#REF!</v>
      </c>
      <c r="BY137" s="235"/>
      <c r="BZ137" s="433"/>
      <c r="CA137" s="417"/>
      <c r="CB137" s="433"/>
      <c r="CC137" s="417"/>
      <c r="CD137" s="482" t="e">
        <f>(CD154+CD211+BY170+CD209+CD135+CD111+CI169)*CD153</f>
        <v>#REF!</v>
      </c>
      <c r="CE137" s="235"/>
      <c r="CF137" s="417"/>
      <c r="CG137" s="417"/>
      <c r="CH137" s="433"/>
      <c r="CI137" s="417"/>
      <c r="CJ137" s="482" t="e">
        <f>(CJ154+CJ211+CE170+CJ209+CJ135+CJ111)*CJ153</f>
        <v>#REF!</v>
      </c>
      <c r="CL137" s="433"/>
    </row>
    <row r="138" ht="16.199999999999999" hidden="1">
      <c r="A138" s="410" t="e">
        <f t="shared" si="2595"/>
        <v>#REF!</v>
      </c>
      <c r="B138" s="433"/>
      <c r="C138" s="417"/>
      <c r="D138" s="483" t="e">
        <f>(D154+D212+D208+D134+D110+I168)*D153</f>
        <v>#REF!</v>
      </c>
      <c r="F138" s="417"/>
      <c r="G138" s="417"/>
      <c r="H138" s="433"/>
      <c r="I138" s="417"/>
      <c r="J138" s="483" t="e">
        <f>(J154+J212+E169+J208+J134+J110+O168)*J153</f>
        <v>#REF!</v>
      </c>
      <c r="K138" s="235"/>
      <c r="L138" s="417"/>
      <c r="M138" s="417"/>
      <c r="N138" s="433"/>
      <c r="O138" s="417"/>
      <c r="P138" s="483" t="e">
        <f>(P154+P212+K169+P208+P134+P110+U168)*P153</f>
        <v>#REF!</v>
      </c>
      <c r="Q138" s="235"/>
      <c r="R138" s="417"/>
      <c r="S138" s="417"/>
      <c r="T138" s="433"/>
      <c r="U138" s="417"/>
      <c r="V138" s="483" t="e">
        <f>(V154+V212+Q169+V208+V134+V110+AA168)*V153</f>
        <v>#REF!</v>
      </c>
      <c r="W138" s="235"/>
      <c r="X138" s="417"/>
      <c r="Y138" s="417"/>
      <c r="Z138" s="433"/>
      <c r="AA138" s="417"/>
      <c r="AB138" s="483" t="e">
        <f>(AB154+AB212+W169+AB208+AB134+AB110+AG168)*AB153</f>
        <v>#REF!</v>
      </c>
      <c r="AC138" s="235"/>
      <c r="AD138" s="417"/>
      <c r="AE138" s="417"/>
      <c r="AF138" s="433"/>
      <c r="AG138" s="417"/>
      <c r="AH138" s="483" t="e">
        <f>(AH154+AH212+AC169+AH208+AH134+AH110+AM168)*AH153</f>
        <v>#REF!</v>
      </c>
      <c r="AI138" s="235"/>
      <c r="AJ138" s="417"/>
      <c r="AK138" s="417"/>
      <c r="AL138" s="433"/>
      <c r="AM138" s="417"/>
      <c r="AN138" s="483" t="e">
        <f>(AN154+AN212+AI169+AN208+AN134+AN110+AS168)*AN153</f>
        <v>#REF!</v>
      </c>
      <c r="AO138" s="235"/>
      <c r="AP138" s="417"/>
      <c r="AQ138" s="417"/>
      <c r="AR138" s="433"/>
      <c r="AS138" s="417"/>
      <c r="AT138" s="483" t="e">
        <f>(AT154+AT212+AO169+AT208+AT134+AT110+AY168)*AT153</f>
        <v>#REF!</v>
      </c>
      <c r="AU138" s="235"/>
      <c r="AV138" s="417"/>
      <c r="AW138" s="417"/>
      <c r="AX138" s="433"/>
      <c r="AY138" s="417"/>
      <c r="AZ138" s="483" t="e">
        <f>(AZ154+AZ212+AU169+AZ208+AZ134+AZ110+BE168)*AZ153</f>
        <v>#REF!</v>
      </c>
      <c r="BA138" s="235"/>
      <c r="BB138" s="417"/>
      <c r="BC138" s="417"/>
      <c r="BD138" s="433"/>
      <c r="BE138" s="417"/>
      <c r="BF138" s="483" t="e">
        <f>(BF154+BF212+BA169+BF208+BF134+BF110+BK168)*BF153</f>
        <v>#REF!</v>
      </c>
      <c r="BG138" s="235"/>
      <c r="BH138" s="417"/>
      <c r="BI138" s="417"/>
      <c r="BJ138" s="433"/>
      <c r="BK138" s="417"/>
      <c r="BL138" s="483" t="e">
        <f>(BL154+BL212+BG169+BL208+BL134+BL110+BQ168)*BL153</f>
        <v>#REF!</v>
      </c>
      <c r="BM138" s="235"/>
      <c r="BN138" s="417"/>
      <c r="BO138" s="417"/>
      <c r="BP138" s="433"/>
      <c r="BQ138" s="417"/>
      <c r="BR138" s="483" t="e">
        <f>(BR154+BR212+BM169+BR208+BR134+BR110+BW168)*BR153</f>
        <v>#REF!</v>
      </c>
      <c r="BS138" s="235"/>
      <c r="BT138" s="417"/>
      <c r="BU138" s="417"/>
      <c r="BV138" s="433"/>
      <c r="BW138" s="417"/>
      <c r="BX138" s="483" t="e">
        <f>(BX154+BX212+BS169+BX208+BX134+BX110+CC168)*BX153</f>
        <v>#REF!</v>
      </c>
      <c r="BY138" s="235"/>
      <c r="BZ138" s="433"/>
      <c r="CA138" s="417"/>
      <c r="CB138" s="433"/>
      <c r="CC138" s="417"/>
      <c r="CD138" s="483" t="e">
        <f>(CD154+CD212+BY169+CD208+CD134+CD110+CI168)*CD153</f>
        <v>#REF!</v>
      </c>
      <c r="CE138" s="235"/>
      <c r="CF138" s="417"/>
      <c r="CG138" s="417"/>
      <c r="CH138" s="433"/>
      <c r="CI138" s="417"/>
      <c r="CJ138" s="483" t="e">
        <f>(CJ154+CJ212+CE169+CJ208+CJ134+CJ110)*CJ153</f>
        <v>#REF!</v>
      </c>
      <c r="CL138" s="433"/>
    </row>
    <row r="139" ht="16.199999999999999" hidden="1">
      <c r="A139" s="410" t="e">
        <f t="shared" si="2595"/>
        <v>#REF!</v>
      </c>
      <c r="B139" s="433"/>
      <c r="C139" s="417"/>
      <c r="D139" s="483" t="e">
        <f>(D154+D213+D207+D133+D109+I167)*D153</f>
        <v>#REF!</v>
      </c>
      <c r="F139" s="417"/>
      <c r="G139" s="417"/>
      <c r="H139" s="433"/>
      <c r="I139" s="417"/>
      <c r="J139" s="483" t="e">
        <f>(J154+J213+E168+J207+J133+J109+O167)*J153</f>
        <v>#REF!</v>
      </c>
      <c r="K139" s="235"/>
      <c r="L139" s="417"/>
      <c r="M139" s="417"/>
      <c r="N139" s="433"/>
      <c r="O139" s="417"/>
      <c r="P139" s="483" t="e">
        <f>(P154+P213+K168+P207+P133+P109+U167)*P153</f>
        <v>#REF!</v>
      </c>
      <c r="Q139" s="235"/>
      <c r="R139" s="417"/>
      <c r="S139" s="417"/>
      <c r="T139" s="433"/>
      <c r="U139" s="417"/>
      <c r="V139" s="483" t="e">
        <f>(V154+V213+Q168+V207+V133+V109+AA167)*V153</f>
        <v>#REF!</v>
      </c>
      <c r="W139" s="235"/>
      <c r="X139" s="417"/>
      <c r="Y139" s="417"/>
      <c r="Z139" s="433"/>
      <c r="AA139" s="417"/>
      <c r="AB139" s="483" t="e">
        <f>(AB154+AB213+W168+AB207+AB133+AB109+AG167)*AB153</f>
        <v>#REF!</v>
      </c>
      <c r="AC139" s="235"/>
      <c r="AD139" s="417"/>
      <c r="AE139" s="417"/>
      <c r="AF139" s="433"/>
      <c r="AG139" s="417"/>
      <c r="AH139" s="483" t="e">
        <f>(AH154+AH213+AC168+AH207+AH133+AH109+AM167)*AH153</f>
        <v>#REF!</v>
      </c>
      <c r="AI139" s="235"/>
      <c r="AJ139" s="417"/>
      <c r="AK139" s="417"/>
      <c r="AL139" s="433"/>
      <c r="AM139" s="417"/>
      <c r="AN139" s="483" t="e">
        <f>(AN154+AN213+AI168+AN207+AN133+AN109+AS167)*AN153</f>
        <v>#REF!</v>
      </c>
      <c r="AO139" s="235"/>
      <c r="AP139" s="417"/>
      <c r="AQ139" s="417"/>
      <c r="AR139" s="433"/>
      <c r="AS139" s="417"/>
      <c r="AT139" s="483" t="e">
        <f>(AT154+AT213+AO168+AT207+AT133+AT109+AY167)*AT153</f>
        <v>#REF!</v>
      </c>
      <c r="AU139" s="235"/>
      <c r="AV139" s="417"/>
      <c r="AW139" s="417"/>
      <c r="AX139" s="433"/>
      <c r="AY139" s="417"/>
      <c r="AZ139" s="483" t="e">
        <f>(AZ154+AZ213+AU168+AZ207+AZ133+AZ109+BE167)*AZ153</f>
        <v>#REF!</v>
      </c>
      <c r="BA139" s="235"/>
      <c r="BB139" s="417"/>
      <c r="BC139" s="417"/>
      <c r="BD139" s="433"/>
      <c r="BE139" s="417"/>
      <c r="BF139" s="483" t="e">
        <f>(BF154+BF213+BA168+BF207+BF133+BF109+BK167)*BF153</f>
        <v>#REF!</v>
      </c>
      <c r="BG139" s="235"/>
      <c r="BH139" s="417"/>
      <c r="BI139" s="417"/>
      <c r="BJ139" s="433"/>
      <c r="BK139" s="417"/>
      <c r="BL139" s="483" t="e">
        <f>(BL154+BL213+BG168+BL207+BL133+BL109+BQ167)*BL153</f>
        <v>#REF!</v>
      </c>
      <c r="BM139" s="235"/>
      <c r="BN139" s="417"/>
      <c r="BO139" s="417"/>
      <c r="BP139" s="433"/>
      <c r="BQ139" s="417"/>
      <c r="BR139" s="483" t="e">
        <f>(BR154+BR213+BM168+BR207+BR133+BR109+BW167)*BR153</f>
        <v>#REF!</v>
      </c>
      <c r="BS139" s="235"/>
      <c r="BT139" s="417"/>
      <c r="BU139" s="417"/>
      <c r="BV139" s="433"/>
      <c r="BW139" s="417"/>
      <c r="BX139" s="483" t="e">
        <f>(BX154+BX213+BS168+BX207+BX133+BX109+CC167)*BX153</f>
        <v>#REF!</v>
      </c>
      <c r="BY139" s="235"/>
      <c r="BZ139" s="433"/>
      <c r="CA139" s="417"/>
      <c r="CB139" s="433"/>
      <c r="CC139" s="417"/>
      <c r="CD139" s="483" t="e">
        <f>(CD154+CD213+BY168+CD207+CD133+CD109+CI167)*CD153</f>
        <v>#REF!</v>
      </c>
      <c r="CE139" s="235"/>
      <c r="CF139" s="417"/>
      <c r="CG139" s="417"/>
      <c r="CH139" s="433"/>
      <c r="CI139" s="417"/>
      <c r="CJ139" s="483" t="e">
        <f>(CJ154+CJ213+CE168+CJ207+CJ133+CJ109)*CJ153</f>
        <v>#REF!</v>
      </c>
      <c r="CL139" s="433"/>
    </row>
    <row r="140" ht="16.199999999999999" hidden="1">
      <c r="A140" s="410" t="e">
        <f t="shared" si="2595"/>
        <v>#REF!</v>
      </c>
      <c r="B140" s="433"/>
      <c r="C140" s="417"/>
      <c r="D140" s="483" t="e">
        <f>(D154+D214+D206+D132+D108+I166)*D153</f>
        <v>#REF!</v>
      </c>
      <c r="F140" s="417"/>
      <c r="G140" s="417"/>
      <c r="H140" s="433"/>
      <c r="I140" s="417"/>
      <c r="J140" s="483" t="e">
        <f>(J154+J214+E167+J206+J132+J108+O166)*J153</f>
        <v>#REF!</v>
      </c>
      <c r="K140" s="235"/>
      <c r="L140" s="417"/>
      <c r="M140" s="417"/>
      <c r="N140" s="433"/>
      <c r="O140" s="417"/>
      <c r="P140" s="483" t="e">
        <f>(P154+P214+K167+P206+P132+P108+U166)*P153</f>
        <v>#REF!</v>
      </c>
      <c r="Q140" s="235"/>
      <c r="R140" s="417"/>
      <c r="S140" s="417"/>
      <c r="T140" s="433"/>
      <c r="U140" s="417"/>
      <c r="V140" s="483" t="e">
        <f>(V154+V214+Q167+V206+V132+V108+AA166)*V153</f>
        <v>#REF!</v>
      </c>
      <c r="W140" s="235"/>
      <c r="X140" s="417"/>
      <c r="Y140" s="417"/>
      <c r="Z140" s="433"/>
      <c r="AA140" s="417"/>
      <c r="AB140" s="483" t="e">
        <f>(AB154+AB214+W167+AB206+AB132+AB108+AG166)*AB153</f>
        <v>#REF!</v>
      </c>
      <c r="AC140" s="235"/>
      <c r="AD140" s="417"/>
      <c r="AE140" s="417"/>
      <c r="AF140" s="433"/>
      <c r="AG140" s="417"/>
      <c r="AH140" s="483" t="e">
        <f>(AH154+AH214+AC167+AH206+AH132+AH108+AM166)*AH153</f>
        <v>#REF!</v>
      </c>
      <c r="AI140" s="235"/>
      <c r="AJ140" s="417"/>
      <c r="AK140" s="417"/>
      <c r="AL140" s="433"/>
      <c r="AM140" s="417"/>
      <c r="AN140" s="483" t="e">
        <f>(AN154+AN214+AI167+AN206+AN132+AN108+AS166)*AN153</f>
        <v>#REF!</v>
      </c>
      <c r="AO140" s="235"/>
      <c r="AP140" s="417"/>
      <c r="AQ140" s="417"/>
      <c r="AR140" s="433"/>
      <c r="AS140" s="417"/>
      <c r="AT140" s="483" t="e">
        <f>(AT154+AT214+AO167+AT206+AT132+AT108+AY166)*AT153</f>
        <v>#REF!</v>
      </c>
      <c r="AU140" s="235"/>
      <c r="AV140" s="417"/>
      <c r="AW140" s="417"/>
      <c r="AX140" s="433"/>
      <c r="AY140" s="417"/>
      <c r="AZ140" s="483" t="e">
        <f>(AZ154+AZ214+AU167+AZ206+AZ132+AZ108+BE166)*AZ153</f>
        <v>#REF!</v>
      </c>
      <c r="BA140" s="235"/>
      <c r="BB140" s="417"/>
      <c r="BC140" s="417"/>
      <c r="BD140" s="433"/>
      <c r="BE140" s="417"/>
      <c r="BF140" s="483" t="e">
        <f>(BF154+BF214+BA167+BF206+BF132+BF108+BK166)*BF153</f>
        <v>#REF!</v>
      </c>
      <c r="BG140" s="235"/>
      <c r="BH140" s="417"/>
      <c r="BI140" s="417"/>
      <c r="BJ140" s="433"/>
      <c r="BK140" s="417"/>
      <c r="BL140" s="483" t="e">
        <f>(BL154+BL214+BG167+BL206+BL132+BL108+BQ166)*BL153</f>
        <v>#REF!</v>
      </c>
      <c r="BM140" s="235"/>
      <c r="BN140" s="417"/>
      <c r="BO140" s="417"/>
      <c r="BP140" s="433"/>
      <c r="BQ140" s="417"/>
      <c r="BR140" s="483" t="e">
        <f>(BR154+BR214+BM167+BR206+BR132+BR108+BW166)*BR153</f>
        <v>#REF!</v>
      </c>
      <c r="BS140" s="235"/>
      <c r="BT140" s="417"/>
      <c r="BU140" s="417"/>
      <c r="BV140" s="433"/>
      <c r="BW140" s="417"/>
      <c r="BX140" s="483" t="e">
        <f>(BX154+BX214+BS167+BX206+BX132+BX108+CC166)*BX153</f>
        <v>#REF!</v>
      </c>
      <c r="BY140" s="235"/>
      <c r="BZ140" s="433"/>
      <c r="CA140" s="417"/>
      <c r="CB140" s="433"/>
      <c r="CC140" s="417"/>
      <c r="CD140" s="483" t="e">
        <f>(CD154+CD214+BY167+CD206+CD132+CD108+CI166)*CD153</f>
        <v>#REF!</v>
      </c>
      <c r="CE140" s="235"/>
      <c r="CF140" s="417"/>
      <c r="CG140" s="417"/>
      <c r="CH140" s="433"/>
      <c r="CI140" s="417"/>
      <c r="CJ140" s="483" t="e">
        <f>(CJ154+CJ214+CE167+CJ206+CJ132+CJ108)*CJ153</f>
        <v>#REF!</v>
      </c>
      <c r="CL140" s="433"/>
    </row>
    <row r="141" ht="16.199999999999999" hidden="1">
      <c r="A141" s="410" t="e">
        <f t="shared" si="2595"/>
        <v>#REF!</v>
      </c>
      <c r="B141" s="433"/>
      <c r="C141" s="417"/>
      <c r="D141" s="483" t="e">
        <f>(D154+D215+D205+D131+D107+I165)*D153</f>
        <v>#REF!</v>
      </c>
      <c r="F141" s="417"/>
      <c r="G141" s="417"/>
      <c r="H141" s="433"/>
      <c r="I141" s="417"/>
      <c r="J141" s="483" t="e">
        <f>(J154+J215+E166+J205+J131+J107+O165)*J153</f>
        <v>#REF!</v>
      </c>
      <c r="K141" s="235"/>
      <c r="L141" s="417"/>
      <c r="M141" s="417"/>
      <c r="N141" s="433"/>
      <c r="O141" s="417"/>
      <c r="P141" s="483" t="e">
        <f>(P154+P215+K166+P205+P131+P107+U165)*P153</f>
        <v>#REF!</v>
      </c>
      <c r="Q141" s="235"/>
      <c r="R141" s="417"/>
      <c r="S141" s="417"/>
      <c r="T141" s="433"/>
      <c r="U141" s="417"/>
      <c r="V141" s="483" t="e">
        <f>(V154+V215+Q166+V205+V131+V107+AA165)*V153</f>
        <v>#REF!</v>
      </c>
      <c r="W141" s="235"/>
      <c r="X141" s="417"/>
      <c r="Y141" s="417"/>
      <c r="Z141" s="433"/>
      <c r="AA141" s="417"/>
      <c r="AB141" s="483" t="e">
        <f>(AB154+AB215+W166+AB205+AB131+AB107+AG165)*AB153</f>
        <v>#REF!</v>
      </c>
      <c r="AC141" s="235"/>
      <c r="AD141" s="417"/>
      <c r="AE141" s="417"/>
      <c r="AF141" s="433"/>
      <c r="AG141" s="417"/>
      <c r="AH141" s="483" t="e">
        <f>(AH154+AH215+AC166+AH205+AH131+AH107+AM165)*AH153</f>
        <v>#REF!</v>
      </c>
      <c r="AI141" s="235"/>
      <c r="AJ141" s="417"/>
      <c r="AK141" s="417"/>
      <c r="AL141" s="433"/>
      <c r="AM141" s="417"/>
      <c r="AN141" s="483" t="e">
        <f>(AN154+AN215+AI166+AN205+AN131+AN107+AS165)*AN153</f>
        <v>#REF!</v>
      </c>
      <c r="AO141" s="235"/>
      <c r="AP141" s="417"/>
      <c r="AQ141" s="417"/>
      <c r="AR141" s="433"/>
      <c r="AS141" s="417"/>
      <c r="AT141" s="483" t="e">
        <f>(AT154+AT215+AO166+AT205+AT131+AT107+AY165)*AT153</f>
        <v>#REF!</v>
      </c>
      <c r="AU141" s="235"/>
      <c r="AV141" s="417"/>
      <c r="AW141" s="417"/>
      <c r="AX141" s="433"/>
      <c r="AY141" s="417"/>
      <c r="AZ141" s="483" t="e">
        <f>(AZ154+AZ215+AU166+AZ205+AZ131+AZ107+BE165)*AZ153</f>
        <v>#REF!</v>
      </c>
      <c r="BA141" s="235"/>
      <c r="BB141" s="417"/>
      <c r="BC141" s="417"/>
      <c r="BD141" s="433"/>
      <c r="BE141" s="417"/>
      <c r="BF141" s="483" t="e">
        <f>(BF154+BF215+BA166+BF205+BF131+BF107+BK165)*BF153</f>
        <v>#REF!</v>
      </c>
      <c r="BG141" s="235"/>
      <c r="BH141" s="417"/>
      <c r="BI141" s="417"/>
      <c r="BJ141" s="433"/>
      <c r="BK141" s="417"/>
      <c r="BL141" s="483" t="e">
        <f>(BL154+BL215+BG166+BL205+BL131+BL107+BQ165)*BL153</f>
        <v>#REF!</v>
      </c>
      <c r="BM141" s="235"/>
      <c r="BN141" s="417"/>
      <c r="BO141" s="417"/>
      <c r="BP141" s="433"/>
      <c r="BQ141" s="417"/>
      <c r="BR141" s="483" t="e">
        <f>(BR154+BR215+BM166+BR205+BR131+BR107+BW165)*BR153</f>
        <v>#REF!</v>
      </c>
      <c r="BS141" s="235"/>
      <c r="BT141" s="417"/>
      <c r="BU141" s="417"/>
      <c r="BV141" s="433"/>
      <c r="BW141" s="417"/>
      <c r="BX141" s="483" t="e">
        <f>(BX154+BX215+BS166+BX205+BX131+BX107+CC165)*BX153</f>
        <v>#REF!</v>
      </c>
      <c r="BY141" s="235"/>
      <c r="BZ141" s="433"/>
      <c r="CA141" s="417"/>
      <c r="CB141" s="433"/>
      <c r="CC141" s="417"/>
      <c r="CD141" s="483" t="e">
        <f>(CD154+CD215+BY166+CD205+CD131+CD107+CI165)*CD153</f>
        <v>#REF!</v>
      </c>
      <c r="CE141" s="235"/>
      <c r="CF141" s="417"/>
      <c r="CG141" s="417"/>
      <c r="CH141" s="433"/>
      <c r="CI141" s="417"/>
      <c r="CJ141" s="483" t="e">
        <f>(CJ154+CJ215+CE166+CJ205+CJ131+CJ107)*CJ153</f>
        <v>#REF!</v>
      </c>
      <c r="CL141" s="433"/>
    </row>
    <row r="142" ht="16.199999999999999" hidden="1">
      <c r="A142" s="410" t="e">
        <f t="shared" si="2595"/>
        <v>#REF!</v>
      </c>
      <c r="B142" s="433"/>
      <c r="C142" s="417"/>
      <c r="D142" s="483" t="e">
        <f>(D154+D216+D204+D130+D106+I164)*D153</f>
        <v>#REF!</v>
      </c>
      <c r="F142" s="417"/>
      <c r="G142" s="417"/>
      <c r="H142" s="433"/>
      <c r="I142" s="417"/>
      <c r="J142" s="483" t="e">
        <f>(J154+J216+E165+J204+J130+J106+O164)*J153</f>
        <v>#REF!</v>
      </c>
      <c r="K142" s="235"/>
      <c r="L142" s="417"/>
      <c r="M142" s="417"/>
      <c r="N142" s="433"/>
      <c r="O142" s="417"/>
      <c r="P142" s="483" t="e">
        <f>(P154+P216+K165+P204+P130+P106+U164)*P153</f>
        <v>#REF!</v>
      </c>
      <c r="Q142" s="235"/>
      <c r="R142" s="417"/>
      <c r="S142" s="417"/>
      <c r="T142" s="433"/>
      <c r="U142" s="417"/>
      <c r="V142" s="483" t="e">
        <f>(V154+V216+Q165+V204+V130+V106+AA164)*V153</f>
        <v>#REF!</v>
      </c>
      <c r="W142" s="235"/>
      <c r="X142" s="417"/>
      <c r="Y142" s="417"/>
      <c r="Z142" s="433"/>
      <c r="AA142" s="417"/>
      <c r="AB142" s="483" t="e">
        <f>(AB154+AB216+W165+AB204+AB130+AB106+AG164)*AB153</f>
        <v>#REF!</v>
      </c>
      <c r="AC142" s="235"/>
      <c r="AD142" s="417"/>
      <c r="AE142" s="417"/>
      <c r="AF142" s="433"/>
      <c r="AG142" s="417"/>
      <c r="AH142" s="483" t="e">
        <f>(AH154+AH216+AC165+AH204+AH130+AH106+AM164)*AH153</f>
        <v>#REF!</v>
      </c>
      <c r="AI142" s="235"/>
      <c r="AJ142" s="417"/>
      <c r="AK142" s="417"/>
      <c r="AL142" s="433"/>
      <c r="AM142" s="417"/>
      <c r="AN142" s="483" t="e">
        <f>(AN154+AN216+AI165+AN204+AN130+AN106+AS164)*AN153</f>
        <v>#REF!</v>
      </c>
      <c r="AO142" s="235"/>
      <c r="AP142" s="417"/>
      <c r="AQ142" s="417"/>
      <c r="AR142" s="433"/>
      <c r="AS142" s="417"/>
      <c r="AT142" s="483" t="e">
        <f>(AT154+AT216+AO165+AT204+AT130+AT106+AY164)*AT153</f>
        <v>#REF!</v>
      </c>
      <c r="AU142" s="235"/>
      <c r="AV142" s="417"/>
      <c r="AW142" s="417"/>
      <c r="AX142" s="433"/>
      <c r="AY142" s="417"/>
      <c r="AZ142" s="483" t="e">
        <f>(AZ154+AZ216+AU165+AZ204+AZ130+AZ106+BE164)*AZ153</f>
        <v>#REF!</v>
      </c>
      <c r="BA142" s="235"/>
      <c r="BB142" s="417"/>
      <c r="BC142" s="417"/>
      <c r="BD142" s="433"/>
      <c r="BE142" s="417"/>
      <c r="BF142" s="483" t="e">
        <f>(BF154+BF216+BA165+BF204+BF130+BF106+BK164)*BF153</f>
        <v>#REF!</v>
      </c>
      <c r="BG142" s="235"/>
      <c r="BH142" s="417"/>
      <c r="BI142" s="417"/>
      <c r="BJ142" s="433"/>
      <c r="BK142" s="417"/>
      <c r="BL142" s="483" t="e">
        <f>(BL154+BL216+BG165+BL204+BL130+BL106+BQ164)*BL153</f>
        <v>#REF!</v>
      </c>
      <c r="BM142" s="235"/>
      <c r="BN142" s="417"/>
      <c r="BO142" s="417"/>
      <c r="BP142" s="433"/>
      <c r="BQ142" s="417"/>
      <c r="BR142" s="483" t="e">
        <f>(BR154+BR216+BM165+BR204+BR130+BR106+BW164)*BR153</f>
        <v>#REF!</v>
      </c>
      <c r="BS142" s="235"/>
      <c r="BT142" s="417"/>
      <c r="BU142" s="417"/>
      <c r="BV142" s="433"/>
      <c r="BW142" s="417"/>
      <c r="BX142" s="483" t="e">
        <f>(BX154+BX216+BS165+BX204+BX130+BX106+CC164)*BX153</f>
        <v>#REF!</v>
      </c>
      <c r="BY142" s="235"/>
      <c r="BZ142" s="433"/>
      <c r="CA142" s="417"/>
      <c r="CB142" s="433"/>
      <c r="CC142" s="417"/>
      <c r="CD142" s="483" t="e">
        <f>(CD154+CD216+BY165+CD204+CD130+CD106+CI164)*CD153</f>
        <v>#REF!</v>
      </c>
      <c r="CE142" s="235"/>
      <c r="CF142" s="417"/>
      <c r="CG142" s="417"/>
      <c r="CH142" s="433"/>
      <c r="CI142" s="417"/>
      <c r="CJ142" s="483" t="e">
        <f>(CJ154+CJ216+CE165+CJ204+CJ130+CJ106)*CJ153</f>
        <v>#REF!</v>
      </c>
      <c r="CL142" s="433"/>
    </row>
    <row r="143" ht="16.199999999999999" hidden="1">
      <c r="A143" s="410" t="e">
        <f t="shared" si="2595"/>
        <v>#REF!</v>
      </c>
      <c r="B143" s="433"/>
      <c r="C143" s="417"/>
      <c r="D143" s="483" t="e">
        <f>(D154+D217+D203+D129+D105+I163)*D153</f>
        <v>#REF!</v>
      </c>
      <c r="F143" s="417"/>
      <c r="G143" s="417"/>
      <c r="H143" s="433"/>
      <c r="I143" s="417"/>
      <c r="J143" s="483" t="e">
        <f>(J154+J217+E164+J203+J129+J105+O163)*J153</f>
        <v>#REF!</v>
      </c>
      <c r="K143" s="235"/>
      <c r="L143" s="417"/>
      <c r="M143" s="417"/>
      <c r="N143" s="433"/>
      <c r="O143" s="417"/>
      <c r="P143" s="483" t="e">
        <f>(P154+P217+K164+P203+P129+P105+U163)*P153</f>
        <v>#REF!</v>
      </c>
      <c r="Q143" s="235"/>
      <c r="R143" s="417"/>
      <c r="S143" s="417"/>
      <c r="T143" s="433"/>
      <c r="U143" s="417"/>
      <c r="V143" s="483" t="e">
        <f>(V154+V217+Q164+V203+V129+V105+AA163)*V153</f>
        <v>#REF!</v>
      </c>
      <c r="W143" s="235"/>
      <c r="X143" s="417"/>
      <c r="Y143" s="417"/>
      <c r="Z143" s="433"/>
      <c r="AA143" s="417"/>
      <c r="AB143" s="483" t="e">
        <f>(AB154+AB217+W164+AB203+AB129+AB105+AG163)*AB153</f>
        <v>#REF!</v>
      </c>
      <c r="AC143" s="235"/>
      <c r="AD143" s="417"/>
      <c r="AE143" s="417"/>
      <c r="AF143" s="433"/>
      <c r="AG143" s="417"/>
      <c r="AH143" s="483" t="e">
        <f>(AH154+AH217+AC164+AH203+AH129+AH105+AM163)*AH153</f>
        <v>#REF!</v>
      </c>
      <c r="AI143" s="235"/>
      <c r="AJ143" s="417"/>
      <c r="AK143" s="417"/>
      <c r="AL143" s="433"/>
      <c r="AM143" s="417"/>
      <c r="AN143" s="483" t="e">
        <f>(AN154+AN217+AI164+AN203+AN129+AN105+AS163)*AN153</f>
        <v>#REF!</v>
      </c>
      <c r="AO143" s="235"/>
      <c r="AP143" s="417"/>
      <c r="AQ143" s="417"/>
      <c r="AR143" s="433"/>
      <c r="AS143" s="417"/>
      <c r="AT143" s="483" t="e">
        <f>(AT154+AT217+AO164+AT203+AT129+AT105+AY163)*AT153</f>
        <v>#REF!</v>
      </c>
      <c r="AU143" s="235"/>
      <c r="AV143" s="417"/>
      <c r="AW143" s="417"/>
      <c r="AX143" s="433"/>
      <c r="AY143" s="417"/>
      <c r="AZ143" s="483" t="e">
        <f>(AZ154+AZ217+AU164+AZ203+AZ129+AZ105+BE163)*AZ153</f>
        <v>#REF!</v>
      </c>
      <c r="BA143" s="235"/>
      <c r="BB143" s="417"/>
      <c r="BC143" s="417"/>
      <c r="BD143" s="433"/>
      <c r="BE143" s="417"/>
      <c r="BF143" s="483" t="e">
        <f>(BF154+BF217+BA164+BF203+BF129+BF105+BK163)*BF153</f>
        <v>#REF!</v>
      </c>
      <c r="BG143" s="235"/>
      <c r="BH143" s="417"/>
      <c r="BI143" s="417"/>
      <c r="BJ143" s="433"/>
      <c r="BK143" s="417"/>
      <c r="BL143" s="483" t="e">
        <f>(BL154+BL217+BG164+BL203+BL129+BL105+BQ163)*BL153</f>
        <v>#REF!</v>
      </c>
      <c r="BM143" s="235"/>
      <c r="BN143" s="417"/>
      <c r="BO143" s="417"/>
      <c r="BP143" s="433"/>
      <c r="BQ143" s="417"/>
      <c r="BR143" s="483" t="e">
        <f>(BR154+BR217+BM164+BR203+BR129+BR105+BW163)*BR153</f>
        <v>#REF!</v>
      </c>
      <c r="BS143" s="235"/>
      <c r="BT143" s="417"/>
      <c r="BU143" s="417"/>
      <c r="BV143" s="433"/>
      <c r="BW143" s="417"/>
      <c r="BX143" s="483" t="e">
        <f>(BX154+BX217+BS164+BX203+BX129+BX105+CC163)*BX153</f>
        <v>#REF!</v>
      </c>
      <c r="BY143" s="235"/>
      <c r="BZ143" s="433"/>
      <c r="CA143" s="417"/>
      <c r="CB143" s="433"/>
      <c r="CC143" s="417"/>
      <c r="CD143" s="483" t="e">
        <f>(CD154+CD217+BY164+CD203+CD129+CD105+CI163)*CD153</f>
        <v>#REF!</v>
      </c>
      <c r="CE143" s="235"/>
      <c r="CF143" s="417"/>
      <c r="CG143" s="417"/>
      <c r="CH143" s="433"/>
      <c r="CI143" s="417"/>
      <c r="CJ143" s="483" t="e">
        <f>(CJ154+CJ217+CE164+CJ203+CJ129+CJ105)*CJ153</f>
        <v>#REF!</v>
      </c>
      <c r="CL143" s="433"/>
    </row>
    <row r="144" ht="16.199999999999999" hidden="1">
      <c r="A144" s="410" t="e">
        <f t="shared" si="2595"/>
        <v>#REF!</v>
      </c>
      <c r="B144" s="433"/>
      <c r="C144" s="417"/>
      <c r="D144" s="483" t="e">
        <f>(D154+D218+D202+D128+D104+I162)*D153</f>
        <v>#REF!</v>
      </c>
      <c r="F144" s="417"/>
      <c r="G144" s="417"/>
      <c r="H144" s="433"/>
      <c r="I144" s="417"/>
      <c r="J144" s="483" t="e">
        <f>(J154+J218+E163+J202+J128+J104+O162)*J153</f>
        <v>#REF!</v>
      </c>
      <c r="K144" s="235"/>
      <c r="L144" s="417"/>
      <c r="M144" s="417"/>
      <c r="N144" s="433"/>
      <c r="O144" s="417"/>
      <c r="P144" s="483" t="e">
        <f>(P154+P218+K163+P202+P128+P104+U162)*P153</f>
        <v>#REF!</v>
      </c>
      <c r="Q144" s="235"/>
      <c r="R144" s="417"/>
      <c r="S144" s="417"/>
      <c r="T144" s="433"/>
      <c r="U144" s="417"/>
      <c r="V144" s="483" t="e">
        <f>(V154+V218+Q163+V202+V128+V104+AA162)*V153</f>
        <v>#REF!</v>
      </c>
      <c r="W144" s="235"/>
      <c r="X144" s="417"/>
      <c r="Y144" s="417"/>
      <c r="Z144" s="433"/>
      <c r="AA144" s="417"/>
      <c r="AB144" s="483" t="e">
        <f>(AB154+AB218+W163+AB202+AB128+AB104+AG162)*AB153</f>
        <v>#REF!</v>
      </c>
      <c r="AC144" s="235"/>
      <c r="AD144" s="417"/>
      <c r="AE144" s="417"/>
      <c r="AF144" s="433"/>
      <c r="AG144" s="417"/>
      <c r="AH144" s="483" t="e">
        <f>(AH154+AH218+AC163+AH202+AH128+AH104+AM162)*AH153</f>
        <v>#REF!</v>
      </c>
      <c r="AI144" s="235"/>
      <c r="AJ144" s="417"/>
      <c r="AK144" s="417"/>
      <c r="AL144" s="433"/>
      <c r="AM144" s="417"/>
      <c r="AN144" s="483" t="e">
        <f>(AN154+AN218+AI163+AN202+AN128+AN104+AS162)*AN153</f>
        <v>#REF!</v>
      </c>
      <c r="AO144" s="235"/>
      <c r="AP144" s="417"/>
      <c r="AQ144" s="417"/>
      <c r="AR144" s="433"/>
      <c r="AS144" s="417"/>
      <c r="AT144" s="483" t="e">
        <f>(AT154+AT218+AO163+AT202+AT128+AT104+AY162)*AT153</f>
        <v>#REF!</v>
      </c>
      <c r="AU144" s="235"/>
      <c r="AV144" s="417"/>
      <c r="AW144" s="417"/>
      <c r="AX144" s="433"/>
      <c r="AY144" s="417"/>
      <c r="AZ144" s="483" t="e">
        <f>(AZ154+AZ218+AU163+AZ202+AZ128+AZ104+BE162)*AZ153</f>
        <v>#REF!</v>
      </c>
      <c r="BA144" s="235"/>
      <c r="BB144" s="417"/>
      <c r="BC144" s="417"/>
      <c r="BD144" s="433"/>
      <c r="BE144" s="417"/>
      <c r="BF144" s="483" t="e">
        <f>(BF154+BF218+BA163+BF202+BF128+BF104+BK162)*BF153</f>
        <v>#REF!</v>
      </c>
      <c r="BG144" s="235"/>
      <c r="BH144" s="417"/>
      <c r="BI144" s="417"/>
      <c r="BJ144" s="433"/>
      <c r="BK144" s="417"/>
      <c r="BL144" s="483" t="e">
        <f>(BL154+BL218+BG163+BL202+BL128+BL104+BQ162)*BL153</f>
        <v>#REF!</v>
      </c>
      <c r="BM144" s="235"/>
      <c r="BN144" s="417"/>
      <c r="BO144" s="417"/>
      <c r="BP144" s="433"/>
      <c r="BQ144" s="417"/>
      <c r="BR144" s="483" t="e">
        <f>(BR154+BR218+BM163+BR202+BR128+BR104+BW162)*BR153</f>
        <v>#REF!</v>
      </c>
      <c r="BS144" s="235"/>
      <c r="BT144" s="417"/>
      <c r="BU144" s="417"/>
      <c r="BV144" s="433"/>
      <c r="BW144" s="417"/>
      <c r="BX144" s="483" t="e">
        <f>(BX154+BX218+BS163+BX202+BX128+BX104+CC162)*BX153</f>
        <v>#REF!</v>
      </c>
      <c r="BY144" s="235"/>
      <c r="BZ144" s="433"/>
      <c r="CA144" s="417"/>
      <c r="CB144" s="433"/>
      <c r="CC144" s="417"/>
      <c r="CD144" s="483" t="e">
        <f>(CD154+CD218+BY163+CD202+CD128+CD104+CI162)*CD153</f>
        <v>#REF!</v>
      </c>
      <c r="CE144" s="235"/>
      <c r="CF144" s="417"/>
      <c r="CG144" s="417"/>
      <c r="CH144" s="433"/>
      <c r="CI144" s="417"/>
      <c r="CJ144" s="483" t="e">
        <f>(CJ154+CJ218+CE163+CJ202+CJ128+CJ104)*CJ153</f>
        <v>#REF!</v>
      </c>
      <c r="CL144" s="433"/>
    </row>
    <row r="145" ht="16.199999999999999" hidden="1">
      <c r="A145" s="410" t="e">
        <f t="shared" si="2595"/>
        <v>#REF!</v>
      </c>
      <c r="B145" s="433"/>
      <c r="C145" s="417"/>
      <c r="D145" s="484" t="e">
        <f>(D154+D219+D201+D127+D103+I161)*D153</f>
        <v>#REF!</v>
      </c>
      <c r="F145" s="417"/>
      <c r="G145" s="417"/>
      <c r="H145" s="433"/>
      <c r="I145" s="417"/>
      <c r="J145" s="484" t="e">
        <f>(J154+J219+E162+J201+J127+J103+O161)*J153</f>
        <v>#REF!</v>
      </c>
      <c r="K145" s="235"/>
      <c r="L145" s="417"/>
      <c r="M145" s="417"/>
      <c r="N145" s="433"/>
      <c r="O145" s="417"/>
      <c r="P145" s="484" t="e">
        <f>(P154+P219+K162+P201+P127+P103+U161)*P153</f>
        <v>#REF!</v>
      </c>
      <c r="Q145" s="235"/>
      <c r="R145" s="417"/>
      <c r="S145" s="417"/>
      <c r="T145" s="433"/>
      <c r="U145" s="417"/>
      <c r="V145" s="484" t="e">
        <f>(V154+V219+Q162+V201+V127+V103+AA161)*V153</f>
        <v>#REF!</v>
      </c>
      <c r="W145" s="235"/>
      <c r="X145" s="417"/>
      <c r="Y145" s="417"/>
      <c r="Z145" s="433"/>
      <c r="AA145" s="417"/>
      <c r="AB145" s="484" t="e">
        <f>(AB154+AB219+W162+AB201+AB127+AB103+AG161)*AB153</f>
        <v>#REF!</v>
      </c>
      <c r="AC145" s="235"/>
      <c r="AD145" s="417"/>
      <c r="AE145" s="417"/>
      <c r="AF145" s="433"/>
      <c r="AG145" s="417"/>
      <c r="AH145" s="484" t="e">
        <f>(AH154+AH219+AC162+AH201+AH127+AH103+AM161)*AH153</f>
        <v>#REF!</v>
      </c>
      <c r="AI145" s="235"/>
      <c r="AJ145" s="417"/>
      <c r="AK145" s="417"/>
      <c r="AL145" s="433"/>
      <c r="AM145" s="417"/>
      <c r="AN145" s="484" t="e">
        <f>(AN154+AN219+AI162+AN201+AN127+AN103+AS161)*AN153</f>
        <v>#REF!</v>
      </c>
      <c r="AO145" s="235"/>
      <c r="AP145" s="417"/>
      <c r="AQ145" s="417"/>
      <c r="AR145" s="433"/>
      <c r="AS145" s="417"/>
      <c r="AT145" s="484" t="e">
        <f>(AT154+AT219+AO162+AT201+AT127+AT103+AY161)*AT153</f>
        <v>#REF!</v>
      </c>
      <c r="AU145" s="235"/>
      <c r="AV145" s="417"/>
      <c r="AW145" s="417"/>
      <c r="AX145" s="433"/>
      <c r="AY145" s="417"/>
      <c r="AZ145" s="484" t="e">
        <f>(AZ154+AZ219+AU162+AZ201+AZ127+AZ103+BE161)*AZ153</f>
        <v>#REF!</v>
      </c>
      <c r="BA145" s="235"/>
      <c r="BB145" s="417"/>
      <c r="BC145" s="417"/>
      <c r="BD145" s="433"/>
      <c r="BE145" s="417"/>
      <c r="BF145" s="484" t="e">
        <f>(BF154+BF219+BA162+BF201+BF127+BF103+BK161)*BF153</f>
        <v>#REF!</v>
      </c>
      <c r="BG145" s="235"/>
      <c r="BH145" s="417"/>
      <c r="BI145" s="417"/>
      <c r="BJ145" s="433"/>
      <c r="BK145" s="417"/>
      <c r="BL145" s="484" t="e">
        <f>(BL154+BL219+BG162+BL201+BL127+BL103+BQ161)*BL153</f>
        <v>#REF!</v>
      </c>
      <c r="BM145" s="235"/>
      <c r="BN145" s="417"/>
      <c r="BO145" s="417"/>
      <c r="BP145" s="433"/>
      <c r="BQ145" s="417"/>
      <c r="BR145" s="484" t="e">
        <f>(BR154+BR219+BM162+BR201+BR127+BR103+BW161)*BR153</f>
        <v>#REF!</v>
      </c>
      <c r="BS145" s="235"/>
      <c r="BT145" s="417"/>
      <c r="BU145" s="417"/>
      <c r="BV145" s="433"/>
      <c r="BW145" s="417"/>
      <c r="BX145" s="484" t="e">
        <f>(BX154+BX219+BS162+BX201+BX127+BX103+CC161)*BX153</f>
        <v>#REF!</v>
      </c>
      <c r="BY145" s="235"/>
      <c r="BZ145" s="433"/>
      <c r="CA145" s="417"/>
      <c r="CB145" s="433"/>
      <c r="CC145" s="417"/>
      <c r="CD145" s="484" t="e">
        <f>(CD154+CD219+BY162+CD201+CD127+CD103+CI161)*CD153</f>
        <v>#REF!</v>
      </c>
      <c r="CE145" s="235"/>
      <c r="CF145" s="417"/>
      <c r="CG145" s="417"/>
      <c r="CH145" s="433"/>
      <c r="CI145" s="417"/>
      <c r="CJ145" s="484" t="e">
        <f>(CJ154+CJ219+CE162+CJ201+CJ127+CJ103)*CJ153</f>
        <v>#REF!</v>
      </c>
      <c r="CL145" s="433"/>
    </row>
    <row r="146" ht="16.199999999999999" hidden="1">
      <c r="A146" s="445" t="e">
        <f t="shared" si="2595"/>
        <v>#REF!</v>
      </c>
      <c r="B146" s="433"/>
      <c r="C146" s="417"/>
      <c r="D146" s="438" t="e">
        <f>(D154+D220+D200+D126+D102+I160)*D153</f>
        <v>#REF!</v>
      </c>
      <c r="F146" s="417"/>
      <c r="G146" s="417"/>
      <c r="H146" s="433"/>
      <c r="I146" s="417"/>
      <c r="J146" s="438" t="e">
        <f>(J154+J220+E161+J200+J126+J102+O160)*J153</f>
        <v>#REF!</v>
      </c>
      <c r="K146" s="235"/>
      <c r="L146" s="417"/>
      <c r="M146" s="417"/>
      <c r="N146" s="433"/>
      <c r="O146" s="417"/>
      <c r="P146" s="438" t="e">
        <f>(P154+P220+K161+P200+P126+P102+U160)*P153</f>
        <v>#REF!</v>
      </c>
      <c r="Q146" s="235"/>
      <c r="R146" s="417"/>
      <c r="S146" s="417"/>
      <c r="T146" s="433"/>
      <c r="U146" s="417"/>
      <c r="V146" s="438" t="e">
        <f>(V154+V220+Q161+V200+V126+V102+AA160)*V153</f>
        <v>#REF!</v>
      </c>
      <c r="W146" s="235"/>
      <c r="X146" s="417"/>
      <c r="Y146" s="417"/>
      <c r="Z146" s="433"/>
      <c r="AA146" s="417"/>
      <c r="AB146" s="438" t="e">
        <f>(AB154+AB220+W161+AB200+AB126+AB102+AG160)*AB153</f>
        <v>#REF!</v>
      </c>
      <c r="AC146" s="235"/>
      <c r="AD146" s="417"/>
      <c r="AE146" s="417"/>
      <c r="AF146" s="433"/>
      <c r="AG146" s="417"/>
      <c r="AH146" s="438" t="e">
        <f>(AH154+AH220+AC161+AH200+AH126+AH102+AM160)*AH153</f>
        <v>#REF!</v>
      </c>
      <c r="AI146" s="235"/>
      <c r="AJ146" s="417"/>
      <c r="AK146" s="417"/>
      <c r="AL146" s="433"/>
      <c r="AM146" s="417"/>
      <c r="AN146" s="438" t="e">
        <f>(AN154+AN220+AI161+AN200+AN126+AN102+AS160)*AN153</f>
        <v>#REF!</v>
      </c>
      <c r="AO146" s="235"/>
      <c r="AP146" s="417"/>
      <c r="AQ146" s="417"/>
      <c r="AR146" s="433"/>
      <c r="AS146" s="417"/>
      <c r="AT146" s="438" t="e">
        <f>(AT154+AT220+AO161+AT200+AT126+AT102+AY160)*AT153</f>
        <v>#REF!</v>
      </c>
      <c r="AU146" s="235"/>
      <c r="AV146" s="417"/>
      <c r="AW146" s="417"/>
      <c r="AX146" s="433"/>
      <c r="AY146" s="417"/>
      <c r="AZ146" s="438" t="e">
        <f>(AZ154+AZ220+AU161+AZ200+AZ126+AZ102+BE160)*AZ153</f>
        <v>#REF!</v>
      </c>
      <c r="BA146" s="235"/>
      <c r="BB146" s="417"/>
      <c r="BC146" s="417"/>
      <c r="BD146" s="433"/>
      <c r="BE146" s="417"/>
      <c r="BF146" s="438" t="e">
        <f>(BF154+BF220+BA161+BF200+BF126+BF102+BK160)*BF153</f>
        <v>#REF!</v>
      </c>
      <c r="BG146" s="235"/>
      <c r="BH146" s="417"/>
      <c r="BI146" s="417"/>
      <c r="BJ146" s="433"/>
      <c r="BK146" s="417"/>
      <c r="BL146" s="438" t="e">
        <f>(BL154+BL220+BG161+BL200+BL126+BL102+BQ160)*BL153</f>
        <v>#REF!</v>
      </c>
      <c r="BM146" s="235"/>
      <c r="BN146" s="417"/>
      <c r="BO146" s="417"/>
      <c r="BP146" s="433"/>
      <c r="BQ146" s="417"/>
      <c r="BR146" s="438" t="e">
        <f>(BR154+BR220+BM161+BR200+BR126+BR102+BW160)*BR153</f>
        <v>#REF!</v>
      </c>
      <c r="BS146" s="235"/>
      <c r="BT146" s="417"/>
      <c r="BU146" s="417"/>
      <c r="BV146" s="433"/>
      <c r="BW146" s="417"/>
      <c r="BX146" s="438" t="e">
        <f>(BX154+BX220+BS161+BX200+BX126+BX102+CC160)*BX153</f>
        <v>#REF!</v>
      </c>
      <c r="BY146" s="235"/>
      <c r="BZ146" s="433"/>
      <c r="CA146" s="417"/>
      <c r="CB146" s="433"/>
      <c r="CC146" s="417"/>
      <c r="CD146" s="438" t="e">
        <f>(CD154+CD220+BY161+CD200+CD126+CD102+CI160)*CD153</f>
        <v>#REF!</v>
      </c>
      <c r="CE146" s="235"/>
      <c r="CF146" s="417"/>
      <c r="CG146" s="417"/>
      <c r="CH146" s="433"/>
      <c r="CI146" s="417"/>
      <c r="CJ146" s="438" t="e">
        <f>(CJ154+CJ220+CE161+CJ200+CJ126+CJ102)*CJ153</f>
        <v>#REF!</v>
      </c>
      <c r="CL146" s="433"/>
    </row>
    <row r="147" ht="16.199999999999999" hidden="1">
      <c r="A147" s="445" t="e">
        <f t="shared" si="2595"/>
        <v>#REF!</v>
      </c>
      <c r="B147" s="433"/>
      <c r="C147" s="417"/>
      <c r="D147" s="438" t="e">
        <f>(D154+D221+D199+D125+D101+I159)*D153</f>
        <v>#REF!</v>
      </c>
      <c r="F147" s="417"/>
      <c r="G147" s="417"/>
      <c r="H147" s="433"/>
      <c r="I147" s="417"/>
      <c r="J147" s="438" t="e">
        <f>(J154+J221+E160+J199+J125+J101+O159)*J153</f>
        <v>#REF!</v>
      </c>
      <c r="K147" s="235"/>
      <c r="L147" s="417"/>
      <c r="M147" s="417"/>
      <c r="N147" s="433"/>
      <c r="O147" s="417"/>
      <c r="P147" s="438" t="e">
        <f>(P154+P221+K160+P199+P125+P101+U159)*P153</f>
        <v>#REF!</v>
      </c>
      <c r="Q147" s="235"/>
      <c r="R147" s="417"/>
      <c r="S147" s="417"/>
      <c r="T147" s="433"/>
      <c r="U147" s="417"/>
      <c r="V147" s="438" t="e">
        <f>(V154+V221+Q160+V199+V125+V101+AA159)*V153</f>
        <v>#REF!</v>
      </c>
      <c r="W147" s="235"/>
      <c r="X147" s="417"/>
      <c r="Y147" s="417"/>
      <c r="Z147" s="433"/>
      <c r="AA147" s="417"/>
      <c r="AB147" s="438" t="e">
        <f>(AB154+AB221+W160+AB199+AB125+AB101+AG159)*AB153</f>
        <v>#REF!</v>
      </c>
      <c r="AC147" s="235"/>
      <c r="AD147" s="417"/>
      <c r="AE147" s="417"/>
      <c r="AF147" s="433"/>
      <c r="AG147" s="417"/>
      <c r="AH147" s="438" t="e">
        <f>(AH154+AH221+AC160+AH199+AH125+AH101+AM159)*AH153</f>
        <v>#REF!</v>
      </c>
      <c r="AI147" s="235"/>
      <c r="AJ147" s="417"/>
      <c r="AK147" s="417"/>
      <c r="AL147" s="433"/>
      <c r="AM147" s="417"/>
      <c r="AN147" s="438" t="e">
        <f>(AN154+AN221+AI160+AN199+AN125+AN101+AS159)*AN153</f>
        <v>#REF!</v>
      </c>
      <c r="AO147" s="235"/>
      <c r="AP147" s="417"/>
      <c r="AQ147" s="417"/>
      <c r="AR147" s="433"/>
      <c r="AS147" s="417"/>
      <c r="AT147" s="438" t="e">
        <f>(AT154+AT221+AO160+AT199+AT125+AT101+AY159)*AT153</f>
        <v>#REF!</v>
      </c>
      <c r="AU147" s="235"/>
      <c r="AV147" s="417"/>
      <c r="AW147" s="417"/>
      <c r="AX147" s="433"/>
      <c r="AY147" s="417"/>
      <c r="AZ147" s="438" t="e">
        <f>(AZ154+AZ221+AU160+AZ199+AZ125+AZ101+BE159)*AZ153</f>
        <v>#REF!</v>
      </c>
      <c r="BA147" s="235"/>
      <c r="BB147" s="417"/>
      <c r="BC147" s="417"/>
      <c r="BD147" s="433"/>
      <c r="BE147" s="417"/>
      <c r="BF147" s="438" t="e">
        <f>(BF154+BF221+BA160+BF199+BF125+BF101+BK159)*BF153</f>
        <v>#REF!</v>
      </c>
      <c r="BG147" s="235"/>
      <c r="BH147" s="417"/>
      <c r="BI147" s="417"/>
      <c r="BJ147" s="433"/>
      <c r="BK147" s="417"/>
      <c r="BL147" s="438" t="e">
        <f>(BL154+BL221+BG160+BL199+BL125+BL101+BQ159)*BL153</f>
        <v>#REF!</v>
      </c>
      <c r="BM147" s="235"/>
      <c r="BN147" s="417"/>
      <c r="BO147" s="417"/>
      <c r="BP147" s="433"/>
      <c r="BQ147" s="417"/>
      <c r="BR147" s="438" t="e">
        <f>(BR154+BR221+BM160+BR199+BR125+BR101+BW159)*BR153</f>
        <v>#REF!</v>
      </c>
      <c r="BS147" s="235"/>
      <c r="BT147" s="417"/>
      <c r="BU147" s="417"/>
      <c r="BV147" s="433"/>
      <c r="BW147" s="417"/>
      <c r="BX147" s="438" t="e">
        <f>(BX154+BX221+BS160+BX199+BX125+BX101+CC159)*BX153</f>
        <v>#REF!</v>
      </c>
      <c r="BY147" s="235"/>
      <c r="BZ147" s="433"/>
      <c r="CA147" s="417"/>
      <c r="CB147" s="433"/>
      <c r="CC147" s="417"/>
      <c r="CD147" s="438" t="e">
        <f>(CD154+CD221+BY160+CD199+CD125+CD101+CI159)*CD153</f>
        <v>#REF!</v>
      </c>
      <c r="CE147" s="235"/>
      <c r="CF147" s="417"/>
      <c r="CG147" s="417"/>
      <c r="CH147" s="433"/>
      <c r="CI147" s="417"/>
      <c r="CJ147" s="438" t="e">
        <f>(CJ154+CJ221+CE160+CJ199+CJ125+CJ101)*CJ153</f>
        <v>#REF!</v>
      </c>
      <c r="CL147" s="433"/>
    </row>
    <row r="148" ht="16.199999999999999" hidden="1">
      <c r="A148" s="445" t="e">
        <f t="shared" si="2595"/>
        <v>#REF!</v>
      </c>
      <c r="B148" s="433"/>
      <c r="C148" s="417"/>
      <c r="D148" s="438" t="e">
        <f>(D154+D222+D198+D124+D100+I158)*D153</f>
        <v>#REF!</v>
      </c>
      <c r="F148" s="417"/>
      <c r="G148" s="417"/>
      <c r="H148" s="433"/>
      <c r="I148" s="417"/>
      <c r="J148" s="438" t="e">
        <f>(J154+J222+E159+J198+J124+J100+O158)*J153</f>
        <v>#REF!</v>
      </c>
      <c r="K148" s="235"/>
      <c r="L148" s="417"/>
      <c r="M148" s="417"/>
      <c r="N148" s="433"/>
      <c r="O148" s="417"/>
      <c r="P148" s="438" t="e">
        <f>(P154+P222+K159+P198+P124+P100+U158)*P153</f>
        <v>#REF!</v>
      </c>
      <c r="Q148" s="235"/>
      <c r="R148" s="417"/>
      <c r="S148" s="417"/>
      <c r="T148" s="433"/>
      <c r="U148" s="417"/>
      <c r="V148" s="438" t="e">
        <f>(V154+V222+Q159+V198+V124+V100+AA158)*V153</f>
        <v>#REF!</v>
      </c>
      <c r="W148" s="235"/>
      <c r="X148" s="417"/>
      <c r="Y148" s="417"/>
      <c r="Z148" s="433"/>
      <c r="AA148" s="417"/>
      <c r="AB148" s="438" t="e">
        <f>(AB154+AB222+W159+AB198+AB124+AB100+AG158)*AB153</f>
        <v>#REF!</v>
      </c>
      <c r="AC148" s="235"/>
      <c r="AD148" s="417"/>
      <c r="AE148" s="417"/>
      <c r="AF148" s="433"/>
      <c r="AG148" s="417"/>
      <c r="AH148" s="438" t="e">
        <f>(AH154+AH222+AC159+AH198+AH124+AH100+AM158)*AH153</f>
        <v>#REF!</v>
      </c>
      <c r="AI148" s="235"/>
      <c r="AJ148" s="417"/>
      <c r="AK148" s="417"/>
      <c r="AL148" s="433"/>
      <c r="AM148" s="417"/>
      <c r="AN148" s="438" t="e">
        <f>(AN154+AN222+AI159+AN198+AN124+AN100+AS158)*AN153</f>
        <v>#REF!</v>
      </c>
      <c r="AO148" s="235"/>
      <c r="AP148" s="417"/>
      <c r="AQ148" s="417"/>
      <c r="AR148" s="433"/>
      <c r="AS148" s="417"/>
      <c r="AT148" s="438" t="e">
        <f>(AT154+AT222+AO159+AT198+AT124+AT100+AY158)*AT153</f>
        <v>#REF!</v>
      </c>
      <c r="AU148" s="235"/>
      <c r="AV148" s="417"/>
      <c r="AW148" s="417"/>
      <c r="AX148" s="433"/>
      <c r="AY148" s="417"/>
      <c r="AZ148" s="438" t="e">
        <f>(AZ154+AZ222+AU159+AZ198+AZ124+AZ100+BE158)*AZ153</f>
        <v>#REF!</v>
      </c>
      <c r="BA148" s="235"/>
      <c r="BB148" s="417"/>
      <c r="BC148" s="417"/>
      <c r="BD148" s="433"/>
      <c r="BE148" s="417"/>
      <c r="BF148" s="438" t="e">
        <f>(BF154+BF222+BA159+BF198+BF124+BF100+BK158)*BF153</f>
        <v>#REF!</v>
      </c>
      <c r="BG148" s="235"/>
      <c r="BH148" s="417"/>
      <c r="BI148" s="417"/>
      <c r="BJ148" s="433"/>
      <c r="BK148" s="417"/>
      <c r="BL148" s="438" t="e">
        <f>(BL154+BL222+BG159+BL198+BL124+BL100+BQ158)*BL153</f>
        <v>#REF!</v>
      </c>
      <c r="BM148" s="235"/>
      <c r="BN148" s="417"/>
      <c r="BO148" s="417"/>
      <c r="BP148" s="433"/>
      <c r="BQ148" s="417"/>
      <c r="BR148" s="438" t="e">
        <f>(BR154+BR222+BM159+BR198+BR124+BR100+BW158)*BR153</f>
        <v>#REF!</v>
      </c>
      <c r="BS148" s="235"/>
      <c r="BT148" s="417"/>
      <c r="BU148" s="417"/>
      <c r="BV148" s="433"/>
      <c r="BW148" s="417"/>
      <c r="BX148" s="438" t="e">
        <f>(BX154+BX222+BS159+BX198+BX124+BX100+CC158)*BX153</f>
        <v>#REF!</v>
      </c>
      <c r="BY148" s="235"/>
      <c r="BZ148" s="433"/>
      <c r="CA148" s="417"/>
      <c r="CB148" s="433"/>
      <c r="CC148" s="417"/>
      <c r="CD148" s="438" t="e">
        <f>(CD154+CD222+BY159+CD198+CD124+CD100+CI158)*CD153</f>
        <v>#REF!</v>
      </c>
      <c r="CE148" s="235"/>
      <c r="CF148" s="417"/>
      <c r="CG148" s="417"/>
      <c r="CH148" s="433"/>
      <c r="CI148" s="417"/>
      <c r="CJ148" s="438" t="e">
        <f>(CJ154+CJ222+CE159+CJ198+CJ124+CJ100)*CJ153</f>
        <v>#REF!</v>
      </c>
      <c r="CL148" s="433"/>
    </row>
    <row r="149" ht="16.199999999999999" hidden="1">
      <c r="A149" s="445" t="e">
        <f t="shared" si="2595"/>
        <v>#REF!</v>
      </c>
      <c r="B149" s="433"/>
      <c r="C149" s="417"/>
      <c r="D149" s="438" t="e">
        <f>(D154+D223+D197+D123+D99+I157)*D153</f>
        <v>#REF!</v>
      </c>
      <c r="F149" s="417"/>
      <c r="G149" s="417"/>
      <c r="H149" s="433"/>
      <c r="I149" s="417"/>
      <c r="J149" s="438" t="e">
        <f>(J154+J223+E158+J197+J123+J99+O157)*J153</f>
        <v>#REF!</v>
      </c>
      <c r="K149" s="235"/>
      <c r="L149" s="417"/>
      <c r="M149" s="417"/>
      <c r="N149" s="433"/>
      <c r="O149" s="417"/>
      <c r="P149" s="438" t="e">
        <f>(P154+P223+K158+P197+P123+P99+U157)*P153</f>
        <v>#REF!</v>
      </c>
      <c r="Q149" s="235"/>
      <c r="R149" s="417"/>
      <c r="S149" s="417"/>
      <c r="T149" s="433"/>
      <c r="U149" s="417"/>
      <c r="V149" s="438" t="e">
        <f>(V154+V223+Q158+V197+V123+V99+AA157)*V153</f>
        <v>#REF!</v>
      </c>
      <c r="W149" s="235"/>
      <c r="X149" s="417"/>
      <c r="Y149" s="417"/>
      <c r="Z149" s="433"/>
      <c r="AA149" s="417"/>
      <c r="AB149" s="438" t="e">
        <f>(AB154+AB223+W158+AB197+AB123+AB99+AG157)*AB153</f>
        <v>#REF!</v>
      </c>
      <c r="AC149" s="235"/>
      <c r="AD149" s="417"/>
      <c r="AE149" s="417"/>
      <c r="AF149" s="433"/>
      <c r="AG149" s="417"/>
      <c r="AH149" s="438" t="e">
        <f>(AH154+AH223+AC158+AH197+AH123+AH99+AM157)*AH153</f>
        <v>#REF!</v>
      </c>
      <c r="AI149" s="235"/>
      <c r="AJ149" s="417"/>
      <c r="AK149" s="417"/>
      <c r="AL149" s="433"/>
      <c r="AM149" s="417"/>
      <c r="AN149" s="438" t="e">
        <f>(AN154+AN223+AI158+AN197+AN123+AN99+AS157)*AN153</f>
        <v>#REF!</v>
      </c>
      <c r="AO149" s="235"/>
      <c r="AP149" s="417"/>
      <c r="AQ149" s="417"/>
      <c r="AR149" s="433"/>
      <c r="AS149" s="417"/>
      <c r="AT149" s="438" t="e">
        <f>(AT154+AT223+AO158+AT197+AT123+AT99+AY157)*AT153</f>
        <v>#REF!</v>
      </c>
      <c r="AU149" s="235"/>
      <c r="AV149" s="417"/>
      <c r="AW149" s="417"/>
      <c r="AX149" s="433"/>
      <c r="AY149" s="417"/>
      <c r="AZ149" s="438" t="e">
        <f>(AZ154+AZ223+AU158+AZ197+AZ123+AZ99+BE157)*AZ153</f>
        <v>#REF!</v>
      </c>
      <c r="BA149" s="235"/>
      <c r="BB149" s="417"/>
      <c r="BC149" s="417"/>
      <c r="BD149" s="433"/>
      <c r="BE149" s="417"/>
      <c r="BF149" s="438" t="e">
        <f>(BF154+BF223+BA158+BF197+BF123+BF99+BK157)*BF153</f>
        <v>#REF!</v>
      </c>
      <c r="BG149" s="235"/>
      <c r="BH149" s="417"/>
      <c r="BI149" s="417"/>
      <c r="BJ149" s="433"/>
      <c r="BK149" s="417"/>
      <c r="BL149" s="438" t="e">
        <f>(BL154+BL223+BG158+BL197+BL123+BL99+BQ157)*BL153</f>
        <v>#REF!</v>
      </c>
      <c r="BM149" s="235"/>
      <c r="BN149" s="417"/>
      <c r="BO149" s="417"/>
      <c r="BP149" s="433"/>
      <c r="BQ149" s="417"/>
      <c r="BR149" s="438" t="e">
        <f>(BR154+BR223+BM158+BR197+BR123+BR99+BW157)*BR153</f>
        <v>#REF!</v>
      </c>
      <c r="BS149" s="235"/>
      <c r="BT149" s="417"/>
      <c r="BU149" s="417"/>
      <c r="BV149" s="433"/>
      <c r="BW149" s="417"/>
      <c r="BX149" s="438" t="e">
        <f>(BX154+BX223+BS158+BX197+BX123+BX99+CC157)*BX153</f>
        <v>#REF!</v>
      </c>
      <c r="BY149" s="235"/>
      <c r="BZ149" s="433"/>
      <c r="CA149" s="417"/>
      <c r="CB149" s="433"/>
      <c r="CC149" s="417"/>
      <c r="CD149" s="438" t="e">
        <f>(CD154+CD223+BY158+CD197+CD123+CD99+CI157)*CD153</f>
        <v>#REF!</v>
      </c>
      <c r="CE149" s="235"/>
      <c r="CF149" s="417"/>
      <c r="CG149" s="417"/>
      <c r="CH149" s="433"/>
      <c r="CI149" s="417"/>
      <c r="CJ149" s="438" t="e">
        <f>(CJ154+CJ223+CE158+CJ197+CJ123+CJ99)*CJ153</f>
        <v>#REF!</v>
      </c>
      <c r="CL149" s="433"/>
    </row>
    <row r="150" ht="16.199999999999999" hidden="1">
      <c r="A150" s="445" t="e">
        <f t="shared" si="2595"/>
        <v>#REF!</v>
      </c>
      <c r="B150" s="433"/>
      <c r="C150" s="417"/>
      <c r="D150" s="438" t="e">
        <f>(D154+D224+D196+D122+D98+I156)*D153</f>
        <v>#REF!</v>
      </c>
      <c r="F150" s="417"/>
      <c r="G150" s="417"/>
      <c r="H150" s="433"/>
      <c r="I150" s="417"/>
      <c r="J150" s="438" t="e">
        <f>(J154+J224+E157+J196+J122+J98+O156)*J153</f>
        <v>#REF!</v>
      </c>
      <c r="K150" s="235"/>
      <c r="L150" s="417"/>
      <c r="M150" s="417"/>
      <c r="N150" s="433"/>
      <c r="O150" s="417"/>
      <c r="P150" s="438" t="e">
        <f>(P154+P224+K157+P196+P122+P98+U156)*P153</f>
        <v>#REF!</v>
      </c>
      <c r="Q150" s="235"/>
      <c r="R150" s="417"/>
      <c r="S150" s="417"/>
      <c r="T150" s="433"/>
      <c r="U150" s="417"/>
      <c r="V150" s="438" t="e">
        <f>(V154+V224+Q157+V196+V122+V98+AA156)*V153</f>
        <v>#REF!</v>
      </c>
      <c r="W150" s="235"/>
      <c r="X150" s="417"/>
      <c r="Y150" s="417"/>
      <c r="Z150" s="433"/>
      <c r="AA150" s="417"/>
      <c r="AB150" s="438" t="e">
        <f>(AB154+AB224+W157+AB196+AB122+AB98+AG156)*AB153</f>
        <v>#REF!</v>
      </c>
      <c r="AC150" s="235"/>
      <c r="AD150" s="417"/>
      <c r="AE150" s="417"/>
      <c r="AF150" s="433"/>
      <c r="AG150" s="417"/>
      <c r="AH150" s="438" t="e">
        <f>(AH154+AH224+AC157+AH196+AH122+AH98+AM156)*AH153</f>
        <v>#REF!</v>
      </c>
      <c r="AI150" s="235"/>
      <c r="AJ150" s="417"/>
      <c r="AK150" s="417"/>
      <c r="AL150" s="433"/>
      <c r="AM150" s="417"/>
      <c r="AN150" s="438" t="e">
        <f>(AN154+AN224+AI157+AN196+AN122+AN98+AS156)*AN153</f>
        <v>#REF!</v>
      </c>
      <c r="AO150" s="235"/>
      <c r="AP150" s="417"/>
      <c r="AQ150" s="417"/>
      <c r="AR150" s="433"/>
      <c r="AS150" s="417"/>
      <c r="AT150" s="438" t="e">
        <f>(AT154+AT224+AO157+AT196+AT122+AT98+AY156)*AT153</f>
        <v>#REF!</v>
      </c>
      <c r="AU150" s="235"/>
      <c r="AV150" s="417"/>
      <c r="AW150" s="417"/>
      <c r="AX150" s="433"/>
      <c r="AY150" s="417"/>
      <c r="AZ150" s="438" t="e">
        <f>(AZ154+AZ224+AU157+AZ196+AZ122+AZ98+BE156)*AZ153</f>
        <v>#REF!</v>
      </c>
      <c r="BA150" s="235"/>
      <c r="BB150" s="417"/>
      <c r="BC150" s="417"/>
      <c r="BD150" s="433"/>
      <c r="BE150" s="417"/>
      <c r="BF150" s="438" t="e">
        <f>(BF154+BF224+BA157+BF196+BF122+BF98+BK156)*BF153</f>
        <v>#REF!</v>
      </c>
      <c r="BG150" s="235"/>
      <c r="BH150" s="417"/>
      <c r="BI150" s="417"/>
      <c r="BJ150" s="433"/>
      <c r="BK150" s="417"/>
      <c r="BL150" s="438" t="e">
        <f>(BL154+BL224+BG157+BL196+BL122+BL98+BQ156)*BL153</f>
        <v>#REF!</v>
      </c>
      <c r="BM150" s="235"/>
      <c r="BN150" s="417"/>
      <c r="BO150" s="417"/>
      <c r="BP150" s="433"/>
      <c r="BQ150" s="417"/>
      <c r="BR150" s="438" t="e">
        <f>(BR154+BR224+BM157+BR196+BR122+BR98+BW156)*BR153</f>
        <v>#REF!</v>
      </c>
      <c r="BS150" s="235"/>
      <c r="BT150" s="417"/>
      <c r="BU150" s="417"/>
      <c r="BV150" s="433"/>
      <c r="BW150" s="417"/>
      <c r="BX150" s="438" t="e">
        <f>(BX154+BX224+BS157+BX196+BX122+BX98+CC156)*BX153</f>
        <v>#REF!</v>
      </c>
      <c r="BY150" s="235"/>
      <c r="BZ150" s="433"/>
      <c r="CA150" s="417"/>
      <c r="CB150" s="433"/>
      <c r="CC150" s="417"/>
      <c r="CD150" s="438" t="e">
        <f>(CD154+CD224+BY157+CD196+CD122+CD98+CI156)*CD153</f>
        <v>#REF!</v>
      </c>
      <c r="CE150" s="235"/>
      <c r="CF150" s="417"/>
      <c r="CG150" s="417"/>
      <c r="CH150" s="433"/>
      <c r="CI150" s="417"/>
      <c r="CJ150" s="438" t="e">
        <f>(CJ154+CJ224+CE157+CJ196+CJ122+CJ98)*CJ153</f>
        <v>#REF!</v>
      </c>
      <c r="CL150" s="433"/>
    </row>
    <row r="151" ht="16.199999999999999" hidden="1">
      <c r="A151" s="445" t="e">
        <f t="shared" si="2595"/>
        <v>#REF!</v>
      </c>
      <c r="B151" s="433"/>
      <c r="C151" s="417"/>
      <c r="D151" s="438" t="e">
        <f>(D154+D225+D195+D121)*D153</f>
        <v>#REF!</v>
      </c>
      <c r="F151" s="417"/>
      <c r="G151" s="417"/>
      <c r="H151" s="433"/>
      <c r="I151" s="417"/>
      <c r="J151" s="438" t="e">
        <f>(J154+J225+J195+J121+E156)*J153</f>
        <v>#REF!</v>
      </c>
      <c r="K151" s="235"/>
      <c r="L151" s="417"/>
      <c r="M151" s="417"/>
      <c r="N151" s="433"/>
      <c r="O151" s="417"/>
      <c r="P151" s="438" t="e">
        <f>(P154+P225+P195+P121+K156)*P153</f>
        <v>#REF!</v>
      </c>
      <c r="Q151" s="235"/>
      <c r="R151" s="417"/>
      <c r="S151" s="417"/>
      <c r="T151" s="433"/>
      <c r="U151" s="417"/>
      <c r="V151" s="438" t="e">
        <f>(V154+V225+V195+V121+Q156)*V153</f>
        <v>#REF!</v>
      </c>
      <c r="W151" s="235"/>
      <c r="X151" s="417"/>
      <c r="Y151" s="417"/>
      <c r="Z151" s="433"/>
      <c r="AA151" s="417"/>
      <c r="AB151" s="438" t="e">
        <f>(AB154+AB225+AB195+AB121+W156)*AB153</f>
        <v>#REF!</v>
      </c>
      <c r="AC151" s="235"/>
      <c r="AD151" s="417"/>
      <c r="AE151" s="417"/>
      <c r="AF151" s="433"/>
      <c r="AG151" s="417"/>
      <c r="AH151" s="438" t="e">
        <f>(AH154+AH225+AH195+AH121+AC156)*AH153</f>
        <v>#REF!</v>
      </c>
      <c r="AI151" s="235"/>
      <c r="AJ151" s="417"/>
      <c r="AK151" s="417"/>
      <c r="AL151" s="433"/>
      <c r="AM151" s="417"/>
      <c r="AN151" s="438" t="e">
        <f>(AN154+AN225+AN195+AN121+AI156)*AN153</f>
        <v>#REF!</v>
      </c>
      <c r="AO151" s="235"/>
      <c r="AP151" s="417"/>
      <c r="AQ151" s="417"/>
      <c r="AR151" s="433"/>
      <c r="AS151" s="417"/>
      <c r="AT151" s="438" t="e">
        <f>(AT154+AT225+AT195+AT121+AO156)*AT153</f>
        <v>#REF!</v>
      </c>
      <c r="AU151" s="235"/>
      <c r="AV151" s="417"/>
      <c r="AW151" s="417"/>
      <c r="AX151" s="433"/>
      <c r="AY151" s="417"/>
      <c r="AZ151" s="438" t="e">
        <f>(AZ154+AZ225+AZ195+AZ121+AU156)*AZ153</f>
        <v>#REF!</v>
      </c>
      <c r="BA151" s="235"/>
      <c r="BB151" s="417"/>
      <c r="BC151" s="417"/>
      <c r="BD151" s="433"/>
      <c r="BE151" s="417"/>
      <c r="BF151" s="438" t="e">
        <f>(BF154+BF225+BF195+BF121+BA156)*BF153</f>
        <v>#REF!</v>
      </c>
      <c r="BG151" s="235"/>
      <c r="BH151" s="417"/>
      <c r="BI151" s="417"/>
      <c r="BJ151" s="433"/>
      <c r="BK151" s="417"/>
      <c r="BL151" s="438" t="e">
        <f>(BL154+BL225+BL195+BL121+BG156)*BL153</f>
        <v>#REF!</v>
      </c>
      <c r="BM151" s="235"/>
      <c r="BN151" s="417"/>
      <c r="BO151" s="417"/>
      <c r="BP151" s="433"/>
      <c r="BQ151" s="417"/>
      <c r="BR151" s="438" t="e">
        <f>(BR154+BR225+BR195+BR121+BM156)*BR153</f>
        <v>#REF!</v>
      </c>
      <c r="BS151" s="235"/>
      <c r="BT151" s="417"/>
      <c r="BU151" s="417"/>
      <c r="BV151" s="433"/>
      <c r="BW151" s="417"/>
      <c r="BX151" s="438" t="e">
        <f>(BX154+BX225+BX195+BX121+BS156)*BX153</f>
        <v>#REF!</v>
      </c>
      <c r="BY151" s="235"/>
      <c r="BZ151" s="433"/>
      <c r="CA151" s="417"/>
      <c r="CB151" s="433"/>
      <c r="CC151" s="417"/>
      <c r="CD151" s="438" t="e">
        <f>(CD154+CD225+CD195+CD121+BY156)*CD153</f>
        <v>#REF!</v>
      </c>
      <c r="CE151" s="235"/>
      <c r="CF151" s="417"/>
      <c r="CG151" s="417"/>
      <c r="CH151" s="433"/>
      <c r="CI151" s="417"/>
      <c r="CJ151" s="438" t="e">
        <f>(CJ154+CJ225+CJ195+CJ121+CE156)*CJ153</f>
        <v>#REF!</v>
      </c>
      <c r="CL151" s="433"/>
    </row>
    <row r="152" ht="16.199999999999999" hidden="1">
      <c r="A152" s="445"/>
      <c r="B152" s="433"/>
      <c r="D152" s="451"/>
      <c r="E152" s="235" t="s">
        <v>799</v>
      </c>
      <c r="F152" s="417"/>
      <c r="G152" s="417"/>
      <c r="H152" s="433"/>
      <c r="J152" s="451"/>
      <c r="K152" s="235"/>
      <c r="L152" s="417"/>
      <c r="M152" s="417"/>
      <c r="N152" s="433"/>
      <c r="P152" s="451"/>
      <c r="Q152" s="235"/>
      <c r="R152" s="417"/>
      <c r="S152" s="417"/>
      <c r="T152" s="433"/>
      <c r="V152" s="451"/>
      <c r="W152" s="235"/>
      <c r="X152" s="417"/>
      <c r="Y152" s="417"/>
      <c r="Z152" s="433"/>
      <c r="AB152" s="451"/>
      <c r="AC152" s="235"/>
      <c r="AD152" s="417"/>
      <c r="AE152" s="417"/>
      <c r="AF152" s="433"/>
      <c r="AH152" s="451"/>
      <c r="AI152" s="235"/>
      <c r="AJ152" s="417"/>
      <c r="AK152" s="417"/>
      <c r="AL152" s="433"/>
      <c r="AN152" s="451"/>
      <c r="AO152" s="235"/>
      <c r="AP152" s="417"/>
      <c r="AQ152" s="417"/>
      <c r="AR152" s="433"/>
      <c r="AT152" s="451"/>
      <c r="AU152" s="235"/>
      <c r="AV152" s="417"/>
      <c r="AW152" s="417"/>
      <c r="AX152" s="433"/>
      <c r="AZ152" s="451"/>
      <c r="BA152" s="235"/>
      <c r="BB152" s="417"/>
      <c r="BC152" s="417"/>
      <c r="BD152" s="433"/>
      <c r="BF152" s="451"/>
      <c r="BG152" s="235"/>
      <c r="BH152" s="417"/>
      <c r="BI152" s="417"/>
      <c r="BJ152" s="433"/>
      <c r="BL152" s="451"/>
      <c r="BM152" s="235"/>
      <c r="BN152" s="417"/>
      <c r="BO152" s="417"/>
      <c r="BP152" s="433"/>
      <c r="BR152" s="451"/>
      <c r="BS152" s="235"/>
      <c r="BT152" s="417"/>
      <c r="BU152" s="417"/>
      <c r="BV152" s="433"/>
      <c r="BX152" s="451"/>
      <c r="BY152" s="235"/>
      <c r="BZ152" s="433"/>
      <c r="CA152" s="417"/>
      <c r="CB152" s="433"/>
      <c r="CD152" s="451"/>
      <c r="CE152" s="235"/>
      <c r="CF152" s="417"/>
      <c r="CG152" s="417"/>
      <c r="CH152" s="433"/>
      <c r="CJ152" s="451"/>
      <c r="CL152" s="433"/>
    </row>
    <row r="153" ht="16.800000000000001" hidden="1">
      <c r="A153" s="445"/>
      <c r="B153" s="411"/>
      <c r="C153" s="412">
        <v>0</v>
      </c>
      <c r="D153" s="413">
        <f>IF(D118=0,0,IF(C153=3,0,IF(E81=3,0,IF(E81=2,-0.5,IF(E81=1,0,(D118/(D118+A155+G155+D192))*(-0.5))))))</f>
        <v>0</v>
      </c>
      <c r="E153" s="414">
        <f>D153+C154+D155+E154</f>
        <v>0</v>
      </c>
      <c r="F153" s="459"/>
      <c r="G153" s="415">
        <f>G352</f>
        <v>0</v>
      </c>
      <c r="H153" s="459"/>
      <c r="I153" s="412">
        <v>0</v>
      </c>
      <c r="J153" s="413">
        <f>IF(J118=0,0,IF(I153=3,0,IF(K81=3,0,IF(K81=2,-0.5,IF(K81=1,0,(J118/(J118+G155+M155+J192))*(-0.5))))))</f>
        <v>0</v>
      </c>
      <c r="K153" s="414">
        <f>J153+I154+J155+K154</f>
        <v>0</v>
      </c>
      <c r="L153" s="459">
        <f>L356</f>
        <v>0</v>
      </c>
      <c r="M153" s="415">
        <f>IF(L153=3,0,IF(N153=3,0,M352))</f>
        <v>0</v>
      </c>
      <c r="N153" s="459">
        <f>N356</f>
        <v>0</v>
      </c>
      <c r="O153" s="412">
        <v>0</v>
      </c>
      <c r="P153" s="413">
        <f>IF(P118=0,0,IF(O153=3,0,IF(Q81=3,0,IF(Q81=2,-0.5,IF(Q81=1,0,(P118/(P118+M155+S155+P192))*(-0.5))))))</f>
        <v>0</v>
      </c>
      <c r="Q153" s="414">
        <f>P153+O154+P155+Q154</f>
        <v>0</v>
      </c>
      <c r="R153" s="459">
        <f>R356</f>
        <v>0</v>
      </c>
      <c r="S153" s="415">
        <f>IF(R153=3,0,IF(T153=3,0,S352))</f>
        <v>0</v>
      </c>
      <c r="T153" s="459">
        <f>T356</f>
        <v>0</v>
      </c>
      <c r="U153" s="412">
        <v>0</v>
      </c>
      <c r="V153" s="413">
        <f>IF(V118=0,0,IF(U153=3,0,IF(W81=3,0,IF(W81=2,-0.5,IF(W81=1,0,(V118/(V118+S155+Y155+V192))*(-0.5))))))</f>
        <v>0</v>
      </c>
      <c r="W153" s="414">
        <f>V153+U154+V155+W154</f>
        <v>0</v>
      </c>
      <c r="X153" s="459">
        <f>X356</f>
        <v>0</v>
      </c>
      <c r="Y153" s="415">
        <f>IF(X153=3,0,IF(Z153=3,0,Y352))</f>
        <v>0</v>
      </c>
      <c r="Z153" s="459">
        <f>Z356</f>
        <v>0</v>
      </c>
      <c r="AA153" s="412">
        <v>0</v>
      </c>
      <c r="AB153" s="413">
        <f>IF(AB118=0,0,IF(AA153=3,0,IF(AC81=3,0,IF(AC81=2,-0.5,IF(AC81=1,0,(AB118/(AB118+Y155+AE155+AB192))*(-0.5))))))</f>
        <v>0</v>
      </c>
      <c r="AC153" s="414">
        <f>AB153+AA154+AB155+AC154</f>
        <v>0</v>
      </c>
      <c r="AD153" s="459">
        <f>AD356</f>
        <v>0</v>
      </c>
      <c r="AE153" s="415">
        <f>IF(AD153=3,0,IF(AF153=3,0,AE352))</f>
        <v>0</v>
      </c>
      <c r="AF153" s="459">
        <f>AF356</f>
        <v>0</v>
      </c>
      <c r="AG153" s="412">
        <v>0</v>
      </c>
      <c r="AH153" s="413">
        <f>IF(AH118=0,0,IF(AG153=3,0,IF(AI81=3,0,IF(AI81=2,-0.5,IF(AI81=1,0,(AH118/(AH118+AE155+AK155+AH192))*(-0.5))))))</f>
        <v>0</v>
      </c>
      <c r="AI153" s="414">
        <f>AH153+AG154+AH155+AI154</f>
        <v>0</v>
      </c>
      <c r="AJ153" s="459">
        <f>AJ356</f>
        <v>0</v>
      </c>
      <c r="AK153" s="415">
        <f>IF(AJ153=3,0,IF(AL153=3,0,AK352))</f>
        <v>0</v>
      </c>
      <c r="AL153" s="459">
        <f>AL356</f>
        <v>0</v>
      </c>
      <c r="AM153" s="412">
        <v>0</v>
      </c>
      <c r="AN153" s="413">
        <f>IF(AN118=0,0,IF(AM153=3,0,IF(AO81=3,0,IF(AO81=2,-0.5,IF(AO81=1,0,(AN118/(AN118+AK155+AQ155+AN192))*(-0.5))))))</f>
        <v>0</v>
      </c>
      <c r="AO153" s="414">
        <f>AN153+AM154+AN155+AO154</f>
        <v>0</v>
      </c>
      <c r="AP153" s="459">
        <f>AP356</f>
        <v>0</v>
      </c>
      <c r="AQ153" s="415">
        <f>IF(AP153=3,0,IF(AR153=3,0,AQ352))</f>
        <v>0</v>
      </c>
      <c r="AR153" s="459">
        <f>AR356</f>
        <v>0</v>
      </c>
      <c r="AS153" s="412">
        <v>0</v>
      </c>
      <c r="AT153" s="413">
        <f>IF(AT118=0,0,IF(AS153=3,0,IF(AU81=3,0,IF(AU81=2,-0.5,IF(AU81=1,0,(AT118/(AT118+AQ155+AW155+AT192))*(-0.5))))))</f>
        <v>0</v>
      </c>
      <c r="AU153" s="414">
        <f>AT153+AS154+AT155+AU154</f>
        <v>0</v>
      </c>
      <c r="AV153" s="459">
        <f>AV356</f>
        <v>0</v>
      </c>
      <c r="AW153" s="415">
        <f>IF(AV153=3,0,IF(AX153=3,0,AW352))</f>
        <v>0</v>
      </c>
      <c r="AX153" s="459">
        <f>AX356</f>
        <v>0</v>
      </c>
      <c r="AY153" s="412">
        <v>0</v>
      </c>
      <c r="AZ153" s="413">
        <f>IF(AZ118=0,0,IF(AY153=3,0,IF(BA81=3,0,IF(BA81=2,-0.5,IF(BA81=1,0,(AZ118/(AZ118+AW155+BC155+AZ192))*(-0.5))))))</f>
        <v>0</v>
      </c>
      <c r="BA153" s="414">
        <f>AZ153+AY154+AZ155+BA154</f>
        <v>0</v>
      </c>
      <c r="BB153" s="459">
        <f>BB356</f>
        <v>0</v>
      </c>
      <c r="BC153" s="415">
        <f>IF(BB153=3,0,IF(BD153=3,0,BC352))</f>
        <v>0</v>
      </c>
      <c r="BD153" s="459">
        <f>BD356</f>
        <v>0</v>
      </c>
      <c r="BE153" s="412">
        <v>0</v>
      </c>
      <c r="BF153" s="413">
        <f>IF(BF118=0,0,IF(BE153=3,0,IF(BG81=3,0,IF(BG81=2,-0.5,IF(BG81=1,0,(BF118/(BF118+BC155+BI155+BF192))*(-0.5))))))</f>
        <v>0</v>
      </c>
      <c r="BG153" s="414">
        <f>BF153+BE154+BF155+BG154</f>
        <v>0</v>
      </c>
      <c r="BH153" s="459">
        <f>BH356</f>
        <v>0</v>
      </c>
      <c r="BI153" s="415">
        <f>IF(BH153=3,0,IF(BJ153=3,0,BI352))</f>
        <v>0</v>
      </c>
      <c r="BJ153" s="459">
        <f>BJ356</f>
        <v>0</v>
      </c>
      <c r="BK153" s="412">
        <v>0</v>
      </c>
      <c r="BL153" s="413">
        <f>IF(BL118=0,0,IF(BK153=3,0,IF(BM81=3,0,IF(BM81=2,-0.5,IF(BM81=1,0,(BL118/(BL118+BI155+BO155+BL192))*(-0.5))))))</f>
        <v>0</v>
      </c>
      <c r="BM153" s="414">
        <f>BL153+BK154+BL155+BM154</f>
        <v>0</v>
      </c>
      <c r="BN153" s="459">
        <f>BN356</f>
        <v>0</v>
      </c>
      <c r="BO153" s="415">
        <f>IF(BN153=3,0,IF(BP153=3,0,BO352))</f>
        <v>0</v>
      </c>
      <c r="BP153" s="459">
        <f>BP356</f>
        <v>0</v>
      </c>
      <c r="BQ153" s="412">
        <v>0</v>
      </c>
      <c r="BR153" s="413">
        <f>IF(BR118=0,0,IF(BQ153=3,0,IF(BS81=3,0,IF(BS81=2,-0.5,IF(BS81=1,0,(BR118/(BR118+BO155+BU155+BR192))*(-0.5))))))</f>
        <v>0</v>
      </c>
      <c r="BS153" s="414">
        <f>BR153+BQ154+BR155+BS154</f>
        <v>0</v>
      </c>
      <c r="BT153" s="459">
        <f>BT356</f>
        <v>0</v>
      </c>
      <c r="BU153" s="415">
        <f>IF(BT153=3,0,IF(BV153=3,0,BU352))</f>
        <v>0</v>
      </c>
      <c r="BV153" s="459">
        <f>BV356</f>
        <v>0</v>
      </c>
      <c r="BW153" s="412">
        <v>0</v>
      </c>
      <c r="BX153" s="413">
        <f>IF(BX118=0,0,IF(BW153=3,0,IF(BY81=3,0,IF(BY81=2,-0.5,IF(BY81=1,0,(BX118/(BX118+BU155+CA155+BX192))*(-0.5))))))</f>
        <v>0</v>
      </c>
      <c r="BY153" s="414">
        <f>BX153+BW154+BX155+BY154</f>
        <v>0</v>
      </c>
      <c r="BZ153" s="416"/>
      <c r="CA153" s="415">
        <f>IF(BZ153=3,0,IF(CB153=3,0,CA352))</f>
        <v>0</v>
      </c>
      <c r="CB153" s="459">
        <f>CB356</f>
        <v>0</v>
      </c>
      <c r="CC153" s="412">
        <v>0</v>
      </c>
      <c r="CD153" s="413">
        <f>IF(CD118=0,0,IF(CC153=3,0,IF(CE81=3,0,IF(CE81=2,-0.5,IF(CE81=1,0,(CD118/(CD118+CA155+CG155+CD192))*(-0.5))))))</f>
        <v>0</v>
      </c>
      <c r="CE153" s="414">
        <f>CD153+CC154+CD155+CE154</f>
        <v>0</v>
      </c>
      <c r="CF153" s="459">
        <f>CF356</f>
        <v>0</v>
      </c>
      <c r="CG153" s="415">
        <f>IF(CF153=3,0,IF(CH153=3,0,CG352))</f>
        <v>0</v>
      </c>
      <c r="CH153" s="459">
        <f>CH356</f>
        <v>0</v>
      </c>
      <c r="CI153" s="412">
        <v>0</v>
      </c>
      <c r="CJ153" s="413">
        <f>IF(CJ118=0,0,IF(CI153=3,0,IF(CK81=3,0,IF(CK81=2,-0.5,IF(CK81=1,0,(CJ118/(CJ118+CG155+CM155+CJ192))*(-0.5))))))</f>
        <v>0</v>
      </c>
      <c r="CK153" s="414">
        <f>CJ153+CI154+CJ155+CK154</f>
        <v>0</v>
      </c>
      <c r="CL153" s="416"/>
    </row>
    <row r="154" ht="16.199999999999999" hidden="1">
      <c r="B154" s="417">
        <f>B354</f>
        <v>0</v>
      </c>
      <c r="C154" s="418"/>
      <c r="D154" s="417">
        <f>B154+D152+F154+D188+B155+F155</f>
        <v>0</v>
      </c>
      <c r="E154" s="419">
        <f>IF(G155=0,0,IF(F153=3,0,IF(H153=3,0,IF(H153=2,-0.5,IF(H153=1,0,(G155/(G155+D192+A155+D118))*(-0.5))))))</f>
        <v>0</v>
      </c>
      <c r="F154" s="420"/>
      <c r="G154" s="417">
        <f>40*10*10*10/12</f>
        <v>3333.3333333333335</v>
      </c>
      <c r="H154" s="421">
        <f>G352*H353</f>
        <v>0</v>
      </c>
      <c r="I154" s="418">
        <f>IF(G155=0,0,IF(H153=3,0,IF(F153=3,0,IF(F153=2,-0.5,IF(F153=1,0,(G155/(G155+J118+M155+J192))*(-0.5))))))</f>
        <v>0</v>
      </c>
      <c r="J154" s="417">
        <f>H154+J152+L154+J188+H155+L155</f>
        <v>0</v>
      </c>
      <c r="K154" s="419">
        <f>IF(M155=0,0,IF(L153=3,0,IF(N153=3,0,IF(N153=2,-0.5,IF(N153=1,0,(M155/(M155+J192+G155+J118))*(-0.5))))))</f>
        <v>0</v>
      </c>
      <c r="L154" s="420"/>
      <c r="M154" s="417">
        <f>M349</f>
        <v>1</v>
      </c>
      <c r="N154" s="421"/>
      <c r="O154" s="418">
        <f>IF(M155=0,0,IF(N153=3,0,IF(L153=3,0,IF(L153=2,-0.5,IF(L153=1,0,(M155/(M155+P118+S155+P192))*(-0.5))))))</f>
        <v>0</v>
      </c>
      <c r="P154" s="417">
        <f>N154+P152+R154+P188+N155+R155</f>
        <v>0</v>
      </c>
      <c r="Q154" s="419">
        <f>IF(S155=0,0,IF(R153=3,0,IF(T153=3,0,IF(T153=2,-0.5,IF(T153=1,0,(S155/(S155+P192+M155+P118))*(-0.5))))))</f>
        <v>0</v>
      </c>
      <c r="R154" s="420"/>
      <c r="S154" s="417">
        <f>S349</f>
        <v>1</v>
      </c>
      <c r="T154" s="421"/>
      <c r="U154" s="418">
        <f>IF(S155=0,0,IF(T153=3,0,IF(R153=3,0,IF(R153=2,-0.5,IF(R153=1,0,(S155/(S155+V118+Y155+V192))*(-0.5))))))</f>
        <v>0</v>
      </c>
      <c r="V154" s="417">
        <f>T154+V152+X154+V188+T155+X155</f>
        <v>0</v>
      </c>
      <c r="W154" s="419">
        <f>IF(Y155=0,0,IF(X153=3,0,IF(Z153=3,0,IF(Z153=2,-0.5,IF(Z153=1,0,(Y155/(Y155+V192+S155+V118))*(-0.5))))))</f>
        <v>0</v>
      </c>
      <c r="X154" s="420"/>
      <c r="Y154" s="417">
        <f>Y349</f>
        <v>1</v>
      </c>
      <c r="Z154" s="421"/>
      <c r="AA154" s="418">
        <f>IF(Y155=0,0,IF(Z153=3,0,IF(X153=3,0,IF(X153=2,-0.5,IF(X153=1,0,(Y155/(Y155+AB118+AE155+AB192))*(-0.5))))))</f>
        <v>0</v>
      </c>
      <c r="AB154" s="417">
        <f>Z154+AB152+AD154+AB188+Z155+AD155</f>
        <v>0</v>
      </c>
      <c r="AC154" s="419">
        <f>IF(AE155=0,0,IF(AD153=3,0,IF(AF153=3,0,IF(AF153=2,-0.5,IF(AF153=1,0,(AE155/(AE155+AB192+Y155+AB118))*(-0.5))))))</f>
        <v>0</v>
      </c>
      <c r="AD154" s="420"/>
      <c r="AE154" s="417">
        <f>AE349</f>
        <v>1</v>
      </c>
      <c r="AF154" s="421"/>
      <c r="AG154" s="418">
        <f>IF(AE155=0,0,IF(AF153=3,0,IF(AD153=3,0,IF(AD153=2,-0.5,IF(AD153=1,0,(AE155/(AE155+AH118+AK155+AH192))*(-0.5))))))</f>
        <v>0</v>
      </c>
      <c r="AH154" s="417">
        <f>AF154+AH152+AJ154+AH188+AF155+AJ155</f>
        <v>0</v>
      </c>
      <c r="AI154" s="419">
        <f>IF(AK155=0,0,IF(AJ153=3,0,IF(AL153=3,0,IF(AL153=2,-0.5,IF(AL153=1,0,(AK155/(AK155+AH192+AE155+AH118))*(-0.5))))))</f>
        <v>0</v>
      </c>
      <c r="AJ154" s="420">
        <f>-1*IF(AL153=3,0,IF(AJ153=3,0,IF(AK153=0,0,((AK353*AK153*AK153/12)+IF(AJ355=AK153/2,AK354*AK153/8,AK354*AJ355*AL355*AL355/(AK153*AK153))))))</f>
        <v>0</v>
      </c>
      <c r="AK154" s="417">
        <f>AK349</f>
        <v>1</v>
      </c>
      <c r="AL154" s="421">
        <f>IF(AJ153=3,0,IF(AL153=3,0,IF(AK153=0,0,((AK353*AK153*AK153/12)+IF(AJ355=AK153/2,AK354*AK153/8,AK354*AJ355*AJ355*AL355/(AK153*AK153))))))</f>
        <v>0</v>
      </c>
      <c r="AM154" s="418">
        <f>IF(AK155=0,0,IF(AL153=3,0,IF(AJ153=3,0,IF(AJ153=2,-0.5,IF(AJ153=1,0,(AK155/(AK155+AN118+AQ155+AN192))*(-0.5))))))</f>
        <v>0</v>
      </c>
      <c r="AN154" s="417">
        <f>AL154+AN152+AP154+AN188+AL155+AP155</f>
        <v>0</v>
      </c>
      <c r="AO154" s="419">
        <f>IF(AQ155=0,0,IF(AP153=3,0,IF(AR153=3,0,IF(AR153=2,-0.5,IF(AR153=1,0,(AQ155/(AQ155+AN192+AK155+AN118))*(-0.5))))))</f>
        <v>0</v>
      </c>
      <c r="AP154" s="420">
        <f>-1*IF(AR153=3,0,IF(AP153=3,0,IF(AQ153=0,0,((AQ353*AQ153*AQ153/12)+IF(AP355=AQ153/2,AQ354*AQ153/8,AQ354*AP355*AR355*AR355/(AQ153*AQ153))))))</f>
        <v>0</v>
      </c>
      <c r="AQ154" s="417">
        <f>AQ349</f>
        <v>1</v>
      </c>
      <c r="AR154" s="421">
        <f>IF(AP153=3,0,IF(AR153=3,0,IF(AQ153=0,0,((AQ353*AQ153*AQ153/12)+IF(AP355=AQ153/2,AQ354*AQ153/8,AQ354*AP355*AP355*AR355/(AQ153*AQ153))))))</f>
        <v>0</v>
      </c>
      <c r="AS154" s="418">
        <f>IF(AQ155=0,0,IF(AR153=3,0,IF(AP153=3,0,IF(AP153=2,-0.5,IF(AP153=1,0,(AQ155/(AQ155+AT118+AW155+AT192))*(-0.5))))))</f>
        <v>0</v>
      </c>
      <c r="AT154" s="417">
        <f>AR154+AT152+AV154+AT188+AR155+AV155</f>
        <v>0</v>
      </c>
      <c r="AU154" s="419">
        <f>IF(AW155=0,0,IF(AV153=3,0,IF(AX153=3,0,IF(AX153=2,-0.5,IF(AX153=1,0,(AW155/(AW155+AT192+AQ155+AT118))*(-0.5))))))</f>
        <v>0</v>
      </c>
      <c r="AV154" s="420">
        <f>-1*IF(AX153=3,0,IF(AV153=3,0,IF(AW153=0,0,((AW353*AW153*AW153/12)+IF(AV355=AW153/2,AW354*AW153/8,AW354*AV355*AX355*AX355/(AW153*AW153))))))</f>
        <v>0</v>
      </c>
      <c r="AW154" s="417">
        <f>AW349</f>
        <v>1</v>
      </c>
      <c r="AX154" s="421">
        <f>IF(AV153=3,0,IF(AX153=3,0,IF(AW153=0,0,((AW353*AW153*AW153/12)+IF(AV355=AW153/2,AW354*AW153/8,AW354*AV355*AV355*AX355/(AW153*AW153))))))</f>
        <v>0</v>
      </c>
      <c r="AY154" s="418">
        <f>IF(AW155=0,0,IF(AX153=3,0,IF(AV153=3,0,IF(AV153=2,-0.5,IF(AV153=1,0,(AW155/(AW155+AZ118+BC155+AZ192))*(-0.5))))))</f>
        <v>0</v>
      </c>
      <c r="AZ154" s="417">
        <f>AX154+AZ152+BB154+AZ188+AX155+BB155</f>
        <v>0</v>
      </c>
      <c r="BA154" s="419">
        <f>IF(BC155=0,0,IF(BB153=3,0,IF(BD153=3,0,IF(BD153=2,-0.5,IF(BD153=1,0,(BC155/(BC155+AZ192+AW155+AZ118))*(-0.5))))))</f>
        <v>0</v>
      </c>
      <c r="BB154" s="420">
        <f>-1*IF(BD153=3,0,IF(BB153=3,0,IF(BC153=0,0,((BC353*BC153*BC153/12)+IF(BB355=BC153/2,BC354*BC153/8,BC354*BB355*BD355*BD355/(BC153*BC153))))))</f>
        <v>0</v>
      </c>
      <c r="BC154" s="417">
        <f>BC349</f>
        <v>1</v>
      </c>
      <c r="BD154" s="421">
        <f>IF(BB153=3,0,IF(BD153=3,0,IF(BC153=0,0,((BC353*BC153*BC153/12)+IF(BB355=BC153/2,BC354*BC153/8,BC354*BB355*BB355*BD355/(BC153*BC153))))))</f>
        <v>0</v>
      </c>
      <c r="BE154" s="418">
        <f>IF(BC155=0,0,IF(BD153=3,0,IF(BB153=3,0,IF(BB153=2,-0.5,IF(BB153=1,0,(BC155/(BC155+BF118+BI155+BF192))*(-0.5))))))</f>
        <v>0</v>
      </c>
      <c r="BF154" s="417">
        <f>BD154+BF152+BH154+BF188+BD155+BH155</f>
        <v>0</v>
      </c>
      <c r="BG154" s="419">
        <f>IF(BI155=0,0,IF(BH153=3,0,IF(BJ153=3,0,IF(BJ153=2,-0.5,IF(BJ153=1,0,(BI155/(BI155+BF192+BC155+BF118))*(-0.5))))))</f>
        <v>0</v>
      </c>
      <c r="BH154" s="420">
        <f>-1*IF(BJ153=3,0,IF(BH153=3,0,IF(BI153=0,0,((BI353*BI153*BI153/12)+IF(BH355=BI153/2,BI354*BI153/8,BI354*BH355*BJ355*BJ355/(BI153*BI153))))))</f>
        <v>0</v>
      </c>
      <c r="BI154" s="417">
        <f>BI349</f>
        <v>1</v>
      </c>
      <c r="BJ154" s="421">
        <f>IF(BH153=3,0,IF(BJ153=3,0,IF(BI153=0,0,((BI353*BI153*BI153/12)+IF(BH355=BI153/2,BI354*BI153/8,BI354*BH355*BH355*BJ355/(BI153*BI153))))))</f>
        <v>0</v>
      </c>
      <c r="BK154" s="418">
        <f>IF(BI155=0,0,IF(BJ153=3,0,IF(BH153=3,0,IF(BH153=2,-0.5,IF(BH153=1,0,(BI155/(BI155+BL118+BO155+BL192))*(-0.5))))))</f>
        <v>0</v>
      </c>
      <c r="BL154" s="417">
        <f>BJ154+BL152+BN154+BL188+BJ155+BN155</f>
        <v>0</v>
      </c>
      <c r="BM154" s="419">
        <f>IF(BO155=0,0,IF(BN153=3,0,IF(BP153=3,0,IF(BP153=2,-0.5,IF(BP153=1,0,(BO155/(BO155+BL192+BI155+BL118))*(-0.5))))))</f>
        <v>0</v>
      </c>
      <c r="BN154" s="420">
        <f>-1*IF(BP153=3,0,IF(BN153=3,0,IF(BO153=0,0,((BO353*BO153*BO153/12)+IF(BN355=BO153/2,BO354*BO153/8,BO354*BN355*BP355*BP355/(BO153*BO153))))))</f>
        <v>0</v>
      </c>
      <c r="BO154" s="417">
        <f>BO349</f>
        <v>1</v>
      </c>
      <c r="BP154" s="421">
        <f>IF(BN153=3,0,IF(BP153=3,0,IF(BO153=0,0,((BO353*BO153*BO153/12)+IF(BN355=BO153/2,BO354*BO153/8,BO354*BN355*BN355*BP355/(BO153*BO153))))))</f>
        <v>0</v>
      </c>
      <c r="BQ154" s="418">
        <f>IF(BO155=0,0,IF(BP153=3,0,IF(BN153=3,0,IF(BN153=2,-0.5,IF(BN153=1,0,(BO155/(BO155+BR118+BU155+BR192))*(-0.5))))))</f>
        <v>0</v>
      </c>
      <c r="BR154" s="417">
        <f>BP154+BR152+BT154+BR188+BP155+BT155</f>
        <v>0</v>
      </c>
      <c r="BS154" s="419">
        <f>IF(BU155=0,0,IF(BT153=3,0,IF(BV153=3,0,IF(BV153=2,-0.5,IF(BV153=1,0,(BU155/(BU155+BR192+BO155+BR118))*(-0.5))))))</f>
        <v>0</v>
      </c>
      <c r="BT154" s="420">
        <f>-1*IF(BV153=3,0,IF(BT153=3,0,IF(BU153=0,0,((BU353*BU153*BU153/12)+IF(BT355=BU153/2,BU354*BU153/8,BU354*BT355*BV355*BV355/(BU153*BU153))))))</f>
        <v>0</v>
      </c>
      <c r="BU154" s="417">
        <f>BU349</f>
        <v>1</v>
      </c>
      <c r="BV154" s="421">
        <f>IF(BT153=3,0,IF(BV153=3,0,IF(BU153=0,0,((BU353*BU153*BU153/12)+IF(BT355=BU153/2,BU354*BU153/8,BU354*BT355*BT355*BV355/(BU153*BU153))))))</f>
        <v>0</v>
      </c>
      <c r="BW154" s="418">
        <f>IF(BU155=0,0,IF(BV153=3,0,IF(BT153=3,0,IF(BT153=2,-0.5,IF(BT153=1,0,(BU155/(BU155+BX118+CA155+BX192))*(-0.5))))))</f>
        <v>0</v>
      </c>
      <c r="BX154" s="417">
        <f>BV154+BX152+BZ154+BX188+BV155+BZ155</f>
        <v>0</v>
      </c>
      <c r="BY154" s="419">
        <f>IF(CA155=0,0,IF(BZ153=3,0,IF(CB153=3,0,IF(CB153=2,-0.5,IF(CB153=1,0,(CA155/(CA155+BX192+BU155+BX118))*(-0.5))))))</f>
        <v>0</v>
      </c>
      <c r="BZ154" s="417">
        <f>BZ354</f>
        <v>0</v>
      </c>
      <c r="CA154" s="417">
        <f>CA349</f>
        <v>1</v>
      </c>
      <c r="CB154" s="421">
        <f>IF(BZ153=3,0,IF(CB153=3,0,IF(CA153=0,0,((CA353*CA153*CA153/12)+IF(BZ355=CA153/2,CA354*CA153/8,CA354*BZ355*BZ355*CB355/(CA153*CA153))))))</f>
        <v>0</v>
      </c>
      <c r="CC154" s="418">
        <f>IF(CA155=0,0,IF(CB153=3,0,IF(BZ153=3,0,IF(BZ153=2,-0.5,IF(BZ153=1,0,(CA155/(CA155+CD118+CG155+CD192))*(-0.5))))))</f>
        <v>0</v>
      </c>
      <c r="CD154" s="417">
        <f>CB154+CD152+CF154+CD188+CB155+CF155</f>
        <v>0</v>
      </c>
      <c r="CE154" s="419">
        <f>IF(CG155=0,0,IF(CF153=3,0,IF(CH153=3,0,IF(CH153=2,-0.5,IF(CH153=1,0,(CG155/(CG155+CD192+CA155+CD118))*(-0.5))))))</f>
        <v>0</v>
      </c>
      <c r="CF154" s="420">
        <f>-1*IF(CH153=3,0,IF(CF153=3,0,IF(CG153=0,0,((CG353*CG153*CG153/12)+IF(CF355=CG153/2,CG354*CG153/8,CG354*CF355*CH355*CH355/(CG153*CG153))))))</f>
        <v>0</v>
      </c>
      <c r="CG154" s="417">
        <f>CG349</f>
        <v>1</v>
      </c>
      <c r="CH154" s="421">
        <f>IF(CF153=3,0,IF(CH153=3,0,IF(CG153=0,0,((CG353*CG153*CG153/12)+IF(CF355=CG153/2,CG354*CG153/8,CG354*CF355*CF355*CH355/(CG153*CG153))))))</f>
        <v>0</v>
      </c>
      <c r="CI154" s="418">
        <f>IF(CG155=0,0,IF(CH153=3,0,IF(CF153=3,0,IF(CF153=2,-0.5,IF(CF153=1,0,(CG155/(CG155+CJ118+CM155+CJ192))*(-0.5))))))</f>
        <v>0</v>
      </c>
      <c r="CJ154" s="417">
        <f>CH154+CJ152+CL154+CJ188+CH155+CL155</f>
        <v>0</v>
      </c>
      <c r="CK154" s="419">
        <f>IF(CM155=0,0,IF(CL153=3,0,IF(CN153=3,0,IF(CN153=2,-0.5,IF(CN153=1,0,(CM155/(CM155+CJ192+CG155+CJ118))*(-0.5))))))</f>
        <v>0</v>
      </c>
      <c r="CL154" s="417">
        <f>CL354</f>
        <v>0</v>
      </c>
    </row>
    <row r="155" ht="16.199999999999999" hidden="1">
      <c r="A155" s="445"/>
      <c r="B155" s="423"/>
      <c r="C155" s="424" t="s">
        <v>812</v>
      </c>
      <c r="D155" s="485">
        <f>IF(D192=0,0,IF(E155=3,0,IF(C227=3,0,IF(C227=2,-0.5,IF(C227=1,0,(D192/(D192+G155+A155+D118))*(-0.5))))))</f>
        <v>0</v>
      </c>
      <c r="E155" s="428">
        <v>0</v>
      </c>
      <c r="F155" s="426">
        <f>-1*IF(H153=3,0,IF(F153=3,(G352*G352*G353/2)+(G354*F355),0))</f>
        <v>0</v>
      </c>
      <c r="G155" s="423">
        <f>IF(G153=0,0,IF(H153=2,3*G350*G154/(G153),4*G350*G154/(G153)))</f>
        <v>0</v>
      </c>
      <c r="H155" s="427">
        <f>IF(F153=3,0,IF(H153=3,(G352*G352*G353/2)+(G354*H355),0))</f>
        <v>0</v>
      </c>
      <c r="I155" s="424" t="s">
        <v>813</v>
      </c>
      <c r="J155" s="485">
        <f>IF(J192=0,0,IF(K155=3,0,IF(I227=3,0,IF(I227=2,-0.5,IF(I227=1,0,(J192/(J192+M155+G155+J118))*(-0.5))))))</f>
        <v>0</v>
      </c>
      <c r="K155" s="428">
        <v>0</v>
      </c>
      <c r="L155" s="426">
        <f>-1*IF(N153=3,0,IF(L153=3,(M352*M352*M353/2)+(M354*L355),0))</f>
        <v>0</v>
      </c>
      <c r="M155" s="423">
        <f>IF(M153=0,0,IF(N153=2,3*M350*M154/(M153),4*M350*M154/(M153)))</f>
        <v>0</v>
      </c>
      <c r="N155" s="427">
        <f>IF(L153=3,0,IF(N153=3,(M352*M352*M353/2)+(M354*N355),0))</f>
        <v>0</v>
      </c>
      <c r="O155" s="424" t="s">
        <v>814</v>
      </c>
      <c r="P155" s="485">
        <f>IF(P192=0,0,IF(Q155=3,0,IF(O227=3,0,IF(O227=2,-0.5,IF(O227=1,0,(P192/(P192+S155+M155+P118))*(-0.5))))))</f>
        <v>0</v>
      </c>
      <c r="Q155" s="428">
        <v>1</v>
      </c>
      <c r="R155" s="426">
        <f>-1*IF(T153=3,0,IF(R153=3,(S352*S352*S353/2)+(S354*R355),0))</f>
        <v>0</v>
      </c>
      <c r="S155" s="423">
        <f>IF(S153=0,0,IF(T153=2,3*S350*S154/(S153),4*S350*S154/(S153)))</f>
        <v>0</v>
      </c>
      <c r="T155" s="427">
        <f>IF(R153=3,0,IF(T153=3,(S352*S352*S353/2)+(S354*T355),0))</f>
        <v>0</v>
      </c>
      <c r="U155" s="424" t="s">
        <v>815</v>
      </c>
      <c r="V155" s="485">
        <f>IF(V192=0,0,IF(W155=3,0,IF(U227=3,0,IF(U227=2,-0.5,IF(U227=1,0,(V192/(V192+Y155+S155+V118))*(-0.5))))))</f>
        <v>0</v>
      </c>
      <c r="W155" s="428">
        <v>1</v>
      </c>
      <c r="X155" s="426">
        <f>-1*IF(Z153=3,0,IF(X153=3,(Y352*Y352*Y353/2)+(Y354*X355),0))</f>
        <v>0</v>
      </c>
      <c r="Y155" s="423">
        <f>IF(Y153=0,0,IF(Z153=2,3*Y350*Y154/(Y153),4*Y350*Y154/(Y153)))</f>
        <v>0</v>
      </c>
      <c r="Z155" s="427">
        <f>IF(X153=3,0,IF(Z153=3,(Y352*Y352*Y353/2)+(Y354*Z355),0))</f>
        <v>0</v>
      </c>
      <c r="AA155" s="424" t="s">
        <v>814</v>
      </c>
      <c r="AB155" s="485">
        <f>IF(AB192=0,0,IF(AC155=3,0,IF(AA227=3,0,IF(AA227=2,-0.5,IF(AA227=1,0,(AB192/(AB192+AE155+Y155+AB118))*(-0.5))))))</f>
        <v>0</v>
      </c>
      <c r="AC155" s="428">
        <v>1</v>
      </c>
      <c r="AD155" s="426">
        <f>-1*IF(AF153=3,0,IF(AD153=3,(AE352*AE352*AE353/2)+(AE354*AD355),0))</f>
        <v>0</v>
      </c>
      <c r="AE155" s="423">
        <f>IF(AE153=0,0,IF(AF153=2,3*AE350*AE154/(AE153),4*AE350*AE154/(AE153)))</f>
        <v>0</v>
      </c>
      <c r="AF155" s="427">
        <f>IF(AD153=3,0,IF(AF153=3,(AE352*AE352*AE353/2)+(AE354*AF355),0))</f>
        <v>0</v>
      </c>
      <c r="AG155" s="424" t="s">
        <v>815</v>
      </c>
      <c r="AH155" s="485">
        <f>IF(AH192=0,0,IF(AI155=3,0,IF(AG227=3,0,IF(AG227=2,-0.5,IF(AG227=1,0,(AH192/(AH192+AK155+AE155+AH118))*(-0.5))))))</f>
        <v>0</v>
      </c>
      <c r="AI155" s="428">
        <v>0</v>
      </c>
      <c r="AJ155" s="426">
        <f>-1*IF(AL153=3,0,IF(AJ153=3,(AK352*AK352*AK353/2)+(AK354*AJ355),0))</f>
        <v>0</v>
      </c>
      <c r="AK155" s="423">
        <f>IF(AK153=0,0,IF(AL153=2,3*AK350*AK154/(AK153),4*AK350*AK154/(AK153)))</f>
        <v>0</v>
      </c>
      <c r="AL155" s="427">
        <f>IF(AJ153=3,0,IF(AL153=3,(AK352*AK352*AK353/2)+(AK354*AL355),0))</f>
        <v>0</v>
      </c>
      <c r="AM155" s="424" t="s">
        <v>815</v>
      </c>
      <c r="AN155" s="485">
        <f>IF(AN192=0,0,IF(AO155=3,0,IF(AM227=3,0,IF(AM227=2,-0.5,IF(AM227=1,0,(AN192/(AN192+AQ155+AK155+AN118))*(-0.5))))))</f>
        <v>0</v>
      </c>
      <c r="AO155" s="428">
        <v>0</v>
      </c>
      <c r="AP155" s="426">
        <f>-1*IF(AR153=3,0,IF(AP153=3,(AQ352*AQ352*AQ353/2)+(AQ354*AP355),0))</f>
        <v>0</v>
      </c>
      <c r="AQ155" s="423">
        <f>IF(AQ153=0,0,IF(AR153=2,3*AQ350*AQ154/(AQ153),4*AQ350*AQ154/(AQ153)))</f>
        <v>0</v>
      </c>
      <c r="AR155" s="427">
        <f>IF(AP153=3,0,IF(AR153=3,(AQ352*AQ352*AQ353/2)+(AQ354*AR355),0))</f>
        <v>0</v>
      </c>
      <c r="AS155" s="424" t="s">
        <v>815</v>
      </c>
      <c r="AT155" s="485">
        <f>IF(AT192=0,0,IF(AU155=3,0,IF(AS227=3,0,IF(AS227=2,-0.5,IF(AS227=1,0,(AT192/(AT192+AW155+AQ155+AT118))*(-0.5))))))</f>
        <v>0</v>
      </c>
      <c r="AU155" s="428">
        <v>0</v>
      </c>
      <c r="AV155" s="426">
        <f>-1*IF(AX153=3,0,IF(AV153=3,(AW352*AW352*AW353/2)+(AW354*AV355),0))</f>
        <v>0</v>
      </c>
      <c r="AW155" s="423">
        <f>IF(AW153=0,0,IF(AX153=2,3*AW350*AW154/(AW153),4*AW350*AW154/(AW153)))</f>
        <v>0</v>
      </c>
      <c r="AX155" s="427">
        <f>IF(AV153=3,0,IF(AX153=3,(AW352*AW352*AW353/2)+(AW354*AX355),0))</f>
        <v>0</v>
      </c>
      <c r="AY155" s="424" t="s">
        <v>814</v>
      </c>
      <c r="AZ155" s="485">
        <f>IF(AZ192=0,0,IF(BA155=3,0,IF(AY227=3,0,IF(AY227=2,-0.5,IF(AY227=1,0,(AZ192/(AZ192+BC155+AW155+AZ118))*(-0.5))))))</f>
        <v>0</v>
      </c>
      <c r="BA155" s="428">
        <v>0</v>
      </c>
      <c r="BB155" s="426">
        <f>-1*IF(BD153=3,0,IF(BB153=3,(BC352*BC352*BC353/2)+(BC354*BB355),0))</f>
        <v>0</v>
      </c>
      <c r="BC155" s="423">
        <f>IF(BC153=0,0,IF(BD153=2,3*BC350*BC154/(BC153),4*BC350*BC154/(BC153)))</f>
        <v>0</v>
      </c>
      <c r="BD155" s="427">
        <f>IF(BB153=3,0,IF(BD153=3,(BC352*BC352*BC353/2)+(BC354*BD355),0))</f>
        <v>0</v>
      </c>
      <c r="BE155" s="424" t="s">
        <v>815</v>
      </c>
      <c r="BF155" s="485">
        <f>IF(BF192=0,0,IF(BG155=3,0,IF(BE227=3,0,IF(BE227=2,-0.5,IF(BE227=1,0,(BF192/(BF192+BI155+BC155+BF118))*(-0.5))))))</f>
        <v>0</v>
      </c>
      <c r="BG155" s="428">
        <v>0</v>
      </c>
      <c r="BH155" s="426">
        <f>-1*IF(BJ153=3,0,IF(BH153=3,(BI352*BI352*BI353/2)+(BI354*BH355),0))</f>
        <v>0</v>
      </c>
      <c r="BI155" s="423">
        <f>IF(BI153=0,0,IF(BJ153=2,3*BI350*BI154/(BI153),4*BI350*BI154/(BI153)))</f>
        <v>0</v>
      </c>
      <c r="BJ155" s="427">
        <f>IF(BH153=3,0,IF(BJ153=3,(BI352*BI352*BI353/2)+(BI354*BJ355),0))</f>
        <v>0</v>
      </c>
      <c r="BK155" s="424" t="s">
        <v>815</v>
      </c>
      <c r="BL155" s="485">
        <f>IF(BL192=0,0,IF(BM155=3,0,IF(BK227=3,0,IF(BK227=2,-0.5,IF(BK227=1,0,(BL192/(BL192+BO155+BI155+BL118))*(-0.5))))))</f>
        <v>0</v>
      </c>
      <c r="BM155" s="428">
        <v>0</v>
      </c>
      <c r="BN155" s="426">
        <f>-1*IF(BP153=3,0,IF(BN153=3,(BO352*BO352*BO353/2)+(BO354*BN355),0))</f>
        <v>0</v>
      </c>
      <c r="BO155" s="423">
        <f>IF(BO153=0,0,IF(BP153=2,3*BO350*BO154/(BO153),4*BO350*BO154/(BO153)))</f>
        <v>0</v>
      </c>
      <c r="BP155" s="427">
        <f>IF(BN153=3,0,IF(BP153=3,(BO352*BO352*BO353/2)+(BO354*BP355),0))</f>
        <v>0</v>
      </c>
      <c r="BQ155" s="424" t="s">
        <v>815</v>
      </c>
      <c r="BR155" s="485">
        <f>IF(BR192=0,0,IF(BS155=3,0,IF(BQ227=3,0,IF(BQ227=2,-0.5,IF(BQ227=1,0,(BR192/(BR192+BU155+BO155+BR118))*(-0.5))))))</f>
        <v>0</v>
      </c>
      <c r="BS155" s="428">
        <v>0</v>
      </c>
      <c r="BT155" s="426">
        <f>-1*IF(BV153=3,0,IF(BT153=3,(BU352*BU352*BU353/2)+(BU354*BT355),0))</f>
        <v>0</v>
      </c>
      <c r="BU155" s="423">
        <f>IF(BU153=0,0,IF(BV153=2,3*BU350*BU154/(BU153),4*BU350*BU154/(BU153)))</f>
        <v>0</v>
      </c>
      <c r="BV155" s="427">
        <f>IF(BT153=3,0,IF(BV153=3,(BU352*BU352*BU353/2)+(BU354*BV355),0))</f>
        <v>0</v>
      </c>
      <c r="BW155" s="424" t="s">
        <v>815</v>
      </c>
      <c r="BX155" s="485">
        <f>IF(BX192=0,0,IF(BY155=3,0,IF(BW227=3,0,IF(BW227=2,-0.5,IF(BW227=1,0,(BX192/(BX192+CA155+BU155+BX118))*(-0.5))))))</f>
        <v>0</v>
      </c>
      <c r="BY155" s="428">
        <v>0</v>
      </c>
      <c r="BZ155" s="429"/>
      <c r="CA155" s="423">
        <f>IF(CA153=0,0,IF(CB153=2,3*CA350*CA154/(CA153),4*CA350*CA154/(CA153)))</f>
        <v>0</v>
      </c>
      <c r="CB155" s="427">
        <f>IF(BZ153=3,0,IF(CB153=3,(CA352*CA352*CA353/2)+(CA354*CB355),0))</f>
        <v>0</v>
      </c>
      <c r="CC155" s="424" t="s">
        <v>815</v>
      </c>
      <c r="CD155" s="485">
        <f>IF(CD192=0,0,IF(CE155=3,0,IF(CC227=3,0,IF(CC227=2,-0.5,IF(CC227=1,0,(CD192/(CD192+CG155+CA155+CD118))*(-0.5))))))</f>
        <v>0</v>
      </c>
      <c r="CE155" s="428">
        <v>0</v>
      </c>
      <c r="CF155" s="426">
        <f>-1*IF(CH153=3,0,IF(CF153=3,(CG352*CG352*CG353/2)+(CG354*CF355),0))</f>
        <v>0</v>
      </c>
      <c r="CG155" s="423">
        <f>IF(CG153=0,0,IF(CH153=2,3*CG350*CG154/(CG153),4*CG350*CG154/(CG153)))</f>
        <v>0</v>
      </c>
      <c r="CH155" s="427">
        <f>IF(CF153=3,0,IF(CH153=3,(CG352*CG352*CG353/2)+(CG354*CH355),0))</f>
        <v>0</v>
      </c>
      <c r="CI155" s="424" t="s">
        <v>816</v>
      </c>
      <c r="CJ155" s="485">
        <f>IF(CJ192=0,0,IF(CK155=3,0,IF(CI227=3,0,IF(CI227=2,-0.5,IF(CI227=1,0,(CJ192/(CJ192+CM155+CG155+CJ118))*(-0.5))))))</f>
        <v>0</v>
      </c>
      <c r="CK155" s="428">
        <v>0</v>
      </c>
      <c r="CL155" s="429"/>
    </row>
    <row r="156" ht="16.800000000000001" hidden="1">
      <c r="A156" s="486"/>
      <c r="B156" s="417"/>
      <c r="C156" s="417"/>
      <c r="D156" s="437"/>
      <c r="E156" s="487" t="e">
        <f>(D154+D225+D195+D121)*E154</f>
        <v>#REF!</v>
      </c>
      <c r="F156" s="417"/>
      <c r="G156" s="433"/>
      <c r="I156" s="488" t="e">
        <f>(J154+J225+J195+J121+E156)*I154</f>
        <v>#REF!</v>
      </c>
      <c r="J156" s="437"/>
      <c r="K156" s="487" t="e">
        <f>(J154+J225+J195+J121+E156)*K154</f>
        <v>#REF!</v>
      </c>
      <c r="L156" s="417"/>
      <c r="M156" s="433"/>
      <c r="N156" s="235"/>
      <c r="O156" s="488" t="e">
        <f>(P154+P225+P195+P121+K156)*O154</f>
        <v>#REF!</v>
      </c>
      <c r="P156" s="437"/>
      <c r="Q156" s="487" t="e">
        <f>(P154+P225+P195+P121+K156)*Q154</f>
        <v>#REF!</v>
      </c>
      <c r="R156" s="417"/>
      <c r="S156" s="433"/>
      <c r="T156" s="235"/>
      <c r="U156" s="488" t="e">
        <f>(V154+V225+V195+V121+Q156)*U154</f>
        <v>#REF!</v>
      </c>
      <c r="V156" s="437"/>
      <c r="W156" s="487" t="e">
        <f>(V154+V225+V195+V121+Q156)*W154</f>
        <v>#REF!</v>
      </c>
      <c r="X156" s="417"/>
      <c r="Y156" s="433"/>
      <c r="AA156" s="488" t="e">
        <f>(AB154+AB225+AB195+AB121+W156)*AA154</f>
        <v>#REF!</v>
      </c>
      <c r="AB156" s="437"/>
      <c r="AC156" s="487" t="e">
        <f>(AB154+AB225+AB195+AB121+W156)*AC154</f>
        <v>#REF!</v>
      </c>
      <c r="AD156" s="417"/>
      <c r="AE156" s="433"/>
      <c r="AF156" s="235"/>
      <c r="AG156" s="488" t="e">
        <f>(AH154+AH225+AH195+AH121+AC156)*AG154</f>
        <v>#REF!</v>
      </c>
      <c r="AH156" s="437"/>
      <c r="AI156" s="487" t="e">
        <f>(AH154+AH225+AH195+AH121+AC156)*AI154</f>
        <v>#REF!</v>
      </c>
      <c r="AJ156" s="417"/>
      <c r="AK156" s="433"/>
      <c r="AM156" s="488" t="e">
        <f>(AN154+AN225+AN195+AN121+AI156)*AM154</f>
        <v>#REF!</v>
      </c>
      <c r="AN156" s="437"/>
      <c r="AO156" s="487" t="e">
        <f>(AN154+AN225+AN195+AN121+AI156)*AO154</f>
        <v>#REF!</v>
      </c>
      <c r="AP156" s="417"/>
      <c r="AQ156" s="433"/>
      <c r="AS156" s="488" t="e">
        <f>(AT154+AT225+AT195+AT121+AO156)*AS154</f>
        <v>#REF!</v>
      </c>
      <c r="AT156" s="437"/>
      <c r="AU156" s="487" t="e">
        <f>(AT154+AT225+AT195+AT121+AO156)*AU154</f>
        <v>#REF!</v>
      </c>
      <c r="AV156" s="417"/>
      <c r="AW156" s="433"/>
      <c r="AY156" s="488" t="e">
        <f>(AZ154+AZ225+AZ195+AZ121+AU156)*AY154</f>
        <v>#REF!</v>
      </c>
      <c r="AZ156" s="437"/>
      <c r="BA156" s="487" t="e">
        <f>(AZ154+AZ225+AZ195+AZ121+AU156)*BA154</f>
        <v>#REF!</v>
      </c>
      <c r="BB156" s="417"/>
      <c r="BC156" s="433"/>
      <c r="BD156" s="235"/>
      <c r="BE156" s="488" t="e">
        <f>(BF154+BF225+BF195+BF121+BA156)*BE154</f>
        <v>#REF!</v>
      </c>
      <c r="BF156" s="437"/>
      <c r="BG156" s="487" t="e">
        <f>(BF154+BF225+BF195+BF121+BA156)*BG154</f>
        <v>#REF!</v>
      </c>
      <c r="BH156" s="417"/>
      <c r="BI156" s="433"/>
      <c r="BK156" s="488" t="e">
        <f>(BL154+BL225+BL195+BL121+BG156)*BK154</f>
        <v>#REF!</v>
      </c>
      <c r="BL156" s="437"/>
      <c r="BM156" s="487" t="e">
        <f>(BL154+BL225+BL195+BL121+BG156)*BM154</f>
        <v>#REF!</v>
      </c>
      <c r="BN156" s="417"/>
      <c r="BO156" s="433"/>
      <c r="BQ156" s="488" t="e">
        <f>(BR154+BR225+BR195+BR121+BM156)*BQ154</f>
        <v>#REF!</v>
      </c>
      <c r="BR156" s="437"/>
      <c r="BS156" s="487" t="e">
        <f>(BR154+BR225+BR195+BR121+BM156)*BS154</f>
        <v>#REF!</v>
      </c>
      <c r="BT156" s="417"/>
      <c r="BU156" s="433"/>
      <c r="BW156" s="488" t="e">
        <f>(BX154+BX225+BX195+BX121+BS156)*BW154</f>
        <v>#REF!</v>
      </c>
      <c r="BX156" s="437"/>
      <c r="BY156" s="487" t="e">
        <f>(BX154+BX225+BX195+BX121+BS156)*BY154</f>
        <v>#REF!</v>
      </c>
      <c r="BZ156" s="417"/>
      <c r="CA156" s="433"/>
      <c r="CC156" s="488" t="e">
        <f>(CD154+CD225+CD195+CD121+BY156)*CC154</f>
        <v>#REF!</v>
      </c>
      <c r="CD156" s="437"/>
      <c r="CE156" s="487" t="e">
        <f>(CD154+CD225+CD195+CD121+BY156)*CE154</f>
        <v>#REF!</v>
      </c>
      <c r="CF156" s="417"/>
      <c r="CG156" s="433"/>
      <c r="CI156" s="488" t="e">
        <f>(CJ154+CJ225+CJ195+CJ121+CE156)*CI154</f>
        <v>#REF!</v>
      </c>
      <c r="CJ156" s="437"/>
      <c r="CK156" s="417"/>
      <c r="CL156" s="417"/>
    </row>
    <row r="157" ht="16.199999999999999" hidden="1">
      <c r="A157" s="489"/>
      <c r="B157" s="417"/>
      <c r="C157" s="417"/>
      <c r="D157" s="437"/>
      <c r="E157" s="487" t="e">
        <f>(D154+D224+D196+D122+D98+I156)*E154</f>
        <v>#REF!</v>
      </c>
      <c r="F157" s="417"/>
      <c r="G157" s="433"/>
      <c r="I157" s="490" t="e">
        <f>(J154+J224+E157+O156+J196+J122+J98)*I154</f>
        <v>#REF!</v>
      </c>
      <c r="J157" s="437"/>
      <c r="K157" s="487" t="e">
        <f>(J154+J224+E157+J196+J122+J98+O156)*K154</f>
        <v>#REF!</v>
      </c>
      <c r="L157" s="417"/>
      <c r="M157" s="433"/>
      <c r="N157" s="235"/>
      <c r="O157" s="490" t="e">
        <f>(P154+P224+K157+U156+P196+P122+P98)*O154</f>
        <v>#REF!</v>
      </c>
      <c r="P157" s="437"/>
      <c r="Q157" s="487" t="e">
        <f>(P154+P224+K157+P196+P122+P98+U156)*Q154</f>
        <v>#REF!</v>
      </c>
      <c r="R157" s="417"/>
      <c r="S157" s="433"/>
      <c r="T157" s="235"/>
      <c r="U157" s="490" t="e">
        <f>(V154+V224+Q157+AA156+V196+V122+V98)*U154</f>
        <v>#REF!</v>
      </c>
      <c r="V157" s="437"/>
      <c r="W157" s="487" t="e">
        <f>(V154+V224+Q157+V196+V122+V98+AA156)*W154</f>
        <v>#REF!</v>
      </c>
      <c r="X157" s="417"/>
      <c r="Y157" s="433"/>
      <c r="AA157" s="490" t="e">
        <f>(AB154+AB224+W157+AG156+AB196+AB122+AB98)*AA154</f>
        <v>#REF!</v>
      </c>
      <c r="AB157" s="437"/>
      <c r="AC157" s="487" t="e">
        <f>(AB154+AB224+W157+AB196+AB122+AB98+AG156)*AC154</f>
        <v>#REF!</v>
      </c>
      <c r="AD157" s="417"/>
      <c r="AE157" s="433"/>
      <c r="AF157" s="235"/>
      <c r="AG157" s="490" t="e">
        <f>(AH154+AH224+AC157+AM156+AH196+AH122+AH98)*AG154</f>
        <v>#REF!</v>
      </c>
      <c r="AH157" s="437"/>
      <c r="AI157" s="487" t="e">
        <f>(AH154+AH224+AC157+AH196+AH122+AH98+AM156)*AI154</f>
        <v>#REF!</v>
      </c>
      <c r="AJ157" s="417"/>
      <c r="AK157" s="433"/>
      <c r="AM157" s="490" t="e">
        <f>(AN154+AN224+AI157+AS156+AN196+AN122+AN98)*AM154</f>
        <v>#REF!</v>
      </c>
      <c r="AN157" s="437"/>
      <c r="AO157" s="487" t="e">
        <f>(AN154+AN224+AI157+AN196+AN122+AN98+AS156)*AO154</f>
        <v>#REF!</v>
      </c>
      <c r="AP157" s="417"/>
      <c r="AQ157" s="433"/>
      <c r="AS157" s="490" t="e">
        <f>(AT154+AT224+AO157+AY156+AT196+AT122+AT98)*AS154</f>
        <v>#REF!</v>
      </c>
      <c r="AT157" s="437"/>
      <c r="AU157" s="487" t="e">
        <f>(AT154+AT224+AO157+AT196+AT122+AT98+AY156)*AU154</f>
        <v>#REF!</v>
      </c>
      <c r="AV157" s="417"/>
      <c r="AW157" s="433"/>
      <c r="AY157" s="490" t="e">
        <f>(AZ154+AZ224+AU157+BE156+AZ196+AZ122+AZ98)*AY154</f>
        <v>#REF!</v>
      </c>
      <c r="AZ157" s="437"/>
      <c r="BA157" s="487" t="e">
        <f>(AZ154+AZ224+AU157+AZ196+AZ122+AZ98+BE156)*BA154</f>
        <v>#REF!</v>
      </c>
      <c r="BB157" s="417"/>
      <c r="BC157" s="433"/>
      <c r="BD157" s="235"/>
      <c r="BE157" s="490" t="e">
        <f>(BF154+BF224+BA157+BK156+BF196+BF122+BF98)*BE154</f>
        <v>#REF!</v>
      </c>
      <c r="BF157" s="437"/>
      <c r="BG157" s="487" t="e">
        <f>(BF154+BF224+BA157+BF196+BF122+BF98+BK156)*BG154</f>
        <v>#REF!</v>
      </c>
      <c r="BH157" s="417"/>
      <c r="BI157" s="433"/>
      <c r="BK157" s="490" t="e">
        <f>(BL154+BL224+BG157+BQ156+BL196+BL122+BL98)*BK154</f>
        <v>#REF!</v>
      </c>
      <c r="BL157" s="437"/>
      <c r="BM157" s="487" t="e">
        <f>(BL154+BL224+BG157+BL196+BL122+BL98+BQ156)*BM154</f>
        <v>#REF!</v>
      </c>
      <c r="BN157" s="417"/>
      <c r="BO157" s="433"/>
      <c r="BQ157" s="490" t="e">
        <f>(BR154+BR224+BM157+BW156+BR196+BR122+BR98)*BQ154</f>
        <v>#REF!</v>
      </c>
      <c r="BR157" s="437"/>
      <c r="BS157" s="487" t="e">
        <f>(BR154+BR224+BM157+BR196+BR122+BR98+BW156)*BS154</f>
        <v>#REF!</v>
      </c>
      <c r="BT157" s="417"/>
      <c r="BU157" s="433"/>
      <c r="BW157" s="490" t="e">
        <f>(BX154+BX224+BS157+CC156+BX196+BX122+BX98)*BW154</f>
        <v>#REF!</v>
      </c>
      <c r="BX157" s="437"/>
      <c r="BY157" s="487" t="e">
        <f>(BX154+BX224+BS157+BX196+BX122+BX98+CC156)*BY154</f>
        <v>#REF!</v>
      </c>
      <c r="BZ157" s="417"/>
      <c r="CA157" s="433"/>
      <c r="CC157" s="490" t="e">
        <f>(CD154+CD224+BY157+CI156+CD196+CD122+CD98)*CC154</f>
        <v>#REF!</v>
      </c>
      <c r="CD157" s="437"/>
      <c r="CE157" s="487" t="e">
        <f>(CD154+CD224+BY157+CD196+CD122+CD98+CI156)*CE154</f>
        <v>#REF!</v>
      </c>
      <c r="CF157" s="417"/>
      <c r="CG157" s="433"/>
      <c r="CI157" s="490" t="e">
        <f>(CJ154+CJ224+CE157+CJ196+CJ122+CJ98)*CI154</f>
        <v>#REF!</v>
      </c>
      <c r="CJ157" s="437"/>
      <c r="CK157" s="417"/>
      <c r="CL157" s="417"/>
    </row>
    <row r="158" ht="16.199999999999999" hidden="1">
      <c r="A158" s="489"/>
      <c r="B158" s="417"/>
      <c r="C158" s="417"/>
      <c r="D158" s="437"/>
      <c r="E158" s="487" t="e">
        <f>(D154+D223+D197+D123+D99+I157)*E154</f>
        <v>#REF!</v>
      </c>
      <c r="F158" s="417"/>
      <c r="G158" s="433"/>
      <c r="I158" s="490" t="e">
        <f>(J154+J223+E158+O157+J197+J123+J99)*I154</f>
        <v>#REF!</v>
      </c>
      <c r="J158" s="437"/>
      <c r="K158" s="487" t="e">
        <f>(J154+J223+E158+J197+J123+J99+O157)*K154</f>
        <v>#REF!</v>
      </c>
      <c r="L158" s="417"/>
      <c r="M158" s="433"/>
      <c r="N158" s="235"/>
      <c r="O158" s="490" t="e">
        <f>(P154+P223+K158+U157+P197+P123+P99)*O154</f>
        <v>#REF!</v>
      </c>
      <c r="P158" s="437"/>
      <c r="Q158" s="487" t="e">
        <f>(P154+P223+K158+P197+P123+P99+U157)*Q154</f>
        <v>#REF!</v>
      </c>
      <c r="R158" s="417"/>
      <c r="S158" s="433"/>
      <c r="T158" s="235"/>
      <c r="U158" s="490" t="e">
        <f>(V154+V223+Q158+AA157+V197+V123+V99)*U154</f>
        <v>#REF!</v>
      </c>
      <c r="V158" s="437"/>
      <c r="W158" s="487" t="e">
        <f>(V154+V223+Q158+V197+V123+V99+AA157)*W154</f>
        <v>#REF!</v>
      </c>
      <c r="X158" s="417"/>
      <c r="Y158" s="433"/>
      <c r="AA158" s="490" t="e">
        <f>(AB154+AB223+W158+AG157+AB197+AB123+AB99)*AA154</f>
        <v>#REF!</v>
      </c>
      <c r="AB158" s="437"/>
      <c r="AC158" s="487" t="e">
        <f>(AB154+AB223+W158+AB197+AB123+AB99+AG157)*AC154</f>
        <v>#REF!</v>
      </c>
      <c r="AD158" s="417"/>
      <c r="AE158" s="433"/>
      <c r="AF158" s="235"/>
      <c r="AG158" s="490" t="e">
        <f>(AH154+AH223+AC158+AM157+AH197+AH123+AH99)*AG154</f>
        <v>#REF!</v>
      </c>
      <c r="AH158" s="437"/>
      <c r="AI158" s="487" t="e">
        <f>(AH154+AH223+AC158+AH197+AH123+AH99+AM157)*AI154</f>
        <v>#REF!</v>
      </c>
      <c r="AJ158" s="417"/>
      <c r="AK158" s="433"/>
      <c r="AM158" s="490" t="e">
        <f>(AN154+AN223+AI158+AS157+AN197+AN123+AN99)*AM154</f>
        <v>#REF!</v>
      </c>
      <c r="AN158" s="437"/>
      <c r="AO158" s="487" t="e">
        <f>(AN154+AN223+AI158+AN197+AN123+AN99+AS157)*AO154</f>
        <v>#REF!</v>
      </c>
      <c r="AP158" s="417"/>
      <c r="AQ158" s="433"/>
      <c r="AS158" s="490" t="e">
        <f>(AT154+AT223+AO158+AY157+AT197+AT123+AT99)*AS154</f>
        <v>#REF!</v>
      </c>
      <c r="AT158" s="437"/>
      <c r="AU158" s="487" t="e">
        <f>(AT154+AT223+AO158+AT197+AT123+AT99+AY157)*AU154</f>
        <v>#REF!</v>
      </c>
      <c r="AV158" s="417"/>
      <c r="AW158" s="433"/>
      <c r="AY158" s="490" t="e">
        <f>(AZ154+AZ223+AU158+BE157+AZ197+AZ123+AZ99)*AY154</f>
        <v>#REF!</v>
      </c>
      <c r="AZ158" s="437"/>
      <c r="BA158" s="487" t="e">
        <f>(AZ154+AZ223+AU158+AZ197+AZ123+AZ99+BE157)*BA154</f>
        <v>#REF!</v>
      </c>
      <c r="BB158" s="417"/>
      <c r="BC158" s="433"/>
      <c r="BD158" s="235"/>
      <c r="BE158" s="490" t="e">
        <f>(BF154+BF223+BA158+BK157+BF197+BF123+BF99)*BE154</f>
        <v>#REF!</v>
      </c>
      <c r="BF158" s="437"/>
      <c r="BG158" s="487" t="e">
        <f>(BF154+BF223+BA158+BF197+BF123+BF99+BK157)*BG154</f>
        <v>#REF!</v>
      </c>
      <c r="BH158" s="417"/>
      <c r="BI158" s="433"/>
      <c r="BK158" s="490" t="e">
        <f>(BL154+BL223+BG158+BQ157+BL197+BL123+BL99)*BK154</f>
        <v>#REF!</v>
      </c>
      <c r="BL158" s="437"/>
      <c r="BM158" s="487" t="e">
        <f>(BL154+BL223+BG158+BL197+BL123+BL99+BQ157)*BM154</f>
        <v>#REF!</v>
      </c>
      <c r="BN158" s="417"/>
      <c r="BO158" s="433"/>
      <c r="BQ158" s="490" t="e">
        <f>(BR154+BR223+BM158+BW157+BR197+BR123+BR99)*BQ154</f>
        <v>#REF!</v>
      </c>
      <c r="BR158" s="437"/>
      <c r="BS158" s="487" t="e">
        <f>(BR154+BR223+BM158+BR197+BR123+BR99+BW157)*BS154</f>
        <v>#REF!</v>
      </c>
      <c r="BT158" s="417"/>
      <c r="BU158" s="433"/>
      <c r="BW158" s="490" t="e">
        <f>(BX154+BX223+BS158+CC157+BX197+BX123+BX99)*BW154</f>
        <v>#REF!</v>
      </c>
      <c r="BX158" s="437"/>
      <c r="BY158" s="487" t="e">
        <f>(BX154+BX223+BS158+BX197+BX123+BX99+CC157)*BY154</f>
        <v>#REF!</v>
      </c>
      <c r="BZ158" s="417"/>
      <c r="CA158" s="433"/>
      <c r="CC158" s="490" t="e">
        <f>(CD154+CD223+BY158+CI157+CD197+CD123+CD99)*CC154</f>
        <v>#REF!</v>
      </c>
      <c r="CD158" s="437"/>
      <c r="CE158" s="487" t="e">
        <f>(CD154+CD223+BY158+CD197+CD123+CD99+CI157)*CE154</f>
        <v>#REF!</v>
      </c>
      <c r="CF158" s="417"/>
      <c r="CG158" s="433"/>
      <c r="CI158" s="490" t="e">
        <f>(CJ154+CJ223+CE158+CJ197+CJ123+CJ99)*CI154</f>
        <v>#REF!</v>
      </c>
      <c r="CJ158" s="437"/>
      <c r="CK158" s="417"/>
      <c r="CL158" s="417"/>
    </row>
    <row r="159" ht="16.199999999999999" hidden="1">
      <c r="A159" s="489"/>
      <c r="B159" s="417"/>
      <c r="C159" s="417"/>
      <c r="D159" s="437"/>
      <c r="E159" s="487" t="e">
        <f>(D154+D222+D198+D124+D100+I158)*E154</f>
        <v>#REF!</v>
      </c>
      <c r="F159" s="417"/>
      <c r="G159" s="433"/>
      <c r="I159" s="490" t="e">
        <f>(J154+J222+E159+O158+J198+J124+J100)*I154</f>
        <v>#REF!</v>
      </c>
      <c r="J159" s="437"/>
      <c r="K159" s="487" t="e">
        <f>(J154+J222+E159+J198+J124+J100+O158)*K154</f>
        <v>#REF!</v>
      </c>
      <c r="L159" s="417"/>
      <c r="M159" s="433"/>
      <c r="N159" s="235"/>
      <c r="O159" s="490" t="e">
        <f>(P154+P222+K159+U158+P198+P124+P100)*O154</f>
        <v>#REF!</v>
      </c>
      <c r="P159" s="437"/>
      <c r="Q159" s="487" t="e">
        <f>(P154+P222+K159+P198+P124+P100+U158)*Q154</f>
        <v>#REF!</v>
      </c>
      <c r="R159" s="417"/>
      <c r="S159" s="433"/>
      <c r="T159" s="235"/>
      <c r="U159" s="490" t="e">
        <f>(V154+V222+Q159+AA158+V198+V124+V100)*U154</f>
        <v>#REF!</v>
      </c>
      <c r="V159" s="437"/>
      <c r="W159" s="487" t="e">
        <f>(V154+V222+Q159+V198+V124+V100+AA158)*W154</f>
        <v>#REF!</v>
      </c>
      <c r="X159" s="417"/>
      <c r="Y159" s="433"/>
      <c r="AA159" s="490" t="e">
        <f>(AB154+AB222+W159+AG158+AB198+AB124+AB100)*AA154</f>
        <v>#REF!</v>
      </c>
      <c r="AB159" s="437"/>
      <c r="AC159" s="487" t="e">
        <f>(AB154+AB222+W159+AB198+AB124+AB100+AG158)*AC154</f>
        <v>#REF!</v>
      </c>
      <c r="AD159" s="417"/>
      <c r="AE159" s="433"/>
      <c r="AF159" s="235"/>
      <c r="AG159" s="490" t="e">
        <f>(AH154+AH222+AC159+AM158+AH198+AH124+AH100)*AG154</f>
        <v>#REF!</v>
      </c>
      <c r="AH159" s="437"/>
      <c r="AI159" s="487" t="e">
        <f>(AH154+AH222+AC159+AH198+AH124+AH100+AM158)*AI154</f>
        <v>#REF!</v>
      </c>
      <c r="AJ159" s="417"/>
      <c r="AK159" s="433"/>
      <c r="AM159" s="490" t="e">
        <f>(AN154+AN222+AI159+AS158+AN198+AN124+AN100)*AM154</f>
        <v>#REF!</v>
      </c>
      <c r="AN159" s="437"/>
      <c r="AO159" s="487" t="e">
        <f>(AN154+AN222+AI159+AN198+AN124+AN100+AS158)*AO154</f>
        <v>#REF!</v>
      </c>
      <c r="AP159" s="417"/>
      <c r="AQ159" s="433"/>
      <c r="AS159" s="490" t="e">
        <f>(AT154+AT222+AO159+AY158+AT198+AT124+AT100)*AS154</f>
        <v>#REF!</v>
      </c>
      <c r="AT159" s="437"/>
      <c r="AU159" s="487" t="e">
        <f>(AT154+AT222+AO159+AT198+AT124+AT100+AY158)*AU154</f>
        <v>#REF!</v>
      </c>
      <c r="AV159" s="417"/>
      <c r="AW159" s="433"/>
      <c r="AY159" s="490" t="e">
        <f>(AZ154+AZ222+AU159+BE158+AZ198+AZ124+AZ100)*AY154</f>
        <v>#REF!</v>
      </c>
      <c r="AZ159" s="437"/>
      <c r="BA159" s="487" t="e">
        <f>(AZ154+AZ222+AU159+AZ198+AZ124+AZ100+BE158)*BA154</f>
        <v>#REF!</v>
      </c>
      <c r="BB159" s="417"/>
      <c r="BC159" s="433"/>
      <c r="BD159" s="235"/>
      <c r="BE159" s="490" t="e">
        <f>(BF154+BF222+BA159+BK158+BF198+BF124+BF100)*BE154</f>
        <v>#REF!</v>
      </c>
      <c r="BF159" s="437"/>
      <c r="BG159" s="487" t="e">
        <f>(BF154+BF222+BA159+BF198+BF124+BF100+BK158)*BG154</f>
        <v>#REF!</v>
      </c>
      <c r="BH159" s="417"/>
      <c r="BI159" s="433"/>
      <c r="BK159" s="490" t="e">
        <f>(BL154+BL222+BG159+BQ158+BL198+BL124+BL100)*BK154</f>
        <v>#REF!</v>
      </c>
      <c r="BL159" s="437"/>
      <c r="BM159" s="487" t="e">
        <f>(BL154+BL222+BG159+BL198+BL124+BL100+BQ158)*BM154</f>
        <v>#REF!</v>
      </c>
      <c r="BN159" s="417"/>
      <c r="BO159" s="433"/>
      <c r="BQ159" s="490" t="e">
        <f>(BR154+BR222+BM159+BW158+BR198+BR124+BR100)*BQ154</f>
        <v>#REF!</v>
      </c>
      <c r="BR159" s="437"/>
      <c r="BS159" s="487" t="e">
        <f>(BR154+BR222+BM159+BR198+BR124+BR100+BW158)*BS154</f>
        <v>#REF!</v>
      </c>
      <c r="BT159" s="417"/>
      <c r="BU159" s="433"/>
      <c r="BW159" s="490" t="e">
        <f>(BX154+BX222+BS159+CC158+BX198+BX124+BX100)*BW154</f>
        <v>#REF!</v>
      </c>
      <c r="BX159" s="437"/>
      <c r="BY159" s="487" t="e">
        <f>(BX154+BX222+BS159+BX198+BX124+BX100+CC158)*BY154</f>
        <v>#REF!</v>
      </c>
      <c r="BZ159" s="417"/>
      <c r="CA159" s="433"/>
      <c r="CC159" s="490" t="e">
        <f>(CD154+CD222+BY159+CI158+CD198+CD124+CD100)*CC154</f>
        <v>#REF!</v>
      </c>
      <c r="CD159" s="437"/>
      <c r="CE159" s="487" t="e">
        <f>(CD154+CD222+BY159+CD198+CD124+CD100+CI158)*CE154</f>
        <v>#REF!</v>
      </c>
      <c r="CF159" s="417"/>
      <c r="CG159" s="433"/>
      <c r="CI159" s="490" t="e">
        <f>(CJ154+CJ222+CE159+CJ198+CJ124+CJ100)*CI154</f>
        <v>#REF!</v>
      </c>
      <c r="CJ159" s="437"/>
      <c r="CK159" s="417"/>
      <c r="CL159" s="417"/>
    </row>
    <row r="160" ht="16.199999999999999" hidden="1">
      <c r="A160" s="489"/>
      <c r="B160" s="417"/>
      <c r="C160" s="417"/>
      <c r="D160" s="437"/>
      <c r="E160" s="487" t="e">
        <f>(D154+D221+D199+D125+D101+I159)*E154</f>
        <v>#REF!</v>
      </c>
      <c r="F160" s="417"/>
      <c r="G160" s="433"/>
      <c r="I160" s="490" t="e">
        <f>(J154+J221+E160+O159+J199+J125+J101)*I154</f>
        <v>#REF!</v>
      </c>
      <c r="J160" s="437"/>
      <c r="K160" s="487" t="e">
        <f>(J154+J221+E160+J199+J125+J101+O159)*K154</f>
        <v>#REF!</v>
      </c>
      <c r="L160" s="417"/>
      <c r="M160" s="433"/>
      <c r="N160" s="235"/>
      <c r="O160" s="490" t="e">
        <f>(P154+P221+K160+U159+P199+P125+P101)*O154</f>
        <v>#REF!</v>
      </c>
      <c r="P160" s="437"/>
      <c r="Q160" s="487" t="e">
        <f>(P154+P221+K160+P199+P125+P101+U159)*Q154</f>
        <v>#REF!</v>
      </c>
      <c r="R160" s="417"/>
      <c r="S160" s="433"/>
      <c r="T160" s="235"/>
      <c r="U160" s="490" t="e">
        <f>(V154+V221+Q160+AA159+V199+V125+V101)*U154</f>
        <v>#REF!</v>
      </c>
      <c r="V160" s="437"/>
      <c r="W160" s="487" t="e">
        <f>(V154+V221+Q160+V199+V125+V101+AA159)*W154</f>
        <v>#REF!</v>
      </c>
      <c r="X160" s="417"/>
      <c r="Y160" s="433"/>
      <c r="AA160" s="490" t="e">
        <f>(AB154+AB221+W160+AG159+AB199+AB125+AB101)*AA154</f>
        <v>#REF!</v>
      </c>
      <c r="AB160" s="437"/>
      <c r="AC160" s="487" t="e">
        <f>(AB154+AB221+W160+AB199+AB125+AB101+AG159)*AC154</f>
        <v>#REF!</v>
      </c>
      <c r="AD160" s="417"/>
      <c r="AE160" s="433"/>
      <c r="AF160" s="235"/>
      <c r="AG160" s="490" t="e">
        <f>(AH154+AH221+AC160+AM159+AH199+AH125+AH101)*AG154</f>
        <v>#REF!</v>
      </c>
      <c r="AH160" s="437"/>
      <c r="AI160" s="487" t="e">
        <f>(AH154+AH221+AC160+AH199+AH125+AH101+AM159)*AI154</f>
        <v>#REF!</v>
      </c>
      <c r="AJ160" s="417"/>
      <c r="AK160" s="433"/>
      <c r="AM160" s="490" t="e">
        <f>(AN154+AN221+AI160+AS159+AN199+AN125+AN101)*AM154</f>
        <v>#REF!</v>
      </c>
      <c r="AN160" s="437"/>
      <c r="AO160" s="487" t="e">
        <f>(AN154+AN221+AI160+AN199+AN125+AN101+AS159)*AO154</f>
        <v>#REF!</v>
      </c>
      <c r="AP160" s="417"/>
      <c r="AQ160" s="433"/>
      <c r="AS160" s="490" t="e">
        <f>(AT154+AT221+AO160+AY159+AT199+AT125+AT101)*AS154</f>
        <v>#REF!</v>
      </c>
      <c r="AT160" s="437"/>
      <c r="AU160" s="487" t="e">
        <f>(AT154+AT221+AO160+AT199+AT125+AT101+AY159)*AU154</f>
        <v>#REF!</v>
      </c>
      <c r="AV160" s="417"/>
      <c r="AW160" s="433"/>
      <c r="AY160" s="490" t="e">
        <f>(AZ154+AZ221+AU160+BE159+AZ199+AZ125+AZ101)*AY154</f>
        <v>#REF!</v>
      </c>
      <c r="AZ160" s="437"/>
      <c r="BA160" s="487" t="e">
        <f>(AZ154+AZ221+AU160+AZ199+AZ125+AZ101+BE159)*BA154</f>
        <v>#REF!</v>
      </c>
      <c r="BB160" s="417"/>
      <c r="BC160" s="433"/>
      <c r="BD160" s="235"/>
      <c r="BE160" s="490" t="e">
        <f>(BF154+BF221+BA160+BK159+BF199+BF125+BF101)*BE154</f>
        <v>#REF!</v>
      </c>
      <c r="BF160" s="437"/>
      <c r="BG160" s="487" t="e">
        <f>(BF154+BF221+BA160+BF199+BF125+BF101+BK159)*BG154</f>
        <v>#REF!</v>
      </c>
      <c r="BH160" s="417"/>
      <c r="BI160" s="433"/>
      <c r="BK160" s="490" t="e">
        <f>(BL154+BL221+BG160+BQ159+BL199+BL125+BL101)*BK154</f>
        <v>#REF!</v>
      </c>
      <c r="BL160" s="437"/>
      <c r="BM160" s="487" t="e">
        <f>(BL154+BL221+BG160+BL199+BL125+BL101+BQ159)*BM154</f>
        <v>#REF!</v>
      </c>
      <c r="BN160" s="417"/>
      <c r="BO160" s="433"/>
      <c r="BQ160" s="490" t="e">
        <f>(BR154+BR221+BM160+BW159+BR199+BR125+BR101)*BQ154</f>
        <v>#REF!</v>
      </c>
      <c r="BR160" s="437"/>
      <c r="BS160" s="487" t="e">
        <f>(BR154+BR221+BM160+BR199+BR125+BR101+BW159)*BS154</f>
        <v>#REF!</v>
      </c>
      <c r="BT160" s="417"/>
      <c r="BU160" s="433"/>
      <c r="BW160" s="490" t="e">
        <f>(BX154+BX221+BS160+CC159+BX199+BX125+BX101)*BW154</f>
        <v>#REF!</v>
      </c>
      <c r="BX160" s="437"/>
      <c r="BY160" s="487" t="e">
        <f>(BX154+BX221+BS160+BX199+BX125+BX101+CC159)*BY154</f>
        <v>#REF!</v>
      </c>
      <c r="BZ160" s="417"/>
      <c r="CA160" s="433"/>
      <c r="CC160" s="490" t="e">
        <f>(CD154+CD221+BY160+CI159+CD199+CD125+CD101)*CC154</f>
        <v>#REF!</v>
      </c>
      <c r="CD160" s="437"/>
      <c r="CE160" s="487" t="e">
        <f>(CD154+CD221+BY160+CD199+CD125+CD101+CI159)*CE154</f>
        <v>#REF!</v>
      </c>
      <c r="CF160" s="417"/>
      <c r="CG160" s="433"/>
      <c r="CI160" s="490" t="e">
        <f>(CJ154+CJ221+CE160+CJ199+CJ125+CJ101)*CI154</f>
        <v>#REF!</v>
      </c>
      <c r="CJ160" s="437"/>
      <c r="CK160" s="417"/>
      <c r="CL160" s="417"/>
    </row>
    <row r="161" ht="16.199999999999999" hidden="1">
      <c r="A161" s="489"/>
      <c r="B161" s="417"/>
      <c r="C161" s="417"/>
      <c r="D161" s="437"/>
      <c r="E161" s="487" t="e">
        <f>(D154+D220+D200+D126+D102+I160)*E154</f>
        <v>#REF!</v>
      </c>
      <c r="F161" s="417"/>
      <c r="G161" s="433"/>
      <c r="I161" s="490" t="e">
        <f>(J154+J220+E161+O160+J200+J126+J102)*I154</f>
        <v>#REF!</v>
      </c>
      <c r="J161" s="437"/>
      <c r="K161" s="487" t="e">
        <f>(J154+J220+E161+J200+J126+J102+O160)*K154</f>
        <v>#REF!</v>
      </c>
      <c r="L161" s="417"/>
      <c r="M161" s="433"/>
      <c r="N161" s="235"/>
      <c r="O161" s="490" t="e">
        <f>(P154+P220+K161+U160+P200+P126+P102)*O154</f>
        <v>#REF!</v>
      </c>
      <c r="P161" s="437"/>
      <c r="Q161" s="487" t="e">
        <f>(P154+P220+K161+P200+P126+P102+U160)*Q154</f>
        <v>#REF!</v>
      </c>
      <c r="R161" s="417"/>
      <c r="S161" s="433"/>
      <c r="T161" s="235"/>
      <c r="U161" s="490" t="e">
        <f>(V154+V220+Q161+AA160+V200+V126+V102)*U154</f>
        <v>#REF!</v>
      </c>
      <c r="V161" s="437"/>
      <c r="W161" s="487" t="e">
        <f>(V154+V220+Q161+V200+V126+V102+AA160)*W154</f>
        <v>#REF!</v>
      </c>
      <c r="X161" s="417"/>
      <c r="Y161" s="433"/>
      <c r="AA161" s="490" t="e">
        <f>(AB154+AB220+W161+AG160+AB200+AB126+AB102)*AA154</f>
        <v>#REF!</v>
      </c>
      <c r="AB161" s="437"/>
      <c r="AC161" s="487" t="e">
        <f>(AB154+AB220+W161+AB200+AB126+AB102+AG160)*AC154</f>
        <v>#REF!</v>
      </c>
      <c r="AD161" s="417"/>
      <c r="AE161" s="433"/>
      <c r="AF161" s="235"/>
      <c r="AG161" s="490" t="e">
        <f>(AH154+AH220+AC161+AM160+AH200+AH126+AH102)*AG154</f>
        <v>#REF!</v>
      </c>
      <c r="AH161" s="437"/>
      <c r="AI161" s="487" t="e">
        <f>(AH154+AH220+AC161+AH200+AH126+AH102+AM160)*AI154</f>
        <v>#REF!</v>
      </c>
      <c r="AJ161" s="417"/>
      <c r="AK161" s="433"/>
      <c r="AM161" s="490" t="e">
        <f>(AN154+AN220+AI161+AS160+AN200+AN126+AN102)*AM154</f>
        <v>#REF!</v>
      </c>
      <c r="AN161" s="437"/>
      <c r="AO161" s="487" t="e">
        <f>(AN154+AN220+AI161+AN200+AN126+AN102+AS160)*AO154</f>
        <v>#REF!</v>
      </c>
      <c r="AP161" s="417"/>
      <c r="AQ161" s="433"/>
      <c r="AS161" s="490" t="e">
        <f>(AT154+AT220+AO161+AY160+AT200+AT126+AT102)*AS154</f>
        <v>#REF!</v>
      </c>
      <c r="AT161" s="437"/>
      <c r="AU161" s="487" t="e">
        <f>(AT154+AT220+AO161+AT200+AT126+AT102+AY160)*AU154</f>
        <v>#REF!</v>
      </c>
      <c r="AV161" s="417"/>
      <c r="AW161" s="433"/>
      <c r="AY161" s="490" t="e">
        <f>(AZ154+AZ220+AU161+BE160+AZ200+AZ126+AZ102)*AY154</f>
        <v>#REF!</v>
      </c>
      <c r="AZ161" s="437"/>
      <c r="BA161" s="487" t="e">
        <f>(AZ154+AZ220+AU161+AZ200+AZ126+AZ102+BE160)*BA154</f>
        <v>#REF!</v>
      </c>
      <c r="BB161" s="417"/>
      <c r="BC161" s="433"/>
      <c r="BD161" s="235"/>
      <c r="BE161" s="490" t="e">
        <f>(BF154+BF220+BA161+BK160+BF200+BF126+BF102)*BE154</f>
        <v>#REF!</v>
      </c>
      <c r="BF161" s="437"/>
      <c r="BG161" s="487" t="e">
        <f>(BF154+BF220+BA161+BF200+BF126+BF102+BK160)*BG154</f>
        <v>#REF!</v>
      </c>
      <c r="BH161" s="417"/>
      <c r="BI161" s="433"/>
      <c r="BK161" s="490" t="e">
        <f>(BL154+BL220+BG161+BQ160+BL200+BL126+BL102)*BK154</f>
        <v>#REF!</v>
      </c>
      <c r="BL161" s="437"/>
      <c r="BM161" s="487" t="e">
        <f>(BL154+BL220+BG161+BL200+BL126+BL102+BQ160)*BM154</f>
        <v>#REF!</v>
      </c>
      <c r="BN161" s="417"/>
      <c r="BO161" s="433"/>
      <c r="BQ161" s="490" t="e">
        <f>(BR154+BR220+BM161+BW160+BR200+BR126+BR102)*BQ154</f>
        <v>#REF!</v>
      </c>
      <c r="BR161" s="437"/>
      <c r="BS161" s="487" t="e">
        <f>(BR154+BR220+BM161+BR200+BR126+BR102+BW160)*BS154</f>
        <v>#REF!</v>
      </c>
      <c r="BT161" s="417"/>
      <c r="BU161" s="433"/>
      <c r="BW161" s="490" t="e">
        <f>(BX154+BX220+BS161+CC160+BX200+BX126+BX102)*BW154</f>
        <v>#REF!</v>
      </c>
      <c r="BX161" s="437"/>
      <c r="BY161" s="487" t="e">
        <f>(BX154+BX220+BS161+BX200+BX126+BX102+CC160)*BY154</f>
        <v>#REF!</v>
      </c>
      <c r="BZ161" s="417"/>
      <c r="CA161" s="433"/>
      <c r="CC161" s="490" t="e">
        <f>(CD154+CD220+BY161+CI160+CD200+CD126+CD102)*CC154</f>
        <v>#REF!</v>
      </c>
      <c r="CD161" s="437"/>
      <c r="CE161" s="487" t="e">
        <f>(CD154+CD220+BY161+CD200+CD126+CD102+CI160)*CE154</f>
        <v>#REF!</v>
      </c>
      <c r="CF161" s="417"/>
      <c r="CG161" s="433"/>
      <c r="CI161" s="490" t="e">
        <f>(CJ154+CJ220+CE161+CJ200+CJ126+CJ102)*CI154</f>
        <v>#REF!</v>
      </c>
      <c r="CJ161" s="437"/>
      <c r="CK161" s="417"/>
      <c r="CL161" s="417"/>
    </row>
    <row r="162" ht="16.199999999999999" hidden="1">
      <c r="A162" s="489"/>
      <c r="B162" s="417"/>
      <c r="C162" s="417"/>
      <c r="D162" s="437"/>
      <c r="E162" s="487" t="e">
        <f>(D154+D219+D201+D127+D103+I161)*E154</f>
        <v>#REF!</v>
      </c>
      <c r="F162" s="417"/>
      <c r="G162" s="433"/>
      <c r="I162" s="490" t="e">
        <f>(J154+J219+E162+O161+J201+J127+J103)*I154</f>
        <v>#REF!</v>
      </c>
      <c r="J162" s="437"/>
      <c r="K162" s="487" t="e">
        <f>(J154+J219+E162+J201+J127+J103+O161)*K154</f>
        <v>#REF!</v>
      </c>
      <c r="L162" s="417"/>
      <c r="M162" s="433"/>
      <c r="N162" s="235"/>
      <c r="O162" s="490" t="e">
        <f>(P154+P219+K162+U161+P201+P127+P103)*O154</f>
        <v>#REF!</v>
      </c>
      <c r="P162" s="437"/>
      <c r="Q162" s="487" t="e">
        <f>(P154+P219+K162+P201+P127+P103+U161)*Q154</f>
        <v>#REF!</v>
      </c>
      <c r="R162" s="417"/>
      <c r="S162" s="433"/>
      <c r="T162" s="235"/>
      <c r="U162" s="490" t="e">
        <f>(V154+V219+Q162+AA161+V201+V127+V103)*U154</f>
        <v>#REF!</v>
      </c>
      <c r="V162" s="437"/>
      <c r="W162" s="487" t="e">
        <f>(V154+V219+Q162+V201+V127+V103+AA161)*W154</f>
        <v>#REF!</v>
      </c>
      <c r="X162" s="417"/>
      <c r="Y162" s="433"/>
      <c r="AA162" s="490" t="e">
        <f>(AB154+AB219+W162+AG161+AB201+AB127+AB103)*AA154</f>
        <v>#REF!</v>
      </c>
      <c r="AB162" s="437"/>
      <c r="AC162" s="487" t="e">
        <f>(AB154+AB219+W162+AB201+AB127+AB103+AG161)*AC154</f>
        <v>#REF!</v>
      </c>
      <c r="AD162" s="417"/>
      <c r="AE162" s="433"/>
      <c r="AF162" s="235"/>
      <c r="AG162" s="490" t="e">
        <f>(AH154+AH219+AC162+AM161+AH201+AH127+AH103)*AG154</f>
        <v>#REF!</v>
      </c>
      <c r="AH162" s="437"/>
      <c r="AI162" s="487" t="e">
        <f>(AH154+AH219+AC162+AH201+AH127+AH103+AM161)*AI154</f>
        <v>#REF!</v>
      </c>
      <c r="AJ162" s="417"/>
      <c r="AK162" s="433"/>
      <c r="AM162" s="490" t="e">
        <f>(AN154+AN219+AI162+AS161+AN201+AN127+AN103)*AM154</f>
        <v>#REF!</v>
      </c>
      <c r="AN162" s="437"/>
      <c r="AO162" s="487" t="e">
        <f>(AN154+AN219+AI162+AN201+AN127+AN103+AS161)*AO154</f>
        <v>#REF!</v>
      </c>
      <c r="AP162" s="417"/>
      <c r="AQ162" s="433"/>
      <c r="AS162" s="490" t="e">
        <f>(AT154+AT219+AO162+AY161+AT201+AT127+AT103)*AS154</f>
        <v>#REF!</v>
      </c>
      <c r="AT162" s="437"/>
      <c r="AU162" s="487" t="e">
        <f>(AT154+AT219+AO162+AT201+AT127+AT103+AY161)*AU154</f>
        <v>#REF!</v>
      </c>
      <c r="AV162" s="417"/>
      <c r="AW162" s="433"/>
      <c r="AY162" s="490" t="e">
        <f>(AZ154+AZ219+AU162+BE161+AZ201+AZ127+AZ103)*AY154</f>
        <v>#REF!</v>
      </c>
      <c r="AZ162" s="437"/>
      <c r="BA162" s="487" t="e">
        <f>(AZ154+AZ219+AU162+AZ201+AZ127+AZ103+BE161)*BA154</f>
        <v>#REF!</v>
      </c>
      <c r="BB162" s="417"/>
      <c r="BC162" s="433"/>
      <c r="BD162" s="235"/>
      <c r="BE162" s="490" t="e">
        <f>(BF154+BF219+BA162+BK161+BF201+BF127+BF103)*BE154</f>
        <v>#REF!</v>
      </c>
      <c r="BF162" s="437"/>
      <c r="BG162" s="487" t="e">
        <f>(BF154+BF219+BA162+BF201+BF127+BF103+BK161)*BG154</f>
        <v>#REF!</v>
      </c>
      <c r="BH162" s="417"/>
      <c r="BI162" s="433"/>
      <c r="BK162" s="490" t="e">
        <f>(BL154+BL219+BG162+BQ161+BL201+BL127+BL103)*BK154</f>
        <v>#REF!</v>
      </c>
      <c r="BL162" s="437"/>
      <c r="BM162" s="487" t="e">
        <f>(BL154+BL219+BG162+BL201+BL127+BL103+BQ161)*BM154</f>
        <v>#REF!</v>
      </c>
      <c r="BN162" s="417"/>
      <c r="BO162" s="433"/>
      <c r="BQ162" s="490" t="e">
        <f>(BR154+BR219+BM162+BW161+BR201+BR127+BR103)*BQ154</f>
        <v>#REF!</v>
      </c>
      <c r="BR162" s="437"/>
      <c r="BS162" s="487" t="e">
        <f>(BR154+BR219+BM162+BR201+BR127+BR103+BW161)*BS154</f>
        <v>#REF!</v>
      </c>
      <c r="BT162" s="417"/>
      <c r="BU162" s="433"/>
      <c r="BW162" s="490" t="e">
        <f>(BX154+BX219+BS162+CC161+BX201+BX127+BX103)*BW154</f>
        <v>#REF!</v>
      </c>
      <c r="BX162" s="437"/>
      <c r="BY162" s="487" t="e">
        <f>(BX154+BX219+BS162+BX201+BX127+BX103+CC161)*BY154</f>
        <v>#REF!</v>
      </c>
      <c r="BZ162" s="417"/>
      <c r="CA162" s="433"/>
      <c r="CC162" s="490" t="e">
        <f>(CD154+CD219+BY162+CI161+CD201+CD127+CD103)*CC154</f>
        <v>#REF!</v>
      </c>
      <c r="CD162" s="437"/>
      <c r="CE162" s="487" t="e">
        <f>(CD154+CD219+BY162+CD201+CD127+CD103+CI161)*CE154</f>
        <v>#REF!</v>
      </c>
      <c r="CF162" s="417"/>
      <c r="CG162" s="433"/>
      <c r="CI162" s="490" t="e">
        <f>(CJ154+CJ219+CE162+CJ201+CJ127+CJ103)*CI154</f>
        <v>#REF!</v>
      </c>
      <c r="CJ162" s="437"/>
      <c r="CK162" s="417"/>
      <c r="CL162" s="417"/>
    </row>
    <row r="163" ht="16.199999999999999" hidden="1">
      <c r="A163" s="489"/>
      <c r="B163" s="417"/>
      <c r="C163" s="417"/>
      <c r="D163" s="437"/>
      <c r="E163" s="487" t="e">
        <f>(D154+D218+D202+D128+D104+I162)*E154</f>
        <v>#REF!</v>
      </c>
      <c r="F163" s="417"/>
      <c r="G163" s="433"/>
      <c r="I163" s="490" t="e">
        <f>(J154+J218+E163+O162+J202+J128+J104)*I154</f>
        <v>#REF!</v>
      </c>
      <c r="J163" s="437"/>
      <c r="K163" s="487" t="e">
        <f>(J154+J218+E163+J202+J128+J104+O162)*K154</f>
        <v>#REF!</v>
      </c>
      <c r="L163" s="417"/>
      <c r="M163" s="433"/>
      <c r="N163" s="235"/>
      <c r="O163" s="490" t="e">
        <f>(P154+P218+K163+U162+P202+P128+P104)*O154</f>
        <v>#REF!</v>
      </c>
      <c r="P163" s="437"/>
      <c r="Q163" s="487" t="e">
        <f>(P154+P218+K163+P202+P128+P104+U162)*Q154</f>
        <v>#REF!</v>
      </c>
      <c r="R163" s="417"/>
      <c r="S163" s="433"/>
      <c r="T163" s="235"/>
      <c r="U163" s="490" t="e">
        <f>(V154+V218+Q163+AA162+V202+V128+V104)*U154</f>
        <v>#REF!</v>
      </c>
      <c r="V163" s="437"/>
      <c r="W163" s="487" t="e">
        <f>(V154+V218+Q163+V202+V128+V104+AA162)*W154</f>
        <v>#REF!</v>
      </c>
      <c r="X163" s="417"/>
      <c r="Y163" s="433"/>
      <c r="AA163" s="490" t="e">
        <f>(AB154+AB218+W163+AG162+AB202+AB128+AB104)*AA154</f>
        <v>#REF!</v>
      </c>
      <c r="AB163" s="437"/>
      <c r="AC163" s="487" t="e">
        <f>(AB154+AB218+W163+AB202+AB128+AB104+AG162)*AC154</f>
        <v>#REF!</v>
      </c>
      <c r="AD163" s="417"/>
      <c r="AE163" s="433"/>
      <c r="AF163" s="235"/>
      <c r="AG163" s="490" t="e">
        <f>(AH154+AH218+AC163+AM162+AH202+AH128+AH104)*AG154</f>
        <v>#REF!</v>
      </c>
      <c r="AH163" s="437"/>
      <c r="AI163" s="487" t="e">
        <f>(AH154+AH218+AC163+AH202+AH128+AH104+AM162)*AI154</f>
        <v>#REF!</v>
      </c>
      <c r="AJ163" s="417"/>
      <c r="AK163" s="433"/>
      <c r="AM163" s="490" t="e">
        <f>(AN154+AN218+AI163+AS162+AN202+AN128+AN104)*AM154</f>
        <v>#REF!</v>
      </c>
      <c r="AN163" s="437"/>
      <c r="AO163" s="487" t="e">
        <f>(AN154+AN218+AI163+AN202+AN128+AN104+AS162)*AO154</f>
        <v>#REF!</v>
      </c>
      <c r="AP163" s="417"/>
      <c r="AQ163" s="433"/>
      <c r="AS163" s="490" t="e">
        <f>(AT154+AT218+AO163+AY162+AT202+AT128+AT104)*AS154</f>
        <v>#REF!</v>
      </c>
      <c r="AT163" s="437"/>
      <c r="AU163" s="487" t="e">
        <f>(AT154+AT218+AO163+AT202+AT128+AT104+AY162)*AU154</f>
        <v>#REF!</v>
      </c>
      <c r="AV163" s="417"/>
      <c r="AW163" s="433"/>
      <c r="AY163" s="490" t="e">
        <f>(AZ154+AZ218+AU163+BE162+AZ202+AZ128+AZ104)*AY154</f>
        <v>#REF!</v>
      </c>
      <c r="AZ163" s="437"/>
      <c r="BA163" s="487" t="e">
        <f>(AZ154+AZ218+AU163+AZ202+AZ128+AZ104+BE162)*BA154</f>
        <v>#REF!</v>
      </c>
      <c r="BB163" s="417"/>
      <c r="BC163" s="433"/>
      <c r="BD163" s="235"/>
      <c r="BE163" s="490" t="e">
        <f>(BF154+BF218+BA163+BK162+BF202+BF128+BF104)*BE154</f>
        <v>#REF!</v>
      </c>
      <c r="BF163" s="437"/>
      <c r="BG163" s="487" t="e">
        <f>(BF154+BF218+BA163+BF202+BF128+BF104+BK162)*BG154</f>
        <v>#REF!</v>
      </c>
      <c r="BH163" s="417"/>
      <c r="BI163" s="433"/>
      <c r="BK163" s="490" t="e">
        <f>(BL154+BL218+BG163+BQ162+BL202+BL128+BL104)*BK154</f>
        <v>#REF!</v>
      </c>
      <c r="BL163" s="437"/>
      <c r="BM163" s="487" t="e">
        <f>(BL154+BL218+BG163+BL202+BL128+BL104+BQ162)*BM154</f>
        <v>#REF!</v>
      </c>
      <c r="BN163" s="417"/>
      <c r="BO163" s="433"/>
      <c r="BQ163" s="490" t="e">
        <f>(BR154+BR218+BM163+BW162+BR202+BR128+BR104)*BQ154</f>
        <v>#REF!</v>
      </c>
      <c r="BR163" s="437"/>
      <c r="BS163" s="487" t="e">
        <f>(BR154+BR218+BM163+BR202+BR128+BR104+BW162)*BS154</f>
        <v>#REF!</v>
      </c>
      <c r="BT163" s="417"/>
      <c r="BU163" s="433"/>
      <c r="BW163" s="490" t="e">
        <f>(BX154+BX218+BS163+CC162+BX202+BX128+BX104)*BW154</f>
        <v>#REF!</v>
      </c>
      <c r="BX163" s="437"/>
      <c r="BY163" s="487" t="e">
        <f>(BX154+BX218+BS163+BX202+BX128+BX104+CC162)*BY154</f>
        <v>#REF!</v>
      </c>
      <c r="BZ163" s="417"/>
      <c r="CA163" s="433"/>
      <c r="CC163" s="490" t="e">
        <f>(CD154+CD218+BY163+CI162+CD202+CD128+CD104)*CC154</f>
        <v>#REF!</v>
      </c>
      <c r="CD163" s="437"/>
      <c r="CE163" s="487" t="e">
        <f>(CD154+CD218+BY163+CD202+CD128+CD104+CI162)*CE154</f>
        <v>#REF!</v>
      </c>
      <c r="CF163" s="417"/>
      <c r="CG163" s="433"/>
      <c r="CI163" s="490" t="e">
        <f>(CJ154+CJ218+CE163+CJ202+CJ128+CJ104)*CI154</f>
        <v>#REF!</v>
      </c>
      <c r="CJ163" s="437"/>
      <c r="CK163" s="417"/>
      <c r="CL163" s="417"/>
    </row>
    <row r="164" ht="16.199999999999999" hidden="1">
      <c r="A164" s="489"/>
      <c r="B164" s="417"/>
      <c r="C164" s="417"/>
      <c r="D164" s="437"/>
      <c r="E164" s="487" t="e">
        <f>(D154+D217+D203+D129+D105+I163)*E154</f>
        <v>#REF!</v>
      </c>
      <c r="F164" s="433"/>
      <c r="G164" s="433"/>
      <c r="I164" s="490" t="e">
        <f>(J154+J217+E164+O163+J203+J129+J105)*I154</f>
        <v>#REF!</v>
      </c>
      <c r="J164" s="437"/>
      <c r="K164" s="487" t="e">
        <f>(J154+J217+E164+J203+J129+J105+O163)*K154</f>
        <v>#REF!</v>
      </c>
      <c r="L164" s="433"/>
      <c r="M164" s="433"/>
      <c r="N164" s="235"/>
      <c r="O164" s="490" t="e">
        <f>(P154+P217+K164+U163+P203+P129+P105)*O154</f>
        <v>#REF!</v>
      </c>
      <c r="P164" s="437"/>
      <c r="Q164" s="487" t="e">
        <f>(P154+P217+K164+P203+P129+P105+U163)*Q154</f>
        <v>#REF!</v>
      </c>
      <c r="R164" s="433"/>
      <c r="S164" s="433"/>
      <c r="T164" s="235"/>
      <c r="U164" s="490" t="e">
        <f>(V154+V217+Q164+AA163+V203+V129+V105)*U154</f>
        <v>#REF!</v>
      </c>
      <c r="V164" s="437"/>
      <c r="W164" s="487" t="e">
        <f>(V154+V217+Q164+V203+V129+V105+AA163)*W154</f>
        <v>#REF!</v>
      </c>
      <c r="X164" s="433"/>
      <c r="Y164" s="433"/>
      <c r="AA164" s="490" t="e">
        <f>(AB154+AB217+W164+AG163+AB203+AB129+AB105)*AA154</f>
        <v>#REF!</v>
      </c>
      <c r="AB164" s="437"/>
      <c r="AC164" s="487" t="e">
        <f>(AB154+AB217+W164+AB203+AB129+AB105+AG163)*AC154</f>
        <v>#REF!</v>
      </c>
      <c r="AD164" s="433"/>
      <c r="AE164" s="433"/>
      <c r="AF164" s="235"/>
      <c r="AG164" s="490" t="e">
        <f>(AH154+AH217+AC164+AM163+AH203+AH129+AH105)*AG154</f>
        <v>#REF!</v>
      </c>
      <c r="AH164" s="437"/>
      <c r="AI164" s="487" t="e">
        <f>(AH154+AH217+AC164+AH203+AH129+AH105+AM163)*AI154</f>
        <v>#REF!</v>
      </c>
      <c r="AJ164" s="433"/>
      <c r="AK164" s="433"/>
      <c r="AM164" s="490" t="e">
        <f>(AN154+AN217+AI164+AS163+AN203+AN129+AN105)*AM154</f>
        <v>#REF!</v>
      </c>
      <c r="AN164" s="437"/>
      <c r="AO164" s="487" t="e">
        <f>(AN154+AN217+AI164+AN203+AN129+AN105+AS163)*AO154</f>
        <v>#REF!</v>
      </c>
      <c r="AP164" s="433"/>
      <c r="AQ164" s="433"/>
      <c r="AS164" s="490" t="e">
        <f>(AT154+AT217+AO164+AY163+AT203+AT129+AT105)*AS154</f>
        <v>#REF!</v>
      </c>
      <c r="AT164" s="437"/>
      <c r="AU164" s="487" t="e">
        <f>(AT154+AT217+AO164+AT203+AT129+AT105+AY163)*AU154</f>
        <v>#REF!</v>
      </c>
      <c r="AV164" s="433"/>
      <c r="AW164" s="433"/>
      <c r="AY164" s="490" t="e">
        <f>(AZ154+AZ217+AU164+BE163+AZ203+AZ129+AZ105)*AY154</f>
        <v>#REF!</v>
      </c>
      <c r="AZ164" s="437"/>
      <c r="BA164" s="487" t="e">
        <f>(AZ154+AZ217+AU164+AZ203+AZ129+AZ105+BE163)*BA154</f>
        <v>#REF!</v>
      </c>
      <c r="BB164" s="433"/>
      <c r="BC164" s="433"/>
      <c r="BD164" s="235"/>
      <c r="BE164" s="490" t="e">
        <f>(BF154+BF217+BA164+BK163+BF203+BF129+BF105)*BE154</f>
        <v>#REF!</v>
      </c>
      <c r="BF164" s="437"/>
      <c r="BG164" s="487" t="e">
        <f>(BF154+BF217+BA164+BF203+BF129+BF105+BK163)*BG154</f>
        <v>#REF!</v>
      </c>
      <c r="BH164" s="433"/>
      <c r="BI164" s="433"/>
      <c r="BK164" s="490" t="e">
        <f>(BL154+BL217+BG164+BQ163+BL203+BL129+BL105)*BK154</f>
        <v>#REF!</v>
      </c>
      <c r="BL164" s="437"/>
      <c r="BM164" s="487" t="e">
        <f>(BL154+BL217+BG164+BL203+BL129+BL105+BQ163)*BM154</f>
        <v>#REF!</v>
      </c>
      <c r="BN164" s="433"/>
      <c r="BO164" s="433"/>
      <c r="BQ164" s="490" t="e">
        <f>(BR154+BR217+BM164+BW163+BR203+BR129+BR105)*BQ154</f>
        <v>#REF!</v>
      </c>
      <c r="BR164" s="437"/>
      <c r="BS164" s="487" t="e">
        <f>(BR154+BR217+BM164+BR203+BR129+BR105+BW163)*BS154</f>
        <v>#REF!</v>
      </c>
      <c r="BT164" s="433"/>
      <c r="BU164" s="433"/>
      <c r="BW164" s="490" t="e">
        <f>(BX154+BX217+BS164+CC163+BX203+BX129+BX105)*BW154</f>
        <v>#REF!</v>
      </c>
      <c r="BX164" s="437"/>
      <c r="BY164" s="487" t="e">
        <f>(BX154+BX217+BS164+BX203+BX129+BX105+CC163)*BY154</f>
        <v>#REF!</v>
      </c>
      <c r="BZ164" s="417"/>
      <c r="CA164" s="433"/>
      <c r="CC164" s="490" t="e">
        <f>(CD154+CD217+BY164+CI163+CD203+CD129+CD105)*CC154</f>
        <v>#REF!</v>
      </c>
      <c r="CD164" s="437"/>
      <c r="CE164" s="487" t="e">
        <f>(CD154+CD217+BY164+CD203+CD129+CD105+CI163)*CE154</f>
        <v>#REF!</v>
      </c>
      <c r="CF164" s="433"/>
      <c r="CG164" s="433"/>
      <c r="CI164" s="490" t="e">
        <f>(CJ154+CJ217+CE164+CJ203+CJ129+CJ105)*CI154</f>
        <v>#REF!</v>
      </c>
      <c r="CJ164" s="437"/>
      <c r="CK164" s="417"/>
      <c r="CL164" s="417"/>
    </row>
    <row r="165" ht="16.199999999999999" hidden="1">
      <c r="A165" s="489"/>
      <c r="B165" s="417"/>
      <c r="C165" s="417"/>
      <c r="D165" s="437"/>
      <c r="E165" s="487" t="e">
        <f>(D154+D216+D204+D130+D106+I164)*E154</f>
        <v>#REF!</v>
      </c>
      <c r="F165" s="433"/>
      <c r="G165" s="433"/>
      <c r="I165" s="490" t="e">
        <f>(J154+J216+E165+O164+J204+J130+J106)*I154</f>
        <v>#REF!</v>
      </c>
      <c r="J165" s="437"/>
      <c r="K165" s="487" t="e">
        <f>(J154+J216+E165+J204+J130+J106+O164)*K154</f>
        <v>#REF!</v>
      </c>
      <c r="L165" s="433"/>
      <c r="M165" s="433"/>
      <c r="N165" s="235"/>
      <c r="O165" s="490" t="e">
        <f>(P154+P216+K165+U164+P204+P130+P106)*O154</f>
        <v>#REF!</v>
      </c>
      <c r="P165" s="437"/>
      <c r="Q165" s="487" t="e">
        <f>(P154+P216+K165+P204+P130+P106+U164)*Q154</f>
        <v>#REF!</v>
      </c>
      <c r="R165" s="433"/>
      <c r="S165" s="433"/>
      <c r="T165" s="235"/>
      <c r="U165" s="490" t="e">
        <f>(V154+V216+Q165+AA164+V204+V130+V106)*U154</f>
        <v>#REF!</v>
      </c>
      <c r="V165" s="437"/>
      <c r="W165" s="487" t="e">
        <f>(V154+V216+Q165+V204+V130+V106+AA164)*W154</f>
        <v>#REF!</v>
      </c>
      <c r="X165" s="433"/>
      <c r="Y165" s="433"/>
      <c r="AA165" s="490" t="e">
        <f>(AB154+AB216+W165+AG164+AB204+AB130+AB106)*AA154</f>
        <v>#REF!</v>
      </c>
      <c r="AB165" s="437"/>
      <c r="AC165" s="487" t="e">
        <f>(AB154+AB216+W165+AB204+AB130+AB106+AG164)*AC154</f>
        <v>#REF!</v>
      </c>
      <c r="AD165" s="433"/>
      <c r="AE165" s="433"/>
      <c r="AF165" s="235"/>
      <c r="AG165" s="490" t="e">
        <f>(AH154+AH216+AC165+AM164+AH204+AH130+AH106)*AG154</f>
        <v>#REF!</v>
      </c>
      <c r="AH165" s="437"/>
      <c r="AI165" s="487" t="e">
        <f>(AH154+AH216+AC165+AH204+AH130+AH106+AM164)*AI154</f>
        <v>#REF!</v>
      </c>
      <c r="AJ165" s="433"/>
      <c r="AK165" s="433"/>
      <c r="AM165" s="490" t="e">
        <f>(AN154+AN216+AI165+AS164+AN204+AN130+AN106)*AM154</f>
        <v>#REF!</v>
      </c>
      <c r="AN165" s="437"/>
      <c r="AO165" s="487" t="e">
        <f>(AN154+AN216+AI165+AN204+AN130+AN106+AS164)*AO154</f>
        <v>#REF!</v>
      </c>
      <c r="AP165" s="433"/>
      <c r="AQ165" s="433"/>
      <c r="AS165" s="490" t="e">
        <f>(AT154+AT216+AO165+AY164+AT204+AT130+AT106)*AS154</f>
        <v>#REF!</v>
      </c>
      <c r="AT165" s="437"/>
      <c r="AU165" s="487" t="e">
        <f>(AT154+AT216+AO165+AT204+AT130+AT106+AY164)*AU154</f>
        <v>#REF!</v>
      </c>
      <c r="AV165" s="433"/>
      <c r="AW165" s="433"/>
      <c r="AY165" s="490" t="e">
        <f>(AZ154+AZ216+AU165+BE164+AZ204+AZ130+AZ106)*AY154</f>
        <v>#REF!</v>
      </c>
      <c r="AZ165" s="437"/>
      <c r="BA165" s="487" t="e">
        <f>(AZ154+AZ216+AU165+AZ204+AZ130+AZ106+BE164)*BA154</f>
        <v>#REF!</v>
      </c>
      <c r="BB165" s="433"/>
      <c r="BC165" s="433"/>
      <c r="BD165" s="235"/>
      <c r="BE165" s="490" t="e">
        <f>(BF154+BF216+BA165+BK164+BF204+BF130+BF106)*BE154</f>
        <v>#REF!</v>
      </c>
      <c r="BF165" s="437"/>
      <c r="BG165" s="487" t="e">
        <f>(BF154+BF216+BA165+BF204+BF130+BF106+BK164)*BG154</f>
        <v>#REF!</v>
      </c>
      <c r="BH165" s="433"/>
      <c r="BI165" s="433"/>
      <c r="BK165" s="490" t="e">
        <f>(BL154+BL216+BG165+BQ164+BL204+BL130+BL106)*BK154</f>
        <v>#REF!</v>
      </c>
      <c r="BL165" s="437"/>
      <c r="BM165" s="487" t="e">
        <f>(BL154+BL216+BG165+BL204+BL130+BL106+BQ164)*BM154</f>
        <v>#REF!</v>
      </c>
      <c r="BN165" s="433"/>
      <c r="BO165" s="433"/>
      <c r="BQ165" s="490" t="e">
        <f>(BR154+BR216+BM165+BW164+BR204+BR130+BR106)*BQ154</f>
        <v>#REF!</v>
      </c>
      <c r="BR165" s="437"/>
      <c r="BS165" s="487" t="e">
        <f>(BR154+BR216+BM165+BR204+BR130+BR106+BW164)*BS154</f>
        <v>#REF!</v>
      </c>
      <c r="BT165" s="433"/>
      <c r="BU165" s="433"/>
      <c r="BW165" s="490" t="e">
        <f>(BX154+BX216+BS165+CC164+BX204+BX130+BX106)*BW154</f>
        <v>#REF!</v>
      </c>
      <c r="BX165" s="437"/>
      <c r="BY165" s="487" t="e">
        <f>(BX154+BX216+BS165+BX204+BX130+BX106+CC164)*BY154</f>
        <v>#REF!</v>
      </c>
      <c r="BZ165" s="417"/>
      <c r="CA165" s="433"/>
      <c r="CC165" s="490" t="e">
        <f>(CD154+CD216+BY165+CI164+CD204+CD130+CD106)*CC154</f>
        <v>#REF!</v>
      </c>
      <c r="CD165" s="437"/>
      <c r="CE165" s="487" t="e">
        <f>(CD154+CD216+BY165+CD204+CD130+CD106+CI164)*CE154</f>
        <v>#REF!</v>
      </c>
      <c r="CF165" s="433"/>
      <c r="CG165" s="433"/>
      <c r="CI165" s="490" t="e">
        <f>(CJ154+CJ216+CE165+CJ204+CJ130+CJ106)*CI154</f>
        <v>#REF!</v>
      </c>
      <c r="CJ165" s="437"/>
      <c r="CK165" s="417"/>
      <c r="CL165" s="417"/>
    </row>
    <row r="166" ht="16.199999999999999" hidden="1">
      <c r="A166" s="489"/>
      <c r="B166" s="417"/>
      <c r="C166" s="417"/>
      <c r="D166" s="437"/>
      <c r="E166" s="487" t="e">
        <f>(D154+D215+D205+D131+D107+I165)*E154</f>
        <v>#REF!</v>
      </c>
      <c r="F166" s="433"/>
      <c r="G166" s="433"/>
      <c r="I166" s="490" t="e">
        <f>(J154+J215+E166+O165+J205+J131+J107)*I154</f>
        <v>#REF!</v>
      </c>
      <c r="J166" s="437"/>
      <c r="K166" s="487" t="e">
        <f>(J154+J215+E166+J205+J131+J107+O165)*K154</f>
        <v>#REF!</v>
      </c>
      <c r="L166" s="433"/>
      <c r="M166" s="433"/>
      <c r="N166" s="235"/>
      <c r="O166" s="490" t="e">
        <f>(P154+P215+K166+U165+P205+P131+P107)*O154</f>
        <v>#REF!</v>
      </c>
      <c r="P166" s="437"/>
      <c r="Q166" s="487" t="e">
        <f>(P154+P215+K166+P205+P131+P107+U165)*Q154</f>
        <v>#REF!</v>
      </c>
      <c r="R166" s="433"/>
      <c r="S166" s="433"/>
      <c r="T166" s="235"/>
      <c r="U166" s="490" t="e">
        <f>(V154+V215+Q166+AA165+V205+V131+V107)*U154</f>
        <v>#REF!</v>
      </c>
      <c r="V166" s="437"/>
      <c r="W166" s="487" t="e">
        <f>(V154+V215+Q166+V205+V131+V107+AA165)*W154</f>
        <v>#REF!</v>
      </c>
      <c r="X166" s="433"/>
      <c r="Y166" s="433"/>
      <c r="AA166" s="490" t="e">
        <f>(AB154+AB215+W166+AG165+AB205+AB131+AB107)*AA154</f>
        <v>#REF!</v>
      </c>
      <c r="AB166" s="437"/>
      <c r="AC166" s="487" t="e">
        <f>(AB154+AB215+W166+AB205+AB131+AB107+AG165)*AC154</f>
        <v>#REF!</v>
      </c>
      <c r="AD166" s="433"/>
      <c r="AE166" s="433"/>
      <c r="AF166" s="235"/>
      <c r="AG166" s="490" t="e">
        <f>(AH154+AH215+AC166+AM165+AH205+AH131+AH107)*AG154</f>
        <v>#REF!</v>
      </c>
      <c r="AH166" s="437"/>
      <c r="AI166" s="487" t="e">
        <f>(AH154+AH215+AC166+AH205+AH131+AH107+AM165)*AI154</f>
        <v>#REF!</v>
      </c>
      <c r="AJ166" s="433"/>
      <c r="AK166" s="433"/>
      <c r="AM166" s="490" t="e">
        <f>(AN154+AN215+AI166+AS165+AN205+AN131+AN107)*AM154</f>
        <v>#REF!</v>
      </c>
      <c r="AN166" s="437"/>
      <c r="AO166" s="487" t="e">
        <f>(AN154+AN215+AI166+AN205+AN131+AN107+AS165)*AO154</f>
        <v>#REF!</v>
      </c>
      <c r="AP166" s="433"/>
      <c r="AQ166" s="433"/>
      <c r="AS166" s="490" t="e">
        <f>(AT154+AT215+AO166+AY165+AT205+AT131+AT107)*AS154</f>
        <v>#REF!</v>
      </c>
      <c r="AT166" s="437"/>
      <c r="AU166" s="487" t="e">
        <f>(AT154+AT215+AO166+AT205+AT131+AT107+AY165)*AU154</f>
        <v>#REF!</v>
      </c>
      <c r="AV166" s="433"/>
      <c r="AW166" s="433"/>
      <c r="AY166" s="490" t="e">
        <f>(AZ154+AZ215+AU166+BE165+AZ205+AZ131+AZ107)*AY154</f>
        <v>#REF!</v>
      </c>
      <c r="AZ166" s="437"/>
      <c r="BA166" s="487" t="e">
        <f>(AZ154+AZ215+AU166+AZ205+AZ131+AZ107+BE165)*BA154</f>
        <v>#REF!</v>
      </c>
      <c r="BB166" s="433"/>
      <c r="BC166" s="433"/>
      <c r="BD166" s="235"/>
      <c r="BE166" s="490" t="e">
        <f>(BF154+BF215+BA166+BK165+BF205+BF131+BF107)*BE154</f>
        <v>#REF!</v>
      </c>
      <c r="BF166" s="437"/>
      <c r="BG166" s="487" t="e">
        <f>(BF154+BF215+BA166+BF205+BF131+BF107+BK165)*BG154</f>
        <v>#REF!</v>
      </c>
      <c r="BH166" s="433"/>
      <c r="BI166" s="433"/>
      <c r="BK166" s="490" t="e">
        <f>(BL154+BL215+BG166+BQ165+BL205+BL131+BL107)*BK154</f>
        <v>#REF!</v>
      </c>
      <c r="BL166" s="437"/>
      <c r="BM166" s="487" t="e">
        <f>(BL154+BL215+BG166+BL205+BL131+BL107+BQ165)*BM154</f>
        <v>#REF!</v>
      </c>
      <c r="BN166" s="433"/>
      <c r="BO166" s="433"/>
      <c r="BQ166" s="490" t="e">
        <f>(BR154+BR215+BM166+BW165+BR205+BR131+BR107)*BQ154</f>
        <v>#REF!</v>
      </c>
      <c r="BR166" s="437"/>
      <c r="BS166" s="487" t="e">
        <f>(BR154+BR215+BM166+BR205+BR131+BR107+BW165)*BS154</f>
        <v>#REF!</v>
      </c>
      <c r="BT166" s="433"/>
      <c r="BU166" s="433"/>
      <c r="BW166" s="490" t="e">
        <f>(BX154+BX215+BS166+CC165+BX205+BX131+BX107)*BW154</f>
        <v>#REF!</v>
      </c>
      <c r="BX166" s="437"/>
      <c r="BY166" s="487" t="e">
        <f>(BX154+BX215+BS166+BX205+BX131+BX107+CC165)*BY154</f>
        <v>#REF!</v>
      </c>
      <c r="BZ166" s="417"/>
      <c r="CA166" s="433"/>
      <c r="CC166" s="490" t="e">
        <f>(CD154+CD215+BY166+CI165+CD205+CD131+CD107)*CC154</f>
        <v>#REF!</v>
      </c>
      <c r="CD166" s="437"/>
      <c r="CE166" s="487" t="e">
        <f>(CD154+CD215+BY166+CD205+CD131+CD107+CI165)*CE154</f>
        <v>#REF!</v>
      </c>
      <c r="CF166" s="433"/>
      <c r="CG166" s="433"/>
      <c r="CI166" s="490" t="e">
        <f>(CJ154+CJ215+CE166+CJ205+CJ131+CJ107)*CI154</f>
        <v>#REF!</v>
      </c>
      <c r="CJ166" s="437"/>
      <c r="CK166" s="417"/>
      <c r="CL166" s="417"/>
    </row>
    <row r="167" ht="16.199999999999999" hidden="1">
      <c r="A167" s="489"/>
      <c r="B167" s="417"/>
      <c r="C167" s="417"/>
      <c r="D167" s="437"/>
      <c r="E167" s="487" t="e">
        <f>(D154+D214+D206+D132+D108+I166)*E154</f>
        <v>#REF!</v>
      </c>
      <c r="F167" s="433"/>
      <c r="G167" s="433"/>
      <c r="I167" s="490" t="e">
        <f>(J154+J214+E167+O166+J206+J132+J108)*I154</f>
        <v>#REF!</v>
      </c>
      <c r="J167" s="437"/>
      <c r="K167" s="487" t="e">
        <f>(J154+J214+E167+J206+J132+J108+O166)*K154</f>
        <v>#REF!</v>
      </c>
      <c r="L167" s="433"/>
      <c r="M167" s="433"/>
      <c r="N167" s="235"/>
      <c r="O167" s="490" t="e">
        <f>(P154+P214+K167+U166+P206+P132+P108)*O154</f>
        <v>#REF!</v>
      </c>
      <c r="P167" s="437"/>
      <c r="Q167" s="487" t="e">
        <f>(P154+P214+K167+P206+P132+P108+U166)*Q154</f>
        <v>#REF!</v>
      </c>
      <c r="R167" s="433"/>
      <c r="S167" s="433"/>
      <c r="T167" s="235"/>
      <c r="U167" s="490" t="e">
        <f>(V154+V214+Q167+AA166+V206+V132+V108)*U154</f>
        <v>#REF!</v>
      </c>
      <c r="V167" s="437"/>
      <c r="W167" s="487" t="e">
        <f>(V154+V214+Q167+V206+V132+V108+AA166)*W154</f>
        <v>#REF!</v>
      </c>
      <c r="X167" s="433"/>
      <c r="Y167" s="433"/>
      <c r="AA167" s="490" t="e">
        <f>(AB154+AB214+W167+AG166+AB206+AB132+AB108)*AA154</f>
        <v>#REF!</v>
      </c>
      <c r="AB167" s="437"/>
      <c r="AC167" s="487" t="e">
        <f>(AB154+AB214+W167+AB206+AB132+AB108+AG166)*AC154</f>
        <v>#REF!</v>
      </c>
      <c r="AD167" s="433"/>
      <c r="AE167" s="433"/>
      <c r="AF167" s="235"/>
      <c r="AG167" s="490" t="e">
        <f>(AH154+AH214+AC167+AM166+AH206+AH132+AH108)*AG154</f>
        <v>#REF!</v>
      </c>
      <c r="AH167" s="437"/>
      <c r="AI167" s="487" t="e">
        <f>(AH154+AH214+AC167+AH206+AH132+AH108+AM166)*AI154</f>
        <v>#REF!</v>
      </c>
      <c r="AJ167" s="433"/>
      <c r="AK167" s="433"/>
      <c r="AM167" s="490" t="e">
        <f>(AN154+AN214+AI167+AS166+AN206+AN132+AN108)*AM154</f>
        <v>#REF!</v>
      </c>
      <c r="AN167" s="437"/>
      <c r="AO167" s="487" t="e">
        <f>(AN154+AN214+AI167+AN206+AN132+AN108+AS166)*AO154</f>
        <v>#REF!</v>
      </c>
      <c r="AP167" s="433"/>
      <c r="AQ167" s="433"/>
      <c r="AS167" s="490" t="e">
        <f>(AT154+AT214+AO167+AY166+AT206+AT132+AT108)*AS154</f>
        <v>#REF!</v>
      </c>
      <c r="AT167" s="437"/>
      <c r="AU167" s="487" t="e">
        <f>(AT154+AT214+AO167+AT206+AT132+AT108+AY166)*AU154</f>
        <v>#REF!</v>
      </c>
      <c r="AV167" s="433"/>
      <c r="AW167" s="433"/>
      <c r="AY167" s="490" t="e">
        <f>(AZ154+AZ214+AU167+BE166+AZ206+AZ132+AZ108)*AY154</f>
        <v>#REF!</v>
      </c>
      <c r="AZ167" s="437"/>
      <c r="BA167" s="487" t="e">
        <f>(AZ154+AZ214+AU167+AZ206+AZ132+AZ108+BE166)*BA154</f>
        <v>#REF!</v>
      </c>
      <c r="BB167" s="433"/>
      <c r="BC167" s="433"/>
      <c r="BD167" s="235"/>
      <c r="BE167" s="490" t="e">
        <f>(BF154+BF214+BA167+BK166+BF206+BF132+BF108)*BE154</f>
        <v>#REF!</v>
      </c>
      <c r="BF167" s="437"/>
      <c r="BG167" s="487" t="e">
        <f>(BF154+BF214+BA167+BF206+BF132+BF108+BK166)*BG154</f>
        <v>#REF!</v>
      </c>
      <c r="BH167" s="433"/>
      <c r="BI167" s="433"/>
      <c r="BK167" s="490" t="e">
        <f>(BL154+BL214+BG167+BQ166+BL206+BL132+BL108)*BK154</f>
        <v>#REF!</v>
      </c>
      <c r="BL167" s="437"/>
      <c r="BM167" s="487" t="e">
        <f>(BL154+BL214+BG167+BL206+BL132+BL108+BQ166)*BM154</f>
        <v>#REF!</v>
      </c>
      <c r="BN167" s="433"/>
      <c r="BO167" s="433"/>
      <c r="BQ167" s="490" t="e">
        <f>(BR154+BR214+BM167+BW166+BR206+BR132+BR108)*BQ154</f>
        <v>#REF!</v>
      </c>
      <c r="BR167" s="437"/>
      <c r="BS167" s="487" t="e">
        <f>(BR154+BR214+BM167+BR206+BR132+BR108+BW166)*BS154</f>
        <v>#REF!</v>
      </c>
      <c r="BT167" s="433"/>
      <c r="BU167" s="433"/>
      <c r="BW167" s="490" t="e">
        <f>(BX154+BX214+BS167+CC166+BX206+BX132+BX108)*BW154</f>
        <v>#REF!</v>
      </c>
      <c r="BX167" s="437"/>
      <c r="BY167" s="487" t="e">
        <f>(BX154+BX214+BS167+BX206+BX132+BX108+CC166)*BY154</f>
        <v>#REF!</v>
      </c>
      <c r="BZ167" s="417"/>
      <c r="CA167" s="433"/>
      <c r="CC167" s="490" t="e">
        <f>(CD154+CD214+BY167+CI166+CD206+CD132+CD108)*CC154</f>
        <v>#REF!</v>
      </c>
      <c r="CD167" s="437"/>
      <c r="CE167" s="487" t="e">
        <f>(CD154+CD214+BY167+CD206+CD132+CD108+CI166)*CE154</f>
        <v>#REF!</v>
      </c>
      <c r="CF167" s="433"/>
      <c r="CG167" s="433"/>
      <c r="CI167" s="490" t="e">
        <f>(CJ154+CJ214+CE167+CJ206+CJ132+CJ108)*CI154</f>
        <v>#REF!</v>
      </c>
      <c r="CJ167" s="437"/>
      <c r="CK167" s="417"/>
      <c r="CL167" s="417"/>
    </row>
    <row r="168" ht="16.199999999999999" hidden="1">
      <c r="A168" s="489"/>
      <c r="B168" s="417"/>
      <c r="C168" s="417"/>
      <c r="D168" s="437"/>
      <c r="E168" s="487" t="e">
        <f>(D154+D213+D207+D133+D109+I167)*E154</f>
        <v>#REF!</v>
      </c>
      <c r="F168" s="433"/>
      <c r="G168" s="433"/>
      <c r="I168" s="490" t="e">
        <f>(J154+J213+E168+O167+J207+J133+J109)*I154</f>
        <v>#REF!</v>
      </c>
      <c r="J168" s="437"/>
      <c r="K168" s="487" t="e">
        <f>(J154+J213+E168+J207+J133+J109+O167)*K154</f>
        <v>#REF!</v>
      </c>
      <c r="L168" s="433"/>
      <c r="M168" s="433"/>
      <c r="N168" s="235"/>
      <c r="O168" s="490" t="e">
        <f>(P154+P213+K168+U167+P207+P133+P109)*O154</f>
        <v>#REF!</v>
      </c>
      <c r="P168" s="437"/>
      <c r="Q168" s="487" t="e">
        <f>(P154+P213+K168+P207+P133+P109+U167)*Q154</f>
        <v>#REF!</v>
      </c>
      <c r="R168" s="433"/>
      <c r="S168" s="433"/>
      <c r="T168" s="235"/>
      <c r="U168" s="490" t="e">
        <f>(V154+V213+Q168+AA167+V207+V133+V109)*U154</f>
        <v>#REF!</v>
      </c>
      <c r="V168" s="437"/>
      <c r="W168" s="487" t="e">
        <f>(V154+V213+Q168+V207+V133+V109+AA167)*W154</f>
        <v>#REF!</v>
      </c>
      <c r="X168" s="433"/>
      <c r="Y168" s="433"/>
      <c r="AA168" s="490" t="e">
        <f>(AB154+AB213+W168+AG167+AB207+AB133+AB109)*AA154</f>
        <v>#REF!</v>
      </c>
      <c r="AB168" s="437"/>
      <c r="AC168" s="487" t="e">
        <f>(AB154+AB213+W168+AB207+AB133+AB109+AG167)*AC154</f>
        <v>#REF!</v>
      </c>
      <c r="AD168" s="433"/>
      <c r="AE168" s="433"/>
      <c r="AF168" s="235"/>
      <c r="AG168" s="490" t="e">
        <f>(AH154+AH213+AC168+AM167+AH207+AH133+AH109)*AG154</f>
        <v>#REF!</v>
      </c>
      <c r="AH168" s="437"/>
      <c r="AI168" s="487" t="e">
        <f>(AH154+AH213+AC168+AH207+AH133+AH109+AM167)*AI154</f>
        <v>#REF!</v>
      </c>
      <c r="AJ168" s="433"/>
      <c r="AK168" s="433"/>
      <c r="AM168" s="490" t="e">
        <f>(AN154+AN213+AI168+AS167+AN207+AN133+AN109)*AM154</f>
        <v>#REF!</v>
      </c>
      <c r="AN168" s="437"/>
      <c r="AO168" s="487" t="e">
        <f>(AN154+AN213+AI168+AN207+AN133+AN109+AS167)*AO154</f>
        <v>#REF!</v>
      </c>
      <c r="AP168" s="433"/>
      <c r="AQ168" s="433"/>
      <c r="AS168" s="490" t="e">
        <f>(AT154+AT213+AO168+AY167+AT207+AT133+AT109)*AS154</f>
        <v>#REF!</v>
      </c>
      <c r="AT168" s="437"/>
      <c r="AU168" s="487" t="e">
        <f>(AT154+AT213+AO168+AT207+AT133+AT109+AY167)*AU154</f>
        <v>#REF!</v>
      </c>
      <c r="AV168" s="433"/>
      <c r="AW168" s="433"/>
      <c r="AY168" s="490" t="e">
        <f>(AZ154+AZ213+AU168+BE167+AZ207+AZ133+AZ109)*AY154</f>
        <v>#REF!</v>
      </c>
      <c r="AZ168" s="437"/>
      <c r="BA168" s="487" t="e">
        <f>(AZ154+AZ213+AU168+AZ207+AZ133+AZ109+BE167)*BA154</f>
        <v>#REF!</v>
      </c>
      <c r="BB168" s="433"/>
      <c r="BC168" s="433"/>
      <c r="BD168" s="235"/>
      <c r="BE168" s="490" t="e">
        <f>(BF154+BF213+BA168+BK167+BF207+BF133+BF109)*BE154</f>
        <v>#REF!</v>
      </c>
      <c r="BF168" s="437"/>
      <c r="BG168" s="487" t="e">
        <f>(BF154+BF213+BA168+BF207+BF133+BF109+BK167)*BG154</f>
        <v>#REF!</v>
      </c>
      <c r="BH168" s="433"/>
      <c r="BI168" s="433"/>
      <c r="BK168" s="490" t="e">
        <f>(BL154+BL213+BG168+BQ167+BL207+BL133+BL109)*BK154</f>
        <v>#REF!</v>
      </c>
      <c r="BL168" s="437"/>
      <c r="BM168" s="487" t="e">
        <f>(BL154+BL213+BG168+BL207+BL133+BL109+BQ167)*BM154</f>
        <v>#REF!</v>
      </c>
      <c r="BN168" s="433"/>
      <c r="BO168" s="433"/>
      <c r="BQ168" s="490" t="e">
        <f>(BR154+BR213+BM168+BW167+BR207+BR133+BR109)*BQ154</f>
        <v>#REF!</v>
      </c>
      <c r="BR168" s="437"/>
      <c r="BS168" s="487" t="e">
        <f>(BR154+BR213+BM168+BR207+BR133+BR109+BW167)*BS154</f>
        <v>#REF!</v>
      </c>
      <c r="BT168" s="433"/>
      <c r="BU168" s="433"/>
      <c r="BW168" s="490" t="e">
        <f>(BX154+BX213+BS168+CC167+BX207+BX133+BX109)*BW154</f>
        <v>#REF!</v>
      </c>
      <c r="BX168" s="437"/>
      <c r="BY168" s="487" t="e">
        <f>(BX154+BX213+BS168+BX207+BX133+BX109+CC167)*BY154</f>
        <v>#REF!</v>
      </c>
      <c r="BZ168" s="417"/>
      <c r="CA168" s="433"/>
      <c r="CC168" s="490" t="e">
        <f>(CD154+CD213+BY168+CI167+CD207+CD133+CD109)*CC154</f>
        <v>#REF!</v>
      </c>
      <c r="CD168" s="437"/>
      <c r="CE168" s="487" t="e">
        <f>(CD154+CD213+BY168+CD207+CD133+CD109+CI167)*CE154</f>
        <v>#REF!</v>
      </c>
      <c r="CF168" s="433"/>
      <c r="CG168" s="433"/>
      <c r="CI168" s="490" t="e">
        <f>(CJ154+CJ213+CE168+CJ207+CJ133+CJ109)*CI154</f>
        <v>#REF!</v>
      </c>
      <c r="CJ168" s="437"/>
      <c r="CK168" s="417"/>
      <c r="CL168" s="417"/>
    </row>
    <row r="169" ht="16.199999999999999" hidden="1">
      <c r="A169" s="489"/>
      <c r="B169" s="417"/>
      <c r="C169" s="417"/>
      <c r="D169" s="437"/>
      <c r="E169" s="487" t="e">
        <f>(D154+D212+D208+D134+D110+I168)*E154</f>
        <v>#REF!</v>
      </c>
      <c r="F169" s="433"/>
      <c r="G169" s="433"/>
      <c r="I169" s="490" t="e">
        <f>(J154+J212+E169+O168+J208+J134+J110)*I154</f>
        <v>#REF!</v>
      </c>
      <c r="J169" s="437"/>
      <c r="K169" s="487" t="e">
        <f>(J154+J212+E169+J208+J134+J110+O168)*K154</f>
        <v>#REF!</v>
      </c>
      <c r="L169" s="433"/>
      <c r="M169" s="433"/>
      <c r="N169" s="235"/>
      <c r="O169" s="490" t="e">
        <f>(P154+P212+K169+U168+P208+P134+P110)*O154</f>
        <v>#REF!</v>
      </c>
      <c r="P169" s="437"/>
      <c r="Q169" s="487" t="e">
        <f>(P154+P212+K169+P208+P134+P110+U168)*Q154</f>
        <v>#REF!</v>
      </c>
      <c r="R169" s="433"/>
      <c r="S169" s="433"/>
      <c r="T169" s="235"/>
      <c r="U169" s="490" t="e">
        <f>(V154+V212+Q169+AA168+V208+V134+V110)*U154</f>
        <v>#REF!</v>
      </c>
      <c r="V169" s="437"/>
      <c r="W169" s="487" t="e">
        <f>(V154+V212+Q169+V208+V134+V110+AA168)*W154</f>
        <v>#REF!</v>
      </c>
      <c r="X169" s="433"/>
      <c r="Y169" s="433"/>
      <c r="AA169" s="490" t="e">
        <f>(AB154+AB212+W169+AG168+AB208+AB134+AB110)*AA154</f>
        <v>#REF!</v>
      </c>
      <c r="AB169" s="437"/>
      <c r="AC169" s="487" t="e">
        <f>(AB154+AB212+W169+AB208+AB134+AB110+AG168)*AC154</f>
        <v>#REF!</v>
      </c>
      <c r="AD169" s="433"/>
      <c r="AE169" s="433"/>
      <c r="AF169" s="235"/>
      <c r="AG169" s="490" t="e">
        <f>(AH154+AH212+AC169+AM168+AH208+AH134+AH110)*AG154</f>
        <v>#REF!</v>
      </c>
      <c r="AH169" s="437"/>
      <c r="AI169" s="487" t="e">
        <f>(AH154+AH212+AC169+AH208+AH134+AH110+AM168)*AI154</f>
        <v>#REF!</v>
      </c>
      <c r="AJ169" s="433"/>
      <c r="AK169" s="433"/>
      <c r="AM169" s="490" t="e">
        <f>(AN154+AN212+AI169+AS168+AN208+AN134+AN110)*AM154</f>
        <v>#REF!</v>
      </c>
      <c r="AN169" s="437"/>
      <c r="AO169" s="487" t="e">
        <f>(AN154+AN212+AI169+AN208+AN134+AN110+AS168)*AO154</f>
        <v>#REF!</v>
      </c>
      <c r="AP169" s="433"/>
      <c r="AQ169" s="433"/>
      <c r="AS169" s="490" t="e">
        <f>(AT154+AT212+AO169+AY168+AT208+AT134+AT110)*AS154</f>
        <v>#REF!</v>
      </c>
      <c r="AT169" s="437"/>
      <c r="AU169" s="487" t="e">
        <f>(AT154+AT212+AO169+AT208+AT134+AT110+AY168)*AU154</f>
        <v>#REF!</v>
      </c>
      <c r="AV169" s="433"/>
      <c r="AW169" s="433"/>
      <c r="AY169" s="490" t="e">
        <f>(AZ154+AZ212+AU169+BE168+AZ208+AZ134+AZ110)*AY154</f>
        <v>#REF!</v>
      </c>
      <c r="AZ169" s="437"/>
      <c r="BA169" s="487" t="e">
        <f>(AZ154+AZ212+AU169+AZ208+AZ134+AZ110+BE168)*BA154</f>
        <v>#REF!</v>
      </c>
      <c r="BB169" s="433"/>
      <c r="BC169" s="433"/>
      <c r="BD169" s="235"/>
      <c r="BE169" s="490" t="e">
        <f>(BF154+BF212+BA169+BK168+BF208+BF134+BF110)*BE154</f>
        <v>#REF!</v>
      </c>
      <c r="BF169" s="437"/>
      <c r="BG169" s="487" t="e">
        <f>(BF154+BF212+BA169+BF208+BF134+BF110+BK168)*BG154</f>
        <v>#REF!</v>
      </c>
      <c r="BH169" s="433"/>
      <c r="BI169" s="433"/>
      <c r="BK169" s="490" t="e">
        <f>(BL154+BL212+BG169+BQ168+BL208+BL134+BL110)*BK154</f>
        <v>#REF!</v>
      </c>
      <c r="BL169" s="437"/>
      <c r="BM169" s="487" t="e">
        <f>(BL154+BL212+BG169+BL208+BL134+BL110+BQ168)*BM154</f>
        <v>#REF!</v>
      </c>
      <c r="BN169" s="433"/>
      <c r="BO169" s="433"/>
      <c r="BQ169" s="490" t="e">
        <f>(BR154+BR212+BM169+BW168+BR208+BR134+BR110)*BQ154</f>
        <v>#REF!</v>
      </c>
      <c r="BR169" s="437"/>
      <c r="BS169" s="487" t="e">
        <f>(BR154+BR212+BM169+BR208+BR134+BR110+BW168)*BS154</f>
        <v>#REF!</v>
      </c>
      <c r="BT169" s="433"/>
      <c r="BU169" s="433"/>
      <c r="BW169" s="490" t="e">
        <f>(BX154+BX212+BS169+CC168+BX208+BX134+BX110)*BW154</f>
        <v>#REF!</v>
      </c>
      <c r="BX169" s="437"/>
      <c r="BY169" s="487" t="e">
        <f>(BX154+BX212+BS169+BX208+BX134+BX110+CC168)*BY154</f>
        <v>#REF!</v>
      </c>
      <c r="BZ169" s="417"/>
      <c r="CA169" s="433"/>
      <c r="CC169" s="490" t="e">
        <f>(CD154+CD212+BY169+CI168+CD208+CD134+CD110)*CC154</f>
        <v>#REF!</v>
      </c>
      <c r="CD169" s="437"/>
      <c r="CE169" s="487" t="e">
        <f>(CD154+CD212+BY169+CD208+CD134+CD110+CI168)*CE154</f>
        <v>#REF!</v>
      </c>
      <c r="CF169" s="433"/>
      <c r="CG169" s="433"/>
      <c r="CI169" s="490" t="e">
        <f>(CJ154+CJ212+CE169+CJ208+CJ134+CJ110)*CI154</f>
        <v>#REF!</v>
      </c>
      <c r="CJ169" s="437"/>
      <c r="CK169" s="417"/>
      <c r="CL169" s="417"/>
    </row>
    <row r="170" ht="16.199999999999999" hidden="1">
      <c r="A170" s="489"/>
      <c r="B170" s="417"/>
      <c r="C170" s="417"/>
      <c r="D170" s="437"/>
      <c r="E170" s="491" t="e">
        <f>(D154+D211+D209+D135+D111+I169)*E154</f>
        <v>#REF!</v>
      </c>
      <c r="F170" s="433"/>
      <c r="G170" s="433"/>
      <c r="I170" s="490" t="e">
        <f>(J154+J211+E170+O169+J209+J135+J111)*I154</f>
        <v>#REF!</v>
      </c>
      <c r="J170" s="437"/>
      <c r="K170" s="491" t="e">
        <f>(J154+J211+E170+J209+J135+J111+O169)*K154</f>
        <v>#REF!</v>
      </c>
      <c r="L170" s="433"/>
      <c r="M170" s="433"/>
      <c r="N170" s="235"/>
      <c r="O170" s="490" t="e">
        <f>(P154+P211+K170+U169+P209+P135+P111)*O154</f>
        <v>#REF!</v>
      </c>
      <c r="P170" s="437"/>
      <c r="Q170" s="491" t="e">
        <f>(P154+P211+K170+P209+P135+P111+U169)*Q154</f>
        <v>#REF!</v>
      </c>
      <c r="R170" s="433"/>
      <c r="S170" s="433"/>
      <c r="T170" s="235"/>
      <c r="U170" s="490" t="e">
        <f>(V154+V211+Q170+AA169+V209+V135+V111)*U154</f>
        <v>#REF!</v>
      </c>
      <c r="V170" s="437"/>
      <c r="W170" s="491" t="e">
        <f>(V154+V211+Q170+V209+V135+V111+AA169)*W154</f>
        <v>#REF!</v>
      </c>
      <c r="X170" s="433"/>
      <c r="Y170" s="433"/>
      <c r="AA170" s="490" t="e">
        <f>(AB154+AB211+W170+AG169+AB209+AB135+AB111)*AA154</f>
        <v>#REF!</v>
      </c>
      <c r="AB170" s="437"/>
      <c r="AC170" s="491" t="e">
        <f>(AB154+AB211+W170+AB209+AB135+AB111+AG169)*AC154</f>
        <v>#REF!</v>
      </c>
      <c r="AD170" s="433"/>
      <c r="AE170" s="433"/>
      <c r="AF170" s="235"/>
      <c r="AG170" s="490" t="e">
        <f>(AH154+AH211+AC170+AM169+AH209+AH135+AH111)*AG154</f>
        <v>#REF!</v>
      </c>
      <c r="AH170" s="437"/>
      <c r="AI170" s="491" t="e">
        <f>(AH154+AH211+AC170+AH209+AH135+AH111+AM169)*AI154</f>
        <v>#REF!</v>
      </c>
      <c r="AJ170" s="433"/>
      <c r="AK170" s="433"/>
      <c r="AM170" s="490" t="e">
        <f>(AN154+AN211+AI170+AS169+AN209+AN135+AN111)*AM154</f>
        <v>#REF!</v>
      </c>
      <c r="AN170" s="437"/>
      <c r="AO170" s="491" t="e">
        <f>(AN154+AN211+AI170+AN209+AN135+AN111+AS169)*AO154</f>
        <v>#REF!</v>
      </c>
      <c r="AP170" s="433"/>
      <c r="AQ170" s="433"/>
      <c r="AS170" s="490" t="e">
        <f>(AT154+AT211+AO170+AY169+AT209+AT135+AT111)*AS154</f>
        <v>#REF!</v>
      </c>
      <c r="AT170" s="437"/>
      <c r="AU170" s="491" t="e">
        <f>(AT154+AT211+AO170+AT209+AT135+AT111+AY169)*AU154</f>
        <v>#REF!</v>
      </c>
      <c r="AV170" s="433"/>
      <c r="AW170" s="433"/>
      <c r="AY170" s="490" t="e">
        <f>(AZ154+AZ211+AU170+BE169+AZ209+AZ135+AZ111)*AY154</f>
        <v>#REF!</v>
      </c>
      <c r="AZ170" s="437"/>
      <c r="BA170" s="491" t="e">
        <f>(AZ154+AZ211+AU170+AZ209+AZ135+AZ111+BE169)*BA154</f>
        <v>#REF!</v>
      </c>
      <c r="BB170" s="433"/>
      <c r="BC170" s="433"/>
      <c r="BD170" s="235"/>
      <c r="BE170" s="490" t="e">
        <f>(BF154+BF211+BA170+BK169+BF209+BF135+BF111)*BE154</f>
        <v>#REF!</v>
      </c>
      <c r="BF170" s="437"/>
      <c r="BG170" s="491" t="e">
        <f>(BF154+BF211+BA170+BF209+BF135+BF111+BK169)*BG154</f>
        <v>#REF!</v>
      </c>
      <c r="BH170" s="433"/>
      <c r="BI170" s="433"/>
      <c r="BK170" s="490" t="e">
        <f>(BL154+BL211+BG170+BQ169+BL209+BL135+BL111)*BK154</f>
        <v>#REF!</v>
      </c>
      <c r="BL170" s="437"/>
      <c r="BM170" s="491" t="e">
        <f>(BL154+BL211+BG170+BL209+BL135+BL111+BQ169)*BM154</f>
        <v>#REF!</v>
      </c>
      <c r="BN170" s="433"/>
      <c r="BO170" s="433"/>
      <c r="BQ170" s="490" t="e">
        <f>(BR154+BR211+BM170+BW169+BR209+BR135+BR111)*BQ154</f>
        <v>#REF!</v>
      </c>
      <c r="BR170" s="437"/>
      <c r="BS170" s="491" t="e">
        <f>(BR154+BR211+BM170+BR209+BR135+BR111+BW169)*BS154</f>
        <v>#REF!</v>
      </c>
      <c r="BT170" s="433"/>
      <c r="BU170" s="433"/>
      <c r="BW170" s="490" t="e">
        <f>(BX154+BX211+BS170+CC169+BX209+BX135+BX111)*BW154</f>
        <v>#REF!</v>
      </c>
      <c r="BX170" s="437"/>
      <c r="BY170" s="491" t="e">
        <f>(BX154+BX211+BS170+BX209+BX135+BX111+CC169)*BY154</f>
        <v>#REF!</v>
      </c>
      <c r="BZ170" s="417"/>
      <c r="CA170" s="433"/>
      <c r="CC170" s="490" t="e">
        <f>(CD154+CD211+BY170+CI169+CD209+CD135+CD111)*CC154</f>
        <v>#REF!</v>
      </c>
      <c r="CD170" s="437"/>
      <c r="CE170" s="491" t="e">
        <f>(CD154+CD211+BY170+CD209+CD135+CD111+CI169)*CE154</f>
        <v>#REF!</v>
      </c>
      <c r="CF170" s="433"/>
      <c r="CG170" s="433"/>
      <c r="CI170" s="490" t="e">
        <f>(CJ154+CJ211+CE170+CJ209+CJ135+CJ111)*CI154</f>
        <v>#REF!</v>
      </c>
      <c r="CJ170" s="437"/>
      <c r="CK170" s="417"/>
      <c r="CL170" s="417"/>
    </row>
    <row r="171" ht="16.199999999999999" hidden="1">
      <c r="A171" s="489"/>
      <c r="B171" s="417"/>
      <c r="C171" s="417"/>
      <c r="D171" s="437"/>
      <c r="E171" s="492" t="e">
        <f>F154+(2*E170)+I170</f>
        <v>#REF!</v>
      </c>
      <c r="F171" s="433"/>
      <c r="G171" s="417"/>
      <c r="I171" s="492" t="e">
        <f>H154+(2*I170)+E170</f>
        <v>#REF!</v>
      </c>
      <c r="J171" s="437"/>
      <c r="K171" s="492" t="e">
        <f>L154+(2*K170)+O170</f>
        <v>#REF!</v>
      </c>
      <c r="L171" s="433" t="e">
        <f>I171+J187+K171+J136</f>
        <v>#REF!</v>
      </c>
      <c r="M171" s="417"/>
      <c r="N171" s="235"/>
      <c r="O171" s="492" t="e">
        <f>N154+(2*O170)+K170</f>
        <v>#REF!</v>
      </c>
      <c r="P171" s="437"/>
      <c r="Q171" s="492" t="e">
        <f>R154+(2*Q170)+U170</f>
        <v>#REF!</v>
      </c>
      <c r="R171" s="433" t="e">
        <f>O171+P187+Q171+P136</f>
        <v>#REF!</v>
      </c>
      <c r="S171" s="417"/>
      <c r="T171" s="235"/>
      <c r="U171" s="492" t="e">
        <f>T154+(2*U170)+Q170</f>
        <v>#REF!</v>
      </c>
      <c r="V171" s="437"/>
      <c r="W171" s="492" t="e">
        <f>X154+(2*W170)+AA170</f>
        <v>#REF!</v>
      </c>
      <c r="X171" s="433" t="e">
        <f>U171+V187+W171+V136</f>
        <v>#REF!</v>
      </c>
      <c r="Y171" s="417"/>
      <c r="AA171" s="492" t="e">
        <f>Z154+(2*AA170)+W170</f>
        <v>#REF!</v>
      </c>
      <c r="AB171" s="437"/>
      <c r="AC171" s="492" t="e">
        <f>AD154+(2*AC170)+AG170</f>
        <v>#REF!</v>
      </c>
      <c r="AD171" s="433" t="e">
        <f>AA171+AB187+AC171+AB136</f>
        <v>#REF!</v>
      </c>
      <c r="AE171" s="417"/>
      <c r="AF171" s="235"/>
      <c r="AG171" s="492" t="e">
        <f>AF154+(2*AG170)+AC170</f>
        <v>#REF!</v>
      </c>
      <c r="AH171" s="437"/>
      <c r="AI171" s="492" t="e">
        <f>AJ154+(2*AI170)+AM170</f>
        <v>#REF!</v>
      </c>
      <c r="AJ171" s="433" t="e">
        <f>AG171+AH187+AI171+AH136</f>
        <v>#REF!</v>
      </c>
      <c r="AK171" s="417"/>
      <c r="AM171" s="492" t="e">
        <f>AL154+(2*AM170)+AI170</f>
        <v>#REF!</v>
      </c>
      <c r="AN171" s="437"/>
      <c r="AO171" s="492" t="e">
        <f>AP154+(2*AO170)+AS170</f>
        <v>#REF!</v>
      </c>
      <c r="AP171" s="433" t="e">
        <f>AM171+AN187+AO171+AN136</f>
        <v>#REF!</v>
      </c>
      <c r="AQ171" s="417"/>
      <c r="AS171" s="492" t="e">
        <f>AR154+(2*AS170)+AO170</f>
        <v>#REF!</v>
      </c>
      <c r="AT171" s="437"/>
      <c r="AU171" s="492" t="e">
        <f>AV154+(2*AU170)+AY170</f>
        <v>#REF!</v>
      </c>
      <c r="AV171" s="433" t="e">
        <f>AS171+AT187+AU171+AT136</f>
        <v>#REF!</v>
      </c>
      <c r="AW171" s="417"/>
      <c r="AY171" s="492" t="e">
        <f>AX154+(2*AY170)+AU170</f>
        <v>#REF!</v>
      </c>
      <c r="AZ171" s="437"/>
      <c r="BA171" s="492" t="e">
        <f>BB154+(2*BA170)+BE170</f>
        <v>#REF!</v>
      </c>
      <c r="BB171" s="433" t="e">
        <f>AY171+AZ187+BA171+AZ136</f>
        <v>#REF!</v>
      </c>
      <c r="BC171" s="417"/>
      <c r="BD171" s="235"/>
      <c r="BE171" s="492" t="e">
        <f>BD154+(2*BE170)+BA170</f>
        <v>#REF!</v>
      </c>
      <c r="BF171" s="437"/>
      <c r="BG171" s="492" t="e">
        <f>BH154+(2*BG170)+BK170</f>
        <v>#REF!</v>
      </c>
      <c r="BH171" s="433" t="e">
        <f>BE171+BF187+BG171+BF136</f>
        <v>#REF!</v>
      </c>
      <c r="BI171" s="417"/>
      <c r="BK171" s="492" t="e">
        <f>BJ154+(2*BK170)+BG170</f>
        <v>#REF!</v>
      </c>
      <c r="BL171" s="437"/>
      <c r="BM171" s="492" t="e">
        <f>BN154+(2*BM170)+BQ170</f>
        <v>#REF!</v>
      </c>
      <c r="BN171" s="433" t="e">
        <f>BK171+BL187+BM171+BL136</f>
        <v>#REF!</v>
      </c>
      <c r="BO171" s="417"/>
      <c r="BQ171" s="492" t="e">
        <f>BP154+(2*BQ170)+BM170</f>
        <v>#REF!</v>
      </c>
      <c r="BR171" s="437"/>
      <c r="BS171" s="492" t="e">
        <f>BT154+(2*BS170)+BW170</f>
        <v>#REF!</v>
      </c>
      <c r="BT171" s="433" t="e">
        <f>BQ171+BR187+BS171+BR136</f>
        <v>#REF!</v>
      </c>
      <c r="BU171" s="417"/>
      <c r="BW171" s="492" t="e">
        <f>BV154+(2*BW170)+BS170</f>
        <v>#REF!</v>
      </c>
      <c r="BX171" s="437"/>
      <c r="BY171" s="492" t="e">
        <f>BZ154+(2*BY170)+CC170</f>
        <v>#REF!</v>
      </c>
      <c r="BZ171" s="417"/>
      <c r="CA171" s="417"/>
      <c r="CC171" s="492" t="e">
        <f>CB154+(2*CC170)+BY170</f>
        <v>#REF!</v>
      </c>
      <c r="CD171" s="437"/>
      <c r="CE171" s="492" t="e">
        <f>CF154+(2*CE170)+CI170</f>
        <v>#REF!</v>
      </c>
      <c r="CF171" s="433" t="e">
        <f>CC171+CD187+CE171+CD136</f>
        <v>#REF!</v>
      </c>
      <c r="CG171" s="417"/>
      <c r="CI171" s="492" t="e">
        <f>CH154+(2*CI170)+CE170</f>
        <v>#REF!</v>
      </c>
      <c r="CJ171" s="437"/>
      <c r="CK171" s="417"/>
      <c r="CL171" s="417"/>
    </row>
    <row r="172" ht="16.199999999999999" hidden="1">
      <c r="A172" s="445" t="e">
        <f t="shared" si="2595"/>
        <v>#REF!</v>
      </c>
      <c r="B172" s="417"/>
      <c r="C172" s="417"/>
      <c r="D172" s="438" t="e">
        <f>(D154+D225+D195+D121)*D155</f>
        <v>#REF!</v>
      </c>
      <c r="E172" s="417"/>
      <c r="F172" s="433"/>
      <c r="G172" s="417"/>
      <c r="H172" s="433"/>
      <c r="I172" s="417"/>
      <c r="J172" s="438" t="e">
        <f>(J154+J225+J195+J121+E156)*J155</f>
        <v>#REF!</v>
      </c>
      <c r="K172" s="417"/>
      <c r="L172" s="433"/>
      <c r="M172" s="417"/>
      <c r="N172" s="433"/>
      <c r="O172" s="417"/>
      <c r="P172" s="438" t="e">
        <f>(P154+P225+P195+P121+K156)*P155</f>
        <v>#REF!</v>
      </c>
      <c r="Q172" s="417"/>
      <c r="R172" s="433"/>
      <c r="S172" s="417"/>
      <c r="T172" s="433"/>
      <c r="U172" s="417"/>
      <c r="V172" s="438" t="e">
        <f>(V154+V225+V195+V121+Q156)*V155</f>
        <v>#REF!</v>
      </c>
      <c r="W172" s="417"/>
      <c r="X172" s="433"/>
      <c r="Y172" s="417"/>
      <c r="Z172" s="433"/>
      <c r="AA172" s="417"/>
      <c r="AB172" s="438" t="e">
        <f>(AB154+AB225+AB195+AB121+W156)*AB155</f>
        <v>#REF!</v>
      </c>
      <c r="AC172" s="417"/>
      <c r="AD172" s="433"/>
      <c r="AE172" s="417"/>
      <c r="AF172" s="433"/>
      <c r="AG172" s="417"/>
      <c r="AH172" s="438" t="e">
        <f>(AH154+AH225+AH195+AH121+AC156)*AH155</f>
        <v>#REF!</v>
      </c>
      <c r="AI172" s="417"/>
      <c r="AJ172" s="433"/>
      <c r="AK172" s="417"/>
      <c r="AL172" s="433"/>
      <c r="AM172" s="417"/>
      <c r="AN172" s="438" t="e">
        <f>(AN154+AN225+AN195+AN121+AI156)*AN155</f>
        <v>#REF!</v>
      </c>
      <c r="AO172" s="417"/>
      <c r="AP172" s="433"/>
      <c r="AQ172" s="417"/>
      <c r="AR172" s="433"/>
      <c r="AS172" s="417"/>
      <c r="AT172" s="438" t="e">
        <f>(AT154+AT225+AT195+AT121+AO156)*AT155</f>
        <v>#REF!</v>
      </c>
      <c r="AU172" s="417"/>
      <c r="AV172" s="433"/>
      <c r="AW172" s="417"/>
      <c r="AX172" s="433"/>
      <c r="AY172" s="417"/>
      <c r="AZ172" s="438" t="e">
        <f>(AZ154+AZ225+AZ195+AZ121+AU156)*AZ155</f>
        <v>#REF!</v>
      </c>
      <c r="BA172" s="417"/>
      <c r="BB172" s="433"/>
      <c r="BC172" s="417"/>
      <c r="BD172" s="433"/>
      <c r="BE172" s="417"/>
      <c r="BF172" s="438" t="e">
        <f>(BF154+BF225+BF195+BF121+BA156)*BF155</f>
        <v>#REF!</v>
      </c>
      <c r="BG172" s="417"/>
      <c r="BH172" s="433"/>
      <c r="BI172" s="417"/>
      <c r="BJ172" s="433"/>
      <c r="BK172" s="417"/>
      <c r="BL172" s="438" t="e">
        <f>(BL154+BL225+BL195+BL121+BG156)*BL155</f>
        <v>#REF!</v>
      </c>
      <c r="BM172" s="417"/>
      <c r="BN172" s="433"/>
      <c r="BO172" s="417"/>
      <c r="BP172" s="433"/>
      <c r="BQ172" s="417"/>
      <c r="BR172" s="438" t="e">
        <f>(BR154+BR225+BR195+BR121+BM156)*BR155</f>
        <v>#REF!</v>
      </c>
      <c r="BS172" s="417"/>
      <c r="BT172" s="433"/>
      <c r="BU172" s="417"/>
      <c r="BV172" s="433"/>
      <c r="BW172" s="417"/>
      <c r="BX172" s="438" t="e">
        <f>(BX154+BX225+BX195+BX121+BS156)*BX155</f>
        <v>#REF!</v>
      </c>
      <c r="BY172" s="417"/>
      <c r="BZ172" s="417"/>
      <c r="CA172" s="417"/>
      <c r="CB172" s="433"/>
      <c r="CC172" s="417"/>
      <c r="CD172" s="438" t="e">
        <f>(CD154+CD225+CD195+CD121+BY156)*CD155</f>
        <v>#REF!</v>
      </c>
      <c r="CE172" s="417"/>
      <c r="CF172" s="433"/>
      <c r="CG172" s="417"/>
      <c r="CH172" s="433"/>
      <c r="CI172" s="417"/>
      <c r="CJ172" s="438" t="e">
        <f>(CJ154+CJ225+CJ195+CJ119+CE156)*CJ155</f>
        <v>#REF!</v>
      </c>
      <c r="CK172" s="417"/>
      <c r="CL172" s="417"/>
    </row>
    <row r="173" ht="16.199999999999999" hidden="1">
      <c r="A173" s="445" t="e">
        <f t="shared" si="2595"/>
        <v>#REF!</v>
      </c>
      <c r="B173" s="417"/>
      <c r="C173" s="417"/>
      <c r="D173" s="438" t="e">
        <f>(D154+D224+D196+D122+D98+I156)*D155</f>
        <v>#REF!</v>
      </c>
      <c r="E173" s="417"/>
      <c r="F173" s="433"/>
      <c r="G173" s="417"/>
      <c r="H173" s="433"/>
      <c r="I173" s="417"/>
      <c r="J173" s="438" t="e">
        <f>(J154+J224+J196+J122+E157+J98+O156)*J155</f>
        <v>#REF!</v>
      </c>
      <c r="K173" s="417"/>
      <c r="L173" s="433"/>
      <c r="M173" s="417"/>
      <c r="N173" s="433"/>
      <c r="O173" s="417"/>
      <c r="P173" s="438" t="e">
        <f>(P154+P224+P196+P122+K157+P98+U156)*P155</f>
        <v>#REF!</v>
      </c>
      <c r="Q173" s="417"/>
      <c r="R173" s="433"/>
      <c r="S173" s="417"/>
      <c r="T173" s="433"/>
      <c r="U173" s="417"/>
      <c r="V173" s="438" t="e">
        <f>(V154+V224+V196+V122+Q157+V98+AA156)*V155</f>
        <v>#REF!</v>
      </c>
      <c r="W173" s="417"/>
      <c r="X173" s="433"/>
      <c r="Y173" s="417"/>
      <c r="Z173" s="433"/>
      <c r="AA173" s="417"/>
      <c r="AB173" s="438" t="e">
        <f>(AB154+AB224+AB196+AB122+W157+AB98+AG156)*AB155</f>
        <v>#REF!</v>
      </c>
      <c r="AC173" s="417"/>
      <c r="AD173" s="433"/>
      <c r="AE173" s="417"/>
      <c r="AF173" s="433"/>
      <c r="AG173" s="417"/>
      <c r="AH173" s="438" t="e">
        <f>(AH154+AH224+AH196+AH122+AC157+AH98+AM156)*AH155</f>
        <v>#REF!</v>
      </c>
      <c r="AI173" s="417"/>
      <c r="AJ173" s="433"/>
      <c r="AK173" s="417"/>
      <c r="AL173" s="433"/>
      <c r="AM173" s="417"/>
      <c r="AN173" s="438" t="e">
        <f>(AN154+AN224+AN196+AN122+AI157+AN98+AS156)*AN155</f>
        <v>#REF!</v>
      </c>
      <c r="AO173" s="417"/>
      <c r="AP173" s="433"/>
      <c r="AQ173" s="417"/>
      <c r="AR173" s="433"/>
      <c r="AS173" s="417"/>
      <c r="AT173" s="438" t="e">
        <f>(AT154+AT224+AT196+AT122+AO157+AT98+AY156)*AT155</f>
        <v>#REF!</v>
      </c>
      <c r="AU173" s="417"/>
      <c r="AV173" s="433"/>
      <c r="AW173" s="417"/>
      <c r="AX173" s="433"/>
      <c r="AY173" s="417"/>
      <c r="AZ173" s="438" t="e">
        <f>(AZ154+AZ224+AZ196+AZ122+AU157+AZ98+BE156)*AZ155</f>
        <v>#REF!</v>
      </c>
      <c r="BA173" s="417"/>
      <c r="BB173" s="433"/>
      <c r="BC173" s="417"/>
      <c r="BD173" s="433"/>
      <c r="BE173" s="417"/>
      <c r="BF173" s="438" t="e">
        <f>(BF154+BF224+BF196+BF122+BA157+BF98+BK156)*BF155</f>
        <v>#REF!</v>
      </c>
      <c r="BG173" s="417"/>
      <c r="BH173" s="433"/>
      <c r="BI173" s="417"/>
      <c r="BJ173" s="433"/>
      <c r="BK173" s="417"/>
      <c r="BL173" s="438" t="e">
        <f>(BL154+BL224+BL196+BL122+BG157+BL98+BQ156)*BL155</f>
        <v>#REF!</v>
      </c>
      <c r="BM173" s="417"/>
      <c r="BN173" s="433"/>
      <c r="BO173" s="417"/>
      <c r="BP173" s="433"/>
      <c r="BQ173" s="417"/>
      <c r="BR173" s="438" t="e">
        <f>(BR154+BR224+BR196+BR122+BM157+BR98+BW156)*BR155</f>
        <v>#REF!</v>
      </c>
      <c r="BS173" s="417"/>
      <c r="BT173" s="433"/>
      <c r="BU173" s="417"/>
      <c r="BV173" s="433"/>
      <c r="BW173" s="417"/>
      <c r="BX173" s="438" t="e">
        <f>(BX154+BX224+BX196+BX122+BS157+BX98+CC156)*BX155</f>
        <v>#REF!</v>
      </c>
      <c r="BY173" s="417"/>
      <c r="BZ173" s="417"/>
      <c r="CA173" s="417"/>
      <c r="CB173" s="433"/>
      <c r="CC173" s="417"/>
      <c r="CD173" s="438" t="e">
        <f>(CD154+CD224+CD196+CD122+BY157+CD98+CI156)*CD155</f>
        <v>#REF!</v>
      </c>
      <c r="CE173" s="417"/>
      <c r="CF173" s="433"/>
      <c r="CG173" s="417"/>
      <c r="CH173" s="433"/>
      <c r="CI173" s="417"/>
      <c r="CJ173" s="438" t="e">
        <f>(CJ154+CJ224+CJ196+CJ122+CE157+CJ98)*CJ155</f>
        <v>#REF!</v>
      </c>
      <c r="CK173" s="417"/>
      <c r="CL173" s="417"/>
    </row>
    <row r="174" ht="16.199999999999999" hidden="1">
      <c r="A174" s="445" t="e">
        <f t="shared" si="2595"/>
        <v>#REF!</v>
      </c>
      <c r="B174" s="417"/>
      <c r="C174" s="417"/>
      <c r="D174" s="438" t="e">
        <f>(D154+D223+D197+D123+D99+I157)*D155</f>
        <v>#REF!</v>
      </c>
      <c r="E174" s="417"/>
      <c r="F174" s="433"/>
      <c r="G174" s="417"/>
      <c r="H174" s="433"/>
      <c r="I174" s="417"/>
      <c r="J174" s="438" t="e">
        <f>(J154+J223+J197+J123+E158+J99+O157)*J155</f>
        <v>#REF!</v>
      </c>
      <c r="K174" s="417"/>
      <c r="L174" s="433"/>
      <c r="M174" s="417"/>
      <c r="N174" s="433"/>
      <c r="O174" s="417"/>
      <c r="P174" s="438" t="e">
        <f>(P154+P223+P197+P123+K158+P99+U157)*P155</f>
        <v>#REF!</v>
      </c>
      <c r="Q174" s="417"/>
      <c r="R174" s="433"/>
      <c r="S174" s="417"/>
      <c r="T174" s="433"/>
      <c r="U174" s="417"/>
      <c r="V174" s="438" t="e">
        <f>(V154+V223+V197+V123+Q158+V99+AA157)*V155</f>
        <v>#REF!</v>
      </c>
      <c r="W174" s="417"/>
      <c r="X174" s="433"/>
      <c r="Y174" s="417"/>
      <c r="Z174" s="433"/>
      <c r="AA174" s="417"/>
      <c r="AB174" s="438" t="e">
        <f>(AB154+AB223+AB197+AB123+W158+AB99+AG157)*AB155</f>
        <v>#REF!</v>
      </c>
      <c r="AC174" s="417"/>
      <c r="AD174" s="433"/>
      <c r="AE174" s="417"/>
      <c r="AF174" s="433"/>
      <c r="AG174" s="417"/>
      <c r="AH174" s="438" t="e">
        <f>(AH154+AH223+AH197+AH123+AC158+AH99+AM157)*AH155</f>
        <v>#REF!</v>
      </c>
      <c r="AI174" s="417"/>
      <c r="AJ174" s="433"/>
      <c r="AK174" s="417"/>
      <c r="AL174" s="433"/>
      <c r="AM174" s="417"/>
      <c r="AN174" s="438" t="e">
        <f>(AN154+AN223+AN197+AN123+AI158+AN99+AS157)*AN155</f>
        <v>#REF!</v>
      </c>
      <c r="AO174" s="417"/>
      <c r="AP174" s="433"/>
      <c r="AQ174" s="417"/>
      <c r="AR174" s="433"/>
      <c r="AS174" s="417"/>
      <c r="AT174" s="438" t="e">
        <f>(AT154+AT223+AT197+AT123+AO158+AT99+AY157)*AT155</f>
        <v>#REF!</v>
      </c>
      <c r="AU174" s="417"/>
      <c r="AV174" s="433"/>
      <c r="AW174" s="417"/>
      <c r="AX174" s="433"/>
      <c r="AY174" s="417"/>
      <c r="AZ174" s="438" t="e">
        <f>(AZ154+AZ223+AZ197+AZ123+AU158+AZ99+BE157)*AZ155</f>
        <v>#REF!</v>
      </c>
      <c r="BA174" s="417"/>
      <c r="BB174" s="433"/>
      <c r="BC174" s="417"/>
      <c r="BD174" s="433"/>
      <c r="BE174" s="417"/>
      <c r="BF174" s="438" t="e">
        <f>(BF154+BF223+BF197+BF123+BA158+BF99+BK157)*BF155</f>
        <v>#REF!</v>
      </c>
      <c r="BG174" s="417"/>
      <c r="BH174" s="433"/>
      <c r="BI174" s="417"/>
      <c r="BJ174" s="433"/>
      <c r="BK174" s="417"/>
      <c r="BL174" s="438" t="e">
        <f>(BL154+BL223+BL197+BL123+BG158+BL99+BQ157)*BL155</f>
        <v>#REF!</v>
      </c>
      <c r="BM174" s="417"/>
      <c r="BN174" s="433"/>
      <c r="BO174" s="417"/>
      <c r="BP174" s="433"/>
      <c r="BQ174" s="417"/>
      <c r="BR174" s="438" t="e">
        <f>(BR154+BR223+BR197+BR123+BM158+BR99+BW157)*BR155</f>
        <v>#REF!</v>
      </c>
      <c r="BS174" s="417"/>
      <c r="BT174" s="433"/>
      <c r="BU174" s="417"/>
      <c r="BV174" s="433"/>
      <c r="BW174" s="417"/>
      <c r="BX174" s="438" t="e">
        <f>(BX154+BX223+BX197+BX123+BS158+BX99+CC157)*BX155</f>
        <v>#REF!</v>
      </c>
      <c r="BY174" s="417"/>
      <c r="BZ174" s="417"/>
      <c r="CA174" s="417"/>
      <c r="CB174" s="433"/>
      <c r="CC174" s="417"/>
      <c r="CD174" s="438" t="e">
        <f>(CD154+CD223+CD197+CD123+BY158+CD99+CI157)*CD155</f>
        <v>#REF!</v>
      </c>
      <c r="CE174" s="417"/>
      <c r="CF174" s="433"/>
      <c r="CG174" s="417"/>
      <c r="CH174" s="433"/>
      <c r="CI174" s="417"/>
      <c r="CJ174" s="438" t="e">
        <f>(CJ154+CJ223+CJ197+CJ123+CE158+CJ99)*CJ155</f>
        <v>#REF!</v>
      </c>
      <c r="CK174" s="417"/>
      <c r="CL174" s="417"/>
    </row>
    <row r="175" ht="16.199999999999999" hidden="1">
      <c r="A175" s="445" t="e">
        <f t="shared" si="2595"/>
        <v>#REF!</v>
      </c>
      <c r="B175" s="417"/>
      <c r="C175" s="417"/>
      <c r="D175" s="438" t="e">
        <f>(D154+D222+D198+D124+D100+I158)*D155</f>
        <v>#REF!</v>
      </c>
      <c r="E175" s="417"/>
      <c r="F175" s="433"/>
      <c r="G175" s="417"/>
      <c r="H175" s="433"/>
      <c r="I175" s="417"/>
      <c r="J175" s="438" t="e">
        <f>(J154+J222+J198+J124+E159+J100+O158)*J155</f>
        <v>#REF!</v>
      </c>
      <c r="K175" s="417"/>
      <c r="L175" s="433"/>
      <c r="M175" s="417"/>
      <c r="N175" s="433"/>
      <c r="O175" s="417"/>
      <c r="P175" s="438" t="e">
        <f>(P154+P222+P198+P124+K159+P100+U158)*P155</f>
        <v>#REF!</v>
      </c>
      <c r="Q175" s="417"/>
      <c r="R175" s="433"/>
      <c r="S175" s="417"/>
      <c r="T175" s="433"/>
      <c r="U175" s="417"/>
      <c r="V175" s="438" t="e">
        <f>(V154+V222+V198+V124+Q159+V100+AA158)*V155</f>
        <v>#REF!</v>
      </c>
      <c r="W175" s="417"/>
      <c r="X175" s="433"/>
      <c r="Y175" s="417"/>
      <c r="Z175" s="433"/>
      <c r="AA175" s="417"/>
      <c r="AB175" s="438" t="e">
        <f>(AB154+AB222+AB198+AB124+W159+AB100+AG158)*AB155</f>
        <v>#REF!</v>
      </c>
      <c r="AC175" s="417"/>
      <c r="AD175" s="433"/>
      <c r="AE175" s="417"/>
      <c r="AF175" s="433"/>
      <c r="AG175" s="417"/>
      <c r="AH175" s="438" t="e">
        <f>(AH154+AH222+AH198+AH124+AC159+AH100+AM158)*AH155</f>
        <v>#REF!</v>
      </c>
      <c r="AI175" s="417"/>
      <c r="AJ175" s="433"/>
      <c r="AK175" s="417"/>
      <c r="AL175" s="433"/>
      <c r="AM175" s="417"/>
      <c r="AN175" s="438" t="e">
        <f>(AN154+AN222+AN198+AN124+AI159+AN100+AS158)*AN155</f>
        <v>#REF!</v>
      </c>
      <c r="AO175" s="417"/>
      <c r="AP175" s="433"/>
      <c r="AQ175" s="417"/>
      <c r="AR175" s="433"/>
      <c r="AS175" s="417"/>
      <c r="AT175" s="438" t="e">
        <f>(AT154+AT222+AT198+AT124+AO159+AT100+AY158)*AT155</f>
        <v>#REF!</v>
      </c>
      <c r="AU175" s="417"/>
      <c r="AV175" s="433"/>
      <c r="AW175" s="417"/>
      <c r="AX175" s="433"/>
      <c r="AY175" s="417"/>
      <c r="AZ175" s="438" t="e">
        <f>(AZ154+AZ222+AZ198+AZ124+AU159+AZ100+BE158)*AZ155</f>
        <v>#REF!</v>
      </c>
      <c r="BA175" s="417"/>
      <c r="BB175" s="433"/>
      <c r="BC175" s="417"/>
      <c r="BD175" s="433"/>
      <c r="BE175" s="417"/>
      <c r="BF175" s="438" t="e">
        <f>(BF154+BF222+BF198+BF124+BA159+BF100+BK158)*BF155</f>
        <v>#REF!</v>
      </c>
      <c r="BG175" s="417"/>
      <c r="BH175" s="433"/>
      <c r="BI175" s="417"/>
      <c r="BJ175" s="433"/>
      <c r="BK175" s="417"/>
      <c r="BL175" s="438" t="e">
        <f>(BL154+BL222+BL198+BL124+BG159+BL100+BQ158)*BL155</f>
        <v>#REF!</v>
      </c>
      <c r="BM175" s="417"/>
      <c r="BN175" s="433"/>
      <c r="BO175" s="417"/>
      <c r="BP175" s="433"/>
      <c r="BQ175" s="417"/>
      <c r="BR175" s="438" t="e">
        <f>(BR154+BR222+BR198+BR124+BM159+BR100+BW158)*BR155</f>
        <v>#REF!</v>
      </c>
      <c r="BS175" s="417"/>
      <c r="BT175" s="433"/>
      <c r="BU175" s="417"/>
      <c r="BV175" s="433"/>
      <c r="BW175" s="417"/>
      <c r="BX175" s="438" t="e">
        <f>(BX154+BX222+BX198+BX124+BS159+BX100+CC158)*BX155</f>
        <v>#REF!</v>
      </c>
      <c r="BY175" s="417"/>
      <c r="BZ175" s="417"/>
      <c r="CA175" s="417"/>
      <c r="CB175" s="433"/>
      <c r="CC175" s="417"/>
      <c r="CD175" s="438" t="e">
        <f>(CD154+CD222+CD198+CD124+BY159+CD100+CI158)*CD155</f>
        <v>#REF!</v>
      </c>
      <c r="CE175" s="417"/>
      <c r="CF175" s="433"/>
      <c r="CG175" s="417"/>
      <c r="CH175" s="433"/>
      <c r="CI175" s="417"/>
      <c r="CJ175" s="438" t="e">
        <f>(CJ154+CJ222+CJ198+CJ124+CE159+CJ100)*CJ155</f>
        <v>#REF!</v>
      </c>
      <c r="CK175" s="417"/>
      <c r="CL175" s="417"/>
    </row>
    <row r="176" ht="16.199999999999999" hidden="1">
      <c r="A176" s="445" t="e">
        <f t="shared" si="2595"/>
        <v>#REF!</v>
      </c>
      <c r="B176" s="417"/>
      <c r="C176" s="417"/>
      <c r="D176" s="438" t="e">
        <f>(D154+D221+D199+D125+D101+I159)*D155</f>
        <v>#REF!</v>
      </c>
      <c r="E176" s="417"/>
      <c r="F176" s="433"/>
      <c r="G176" s="417"/>
      <c r="H176" s="433"/>
      <c r="I176" s="417"/>
      <c r="J176" s="438" t="e">
        <f>(J154+J221+J199+J125+E160+J101+O159)*J155</f>
        <v>#REF!</v>
      </c>
      <c r="K176" s="417"/>
      <c r="L176" s="433"/>
      <c r="M176" s="417"/>
      <c r="N176" s="433"/>
      <c r="O176" s="417"/>
      <c r="P176" s="438" t="e">
        <f>(P154+P221+P199+P125+K160+P101+U159)*P155</f>
        <v>#REF!</v>
      </c>
      <c r="Q176" s="417"/>
      <c r="R176" s="433"/>
      <c r="S176" s="417"/>
      <c r="T176" s="433"/>
      <c r="U176" s="417"/>
      <c r="V176" s="438" t="e">
        <f>(V154+V221+V199+V125+Q160+V101+AA159)*V155</f>
        <v>#REF!</v>
      </c>
      <c r="W176" s="417"/>
      <c r="X176" s="433"/>
      <c r="Y176" s="417"/>
      <c r="Z176" s="433"/>
      <c r="AA176" s="417"/>
      <c r="AB176" s="438" t="e">
        <f>(AB154+AB221+AB199+AB125+W160+AB101+AG159)*AB155</f>
        <v>#REF!</v>
      </c>
      <c r="AC176" s="417"/>
      <c r="AD176" s="433"/>
      <c r="AE176" s="417"/>
      <c r="AF176" s="433"/>
      <c r="AG176" s="417"/>
      <c r="AH176" s="438" t="e">
        <f>(AH154+AH221+AH199+AH125+AC160+AH101+AM159)*AH155</f>
        <v>#REF!</v>
      </c>
      <c r="AI176" s="417"/>
      <c r="AJ176" s="433"/>
      <c r="AK176" s="417"/>
      <c r="AL176" s="433"/>
      <c r="AM176" s="417"/>
      <c r="AN176" s="438" t="e">
        <f>(AN154+AN221+AN199+AN125+AI160+AN101+AS159)*AN155</f>
        <v>#REF!</v>
      </c>
      <c r="AO176" s="417"/>
      <c r="AP176" s="433"/>
      <c r="AQ176" s="417"/>
      <c r="AR176" s="433"/>
      <c r="AS176" s="417"/>
      <c r="AT176" s="438" t="e">
        <f>(AT154+AT221+AT199+AT125+AO160+AT101+AY159)*AT155</f>
        <v>#REF!</v>
      </c>
      <c r="AU176" s="417"/>
      <c r="AV176" s="433"/>
      <c r="AW176" s="417"/>
      <c r="AX176" s="433"/>
      <c r="AY176" s="417"/>
      <c r="AZ176" s="438" t="e">
        <f>(AZ154+AZ221+AZ199+AZ125+AU160+AZ101+BE159)*AZ155</f>
        <v>#REF!</v>
      </c>
      <c r="BA176" s="417"/>
      <c r="BB176" s="433"/>
      <c r="BC176" s="417"/>
      <c r="BD176" s="433"/>
      <c r="BE176" s="417"/>
      <c r="BF176" s="438" t="e">
        <f>(BF154+BF221+BF199+BF125+BA160+BF101+BK159)*BF155</f>
        <v>#REF!</v>
      </c>
      <c r="BG176" s="417"/>
      <c r="BH176" s="433"/>
      <c r="BI176" s="417"/>
      <c r="BJ176" s="433"/>
      <c r="BK176" s="417"/>
      <c r="BL176" s="438" t="e">
        <f>(BL154+BL221+BL199+BL125+BG160+BL101+BQ159)*BL155</f>
        <v>#REF!</v>
      </c>
      <c r="BM176" s="417"/>
      <c r="BN176" s="433"/>
      <c r="BO176" s="417"/>
      <c r="BP176" s="433"/>
      <c r="BQ176" s="417"/>
      <c r="BR176" s="438" t="e">
        <f>(BR154+BR221+BR199+BR125+BM160+BR101+BW159)*BR155</f>
        <v>#REF!</v>
      </c>
      <c r="BS176" s="417"/>
      <c r="BT176" s="433"/>
      <c r="BU176" s="417"/>
      <c r="BV176" s="433"/>
      <c r="BW176" s="417"/>
      <c r="BX176" s="438" t="e">
        <f>(BX154+BX221+BX199+BX125+BS160+BX101+CC159)*BX155</f>
        <v>#REF!</v>
      </c>
      <c r="BY176" s="417"/>
      <c r="BZ176" s="417"/>
      <c r="CA176" s="417"/>
      <c r="CB176" s="433"/>
      <c r="CC176" s="417"/>
      <c r="CD176" s="438" t="e">
        <f>(CD154+CD221+CD199+CD125+BY160+CD101+CI159)*CD155</f>
        <v>#REF!</v>
      </c>
      <c r="CE176" s="417"/>
      <c r="CF176" s="433"/>
      <c r="CG176" s="417"/>
      <c r="CH176" s="433"/>
      <c r="CI176" s="417"/>
      <c r="CJ176" s="438" t="e">
        <f>(CJ154+CJ221+CJ199+CJ125+CE160+CJ101)*CJ155</f>
        <v>#REF!</v>
      </c>
      <c r="CK176" s="417"/>
      <c r="CL176" s="417"/>
    </row>
    <row r="177" ht="16.199999999999999" hidden="1">
      <c r="A177" s="445" t="e">
        <f t="shared" si="2595"/>
        <v>#REF!</v>
      </c>
      <c r="B177" s="417"/>
      <c r="C177" s="417"/>
      <c r="D177" s="438" t="e">
        <f>(D154+D220+D200+D126+D102+I160)*D155</f>
        <v>#REF!</v>
      </c>
      <c r="E177" s="417"/>
      <c r="F177" s="433"/>
      <c r="G177" s="417"/>
      <c r="H177" s="433"/>
      <c r="I177" s="417"/>
      <c r="J177" s="438" t="e">
        <f>(J154+J220+J200+J126+E161+J102+O160)*J155</f>
        <v>#REF!</v>
      </c>
      <c r="K177" s="417"/>
      <c r="L177" s="433"/>
      <c r="M177" s="417"/>
      <c r="N177" s="433"/>
      <c r="O177" s="417"/>
      <c r="P177" s="438" t="e">
        <f>(P154+P220+P200+P126+K161+P102+U160)*P155</f>
        <v>#REF!</v>
      </c>
      <c r="Q177" s="417"/>
      <c r="R177" s="433"/>
      <c r="S177" s="417"/>
      <c r="T177" s="433"/>
      <c r="U177" s="417"/>
      <c r="V177" s="438" t="e">
        <f>(V154+V220+V200+V126+Q161+V102+AA160)*V155</f>
        <v>#REF!</v>
      </c>
      <c r="W177" s="417"/>
      <c r="X177" s="433"/>
      <c r="Y177" s="417"/>
      <c r="Z177" s="433"/>
      <c r="AA177" s="417"/>
      <c r="AB177" s="438" t="e">
        <f>(AB154+AB220+AB200+AB126+W161+AB102+AG160)*AB155</f>
        <v>#REF!</v>
      </c>
      <c r="AC177" s="417"/>
      <c r="AD177" s="433"/>
      <c r="AE177" s="417"/>
      <c r="AF177" s="433"/>
      <c r="AG177" s="417"/>
      <c r="AH177" s="438" t="e">
        <f>(AH154+AH220+AH200+AH126+AC161+AH102+AM160)*AH155</f>
        <v>#REF!</v>
      </c>
      <c r="AI177" s="417"/>
      <c r="AJ177" s="433"/>
      <c r="AK177" s="417"/>
      <c r="AL177" s="433"/>
      <c r="AM177" s="417"/>
      <c r="AN177" s="438" t="e">
        <f>(AN154+AN220+AN200+AN126+AI161+AN102+AS160)*AN155</f>
        <v>#REF!</v>
      </c>
      <c r="AO177" s="417"/>
      <c r="AP177" s="433"/>
      <c r="AQ177" s="417"/>
      <c r="AR177" s="433"/>
      <c r="AS177" s="417"/>
      <c r="AT177" s="438" t="e">
        <f>(AT154+AT220+AT200+AT126+AO161+AT102+AY160)*AT155</f>
        <v>#REF!</v>
      </c>
      <c r="AU177" s="417"/>
      <c r="AV177" s="433"/>
      <c r="AW177" s="417"/>
      <c r="AX177" s="433"/>
      <c r="AY177" s="417"/>
      <c r="AZ177" s="438" t="e">
        <f>(AZ154+AZ220+AZ200+AZ126+AU161+AZ102+BE160)*AZ155</f>
        <v>#REF!</v>
      </c>
      <c r="BA177" s="417"/>
      <c r="BB177" s="433"/>
      <c r="BC177" s="417"/>
      <c r="BD177" s="433"/>
      <c r="BE177" s="417"/>
      <c r="BF177" s="438" t="e">
        <f>(BF154+BF220+BF200+BF126+BA161+BF102+BK160)*BF155</f>
        <v>#REF!</v>
      </c>
      <c r="BG177" s="417"/>
      <c r="BH177" s="433"/>
      <c r="BI177" s="417"/>
      <c r="BJ177" s="433"/>
      <c r="BK177" s="417"/>
      <c r="BL177" s="438" t="e">
        <f>(BL154+BL220+BL200+BL126+BG161+BL102+BQ160)*BL155</f>
        <v>#REF!</v>
      </c>
      <c r="BM177" s="417"/>
      <c r="BN177" s="433"/>
      <c r="BO177" s="417"/>
      <c r="BP177" s="433"/>
      <c r="BQ177" s="417"/>
      <c r="BR177" s="438" t="e">
        <f>(BR154+BR220+BR200+BR126+BM161+BR102+BW160)*BR155</f>
        <v>#REF!</v>
      </c>
      <c r="BS177" s="417"/>
      <c r="BT177" s="433"/>
      <c r="BU177" s="417"/>
      <c r="BV177" s="433"/>
      <c r="BW177" s="417"/>
      <c r="BX177" s="438" t="e">
        <f>(BX154+BX220+BX200+BX126+BS161+BX102+CC160)*BX155</f>
        <v>#REF!</v>
      </c>
      <c r="BY177" s="417"/>
      <c r="BZ177" s="417"/>
      <c r="CA177" s="417"/>
      <c r="CB177" s="433"/>
      <c r="CC177" s="417"/>
      <c r="CD177" s="438" t="e">
        <f>(CD154+CD220+CD200+CD126+BY161+CD102+CI160)*CD155</f>
        <v>#REF!</v>
      </c>
      <c r="CE177" s="417"/>
      <c r="CF177" s="433"/>
      <c r="CG177" s="417"/>
      <c r="CH177" s="433"/>
      <c r="CI177" s="417"/>
      <c r="CJ177" s="438" t="e">
        <f>(CJ154+CJ220+CJ200+CJ126+CE161+CJ102)*CJ155</f>
        <v>#REF!</v>
      </c>
      <c r="CK177" s="417"/>
      <c r="CL177" s="417"/>
    </row>
    <row r="178" ht="16.199999999999999" hidden="1">
      <c r="A178" s="445" t="e">
        <f t="shared" si="2595"/>
        <v>#REF!</v>
      </c>
      <c r="B178" s="417"/>
      <c r="C178" s="417"/>
      <c r="D178" s="438" t="e">
        <f>(D154+D219+D201+D127+D103+I161)*D155</f>
        <v>#REF!</v>
      </c>
      <c r="E178" s="417"/>
      <c r="F178" s="433"/>
      <c r="G178" s="417"/>
      <c r="H178" s="433"/>
      <c r="I178" s="417"/>
      <c r="J178" s="438" t="e">
        <f>(J154+J219+J201+J127+E162+J103+O161)*J155</f>
        <v>#REF!</v>
      </c>
      <c r="K178" s="417"/>
      <c r="L178" s="433"/>
      <c r="M178" s="417"/>
      <c r="N178" s="433"/>
      <c r="O178" s="417"/>
      <c r="P178" s="438" t="e">
        <f>(P154+P219+P201+P127+K162+P103+U161)*P155</f>
        <v>#REF!</v>
      </c>
      <c r="Q178" s="417"/>
      <c r="R178" s="433"/>
      <c r="S178" s="417"/>
      <c r="T178" s="433"/>
      <c r="U178" s="417"/>
      <c r="V178" s="438" t="e">
        <f>(V154+V219+V201+V127+Q162+V103+AA161)*V155</f>
        <v>#REF!</v>
      </c>
      <c r="W178" s="417"/>
      <c r="X178" s="433"/>
      <c r="Y178" s="417"/>
      <c r="Z178" s="433"/>
      <c r="AA178" s="417"/>
      <c r="AB178" s="438" t="e">
        <f>(AB154+AB219+AB201+AB127+W162+AB103+AG161)*AB155</f>
        <v>#REF!</v>
      </c>
      <c r="AC178" s="417"/>
      <c r="AD178" s="433"/>
      <c r="AE178" s="417"/>
      <c r="AF178" s="433"/>
      <c r="AG178" s="417"/>
      <c r="AH178" s="438" t="e">
        <f>(AH154+AH219+AH201+AH127+AC162+AH103+AM161)*AH155</f>
        <v>#REF!</v>
      </c>
      <c r="AI178" s="417"/>
      <c r="AJ178" s="433"/>
      <c r="AK178" s="417"/>
      <c r="AL178" s="433"/>
      <c r="AM178" s="417"/>
      <c r="AN178" s="438" t="e">
        <f>(AN154+AN219+AN201+AN127+AI162+AN103+AS161)*AN155</f>
        <v>#REF!</v>
      </c>
      <c r="AO178" s="417"/>
      <c r="AP178" s="433"/>
      <c r="AQ178" s="417"/>
      <c r="AR178" s="433"/>
      <c r="AS178" s="417"/>
      <c r="AT178" s="438" t="e">
        <f>(AT154+AT219+AT201+AT127+AO162+AT103+AY161)*AT155</f>
        <v>#REF!</v>
      </c>
      <c r="AU178" s="417"/>
      <c r="AV178" s="433"/>
      <c r="AW178" s="417"/>
      <c r="AX178" s="433"/>
      <c r="AY178" s="417"/>
      <c r="AZ178" s="438" t="e">
        <f>(AZ154+AZ219+AZ201+AZ127+AU162+AZ103+BE161)*AZ155</f>
        <v>#REF!</v>
      </c>
      <c r="BA178" s="417"/>
      <c r="BB178" s="433"/>
      <c r="BC178" s="417"/>
      <c r="BD178" s="433"/>
      <c r="BE178" s="417"/>
      <c r="BF178" s="438" t="e">
        <f>(BF154+BF219+BF201+BF127+BA162+BF103+BK161)*BF155</f>
        <v>#REF!</v>
      </c>
      <c r="BG178" s="417"/>
      <c r="BH178" s="433"/>
      <c r="BI178" s="417"/>
      <c r="BJ178" s="433"/>
      <c r="BK178" s="417"/>
      <c r="BL178" s="438" t="e">
        <f>(BL154+BL219+BL201+BL127+BG162+BL103+BQ161)*BL155</f>
        <v>#REF!</v>
      </c>
      <c r="BM178" s="417"/>
      <c r="BN178" s="433"/>
      <c r="BO178" s="417"/>
      <c r="BP178" s="433"/>
      <c r="BQ178" s="417"/>
      <c r="BR178" s="438" t="e">
        <f>(BR154+BR219+BR201+BR127+BM162+BR103+BW161)*BR155</f>
        <v>#REF!</v>
      </c>
      <c r="BS178" s="417"/>
      <c r="BT178" s="433"/>
      <c r="BU178" s="417"/>
      <c r="BV178" s="433"/>
      <c r="BW178" s="417"/>
      <c r="BX178" s="438" t="e">
        <f>(BX154+BX219+BX201+BX127+BS162+BX103+CC161)*BX155</f>
        <v>#REF!</v>
      </c>
      <c r="BY178" s="417"/>
      <c r="BZ178" s="417"/>
      <c r="CA178" s="417"/>
      <c r="CB178" s="433"/>
      <c r="CC178" s="417"/>
      <c r="CD178" s="438" t="e">
        <f>(CD154+CD219+CD201+CD127+BY162+CD103+CI161)*CD155</f>
        <v>#REF!</v>
      </c>
      <c r="CE178" s="417"/>
      <c r="CF178" s="433"/>
      <c r="CG178" s="417"/>
      <c r="CH178" s="433"/>
      <c r="CI178" s="417"/>
      <c r="CJ178" s="438" t="e">
        <f>(CJ154+CJ219+CJ201+CJ127+CE162+CJ103)*CJ155</f>
        <v>#REF!</v>
      </c>
      <c r="CK178" s="417"/>
      <c r="CL178" s="417"/>
    </row>
    <row r="179" ht="16.199999999999999" hidden="1">
      <c r="A179" s="445" t="e">
        <f t="shared" si="2595"/>
        <v>#REF!</v>
      </c>
      <c r="B179" s="417"/>
      <c r="C179" s="417"/>
      <c r="D179" s="438" t="e">
        <f>(D154+D218+D202+D128+D104+I162)*D155</f>
        <v>#REF!</v>
      </c>
      <c r="E179" s="417"/>
      <c r="F179" s="433"/>
      <c r="G179" s="417"/>
      <c r="H179" s="433"/>
      <c r="I179" s="417"/>
      <c r="J179" s="438" t="e">
        <f>(J154+J218+J202+J128+E163+J104+O162)*J155</f>
        <v>#REF!</v>
      </c>
      <c r="K179" s="417"/>
      <c r="L179" s="433"/>
      <c r="M179" s="417"/>
      <c r="N179" s="433"/>
      <c r="O179" s="417"/>
      <c r="P179" s="438" t="e">
        <f>(P154+P218+P202+P128+K163+P104+U162)*P155</f>
        <v>#REF!</v>
      </c>
      <c r="Q179" s="417"/>
      <c r="R179" s="433"/>
      <c r="S179" s="417"/>
      <c r="T179" s="433"/>
      <c r="U179" s="417"/>
      <c r="V179" s="438" t="e">
        <f>(V154+V218+V202+V128+Q163+V104+AA162)*V155</f>
        <v>#REF!</v>
      </c>
      <c r="W179" s="417"/>
      <c r="X179" s="433"/>
      <c r="Y179" s="417"/>
      <c r="Z179" s="433"/>
      <c r="AA179" s="417"/>
      <c r="AB179" s="438" t="e">
        <f>(AB154+AB218+AB202+AB128+W163+AB104+AG162)*AB155</f>
        <v>#REF!</v>
      </c>
      <c r="AC179" s="417"/>
      <c r="AD179" s="433"/>
      <c r="AE179" s="417"/>
      <c r="AF179" s="433"/>
      <c r="AG179" s="417"/>
      <c r="AH179" s="438" t="e">
        <f>(AH154+AH218+AH202+AH128+AC163+AH104+AM162)*AH155</f>
        <v>#REF!</v>
      </c>
      <c r="AI179" s="417"/>
      <c r="AJ179" s="433"/>
      <c r="AK179" s="417"/>
      <c r="AL179" s="433"/>
      <c r="AM179" s="417"/>
      <c r="AN179" s="438" t="e">
        <f>(AN154+AN218+AN202+AN128+AI163+AN104+AS162)*AN155</f>
        <v>#REF!</v>
      </c>
      <c r="AO179" s="417"/>
      <c r="AP179" s="433"/>
      <c r="AQ179" s="417"/>
      <c r="AR179" s="433"/>
      <c r="AS179" s="417"/>
      <c r="AT179" s="438" t="e">
        <f>(AT154+AT218+AT202+AT128+AO163+AT104+AY162)*AT155</f>
        <v>#REF!</v>
      </c>
      <c r="AU179" s="417"/>
      <c r="AV179" s="433"/>
      <c r="AW179" s="417"/>
      <c r="AX179" s="433"/>
      <c r="AY179" s="417"/>
      <c r="AZ179" s="438" t="e">
        <f>(AZ154+AZ218+AZ202+AZ128+AU163+AZ104+BE162)*AZ155</f>
        <v>#REF!</v>
      </c>
      <c r="BA179" s="417"/>
      <c r="BB179" s="433"/>
      <c r="BC179" s="417"/>
      <c r="BD179" s="433"/>
      <c r="BE179" s="417"/>
      <c r="BF179" s="438" t="e">
        <f>(BF154+BF218+BF202+BF128+BA163+BF104+BK162)*BF155</f>
        <v>#REF!</v>
      </c>
      <c r="BG179" s="417"/>
      <c r="BH179" s="433"/>
      <c r="BI179" s="417"/>
      <c r="BJ179" s="433"/>
      <c r="BK179" s="417"/>
      <c r="BL179" s="438" t="e">
        <f>(BL154+BL218+BL202+BL128+BG163+BL104+BQ162)*BL155</f>
        <v>#REF!</v>
      </c>
      <c r="BM179" s="417"/>
      <c r="BN179" s="433"/>
      <c r="BO179" s="417"/>
      <c r="BP179" s="433"/>
      <c r="BQ179" s="417"/>
      <c r="BR179" s="438" t="e">
        <f>(BR154+BR218+BR202+BR128+BM163+BR104+BW162)*BR155</f>
        <v>#REF!</v>
      </c>
      <c r="BS179" s="417"/>
      <c r="BT179" s="433"/>
      <c r="BU179" s="417"/>
      <c r="BV179" s="433"/>
      <c r="BW179" s="417"/>
      <c r="BX179" s="438" t="e">
        <f>(BX154+BX218+BX202+BX128+BS163+BX104+CC162)*BX155</f>
        <v>#REF!</v>
      </c>
      <c r="BY179" s="417"/>
      <c r="BZ179" s="417"/>
      <c r="CA179" s="417"/>
      <c r="CB179" s="433"/>
      <c r="CC179" s="417"/>
      <c r="CD179" s="438" t="e">
        <f>(CD154+CD218+CD202+CD128+BY163+CD104+CI162)*CD155</f>
        <v>#REF!</v>
      </c>
      <c r="CE179" s="417"/>
      <c r="CF179" s="433"/>
      <c r="CG179" s="417"/>
      <c r="CH179" s="433"/>
      <c r="CI179" s="417"/>
      <c r="CJ179" s="438" t="e">
        <f>(CJ154+CJ218+CJ202+CJ128+CE163+CJ104)*CJ155</f>
        <v>#REF!</v>
      </c>
      <c r="CK179" s="417"/>
      <c r="CL179" s="417"/>
    </row>
    <row r="180" ht="16.199999999999999" hidden="1">
      <c r="A180" s="445" t="e">
        <f t="shared" si="2595"/>
        <v>#REF!</v>
      </c>
      <c r="B180" s="417"/>
      <c r="C180" s="417"/>
      <c r="D180" s="438" t="e">
        <f>(D154+D217+D203+D129+D105+I163)*D155</f>
        <v>#REF!</v>
      </c>
      <c r="E180" s="417"/>
      <c r="F180" s="433"/>
      <c r="G180" s="417"/>
      <c r="H180" s="433"/>
      <c r="I180" s="417"/>
      <c r="J180" s="438" t="e">
        <f>(J154+J217+J203+J129+E164+J105+O163)*J155</f>
        <v>#REF!</v>
      </c>
      <c r="K180" s="417"/>
      <c r="L180" s="433"/>
      <c r="M180" s="417"/>
      <c r="N180" s="433"/>
      <c r="O180" s="417"/>
      <c r="P180" s="438" t="e">
        <f>(P154+P217+P203+P129+K164+P105+U163)*P155</f>
        <v>#REF!</v>
      </c>
      <c r="Q180" s="417"/>
      <c r="R180" s="433"/>
      <c r="S180" s="417"/>
      <c r="T180" s="433"/>
      <c r="U180" s="417"/>
      <c r="V180" s="438" t="e">
        <f>(V154+V217+V203+V129+Q164+V105+AA163)*V155</f>
        <v>#REF!</v>
      </c>
      <c r="W180" s="417"/>
      <c r="X180" s="433"/>
      <c r="Y180" s="417"/>
      <c r="Z180" s="433"/>
      <c r="AA180" s="417"/>
      <c r="AB180" s="438" t="e">
        <f>(AB154+AB217+AB203+AB129+W164+AB105+AG163)*AB155</f>
        <v>#REF!</v>
      </c>
      <c r="AC180" s="417"/>
      <c r="AD180" s="433"/>
      <c r="AE180" s="417"/>
      <c r="AF180" s="433"/>
      <c r="AG180" s="417"/>
      <c r="AH180" s="438" t="e">
        <f>(AH154+AH217+AH203+AH129+AC164+AH105+AM163)*AH155</f>
        <v>#REF!</v>
      </c>
      <c r="AI180" s="417"/>
      <c r="AJ180" s="433"/>
      <c r="AK180" s="417"/>
      <c r="AL180" s="433"/>
      <c r="AM180" s="417"/>
      <c r="AN180" s="438" t="e">
        <f>(AN154+AN217+AN203+AN129+AI164+AN105+AS163)*AN155</f>
        <v>#REF!</v>
      </c>
      <c r="AO180" s="417"/>
      <c r="AP180" s="433"/>
      <c r="AQ180" s="417"/>
      <c r="AR180" s="433"/>
      <c r="AS180" s="417"/>
      <c r="AT180" s="438" t="e">
        <f>(AT154+AT217+AT203+AT129+AO164+AT105+AY163)*AT155</f>
        <v>#REF!</v>
      </c>
      <c r="AU180" s="417"/>
      <c r="AV180" s="433"/>
      <c r="AW180" s="417"/>
      <c r="AX180" s="433"/>
      <c r="AY180" s="417"/>
      <c r="AZ180" s="438" t="e">
        <f>(AZ154+AZ217+AZ203+AZ129+AU164+AZ105+BE163)*AZ155</f>
        <v>#REF!</v>
      </c>
      <c r="BA180" s="417"/>
      <c r="BB180" s="433"/>
      <c r="BC180" s="417"/>
      <c r="BD180" s="433"/>
      <c r="BE180" s="417"/>
      <c r="BF180" s="438" t="e">
        <f>(BF154+BF217+BF203+BF129+BA164+BF105+BK163)*BF155</f>
        <v>#REF!</v>
      </c>
      <c r="BG180" s="417"/>
      <c r="BH180" s="433"/>
      <c r="BI180" s="417"/>
      <c r="BJ180" s="433"/>
      <c r="BK180" s="417"/>
      <c r="BL180" s="438" t="e">
        <f>(BL154+BL217+BL203+BL129+BG164+BL105+BQ163)*BL155</f>
        <v>#REF!</v>
      </c>
      <c r="BM180" s="417"/>
      <c r="BN180" s="433"/>
      <c r="BO180" s="417"/>
      <c r="BP180" s="433"/>
      <c r="BQ180" s="417"/>
      <c r="BR180" s="438" t="e">
        <f>(BR154+BR217+BR203+BR129+BM164+BR105+BW163)*BR155</f>
        <v>#REF!</v>
      </c>
      <c r="BS180" s="417"/>
      <c r="BT180" s="433"/>
      <c r="BU180" s="417"/>
      <c r="BV180" s="433"/>
      <c r="BW180" s="417"/>
      <c r="BX180" s="438" t="e">
        <f>(BX154+BX217+BX203+BX129+BS164+BX105+CC163)*BX155</f>
        <v>#REF!</v>
      </c>
      <c r="BY180" s="417"/>
      <c r="BZ180" s="417"/>
      <c r="CA180" s="417"/>
      <c r="CB180" s="433"/>
      <c r="CC180" s="417"/>
      <c r="CD180" s="438" t="e">
        <f>(CD154+CD217+CD203+CD129+BY164+CD105+CI163)*CD155</f>
        <v>#REF!</v>
      </c>
      <c r="CE180" s="417"/>
      <c r="CF180" s="433"/>
      <c r="CG180" s="417"/>
      <c r="CH180" s="433"/>
      <c r="CI180" s="417"/>
      <c r="CJ180" s="438" t="e">
        <f>(CJ154+CJ217+CJ203+CJ129+CE164+CJ105)*CJ155</f>
        <v>#REF!</v>
      </c>
      <c r="CK180" s="417"/>
      <c r="CL180" s="417"/>
    </row>
    <row r="181" ht="16.199999999999999" hidden="1">
      <c r="A181" s="445" t="e">
        <f t="shared" si="2595"/>
        <v>#REF!</v>
      </c>
      <c r="B181" s="417"/>
      <c r="C181" s="417"/>
      <c r="D181" s="438" t="e">
        <f>(D154+D216+D204+D130+D106+I164)*D155</f>
        <v>#REF!</v>
      </c>
      <c r="E181" s="417"/>
      <c r="F181" s="433"/>
      <c r="G181" s="417"/>
      <c r="H181" s="433"/>
      <c r="I181" s="417"/>
      <c r="J181" s="438" t="e">
        <f>(J154+J216+J204+J130+E165+J106+O164)*J155</f>
        <v>#REF!</v>
      </c>
      <c r="K181" s="417"/>
      <c r="L181" s="433"/>
      <c r="M181" s="417"/>
      <c r="N181" s="433"/>
      <c r="O181" s="417"/>
      <c r="P181" s="438" t="e">
        <f>(P154+P216+P204+P130+K165+P106+U164)*P155</f>
        <v>#REF!</v>
      </c>
      <c r="Q181" s="417"/>
      <c r="R181" s="433"/>
      <c r="S181" s="417"/>
      <c r="T181" s="433"/>
      <c r="U181" s="417"/>
      <c r="V181" s="438" t="e">
        <f>(V154+V216+V204+V130+Q165+V106+AA164)*V155</f>
        <v>#REF!</v>
      </c>
      <c r="W181" s="417"/>
      <c r="X181" s="433"/>
      <c r="Y181" s="417"/>
      <c r="Z181" s="433"/>
      <c r="AA181" s="417"/>
      <c r="AB181" s="438" t="e">
        <f>(AB154+AB216+AB204+AB130+W165+AB106+AG164)*AB155</f>
        <v>#REF!</v>
      </c>
      <c r="AC181" s="417"/>
      <c r="AD181" s="433"/>
      <c r="AE181" s="417"/>
      <c r="AF181" s="433"/>
      <c r="AG181" s="417"/>
      <c r="AH181" s="438" t="e">
        <f>(AH154+AH216+AH204+AH130+AC165+AH106+AM164)*AH155</f>
        <v>#REF!</v>
      </c>
      <c r="AI181" s="417"/>
      <c r="AJ181" s="433"/>
      <c r="AK181" s="417"/>
      <c r="AL181" s="433"/>
      <c r="AM181" s="417"/>
      <c r="AN181" s="438" t="e">
        <f>(AN154+AN216+AN204+AN130+AI165+AN106+AS164)*AN155</f>
        <v>#REF!</v>
      </c>
      <c r="AO181" s="417"/>
      <c r="AP181" s="433"/>
      <c r="AQ181" s="417"/>
      <c r="AR181" s="433"/>
      <c r="AS181" s="417"/>
      <c r="AT181" s="438" t="e">
        <f>(AT154+AT216+AT204+AT130+AO165+AT106+AY164)*AT155</f>
        <v>#REF!</v>
      </c>
      <c r="AU181" s="417"/>
      <c r="AV181" s="433"/>
      <c r="AW181" s="417"/>
      <c r="AX181" s="433"/>
      <c r="AY181" s="417"/>
      <c r="AZ181" s="438" t="e">
        <f>(AZ154+AZ216+AZ204+AZ130+AU165+AZ106+BE164)*AZ155</f>
        <v>#REF!</v>
      </c>
      <c r="BA181" s="417"/>
      <c r="BB181" s="433"/>
      <c r="BC181" s="417"/>
      <c r="BD181" s="433"/>
      <c r="BE181" s="417"/>
      <c r="BF181" s="438" t="e">
        <f>(BF154+BF216+BF204+BF130+BA165+BF106+BK164)*BF155</f>
        <v>#REF!</v>
      </c>
      <c r="BG181" s="417"/>
      <c r="BH181" s="433"/>
      <c r="BI181" s="417"/>
      <c r="BJ181" s="433"/>
      <c r="BK181" s="417"/>
      <c r="BL181" s="438" t="e">
        <f>(BL154+BL216+BL204+BL130+BG165+BL106+BQ164)*BL155</f>
        <v>#REF!</v>
      </c>
      <c r="BM181" s="417"/>
      <c r="BN181" s="433"/>
      <c r="BO181" s="417"/>
      <c r="BP181" s="433"/>
      <c r="BQ181" s="417"/>
      <c r="BR181" s="438" t="e">
        <f>(BR154+BR216+BR204+BR130+BM165+BR106+BW164)*BR155</f>
        <v>#REF!</v>
      </c>
      <c r="BS181" s="417"/>
      <c r="BT181" s="433"/>
      <c r="BU181" s="417"/>
      <c r="BV181" s="433"/>
      <c r="BW181" s="417"/>
      <c r="BX181" s="438" t="e">
        <f>(BX154+BX216+BX204+BX130+BS165+BX106+CC164)*BX155</f>
        <v>#REF!</v>
      </c>
      <c r="BY181" s="417"/>
      <c r="BZ181" s="417"/>
      <c r="CA181" s="417"/>
      <c r="CB181" s="433"/>
      <c r="CC181" s="417"/>
      <c r="CD181" s="438" t="e">
        <f>(CD154+CD216+CD204+CD130+BY165+CD106+CI164)*CD155</f>
        <v>#REF!</v>
      </c>
      <c r="CE181" s="417"/>
      <c r="CF181" s="433"/>
      <c r="CG181" s="417"/>
      <c r="CH181" s="433"/>
      <c r="CI181" s="417"/>
      <c r="CJ181" s="438" t="e">
        <f>(CJ154+CJ216+CJ204+CJ130+CE165+CJ106)*CJ155</f>
        <v>#REF!</v>
      </c>
      <c r="CK181" s="417"/>
      <c r="CL181" s="417"/>
    </row>
    <row r="182" ht="16.199999999999999" hidden="1">
      <c r="A182" s="445" t="e">
        <f t="shared" si="2595"/>
        <v>#REF!</v>
      </c>
      <c r="B182" s="417"/>
      <c r="C182" s="417"/>
      <c r="D182" s="438" t="e">
        <f>(D154+D215+D205+D131+D107+I165)*D155</f>
        <v>#REF!</v>
      </c>
      <c r="E182" s="417"/>
      <c r="F182" s="433"/>
      <c r="G182" s="417"/>
      <c r="H182" s="433"/>
      <c r="I182" s="417"/>
      <c r="J182" s="438" t="e">
        <f>(J154+J215+J205+J131+E166+J107+O165)*J155</f>
        <v>#REF!</v>
      </c>
      <c r="K182" s="417"/>
      <c r="L182" s="433"/>
      <c r="M182" s="417"/>
      <c r="N182" s="433"/>
      <c r="O182" s="417"/>
      <c r="P182" s="438" t="e">
        <f>(P154+P215+P205+P131+K166+P107+U165)*P155</f>
        <v>#REF!</v>
      </c>
      <c r="Q182" s="417"/>
      <c r="R182" s="433"/>
      <c r="S182" s="417"/>
      <c r="T182" s="433"/>
      <c r="U182" s="417"/>
      <c r="V182" s="438" t="e">
        <f>(V154+V215+V205+V131+Q166+V107+AA165)*V155</f>
        <v>#REF!</v>
      </c>
      <c r="W182" s="417"/>
      <c r="X182" s="433"/>
      <c r="Y182" s="417"/>
      <c r="Z182" s="433"/>
      <c r="AA182" s="417"/>
      <c r="AB182" s="438" t="e">
        <f>(AB154+AB215+AB205+AB131+W166+AB107+AG165)*AB155</f>
        <v>#REF!</v>
      </c>
      <c r="AC182" s="417"/>
      <c r="AD182" s="433"/>
      <c r="AE182" s="417"/>
      <c r="AF182" s="433"/>
      <c r="AG182" s="417"/>
      <c r="AH182" s="438" t="e">
        <f>(AH154+AH215+AH205+AH131+AC166+AH107+AM165)*AH155</f>
        <v>#REF!</v>
      </c>
      <c r="AI182" s="417"/>
      <c r="AJ182" s="433"/>
      <c r="AK182" s="417"/>
      <c r="AL182" s="433"/>
      <c r="AM182" s="417"/>
      <c r="AN182" s="438" t="e">
        <f>(AN154+AN215+AN205+AN131+AI166+AN107+AS165)*AN155</f>
        <v>#REF!</v>
      </c>
      <c r="AO182" s="417"/>
      <c r="AP182" s="433"/>
      <c r="AQ182" s="417"/>
      <c r="AR182" s="433"/>
      <c r="AS182" s="417"/>
      <c r="AT182" s="438" t="e">
        <f>(AT154+AT215+AT205+AT131+AO166+AT107+AY165)*AT155</f>
        <v>#REF!</v>
      </c>
      <c r="AU182" s="417"/>
      <c r="AV182" s="433"/>
      <c r="AW182" s="417"/>
      <c r="AX182" s="433"/>
      <c r="AY182" s="417"/>
      <c r="AZ182" s="438" t="e">
        <f>(AZ154+AZ215+AZ205+AZ131+AU166+AZ107+BE165)*AZ155</f>
        <v>#REF!</v>
      </c>
      <c r="BA182" s="417"/>
      <c r="BB182" s="433"/>
      <c r="BC182" s="417"/>
      <c r="BD182" s="433"/>
      <c r="BE182" s="417"/>
      <c r="BF182" s="438" t="e">
        <f>(BF154+BF215+BF205+BF131+BA166+BF107+BK165)*BF155</f>
        <v>#REF!</v>
      </c>
      <c r="BG182" s="417"/>
      <c r="BH182" s="433"/>
      <c r="BI182" s="417"/>
      <c r="BJ182" s="433"/>
      <c r="BK182" s="417"/>
      <c r="BL182" s="438" t="e">
        <f>(BL154+BL215+BL205+BL131+BG166+BL107+BQ165)*BL155</f>
        <v>#REF!</v>
      </c>
      <c r="BM182" s="417"/>
      <c r="BN182" s="433"/>
      <c r="BO182" s="417"/>
      <c r="BP182" s="433"/>
      <c r="BQ182" s="417"/>
      <c r="BR182" s="438" t="e">
        <f>(BR154+BR215+BR205+BR131+BM166+BR107+BW165)*BR155</f>
        <v>#REF!</v>
      </c>
      <c r="BS182" s="417"/>
      <c r="BT182" s="433"/>
      <c r="BU182" s="417"/>
      <c r="BV182" s="433"/>
      <c r="BW182" s="417"/>
      <c r="BX182" s="438" t="e">
        <f>(BX154+BX215+BX205+BX131+BS166+BX107+CC165)*BX155</f>
        <v>#REF!</v>
      </c>
      <c r="BY182" s="417"/>
      <c r="BZ182" s="417"/>
      <c r="CA182" s="417"/>
      <c r="CB182" s="433"/>
      <c r="CC182" s="417"/>
      <c r="CD182" s="438" t="e">
        <f>(CD154+CD215+CD205+CD131+BY166+CD107+CI165)*CD155</f>
        <v>#REF!</v>
      </c>
      <c r="CE182" s="417"/>
      <c r="CF182" s="433"/>
      <c r="CG182" s="417"/>
      <c r="CH182" s="433"/>
      <c r="CI182" s="417"/>
      <c r="CJ182" s="438" t="e">
        <f>(CJ154+CJ215+CJ205+CJ131+CE166+CJ107)*CJ155</f>
        <v>#REF!</v>
      </c>
      <c r="CK182" s="417"/>
      <c r="CL182" s="417"/>
    </row>
    <row r="183" ht="16.199999999999999" hidden="1">
      <c r="A183" s="445" t="e">
        <f t="shared" si="2595"/>
        <v>#REF!</v>
      </c>
      <c r="B183" s="417"/>
      <c r="C183" s="417"/>
      <c r="D183" s="438" t="e">
        <f>(D154+D214+D206+D132+D108+I166)*D155</f>
        <v>#REF!</v>
      </c>
      <c r="E183" s="417"/>
      <c r="F183" s="433"/>
      <c r="G183" s="417"/>
      <c r="H183" s="433"/>
      <c r="I183" s="417"/>
      <c r="J183" s="438" t="e">
        <f>(J154+J214+J206+J132+E167+J108+O166)*J155</f>
        <v>#REF!</v>
      </c>
      <c r="K183" s="417"/>
      <c r="L183" s="433"/>
      <c r="M183" s="417"/>
      <c r="N183" s="433"/>
      <c r="O183" s="417"/>
      <c r="P183" s="438" t="e">
        <f>(P154+P214+P206+P132+K167+P108+U166)*P155</f>
        <v>#REF!</v>
      </c>
      <c r="Q183" s="417"/>
      <c r="R183" s="433"/>
      <c r="S183" s="417"/>
      <c r="T183" s="433"/>
      <c r="U183" s="417"/>
      <c r="V183" s="438" t="e">
        <f>(V154+V214+V206+V132+Q167+V108+AA166)*V155</f>
        <v>#REF!</v>
      </c>
      <c r="W183" s="417"/>
      <c r="X183" s="433"/>
      <c r="Y183" s="417"/>
      <c r="Z183" s="433"/>
      <c r="AA183" s="417"/>
      <c r="AB183" s="438" t="e">
        <f>(AB154+AB214+AB206+AB132+W167+AB108+AG166)*AB155</f>
        <v>#REF!</v>
      </c>
      <c r="AC183" s="417"/>
      <c r="AD183" s="433"/>
      <c r="AE183" s="417"/>
      <c r="AF183" s="433"/>
      <c r="AG183" s="417"/>
      <c r="AH183" s="438" t="e">
        <f>(AH154+AH214+AH206+AH132+AC167+AH108+AM166)*AH155</f>
        <v>#REF!</v>
      </c>
      <c r="AI183" s="417"/>
      <c r="AJ183" s="433"/>
      <c r="AK183" s="417"/>
      <c r="AL183" s="433"/>
      <c r="AM183" s="417"/>
      <c r="AN183" s="438" t="e">
        <f>(AN154+AN214+AN206+AN132+AI167+AN108+AS166)*AN155</f>
        <v>#REF!</v>
      </c>
      <c r="AO183" s="417"/>
      <c r="AP183" s="433"/>
      <c r="AQ183" s="417"/>
      <c r="AR183" s="433"/>
      <c r="AS183" s="417"/>
      <c r="AT183" s="438" t="e">
        <f>(AT154+AT214+AT206+AT132+AO167+AT108+AY166)*AT155</f>
        <v>#REF!</v>
      </c>
      <c r="AU183" s="417"/>
      <c r="AV183" s="433"/>
      <c r="AW183" s="417"/>
      <c r="AX183" s="433"/>
      <c r="AY183" s="417"/>
      <c r="AZ183" s="438" t="e">
        <f>(AZ154+AZ214+AZ206+AZ132+AU167+AZ108+BE166)*AZ155</f>
        <v>#REF!</v>
      </c>
      <c r="BA183" s="417"/>
      <c r="BB183" s="433"/>
      <c r="BC183" s="417"/>
      <c r="BD183" s="433"/>
      <c r="BE183" s="417"/>
      <c r="BF183" s="438" t="e">
        <f>(BF154+BF214+BF206+BF132+BA167+BF108+BK166)*BF155</f>
        <v>#REF!</v>
      </c>
      <c r="BG183" s="417"/>
      <c r="BH183" s="433"/>
      <c r="BI183" s="417"/>
      <c r="BJ183" s="433"/>
      <c r="BK183" s="417"/>
      <c r="BL183" s="438" t="e">
        <f>(BL154+BL214+BL206+BL132+BG167+BL108+BQ166)*BL155</f>
        <v>#REF!</v>
      </c>
      <c r="BM183" s="417"/>
      <c r="BN183" s="433"/>
      <c r="BO183" s="417"/>
      <c r="BP183" s="433"/>
      <c r="BQ183" s="417"/>
      <c r="BR183" s="438" t="e">
        <f>(BR154+BR214+BR206+BR132+BM167+BR108+BW166)*BR155</f>
        <v>#REF!</v>
      </c>
      <c r="BS183" s="417"/>
      <c r="BT183" s="433"/>
      <c r="BU183" s="417"/>
      <c r="BV183" s="433"/>
      <c r="BW183" s="417"/>
      <c r="BX183" s="438" t="e">
        <f>(BX154+BX214+BX206+BX132+BS167+BX108+CC166)*BX155</f>
        <v>#REF!</v>
      </c>
      <c r="BY183" s="417"/>
      <c r="BZ183" s="417"/>
      <c r="CA183" s="417"/>
      <c r="CB183" s="433"/>
      <c r="CC183" s="417"/>
      <c r="CD183" s="438" t="e">
        <f>(CD154+CD214+CD206+CD132+BY167+CD108+CI166)*CD155</f>
        <v>#REF!</v>
      </c>
      <c r="CE183" s="417"/>
      <c r="CF183" s="433"/>
      <c r="CG183" s="417"/>
      <c r="CH183" s="433"/>
      <c r="CI183" s="417"/>
      <c r="CJ183" s="438" t="e">
        <f>(CJ154+CJ214+CJ206+CJ132+CE167+CJ108)*CJ155</f>
        <v>#REF!</v>
      </c>
      <c r="CK183" s="417"/>
      <c r="CL183" s="417"/>
    </row>
    <row r="184" ht="16.199999999999999" hidden="1">
      <c r="A184" s="445" t="e">
        <f t="shared" si="2595"/>
        <v>#REF!</v>
      </c>
      <c r="B184" s="417"/>
      <c r="C184" s="417"/>
      <c r="D184" s="438" t="e">
        <f>(D154+D213+D207+D133+D109+I167)*D155</f>
        <v>#REF!</v>
      </c>
      <c r="E184" s="417"/>
      <c r="F184" s="433"/>
      <c r="G184" s="417"/>
      <c r="H184" s="433"/>
      <c r="I184" s="417"/>
      <c r="J184" s="438" t="e">
        <f>(J154+J213+J207+J133+E168+J109+O167)*J155</f>
        <v>#REF!</v>
      </c>
      <c r="K184" s="417"/>
      <c r="L184" s="433"/>
      <c r="M184" s="417"/>
      <c r="N184" s="433"/>
      <c r="O184" s="417"/>
      <c r="P184" s="438" t="e">
        <f>(P154+P213+P207+P133+K168+P109+U167)*P155</f>
        <v>#REF!</v>
      </c>
      <c r="Q184" s="417"/>
      <c r="R184" s="433"/>
      <c r="S184" s="417"/>
      <c r="T184" s="433"/>
      <c r="U184" s="417"/>
      <c r="V184" s="438" t="e">
        <f>(V154+V213+V207+V133+Q168+V109+AA167)*V155</f>
        <v>#REF!</v>
      </c>
      <c r="W184" s="417"/>
      <c r="X184" s="433"/>
      <c r="Y184" s="417"/>
      <c r="Z184" s="433"/>
      <c r="AA184" s="417"/>
      <c r="AB184" s="438" t="e">
        <f>(AB154+AB213+AB207+AB133+W168+AB109+AG167)*AB155</f>
        <v>#REF!</v>
      </c>
      <c r="AC184" s="417"/>
      <c r="AD184" s="433"/>
      <c r="AE184" s="417"/>
      <c r="AF184" s="433"/>
      <c r="AG184" s="417"/>
      <c r="AH184" s="438" t="e">
        <f>(AH154+AH213+AH207+AH133+AC168+AH109+AM167)*AH155</f>
        <v>#REF!</v>
      </c>
      <c r="AI184" s="417"/>
      <c r="AJ184" s="433"/>
      <c r="AK184" s="417"/>
      <c r="AL184" s="433"/>
      <c r="AM184" s="417"/>
      <c r="AN184" s="438" t="e">
        <f>(AN154+AN213+AN207+AN133+AI168+AN109+AS167)*AN155</f>
        <v>#REF!</v>
      </c>
      <c r="AO184" s="417"/>
      <c r="AP184" s="433"/>
      <c r="AQ184" s="417"/>
      <c r="AR184" s="433"/>
      <c r="AS184" s="417"/>
      <c r="AT184" s="438" t="e">
        <f>(AT154+AT213+AT207+AT133+AO168+AT109+AY167)*AT155</f>
        <v>#REF!</v>
      </c>
      <c r="AU184" s="417"/>
      <c r="AV184" s="433"/>
      <c r="AW184" s="417"/>
      <c r="AX184" s="433"/>
      <c r="AY184" s="417"/>
      <c r="AZ184" s="438" t="e">
        <f>(AZ154+AZ213+AZ207+AZ133+AU168+AZ109+BE167)*AZ155</f>
        <v>#REF!</v>
      </c>
      <c r="BA184" s="417"/>
      <c r="BB184" s="433"/>
      <c r="BC184" s="417"/>
      <c r="BD184" s="433"/>
      <c r="BE184" s="417"/>
      <c r="BF184" s="438" t="e">
        <f>(BF154+BF213+BF207+BF133+BA168+BF109+BK167)*BF155</f>
        <v>#REF!</v>
      </c>
      <c r="BG184" s="417"/>
      <c r="BH184" s="433"/>
      <c r="BI184" s="417"/>
      <c r="BJ184" s="433"/>
      <c r="BK184" s="417"/>
      <c r="BL184" s="438" t="e">
        <f>(BL154+BL213+BL207+BL133+BG168+BL109+BQ167)*BL155</f>
        <v>#REF!</v>
      </c>
      <c r="BM184" s="417"/>
      <c r="BN184" s="433"/>
      <c r="BO184" s="417"/>
      <c r="BP184" s="433"/>
      <c r="BQ184" s="417"/>
      <c r="BR184" s="438" t="e">
        <f>(BR154+BR213+BR207+BR133+BM168+BR109+BW167)*BR155</f>
        <v>#REF!</v>
      </c>
      <c r="BS184" s="417"/>
      <c r="BT184" s="433"/>
      <c r="BU184" s="417"/>
      <c r="BV184" s="433"/>
      <c r="BW184" s="417"/>
      <c r="BX184" s="438" t="e">
        <f>(BX154+BX213+BX207+BX133+BS168+BX109+CC167)*BX155</f>
        <v>#REF!</v>
      </c>
      <c r="BY184" s="417"/>
      <c r="BZ184" s="417"/>
      <c r="CA184" s="417"/>
      <c r="CB184" s="433"/>
      <c r="CC184" s="417"/>
      <c r="CD184" s="438" t="e">
        <f>(CD154+CD213+CD207+CD133+BY168+CD109+CI167)*CD155</f>
        <v>#REF!</v>
      </c>
      <c r="CE184" s="417"/>
      <c r="CF184" s="433"/>
      <c r="CG184" s="417"/>
      <c r="CH184" s="433"/>
      <c r="CI184" s="417"/>
      <c r="CJ184" s="438" t="e">
        <f>(CJ154+CJ213+CJ207+CJ133+CE168+CJ109)*CJ155</f>
        <v>#REF!</v>
      </c>
      <c r="CK184" s="417"/>
      <c r="CL184" s="417"/>
    </row>
    <row r="185" ht="16.199999999999999" hidden="1">
      <c r="A185" s="445" t="e">
        <f t="shared" si="2595"/>
        <v>#REF!</v>
      </c>
      <c r="B185" s="417"/>
      <c r="C185" s="417"/>
      <c r="D185" s="438" t="e">
        <f>(D154+D212+D208+D134+D110+I168)*D155</f>
        <v>#REF!</v>
      </c>
      <c r="E185" s="417"/>
      <c r="F185" s="433"/>
      <c r="G185" s="417"/>
      <c r="H185" s="433"/>
      <c r="I185" s="417"/>
      <c r="J185" s="438" t="e">
        <f>(J154+J212+J208+J134+E169+J110+O168)*J155</f>
        <v>#REF!</v>
      </c>
      <c r="K185" s="417"/>
      <c r="L185" s="433"/>
      <c r="M185" s="417"/>
      <c r="N185" s="433"/>
      <c r="O185" s="417"/>
      <c r="P185" s="438" t="e">
        <f>(P154+P212+P208+P134+K169+P110+U168)*P155</f>
        <v>#REF!</v>
      </c>
      <c r="Q185" s="417"/>
      <c r="R185" s="433"/>
      <c r="S185" s="417"/>
      <c r="T185" s="433"/>
      <c r="U185" s="417"/>
      <c r="V185" s="438" t="e">
        <f>(V154+V212+V208+V134+Q169+V110+AA168)*V155</f>
        <v>#REF!</v>
      </c>
      <c r="W185" s="417"/>
      <c r="X185" s="433"/>
      <c r="Y185" s="417"/>
      <c r="Z185" s="433"/>
      <c r="AA185" s="417"/>
      <c r="AB185" s="438" t="e">
        <f>(AB154+AB212+AB208+AB134+W169+AB110+AG168)*AB155</f>
        <v>#REF!</v>
      </c>
      <c r="AC185" s="417"/>
      <c r="AD185" s="433"/>
      <c r="AE185" s="417"/>
      <c r="AF185" s="433"/>
      <c r="AG185" s="417"/>
      <c r="AH185" s="438" t="e">
        <f>(AH154+AH212+AH208+AH134+AC169+AH110+AM168)*AH155</f>
        <v>#REF!</v>
      </c>
      <c r="AI185" s="417"/>
      <c r="AJ185" s="433"/>
      <c r="AK185" s="417"/>
      <c r="AL185" s="433"/>
      <c r="AM185" s="417"/>
      <c r="AN185" s="438" t="e">
        <f>(AN154+AN212+AN208+AN134+AI169+AN110+AS168)*AN155</f>
        <v>#REF!</v>
      </c>
      <c r="AO185" s="417"/>
      <c r="AP185" s="433"/>
      <c r="AQ185" s="417"/>
      <c r="AR185" s="433"/>
      <c r="AS185" s="417"/>
      <c r="AT185" s="438" t="e">
        <f>(AT154+AT212+AT208+AT134+AO169+AT110+AY168)*AT155</f>
        <v>#REF!</v>
      </c>
      <c r="AU185" s="417"/>
      <c r="AV185" s="433"/>
      <c r="AW185" s="417"/>
      <c r="AX185" s="433"/>
      <c r="AY185" s="417"/>
      <c r="AZ185" s="438" t="e">
        <f>(AZ154+AZ212+AZ208+AZ134+AU169+AZ110+BE168)*AZ155</f>
        <v>#REF!</v>
      </c>
      <c r="BA185" s="417"/>
      <c r="BB185" s="433"/>
      <c r="BC185" s="417"/>
      <c r="BD185" s="433"/>
      <c r="BE185" s="417"/>
      <c r="BF185" s="438" t="e">
        <f>(BF154+BF212+BF208+BF134+BA169+BF110+BK168)*BF155</f>
        <v>#REF!</v>
      </c>
      <c r="BG185" s="417"/>
      <c r="BH185" s="433"/>
      <c r="BI185" s="417"/>
      <c r="BJ185" s="433"/>
      <c r="BK185" s="417"/>
      <c r="BL185" s="438" t="e">
        <f>(BL154+BL212+BL208+BL134+BG169+BL110+BQ168)*BL155</f>
        <v>#REF!</v>
      </c>
      <c r="BM185" s="417"/>
      <c r="BN185" s="433"/>
      <c r="BO185" s="417"/>
      <c r="BP185" s="433"/>
      <c r="BQ185" s="417"/>
      <c r="BR185" s="438" t="e">
        <f>(BR154+BR212+BR208+BR134+BM169+BR110+BW168)*BR155</f>
        <v>#REF!</v>
      </c>
      <c r="BS185" s="417"/>
      <c r="BT185" s="433"/>
      <c r="BU185" s="417"/>
      <c r="BV185" s="433"/>
      <c r="BW185" s="417"/>
      <c r="BX185" s="438" t="e">
        <f>(BX154+BX212+BX208+BX134+BS169+BX110+CC168)*BX155</f>
        <v>#REF!</v>
      </c>
      <c r="BY185" s="417"/>
      <c r="BZ185" s="417"/>
      <c r="CA185" s="417"/>
      <c r="CB185" s="433"/>
      <c r="CC185" s="417"/>
      <c r="CD185" s="438" t="e">
        <f>(CD154+CD212+CD208+CD134+BY169+CD110+CI168)*CD155</f>
        <v>#REF!</v>
      </c>
      <c r="CE185" s="417"/>
      <c r="CF185" s="433"/>
      <c r="CG185" s="417"/>
      <c r="CH185" s="433"/>
      <c r="CI185" s="417"/>
      <c r="CJ185" s="438" t="e">
        <f>(CJ154+CJ212+CJ208+CJ134+CE169+CJ110)*CJ155</f>
        <v>#REF!</v>
      </c>
      <c r="CK185" s="417"/>
      <c r="CL185" s="417"/>
    </row>
    <row r="186" ht="16.199999999999999" hidden="1">
      <c r="A186" s="445" t="e">
        <f t="shared" si="2595"/>
        <v>#REF!</v>
      </c>
      <c r="B186" s="417"/>
      <c r="C186" s="417"/>
      <c r="D186" s="439" t="e">
        <f>(D154+D211+D209+D135+D111+I169)*D155</f>
        <v>#REF!</v>
      </c>
      <c r="E186" s="417"/>
      <c r="F186" s="433"/>
      <c r="G186" s="417"/>
      <c r="H186" s="433"/>
      <c r="I186" s="417"/>
      <c r="J186" s="439" t="e">
        <f>(J154+J211+J209+J135+E170+J111+O169)*J155</f>
        <v>#REF!</v>
      </c>
      <c r="K186" s="417"/>
      <c r="L186" s="433"/>
      <c r="M186" s="417"/>
      <c r="N186" s="433"/>
      <c r="O186" s="417"/>
      <c r="P186" s="439" t="e">
        <f>(P154+P211+P209+P135+K170+P111+U169)*P155</f>
        <v>#REF!</v>
      </c>
      <c r="Q186" s="417"/>
      <c r="R186" s="433"/>
      <c r="S186" s="417"/>
      <c r="T186" s="433"/>
      <c r="U186" s="417"/>
      <c r="V186" s="439" t="e">
        <f>(V154+V211+V209+V135+Q170+V111+AA169)*V155</f>
        <v>#REF!</v>
      </c>
      <c r="W186" s="417"/>
      <c r="X186" s="433"/>
      <c r="Y186" s="417"/>
      <c r="Z186" s="433"/>
      <c r="AA186" s="417"/>
      <c r="AB186" s="439" t="e">
        <f>(AB154+AB211+AB209+AB135+W170+AB111+AG169)*AB155</f>
        <v>#REF!</v>
      </c>
      <c r="AC186" s="417"/>
      <c r="AD186" s="433"/>
      <c r="AE186" s="417"/>
      <c r="AF186" s="433"/>
      <c r="AG186" s="417"/>
      <c r="AH186" s="439" t="e">
        <f>(AH154+AH211+AH209+AH135+AC170+AH111+AM169)*AH155</f>
        <v>#REF!</v>
      </c>
      <c r="AI186" s="417"/>
      <c r="AJ186" s="433"/>
      <c r="AK186" s="417"/>
      <c r="AL186" s="433"/>
      <c r="AM186" s="417"/>
      <c r="AN186" s="439" t="e">
        <f>(AN154+AN211+AN209+AN135+AI170+AN111+AS169)*AN155</f>
        <v>#REF!</v>
      </c>
      <c r="AO186" s="417"/>
      <c r="AP186" s="433"/>
      <c r="AQ186" s="417"/>
      <c r="AR186" s="433"/>
      <c r="AS186" s="417"/>
      <c r="AT186" s="439" t="e">
        <f>(AT154+AT211+AT209+AT135+AO170+AT111+AY169)*AT155</f>
        <v>#REF!</v>
      </c>
      <c r="AU186" s="417"/>
      <c r="AV186" s="433"/>
      <c r="AW186" s="417"/>
      <c r="AX186" s="433"/>
      <c r="AY186" s="417"/>
      <c r="AZ186" s="439" t="e">
        <f>(AZ154+AZ211+AZ209+AZ135+AU170+AZ111+BE169)*AZ155</f>
        <v>#REF!</v>
      </c>
      <c r="BA186" s="417"/>
      <c r="BB186" s="433"/>
      <c r="BC186" s="417"/>
      <c r="BD186" s="433"/>
      <c r="BE186" s="417"/>
      <c r="BF186" s="439" t="e">
        <f>(BF154+BF211+BF209+BF135+BA170+BF111+BK169)*BF155</f>
        <v>#REF!</v>
      </c>
      <c r="BG186" s="417"/>
      <c r="BH186" s="433"/>
      <c r="BI186" s="417"/>
      <c r="BJ186" s="433"/>
      <c r="BK186" s="417"/>
      <c r="BL186" s="439" t="e">
        <f>(BL154+BL211+BL209+BL135+BG170+BL111+BQ169)*BL155</f>
        <v>#REF!</v>
      </c>
      <c r="BM186" s="417"/>
      <c r="BN186" s="433"/>
      <c r="BO186" s="417"/>
      <c r="BP186" s="433"/>
      <c r="BQ186" s="417"/>
      <c r="BR186" s="439" t="e">
        <f>(BR154+BR211+BR209+BR135+BM170+BR111+BW169)*BR155</f>
        <v>#REF!</v>
      </c>
      <c r="BS186" s="417"/>
      <c r="BT186" s="433"/>
      <c r="BU186" s="417"/>
      <c r="BV186" s="433"/>
      <c r="BW186" s="417"/>
      <c r="BX186" s="439" t="e">
        <f>(BX154+BX211+BX209+BX135+BS170+BX111+CC169)*BX155</f>
        <v>#REF!</v>
      </c>
      <c r="BY186" s="417"/>
      <c r="BZ186" s="417"/>
      <c r="CA186" s="417"/>
      <c r="CB186" s="433"/>
      <c r="CC186" s="417"/>
      <c r="CD186" s="439" t="e">
        <f>(CD154+CD211+CD209+CD135+BY170+CD111+CI169)*CD155</f>
        <v>#REF!</v>
      </c>
      <c r="CE186" s="417"/>
      <c r="CF186" s="433"/>
      <c r="CG186" s="417"/>
      <c r="CH186" s="433"/>
      <c r="CI186" s="417"/>
      <c r="CJ186" s="439" t="e">
        <f>(CJ154+CJ211+CJ209+CJ135+CE170+CJ111)*CJ155</f>
        <v>#REF!</v>
      </c>
      <c r="CK186" s="417"/>
      <c r="CL186" s="417"/>
    </row>
    <row r="187" ht="16.199999999999999" hidden="1">
      <c r="A187" s="445"/>
      <c r="B187" s="417"/>
      <c r="C187" s="417"/>
      <c r="D187" s="447" t="e">
        <f>D188+(2*D186)+D211+D209</f>
        <v>#REF!</v>
      </c>
      <c r="E187" s="417"/>
      <c r="F187" s="433"/>
      <c r="G187" s="417"/>
      <c r="H187" s="433"/>
      <c r="I187" s="417"/>
      <c r="J187" s="447" t="e">
        <f>J188+(2*J186)+J211+J209</f>
        <v>#REF!</v>
      </c>
      <c r="K187" s="417"/>
      <c r="L187" s="433"/>
      <c r="M187" s="417"/>
      <c r="N187" s="433"/>
      <c r="O187" s="417"/>
      <c r="P187" s="447" t="e">
        <f>P188+(2*P186)+P211+P209</f>
        <v>#REF!</v>
      </c>
      <c r="Q187" s="417"/>
      <c r="R187" s="433"/>
      <c r="S187" s="417"/>
      <c r="T187" s="433"/>
      <c r="U187" s="417"/>
      <c r="V187" s="447" t="e">
        <f>V188+(2*V186)+V211+V209</f>
        <v>#REF!</v>
      </c>
      <c r="W187" s="417"/>
      <c r="X187" s="433"/>
      <c r="Y187" s="417"/>
      <c r="Z187" s="433"/>
      <c r="AA187" s="417"/>
      <c r="AB187" s="447" t="e">
        <f>AB188+(2*AB186)+AB211+AB209</f>
        <v>#REF!</v>
      </c>
      <c r="AC187" s="417"/>
      <c r="AD187" s="433"/>
      <c r="AE187" s="417"/>
      <c r="AF187" s="433"/>
      <c r="AG187" s="417"/>
      <c r="AH187" s="447" t="e">
        <f>AH188+(2*AH186)+AH211+AH209</f>
        <v>#REF!</v>
      </c>
      <c r="AI187" s="417"/>
      <c r="AJ187" s="433"/>
      <c r="AK187" s="417"/>
      <c r="AL187" s="433"/>
      <c r="AM187" s="417"/>
      <c r="AN187" s="447" t="e">
        <f>AN188+(2*AN186)+AN211+AN209</f>
        <v>#REF!</v>
      </c>
      <c r="AO187" s="417"/>
      <c r="AP187" s="433"/>
      <c r="AQ187" s="417"/>
      <c r="AR187" s="433"/>
      <c r="AS187" s="417"/>
      <c r="AT187" s="447" t="e">
        <f>AT188+(2*AT186)+AT211+AT209</f>
        <v>#REF!</v>
      </c>
      <c r="AU187" s="417"/>
      <c r="AV187" s="433"/>
      <c r="AW187" s="417"/>
      <c r="AX187" s="433"/>
      <c r="AY187" s="417"/>
      <c r="AZ187" s="447" t="e">
        <f>AZ188+(2*AZ186)+AZ211+AZ209</f>
        <v>#REF!</v>
      </c>
      <c r="BA187" s="417"/>
      <c r="BB187" s="433"/>
      <c r="BC187" s="417"/>
      <c r="BD187" s="433"/>
      <c r="BE187" s="417"/>
      <c r="BF187" s="447" t="e">
        <f>BF188+(2*BF186)+BF211+BF209</f>
        <v>#REF!</v>
      </c>
      <c r="BG187" s="417"/>
      <c r="BH187" s="433"/>
      <c r="BI187" s="417"/>
      <c r="BJ187" s="433"/>
      <c r="BK187" s="417"/>
      <c r="BL187" s="447" t="e">
        <f>BL188+(2*BL186)+BL211+BL209</f>
        <v>#REF!</v>
      </c>
      <c r="BM187" s="417"/>
      <c r="BN187" s="433"/>
      <c r="BO187" s="417"/>
      <c r="BP187" s="433"/>
      <c r="BQ187" s="417"/>
      <c r="BR187" s="447" t="e">
        <f>BR188+(2*BR186)+BR211+BR209</f>
        <v>#REF!</v>
      </c>
      <c r="BS187" s="417"/>
      <c r="BT187" s="433"/>
      <c r="BU187" s="417"/>
      <c r="BV187" s="433"/>
      <c r="BW187" s="417"/>
      <c r="BX187" s="447" t="e">
        <f>BX188+(2*BX186)+BX211+BX209</f>
        <v>#REF!</v>
      </c>
      <c r="BY187" s="417"/>
      <c r="BZ187" s="417"/>
      <c r="CA187" s="417"/>
      <c r="CB187" s="433"/>
      <c r="CC187" s="417"/>
      <c r="CD187" s="447" t="e">
        <f>CD188+(2*CD186)+CD211+CD209</f>
        <v>#REF!</v>
      </c>
      <c r="CE187" s="417"/>
      <c r="CF187" s="433"/>
      <c r="CG187" s="417"/>
      <c r="CH187" s="433"/>
      <c r="CI187" s="417"/>
      <c r="CJ187" s="447" t="e">
        <f>CJ188+(2*CJ186)+CJ211+CJ209</f>
        <v>#REF!</v>
      </c>
      <c r="CK187" s="417"/>
      <c r="CL187" s="417"/>
    </row>
    <row r="188" ht="16.199999999999999" hidden="1">
      <c r="A188" s="445" t="s">
        <v>798</v>
      </c>
      <c r="B188" s="433"/>
      <c r="C188" s="417"/>
      <c r="D188" s="449"/>
      <c r="E188" s="235" t="s">
        <v>799</v>
      </c>
      <c r="I188" s="235"/>
      <c r="J188" s="449"/>
      <c r="K188" s="235"/>
      <c r="L188" s="235"/>
      <c r="M188" s="235"/>
      <c r="N188" s="235"/>
      <c r="O188" s="235"/>
      <c r="P188" s="449"/>
      <c r="Q188" s="235"/>
      <c r="R188" s="235"/>
      <c r="S188" s="235"/>
      <c r="T188" s="235"/>
      <c r="U188" s="235"/>
      <c r="V188" s="449"/>
      <c r="AA188" s="235"/>
      <c r="AB188" s="449"/>
      <c r="AC188" s="235"/>
      <c r="AD188" s="235"/>
      <c r="AE188" s="235"/>
      <c r="AF188" s="235"/>
      <c r="AG188" s="235"/>
      <c r="AH188" s="449"/>
      <c r="AM188" s="235"/>
      <c r="AN188" s="449"/>
      <c r="AS188" s="235"/>
      <c r="AT188" s="449"/>
      <c r="AY188" s="235"/>
      <c r="AZ188" s="449"/>
      <c r="BA188" s="235"/>
      <c r="BB188" s="235"/>
      <c r="BC188" s="235"/>
      <c r="BD188" s="235"/>
      <c r="BE188" s="235"/>
      <c r="BF188" s="449"/>
      <c r="BK188" s="235"/>
      <c r="BL188" s="449"/>
      <c r="BQ188" s="235"/>
      <c r="BR188" s="449"/>
      <c r="BW188" s="235"/>
      <c r="BX188" s="449"/>
      <c r="BZ188" s="433"/>
      <c r="CC188" s="235"/>
      <c r="CD188" s="449"/>
      <c r="CJ188" s="449"/>
      <c r="CL188" s="433"/>
    </row>
    <row r="189" ht="16.199999999999999" hidden="1">
      <c r="A189" s="445">
        <f>G155+M155+S155+Y155+AE155+AK155</f>
        <v>0</v>
      </c>
      <c r="B189" s="433"/>
      <c r="C189" s="417"/>
      <c r="D189" s="450"/>
      <c r="I189" s="235"/>
      <c r="J189" s="450"/>
      <c r="K189" s="235"/>
      <c r="L189" s="235"/>
      <c r="M189" s="235"/>
      <c r="N189" s="235"/>
      <c r="O189" s="235"/>
      <c r="P189" s="450"/>
      <c r="Q189" s="235"/>
      <c r="R189" s="235"/>
      <c r="S189" s="235"/>
      <c r="T189" s="235"/>
      <c r="U189" s="235"/>
      <c r="V189" s="450"/>
      <c r="AA189" s="235"/>
      <c r="AB189" s="450"/>
      <c r="AC189" s="235"/>
      <c r="AD189" s="235"/>
      <c r="AE189" s="235"/>
      <c r="AF189" s="235"/>
      <c r="AG189" s="235"/>
      <c r="AH189" s="450"/>
      <c r="AM189" s="235"/>
      <c r="AN189" s="450"/>
      <c r="AS189" s="235"/>
      <c r="AT189" s="450"/>
      <c r="AY189" s="235"/>
      <c r="AZ189" s="450"/>
      <c r="BA189" s="235"/>
      <c r="BB189" s="235"/>
      <c r="BC189" s="235"/>
      <c r="BD189" s="235"/>
      <c r="BE189" s="235"/>
      <c r="BF189" s="450"/>
      <c r="BK189" s="235"/>
      <c r="BL189" s="450"/>
      <c r="BQ189" s="235"/>
      <c r="BR189" s="450"/>
      <c r="BW189" s="235"/>
      <c r="BX189" s="450"/>
      <c r="BZ189" s="433"/>
      <c r="CC189" s="235"/>
      <c r="CD189" s="450"/>
      <c r="CJ189" s="450"/>
      <c r="CL189" s="433"/>
    </row>
    <row r="190" ht="16.199999999999999" hidden="1">
      <c r="A190" s="445" t="s">
        <v>800</v>
      </c>
      <c r="B190" s="433"/>
      <c r="C190" s="417"/>
      <c r="D190" s="451">
        <f t="shared" ref="D190:D191" si="2596">D360</f>
        <v>0</v>
      </c>
      <c r="E190" s="235" t="s">
        <v>415</v>
      </c>
      <c r="I190" s="235"/>
      <c r="J190" s="451">
        <f t="shared" ref="J190:J191" si="2597">J360</f>
        <v>0</v>
      </c>
      <c r="K190" s="235"/>
      <c r="L190" s="235"/>
      <c r="M190" s="235"/>
      <c r="N190" s="235"/>
      <c r="O190" s="235"/>
      <c r="P190" s="451">
        <f t="shared" ref="P190:P191" si="2598">P360</f>
        <v>0</v>
      </c>
      <c r="Q190" s="235"/>
      <c r="R190" s="235"/>
      <c r="S190" s="235"/>
      <c r="T190" s="235"/>
      <c r="U190" s="235"/>
      <c r="V190" s="451">
        <f t="shared" ref="V190:V191" si="2599">V360</f>
        <v>0</v>
      </c>
      <c r="AA190" s="235"/>
      <c r="AB190" s="451">
        <f t="shared" ref="AB190:AB191" si="2600">AB360</f>
        <v>0</v>
      </c>
      <c r="AC190" s="235"/>
      <c r="AD190" s="235"/>
      <c r="AE190" s="235"/>
      <c r="AF190" s="235"/>
      <c r="AG190" s="235"/>
      <c r="AH190" s="451">
        <f t="shared" ref="AH190:AH191" si="2601">AH360</f>
        <v>0</v>
      </c>
      <c r="AM190" s="235"/>
      <c r="AN190" s="451">
        <f t="shared" ref="AN190:AN191" si="2602">AN360</f>
        <v>0</v>
      </c>
      <c r="AS190" s="235"/>
      <c r="AT190" s="451">
        <f t="shared" ref="AT190:AT191" si="2603">AT360</f>
        <v>0</v>
      </c>
      <c r="AY190" s="235"/>
      <c r="AZ190" s="451">
        <f t="shared" ref="AZ190:AZ191" si="2604">AZ360</f>
        <v>0</v>
      </c>
      <c r="BA190" s="235"/>
      <c r="BB190" s="235"/>
      <c r="BC190" s="235"/>
      <c r="BD190" s="235"/>
      <c r="BE190" s="235"/>
      <c r="BF190" s="451">
        <f t="shared" ref="BF190:BF191" si="2605">BF360</f>
        <v>0</v>
      </c>
      <c r="BK190" s="235"/>
      <c r="BL190" s="451">
        <f t="shared" ref="BL190:BL191" si="2606">BL360</f>
        <v>0</v>
      </c>
      <c r="BQ190" s="235"/>
      <c r="BR190" s="451">
        <f t="shared" ref="BR190:BR191" si="2607">BR360</f>
        <v>0</v>
      </c>
      <c r="BW190" s="235"/>
      <c r="BX190" s="451">
        <f t="shared" ref="BX190:BX191" si="2608">BX360</f>
        <v>0</v>
      </c>
      <c r="BZ190" s="433"/>
      <c r="CC190" s="235"/>
      <c r="CD190" s="451">
        <f t="shared" ref="CD190:CD191" si="2609">CD360</f>
        <v>0</v>
      </c>
      <c r="CJ190" s="451">
        <f t="shared" ref="CJ190:CJ191" si="2610">CJ360</f>
        <v>0</v>
      </c>
      <c r="CL190" s="433"/>
    </row>
    <row r="191" ht="16.199999999999999" hidden="1">
      <c r="A191" s="445">
        <f>SUM(D192:CY192)</f>
        <v>0</v>
      </c>
      <c r="B191" s="433"/>
      <c r="C191" s="417"/>
      <c r="D191" s="451">
        <f t="shared" si="2596"/>
        <v>2</v>
      </c>
      <c r="E191" s="235" t="s">
        <v>801</v>
      </c>
      <c r="G191" s="445">
        <f>A191</f>
        <v>0</v>
      </c>
      <c r="I191" s="235"/>
      <c r="J191" s="451">
        <f t="shared" si="2597"/>
        <v>2</v>
      </c>
      <c r="K191" s="235"/>
      <c r="L191" s="235"/>
      <c r="M191" s="445">
        <f>G191</f>
        <v>0</v>
      </c>
      <c r="N191" s="235"/>
      <c r="O191" s="235"/>
      <c r="P191" s="451">
        <f t="shared" si="2598"/>
        <v>2</v>
      </c>
      <c r="Q191" s="235"/>
      <c r="R191" s="235"/>
      <c r="S191" s="445">
        <f>M191</f>
        <v>0</v>
      </c>
      <c r="T191" s="235"/>
      <c r="U191" s="235"/>
      <c r="V191" s="451">
        <f t="shared" si="2599"/>
        <v>2</v>
      </c>
      <c r="Y191" s="445">
        <f>S191</f>
        <v>0</v>
      </c>
      <c r="AA191" s="235"/>
      <c r="AB191" s="451">
        <f t="shared" si="2600"/>
        <v>2</v>
      </c>
      <c r="AC191" s="235"/>
      <c r="AD191" s="235"/>
      <c r="AE191" s="445">
        <f>Y191</f>
        <v>0</v>
      </c>
      <c r="AF191" s="235"/>
      <c r="AG191" s="235"/>
      <c r="AH191" s="451">
        <f t="shared" si="2601"/>
        <v>2</v>
      </c>
      <c r="AK191" s="445">
        <f>AE191</f>
        <v>0</v>
      </c>
      <c r="AM191" s="235"/>
      <c r="AN191" s="451">
        <f t="shared" si="2602"/>
        <v>2</v>
      </c>
      <c r="AQ191" s="445">
        <f>AK191</f>
        <v>0</v>
      </c>
      <c r="AS191" s="235"/>
      <c r="AT191" s="451">
        <f t="shared" si="2603"/>
        <v>2</v>
      </c>
      <c r="AW191" s="445">
        <f>AQ191</f>
        <v>0</v>
      </c>
      <c r="AY191" s="235"/>
      <c r="AZ191" s="451">
        <f t="shared" si="2604"/>
        <v>2</v>
      </c>
      <c r="BA191" s="235"/>
      <c r="BB191" s="235"/>
      <c r="BC191" s="445">
        <f>AW191</f>
        <v>0</v>
      </c>
      <c r="BD191" s="235"/>
      <c r="BE191" s="235"/>
      <c r="BF191" s="451">
        <f t="shared" si="2605"/>
        <v>2</v>
      </c>
      <c r="BI191" s="445">
        <f>BC191</f>
        <v>0</v>
      </c>
      <c r="BK191" s="235"/>
      <c r="BL191" s="451">
        <f t="shared" si="2606"/>
        <v>68</v>
      </c>
      <c r="BO191" s="445">
        <f>BI191</f>
        <v>0</v>
      </c>
      <c r="BQ191" s="235"/>
      <c r="BR191" s="451">
        <f t="shared" si="2607"/>
        <v>68</v>
      </c>
      <c r="BU191" s="445">
        <f>BO191</f>
        <v>0</v>
      </c>
      <c r="BW191" s="235"/>
      <c r="BX191" s="451">
        <f t="shared" si="2608"/>
        <v>68</v>
      </c>
      <c r="BZ191" s="433"/>
      <c r="CA191" s="445">
        <f>BU191</f>
        <v>0</v>
      </c>
      <c r="CC191" s="235"/>
      <c r="CD191" s="451">
        <f t="shared" si="2609"/>
        <v>68</v>
      </c>
      <c r="CG191" s="445">
        <f>CA191</f>
        <v>0</v>
      </c>
      <c r="CJ191" s="451">
        <f t="shared" si="2610"/>
        <v>68</v>
      </c>
      <c r="CL191" s="433"/>
    </row>
    <row r="192" ht="16.199999999999999" hidden="1">
      <c r="A192" s="235" t="s">
        <v>802</v>
      </c>
      <c r="B192" s="433"/>
      <c r="C192" s="417"/>
      <c r="D192" s="451">
        <f>IF(D190=0,0,4*D362*D191/(D190))</f>
        <v>0</v>
      </c>
      <c r="E192" s="235" t="s">
        <v>803</v>
      </c>
      <c r="I192" s="235"/>
      <c r="J192" s="451">
        <f>IF(J190=0,0,4*J362*J191/(J190))</f>
        <v>0</v>
      </c>
      <c r="K192" s="235"/>
      <c r="L192" s="235"/>
      <c r="M192" s="235"/>
      <c r="N192" s="235"/>
      <c r="O192" s="235"/>
      <c r="P192" s="451">
        <f>IF(P190=0,0,4*P362*P191/(P190))</f>
        <v>0</v>
      </c>
      <c r="Q192" s="235"/>
      <c r="R192" s="235"/>
      <c r="S192" s="235"/>
      <c r="T192" s="235"/>
      <c r="U192" s="235"/>
      <c r="V192" s="451">
        <f>IF(V190=0,0,4*V362*V191/(V190))</f>
        <v>0</v>
      </c>
      <c r="AA192" s="235"/>
      <c r="AB192" s="451">
        <f>IF(AB190=0,0,4*AB362*AB191/(AB190))</f>
        <v>0</v>
      </c>
      <c r="AC192" s="235" t="s">
        <v>803</v>
      </c>
      <c r="AG192" s="235"/>
      <c r="AH192" s="451">
        <f>IF(AH190=0,0,4*AH362*AH191/(AH190))</f>
        <v>0</v>
      </c>
      <c r="AI192" s="235"/>
      <c r="AJ192" s="235"/>
      <c r="AK192" s="235"/>
      <c r="AL192" s="235"/>
      <c r="AM192" s="235"/>
      <c r="AN192" s="451">
        <f>IF(AN190=0,0,4*AN362*AN191/(AN190))</f>
        <v>0</v>
      </c>
      <c r="AO192" s="235"/>
      <c r="AP192" s="235"/>
      <c r="AQ192" s="235"/>
      <c r="AR192" s="235"/>
      <c r="AS192" s="235"/>
      <c r="AT192" s="451">
        <f>IF(AT190=0,0,4*AT362*AT191/(AT190))</f>
        <v>0</v>
      </c>
      <c r="AY192" s="235"/>
      <c r="AZ192" s="451">
        <f>IF(AZ190=0,0,4*AZ362*AZ191/(AZ190))</f>
        <v>0</v>
      </c>
      <c r="BA192" s="235" t="s">
        <v>803</v>
      </c>
      <c r="BE192" s="235"/>
      <c r="BF192" s="451">
        <f>IF(BF190=0,0,4*BF362*BF191/(BF190))</f>
        <v>0</v>
      </c>
      <c r="BG192" s="235"/>
      <c r="BH192" s="235"/>
      <c r="BI192" s="235"/>
      <c r="BJ192" s="235"/>
      <c r="BK192" s="235"/>
      <c r="BL192" s="451">
        <f>IF(BL190=0,0,4*BL362*BL191/(BL190))</f>
        <v>0</v>
      </c>
      <c r="BM192" s="235"/>
      <c r="BN192" s="235"/>
      <c r="BO192" s="235"/>
      <c r="BP192" s="235"/>
      <c r="BQ192" s="235"/>
      <c r="BR192" s="451">
        <f>IF(BR190=0,0,4*BR362*BR191/(BR190))</f>
        <v>0</v>
      </c>
      <c r="BW192" s="235"/>
      <c r="BX192" s="451">
        <f>IF(BX190=0,0,4*BX362*BX191/(BX190))</f>
        <v>0</v>
      </c>
      <c r="BY192" s="235"/>
      <c r="CC192" s="235"/>
      <c r="CD192" s="451">
        <f>IF(CD190=0,0,4*CD362*CD191/(CD190))</f>
        <v>0</v>
      </c>
      <c r="CE192" s="235"/>
      <c r="CF192" s="235"/>
      <c r="CG192" s="235"/>
      <c r="CH192" s="235"/>
      <c r="CI192" s="235"/>
      <c r="CJ192" s="451">
        <f>IF(CJ190=0,0,4*CJ362*CJ191/(CJ190))</f>
        <v>0</v>
      </c>
      <c r="CL192" s="433"/>
    </row>
    <row r="193" ht="16.199999999999999" hidden="1">
      <c r="A193" s="493">
        <f>IF(A189=0,0,IF(A191=0,0,A389/(D190*100*((D190*100/(A191*12))+(((D190*100)+(D264*100))/((48*A263)+(4*A265)))+(((D190*100)+(D116))/(48*A189))))))</f>
        <v>0</v>
      </c>
      <c r="B193" s="433"/>
      <c r="C193" s="417"/>
      <c r="D193" s="451">
        <f>IF(D192=0,0,(D192/A191)*(-1.5))</f>
        <v>0</v>
      </c>
      <c r="E193" s="235" t="s">
        <v>804</v>
      </c>
      <c r="I193" s="235"/>
      <c r="J193" s="451">
        <f>IF(J192=0,0,(J192/G191)*(-1.5))</f>
        <v>0</v>
      </c>
      <c r="K193" s="235"/>
      <c r="L193" s="235"/>
      <c r="M193" s="235"/>
      <c r="N193" s="235"/>
      <c r="O193" s="235"/>
      <c r="P193" s="451">
        <f>IF(P192=0,0,(P192/M191)*(-1.5))</f>
        <v>0</v>
      </c>
      <c r="Q193" s="235"/>
      <c r="R193" s="235"/>
      <c r="S193" s="235"/>
      <c r="T193" s="235"/>
      <c r="U193" s="235"/>
      <c r="V193" s="451">
        <f>IF(V192=0,0,(V192/S191)*(-1.5))</f>
        <v>0</v>
      </c>
      <c r="AA193" s="235"/>
      <c r="AB193" s="451">
        <f>IF(AB192=0,0,(AB192/Y191)*(-1.5))</f>
        <v>0</v>
      </c>
      <c r="AC193" s="235"/>
      <c r="AD193" s="235"/>
      <c r="AE193" s="235"/>
      <c r="AF193" s="235"/>
      <c r="AG193" s="235"/>
      <c r="AH193" s="451">
        <f>IF(AH192=0,0,(AH192/AE191)*(-1.5))</f>
        <v>0</v>
      </c>
      <c r="AM193" s="235"/>
      <c r="AN193" s="451">
        <f>IF(AN192=0,0,(AN192/AK191)*(-1.5))</f>
        <v>0</v>
      </c>
      <c r="AS193" s="235"/>
      <c r="AT193" s="451">
        <f>IF(AT192=0,0,(AT192/AQ191)*(-1.5))</f>
        <v>0</v>
      </c>
      <c r="AY193" s="235"/>
      <c r="AZ193" s="451">
        <f>IF(AZ192=0,0,(AZ192/AW191)*(-1.5))</f>
        <v>0</v>
      </c>
      <c r="BA193" s="235"/>
      <c r="BB193" s="235"/>
      <c r="BC193" s="235"/>
      <c r="BD193" s="235"/>
      <c r="BE193" s="235"/>
      <c r="BF193" s="451">
        <f>IF(BF192=0,0,(BF192/BC191)*(-1.5))</f>
        <v>0</v>
      </c>
      <c r="BK193" s="235"/>
      <c r="BL193" s="451">
        <f>IF(BL192=0,0,(BL192/BI191)*(-1.5))</f>
        <v>0</v>
      </c>
      <c r="BQ193" s="235"/>
      <c r="BR193" s="451">
        <f>IF(BR192=0,0,(BR192/BO191)*(-1.5))</f>
        <v>0</v>
      </c>
      <c r="BW193" s="235"/>
      <c r="BX193" s="451">
        <f>IF(BX192=0,0,(BX192/BU191)*(-1.5))</f>
        <v>0</v>
      </c>
      <c r="BZ193" s="433"/>
      <c r="CC193" s="235"/>
      <c r="CD193" s="451">
        <f>IF(CD192=0,0,(CD192/CA191)*(-1.5))</f>
        <v>0</v>
      </c>
      <c r="CJ193" s="451">
        <f>IF(CJ192=0,0,(CJ192/CG191)*(-1.5))</f>
        <v>0</v>
      </c>
      <c r="CL193" s="433"/>
    </row>
    <row r="194" ht="16.199999999999999" hidden="1">
      <c r="A194" s="445"/>
      <c r="B194" s="417"/>
      <c r="C194" s="417"/>
      <c r="D194" s="451">
        <f>(A8+A82+A156)*D190/3</f>
        <v>0</v>
      </c>
      <c r="E194" s="235" t="s">
        <v>805</v>
      </c>
      <c r="G194" s="417"/>
      <c r="H194" s="433"/>
      <c r="I194" s="235"/>
      <c r="J194" s="451">
        <f>D194</f>
        <v>0</v>
      </c>
      <c r="K194" s="235"/>
      <c r="L194" s="235"/>
      <c r="M194" s="417"/>
      <c r="N194" s="433"/>
      <c r="O194" s="235"/>
      <c r="P194" s="451">
        <f>J194</f>
        <v>0</v>
      </c>
      <c r="Q194" s="235"/>
      <c r="R194" s="235"/>
      <c r="S194" s="417"/>
      <c r="T194" s="433"/>
      <c r="U194" s="235"/>
      <c r="V194" s="451">
        <f>P194</f>
        <v>0</v>
      </c>
      <c r="Y194" s="417"/>
      <c r="Z194" s="433"/>
      <c r="AA194" s="235"/>
      <c r="AB194" s="451">
        <f>V194</f>
        <v>0</v>
      </c>
      <c r="AC194" s="235"/>
      <c r="AD194" s="235"/>
      <c r="AE194" s="417"/>
      <c r="AF194" s="433"/>
      <c r="AG194" s="235"/>
      <c r="AH194" s="451">
        <f>AB194</f>
        <v>0</v>
      </c>
      <c r="AK194" s="417"/>
      <c r="AL194" s="433"/>
      <c r="AM194" s="235"/>
      <c r="AN194" s="451">
        <f>AH194</f>
        <v>0</v>
      </c>
      <c r="AQ194" s="417"/>
      <c r="AR194" s="433"/>
      <c r="AS194" s="235"/>
      <c r="AT194" s="451">
        <f>AN194</f>
        <v>0</v>
      </c>
      <c r="AW194" s="417"/>
      <c r="AX194" s="433"/>
      <c r="AY194" s="235"/>
      <c r="AZ194" s="451">
        <f>AT194</f>
        <v>0</v>
      </c>
      <c r="BA194" s="235"/>
      <c r="BB194" s="235"/>
      <c r="BC194" s="417"/>
      <c r="BD194" s="433"/>
      <c r="BE194" s="235"/>
      <c r="BF194" s="451">
        <f>AZ194</f>
        <v>0</v>
      </c>
      <c r="BI194" s="417"/>
      <c r="BJ194" s="433"/>
      <c r="BK194" s="235"/>
      <c r="BL194" s="451">
        <f>BF194</f>
        <v>0</v>
      </c>
      <c r="BO194" s="417"/>
      <c r="BP194" s="433"/>
      <c r="BQ194" s="235"/>
      <c r="BR194" s="451">
        <f>BL194</f>
        <v>0</v>
      </c>
      <c r="BU194" s="417"/>
      <c r="BV194" s="433"/>
      <c r="BW194" s="235"/>
      <c r="BX194" s="451">
        <f>BR194</f>
        <v>0</v>
      </c>
      <c r="BZ194" s="433"/>
      <c r="CA194" s="417"/>
      <c r="CB194" s="433"/>
      <c r="CC194" s="235"/>
      <c r="CD194" s="451">
        <f>BX194</f>
        <v>0</v>
      </c>
      <c r="CG194" s="417"/>
      <c r="CH194" s="433"/>
      <c r="CJ194" s="451">
        <f>CD194</f>
        <v>0</v>
      </c>
      <c r="CL194" s="433"/>
    </row>
    <row r="195" ht="16.199999999999999" hidden="1">
      <c r="A195" s="445" t="e">
        <f>A225+A172</f>
        <v>#REF!</v>
      </c>
      <c r="B195" s="433"/>
      <c r="C195" s="417"/>
      <c r="D195" s="451">
        <f>IF(D194=0,0,D194*D193)</f>
        <v>0</v>
      </c>
      <c r="E195" s="235" t="s">
        <v>806</v>
      </c>
      <c r="G195" s="445" t="e">
        <f t="shared" ref="G195:G209" si="2611">A195</f>
        <v>#REF!</v>
      </c>
      <c r="H195" s="433"/>
      <c r="I195" s="235"/>
      <c r="J195" s="451">
        <f>IF(J194=0,0,J194*J193)</f>
        <v>0</v>
      </c>
      <c r="K195" s="235"/>
      <c r="L195" s="235"/>
      <c r="M195" s="445" t="e">
        <f t="shared" ref="M195:M209" si="2612">G195</f>
        <v>#REF!</v>
      </c>
      <c r="N195" s="433"/>
      <c r="O195" s="235"/>
      <c r="P195" s="451">
        <f>IF(P194=0,0,P194*P193)</f>
        <v>0</v>
      </c>
      <c r="Q195" s="235"/>
      <c r="R195" s="235"/>
      <c r="S195" s="445" t="e">
        <f t="shared" ref="S195:S209" si="2613">M195</f>
        <v>#REF!</v>
      </c>
      <c r="T195" s="433"/>
      <c r="U195" s="235"/>
      <c r="V195" s="451">
        <f>IF(V194=0,0,V194*V193)</f>
        <v>0</v>
      </c>
      <c r="Y195" s="445" t="e">
        <f t="shared" ref="Y195:Y209" si="2614">S195</f>
        <v>#REF!</v>
      </c>
      <c r="Z195" s="433"/>
      <c r="AA195" s="235"/>
      <c r="AB195" s="451">
        <f>IF(AB194=0,0,AB194*AB193)</f>
        <v>0</v>
      </c>
      <c r="AC195" s="235"/>
      <c r="AD195" s="235"/>
      <c r="AE195" s="445" t="e">
        <f t="shared" ref="AE195:AE209" si="2615">Y195</f>
        <v>#REF!</v>
      </c>
      <c r="AF195" s="433"/>
      <c r="AG195" s="235"/>
      <c r="AH195" s="451">
        <f>IF(AH194=0,0,AH194*AH193)</f>
        <v>0</v>
      </c>
      <c r="AK195" s="445" t="e">
        <f t="shared" ref="AK195:AK209" si="2616">AE195</f>
        <v>#REF!</v>
      </c>
      <c r="AL195" s="433"/>
      <c r="AM195" s="235"/>
      <c r="AN195" s="451">
        <f>IF(AN194=0,0,AN194*AN193)</f>
        <v>0</v>
      </c>
      <c r="AQ195" s="445" t="e">
        <f t="shared" ref="AQ195:AQ209" si="2617">AK195</f>
        <v>#REF!</v>
      </c>
      <c r="AR195" s="433"/>
      <c r="AS195" s="235"/>
      <c r="AT195" s="451">
        <f>IF(AT194=0,0,AT194*AT193)</f>
        <v>0</v>
      </c>
      <c r="AW195" s="445" t="e">
        <f t="shared" ref="AW195:AW209" si="2618">AQ195</f>
        <v>#REF!</v>
      </c>
      <c r="AX195" s="433"/>
      <c r="AY195" s="235"/>
      <c r="AZ195" s="451">
        <f>IF(AZ194=0,0,AZ194*AZ193)</f>
        <v>0</v>
      </c>
      <c r="BA195" s="235"/>
      <c r="BB195" s="235"/>
      <c r="BC195" s="445" t="e">
        <f t="shared" ref="BC195:BC209" si="2619">AW195</f>
        <v>#REF!</v>
      </c>
      <c r="BD195" s="433"/>
      <c r="BE195" s="235"/>
      <c r="BF195" s="451">
        <f>IF(BF194=0,0,BF194*BF193)</f>
        <v>0</v>
      </c>
      <c r="BI195" s="445" t="e">
        <f t="shared" ref="BI195:BI209" si="2620">BC195</f>
        <v>#REF!</v>
      </c>
      <c r="BJ195" s="433"/>
      <c r="BK195" s="235"/>
      <c r="BL195" s="451">
        <f>IF(BL194=0,0,BL194*BL193)</f>
        <v>0</v>
      </c>
      <c r="BO195" s="445" t="e">
        <f t="shared" ref="BO195:BO209" si="2621">BI195</f>
        <v>#REF!</v>
      </c>
      <c r="BP195" s="433"/>
      <c r="BQ195" s="235"/>
      <c r="BR195" s="451">
        <f>IF(BR194=0,0,BR194*BR193)</f>
        <v>0</v>
      </c>
      <c r="BU195" s="445" t="e">
        <f t="shared" ref="BU195:BU209" si="2622">BO195</f>
        <v>#REF!</v>
      </c>
      <c r="BV195" s="433"/>
      <c r="BW195" s="235"/>
      <c r="BX195" s="451">
        <f>IF(BX194=0,0,BX194*BX193)</f>
        <v>0</v>
      </c>
      <c r="BZ195" s="433"/>
      <c r="CA195" s="445" t="e">
        <f t="shared" ref="CA195:CA209" si="2623">BU195</f>
        <v>#REF!</v>
      </c>
      <c r="CB195" s="433"/>
      <c r="CC195" s="235"/>
      <c r="CD195" s="451">
        <f>IF(CD194=0,0,CD194*CD193)</f>
        <v>0</v>
      </c>
      <c r="CG195" s="445" t="e">
        <f t="shared" ref="CG195:CG209" si="2624">CA195</f>
        <v>#REF!</v>
      </c>
      <c r="CH195" s="433"/>
      <c r="CJ195" s="451">
        <f>IF(CJ194=0,0,CJ194*CJ193)</f>
        <v>0</v>
      </c>
      <c r="CL195" s="433"/>
    </row>
    <row r="196" ht="16.199999999999999" hidden="1">
      <c r="A196" s="445" t="e">
        <f>A173+A224</f>
        <v>#REF!</v>
      </c>
      <c r="B196" s="433"/>
      <c r="D196" s="451" t="e">
        <f>(A195+D194)*D193</f>
        <v>#REF!</v>
      </c>
      <c r="G196" s="445" t="e">
        <f t="shared" si="2611"/>
        <v>#REF!</v>
      </c>
      <c r="H196" s="433"/>
      <c r="I196" s="235"/>
      <c r="J196" s="451" t="e">
        <f>(G195+J194)*J193</f>
        <v>#REF!</v>
      </c>
      <c r="K196" s="235"/>
      <c r="L196" s="235"/>
      <c r="M196" s="445" t="e">
        <f t="shared" si="2612"/>
        <v>#REF!</v>
      </c>
      <c r="N196" s="433"/>
      <c r="O196" s="235"/>
      <c r="P196" s="451" t="e">
        <f>(M195+P194)*P193</f>
        <v>#REF!</v>
      </c>
      <c r="Q196" s="235"/>
      <c r="R196" s="235"/>
      <c r="S196" s="445" t="e">
        <f t="shared" si="2613"/>
        <v>#REF!</v>
      </c>
      <c r="T196" s="433"/>
      <c r="U196" s="235"/>
      <c r="V196" s="451" t="e">
        <f>(S195+V194)*V193</f>
        <v>#REF!</v>
      </c>
      <c r="Y196" s="445" t="e">
        <f t="shared" si="2614"/>
        <v>#REF!</v>
      </c>
      <c r="Z196" s="433"/>
      <c r="AA196" s="235"/>
      <c r="AB196" s="451" t="e">
        <f>(Y195+AB194)*AB193</f>
        <v>#REF!</v>
      </c>
      <c r="AC196" s="235"/>
      <c r="AD196" s="235"/>
      <c r="AE196" s="445" t="e">
        <f t="shared" si="2615"/>
        <v>#REF!</v>
      </c>
      <c r="AF196" s="433"/>
      <c r="AG196" s="235"/>
      <c r="AH196" s="451" t="e">
        <f>(AE195+AH194)*AH193</f>
        <v>#REF!</v>
      </c>
      <c r="AK196" s="445" t="e">
        <f t="shared" si="2616"/>
        <v>#REF!</v>
      </c>
      <c r="AL196" s="433"/>
      <c r="AM196" s="235"/>
      <c r="AN196" s="451" t="e">
        <f>(AK195+AN194)*AN193</f>
        <v>#REF!</v>
      </c>
      <c r="AQ196" s="445" t="e">
        <f t="shared" si="2617"/>
        <v>#REF!</v>
      </c>
      <c r="AR196" s="433"/>
      <c r="AS196" s="235"/>
      <c r="AT196" s="451" t="e">
        <f>(AQ195+AT194)*AT193</f>
        <v>#REF!</v>
      </c>
      <c r="AW196" s="445" t="e">
        <f t="shared" si="2618"/>
        <v>#REF!</v>
      </c>
      <c r="AX196" s="433"/>
      <c r="AY196" s="235"/>
      <c r="AZ196" s="451" t="e">
        <f>(AW195+AZ194)*AZ193</f>
        <v>#REF!</v>
      </c>
      <c r="BA196" s="235"/>
      <c r="BB196" s="235"/>
      <c r="BC196" s="445" t="e">
        <f t="shared" si="2619"/>
        <v>#REF!</v>
      </c>
      <c r="BD196" s="433"/>
      <c r="BE196" s="235"/>
      <c r="BF196" s="451" t="e">
        <f>(BC195+BF194)*BF193</f>
        <v>#REF!</v>
      </c>
      <c r="BI196" s="445" t="e">
        <f t="shared" si="2620"/>
        <v>#REF!</v>
      </c>
      <c r="BJ196" s="433"/>
      <c r="BK196" s="235"/>
      <c r="BL196" s="451" t="e">
        <f>(BI195+BL194)*BL193</f>
        <v>#REF!</v>
      </c>
      <c r="BO196" s="445" t="e">
        <f t="shared" si="2621"/>
        <v>#REF!</v>
      </c>
      <c r="BP196" s="433"/>
      <c r="BQ196" s="235"/>
      <c r="BR196" s="451" t="e">
        <f>(BO195+BR194)*BR193</f>
        <v>#REF!</v>
      </c>
      <c r="BU196" s="445" t="e">
        <f t="shared" si="2622"/>
        <v>#REF!</v>
      </c>
      <c r="BV196" s="433"/>
      <c r="BW196" s="235"/>
      <c r="BX196" s="451" t="e">
        <f>(BU195+BX194)*BX193</f>
        <v>#REF!</v>
      </c>
      <c r="BZ196" s="433"/>
      <c r="CA196" s="445" t="e">
        <f t="shared" si="2623"/>
        <v>#REF!</v>
      </c>
      <c r="CB196" s="433"/>
      <c r="CC196" s="235"/>
      <c r="CD196" s="451" t="e">
        <f>(CA195+CD194)*CD193</f>
        <v>#REF!</v>
      </c>
      <c r="CG196" s="445" t="e">
        <f t="shared" si="2624"/>
        <v>#REF!</v>
      </c>
      <c r="CH196" s="433"/>
      <c r="CJ196" s="451" t="e">
        <f>(CG195+CJ194)*CJ193</f>
        <v>#REF!</v>
      </c>
      <c r="CL196" s="433"/>
    </row>
    <row r="197" ht="16.199999999999999" hidden="1">
      <c r="A197" s="445" t="e">
        <f>A174+A223</f>
        <v>#REF!</v>
      </c>
      <c r="B197" s="433"/>
      <c r="D197" s="451" t="e">
        <f>(A196+D194)*D193</f>
        <v>#REF!</v>
      </c>
      <c r="G197" s="445" t="e">
        <f t="shared" si="2611"/>
        <v>#REF!</v>
      </c>
      <c r="H197" s="433"/>
      <c r="I197" s="235"/>
      <c r="J197" s="451" t="e">
        <f>(G196+J194)*J193</f>
        <v>#REF!</v>
      </c>
      <c r="K197" s="235"/>
      <c r="L197" s="235"/>
      <c r="M197" s="445" t="e">
        <f t="shared" si="2612"/>
        <v>#REF!</v>
      </c>
      <c r="N197" s="433"/>
      <c r="O197" s="235"/>
      <c r="P197" s="451" t="e">
        <f>(M196+P194)*P193</f>
        <v>#REF!</v>
      </c>
      <c r="Q197" s="235"/>
      <c r="R197" s="235"/>
      <c r="S197" s="445" t="e">
        <f t="shared" si="2613"/>
        <v>#REF!</v>
      </c>
      <c r="T197" s="433"/>
      <c r="U197" s="235"/>
      <c r="V197" s="451" t="e">
        <f>(S196+V194)*V193</f>
        <v>#REF!</v>
      </c>
      <c r="Y197" s="445" t="e">
        <f t="shared" si="2614"/>
        <v>#REF!</v>
      </c>
      <c r="Z197" s="433"/>
      <c r="AA197" s="235"/>
      <c r="AB197" s="451" t="e">
        <f>(Y196+AB194)*AB193</f>
        <v>#REF!</v>
      </c>
      <c r="AC197" s="235"/>
      <c r="AD197" s="235"/>
      <c r="AE197" s="445" t="e">
        <f t="shared" si="2615"/>
        <v>#REF!</v>
      </c>
      <c r="AF197" s="433"/>
      <c r="AG197" s="235"/>
      <c r="AH197" s="451" t="e">
        <f>(AE196+AH194)*AH193</f>
        <v>#REF!</v>
      </c>
      <c r="AK197" s="445" t="e">
        <f t="shared" si="2616"/>
        <v>#REF!</v>
      </c>
      <c r="AL197" s="433"/>
      <c r="AM197" s="235"/>
      <c r="AN197" s="451" t="e">
        <f>(AK196+AN194)*AN193</f>
        <v>#REF!</v>
      </c>
      <c r="AQ197" s="445" t="e">
        <f t="shared" si="2617"/>
        <v>#REF!</v>
      </c>
      <c r="AR197" s="433"/>
      <c r="AS197" s="235"/>
      <c r="AT197" s="451" t="e">
        <f>(AQ196+AT194)*AT193</f>
        <v>#REF!</v>
      </c>
      <c r="AW197" s="445" t="e">
        <f t="shared" si="2618"/>
        <v>#REF!</v>
      </c>
      <c r="AX197" s="433"/>
      <c r="AY197" s="235"/>
      <c r="AZ197" s="451" t="e">
        <f>(AW196+AZ194)*AZ193</f>
        <v>#REF!</v>
      </c>
      <c r="BA197" s="235"/>
      <c r="BB197" s="235"/>
      <c r="BC197" s="445" t="e">
        <f t="shared" si="2619"/>
        <v>#REF!</v>
      </c>
      <c r="BD197" s="433"/>
      <c r="BE197" s="235"/>
      <c r="BF197" s="451" t="e">
        <f>(BC196+BF194)*BF193</f>
        <v>#REF!</v>
      </c>
      <c r="BI197" s="445" t="e">
        <f t="shared" si="2620"/>
        <v>#REF!</v>
      </c>
      <c r="BJ197" s="433"/>
      <c r="BK197" s="235"/>
      <c r="BL197" s="451" t="e">
        <f>(BI196+BL194)*BL193</f>
        <v>#REF!</v>
      </c>
      <c r="BO197" s="445" t="e">
        <f t="shared" si="2621"/>
        <v>#REF!</v>
      </c>
      <c r="BP197" s="433"/>
      <c r="BQ197" s="235"/>
      <c r="BR197" s="451" t="e">
        <f>(BO196+BR194)*BR193</f>
        <v>#REF!</v>
      </c>
      <c r="BU197" s="445" t="e">
        <f t="shared" si="2622"/>
        <v>#REF!</v>
      </c>
      <c r="BV197" s="433"/>
      <c r="BW197" s="235"/>
      <c r="BX197" s="451" t="e">
        <f>(BU196+BX194)*BX193</f>
        <v>#REF!</v>
      </c>
      <c r="BZ197" s="433"/>
      <c r="CA197" s="445" t="e">
        <f t="shared" si="2623"/>
        <v>#REF!</v>
      </c>
      <c r="CB197" s="433"/>
      <c r="CC197" s="235"/>
      <c r="CD197" s="451" t="e">
        <f>(CA196+CD194)*CD193</f>
        <v>#REF!</v>
      </c>
      <c r="CG197" s="445" t="e">
        <f t="shared" si="2624"/>
        <v>#REF!</v>
      </c>
      <c r="CH197" s="433"/>
      <c r="CJ197" s="451" t="e">
        <f>(CG196+CJ194)*CJ193</f>
        <v>#REF!</v>
      </c>
      <c r="CL197" s="433"/>
    </row>
    <row r="198" ht="16.199999999999999" hidden="1">
      <c r="A198" s="445" t="e">
        <f>A175+A222</f>
        <v>#REF!</v>
      </c>
      <c r="B198" s="433"/>
      <c r="D198" s="451" t="e">
        <f>(A197+D194)*D193</f>
        <v>#REF!</v>
      </c>
      <c r="G198" s="445" t="e">
        <f t="shared" si="2611"/>
        <v>#REF!</v>
      </c>
      <c r="I198" s="235"/>
      <c r="J198" s="451" t="e">
        <f>(G197+J194)*J193</f>
        <v>#REF!</v>
      </c>
      <c r="K198" s="235"/>
      <c r="L198" s="235"/>
      <c r="M198" s="445" t="e">
        <f t="shared" si="2612"/>
        <v>#REF!</v>
      </c>
      <c r="N198" s="433"/>
      <c r="O198" s="235"/>
      <c r="P198" s="451" t="e">
        <f>(M197+P194)*P193</f>
        <v>#REF!</v>
      </c>
      <c r="Q198" s="235"/>
      <c r="R198" s="235"/>
      <c r="S198" s="445" t="e">
        <f t="shared" si="2613"/>
        <v>#REF!</v>
      </c>
      <c r="T198" s="433"/>
      <c r="U198" s="235"/>
      <c r="V198" s="451" t="e">
        <f>(S197+V194)*V193</f>
        <v>#REF!</v>
      </c>
      <c r="Y198" s="445" t="e">
        <f t="shared" si="2614"/>
        <v>#REF!</v>
      </c>
      <c r="Z198" s="433"/>
      <c r="AA198" s="235"/>
      <c r="AB198" s="451" t="e">
        <f>(Y197+AB194)*AB193</f>
        <v>#REF!</v>
      </c>
      <c r="AC198" s="235"/>
      <c r="AD198" s="235"/>
      <c r="AE198" s="445" t="e">
        <f t="shared" si="2615"/>
        <v>#REF!</v>
      </c>
      <c r="AF198" s="433"/>
      <c r="AG198" s="235"/>
      <c r="AH198" s="451" t="e">
        <f>(AE197+AH194)*AH193</f>
        <v>#REF!</v>
      </c>
      <c r="AK198" s="445" t="e">
        <f t="shared" si="2616"/>
        <v>#REF!</v>
      </c>
      <c r="AL198" s="433"/>
      <c r="AM198" s="235"/>
      <c r="AN198" s="451" t="e">
        <f>(AK197+AN194)*AN193</f>
        <v>#REF!</v>
      </c>
      <c r="AQ198" s="445" t="e">
        <f t="shared" si="2617"/>
        <v>#REF!</v>
      </c>
      <c r="AR198" s="433"/>
      <c r="AS198" s="235"/>
      <c r="AT198" s="451" t="e">
        <f>(AQ197+AT194)*AT193</f>
        <v>#REF!</v>
      </c>
      <c r="AW198" s="445" t="e">
        <f t="shared" si="2618"/>
        <v>#REF!</v>
      </c>
      <c r="AX198" s="433"/>
      <c r="AY198" s="235"/>
      <c r="AZ198" s="451" t="e">
        <f>(AW197+AZ194)*AZ193</f>
        <v>#REF!</v>
      </c>
      <c r="BA198" s="235"/>
      <c r="BB198" s="235"/>
      <c r="BC198" s="445" t="e">
        <f t="shared" si="2619"/>
        <v>#REF!</v>
      </c>
      <c r="BD198" s="433"/>
      <c r="BE198" s="235"/>
      <c r="BF198" s="451" t="e">
        <f>(BC197+BF194)*BF193</f>
        <v>#REF!</v>
      </c>
      <c r="BI198" s="445" t="e">
        <f t="shared" si="2620"/>
        <v>#REF!</v>
      </c>
      <c r="BJ198" s="433"/>
      <c r="BK198" s="235"/>
      <c r="BL198" s="451" t="e">
        <f>(BI197+BL194)*BL193</f>
        <v>#REF!</v>
      </c>
      <c r="BO198" s="445" t="e">
        <f t="shared" si="2621"/>
        <v>#REF!</v>
      </c>
      <c r="BP198" s="433"/>
      <c r="BQ198" s="235"/>
      <c r="BR198" s="451" t="e">
        <f>(BO197+BR194)*BR193</f>
        <v>#REF!</v>
      </c>
      <c r="BU198" s="445" t="e">
        <f t="shared" si="2622"/>
        <v>#REF!</v>
      </c>
      <c r="BV198" s="433"/>
      <c r="BW198" s="235"/>
      <c r="BX198" s="451" t="e">
        <f>(BU197+BX194)*BX193</f>
        <v>#REF!</v>
      </c>
      <c r="BZ198" s="433"/>
      <c r="CA198" s="445" t="e">
        <f t="shared" si="2623"/>
        <v>#REF!</v>
      </c>
      <c r="CB198" s="433"/>
      <c r="CC198" s="235"/>
      <c r="CD198" s="451" t="e">
        <f>(CA197+CD194)*CD193</f>
        <v>#REF!</v>
      </c>
      <c r="CG198" s="445" t="e">
        <f t="shared" si="2624"/>
        <v>#REF!</v>
      </c>
      <c r="CH198" s="433"/>
      <c r="CJ198" s="451" t="e">
        <f>(CG197+CJ194)*CJ193</f>
        <v>#REF!</v>
      </c>
      <c r="CL198" s="433"/>
    </row>
    <row r="199" ht="16.199999999999999" hidden="1">
      <c r="A199" s="445" t="e">
        <f>A176+A221</f>
        <v>#REF!</v>
      </c>
      <c r="B199" s="433"/>
      <c r="D199" s="451" t="e">
        <f>(A198+D194)*D193</f>
        <v>#REF!</v>
      </c>
      <c r="G199" s="445" t="e">
        <f t="shared" si="2611"/>
        <v>#REF!</v>
      </c>
      <c r="I199" s="235"/>
      <c r="J199" s="451" t="e">
        <f>(G198+J194)*J193</f>
        <v>#REF!</v>
      </c>
      <c r="K199" s="235"/>
      <c r="L199" s="235"/>
      <c r="M199" s="445" t="e">
        <f t="shared" si="2612"/>
        <v>#REF!</v>
      </c>
      <c r="N199" s="433"/>
      <c r="O199" s="235"/>
      <c r="P199" s="451" t="e">
        <f>(M198+P194)*P193</f>
        <v>#REF!</v>
      </c>
      <c r="Q199" s="235"/>
      <c r="R199" s="235"/>
      <c r="S199" s="445" t="e">
        <f t="shared" si="2613"/>
        <v>#REF!</v>
      </c>
      <c r="T199" s="433"/>
      <c r="U199" s="235"/>
      <c r="V199" s="451" t="e">
        <f>(S198+V194)*V193</f>
        <v>#REF!</v>
      </c>
      <c r="Y199" s="445" t="e">
        <f t="shared" si="2614"/>
        <v>#REF!</v>
      </c>
      <c r="Z199" s="433"/>
      <c r="AA199" s="235"/>
      <c r="AB199" s="451" t="e">
        <f>(Y198+AB194)*AB193</f>
        <v>#REF!</v>
      </c>
      <c r="AC199" s="235"/>
      <c r="AD199" s="235"/>
      <c r="AE199" s="445" t="e">
        <f t="shared" si="2615"/>
        <v>#REF!</v>
      </c>
      <c r="AF199" s="433"/>
      <c r="AG199" s="235"/>
      <c r="AH199" s="451" t="e">
        <f>(AE198+AH194)*AH193</f>
        <v>#REF!</v>
      </c>
      <c r="AK199" s="445" t="e">
        <f t="shared" si="2616"/>
        <v>#REF!</v>
      </c>
      <c r="AL199" s="433"/>
      <c r="AM199" s="235"/>
      <c r="AN199" s="451" t="e">
        <f>(AK198+AN194)*AN193</f>
        <v>#REF!</v>
      </c>
      <c r="AQ199" s="445" t="e">
        <f t="shared" si="2617"/>
        <v>#REF!</v>
      </c>
      <c r="AR199" s="433"/>
      <c r="AS199" s="235"/>
      <c r="AT199" s="451" t="e">
        <f>(AQ198+AT194)*AT193</f>
        <v>#REF!</v>
      </c>
      <c r="AW199" s="445" t="e">
        <f t="shared" si="2618"/>
        <v>#REF!</v>
      </c>
      <c r="AX199" s="433"/>
      <c r="AY199" s="235"/>
      <c r="AZ199" s="451" t="e">
        <f>(AW198+AZ194)*AZ193</f>
        <v>#REF!</v>
      </c>
      <c r="BA199" s="235"/>
      <c r="BB199" s="235"/>
      <c r="BC199" s="445" t="e">
        <f t="shared" si="2619"/>
        <v>#REF!</v>
      </c>
      <c r="BD199" s="433"/>
      <c r="BE199" s="235"/>
      <c r="BF199" s="451" t="e">
        <f>(BC198+BF194)*BF193</f>
        <v>#REF!</v>
      </c>
      <c r="BI199" s="445" t="e">
        <f t="shared" si="2620"/>
        <v>#REF!</v>
      </c>
      <c r="BJ199" s="433"/>
      <c r="BK199" s="235"/>
      <c r="BL199" s="451" t="e">
        <f>(BI198+BL194)*BL193</f>
        <v>#REF!</v>
      </c>
      <c r="BO199" s="445" t="e">
        <f t="shared" si="2621"/>
        <v>#REF!</v>
      </c>
      <c r="BP199" s="433"/>
      <c r="BQ199" s="235"/>
      <c r="BR199" s="451" t="e">
        <f>(BO198+BR194)*BR193</f>
        <v>#REF!</v>
      </c>
      <c r="BU199" s="445" t="e">
        <f t="shared" si="2622"/>
        <v>#REF!</v>
      </c>
      <c r="BV199" s="433"/>
      <c r="BW199" s="235"/>
      <c r="BX199" s="451" t="e">
        <f>(BU198+BX194)*BX193</f>
        <v>#REF!</v>
      </c>
      <c r="BZ199" s="433"/>
      <c r="CA199" s="445" t="e">
        <f t="shared" si="2623"/>
        <v>#REF!</v>
      </c>
      <c r="CB199" s="433"/>
      <c r="CC199" s="235"/>
      <c r="CD199" s="451" t="e">
        <f>(CA198+CD194)*CD193</f>
        <v>#REF!</v>
      </c>
      <c r="CG199" s="445" t="e">
        <f t="shared" si="2624"/>
        <v>#REF!</v>
      </c>
      <c r="CH199" s="433"/>
      <c r="CJ199" s="451" t="e">
        <f>(CG198+CJ194)*CJ193</f>
        <v>#REF!</v>
      </c>
      <c r="CL199" s="433"/>
    </row>
    <row r="200" ht="16.199999999999999" hidden="1">
      <c r="A200" s="445" t="e">
        <f>A177+A220</f>
        <v>#REF!</v>
      </c>
      <c r="B200" s="433"/>
      <c r="D200" s="451" t="e">
        <f>(A199+D194)*D193</f>
        <v>#REF!</v>
      </c>
      <c r="G200" s="445" t="e">
        <f t="shared" si="2611"/>
        <v>#REF!</v>
      </c>
      <c r="I200" s="235"/>
      <c r="J200" s="451" t="e">
        <f>(G199+J194)*J193</f>
        <v>#REF!</v>
      </c>
      <c r="K200" s="235"/>
      <c r="L200" s="235"/>
      <c r="M200" s="445" t="e">
        <f t="shared" si="2612"/>
        <v>#REF!</v>
      </c>
      <c r="N200" s="433"/>
      <c r="O200" s="235"/>
      <c r="P200" s="451" t="e">
        <f>(M199+P194)*P193</f>
        <v>#REF!</v>
      </c>
      <c r="Q200" s="235"/>
      <c r="R200" s="235"/>
      <c r="S200" s="445" t="e">
        <f t="shared" si="2613"/>
        <v>#REF!</v>
      </c>
      <c r="T200" s="433"/>
      <c r="U200" s="235"/>
      <c r="V200" s="451" t="e">
        <f>(S199+V194)*V193</f>
        <v>#REF!</v>
      </c>
      <c r="Y200" s="445" t="e">
        <f t="shared" si="2614"/>
        <v>#REF!</v>
      </c>
      <c r="Z200" s="433"/>
      <c r="AA200" s="235"/>
      <c r="AB200" s="451" t="e">
        <f>(Y199+AB194)*AB193</f>
        <v>#REF!</v>
      </c>
      <c r="AC200" s="235"/>
      <c r="AD200" s="235"/>
      <c r="AE200" s="445" t="e">
        <f t="shared" si="2615"/>
        <v>#REF!</v>
      </c>
      <c r="AF200" s="433"/>
      <c r="AG200" s="235"/>
      <c r="AH200" s="451" t="e">
        <f>(AE199+AH194)*AH193</f>
        <v>#REF!</v>
      </c>
      <c r="AK200" s="445" t="e">
        <f t="shared" si="2616"/>
        <v>#REF!</v>
      </c>
      <c r="AL200" s="433"/>
      <c r="AM200" s="235"/>
      <c r="AN200" s="451" t="e">
        <f>(AK199+AN194)*AN193</f>
        <v>#REF!</v>
      </c>
      <c r="AQ200" s="445" t="e">
        <f t="shared" si="2617"/>
        <v>#REF!</v>
      </c>
      <c r="AR200" s="433"/>
      <c r="AS200" s="235"/>
      <c r="AT200" s="451" t="e">
        <f>(AQ199+AT194)*AT193</f>
        <v>#REF!</v>
      </c>
      <c r="AW200" s="445" t="e">
        <f t="shared" si="2618"/>
        <v>#REF!</v>
      </c>
      <c r="AX200" s="433"/>
      <c r="AY200" s="235"/>
      <c r="AZ200" s="451" t="e">
        <f>(AW199+AZ194)*AZ193</f>
        <v>#REF!</v>
      </c>
      <c r="BA200" s="235"/>
      <c r="BB200" s="235"/>
      <c r="BC200" s="445" t="e">
        <f t="shared" si="2619"/>
        <v>#REF!</v>
      </c>
      <c r="BD200" s="433"/>
      <c r="BE200" s="235"/>
      <c r="BF200" s="451" t="e">
        <f>(BC199+BF194)*BF193</f>
        <v>#REF!</v>
      </c>
      <c r="BI200" s="445" t="e">
        <f t="shared" si="2620"/>
        <v>#REF!</v>
      </c>
      <c r="BJ200" s="433"/>
      <c r="BK200" s="235"/>
      <c r="BL200" s="451" t="e">
        <f>(BI199+BL194)*BL193</f>
        <v>#REF!</v>
      </c>
      <c r="BO200" s="445" t="e">
        <f t="shared" si="2621"/>
        <v>#REF!</v>
      </c>
      <c r="BP200" s="433"/>
      <c r="BQ200" s="235"/>
      <c r="BR200" s="451" t="e">
        <f>(BO199+BR194)*BR193</f>
        <v>#REF!</v>
      </c>
      <c r="BU200" s="445" t="e">
        <f t="shared" si="2622"/>
        <v>#REF!</v>
      </c>
      <c r="BV200" s="433"/>
      <c r="BW200" s="235"/>
      <c r="BX200" s="451" t="e">
        <f>(BU199+BX194)*BX193</f>
        <v>#REF!</v>
      </c>
      <c r="BZ200" s="433"/>
      <c r="CA200" s="445" t="e">
        <f t="shared" si="2623"/>
        <v>#REF!</v>
      </c>
      <c r="CB200" s="433"/>
      <c r="CC200" s="235"/>
      <c r="CD200" s="451" t="e">
        <f>(CA199+CD194)*CD193</f>
        <v>#REF!</v>
      </c>
      <c r="CG200" s="445" t="e">
        <f t="shared" si="2624"/>
        <v>#REF!</v>
      </c>
      <c r="CH200" s="433"/>
      <c r="CJ200" s="451" t="e">
        <f>(CG199+CJ194)*CJ193</f>
        <v>#REF!</v>
      </c>
      <c r="CL200" s="433"/>
    </row>
    <row r="201" ht="16.199999999999999" hidden="1">
      <c r="A201" s="445" t="e">
        <f>A178+A219</f>
        <v>#REF!</v>
      </c>
      <c r="B201" s="433"/>
      <c r="D201" s="451" t="e">
        <f>(A200+D194)*D193</f>
        <v>#REF!</v>
      </c>
      <c r="G201" s="445" t="e">
        <f t="shared" si="2611"/>
        <v>#REF!</v>
      </c>
      <c r="I201" s="235"/>
      <c r="J201" s="451" t="e">
        <f>(G200+J194)*J193</f>
        <v>#REF!</v>
      </c>
      <c r="K201" s="235"/>
      <c r="L201" s="235"/>
      <c r="M201" s="445" t="e">
        <f t="shared" si="2612"/>
        <v>#REF!</v>
      </c>
      <c r="N201" s="433"/>
      <c r="O201" s="235"/>
      <c r="P201" s="451" t="e">
        <f>(M200+P194)*P193</f>
        <v>#REF!</v>
      </c>
      <c r="Q201" s="235"/>
      <c r="R201" s="235"/>
      <c r="S201" s="445" t="e">
        <f t="shared" si="2613"/>
        <v>#REF!</v>
      </c>
      <c r="T201" s="433"/>
      <c r="U201" s="235"/>
      <c r="V201" s="451" t="e">
        <f>(S200+V194)*V193</f>
        <v>#REF!</v>
      </c>
      <c r="Y201" s="445" t="e">
        <f t="shared" si="2614"/>
        <v>#REF!</v>
      </c>
      <c r="Z201" s="433"/>
      <c r="AA201" s="235"/>
      <c r="AB201" s="451" t="e">
        <f>(Y200+AB194)*AB193</f>
        <v>#REF!</v>
      </c>
      <c r="AC201" s="235"/>
      <c r="AD201" s="235"/>
      <c r="AE201" s="445" t="e">
        <f t="shared" si="2615"/>
        <v>#REF!</v>
      </c>
      <c r="AF201" s="433"/>
      <c r="AG201" s="235"/>
      <c r="AH201" s="451" t="e">
        <f>(AE200+AH194)*AH193</f>
        <v>#REF!</v>
      </c>
      <c r="AK201" s="445" t="e">
        <f t="shared" si="2616"/>
        <v>#REF!</v>
      </c>
      <c r="AL201" s="433"/>
      <c r="AM201" s="235"/>
      <c r="AN201" s="451" t="e">
        <f>(AK200+AN194)*AN193</f>
        <v>#REF!</v>
      </c>
      <c r="AQ201" s="445" t="e">
        <f t="shared" si="2617"/>
        <v>#REF!</v>
      </c>
      <c r="AR201" s="433"/>
      <c r="AS201" s="235"/>
      <c r="AT201" s="451" t="e">
        <f>(AQ200+AT194)*AT193</f>
        <v>#REF!</v>
      </c>
      <c r="AW201" s="445" t="e">
        <f t="shared" si="2618"/>
        <v>#REF!</v>
      </c>
      <c r="AX201" s="433"/>
      <c r="AY201" s="235"/>
      <c r="AZ201" s="451" t="e">
        <f>(AW200+AZ194)*AZ193</f>
        <v>#REF!</v>
      </c>
      <c r="BA201" s="235"/>
      <c r="BB201" s="235"/>
      <c r="BC201" s="445" t="e">
        <f t="shared" si="2619"/>
        <v>#REF!</v>
      </c>
      <c r="BD201" s="433"/>
      <c r="BE201" s="235"/>
      <c r="BF201" s="451" t="e">
        <f>(BC200+BF194)*BF193</f>
        <v>#REF!</v>
      </c>
      <c r="BI201" s="445" t="e">
        <f t="shared" si="2620"/>
        <v>#REF!</v>
      </c>
      <c r="BJ201" s="433"/>
      <c r="BK201" s="235"/>
      <c r="BL201" s="451" t="e">
        <f>(BI200+BL194)*BL193</f>
        <v>#REF!</v>
      </c>
      <c r="BO201" s="445" t="e">
        <f t="shared" si="2621"/>
        <v>#REF!</v>
      </c>
      <c r="BP201" s="433"/>
      <c r="BQ201" s="235"/>
      <c r="BR201" s="451" t="e">
        <f>(BO200+BR194)*BR193</f>
        <v>#REF!</v>
      </c>
      <c r="BU201" s="445" t="e">
        <f t="shared" si="2622"/>
        <v>#REF!</v>
      </c>
      <c r="BV201" s="433"/>
      <c r="BW201" s="235"/>
      <c r="BX201" s="451" t="e">
        <f>(BU200+BX194)*BX193</f>
        <v>#REF!</v>
      </c>
      <c r="BZ201" s="433"/>
      <c r="CA201" s="445" t="e">
        <f t="shared" si="2623"/>
        <v>#REF!</v>
      </c>
      <c r="CB201" s="433"/>
      <c r="CC201" s="235"/>
      <c r="CD201" s="451" t="e">
        <f>(CA200+CD194)*CD193</f>
        <v>#REF!</v>
      </c>
      <c r="CG201" s="445" t="e">
        <f t="shared" si="2624"/>
        <v>#REF!</v>
      </c>
      <c r="CH201" s="433"/>
      <c r="CJ201" s="451" t="e">
        <f>(CG200+CJ194)*CJ193</f>
        <v>#REF!</v>
      </c>
      <c r="CL201" s="433"/>
    </row>
    <row r="202" ht="16.199999999999999" hidden="1">
      <c r="A202" s="445" t="e">
        <f>A179+A218</f>
        <v>#REF!</v>
      </c>
      <c r="B202" s="433"/>
      <c r="D202" s="451" t="e">
        <f>(A201+D194)*D193</f>
        <v>#REF!</v>
      </c>
      <c r="G202" s="445" t="e">
        <f t="shared" si="2611"/>
        <v>#REF!</v>
      </c>
      <c r="I202" s="235"/>
      <c r="J202" s="451" t="e">
        <f>(G201+J194)*J193</f>
        <v>#REF!</v>
      </c>
      <c r="K202" s="235"/>
      <c r="L202" s="235"/>
      <c r="M202" s="445" t="e">
        <f t="shared" si="2612"/>
        <v>#REF!</v>
      </c>
      <c r="N202" s="433"/>
      <c r="O202" s="235"/>
      <c r="P202" s="451" t="e">
        <f>(M201+P194)*P193</f>
        <v>#REF!</v>
      </c>
      <c r="Q202" s="235"/>
      <c r="R202" s="235"/>
      <c r="S202" s="445" t="e">
        <f t="shared" si="2613"/>
        <v>#REF!</v>
      </c>
      <c r="T202" s="433"/>
      <c r="U202" s="235"/>
      <c r="V202" s="451" t="e">
        <f>(S201+V194)*V193</f>
        <v>#REF!</v>
      </c>
      <c r="Y202" s="445" t="e">
        <f t="shared" si="2614"/>
        <v>#REF!</v>
      </c>
      <c r="Z202" s="433"/>
      <c r="AA202" s="235"/>
      <c r="AB202" s="451" t="e">
        <f>(Y201+AB194)*AB193</f>
        <v>#REF!</v>
      </c>
      <c r="AC202" s="235"/>
      <c r="AD202" s="235"/>
      <c r="AE202" s="445" t="e">
        <f t="shared" si="2615"/>
        <v>#REF!</v>
      </c>
      <c r="AF202" s="433"/>
      <c r="AG202" s="235"/>
      <c r="AH202" s="451" t="e">
        <f>(AE201+AH194)*AH193</f>
        <v>#REF!</v>
      </c>
      <c r="AK202" s="445" t="e">
        <f t="shared" si="2616"/>
        <v>#REF!</v>
      </c>
      <c r="AL202" s="433"/>
      <c r="AM202" s="235"/>
      <c r="AN202" s="451" t="e">
        <f>(AK201+AN194)*AN193</f>
        <v>#REF!</v>
      </c>
      <c r="AQ202" s="445" t="e">
        <f t="shared" si="2617"/>
        <v>#REF!</v>
      </c>
      <c r="AR202" s="433"/>
      <c r="AS202" s="235"/>
      <c r="AT202" s="451" t="e">
        <f>(AQ201+AT194)*AT193</f>
        <v>#REF!</v>
      </c>
      <c r="AW202" s="445" t="e">
        <f t="shared" si="2618"/>
        <v>#REF!</v>
      </c>
      <c r="AX202" s="433"/>
      <c r="AY202" s="235"/>
      <c r="AZ202" s="451" t="e">
        <f>(AW201+AZ194)*AZ193</f>
        <v>#REF!</v>
      </c>
      <c r="BA202" s="235"/>
      <c r="BB202" s="235"/>
      <c r="BC202" s="445" t="e">
        <f t="shared" si="2619"/>
        <v>#REF!</v>
      </c>
      <c r="BD202" s="433"/>
      <c r="BE202" s="235"/>
      <c r="BF202" s="451" t="e">
        <f>(BC201+BF194)*BF193</f>
        <v>#REF!</v>
      </c>
      <c r="BI202" s="445" t="e">
        <f t="shared" si="2620"/>
        <v>#REF!</v>
      </c>
      <c r="BJ202" s="433"/>
      <c r="BK202" s="235"/>
      <c r="BL202" s="451" t="e">
        <f>(BI201+BL194)*BL193</f>
        <v>#REF!</v>
      </c>
      <c r="BO202" s="445" t="e">
        <f t="shared" si="2621"/>
        <v>#REF!</v>
      </c>
      <c r="BP202" s="433"/>
      <c r="BQ202" s="235"/>
      <c r="BR202" s="451" t="e">
        <f>(BO201+BR194)*BR193</f>
        <v>#REF!</v>
      </c>
      <c r="BU202" s="445" t="e">
        <f t="shared" si="2622"/>
        <v>#REF!</v>
      </c>
      <c r="BV202" s="433"/>
      <c r="BW202" s="235"/>
      <c r="BX202" s="451" t="e">
        <f>(BU201+BX194)*BX193</f>
        <v>#REF!</v>
      </c>
      <c r="BZ202" s="433"/>
      <c r="CA202" s="445" t="e">
        <f t="shared" si="2623"/>
        <v>#REF!</v>
      </c>
      <c r="CB202" s="433"/>
      <c r="CC202" s="235"/>
      <c r="CD202" s="451" t="e">
        <f>(CA201+CD194)*CD193</f>
        <v>#REF!</v>
      </c>
      <c r="CG202" s="445" t="e">
        <f t="shared" si="2624"/>
        <v>#REF!</v>
      </c>
      <c r="CH202" s="433"/>
      <c r="CJ202" s="451" t="e">
        <f>(CG201+CJ194)*CJ193</f>
        <v>#REF!</v>
      </c>
      <c r="CL202" s="433"/>
    </row>
    <row r="203" ht="16.199999999999999" hidden="1">
      <c r="A203" s="445" t="e">
        <f>A180+A217</f>
        <v>#REF!</v>
      </c>
      <c r="B203" s="433"/>
      <c r="D203" s="451" t="e">
        <f>(A202+D194)*D193</f>
        <v>#REF!</v>
      </c>
      <c r="G203" s="445" t="e">
        <f t="shared" si="2611"/>
        <v>#REF!</v>
      </c>
      <c r="I203" s="235"/>
      <c r="J203" s="451" t="e">
        <f>(G202+J194)*J193</f>
        <v>#REF!</v>
      </c>
      <c r="K203" s="235"/>
      <c r="L203" s="235"/>
      <c r="M203" s="445" t="e">
        <f t="shared" si="2612"/>
        <v>#REF!</v>
      </c>
      <c r="N203" s="417"/>
      <c r="O203" s="235"/>
      <c r="P203" s="451" t="e">
        <f>(M202+P194)*P193</f>
        <v>#REF!</v>
      </c>
      <c r="Q203" s="235"/>
      <c r="R203" s="235"/>
      <c r="S203" s="445" t="e">
        <f t="shared" si="2613"/>
        <v>#REF!</v>
      </c>
      <c r="T203" s="417"/>
      <c r="U203" s="235"/>
      <c r="V203" s="451" t="e">
        <f>(S202+V194)*V193</f>
        <v>#REF!</v>
      </c>
      <c r="Y203" s="445" t="e">
        <f t="shared" si="2614"/>
        <v>#REF!</v>
      </c>
      <c r="Z203" s="417"/>
      <c r="AA203" s="235"/>
      <c r="AB203" s="451" t="e">
        <f>(Y202+AB194)*AB193</f>
        <v>#REF!</v>
      </c>
      <c r="AC203" s="235"/>
      <c r="AD203" s="235"/>
      <c r="AE203" s="445" t="e">
        <f t="shared" si="2615"/>
        <v>#REF!</v>
      </c>
      <c r="AF203" s="417"/>
      <c r="AG203" s="235"/>
      <c r="AH203" s="451" t="e">
        <f>(AE202+AH194)*AH193</f>
        <v>#REF!</v>
      </c>
      <c r="AK203" s="445" t="e">
        <f t="shared" si="2616"/>
        <v>#REF!</v>
      </c>
      <c r="AL203" s="417"/>
      <c r="AM203" s="235"/>
      <c r="AN203" s="451" t="e">
        <f>(AK202+AN194)*AN193</f>
        <v>#REF!</v>
      </c>
      <c r="AQ203" s="445" t="e">
        <f t="shared" si="2617"/>
        <v>#REF!</v>
      </c>
      <c r="AR203" s="417"/>
      <c r="AS203" s="235"/>
      <c r="AT203" s="451" t="e">
        <f>(AQ202+AT194)*AT193</f>
        <v>#REF!</v>
      </c>
      <c r="AW203" s="445" t="e">
        <f t="shared" si="2618"/>
        <v>#REF!</v>
      </c>
      <c r="AX203" s="417"/>
      <c r="AY203" s="235"/>
      <c r="AZ203" s="451" t="e">
        <f>(AW202+AZ194)*AZ193</f>
        <v>#REF!</v>
      </c>
      <c r="BA203" s="235"/>
      <c r="BB203" s="235"/>
      <c r="BC203" s="445" t="e">
        <f t="shared" si="2619"/>
        <v>#REF!</v>
      </c>
      <c r="BD203" s="417"/>
      <c r="BE203" s="235"/>
      <c r="BF203" s="451" t="e">
        <f>(BC202+BF194)*BF193</f>
        <v>#REF!</v>
      </c>
      <c r="BI203" s="445" t="e">
        <f t="shared" si="2620"/>
        <v>#REF!</v>
      </c>
      <c r="BJ203" s="417"/>
      <c r="BK203" s="235"/>
      <c r="BL203" s="451" t="e">
        <f>(BI202+BL194)*BL193</f>
        <v>#REF!</v>
      </c>
      <c r="BO203" s="445" t="e">
        <f t="shared" si="2621"/>
        <v>#REF!</v>
      </c>
      <c r="BP203" s="417"/>
      <c r="BQ203" s="235"/>
      <c r="BR203" s="451" t="e">
        <f>(BO202+BR194)*BR193</f>
        <v>#REF!</v>
      </c>
      <c r="BU203" s="445" t="e">
        <f t="shared" si="2622"/>
        <v>#REF!</v>
      </c>
      <c r="BV203" s="417"/>
      <c r="BW203" s="235"/>
      <c r="BX203" s="451" t="e">
        <f>(BU202+BX194)*BX193</f>
        <v>#REF!</v>
      </c>
      <c r="BZ203" s="433" t="e">
        <f>BW171+BX187+BX136</f>
        <v>#REF!</v>
      </c>
      <c r="CA203" s="445" t="e">
        <f t="shared" si="2623"/>
        <v>#REF!</v>
      </c>
      <c r="CB203" s="417"/>
      <c r="CC203" s="235"/>
      <c r="CD203" s="451" t="e">
        <f>(CA202+CD194)*CD193</f>
        <v>#REF!</v>
      </c>
      <c r="CG203" s="445" t="e">
        <f t="shared" si="2624"/>
        <v>#REF!</v>
      </c>
      <c r="CH203" s="417"/>
      <c r="CJ203" s="451" t="e">
        <f>(CG202+CJ194)*CJ193</f>
        <v>#REF!</v>
      </c>
      <c r="CL203" s="433" t="e">
        <f>CI171+CJ187+CJ136</f>
        <v>#REF!</v>
      </c>
    </row>
    <row r="204" ht="16.199999999999999" hidden="1">
      <c r="A204" s="445" t="e">
        <f>A181+A216</f>
        <v>#REF!</v>
      </c>
      <c r="B204" s="433"/>
      <c r="D204" s="451" t="e">
        <f>(A203+D194)*D193</f>
        <v>#REF!</v>
      </c>
      <c r="F204" s="417"/>
      <c r="G204" s="445" t="e">
        <f t="shared" si="2611"/>
        <v>#REF!</v>
      </c>
      <c r="I204" s="235"/>
      <c r="J204" s="451" t="e">
        <f>(G203+J194)*J193</f>
        <v>#REF!</v>
      </c>
      <c r="K204" s="235"/>
      <c r="L204" s="417"/>
      <c r="M204" s="445" t="e">
        <f t="shared" si="2612"/>
        <v>#REF!</v>
      </c>
      <c r="N204" s="417"/>
      <c r="O204" s="235"/>
      <c r="P204" s="451" t="e">
        <f>(M203+P194)*P193</f>
        <v>#REF!</v>
      </c>
      <c r="Q204" s="235"/>
      <c r="R204" s="417"/>
      <c r="S204" s="445" t="e">
        <f t="shared" si="2613"/>
        <v>#REF!</v>
      </c>
      <c r="T204" s="417"/>
      <c r="U204" s="235"/>
      <c r="V204" s="451" t="e">
        <f>(S203+V194)*V193</f>
        <v>#REF!</v>
      </c>
      <c r="X204" s="417"/>
      <c r="Y204" s="445" t="e">
        <f t="shared" si="2614"/>
        <v>#REF!</v>
      </c>
      <c r="Z204" s="417"/>
      <c r="AA204" s="235"/>
      <c r="AB204" s="451" t="e">
        <f>(Y203+AB194)*AB193</f>
        <v>#REF!</v>
      </c>
      <c r="AC204" s="235"/>
      <c r="AD204" s="417"/>
      <c r="AE204" s="445" t="e">
        <f t="shared" si="2615"/>
        <v>#REF!</v>
      </c>
      <c r="AF204" s="417"/>
      <c r="AG204" s="235"/>
      <c r="AH204" s="451" t="e">
        <f>(AE203+AH194)*AH193</f>
        <v>#REF!</v>
      </c>
      <c r="AJ204" s="417"/>
      <c r="AK204" s="445" t="e">
        <f t="shared" si="2616"/>
        <v>#REF!</v>
      </c>
      <c r="AL204" s="417"/>
      <c r="AM204" s="235"/>
      <c r="AN204" s="451" t="e">
        <f>(AK203+AN194)*AN193</f>
        <v>#REF!</v>
      </c>
      <c r="AP204" s="417"/>
      <c r="AQ204" s="445" t="e">
        <f t="shared" si="2617"/>
        <v>#REF!</v>
      </c>
      <c r="AR204" s="417"/>
      <c r="AS204" s="235"/>
      <c r="AT204" s="451" t="e">
        <f>(AQ203+AT194)*AT193</f>
        <v>#REF!</v>
      </c>
      <c r="AV204" s="417"/>
      <c r="AW204" s="445" t="e">
        <f t="shared" si="2618"/>
        <v>#REF!</v>
      </c>
      <c r="AX204" s="417"/>
      <c r="AY204" s="235"/>
      <c r="AZ204" s="451" t="e">
        <f>(AW203+AZ194)*AZ193</f>
        <v>#REF!</v>
      </c>
      <c r="BA204" s="235"/>
      <c r="BB204" s="417"/>
      <c r="BC204" s="445" t="e">
        <f t="shared" si="2619"/>
        <v>#REF!</v>
      </c>
      <c r="BD204" s="417"/>
      <c r="BE204" s="235"/>
      <c r="BF204" s="451" t="e">
        <f>(BC203+BF194)*BF193</f>
        <v>#REF!</v>
      </c>
      <c r="BH204" s="417"/>
      <c r="BI204" s="445" t="e">
        <f t="shared" si="2620"/>
        <v>#REF!</v>
      </c>
      <c r="BJ204" s="417"/>
      <c r="BK204" s="235"/>
      <c r="BL204" s="451" t="e">
        <f>(BI203+BL194)*BL193</f>
        <v>#REF!</v>
      </c>
      <c r="BN204" s="417"/>
      <c r="BO204" s="445" t="e">
        <f t="shared" si="2621"/>
        <v>#REF!</v>
      </c>
      <c r="BP204" s="417"/>
      <c r="BQ204" s="235"/>
      <c r="BR204" s="451" t="e">
        <f>(BO203+BR194)*BR193</f>
        <v>#REF!</v>
      </c>
      <c r="BT204" s="417"/>
      <c r="BU204" s="445" t="e">
        <f t="shared" si="2622"/>
        <v>#REF!</v>
      </c>
      <c r="BV204" s="417"/>
      <c r="BW204" s="235"/>
      <c r="BX204" s="451" t="e">
        <f>(BU203+BX194)*BX193</f>
        <v>#REF!</v>
      </c>
      <c r="BZ204" s="433"/>
      <c r="CA204" s="445" t="e">
        <f t="shared" si="2623"/>
        <v>#REF!</v>
      </c>
      <c r="CB204" s="417"/>
      <c r="CC204" s="235"/>
      <c r="CD204" s="451" t="e">
        <f>(CA203+CD194)*CD193</f>
        <v>#REF!</v>
      </c>
      <c r="CF204" s="417"/>
      <c r="CG204" s="445" t="e">
        <f t="shared" si="2624"/>
        <v>#REF!</v>
      </c>
      <c r="CH204" s="417"/>
      <c r="CJ204" s="451" t="e">
        <f>(CG203+CJ194)*CJ193</f>
        <v>#REF!</v>
      </c>
      <c r="CL204" s="433"/>
    </row>
    <row r="205" ht="16.199999999999999" hidden="1">
      <c r="A205" s="445" t="e">
        <f>A182+A215</f>
        <v>#REF!</v>
      </c>
      <c r="B205" s="433"/>
      <c r="D205" s="451" t="e">
        <f>(A204+D194)*D193</f>
        <v>#REF!</v>
      </c>
      <c r="F205" s="417"/>
      <c r="G205" s="445" t="e">
        <f t="shared" si="2611"/>
        <v>#REF!</v>
      </c>
      <c r="I205" s="235"/>
      <c r="J205" s="451" t="e">
        <f>(G204+J194)*J193</f>
        <v>#REF!</v>
      </c>
      <c r="K205" s="235"/>
      <c r="L205" s="417"/>
      <c r="M205" s="445" t="e">
        <f t="shared" si="2612"/>
        <v>#REF!</v>
      </c>
      <c r="N205" s="417"/>
      <c r="O205" s="235"/>
      <c r="P205" s="451" t="e">
        <f>(M204+P194)*P193</f>
        <v>#REF!</v>
      </c>
      <c r="Q205" s="235"/>
      <c r="R205" s="417"/>
      <c r="S205" s="445" t="e">
        <f t="shared" si="2613"/>
        <v>#REF!</v>
      </c>
      <c r="T205" s="433"/>
      <c r="U205" s="235"/>
      <c r="V205" s="451" t="e">
        <f>(S204+V194)*V193</f>
        <v>#REF!</v>
      </c>
      <c r="X205" s="417"/>
      <c r="Y205" s="445" t="e">
        <f t="shared" si="2614"/>
        <v>#REF!</v>
      </c>
      <c r="Z205" s="433"/>
      <c r="AA205" s="235"/>
      <c r="AB205" s="451" t="e">
        <f>(Y204+AB194)*AB193</f>
        <v>#REF!</v>
      </c>
      <c r="AC205" s="235"/>
      <c r="AD205" s="417"/>
      <c r="AE205" s="445" t="e">
        <f t="shared" si="2615"/>
        <v>#REF!</v>
      </c>
      <c r="AF205" s="433"/>
      <c r="AG205" s="235"/>
      <c r="AH205" s="451" t="e">
        <f>(AE204+AH194)*AH193</f>
        <v>#REF!</v>
      </c>
      <c r="AJ205" s="417"/>
      <c r="AK205" s="445" t="e">
        <f t="shared" si="2616"/>
        <v>#REF!</v>
      </c>
      <c r="AL205" s="433"/>
      <c r="AM205" s="235"/>
      <c r="AN205" s="451" t="e">
        <f>(AK204+AN194)*AN193</f>
        <v>#REF!</v>
      </c>
      <c r="AP205" s="417"/>
      <c r="AQ205" s="445" t="e">
        <f t="shared" si="2617"/>
        <v>#REF!</v>
      </c>
      <c r="AR205" s="433"/>
      <c r="AS205" s="235"/>
      <c r="AT205" s="451" t="e">
        <f>(AQ204+AT194)*AT193</f>
        <v>#REF!</v>
      </c>
      <c r="AV205" s="417"/>
      <c r="AW205" s="445" t="e">
        <f t="shared" si="2618"/>
        <v>#REF!</v>
      </c>
      <c r="AX205" s="433"/>
      <c r="AY205" s="235"/>
      <c r="AZ205" s="451" t="e">
        <f>(AW204+AZ194)*AZ193</f>
        <v>#REF!</v>
      </c>
      <c r="BA205" s="235"/>
      <c r="BB205" s="417"/>
      <c r="BC205" s="445" t="e">
        <f t="shared" si="2619"/>
        <v>#REF!</v>
      </c>
      <c r="BD205" s="433"/>
      <c r="BE205" s="235"/>
      <c r="BF205" s="451" t="e">
        <f>(BC204+BF194)*BF193</f>
        <v>#REF!</v>
      </c>
      <c r="BH205" s="417"/>
      <c r="BI205" s="445" t="e">
        <f t="shared" si="2620"/>
        <v>#REF!</v>
      </c>
      <c r="BJ205" s="433"/>
      <c r="BK205" s="235"/>
      <c r="BL205" s="451" t="e">
        <f>(BI204+BL194)*BL193</f>
        <v>#REF!</v>
      </c>
      <c r="BN205" s="417"/>
      <c r="BO205" s="445" t="e">
        <f t="shared" si="2621"/>
        <v>#REF!</v>
      </c>
      <c r="BP205" s="433"/>
      <c r="BQ205" s="235"/>
      <c r="BR205" s="451" t="e">
        <f>(BO204+BR194)*BR193</f>
        <v>#REF!</v>
      </c>
      <c r="BT205" s="417"/>
      <c r="BU205" s="445" t="e">
        <f t="shared" si="2622"/>
        <v>#REF!</v>
      </c>
      <c r="BV205" s="433"/>
      <c r="BW205" s="235"/>
      <c r="BX205" s="451" t="e">
        <f>(BU204+BX194)*BX193</f>
        <v>#REF!</v>
      </c>
      <c r="BZ205" s="433"/>
      <c r="CA205" s="445" t="e">
        <f t="shared" si="2623"/>
        <v>#REF!</v>
      </c>
      <c r="CB205" s="433"/>
      <c r="CC205" s="235"/>
      <c r="CD205" s="451" t="e">
        <f>(CA204+CD194)*CD193</f>
        <v>#REF!</v>
      </c>
      <c r="CF205" s="417"/>
      <c r="CG205" s="445" t="e">
        <f t="shared" si="2624"/>
        <v>#REF!</v>
      </c>
      <c r="CH205" s="433"/>
      <c r="CJ205" s="451" t="e">
        <f>(CG204+CJ194)*CJ193</f>
        <v>#REF!</v>
      </c>
      <c r="CL205" s="433"/>
    </row>
    <row r="206" ht="16.199999999999999" hidden="1">
      <c r="A206" s="445" t="e">
        <f>A183+A214</f>
        <v>#REF!</v>
      </c>
      <c r="B206" s="433"/>
      <c r="D206" s="451" t="e">
        <f>(A205+D194)*D193</f>
        <v>#REF!</v>
      </c>
      <c r="F206" s="417"/>
      <c r="G206" s="445" t="e">
        <f t="shared" si="2611"/>
        <v>#REF!</v>
      </c>
      <c r="I206" s="235"/>
      <c r="J206" s="451" t="e">
        <f>(G205+J194)*J193</f>
        <v>#REF!</v>
      </c>
      <c r="K206" s="235"/>
      <c r="L206" s="417"/>
      <c r="M206" s="445" t="e">
        <f t="shared" si="2612"/>
        <v>#REF!</v>
      </c>
      <c r="N206" s="417"/>
      <c r="O206" s="235"/>
      <c r="P206" s="451" t="e">
        <f>(M205+P194)*P193</f>
        <v>#REF!</v>
      </c>
      <c r="Q206" s="235"/>
      <c r="R206" s="417"/>
      <c r="S206" s="445" t="e">
        <f t="shared" si="2613"/>
        <v>#REF!</v>
      </c>
      <c r="T206" s="433"/>
      <c r="U206" s="235"/>
      <c r="V206" s="451" t="e">
        <f>(S205+V194)*V193</f>
        <v>#REF!</v>
      </c>
      <c r="X206" s="417"/>
      <c r="Y206" s="445" t="e">
        <f t="shared" si="2614"/>
        <v>#REF!</v>
      </c>
      <c r="Z206" s="433"/>
      <c r="AA206" s="235"/>
      <c r="AB206" s="451" t="e">
        <f>(Y205+AB194)*AB193</f>
        <v>#REF!</v>
      </c>
      <c r="AC206" s="235"/>
      <c r="AD206" s="417"/>
      <c r="AE206" s="445" t="e">
        <f t="shared" si="2615"/>
        <v>#REF!</v>
      </c>
      <c r="AF206" s="433"/>
      <c r="AG206" s="235"/>
      <c r="AH206" s="451" t="e">
        <f>(AE205+AH194)*AH193</f>
        <v>#REF!</v>
      </c>
      <c r="AJ206" s="417"/>
      <c r="AK206" s="445" t="e">
        <f t="shared" si="2616"/>
        <v>#REF!</v>
      </c>
      <c r="AL206" s="433"/>
      <c r="AM206" s="235"/>
      <c r="AN206" s="451" t="e">
        <f>(AK205+AN194)*AN193</f>
        <v>#REF!</v>
      </c>
      <c r="AP206" s="417"/>
      <c r="AQ206" s="445" t="e">
        <f t="shared" si="2617"/>
        <v>#REF!</v>
      </c>
      <c r="AR206" s="433"/>
      <c r="AS206" s="235"/>
      <c r="AT206" s="451" t="e">
        <f>(AQ205+AT194)*AT193</f>
        <v>#REF!</v>
      </c>
      <c r="AV206" s="417"/>
      <c r="AW206" s="445" t="e">
        <f t="shared" si="2618"/>
        <v>#REF!</v>
      </c>
      <c r="AX206" s="433"/>
      <c r="AY206" s="235"/>
      <c r="AZ206" s="451" t="e">
        <f>(AW205+AZ194)*AZ193</f>
        <v>#REF!</v>
      </c>
      <c r="BA206" s="235"/>
      <c r="BB206" s="417"/>
      <c r="BC206" s="445" t="e">
        <f t="shared" si="2619"/>
        <v>#REF!</v>
      </c>
      <c r="BD206" s="433"/>
      <c r="BE206" s="235"/>
      <c r="BF206" s="451" t="e">
        <f>(BC205+BF194)*BF193</f>
        <v>#REF!</v>
      </c>
      <c r="BH206" s="417"/>
      <c r="BI206" s="445" t="e">
        <f t="shared" si="2620"/>
        <v>#REF!</v>
      </c>
      <c r="BJ206" s="433"/>
      <c r="BK206" s="235"/>
      <c r="BL206" s="451" t="e">
        <f>(BI205+BL194)*BL193</f>
        <v>#REF!</v>
      </c>
      <c r="BN206" s="417"/>
      <c r="BO206" s="445" t="e">
        <f t="shared" si="2621"/>
        <v>#REF!</v>
      </c>
      <c r="BP206" s="433"/>
      <c r="BQ206" s="235"/>
      <c r="BR206" s="451" t="e">
        <f>(BO205+BR194)*BR193</f>
        <v>#REF!</v>
      </c>
      <c r="BT206" s="417"/>
      <c r="BU206" s="445" t="e">
        <f t="shared" si="2622"/>
        <v>#REF!</v>
      </c>
      <c r="BV206" s="433"/>
      <c r="BW206" s="235"/>
      <c r="BX206" s="451" t="e">
        <f>(BU205+BX194)*BX193</f>
        <v>#REF!</v>
      </c>
      <c r="BZ206" s="433"/>
      <c r="CA206" s="445" t="e">
        <f t="shared" si="2623"/>
        <v>#REF!</v>
      </c>
      <c r="CB206" s="433"/>
      <c r="CC206" s="235"/>
      <c r="CD206" s="451" t="e">
        <f>(CA205+CD194)*CD193</f>
        <v>#REF!</v>
      </c>
      <c r="CF206" s="417"/>
      <c r="CG206" s="445" t="e">
        <f t="shared" si="2624"/>
        <v>#REF!</v>
      </c>
      <c r="CH206" s="433"/>
      <c r="CJ206" s="451" t="e">
        <f>(CG205+CJ194)*CJ193</f>
        <v>#REF!</v>
      </c>
      <c r="CL206" s="433"/>
    </row>
    <row r="207" ht="16.199999999999999" hidden="1">
      <c r="A207" s="445" t="e">
        <f>A184+A213</f>
        <v>#REF!</v>
      </c>
      <c r="B207" s="433"/>
      <c r="D207" s="451" t="e">
        <f>(A206+D194)*D193</f>
        <v>#REF!</v>
      </c>
      <c r="F207" s="417"/>
      <c r="G207" s="445" t="e">
        <f t="shared" si="2611"/>
        <v>#REF!</v>
      </c>
      <c r="H207" s="417"/>
      <c r="I207" s="235"/>
      <c r="J207" s="451" t="e">
        <f>(G206+J194)*J193</f>
        <v>#REF!</v>
      </c>
      <c r="K207" s="235"/>
      <c r="L207" s="417"/>
      <c r="M207" s="445" t="e">
        <f t="shared" si="2612"/>
        <v>#REF!</v>
      </c>
      <c r="N207" s="417"/>
      <c r="O207" s="235"/>
      <c r="P207" s="451" t="e">
        <f>(M206+P194)*P193</f>
        <v>#REF!</v>
      </c>
      <c r="Q207" s="235"/>
      <c r="R207" s="417"/>
      <c r="S207" s="445" t="e">
        <f t="shared" si="2613"/>
        <v>#REF!</v>
      </c>
      <c r="T207" s="433"/>
      <c r="U207" s="235"/>
      <c r="V207" s="451" t="e">
        <f>(S206+V194)*V193</f>
        <v>#REF!</v>
      </c>
      <c r="X207" s="417"/>
      <c r="Y207" s="445" t="e">
        <f t="shared" si="2614"/>
        <v>#REF!</v>
      </c>
      <c r="Z207" s="433"/>
      <c r="AA207" s="235"/>
      <c r="AB207" s="451" t="e">
        <f>(Y206+AB194)*AB193</f>
        <v>#REF!</v>
      </c>
      <c r="AC207" s="235"/>
      <c r="AD207" s="417"/>
      <c r="AE207" s="445" t="e">
        <f t="shared" si="2615"/>
        <v>#REF!</v>
      </c>
      <c r="AF207" s="433"/>
      <c r="AG207" s="235"/>
      <c r="AH207" s="451" t="e">
        <f>(AE206+AH194)*AH193</f>
        <v>#REF!</v>
      </c>
      <c r="AJ207" s="417"/>
      <c r="AK207" s="445" t="e">
        <f t="shared" si="2616"/>
        <v>#REF!</v>
      </c>
      <c r="AL207" s="433"/>
      <c r="AM207" s="235"/>
      <c r="AN207" s="451" t="e">
        <f>(AK206+AN194)*AN193</f>
        <v>#REF!</v>
      </c>
      <c r="AP207" s="417"/>
      <c r="AQ207" s="445" t="e">
        <f t="shared" si="2617"/>
        <v>#REF!</v>
      </c>
      <c r="AR207" s="433"/>
      <c r="AS207" s="235"/>
      <c r="AT207" s="451" t="e">
        <f>(AQ206+AT194)*AT193</f>
        <v>#REF!</v>
      </c>
      <c r="AV207" s="417"/>
      <c r="AW207" s="445" t="e">
        <f t="shared" si="2618"/>
        <v>#REF!</v>
      </c>
      <c r="AX207" s="433"/>
      <c r="AY207" s="235"/>
      <c r="AZ207" s="451" t="e">
        <f>(AW206+AZ194)*AZ193</f>
        <v>#REF!</v>
      </c>
      <c r="BA207" s="235"/>
      <c r="BB207" s="417"/>
      <c r="BC207" s="445" t="e">
        <f t="shared" si="2619"/>
        <v>#REF!</v>
      </c>
      <c r="BD207" s="433"/>
      <c r="BE207" s="235"/>
      <c r="BF207" s="451" t="e">
        <f>(BC206+BF194)*BF193</f>
        <v>#REF!</v>
      </c>
      <c r="BH207" s="417"/>
      <c r="BI207" s="445" t="e">
        <f t="shared" si="2620"/>
        <v>#REF!</v>
      </c>
      <c r="BJ207" s="433"/>
      <c r="BK207" s="235"/>
      <c r="BL207" s="451" t="e">
        <f>(BI206+BL194)*BL193</f>
        <v>#REF!</v>
      </c>
      <c r="BN207" s="417"/>
      <c r="BO207" s="445" t="e">
        <f t="shared" si="2621"/>
        <v>#REF!</v>
      </c>
      <c r="BP207" s="433"/>
      <c r="BQ207" s="235"/>
      <c r="BR207" s="451" t="e">
        <f>(BO206+BR194)*BR193</f>
        <v>#REF!</v>
      </c>
      <c r="BT207" s="417"/>
      <c r="BU207" s="445" t="e">
        <f t="shared" si="2622"/>
        <v>#REF!</v>
      </c>
      <c r="BV207" s="433"/>
      <c r="BW207" s="235"/>
      <c r="BX207" s="451" t="e">
        <f>(BU206+BX194)*BX193</f>
        <v>#REF!</v>
      </c>
      <c r="BZ207" s="433"/>
      <c r="CA207" s="445" t="e">
        <f t="shared" si="2623"/>
        <v>#REF!</v>
      </c>
      <c r="CB207" s="433"/>
      <c r="CC207" s="235"/>
      <c r="CD207" s="451" t="e">
        <f>(CA206+CD194)*CD193</f>
        <v>#REF!</v>
      </c>
      <c r="CF207" s="417"/>
      <c r="CG207" s="445" t="e">
        <f t="shared" si="2624"/>
        <v>#REF!</v>
      </c>
      <c r="CH207" s="433"/>
      <c r="CJ207" s="451" t="e">
        <f>(CG206+CJ194)*CJ193</f>
        <v>#REF!</v>
      </c>
      <c r="CL207" s="433"/>
    </row>
    <row r="208" ht="16.199999999999999" hidden="1">
      <c r="A208" s="445" t="e">
        <f>A185+A212</f>
        <v>#REF!</v>
      </c>
      <c r="B208" s="433"/>
      <c r="D208" s="451" t="e">
        <f>(A207+D194)*D193</f>
        <v>#REF!</v>
      </c>
      <c r="F208" s="417"/>
      <c r="G208" s="445" t="e">
        <f t="shared" si="2611"/>
        <v>#REF!</v>
      </c>
      <c r="H208" s="417"/>
      <c r="I208" s="235"/>
      <c r="J208" s="451" t="e">
        <f>(G207+J194)*J193</f>
        <v>#REF!</v>
      </c>
      <c r="K208" s="235"/>
      <c r="L208" s="417"/>
      <c r="M208" s="445" t="e">
        <f t="shared" si="2612"/>
        <v>#REF!</v>
      </c>
      <c r="N208" s="417"/>
      <c r="O208" s="235"/>
      <c r="P208" s="451" t="e">
        <f>(M207+P194)*P193</f>
        <v>#REF!</v>
      </c>
      <c r="Q208" s="235"/>
      <c r="R208" s="417"/>
      <c r="S208" s="445" t="e">
        <f t="shared" si="2613"/>
        <v>#REF!</v>
      </c>
      <c r="T208" s="433"/>
      <c r="U208" s="235"/>
      <c r="V208" s="451" t="e">
        <f>(S207+V194)*V193</f>
        <v>#REF!</v>
      </c>
      <c r="X208" s="417"/>
      <c r="Y208" s="445" t="e">
        <f t="shared" si="2614"/>
        <v>#REF!</v>
      </c>
      <c r="Z208" s="433"/>
      <c r="AA208" s="235"/>
      <c r="AB208" s="451" t="e">
        <f>(Y207+AB194)*AB193</f>
        <v>#REF!</v>
      </c>
      <c r="AC208" s="235"/>
      <c r="AD208" s="417"/>
      <c r="AE208" s="445" t="e">
        <f t="shared" si="2615"/>
        <v>#REF!</v>
      </c>
      <c r="AF208" s="433"/>
      <c r="AG208" s="235"/>
      <c r="AH208" s="451" t="e">
        <f>(AE207+AH194)*AH193</f>
        <v>#REF!</v>
      </c>
      <c r="AJ208" s="417"/>
      <c r="AK208" s="445" t="e">
        <f t="shared" si="2616"/>
        <v>#REF!</v>
      </c>
      <c r="AL208" s="433"/>
      <c r="AM208" s="235"/>
      <c r="AN208" s="451" t="e">
        <f>(AK207+AN194)*AN193</f>
        <v>#REF!</v>
      </c>
      <c r="AP208" s="417"/>
      <c r="AQ208" s="445" t="e">
        <f t="shared" si="2617"/>
        <v>#REF!</v>
      </c>
      <c r="AR208" s="433"/>
      <c r="AS208" s="235"/>
      <c r="AT208" s="451" t="e">
        <f>(AQ207+AT194)*AT193</f>
        <v>#REF!</v>
      </c>
      <c r="AV208" s="417"/>
      <c r="AW208" s="445" t="e">
        <f t="shared" si="2618"/>
        <v>#REF!</v>
      </c>
      <c r="AX208" s="433"/>
      <c r="AY208" s="235"/>
      <c r="AZ208" s="451" t="e">
        <f>(AW207+AZ194)*AZ193</f>
        <v>#REF!</v>
      </c>
      <c r="BA208" s="235"/>
      <c r="BB208" s="417"/>
      <c r="BC208" s="445" t="e">
        <f t="shared" si="2619"/>
        <v>#REF!</v>
      </c>
      <c r="BD208" s="433"/>
      <c r="BE208" s="235"/>
      <c r="BF208" s="451" t="e">
        <f>(BC207+BF194)*BF193</f>
        <v>#REF!</v>
      </c>
      <c r="BH208" s="417"/>
      <c r="BI208" s="445" t="e">
        <f t="shared" si="2620"/>
        <v>#REF!</v>
      </c>
      <c r="BJ208" s="433"/>
      <c r="BK208" s="235"/>
      <c r="BL208" s="451" t="e">
        <f>(BI207+BL194)*BL193</f>
        <v>#REF!</v>
      </c>
      <c r="BN208" s="417"/>
      <c r="BO208" s="445" t="e">
        <f t="shared" si="2621"/>
        <v>#REF!</v>
      </c>
      <c r="BP208" s="433"/>
      <c r="BQ208" s="235"/>
      <c r="BR208" s="451" t="e">
        <f>(BO207+BR194)*BR193</f>
        <v>#REF!</v>
      </c>
      <c r="BT208" s="417"/>
      <c r="BU208" s="445" t="e">
        <f t="shared" si="2622"/>
        <v>#REF!</v>
      </c>
      <c r="BV208" s="433"/>
      <c r="BW208" s="235"/>
      <c r="BX208" s="451" t="e">
        <f>(BU207+BX194)*BX193</f>
        <v>#REF!</v>
      </c>
      <c r="BZ208" s="433"/>
      <c r="CA208" s="445" t="e">
        <f t="shared" si="2623"/>
        <v>#REF!</v>
      </c>
      <c r="CB208" s="433"/>
      <c r="CC208" s="235"/>
      <c r="CD208" s="451" t="e">
        <f>(CA207+CD194)*CD193</f>
        <v>#REF!</v>
      </c>
      <c r="CF208" s="417"/>
      <c r="CG208" s="445" t="e">
        <f t="shared" si="2624"/>
        <v>#REF!</v>
      </c>
      <c r="CH208" s="433"/>
      <c r="CJ208" s="451" t="e">
        <f>(CG207+CJ194)*CJ193</f>
        <v>#REF!</v>
      </c>
      <c r="CL208" s="433"/>
    </row>
    <row r="209" ht="16.199999999999999" hidden="1">
      <c r="A209" s="445" t="e">
        <f>A186+A211</f>
        <v>#REF!</v>
      </c>
      <c r="B209" s="433"/>
      <c r="D209" s="452" t="e">
        <f>(A208+D194)*D193</f>
        <v>#REF!</v>
      </c>
      <c r="F209" s="417"/>
      <c r="G209" s="445" t="e">
        <f t="shared" si="2611"/>
        <v>#REF!</v>
      </c>
      <c r="H209" s="417"/>
      <c r="I209" s="235"/>
      <c r="J209" s="452" t="e">
        <f>(G208+J194)*J193</f>
        <v>#REF!</v>
      </c>
      <c r="K209" s="235"/>
      <c r="L209" s="417"/>
      <c r="M209" s="445" t="e">
        <f t="shared" si="2612"/>
        <v>#REF!</v>
      </c>
      <c r="N209" s="417"/>
      <c r="O209" s="235"/>
      <c r="P209" s="452" t="e">
        <f>(M208+P194)*P193</f>
        <v>#REF!</v>
      </c>
      <c r="Q209" s="235"/>
      <c r="R209" s="417"/>
      <c r="S209" s="445" t="e">
        <f t="shared" si="2613"/>
        <v>#REF!</v>
      </c>
      <c r="T209" s="433"/>
      <c r="U209" s="235"/>
      <c r="V209" s="452" t="e">
        <f>(S208+V194)*V193</f>
        <v>#REF!</v>
      </c>
      <c r="X209" s="417"/>
      <c r="Y209" s="445" t="e">
        <f t="shared" si="2614"/>
        <v>#REF!</v>
      </c>
      <c r="Z209" s="433"/>
      <c r="AA209" s="235"/>
      <c r="AB209" s="452" t="e">
        <f>(Y208+AB194)*AB193</f>
        <v>#REF!</v>
      </c>
      <c r="AC209" s="235"/>
      <c r="AD209" s="417"/>
      <c r="AE209" s="445" t="e">
        <f t="shared" si="2615"/>
        <v>#REF!</v>
      </c>
      <c r="AF209" s="433"/>
      <c r="AG209" s="235"/>
      <c r="AH209" s="452" t="e">
        <f>(AE208+AH194)*AH193</f>
        <v>#REF!</v>
      </c>
      <c r="AJ209" s="417"/>
      <c r="AK209" s="445" t="e">
        <f t="shared" si="2616"/>
        <v>#REF!</v>
      </c>
      <c r="AL209" s="433"/>
      <c r="AM209" s="235"/>
      <c r="AN209" s="452" t="e">
        <f>(AK208+AN194)*AN193</f>
        <v>#REF!</v>
      </c>
      <c r="AP209" s="417"/>
      <c r="AQ209" s="445" t="e">
        <f t="shared" si="2617"/>
        <v>#REF!</v>
      </c>
      <c r="AR209" s="433"/>
      <c r="AS209" s="235"/>
      <c r="AT209" s="452" t="e">
        <f>(AQ208+AT194)*AT193</f>
        <v>#REF!</v>
      </c>
      <c r="AV209" s="417"/>
      <c r="AW209" s="445" t="e">
        <f t="shared" si="2618"/>
        <v>#REF!</v>
      </c>
      <c r="AX209" s="433"/>
      <c r="AY209" s="235"/>
      <c r="AZ209" s="452" t="e">
        <f>(AW208+AZ194)*AZ193</f>
        <v>#REF!</v>
      </c>
      <c r="BA209" s="235"/>
      <c r="BB209" s="417"/>
      <c r="BC209" s="445" t="e">
        <f t="shared" si="2619"/>
        <v>#REF!</v>
      </c>
      <c r="BD209" s="433"/>
      <c r="BE209" s="235"/>
      <c r="BF209" s="452" t="e">
        <f>(BC208+BF194)*BF193</f>
        <v>#REF!</v>
      </c>
      <c r="BH209" s="417"/>
      <c r="BI209" s="445" t="e">
        <f t="shared" si="2620"/>
        <v>#REF!</v>
      </c>
      <c r="BJ209" s="433"/>
      <c r="BK209" s="235"/>
      <c r="BL209" s="452" t="e">
        <f>(BI208+BL194)*BL193</f>
        <v>#REF!</v>
      </c>
      <c r="BN209" s="417"/>
      <c r="BO209" s="445" t="e">
        <f t="shared" si="2621"/>
        <v>#REF!</v>
      </c>
      <c r="BP209" s="433"/>
      <c r="BQ209" s="235"/>
      <c r="BR209" s="452" t="e">
        <f>(BO208+BR194)*BR193</f>
        <v>#REF!</v>
      </c>
      <c r="BT209" s="417"/>
      <c r="BU209" s="445" t="e">
        <f t="shared" si="2622"/>
        <v>#REF!</v>
      </c>
      <c r="BV209" s="433"/>
      <c r="BW209" s="235"/>
      <c r="BX209" s="452" t="e">
        <f>(BU208+BX194)*BX193</f>
        <v>#REF!</v>
      </c>
      <c r="BZ209" s="433"/>
      <c r="CA209" s="445" t="e">
        <f t="shared" si="2623"/>
        <v>#REF!</v>
      </c>
      <c r="CB209" s="433"/>
      <c r="CC209" s="235"/>
      <c r="CD209" s="452" t="e">
        <f>(CA208+CD194)*CD193</f>
        <v>#REF!</v>
      </c>
      <c r="CF209" s="417"/>
      <c r="CG209" s="445" t="e">
        <f t="shared" si="2624"/>
        <v>#REF!</v>
      </c>
      <c r="CH209" s="433"/>
      <c r="CJ209" s="452" t="e">
        <f>(CG208+CJ194)*CJ193</f>
        <v>#REF!</v>
      </c>
      <c r="CL209" s="433"/>
    </row>
    <row r="210" ht="16.199999999999999" hidden="1">
      <c r="A210" s="445"/>
      <c r="B210" s="433"/>
      <c r="C210" s="417"/>
      <c r="D210" s="453" t="e">
        <f>D226+(2*D211)+D209+D186</f>
        <v>#REF!</v>
      </c>
      <c r="F210" s="417"/>
      <c r="G210" s="417"/>
      <c r="H210" s="417"/>
      <c r="I210" s="417"/>
      <c r="J210" s="494" t="e">
        <f>J226+(2*J211)+J209+J186</f>
        <v>#REF!</v>
      </c>
      <c r="K210" s="235"/>
      <c r="L210" s="417"/>
      <c r="M210" s="417"/>
      <c r="N210" s="433"/>
      <c r="O210" s="417"/>
      <c r="P210" s="453" t="e">
        <f>P226+(2*P211)+P209+P186</f>
        <v>#REF!</v>
      </c>
      <c r="R210" s="417"/>
      <c r="S210" s="417"/>
      <c r="T210" s="417"/>
      <c r="U210" s="417"/>
      <c r="V210" s="453" t="e">
        <f>V226+(2*V211)+V209+V186</f>
        <v>#REF!</v>
      </c>
      <c r="X210" s="417"/>
      <c r="Y210" s="417"/>
      <c r="Z210" s="433"/>
      <c r="AA210" s="417"/>
      <c r="AB210" s="453" t="e">
        <f>AB226+(2*AB211)+AB209+AB186</f>
        <v>#REF!</v>
      </c>
      <c r="AD210" s="417"/>
      <c r="AE210" s="417"/>
      <c r="AF210" s="417"/>
      <c r="AG210" s="417"/>
      <c r="AH210" s="453" t="e">
        <f>AH226+(2*AH211)+AH209+AH186</f>
        <v>#REF!</v>
      </c>
      <c r="AJ210" s="417"/>
      <c r="AK210" s="417"/>
      <c r="AL210" s="433"/>
      <c r="AM210" s="417"/>
      <c r="AN210" s="453" t="e">
        <f>AN226+(2*AN211)+AN209+AN186</f>
        <v>#REF!</v>
      </c>
      <c r="AP210" s="417"/>
      <c r="AQ210" s="417"/>
      <c r="AR210" s="433"/>
      <c r="AS210" s="417"/>
      <c r="AT210" s="453" t="e">
        <f>AT226+(2*AT211)+AT209+AT186</f>
        <v>#REF!</v>
      </c>
      <c r="AV210" s="417"/>
      <c r="AW210" s="417"/>
      <c r="AX210" s="433"/>
      <c r="AY210" s="417"/>
      <c r="AZ210" s="453" t="e">
        <f>AZ226+(2*AZ211)+AZ209+AZ186</f>
        <v>#REF!</v>
      </c>
      <c r="BB210" s="417"/>
      <c r="BC210" s="417"/>
      <c r="BD210" s="417"/>
      <c r="BE210" s="417"/>
      <c r="BF210" s="453" t="e">
        <f>BF226+(2*BF211)+BF209+BF186</f>
        <v>#REF!</v>
      </c>
      <c r="BH210" s="417"/>
      <c r="BI210" s="417"/>
      <c r="BJ210" s="433"/>
      <c r="BK210" s="417"/>
      <c r="BL210" s="453" t="e">
        <f>BL226+(2*BL211)+BL209+BL186</f>
        <v>#REF!</v>
      </c>
      <c r="BN210" s="417"/>
      <c r="BO210" s="417"/>
      <c r="BP210" s="433"/>
      <c r="BQ210" s="417"/>
      <c r="BR210" s="453" t="e">
        <f>BR226+(2*BR211)+BR209+BR186</f>
        <v>#REF!</v>
      </c>
      <c r="BT210" s="417"/>
      <c r="BU210" s="417"/>
      <c r="BV210" s="433"/>
      <c r="BW210" s="417"/>
      <c r="BX210" s="453" t="e">
        <f>BX226+(2*BX211)+BX209+BX186</f>
        <v>#REF!</v>
      </c>
      <c r="BZ210" s="433"/>
      <c r="CA210" s="417"/>
      <c r="CB210" s="433"/>
      <c r="CC210" s="417"/>
      <c r="CD210" s="453" t="e">
        <f>CD226+(2*CD211)+CD209+CD186</f>
        <v>#REF!</v>
      </c>
      <c r="CF210" s="417"/>
      <c r="CG210" s="417"/>
      <c r="CH210" s="433"/>
      <c r="CI210" s="417"/>
      <c r="CJ210" s="453" t="e">
        <f>CJ226+(2*CJ211)+CJ209+CJ186</f>
        <v>#REF!</v>
      </c>
      <c r="CL210" s="433"/>
    </row>
    <row r="211" ht="16.199999999999999" hidden="1">
      <c r="A211" s="445" t="e">
        <f t="shared" ref="A211:A225" si="2625">SUM(D211:CY211)</f>
        <v>#REF!</v>
      </c>
      <c r="B211" s="433"/>
      <c r="C211" s="417"/>
      <c r="D211" s="454" t="e">
        <f>(D228+D286+I244+D185+D209+D283)*D227</f>
        <v>#REF!</v>
      </c>
      <c r="F211" s="417"/>
      <c r="G211" s="417"/>
      <c r="H211" s="417"/>
      <c r="I211" s="417"/>
      <c r="J211" s="495" t="e">
        <f>(J228+E243+J286+O243+J283+J209+J185)*J227</f>
        <v>#REF!</v>
      </c>
      <c r="K211" s="235"/>
      <c r="L211" s="417"/>
      <c r="M211" s="417"/>
      <c r="N211" s="433"/>
      <c r="O211" s="417"/>
      <c r="P211" s="454" t="e">
        <f>(P228+P286+K244+P283+P209+P185+U243)*P227</f>
        <v>#REF!</v>
      </c>
      <c r="R211" s="417"/>
      <c r="S211" s="417"/>
      <c r="T211" s="417"/>
      <c r="U211" s="417"/>
      <c r="V211" s="454" t="e">
        <f>(V228+V286+Q244+V283+V209+V185+AA243)*V227</f>
        <v>#REF!</v>
      </c>
      <c r="X211" s="417"/>
      <c r="Y211" s="417"/>
      <c r="Z211" s="433"/>
      <c r="AA211" s="417"/>
      <c r="AB211" s="454" t="e">
        <f>(AB228+AB286+W244+AB283+AB209+AB185+AG243)*AB227</f>
        <v>#REF!</v>
      </c>
      <c r="AD211" s="417"/>
      <c r="AE211" s="417"/>
      <c r="AF211" s="417"/>
      <c r="AG211" s="417"/>
      <c r="AH211" s="454" t="e">
        <f>(AH228+AH286+AC244+AH283+AH209+AH185+AM243)*AH227</f>
        <v>#REF!</v>
      </c>
      <c r="AJ211" s="417"/>
      <c r="AK211" s="417"/>
      <c r="AL211" s="433"/>
      <c r="AM211" s="417"/>
      <c r="AN211" s="454" t="e">
        <f>(AN228+AN286+AI244+AN283+AN209+AN185+AS243)*AN227</f>
        <v>#REF!</v>
      </c>
      <c r="AP211" s="417"/>
      <c r="AQ211" s="417"/>
      <c r="AR211" s="433"/>
      <c r="AS211" s="417"/>
      <c r="AT211" s="454" t="e">
        <f>(AT228+AT286+AO244+AT283+AT209+AT185+AY243)*AT227</f>
        <v>#REF!</v>
      </c>
      <c r="AV211" s="417"/>
      <c r="AW211" s="417"/>
      <c r="AX211" s="433"/>
      <c r="AY211" s="417"/>
      <c r="AZ211" s="454" t="e">
        <f>(AZ228+AZ286+AU244+AZ283+AZ209+AZ185+BE243)*AZ227</f>
        <v>#REF!</v>
      </c>
      <c r="BB211" s="417"/>
      <c r="BC211" s="417"/>
      <c r="BD211" s="417"/>
      <c r="BE211" s="417"/>
      <c r="BF211" s="454" t="e">
        <f>(BF228+BF286+BA244+BF283+BF209+BF185+BK243)*BF227</f>
        <v>#REF!</v>
      </c>
      <c r="BH211" s="417"/>
      <c r="BI211" s="417"/>
      <c r="BJ211" s="433"/>
      <c r="BK211" s="417"/>
      <c r="BL211" s="454" t="e">
        <f>(BL228+BL286+BG244+BL283+BL209+BL185+BQ243)*BL227</f>
        <v>#REF!</v>
      </c>
      <c r="BN211" s="417"/>
      <c r="BO211" s="417"/>
      <c r="BP211" s="433"/>
      <c r="BQ211" s="417"/>
      <c r="BR211" s="454" t="e">
        <f>(BR228+BR286+BM244+BR283+BR209+BR185+BW243)*BR227</f>
        <v>#REF!</v>
      </c>
      <c r="BT211" s="417"/>
      <c r="BU211" s="417"/>
      <c r="BV211" s="433"/>
      <c r="BW211" s="417"/>
      <c r="BX211" s="454" t="e">
        <f>(BX228+BX286+BS244+BX283+BX209+BX185+CC243)*BX227</f>
        <v>#REF!</v>
      </c>
      <c r="BZ211" s="433"/>
      <c r="CA211" s="417"/>
      <c r="CB211" s="433"/>
      <c r="CC211" s="417"/>
      <c r="CD211" s="454" t="e">
        <f>(CD228+CD286+BY244+CD283+CD209+CD185+CI243)*CD227</f>
        <v>#REF!</v>
      </c>
      <c r="CF211" s="417"/>
      <c r="CG211" s="417"/>
      <c r="CH211" s="433"/>
      <c r="CI211" s="417"/>
      <c r="CJ211" s="454" t="e">
        <f>(CJ228+CJ285+CE244+CJ283+CJ209+CJ185)*CJ227</f>
        <v>#REF!</v>
      </c>
      <c r="CL211" s="433"/>
    </row>
    <row r="212" ht="16.199999999999999" hidden="1">
      <c r="A212" s="445" t="e">
        <f t="shared" si="2625"/>
        <v>#REF!</v>
      </c>
      <c r="B212" s="433"/>
      <c r="C212" s="417"/>
      <c r="D212" s="454" t="e">
        <f>(D228+D287+I243+D184+D208+D282)*D227</f>
        <v>#REF!</v>
      </c>
      <c r="F212" s="417"/>
      <c r="G212" s="417"/>
      <c r="H212" s="417"/>
      <c r="I212" s="417"/>
      <c r="J212" s="451" t="e">
        <f>(J228+E242+J287+O242+J282+J208+J184)*J227</f>
        <v>#REF!</v>
      </c>
      <c r="K212" s="235"/>
      <c r="L212" s="417"/>
      <c r="M212" s="417"/>
      <c r="N212" s="433"/>
      <c r="O212" s="417"/>
      <c r="P212" s="454" t="e">
        <f>(P228+P287+K243+P282+P208+P184+U242)*P227</f>
        <v>#REF!</v>
      </c>
      <c r="R212" s="417"/>
      <c r="S212" s="417"/>
      <c r="T212" s="417"/>
      <c r="U212" s="417"/>
      <c r="V212" s="454" t="e">
        <f>(V228+V287+Q243+V282+V208+V184+AA242)*V227</f>
        <v>#REF!</v>
      </c>
      <c r="X212" s="417"/>
      <c r="Y212" s="417"/>
      <c r="Z212" s="433"/>
      <c r="AA212" s="417"/>
      <c r="AB212" s="454" t="e">
        <f>(AB228+AB287+W243+AB282+AB208+AB184+AG242)*AB227</f>
        <v>#REF!</v>
      </c>
      <c r="AD212" s="417"/>
      <c r="AE212" s="417"/>
      <c r="AF212" s="417"/>
      <c r="AG212" s="417"/>
      <c r="AH212" s="454" t="e">
        <f>(AH228+AH287+AC243+AH282+AH208+AH184+AM242)*AH227</f>
        <v>#REF!</v>
      </c>
      <c r="AJ212" s="417"/>
      <c r="AK212" s="417"/>
      <c r="AL212" s="433"/>
      <c r="AM212" s="417"/>
      <c r="AN212" s="454" t="e">
        <f>(AN228+AN287+AI243+AN282+AN208+AN184+AS242)*AN227</f>
        <v>#REF!</v>
      </c>
      <c r="AP212" s="417"/>
      <c r="AQ212" s="417"/>
      <c r="AR212" s="433"/>
      <c r="AS212" s="417"/>
      <c r="AT212" s="454" t="e">
        <f>(AT228+AT287+AO243+AT282+AT208+AT184+AY242)*AT227</f>
        <v>#REF!</v>
      </c>
      <c r="AV212" s="417"/>
      <c r="AW212" s="417"/>
      <c r="AX212" s="433"/>
      <c r="AY212" s="417"/>
      <c r="AZ212" s="454" t="e">
        <f>(AZ228+AZ287+AU243+AZ282+AZ208+AZ184+BE242)*AZ227</f>
        <v>#REF!</v>
      </c>
      <c r="BB212" s="417"/>
      <c r="BC212" s="417"/>
      <c r="BD212" s="417"/>
      <c r="BE212" s="417"/>
      <c r="BF212" s="454" t="e">
        <f>(BF228+BF287+BA243+BF282+BF208+BF184+BK242)*BF227</f>
        <v>#REF!</v>
      </c>
      <c r="BH212" s="417"/>
      <c r="BI212" s="417"/>
      <c r="BJ212" s="433"/>
      <c r="BK212" s="417"/>
      <c r="BL212" s="454" t="e">
        <f>(BL228+BL287+BG243+BL282+BL208+BL184+BQ242)*BL227</f>
        <v>#REF!</v>
      </c>
      <c r="BN212" s="417"/>
      <c r="BO212" s="417"/>
      <c r="BP212" s="433"/>
      <c r="BQ212" s="417"/>
      <c r="BR212" s="454" t="e">
        <f>(BR228+BR287+BM243+BR282+BR208+BR184+BW242)*BR227</f>
        <v>#REF!</v>
      </c>
      <c r="BT212" s="417"/>
      <c r="BU212" s="417"/>
      <c r="BV212" s="433"/>
      <c r="BW212" s="417"/>
      <c r="BX212" s="454" t="e">
        <f>(BX228+BX287+BS243+BX282+BX208+BX184+CC242)*BX227</f>
        <v>#REF!</v>
      </c>
      <c r="BZ212" s="433"/>
      <c r="CA212" s="417"/>
      <c r="CB212" s="433"/>
      <c r="CC212" s="417"/>
      <c r="CD212" s="454" t="e">
        <f>(CD228+CD287+BY243+CD282+CD208+CD184+CI242)*CD227</f>
        <v>#REF!</v>
      </c>
      <c r="CF212" s="417"/>
      <c r="CG212" s="417"/>
      <c r="CH212" s="433"/>
      <c r="CI212" s="417"/>
      <c r="CJ212" s="454" t="e">
        <f>(CJ228+CJ286+CE243+CJ282+CJ208+CJ184)*CJ227</f>
        <v>#REF!</v>
      </c>
      <c r="CL212" s="433"/>
    </row>
    <row r="213" ht="16.199999999999999" hidden="1">
      <c r="A213" s="445" t="e">
        <f t="shared" si="2625"/>
        <v>#REF!</v>
      </c>
      <c r="B213" s="433"/>
      <c r="C213" s="417"/>
      <c r="D213" s="454" t="e">
        <f>(D228+D288+I242+D183+D207+D281)*D227</f>
        <v>#REF!</v>
      </c>
      <c r="F213" s="417"/>
      <c r="G213" s="417"/>
      <c r="H213" s="417"/>
      <c r="I213" s="417"/>
      <c r="J213" s="451" t="e">
        <f>(J228+E241+J288+O241+J281+J207+J183)*J227</f>
        <v>#REF!</v>
      </c>
      <c r="K213" s="235"/>
      <c r="L213" s="417"/>
      <c r="M213" s="417"/>
      <c r="N213" s="433"/>
      <c r="O213" s="417"/>
      <c r="P213" s="454" t="e">
        <f>(P228+P288+K242+P281+P207+P183+U241)*P227</f>
        <v>#REF!</v>
      </c>
      <c r="R213" s="417"/>
      <c r="S213" s="417"/>
      <c r="T213" s="417"/>
      <c r="U213" s="417"/>
      <c r="V213" s="454" t="e">
        <f>(V228+V288+Q242+V281+V207+V183+AA241)*V227</f>
        <v>#REF!</v>
      </c>
      <c r="X213" s="417"/>
      <c r="Y213" s="417"/>
      <c r="Z213" s="433"/>
      <c r="AA213" s="417"/>
      <c r="AB213" s="454" t="e">
        <f>(AB228+AB288+W242+AB281+AB207+AB183+AG241)*AB227</f>
        <v>#REF!</v>
      </c>
      <c r="AD213" s="417"/>
      <c r="AE213" s="417"/>
      <c r="AF213" s="417"/>
      <c r="AG213" s="417"/>
      <c r="AH213" s="454" t="e">
        <f>(AH228+AH288+AC242+AH281+AH207+AH183+AM241)*AH227</f>
        <v>#REF!</v>
      </c>
      <c r="AJ213" s="417"/>
      <c r="AK213" s="417"/>
      <c r="AL213" s="433"/>
      <c r="AM213" s="417"/>
      <c r="AN213" s="454" t="e">
        <f>(AN228+AN288+AI242+AN281+AN207+AN183+AS241)*AN227</f>
        <v>#REF!</v>
      </c>
      <c r="AP213" s="417"/>
      <c r="AQ213" s="417"/>
      <c r="AR213" s="433"/>
      <c r="AS213" s="417"/>
      <c r="AT213" s="454" t="e">
        <f>(AT228+AT288+AO242+AT281+AT207+AT183+AY241)*AT227</f>
        <v>#REF!</v>
      </c>
      <c r="AV213" s="417"/>
      <c r="AW213" s="417"/>
      <c r="AX213" s="433"/>
      <c r="AY213" s="417"/>
      <c r="AZ213" s="454" t="e">
        <f>(AZ228+AZ288+AU242+AZ281+AZ207+AZ183+BE241)*AZ227</f>
        <v>#REF!</v>
      </c>
      <c r="BB213" s="417"/>
      <c r="BC213" s="417"/>
      <c r="BD213" s="417"/>
      <c r="BE213" s="417"/>
      <c r="BF213" s="454" t="e">
        <f>(BF228+BF288+BA242+BF281+BF207+BF183+BK241)*BF227</f>
        <v>#REF!</v>
      </c>
      <c r="BH213" s="417"/>
      <c r="BI213" s="417"/>
      <c r="BJ213" s="433"/>
      <c r="BK213" s="417"/>
      <c r="BL213" s="454" t="e">
        <f>(BL228+BL288+BG242+BL281+BL207+BL183+BQ241)*BL227</f>
        <v>#REF!</v>
      </c>
      <c r="BN213" s="417"/>
      <c r="BO213" s="417"/>
      <c r="BP213" s="433"/>
      <c r="BQ213" s="417"/>
      <c r="BR213" s="454" t="e">
        <f>(BR228+BR288+BM242+BR281+BR207+BR183+BW241)*BR227</f>
        <v>#REF!</v>
      </c>
      <c r="BT213" s="417"/>
      <c r="BU213" s="417"/>
      <c r="BV213" s="433"/>
      <c r="BW213" s="417"/>
      <c r="BX213" s="454" t="e">
        <f>(BX228+BX288+BS242+BX281+BX207+BX183+CC241)*BX227</f>
        <v>#REF!</v>
      </c>
      <c r="BZ213" s="433"/>
      <c r="CA213" s="417"/>
      <c r="CB213" s="433"/>
      <c r="CC213" s="417"/>
      <c r="CD213" s="454" t="e">
        <f>(CD228+CD288+BY242+CD281+CD207+CD183+CI241)*CD227</f>
        <v>#REF!</v>
      </c>
      <c r="CF213" s="417"/>
      <c r="CG213" s="417"/>
      <c r="CH213" s="433"/>
      <c r="CI213" s="417"/>
      <c r="CJ213" s="454" t="e">
        <f>(CJ228+CJ287+CE242+CJ281+CJ207+CJ183)*CJ227</f>
        <v>#REF!</v>
      </c>
      <c r="CL213" s="433"/>
    </row>
    <row r="214" ht="16.199999999999999" hidden="1">
      <c r="A214" s="445" t="e">
        <f t="shared" si="2625"/>
        <v>#REF!</v>
      </c>
      <c r="B214" s="433"/>
      <c r="C214" s="417"/>
      <c r="D214" s="454" t="e">
        <f>(D228+D289+I241+D182+D206+D280)*D227</f>
        <v>#REF!</v>
      </c>
      <c r="F214" s="417"/>
      <c r="G214" s="417"/>
      <c r="H214" s="417"/>
      <c r="I214" s="417"/>
      <c r="J214" s="451" t="e">
        <f>(J228+E240+J289+O240+J280+J206+J182)*J227</f>
        <v>#REF!</v>
      </c>
      <c r="K214" s="235"/>
      <c r="L214" s="417"/>
      <c r="M214" s="417"/>
      <c r="N214" s="433"/>
      <c r="O214" s="417"/>
      <c r="P214" s="454" t="e">
        <f>(P228+P289+K241+P280+P206+P182+U240)*P227</f>
        <v>#REF!</v>
      </c>
      <c r="R214" s="417"/>
      <c r="S214" s="417"/>
      <c r="T214" s="417"/>
      <c r="U214" s="417"/>
      <c r="V214" s="454" t="e">
        <f>(V228+V289+Q241+V280+V206+V182+AA240)*V227</f>
        <v>#REF!</v>
      </c>
      <c r="X214" s="417"/>
      <c r="Y214" s="417"/>
      <c r="Z214" s="433"/>
      <c r="AA214" s="417"/>
      <c r="AB214" s="454" t="e">
        <f>(AB228+AB289+W241+AB280+AB206+AB182+AG240)*AB227</f>
        <v>#REF!</v>
      </c>
      <c r="AD214" s="417"/>
      <c r="AE214" s="417"/>
      <c r="AF214" s="417"/>
      <c r="AG214" s="417"/>
      <c r="AH214" s="454" t="e">
        <f>(AH228+AH289+AC241+AH280+AH206+AH182+AM240)*AH227</f>
        <v>#REF!</v>
      </c>
      <c r="AJ214" s="417"/>
      <c r="AK214" s="417"/>
      <c r="AL214" s="433"/>
      <c r="AM214" s="417"/>
      <c r="AN214" s="454" t="e">
        <f>(AN228+AN289+AI241+AN280+AN206+AN182+AS240)*AN227</f>
        <v>#REF!</v>
      </c>
      <c r="AP214" s="417"/>
      <c r="AQ214" s="417"/>
      <c r="AR214" s="433"/>
      <c r="AS214" s="417"/>
      <c r="AT214" s="454" t="e">
        <f>(AT228+AT289+AO241+AT280+AT206+AT182+AY240)*AT227</f>
        <v>#REF!</v>
      </c>
      <c r="AV214" s="417"/>
      <c r="AW214" s="417"/>
      <c r="AX214" s="433"/>
      <c r="AY214" s="417"/>
      <c r="AZ214" s="454" t="e">
        <f>(AZ228+AZ289+AU241+AZ280+AZ206+AZ182+BE240)*AZ227</f>
        <v>#REF!</v>
      </c>
      <c r="BB214" s="417"/>
      <c r="BC214" s="417"/>
      <c r="BD214" s="417"/>
      <c r="BE214" s="417"/>
      <c r="BF214" s="454" t="e">
        <f>(BF228+BF289+BA241+BF280+BF206+BF182+BK240)*BF227</f>
        <v>#REF!</v>
      </c>
      <c r="BH214" s="417"/>
      <c r="BI214" s="417"/>
      <c r="BJ214" s="433"/>
      <c r="BK214" s="417"/>
      <c r="BL214" s="454" t="e">
        <f>(BL228+BL289+BG241+BL280+BL206+BL182+BQ240)*BL227</f>
        <v>#REF!</v>
      </c>
      <c r="BN214" s="417"/>
      <c r="BO214" s="417"/>
      <c r="BP214" s="433"/>
      <c r="BQ214" s="417"/>
      <c r="BR214" s="454" t="e">
        <f>(BR228+BR289+BM241+BR280+BR206+BR182+BW240)*BR227</f>
        <v>#REF!</v>
      </c>
      <c r="BT214" s="417"/>
      <c r="BU214" s="417"/>
      <c r="BV214" s="433"/>
      <c r="BW214" s="417"/>
      <c r="BX214" s="454" t="e">
        <f>(BX228+BX289+BS241+BX280+BX206+BX182+CC240)*BX227</f>
        <v>#REF!</v>
      </c>
      <c r="BZ214" s="433"/>
      <c r="CA214" s="417"/>
      <c r="CB214" s="433"/>
      <c r="CC214" s="417"/>
      <c r="CD214" s="454" t="e">
        <f>(CD228+CD289+BY241+CD280+CD206+CD182+CI240)*CD227</f>
        <v>#REF!</v>
      </c>
      <c r="CF214" s="417"/>
      <c r="CG214" s="417"/>
      <c r="CH214" s="433"/>
      <c r="CI214" s="417"/>
      <c r="CJ214" s="454" t="e">
        <f>(CJ228+CJ288+CE241+CJ280+CJ206+CJ182)*CJ227</f>
        <v>#REF!</v>
      </c>
      <c r="CL214" s="433"/>
    </row>
    <row r="215" ht="16.199999999999999" hidden="1">
      <c r="A215" s="445" t="e">
        <f t="shared" si="2625"/>
        <v>#REF!</v>
      </c>
      <c r="B215" s="433"/>
      <c r="C215" s="417"/>
      <c r="D215" s="454" t="e">
        <f>(D228+D290+I240+D181+D205+D279)*D227</f>
        <v>#REF!</v>
      </c>
      <c r="F215" s="417"/>
      <c r="G215" s="417"/>
      <c r="H215" s="417"/>
      <c r="I215" s="417"/>
      <c r="J215" s="451" t="e">
        <f>(J228+E239+J290+O239+J279+J205+J181)*J227</f>
        <v>#REF!</v>
      </c>
      <c r="K215" s="235"/>
      <c r="L215" s="417"/>
      <c r="M215" s="417"/>
      <c r="N215" s="433"/>
      <c r="O215" s="417"/>
      <c r="P215" s="454" t="e">
        <f>(P228+P290+K240+P279+P205+P181+U239)*P227</f>
        <v>#REF!</v>
      </c>
      <c r="R215" s="417"/>
      <c r="S215" s="417"/>
      <c r="T215" s="417"/>
      <c r="U215" s="417"/>
      <c r="V215" s="454" t="e">
        <f>(V228+V290+Q240+V279+V205+V181+AA239)*V227</f>
        <v>#REF!</v>
      </c>
      <c r="X215" s="417"/>
      <c r="Y215" s="417"/>
      <c r="Z215" s="433"/>
      <c r="AA215" s="417"/>
      <c r="AB215" s="454" t="e">
        <f>(AB228+AB290+W240+AB279+AB205+AB181+AG239)*AB227</f>
        <v>#REF!</v>
      </c>
      <c r="AD215" s="417"/>
      <c r="AE215" s="417"/>
      <c r="AF215" s="417"/>
      <c r="AG215" s="417"/>
      <c r="AH215" s="454" t="e">
        <f>(AH228+AH290+AC240+AH279+AH205+AH181+AM239)*AH227</f>
        <v>#REF!</v>
      </c>
      <c r="AJ215" s="417"/>
      <c r="AK215" s="417"/>
      <c r="AL215" s="433"/>
      <c r="AM215" s="417"/>
      <c r="AN215" s="454" t="e">
        <f>(AN228+AN290+AI240+AN279+AN205+AN181+AS239)*AN227</f>
        <v>#REF!</v>
      </c>
      <c r="AP215" s="417"/>
      <c r="AQ215" s="417"/>
      <c r="AR215" s="433"/>
      <c r="AS215" s="417"/>
      <c r="AT215" s="454" t="e">
        <f>(AT228+AT290+AO240+AT279+AT205+AT181+AY239)*AT227</f>
        <v>#REF!</v>
      </c>
      <c r="AV215" s="417"/>
      <c r="AW215" s="417"/>
      <c r="AX215" s="433"/>
      <c r="AY215" s="417"/>
      <c r="AZ215" s="454" t="e">
        <f>(AZ228+AZ290+AU240+AZ279+AZ205+AZ181+BE239)*AZ227</f>
        <v>#REF!</v>
      </c>
      <c r="BB215" s="417"/>
      <c r="BC215" s="417"/>
      <c r="BD215" s="417"/>
      <c r="BE215" s="417"/>
      <c r="BF215" s="454" t="e">
        <f>(BF228+BF290+BA240+BF279+BF205+BF181+BK239)*BF227</f>
        <v>#REF!</v>
      </c>
      <c r="BH215" s="417"/>
      <c r="BI215" s="417"/>
      <c r="BJ215" s="433"/>
      <c r="BK215" s="417"/>
      <c r="BL215" s="454" t="e">
        <f>(BL228+BL290+BG240+BL279+BL205+BL181+BQ239)*BL227</f>
        <v>#REF!</v>
      </c>
      <c r="BN215" s="417"/>
      <c r="BO215" s="417"/>
      <c r="BP215" s="433"/>
      <c r="BQ215" s="417"/>
      <c r="BR215" s="454" t="e">
        <f>(BR228+BR290+BM240+BR279+BR205+BR181+BW239)*BR227</f>
        <v>#REF!</v>
      </c>
      <c r="BT215" s="417"/>
      <c r="BU215" s="417"/>
      <c r="BV215" s="433"/>
      <c r="BW215" s="417"/>
      <c r="BX215" s="454" t="e">
        <f>(BX228+BX290+BS240+BX279+BX205+BX181+CC239)*BX227</f>
        <v>#REF!</v>
      </c>
      <c r="BZ215" s="433"/>
      <c r="CA215" s="417"/>
      <c r="CB215" s="433"/>
      <c r="CC215" s="417"/>
      <c r="CD215" s="454" t="e">
        <f>(CD228+CD290+BY240+CD279+CD205+CD181+CI239)*CD227</f>
        <v>#REF!</v>
      </c>
      <c r="CF215" s="417"/>
      <c r="CG215" s="417"/>
      <c r="CH215" s="433"/>
      <c r="CI215" s="417"/>
      <c r="CJ215" s="454" t="e">
        <f>(CJ228+CJ289+CE240+CJ279+CJ205+CJ181)*CJ227</f>
        <v>#REF!</v>
      </c>
      <c r="CL215" s="433"/>
    </row>
    <row r="216" ht="16.199999999999999" hidden="1">
      <c r="A216" s="445" t="e">
        <f t="shared" si="2625"/>
        <v>#REF!</v>
      </c>
      <c r="B216" s="433"/>
      <c r="C216" s="417"/>
      <c r="D216" s="454" t="e">
        <f>(D228+D291+I239+D180+D204+D278)*D227</f>
        <v>#REF!</v>
      </c>
      <c r="F216" s="417"/>
      <c r="G216" s="417"/>
      <c r="H216" s="417"/>
      <c r="I216" s="417"/>
      <c r="J216" s="451" t="e">
        <f>(J228+E238+J291+O238+J278+J204+J180)*J227</f>
        <v>#REF!</v>
      </c>
      <c r="K216" s="235"/>
      <c r="L216" s="417"/>
      <c r="M216" s="417"/>
      <c r="N216" s="433"/>
      <c r="O216" s="417"/>
      <c r="P216" s="454" t="e">
        <f>(P228+P291+K239+P278+P204+P180+U238)*P227</f>
        <v>#REF!</v>
      </c>
      <c r="R216" s="417"/>
      <c r="S216" s="417"/>
      <c r="T216" s="417"/>
      <c r="U216" s="417"/>
      <c r="V216" s="454" t="e">
        <f>(V228+V291+Q239+V278+V204+V180+AA238)*V227</f>
        <v>#REF!</v>
      </c>
      <c r="X216" s="417"/>
      <c r="Y216" s="417"/>
      <c r="Z216" s="433"/>
      <c r="AA216" s="417"/>
      <c r="AB216" s="454" t="e">
        <f>(AB228+AB291+W239+AB278+AB204+AB180+AG238)*AB227</f>
        <v>#REF!</v>
      </c>
      <c r="AD216" s="417"/>
      <c r="AE216" s="417"/>
      <c r="AF216" s="417"/>
      <c r="AG216" s="417"/>
      <c r="AH216" s="454" t="e">
        <f>(AH228+AH291+AC239+AH278+AH204+AH180+AM238)*AH227</f>
        <v>#REF!</v>
      </c>
      <c r="AJ216" s="417"/>
      <c r="AK216" s="417"/>
      <c r="AL216" s="433"/>
      <c r="AM216" s="417"/>
      <c r="AN216" s="454" t="e">
        <f>(AN228+AN291+AI239+AN278+AN204+AN180+AS238)*AN227</f>
        <v>#REF!</v>
      </c>
      <c r="AP216" s="417"/>
      <c r="AQ216" s="417"/>
      <c r="AR216" s="433"/>
      <c r="AS216" s="417"/>
      <c r="AT216" s="454" t="e">
        <f>(AT228+AT291+AO239+AT278+AT204+AT180+AY238)*AT227</f>
        <v>#REF!</v>
      </c>
      <c r="AV216" s="417"/>
      <c r="AW216" s="417"/>
      <c r="AX216" s="433"/>
      <c r="AY216" s="417"/>
      <c r="AZ216" s="454" t="e">
        <f>(AZ228+AZ291+AU239+AZ278+AZ204+AZ180+BE238)*AZ227</f>
        <v>#REF!</v>
      </c>
      <c r="BB216" s="417"/>
      <c r="BC216" s="417"/>
      <c r="BD216" s="417"/>
      <c r="BE216" s="417"/>
      <c r="BF216" s="454" t="e">
        <f>(BF228+BF291+BA239+BF278+BF204+BF180+BK238)*BF227</f>
        <v>#REF!</v>
      </c>
      <c r="BH216" s="417"/>
      <c r="BI216" s="417"/>
      <c r="BJ216" s="433"/>
      <c r="BK216" s="417"/>
      <c r="BL216" s="454" t="e">
        <f>(BL228+BL291+BG239+BL278+BL204+BL180+BQ238)*BL227</f>
        <v>#REF!</v>
      </c>
      <c r="BN216" s="417"/>
      <c r="BO216" s="417"/>
      <c r="BP216" s="433"/>
      <c r="BQ216" s="417"/>
      <c r="BR216" s="454" t="e">
        <f>(BR228+BR291+BM239+BR278+BR204+BR180+BW238)*BR227</f>
        <v>#REF!</v>
      </c>
      <c r="BT216" s="417"/>
      <c r="BU216" s="417"/>
      <c r="BV216" s="433"/>
      <c r="BW216" s="417"/>
      <c r="BX216" s="454" t="e">
        <f>(BX228+BX291+BS239+BX278+BX204+BX180+CC238)*BX227</f>
        <v>#REF!</v>
      </c>
      <c r="BZ216" s="433"/>
      <c r="CA216" s="417"/>
      <c r="CB216" s="433"/>
      <c r="CC216" s="417"/>
      <c r="CD216" s="454" t="e">
        <f>(CD228+CD291+BY239+CD278+CD204+CD180+CI238)*CD227</f>
        <v>#REF!</v>
      </c>
      <c r="CF216" s="417"/>
      <c r="CG216" s="417"/>
      <c r="CH216" s="433"/>
      <c r="CI216" s="417"/>
      <c r="CJ216" s="454" t="e">
        <f>(CJ228+CJ290+CE239+CJ278+CJ204+CJ180)*CJ227</f>
        <v>#REF!</v>
      </c>
      <c r="CL216" s="433"/>
    </row>
    <row r="217" ht="16.199999999999999" hidden="1">
      <c r="A217" s="445" t="e">
        <f t="shared" si="2625"/>
        <v>#REF!</v>
      </c>
      <c r="B217" s="433"/>
      <c r="C217" s="417"/>
      <c r="D217" s="454" t="e">
        <f>(D228+D292+I238+D179+D203+D277)*D227</f>
        <v>#REF!</v>
      </c>
      <c r="F217" s="417"/>
      <c r="G217" s="417"/>
      <c r="H217" s="417"/>
      <c r="I217" s="417"/>
      <c r="J217" s="451" t="e">
        <f>(J228+E237+J292+O237+J277+J203+J179)*J227</f>
        <v>#REF!</v>
      </c>
      <c r="K217" s="235"/>
      <c r="L217" s="417"/>
      <c r="M217" s="417"/>
      <c r="N217" s="433"/>
      <c r="O217" s="417"/>
      <c r="P217" s="454" t="e">
        <f>(P228+P292+K238+P277+P203+P179+U237)*P227</f>
        <v>#REF!</v>
      </c>
      <c r="R217" s="417"/>
      <c r="S217" s="417"/>
      <c r="T217" s="417"/>
      <c r="U217" s="417"/>
      <c r="V217" s="454" t="e">
        <f>(V228+V292+Q238+V277+V203+V179+AA237)*V227</f>
        <v>#REF!</v>
      </c>
      <c r="X217" s="417"/>
      <c r="Y217" s="417"/>
      <c r="Z217" s="433"/>
      <c r="AA217" s="417"/>
      <c r="AB217" s="454" t="e">
        <f>(AB228+AB292+W238+AB277+AB203+AB179+AG237)*AB227</f>
        <v>#REF!</v>
      </c>
      <c r="AD217" s="417"/>
      <c r="AE217" s="417"/>
      <c r="AF217" s="417"/>
      <c r="AG217" s="417"/>
      <c r="AH217" s="454" t="e">
        <f>(AH228+AH292+AC238+AH277+AH203+AH179+AM237)*AH227</f>
        <v>#REF!</v>
      </c>
      <c r="AJ217" s="417"/>
      <c r="AK217" s="417"/>
      <c r="AL217" s="433"/>
      <c r="AM217" s="417"/>
      <c r="AN217" s="454" t="e">
        <f>(AN228+AN292+AI238+AN277+AN203+AN179+AS237)*AN227</f>
        <v>#REF!</v>
      </c>
      <c r="AP217" s="417"/>
      <c r="AQ217" s="417"/>
      <c r="AR217" s="433"/>
      <c r="AS217" s="417"/>
      <c r="AT217" s="454" t="e">
        <f>(AT228+AT292+AO238+AT277+AT203+AT179+AY237)*AT227</f>
        <v>#REF!</v>
      </c>
      <c r="AV217" s="417"/>
      <c r="AW217" s="417"/>
      <c r="AX217" s="433"/>
      <c r="AY217" s="417"/>
      <c r="AZ217" s="454" t="e">
        <f>(AZ228+AZ292+AU238+AZ277+AZ203+AZ179+BE237)*AZ227</f>
        <v>#REF!</v>
      </c>
      <c r="BB217" s="417"/>
      <c r="BC217" s="417"/>
      <c r="BD217" s="417"/>
      <c r="BE217" s="417"/>
      <c r="BF217" s="454" t="e">
        <f>(BF228+BF292+BA238+BF277+BF203+BF179+BK237)*BF227</f>
        <v>#REF!</v>
      </c>
      <c r="BH217" s="417"/>
      <c r="BI217" s="417"/>
      <c r="BJ217" s="433"/>
      <c r="BK217" s="417"/>
      <c r="BL217" s="454" t="e">
        <f>(BL228+BL292+BG238+BL277+BL203+BL179+BQ237)*BL227</f>
        <v>#REF!</v>
      </c>
      <c r="BN217" s="417"/>
      <c r="BO217" s="417"/>
      <c r="BP217" s="433"/>
      <c r="BQ217" s="417"/>
      <c r="BR217" s="454" t="e">
        <f>(BR228+BR292+BM238+BR277+BR203+BR179+BW237)*BR227</f>
        <v>#REF!</v>
      </c>
      <c r="BT217" s="417"/>
      <c r="BU217" s="417"/>
      <c r="BV217" s="433"/>
      <c r="BW217" s="417"/>
      <c r="BX217" s="454" t="e">
        <f>(BX228+BX292+BS238+BX277+BX203+BX179+CC237)*BX227</f>
        <v>#REF!</v>
      </c>
      <c r="BZ217" s="433"/>
      <c r="CA217" s="417"/>
      <c r="CB217" s="433"/>
      <c r="CC217" s="417"/>
      <c r="CD217" s="454" t="e">
        <f>(CD228+CD292+BY238+CD277+CD203+CD179+CI237)*CD227</f>
        <v>#REF!</v>
      </c>
      <c r="CF217" s="417"/>
      <c r="CG217" s="417"/>
      <c r="CH217" s="433"/>
      <c r="CI217" s="417"/>
      <c r="CJ217" s="454" t="e">
        <f>(CJ228+CJ291+CE238+CJ277+CJ203+CJ179)*CJ227</f>
        <v>#REF!</v>
      </c>
      <c r="CL217" s="433"/>
    </row>
    <row r="218" ht="16.199999999999999" hidden="1">
      <c r="A218" s="445" t="e">
        <f t="shared" si="2625"/>
        <v>#REF!</v>
      </c>
      <c r="B218" s="433"/>
      <c r="C218" s="417"/>
      <c r="D218" s="454" t="e">
        <f>(D228+D293+I237+D178+D202+D276)*D227</f>
        <v>#REF!</v>
      </c>
      <c r="F218" s="417"/>
      <c r="G218" s="417"/>
      <c r="H218" s="417"/>
      <c r="I218" s="417"/>
      <c r="J218" s="496" t="e">
        <f>(J228+E236+J293+O236+J276+J202+J178)*J227</f>
        <v>#REF!</v>
      </c>
      <c r="K218" s="235"/>
      <c r="L218" s="417"/>
      <c r="M218" s="417"/>
      <c r="N218" s="433"/>
      <c r="O218" s="417"/>
      <c r="P218" s="454" t="e">
        <f>(P228+P293+K237+P276+P202+P178+U236)*P227</f>
        <v>#REF!</v>
      </c>
      <c r="R218" s="417"/>
      <c r="S218" s="417"/>
      <c r="T218" s="417"/>
      <c r="U218" s="417"/>
      <c r="V218" s="454" t="e">
        <f>(V228+V293+Q237+V276+V202+V178+AA236)*V227</f>
        <v>#REF!</v>
      </c>
      <c r="X218" s="417"/>
      <c r="Y218" s="417"/>
      <c r="Z218" s="433"/>
      <c r="AA218" s="417"/>
      <c r="AB218" s="454" t="e">
        <f>(AB228+AB293+W237+AB276+AB202+AB178+AG236)*AB227</f>
        <v>#REF!</v>
      </c>
      <c r="AD218" s="417"/>
      <c r="AE218" s="417"/>
      <c r="AF218" s="417"/>
      <c r="AG218" s="417"/>
      <c r="AH218" s="454" t="e">
        <f>(AH228+AH293+AC237+AH276+AH202+AH178+AM236)*AH227</f>
        <v>#REF!</v>
      </c>
      <c r="AJ218" s="417"/>
      <c r="AK218" s="417"/>
      <c r="AL218" s="433"/>
      <c r="AM218" s="417"/>
      <c r="AN218" s="454" t="e">
        <f>(AN228+AN293+AI237+AN276+AN202+AN178+AS236)*AN227</f>
        <v>#REF!</v>
      </c>
      <c r="AP218" s="417"/>
      <c r="AQ218" s="417"/>
      <c r="AR218" s="433"/>
      <c r="AS218" s="417"/>
      <c r="AT218" s="454" t="e">
        <f>(AT228+AT293+AO237+AT276+AT202+AT178+AY236)*AT227</f>
        <v>#REF!</v>
      </c>
      <c r="AV218" s="417"/>
      <c r="AW218" s="417"/>
      <c r="AX218" s="433"/>
      <c r="AY218" s="417"/>
      <c r="AZ218" s="454" t="e">
        <f>(AZ228+AZ293+AU237+AZ276+AZ202+AZ178+BE236)*AZ227</f>
        <v>#REF!</v>
      </c>
      <c r="BB218" s="417"/>
      <c r="BC218" s="417"/>
      <c r="BD218" s="417"/>
      <c r="BE218" s="417"/>
      <c r="BF218" s="454" t="e">
        <f>(BF228+BF293+BA237+BF276+BF202+BF178+BK236)*BF227</f>
        <v>#REF!</v>
      </c>
      <c r="BH218" s="417"/>
      <c r="BI218" s="417"/>
      <c r="BJ218" s="433"/>
      <c r="BK218" s="417"/>
      <c r="BL218" s="454" t="e">
        <f>(BL228+BL293+BG237+BL276+BL202+BL178+BQ236)*BL227</f>
        <v>#REF!</v>
      </c>
      <c r="BN218" s="417"/>
      <c r="BO218" s="417"/>
      <c r="BP218" s="433"/>
      <c r="BQ218" s="417"/>
      <c r="BR218" s="454" t="e">
        <f>(BR228+BR293+BM237+BR276+BR202+BR178+BW236)*BR227</f>
        <v>#REF!</v>
      </c>
      <c r="BT218" s="417"/>
      <c r="BU218" s="417"/>
      <c r="BV218" s="433"/>
      <c r="BW218" s="417"/>
      <c r="BX218" s="454" t="e">
        <f>(BX228+BX293+BS237+BX276+BX202+BX178+CC236)*BX227</f>
        <v>#REF!</v>
      </c>
      <c r="BZ218" s="433"/>
      <c r="CA218" s="417"/>
      <c r="CB218" s="433"/>
      <c r="CC218" s="417"/>
      <c r="CD218" s="454" t="e">
        <f>(CD228+CD293+BY237+CD276+CD202+CD178+CI236)*CD227</f>
        <v>#REF!</v>
      </c>
      <c r="CF218" s="417"/>
      <c r="CG218" s="417"/>
      <c r="CH218" s="433"/>
      <c r="CI218" s="417"/>
      <c r="CJ218" s="454" t="e">
        <f>(CJ228+CJ292+CE237+CJ276+CJ202+CJ178)*CJ227</f>
        <v>#REF!</v>
      </c>
      <c r="CL218" s="433"/>
    </row>
    <row r="219" ht="16.199999999999999" hidden="1">
      <c r="A219" s="445" t="e">
        <f t="shared" si="2625"/>
        <v>#REF!</v>
      </c>
      <c r="B219" s="433"/>
      <c r="C219" s="417"/>
      <c r="D219" s="454" t="e">
        <f>(D228+D294+I236+D177+D201+D275)*D227</f>
        <v>#REF!</v>
      </c>
      <c r="F219" s="417"/>
      <c r="G219" s="417"/>
      <c r="H219" s="417"/>
      <c r="I219" s="417"/>
      <c r="J219" s="451" t="e">
        <f>(J228+E235+J294+O235+J275+J201+J177)*J227</f>
        <v>#REF!</v>
      </c>
      <c r="K219" s="235"/>
      <c r="L219" s="417"/>
      <c r="M219" s="417"/>
      <c r="N219" s="433"/>
      <c r="O219" s="417"/>
      <c r="P219" s="454" t="e">
        <f>(P228+P294+K236+P275+P201+P177+U235)*P227</f>
        <v>#REF!</v>
      </c>
      <c r="R219" s="417"/>
      <c r="S219" s="417"/>
      <c r="T219" s="417"/>
      <c r="U219" s="417"/>
      <c r="V219" s="454" t="e">
        <f>(V228+V294+Q236+V275+V201+V177+AA235)*V227</f>
        <v>#REF!</v>
      </c>
      <c r="X219" s="417"/>
      <c r="Y219" s="417"/>
      <c r="Z219" s="433"/>
      <c r="AA219" s="417"/>
      <c r="AB219" s="454" t="e">
        <f>(AB228+AB294+W236+AB275+AB201+AB177+AG235)*AB227</f>
        <v>#REF!</v>
      </c>
      <c r="AD219" s="417"/>
      <c r="AE219" s="417"/>
      <c r="AF219" s="417"/>
      <c r="AG219" s="417"/>
      <c r="AH219" s="454" t="e">
        <f>(AH228+AH294+AC236+AH275+AH201+AH177+AM235)*AH227</f>
        <v>#REF!</v>
      </c>
      <c r="AJ219" s="417"/>
      <c r="AK219" s="417"/>
      <c r="AL219" s="433"/>
      <c r="AM219" s="417"/>
      <c r="AN219" s="454" t="e">
        <f>(AN228+AN294+AI236+AN275+AN201+AN177+AS235)*AN227</f>
        <v>#REF!</v>
      </c>
      <c r="AP219" s="417"/>
      <c r="AQ219" s="417"/>
      <c r="AR219" s="433"/>
      <c r="AS219" s="417"/>
      <c r="AT219" s="454" t="e">
        <f>(AT228+AT294+AO236+AT275+AT201+AT177+AY235)*AT227</f>
        <v>#REF!</v>
      </c>
      <c r="AV219" s="417"/>
      <c r="AW219" s="417"/>
      <c r="AX219" s="433"/>
      <c r="AY219" s="417"/>
      <c r="AZ219" s="454" t="e">
        <f>(AZ228+AZ294+AU236+AZ275+AZ201+AZ177+BE235)*AZ227</f>
        <v>#REF!</v>
      </c>
      <c r="BB219" s="417"/>
      <c r="BC219" s="417"/>
      <c r="BD219" s="417"/>
      <c r="BE219" s="417"/>
      <c r="BF219" s="454" t="e">
        <f>(BF228+BF294+BA236+BF275+BF201+BF177+BK235)*BF227</f>
        <v>#REF!</v>
      </c>
      <c r="BH219" s="417"/>
      <c r="BI219" s="417"/>
      <c r="BJ219" s="433"/>
      <c r="BK219" s="417"/>
      <c r="BL219" s="454" t="e">
        <f>(BL228+BL294+BG236+BL275+BL201+BL177+BQ235)*BL227</f>
        <v>#REF!</v>
      </c>
      <c r="BN219" s="417"/>
      <c r="BO219" s="417"/>
      <c r="BP219" s="433"/>
      <c r="BQ219" s="417"/>
      <c r="BR219" s="454" t="e">
        <f>(BR228+BR294+BM236+BR275+BR201+BR177+BW235)*BR227</f>
        <v>#REF!</v>
      </c>
      <c r="BT219" s="417"/>
      <c r="BU219" s="417"/>
      <c r="BV219" s="433"/>
      <c r="BW219" s="417"/>
      <c r="BX219" s="454" t="e">
        <f>(BX228+BX294+BS236+BX275+BX201+BX177+CC235)*BX227</f>
        <v>#REF!</v>
      </c>
      <c r="BZ219" s="433"/>
      <c r="CA219" s="417"/>
      <c r="CB219" s="433"/>
      <c r="CC219" s="417"/>
      <c r="CD219" s="454" t="e">
        <f>(CD228+CD294+BY236+CD275+CD201+CD177+CI235)*CD227</f>
        <v>#REF!</v>
      </c>
      <c r="CF219" s="417"/>
      <c r="CG219" s="417"/>
      <c r="CH219" s="433"/>
      <c r="CI219" s="417"/>
      <c r="CJ219" s="454" t="e">
        <f>(CJ228+CJ293+CE236+CJ275+CJ201+CJ177)*CJ227</f>
        <v>#REF!</v>
      </c>
      <c r="CL219" s="433"/>
    </row>
    <row r="220" ht="16.199999999999999" hidden="1">
      <c r="A220" s="445" t="e">
        <f t="shared" si="2625"/>
        <v>#REF!</v>
      </c>
      <c r="B220" s="433"/>
      <c r="C220" s="417"/>
      <c r="D220" s="454" t="e">
        <f>(D228+D295+I235+D176+D200+D274)*D227</f>
        <v>#REF!</v>
      </c>
      <c r="F220" s="417"/>
      <c r="G220" s="417"/>
      <c r="H220" s="417"/>
      <c r="I220" s="417"/>
      <c r="J220" s="451" t="e">
        <f>(J228+E234+J295+O234+J274+J200+J176)*J227</f>
        <v>#REF!</v>
      </c>
      <c r="K220" s="235"/>
      <c r="L220" s="417"/>
      <c r="M220" s="417"/>
      <c r="N220" s="433"/>
      <c r="O220" s="417"/>
      <c r="P220" s="454" t="e">
        <f>(P228+P295+K235+P274+P200+P176+U234)*P227</f>
        <v>#REF!</v>
      </c>
      <c r="R220" s="417"/>
      <c r="S220" s="417"/>
      <c r="T220" s="417"/>
      <c r="U220" s="417"/>
      <c r="V220" s="454" t="e">
        <f>(V228+V295+Q235+V274+V200+V176+AA234)*V227</f>
        <v>#REF!</v>
      </c>
      <c r="X220" s="417"/>
      <c r="Y220" s="417"/>
      <c r="Z220" s="433"/>
      <c r="AA220" s="417"/>
      <c r="AB220" s="454" t="e">
        <f>(AB228+AB295+W235+AB274+AB200+AB176+AG234)*AB227</f>
        <v>#REF!</v>
      </c>
      <c r="AD220" s="417"/>
      <c r="AE220" s="417"/>
      <c r="AF220" s="417"/>
      <c r="AG220" s="417"/>
      <c r="AH220" s="454" t="e">
        <f>(AH228+AH295+AC235+AH274+AH200+AH176+AM234)*AH227</f>
        <v>#REF!</v>
      </c>
      <c r="AJ220" s="417"/>
      <c r="AK220" s="417"/>
      <c r="AL220" s="433"/>
      <c r="AM220" s="417"/>
      <c r="AN220" s="454" t="e">
        <f>(AN228+AN295+AI235+AN274+AN200+AN176+AS234)*AN227</f>
        <v>#REF!</v>
      </c>
      <c r="AP220" s="417"/>
      <c r="AQ220" s="417"/>
      <c r="AR220" s="433"/>
      <c r="AS220" s="417"/>
      <c r="AT220" s="454" t="e">
        <f>(AT228+AT295+AO235+AT274+AT200+AT176+AY234)*AT227</f>
        <v>#REF!</v>
      </c>
      <c r="AV220" s="417"/>
      <c r="AW220" s="417"/>
      <c r="AX220" s="433"/>
      <c r="AY220" s="417"/>
      <c r="AZ220" s="454" t="e">
        <f>(AZ228+AZ295+AU235+AZ274+AZ200+AZ176+BE234)*AZ227</f>
        <v>#REF!</v>
      </c>
      <c r="BB220" s="417"/>
      <c r="BC220" s="417"/>
      <c r="BD220" s="417"/>
      <c r="BE220" s="417"/>
      <c r="BF220" s="454" t="e">
        <f>(BF228+BF295+BA235+BF274+BF200+BF176+BK234)*BF227</f>
        <v>#REF!</v>
      </c>
      <c r="BH220" s="417"/>
      <c r="BI220" s="417"/>
      <c r="BJ220" s="433"/>
      <c r="BK220" s="417"/>
      <c r="BL220" s="454" t="e">
        <f>(BL228+BL295+BG235+BL274+BL200+BL176+BQ234)*BL227</f>
        <v>#REF!</v>
      </c>
      <c r="BN220" s="417"/>
      <c r="BO220" s="417"/>
      <c r="BP220" s="433"/>
      <c r="BQ220" s="417"/>
      <c r="BR220" s="454" t="e">
        <f>(BR228+BR295+BM235+BR274+BR200+BR176+BW234)*BR227</f>
        <v>#REF!</v>
      </c>
      <c r="BT220" s="417"/>
      <c r="BU220" s="417"/>
      <c r="BV220" s="433"/>
      <c r="BW220" s="417"/>
      <c r="BX220" s="454" t="e">
        <f>(BX228+BX295+BS235+BX274+BX200+BX176+CC234)*BX227</f>
        <v>#REF!</v>
      </c>
      <c r="BZ220" s="433"/>
      <c r="CA220" s="417"/>
      <c r="CB220" s="433"/>
      <c r="CC220" s="417"/>
      <c r="CD220" s="454" t="e">
        <f>(CD228+CD295+BY235+CD274+CD200+CD176+CI234)*CD227</f>
        <v>#REF!</v>
      </c>
      <c r="CF220" s="417"/>
      <c r="CG220" s="417"/>
      <c r="CH220" s="433"/>
      <c r="CI220" s="417"/>
      <c r="CJ220" s="454" t="e">
        <f>(CJ228+CJ294+CE235+CJ274+CJ200+CJ176)*CJ227</f>
        <v>#REF!</v>
      </c>
      <c r="CL220" s="433"/>
    </row>
    <row r="221" ht="16.199999999999999" hidden="1">
      <c r="A221" s="445" t="e">
        <f t="shared" si="2625"/>
        <v>#REF!</v>
      </c>
      <c r="B221" s="433"/>
      <c r="C221" s="417"/>
      <c r="D221" s="454" t="e">
        <f>(D228+D296+I234+D175+D199+D273)*D227</f>
        <v>#REF!</v>
      </c>
      <c r="F221" s="417"/>
      <c r="G221" s="417"/>
      <c r="H221" s="417"/>
      <c r="I221" s="417"/>
      <c r="J221" s="451" t="e">
        <f>(J228+E233+J296+O233+J273+J199+J175)*J227</f>
        <v>#REF!</v>
      </c>
      <c r="K221" s="235"/>
      <c r="L221" s="417"/>
      <c r="M221" s="417"/>
      <c r="N221" s="433"/>
      <c r="O221" s="417"/>
      <c r="P221" s="454" t="e">
        <f>(P228+P296+K234+P273+P199+P175+U233)*P227</f>
        <v>#REF!</v>
      </c>
      <c r="R221" s="417"/>
      <c r="S221" s="417"/>
      <c r="T221" s="417"/>
      <c r="U221" s="417"/>
      <c r="V221" s="454" t="e">
        <f>(V228+V296+Q234+V273+V199+V175+AA233)*V227</f>
        <v>#REF!</v>
      </c>
      <c r="X221" s="417"/>
      <c r="Y221" s="417"/>
      <c r="Z221" s="433"/>
      <c r="AA221" s="417"/>
      <c r="AB221" s="454" t="e">
        <f>(AB228+AB296+W234+AB273+AB199+AB175+AG233)*AB227</f>
        <v>#REF!</v>
      </c>
      <c r="AD221" s="417"/>
      <c r="AE221" s="417"/>
      <c r="AF221" s="417"/>
      <c r="AG221" s="417"/>
      <c r="AH221" s="454" t="e">
        <f>(AH228+AH296+AC234+AH273+AH199+AH175+AM233)*AH227</f>
        <v>#REF!</v>
      </c>
      <c r="AJ221" s="417"/>
      <c r="AK221" s="417"/>
      <c r="AL221" s="433"/>
      <c r="AM221" s="417"/>
      <c r="AN221" s="454" t="e">
        <f>(AN228+AN296+AI234+AN273+AN199+AN175+AS233)*AN227</f>
        <v>#REF!</v>
      </c>
      <c r="AP221" s="417"/>
      <c r="AQ221" s="417"/>
      <c r="AR221" s="433"/>
      <c r="AS221" s="417"/>
      <c r="AT221" s="454" t="e">
        <f>(AT228+AT296+AO234+AT273+AT199+AT175+AY233)*AT227</f>
        <v>#REF!</v>
      </c>
      <c r="AV221" s="417"/>
      <c r="AW221" s="417"/>
      <c r="AX221" s="433"/>
      <c r="AY221" s="417"/>
      <c r="AZ221" s="454" t="e">
        <f>(AZ228+AZ296+AU234+AZ273+AZ199+AZ175+BE233)*AZ227</f>
        <v>#REF!</v>
      </c>
      <c r="BB221" s="417"/>
      <c r="BC221" s="417"/>
      <c r="BD221" s="417"/>
      <c r="BE221" s="417"/>
      <c r="BF221" s="454" t="e">
        <f>(BF228+BF296+BA234+BF273+BF199+BF175+BK233)*BF227</f>
        <v>#REF!</v>
      </c>
      <c r="BH221" s="417"/>
      <c r="BI221" s="417"/>
      <c r="BJ221" s="433"/>
      <c r="BK221" s="417"/>
      <c r="BL221" s="454" t="e">
        <f>(BL228+BL296+BG234+BL273+BL199+BL175+BQ233)*BL227</f>
        <v>#REF!</v>
      </c>
      <c r="BN221" s="417"/>
      <c r="BO221" s="417"/>
      <c r="BP221" s="433"/>
      <c r="BQ221" s="417"/>
      <c r="BR221" s="454" t="e">
        <f>(BR228+BR296+BM234+BR273+BR199+BR175+BW233)*BR227</f>
        <v>#REF!</v>
      </c>
      <c r="BT221" s="417"/>
      <c r="BU221" s="417"/>
      <c r="BV221" s="433"/>
      <c r="BW221" s="417"/>
      <c r="BX221" s="454" t="e">
        <f>(BX228+BX296+BS234+BX273+BX199+BX175+CC233)*BX227</f>
        <v>#REF!</v>
      </c>
      <c r="BZ221" s="433"/>
      <c r="CA221" s="417"/>
      <c r="CB221" s="433"/>
      <c r="CC221" s="417"/>
      <c r="CD221" s="454" t="e">
        <f>(CD228+CD296+BY234+CD273+CD199+CD175+CI233)*CD227</f>
        <v>#REF!</v>
      </c>
      <c r="CF221" s="417"/>
      <c r="CG221" s="417"/>
      <c r="CH221" s="433"/>
      <c r="CI221" s="417"/>
      <c r="CJ221" s="454" t="e">
        <f>(CJ228+CJ295+CE234+CJ273+CJ199+CJ175)*CJ227</f>
        <v>#REF!</v>
      </c>
      <c r="CL221" s="433"/>
    </row>
    <row r="222" ht="16.199999999999999" hidden="1">
      <c r="A222" s="445" t="e">
        <f t="shared" si="2625"/>
        <v>#REF!</v>
      </c>
      <c r="B222" s="433"/>
      <c r="C222" s="417"/>
      <c r="D222" s="454" t="e">
        <f>(D228+D297+I233+D174+D198+D272)*D227</f>
        <v>#REF!</v>
      </c>
      <c r="F222" s="417"/>
      <c r="G222" s="417"/>
      <c r="H222" s="417"/>
      <c r="I222" s="417"/>
      <c r="J222" s="451" t="e">
        <f>(J228+E232+J297+O232+J272+J198+J174)*J227</f>
        <v>#REF!</v>
      </c>
      <c r="K222" s="235"/>
      <c r="L222" s="417"/>
      <c r="M222" s="417"/>
      <c r="N222" s="433"/>
      <c r="O222" s="417"/>
      <c r="P222" s="454" t="e">
        <f>(P228+P297+K233+P272+P198+P174+U232)*P227</f>
        <v>#REF!</v>
      </c>
      <c r="R222" s="417"/>
      <c r="S222" s="417"/>
      <c r="T222" s="417"/>
      <c r="U222" s="417"/>
      <c r="V222" s="454" t="e">
        <f>(V228+V297+Q233+V272+V198+V174+AA232)*V227</f>
        <v>#REF!</v>
      </c>
      <c r="X222" s="417"/>
      <c r="Y222" s="417"/>
      <c r="Z222" s="433"/>
      <c r="AA222" s="417"/>
      <c r="AB222" s="454" t="e">
        <f>(AB228+AB297+W233+AB272+AB198+AB174+AG232)*AB227</f>
        <v>#REF!</v>
      </c>
      <c r="AD222" s="417"/>
      <c r="AE222" s="417"/>
      <c r="AF222" s="417"/>
      <c r="AG222" s="417"/>
      <c r="AH222" s="454" t="e">
        <f>(AH228+AH297+AC233+AH272+AH198+AH174+AM232)*AH227</f>
        <v>#REF!</v>
      </c>
      <c r="AJ222" s="417"/>
      <c r="AK222" s="417"/>
      <c r="AL222" s="433"/>
      <c r="AM222" s="417"/>
      <c r="AN222" s="454" t="e">
        <f>(AN228+AN297+AI233+AN272+AN198+AN174+AS232)*AN227</f>
        <v>#REF!</v>
      </c>
      <c r="AP222" s="417"/>
      <c r="AQ222" s="417"/>
      <c r="AR222" s="433"/>
      <c r="AS222" s="417"/>
      <c r="AT222" s="454" t="e">
        <f>(AT228+AT297+AO233+AT272+AT198+AT174+AY232)*AT227</f>
        <v>#REF!</v>
      </c>
      <c r="AV222" s="417"/>
      <c r="AW222" s="417"/>
      <c r="AX222" s="433"/>
      <c r="AY222" s="417"/>
      <c r="AZ222" s="454" t="e">
        <f>(AZ228+AZ297+AU233+AZ272+AZ198+AZ174+BE232)*AZ227</f>
        <v>#REF!</v>
      </c>
      <c r="BB222" s="417"/>
      <c r="BC222" s="417"/>
      <c r="BD222" s="417"/>
      <c r="BE222" s="417"/>
      <c r="BF222" s="454" t="e">
        <f>(BF228+BF297+BA233+BF272+BF198+BF174+BK232)*BF227</f>
        <v>#REF!</v>
      </c>
      <c r="BH222" s="417"/>
      <c r="BI222" s="417"/>
      <c r="BJ222" s="433"/>
      <c r="BK222" s="417"/>
      <c r="BL222" s="454" t="e">
        <f>(BL228+BL297+BG233+BL272+BL198+BL174+BQ232)*BL227</f>
        <v>#REF!</v>
      </c>
      <c r="BN222" s="417"/>
      <c r="BO222" s="417"/>
      <c r="BP222" s="433"/>
      <c r="BQ222" s="417"/>
      <c r="BR222" s="454" t="e">
        <f>(BR228+BR297+BM233+BR272+BR198+BR174+BW232)*BR227</f>
        <v>#REF!</v>
      </c>
      <c r="BT222" s="417"/>
      <c r="BU222" s="417"/>
      <c r="BV222" s="433"/>
      <c r="BW222" s="417"/>
      <c r="BX222" s="454" t="e">
        <f>(BX228+BX297+BS233+BX272+BX198+BX174+CC232)*BX227</f>
        <v>#REF!</v>
      </c>
      <c r="BZ222" s="433"/>
      <c r="CA222" s="417"/>
      <c r="CB222" s="433"/>
      <c r="CC222" s="417"/>
      <c r="CD222" s="454" t="e">
        <f>(CD228+CD297+BY233+CD272+CD198+CD174+CI232)*CD227</f>
        <v>#REF!</v>
      </c>
      <c r="CF222" s="417"/>
      <c r="CG222" s="417"/>
      <c r="CH222" s="433"/>
      <c r="CI222" s="417"/>
      <c r="CJ222" s="454" t="e">
        <f>(CJ228+CJ296+CE233+CJ272+CJ198+CJ174)*CJ227</f>
        <v>#REF!</v>
      </c>
      <c r="CL222" s="433"/>
    </row>
    <row r="223" ht="16.199999999999999" hidden="1">
      <c r="A223" s="445" t="e">
        <f t="shared" si="2625"/>
        <v>#REF!</v>
      </c>
      <c r="B223" s="433"/>
      <c r="C223" s="417"/>
      <c r="D223" s="454" t="e">
        <f>(D228+D298+I232+D173+D197+D271)*D227</f>
        <v>#REF!</v>
      </c>
      <c r="F223" s="417"/>
      <c r="G223" s="417"/>
      <c r="H223" s="417"/>
      <c r="I223" s="417"/>
      <c r="J223" s="451" t="e">
        <f>(J228+E231+J298+O231+J271+J197+J173)*J227</f>
        <v>#REF!</v>
      </c>
      <c r="K223" s="235"/>
      <c r="L223" s="417"/>
      <c r="M223" s="417"/>
      <c r="N223" s="433"/>
      <c r="O223" s="417"/>
      <c r="P223" s="454" t="e">
        <f>(P228+P298+K232+P271+P197+P173+U231)*P227</f>
        <v>#REF!</v>
      </c>
      <c r="R223" s="417"/>
      <c r="S223" s="417"/>
      <c r="T223" s="417"/>
      <c r="U223" s="417"/>
      <c r="V223" s="454" t="e">
        <f>(V228+V298+Q232+V271+V197+V173+AA231)*V227</f>
        <v>#REF!</v>
      </c>
      <c r="X223" s="417"/>
      <c r="Y223" s="417"/>
      <c r="Z223" s="433"/>
      <c r="AA223" s="417"/>
      <c r="AB223" s="454" t="e">
        <f>(AB228+AB298+W232+AB271+AB197+AB173+AG231)*AB227</f>
        <v>#REF!</v>
      </c>
      <c r="AD223" s="417"/>
      <c r="AE223" s="417"/>
      <c r="AF223" s="417"/>
      <c r="AG223" s="417"/>
      <c r="AH223" s="454" t="e">
        <f>(AH228+AH298+AC232+AH271+AH197+AH173+AM231)*AH227</f>
        <v>#REF!</v>
      </c>
      <c r="AJ223" s="417"/>
      <c r="AK223" s="417"/>
      <c r="AL223" s="433"/>
      <c r="AM223" s="417"/>
      <c r="AN223" s="454" t="e">
        <f>(AN228+AN298+AI232+AN271+AN197+AN173+AS231)*AN227</f>
        <v>#REF!</v>
      </c>
      <c r="AP223" s="417"/>
      <c r="AQ223" s="417"/>
      <c r="AR223" s="433"/>
      <c r="AS223" s="417"/>
      <c r="AT223" s="454" t="e">
        <f>(AT228+AT298+AO232+AT271+AT197+AT173+AY231)*AT227</f>
        <v>#REF!</v>
      </c>
      <c r="AV223" s="417"/>
      <c r="AW223" s="417"/>
      <c r="AX223" s="433"/>
      <c r="AY223" s="417"/>
      <c r="AZ223" s="454" t="e">
        <f>(AZ228+AZ298+AU232+AZ271+AZ197+AZ173+BE231)*AZ227</f>
        <v>#REF!</v>
      </c>
      <c r="BB223" s="417"/>
      <c r="BC223" s="417"/>
      <c r="BD223" s="417"/>
      <c r="BE223" s="417"/>
      <c r="BF223" s="454" t="e">
        <f>(BF228+BF298+BA232+BF271+BF197+BF173+BK231)*BF227</f>
        <v>#REF!</v>
      </c>
      <c r="BH223" s="417"/>
      <c r="BI223" s="417"/>
      <c r="BJ223" s="433"/>
      <c r="BK223" s="417"/>
      <c r="BL223" s="454" t="e">
        <f>(BL228+BL298+BG232+BL271+BL197+BL173+BQ231)*BL227</f>
        <v>#REF!</v>
      </c>
      <c r="BN223" s="417"/>
      <c r="BO223" s="417"/>
      <c r="BP223" s="433"/>
      <c r="BQ223" s="417"/>
      <c r="BR223" s="454" t="e">
        <f>(BR228+BR298+BM232+BR271+BR197+BR173+BW231)*BR227</f>
        <v>#REF!</v>
      </c>
      <c r="BT223" s="417"/>
      <c r="BU223" s="417"/>
      <c r="BV223" s="433"/>
      <c r="BW223" s="417"/>
      <c r="BX223" s="454" t="e">
        <f>(BX228+BX298+BS232+BX271+BX197+BX173+CC231)*BX227</f>
        <v>#REF!</v>
      </c>
      <c r="BZ223" s="433"/>
      <c r="CA223" s="417"/>
      <c r="CB223" s="433"/>
      <c r="CC223" s="417"/>
      <c r="CD223" s="454" t="e">
        <f>(CD228+CD298+BY232+CD271+CD197+CD173+CI231)*CD227</f>
        <v>#REF!</v>
      </c>
      <c r="CF223" s="417"/>
      <c r="CG223" s="417"/>
      <c r="CH223" s="433"/>
      <c r="CI223" s="417"/>
      <c r="CJ223" s="454" t="e">
        <f>(CJ228+CJ297+CE232+CJ271+CJ197+CJ173)*CJ227</f>
        <v>#REF!</v>
      </c>
      <c r="CL223" s="433"/>
    </row>
    <row r="224" ht="16.199999999999999" hidden="1">
      <c r="A224" s="445" t="e">
        <f t="shared" si="2625"/>
        <v>#REF!</v>
      </c>
      <c r="B224" s="433"/>
      <c r="C224" s="417"/>
      <c r="D224" s="454" t="e">
        <f>(D228+D299+I231+D172+D196+D270)*D227</f>
        <v>#REF!</v>
      </c>
      <c r="F224" s="417"/>
      <c r="G224" s="417"/>
      <c r="H224" s="417"/>
      <c r="I224" s="417"/>
      <c r="J224" s="451" t="e">
        <f>(J228+E230+J299+O230+J270+J196+J172)*J227</f>
        <v>#REF!</v>
      </c>
      <c r="K224" s="235"/>
      <c r="L224" s="417"/>
      <c r="M224" s="417"/>
      <c r="N224" s="433"/>
      <c r="O224" s="417"/>
      <c r="P224" s="454" t="e">
        <f>(P228+P299+K231+P270+P196+P172+U230)*P227</f>
        <v>#REF!</v>
      </c>
      <c r="R224" s="417"/>
      <c r="S224" s="417"/>
      <c r="T224" s="417"/>
      <c r="U224" s="417"/>
      <c r="V224" s="454" t="e">
        <f>(V228+V299+Q231+V270+V196+V172+AA230)*V227</f>
        <v>#REF!</v>
      </c>
      <c r="X224" s="417"/>
      <c r="Y224" s="417"/>
      <c r="Z224" s="433"/>
      <c r="AA224" s="417"/>
      <c r="AB224" s="454" t="e">
        <f>(AB228+AB299+W231+AB270+AB196+AB172+AG230)*AB227</f>
        <v>#REF!</v>
      </c>
      <c r="AD224" s="417"/>
      <c r="AE224" s="417"/>
      <c r="AF224" s="417"/>
      <c r="AG224" s="417"/>
      <c r="AH224" s="454" t="e">
        <f>(AH228+AH299+AC231+AH270+AH196+AH172+AM230)*AH227</f>
        <v>#REF!</v>
      </c>
      <c r="AJ224" s="417"/>
      <c r="AK224" s="417"/>
      <c r="AL224" s="433"/>
      <c r="AM224" s="417"/>
      <c r="AN224" s="454" t="e">
        <f>(AN228+AN299+AI231+AN270+AN196+AN172+AS230)*AN227</f>
        <v>#REF!</v>
      </c>
      <c r="AP224" s="417"/>
      <c r="AQ224" s="417"/>
      <c r="AR224" s="433"/>
      <c r="AS224" s="417"/>
      <c r="AT224" s="454" t="e">
        <f>(AT228+AT299+AO231+AT270+AT196+AT172+AY230)*AT227</f>
        <v>#REF!</v>
      </c>
      <c r="AV224" s="417"/>
      <c r="AW224" s="417"/>
      <c r="AX224" s="433"/>
      <c r="AY224" s="417"/>
      <c r="AZ224" s="454" t="e">
        <f>(AZ228+AZ299+AU231+AZ270+AZ196+AZ172+BE230)*AZ227</f>
        <v>#REF!</v>
      </c>
      <c r="BB224" s="417"/>
      <c r="BC224" s="417"/>
      <c r="BD224" s="417"/>
      <c r="BE224" s="417"/>
      <c r="BF224" s="454" t="e">
        <f>(BF228+BF299+BA231+BF270+BF196+BF172+BK230)*BF227</f>
        <v>#REF!</v>
      </c>
      <c r="BH224" s="417"/>
      <c r="BI224" s="417"/>
      <c r="BJ224" s="433"/>
      <c r="BK224" s="417"/>
      <c r="BL224" s="454" t="e">
        <f>(BL228+BL299+BG231+BL270+BL196+BL172+BQ230)*BL227</f>
        <v>#REF!</v>
      </c>
      <c r="BN224" s="417"/>
      <c r="BO224" s="417"/>
      <c r="BP224" s="433"/>
      <c r="BQ224" s="417"/>
      <c r="BR224" s="454" t="e">
        <f>(BR228+BR299+BM231+BR270+BR196+BR172+BW230)*BR227</f>
        <v>#REF!</v>
      </c>
      <c r="BT224" s="417"/>
      <c r="BU224" s="417"/>
      <c r="BV224" s="433"/>
      <c r="BW224" s="417"/>
      <c r="BX224" s="454" t="e">
        <f>(BX228+BX299+BS231+BX270+BX196+BX172+CC230)*BX227</f>
        <v>#REF!</v>
      </c>
      <c r="BZ224" s="433"/>
      <c r="CA224" s="417"/>
      <c r="CB224" s="433"/>
      <c r="CC224" s="417"/>
      <c r="CD224" s="454" t="e">
        <f>(CD228+CD299+BY231+CD270+CD196+CD172+CI230)*CD227</f>
        <v>#REF!</v>
      </c>
      <c r="CF224" s="417"/>
      <c r="CG224" s="417"/>
      <c r="CH224" s="433"/>
      <c r="CI224" s="417"/>
      <c r="CJ224" s="454" t="e">
        <f>(CJ228+CJ298+CE231+CJ270+CJ196+CJ172)*CJ227</f>
        <v>#REF!</v>
      </c>
      <c r="CL224" s="433"/>
    </row>
    <row r="225" ht="16.199999999999999" hidden="1">
      <c r="A225" s="445" t="e">
        <f t="shared" si="2625"/>
        <v>#REF!</v>
      </c>
      <c r="B225" s="433"/>
      <c r="C225" s="417"/>
      <c r="D225" s="455" t="e">
        <f>(D228+D195+D269+I230)*D227</f>
        <v>#REF!</v>
      </c>
      <c r="F225" s="417"/>
      <c r="G225" s="417"/>
      <c r="H225" s="417"/>
      <c r="I225" s="417"/>
      <c r="J225" s="496" t="e">
        <f>(J228+J195+J269)*J227</f>
        <v>#REF!</v>
      </c>
      <c r="K225" s="235"/>
      <c r="L225" s="417"/>
      <c r="M225" s="417"/>
      <c r="N225" s="433"/>
      <c r="O225" s="417"/>
      <c r="P225" s="455" t="e">
        <f>(P228+P301+P269+P195+K230)*P227</f>
        <v>#REF!</v>
      </c>
      <c r="R225" s="417"/>
      <c r="S225" s="417"/>
      <c r="T225" s="417"/>
      <c r="U225" s="417"/>
      <c r="V225" s="455" t="e">
        <f>(V228+V269+V195+Q230)*V227</f>
        <v>#REF!</v>
      </c>
      <c r="X225" s="417"/>
      <c r="Y225" s="417"/>
      <c r="Z225" s="433"/>
      <c r="AA225" s="417"/>
      <c r="AB225" s="455" t="e">
        <f>(AB228+AB301+AB269+AB195+W230)*AB227</f>
        <v>#REF!</v>
      </c>
      <c r="AD225" s="417"/>
      <c r="AE225" s="417"/>
      <c r="AF225" s="417"/>
      <c r="AG225" s="417"/>
      <c r="AH225" s="455" t="e">
        <f>(AH228+AH269+AH195+AC230)*AH227</f>
        <v>#REF!</v>
      </c>
      <c r="AJ225" s="417"/>
      <c r="AK225" s="417"/>
      <c r="AL225" s="433"/>
      <c r="AM225" s="417"/>
      <c r="AN225" s="455" t="e">
        <f>(AN228+AN269+AN195+AI230)*AN227</f>
        <v>#REF!</v>
      </c>
      <c r="AP225" s="417"/>
      <c r="AQ225" s="417"/>
      <c r="AR225" s="433"/>
      <c r="AS225" s="417"/>
      <c r="AT225" s="455" t="e">
        <f>(AT228+AT269+AT195+AO230)*AT227</f>
        <v>#REF!</v>
      </c>
      <c r="AV225" s="417"/>
      <c r="AW225" s="417"/>
      <c r="AX225" s="433"/>
      <c r="AY225" s="417"/>
      <c r="AZ225" s="455" t="e">
        <f>(AZ228+AZ301+AZ269+AZ195+AU230)*AZ227</f>
        <v>#REF!</v>
      </c>
      <c r="BB225" s="417"/>
      <c r="BC225" s="417"/>
      <c r="BD225" s="417"/>
      <c r="BE225" s="417"/>
      <c r="BF225" s="455" t="e">
        <f>(BF228+BF269+BF195+BA230)*BF227</f>
        <v>#REF!</v>
      </c>
      <c r="BH225" s="417"/>
      <c r="BI225" s="417"/>
      <c r="BJ225" s="433"/>
      <c r="BK225" s="417"/>
      <c r="BL225" s="455" t="e">
        <f>(BL228+BL269+BL195+BG230)*BL227</f>
        <v>#REF!</v>
      </c>
      <c r="BN225" s="417"/>
      <c r="BO225" s="417"/>
      <c r="BP225" s="433"/>
      <c r="BQ225" s="417"/>
      <c r="BR225" s="455" t="e">
        <f>(BR228+BR269+BR195+BM230)*BR227</f>
        <v>#REF!</v>
      </c>
      <c r="BT225" s="417"/>
      <c r="BU225" s="417"/>
      <c r="BV225" s="433"/>
      <c r="BW225" s="417"/>
      <c r="BX225" s="455" t="e">
        <f>(BX228+BX269+BX195+BS230)*BX227</f>
        <v>#REF!</v>
      </c>
      <c r="BZ225" s="433"/>
      <c r="CA225" s="417"/>
      <c r="CB225" s="433"/>
      <c r="CC225" s="417"/>
      <c r="CD225" s="455" t="e">
        <f>(CD228+CD269+CD195+BY230)*CD227</f>
        <v>#REF!</v>
      </c>
      <c r="CF225" s="417"/>
      <c r="CG225" s="417"/>
      <c r="CH225" s="433"/>
      <c r="CI225" s="417"/>
      <c r="CJ225" s="455" t="e">
        <f>(CJ228+CJ299+CJ269+CJ195+CE230)*CJ227</f>
        <v>#REF!</v>
      </c>
      <c r="CL225" s="433"/>
    </row>
    <row r="226" ht="16.199999999999999" hidden="1">
      <c r="A226" s="445"/>
      <c r="B226" s="433"/>
      <c r="D226" s="452"/>
      <c r="F226" s="417"/>
      <c r="G226" s="417"/>
      <c r="H226" s="417"/>
      <c r="I226" s="235"/>
      <c r="J226" s="451"/>
      <c r="K226" s="235"/>
      <c r="L226" s="417"/>
      <c r="M226" s="417"/>
      <c r="N226" s="433"/>
      <c r="P226" s="452"/>
      <c r="R226" s="417"/>
      <c r="S226" s="417"/>
      <c r="T226" s="417"/>
      <c r="V226" s="452"/>
      <c r="X226" s="417"/>
      <c r="Y226" s="417"/>
      <c r="Z226" s="433"/>
      <c r="AB226" s="452"/>
      <c r="AD226" s="417"/>
      <c r="AE226" s="417"/>
      <c r="AF226" s="417"/>
      <c r="AH226" s="452"/>
      <c r="AJ226" s="417"/>
      <c r="AK226" s="417"/>
      <c r="AL226" s="433"/>
      <c r="AN226" s="452"/>
      <c r="AP226" s="417"/>
      <c r="AQ226" s="417"/>
      <c r="AR226" s="433"/>
      <c r="AT226" s="452"/>
      <c r="AV226" s="417"/>
      <c r="AW226" s="417"/>
      <c r="AX226" s="433"/>
      <c r="AZ226" s="452"/>
      <c r="BB226" s="417"/>
      <c r="BC226" s="417"/>
      <c r="BD226" s="417"/>
      <c r="BF226" s="452"/>
      <c r="BH226" s="417"/>
      <c r="BI226" s="417"/>
      <c r="BJ226" s="433"/>
      <c r="BL226" s="452"/>
      <c r="BN226" s="417"/>
      <c r="BO226" s="417"/>
      <c r="BP226" s="433"/>
      <c r="BR226" s="452"/>
      <c r="BT226" s="417"/>
      <c r="BU226" s="417"/>
      <c r="BV226" s="433"/>
      <c r="BX226" s="452"/>
      <c r="BZ226" s="433"/>
      <c r="CA226" s="417"/>
      <c r="CB226" s="433"/>
      <c r="CD226" s="452"/>
      <c r="CF226" s="417"/>
      <c r="CG226" s="417"/>
      <c r="CH226" s="433"/>
      <c r="CJ226" s="452"/>
      <c r="CL226" s="433"/>
    </row>
    <row r="227" ht="16.199999999999999">
      <c r="A227" s="445"/>
      <c r="B227" s="411"/>
      <c r="C227" s="456">
        <v>0</v>
      </c>
      <c r="D227" s="457">
        <f>IF(D192=0,0,IF(C227=3,0,IF(E155=3,0,IF(E155=2,-0.5,IF(E155=1,0,(D192/(D192+A229+G229+D266))*(-0.5))))))</f>
        <v>0</v>
      </c>
      <c r="E227" s="458">
        <f>D227+C228+D229+E228</f>
        <v>-0.5</v>
      </c>
      <c r="F227" s="459"/>
      <c r="G227" s="415">
        <f>G375</f>
        <v>383</v>
      </c>
      <c r="H227" s="459"/>
      <c r="I227" s="497">
        <v>0</v>
      </c>
      <c r="J227" s="498">
        <f>IF(J192=0,0,IF(I227=3,0,IF(K155=3,0,IF(K155=2,-0.5,IF(K155=1,0,(J192/(J192+G229+M229+J266))*(-0.5))))))</f>
        <v>0</v>
      </c>
      <c r="K227" s="499">
        <f>J227+I228+J229+K228</f>
        <v>-0.5</v>
      </c>
      <c r="L227" s="459">
        <f>L379</f>
        <v>0</v>
      </c>
      <c r="M227" s="415">
        <f>M375</f>
        <v>544</v>
      </c>
      <c r="N227" s="459">
        <f>N379</f>
        <v>0</v>
      </c>
      <c r="O227" s="456">
        <v>0</v>
      </c>
      <c r="P227" s="457">
        <f>IF(P192=0,0,IF(O227=3,0,IF(Q155=3,0,IF(Q155=2,-0.5,IF(Q155=1,0,(P192/(P192+M229+S229+P266))*(-0.5))))))</f>
        <v>0</v>
      </c>
      <c r="Q227" s="458">
        <f>P227+O228+P229+Q228</f>
        <v>-0.5</v>
      </c>
      <c r="R227" s="459">
        <f>R379</f>
        <v>0</v>
      </c>
      <c r="S227" s="415">
        <f>IF(R227=3,0,IF(T227=3,0,S375))</f>
        <v>0</v>
      </c>
      <c r="T227" s="459">
        <f>T379</f>
        <v>0</v>
      </c>
      <c r="U227" s="456">
        <v>0</v>
      </c>
      <c r="V227" s="457">
        <f>IF(V192=0,0,IF(U227=3,0,IF(W155=3,0,IF(W155=2,-0.5,IF(W155=1,0,(V192/(V192+S229+Y229+V266))*(-0.5))))))</f>
        <v>0</v>
      </c>
      <c r="W227" s="458">
        <f>V227+U228+V229+W228</f>
        <v>0</v>
      </c>
      <c r="X227" s="459">
        <f>X379</f>
        <v>0</v>
      </c>
      <c r="Y227" s="415">
        <f>IF(X227=3,0,IF(Z227=3,0,Y375))</f>
        <v>0</v>
      </c>
      <c r="Z227" s="459">
        <f>Z379</f>
        <v>0</v>
      </c>
      <c r="AA227" s="456">
        <v>0</v>
      </c>
      <c r="AB227" s="457">
        <f>IF(AB192=0,0,IF(AA227=3,0,IF(AC155=3,0,IF(AC155=2,-0.5,IF(AC155=1,0,(AB192/(AB192+Y229+AE229+AB266))*(-0.5))))))</f>
        <v>0</v>
      </c>
      <c r="AC227" s="458">
        <f>AB227+AA228+AB229+AC228</f>
        <v>0</v>
      </c>
      <c r="AD227" s="459">
        <f>AD379</f>
        <v>0</v>
      </c>
      <c r="AE227" s="415">
        <f>IF(AD227=3,0,IF(AF227=3,0,AE375))</f>
        <v>0</v>
      </c>
      <c r="AF227" s="459">
        <f>AF379</f>
        <v>0</v>
      </c>
      <c r="AG227" s="456">
        <v>0</v>
      </c>
      <c r="AH227" s="457">
        <f>IF(AH192=0,0,IF(AG227=3,0,IF(AI155=3,0,IF(AI155=2,-0.5,IF(AI155=1,0,(AH192/(AH192+AE229+AK229+AH266))*(-0.5))))))</f>
        <v>0</v>
      </c>
      <c r="AI227" s="458">
        <f>AH227+AG228+AH229+AI228</f>
        <v>0</v>
      </c>
      <c r="AJ227" s="459">
        <f>AJ379</f>
        <v>0</v>
      </c>
      <c r="AK227" s="415">
        <f>IF(AJ227=3,0,IF(AL227=3,0,AK375))</f>
        <v>0</v>
      </c>
      <c r="AL227" s="459">
        <f>AL379</f>
        <v>0</v>
      </c>
      <c r="AM227" s="456">
        <v>0</v>
      </c>
      <c r="AN227" s="457">
        <f>IF(AN192=0,0,IF(AM227=3,0,IF(AO155=3,0,IF(AO155=2,-0.5,IF(AO155=1,0,(AN192/(AN192+AK229+AQ229+AN266))*(-0.5))))))</f>
        <v>0</v>
      </c>
      <c r="AO227" s="458">
        <f>AN227+AM228+AN229+AO228</f>
        <v>0</v>
      </c>
      <c r="AP227" s="459">
        <f>AP379</f>
        <v>0</v>
      </c>
      <c r="AQ227" s="415">
        <f>IF(AP227=3,0,IF(AR227=3,0,AQ375))</f>
        <v>0</v>
      </c>
      <c r="AR227" s="459">
        <f>AR379</f>
        <v>0</v>
      </c>
      <c r="AS227" s="456">
        <v>0</v>
      </c>
      <c r="AT227" s="457">
        <f>IF(AT192=0,0,IF(AS227=3,0,IF(AU155=3,0,IF(AU155=2,-0.5,IF(AU155=1,0,(AT192/(AT192+AQ229+AW229+AT266))*(-0.5))))))</f>
        <v>0</v>
      </c>
      <c r="AU227" s="458">
        <f>AT227+AS228+AT229+AU228</f>
        <v>0</v>
      </c>
      <c r="AV227" s="459">
        <f>AV379</f>
        <v>0</v>
      </c>
      <c r="AW227" s="415">
        <f>IF(AV227=3,0,IF(AX227=3,0,AW375))</f>
        <v>0</v>
      </c>
      <c r="AX227" s="459">
        <f>AX379</f>
        <v>0</v>
      </c>
      <c r="AY227" s="456">
        <v>0</v>
      </c>
      <c r="AZ227" s="457">
        <f>IF(AZ192=0,0,IF(AY227=3,0,IF(BA155=3,0,IF(BA155=2,-0.5,IF(BA155=1,0,(AZ192/(AZ192+AW229+BC229+AZ266))*(-0.5))))))</f>
        <v>0</v>
      </c>
      <c r="BA227" s="458">
        <f>AZ227+AY228+AZ229+BA228</f>
        <v>0</v>
      </c>
      <c r="BB227" s="459">
        <f>BB379</f>
        <v>0</v>
      </c>
      <c r="BC227" s="415">
        <f>IF(BB227=3,0,IF(BD227=3,0,BC375))</f>
        <v>0</v>
      </c>
      <c r="BD227" s="459">
        <f>BD379</f>
        <v>0</v>
      </c>
      <c r="BE227" s="456">
        <v>0</v>
      </c>
      <c r="BF227" s="457">
        <f>IF(BF192=0,0,IF(BE227=3,0,IF(BG155=3,0,IF(BG155=2,-0.5,IF(BG155=1,0,(BF192/(BF192+BC229+BI229+BF266))*(-0.5))))))</f>
        <v>0</v>
      </c>
      <c r="BG227" s="458">
        <f>BF227+BE228+BF229+BG228</f>
        <v>0</v>
      </c>
      <c r="BH227" s="459">
        <f>BH379</f>
        <v>0</v>
      </c>
      <c r="BI227" s="415">
        <f>IF(BH227=3,0,IF(BJ227=3,0,BI375))</f>
        <v>0</v>
      </c>
      <c r="BJ227" s="459">
        <f>BJ379</f>
        <v>0</v>
      </c>
      <c r="BK227" s="456">
        <v>0</v>
      </c>
      <c r="BL227" s="457">
        <f>IF(BL192=0,0,IF(BK227=3,0,IF(BM155=3,0,IF(BM155=2,-0.5,IF(BM155=1,0,(BL192/(BL192+BI229+BO229+BL266))*(-0.5))))))</f>
        <v>0</v>
      </c>
      <c r="BM227" s="458">
        <f>BL227+BK228+BL229+BM228</f>
        <v>0</v>
      </c>
      <c r="BN227" s="459">
        <f>BN379</f>
        <v>0</v>
      </c>
      <c r="BO227" s="415">
        <f>IF(BN227=3,0,IF(BP227=3,0,BO375))</f>
        <v>0</v>
      </c>
      <c r="BP227" s="459">
        <f>BP379</f>
        <v>0</v>
      </c>
      <c r="BQ227" s="456">
        <v>0</v>
      </c>
      <c r="BR227" s="457">
        <f>IF(BR192=0,0,IF(BQ227=3,0,IF(BS155=3,0,IF(BS155=2,-0.5,IF(BS155=1,0,(BR192/(BR192+BO229+BU229+BR266))*(-0.5))))))</f>
        <v>0</v>
      </c>
      <c r="BS227" s="458">
        <f>BR227+BQ228+BR229+BS228</f>
        <v>0</v>
      </c>
      <c r="BT227" s="459">
        <f>BT379</f>
        <v>0</v>
      </c>
      <c r="BU227" s="415">
        <f>IF(BT227=3,0,IF(BV227=3,0,BU375))</f>
        <v>0</v>
      </c>
      <c r="BV227" s="459">
        <f>BV379</f>
        <v>0</v>
      </c>
      <c r="BW227" s="456">
        <v>0</v>
      </c>
      <c r="BX227" s="457">
        <f>IF(BX192=0,0,IF(BW227=3,0,IF(BY155=3,0,IF(BY155=2,-0.5,IF(BY155=1,0,(BX192/(BX192+BU229+CA229+BX266))*(-0.5))))))</f>
        <v>0</v>
      </c>
      <c r="BY227" s="458">
        <f>BX227+BW228+BX229+BY228</f>
        <v>0</v>
      </c>
      <c r="BZ227" s="500"/>
      <c r="CA227" s="415">
        <f>IF(BZ227=3,0,IF(CB227=3,0,CA375))</f>
        <v>0</v>
      </c>
      <c r="CB227" s="459">
        <f>CB379</f>
        <v>0</v>
      </c>
      <c r="CC227" s="456">
        <v>0</v>
      </c>
      <c r="CD227" s="457">
        <f>IF(CD192=0,0,IF(CC227=3,0,IF(CE155=3,0,IF(CE155=2,-0.5,IF(CE155=1,0,(CD192/(CD192+CA229+CG229+CD266))*(-0.5))))))</f>
        <v>0</v>
      </c>
      <c r="CE227" s="458">
        <f>CD227+CC228+CD229+CE228</f>
        <v>0</v>
      </c>
      <c r="CF227" s="459">
        <f>CF379</f>
        <v>0</v>
      </c>
      <c r="CG227" s="415">
        <f>IF(CF227=3,0,IF(CH227=3,0,CG375))</f>
        <v>0</v>
      </c>
      <c r="CH227" s="459">
        <f>CH379</f>
        <v>0</v>
      </c>
      <c r="CI227" s="456">
        <v>0</v>
      </c>
      <c r="CJ227" s="457">
        <f>IF(CJ192=0,0,IF(CI227=3,0,IF(CK155=3,0,IF(CK155=2,-0.5,IF(CK155=1,0,(CJ192/(CJ192+CG229+CM229+CJ266))*(-0.5))))))</f>
        <v>0</v>
      </c>
      <c r="CK227" s="458">
        <f>CJ227+CI228+CJ229+CK228</f>
        <v>0</v>
      </c>
      <c r="CL227" s="500"/>
    </row>
    <row r="228">
      <c r="B228" s="421">
        <f>B377</f>
        <v>0</v>
      </c>
      <c r="C228" s="461"/>
      <c r="D228" s="462" t="e">
        <f>B228+D226+F228+D262+B229+F229</f>
        <v>#REF!</v>
      </c>
      <c r="E228" s="463">
        <f>IF(G229=0,0,IF(F227=3,0,IF(H227=3,0,IF(H227=2,-0.5,IF(H227=1,0,(G229/(G229+D266+A229+D192))*(-0.5))))))</f>
        <v>-0.41598284070782082</v>
      </c>
      <c r="F228" s="420" t="e">
        <f>H228*-1</f>
        <v>#REF!</v>
      </c>
      <c r="G228" s="417">
        <f>G372</f>
        <v>106666.66666666667</v>
      </c>
      <c r="H228" s="421" t="e">
        <f>G376*G375*G375/12</f>
        <v>#REF!</v>
      </c>
      <c r="I228" s="501">
        <f>IF(G229=0,0,IF(H227=3,0,IF(F227=3,0,IF(F227=2,-0.5,IF(F227=1,0,(G229/(G229+J192+M229+J266))*(-0.5))))))</f>
        <v>-0.26232717720405763</v>
      </c>
      <c r="J228" s="502" t="e">
        <f>H228+J226+L228+J262+H229+L229</f>
        <v>#REF!</v>
      </c>
      <c r="K228" s="503">
        <f>IF(M229=0,0,IF(L227=3,0,IF(N227=3,0,IF(N227=2,-0.5,IF(N227=1,0,(M229/(M229+J266+G229+J192))*(-0.5))))))</f>
        <v>-0.18468990600947441</v>
      </c>
      <c r="L228" s="420" t="e">
        <f>N228*-1</f>
        <v>#REF!</v>
      </c>
      <c r="M228" s="417">
        <f>M372</f>
        <v>106666.66666666667</v>
      </c>
      <c r="N228" s="421" t="e">
        <f>M376*M375*M375/12</f>
        <v>#REF!</v>
      </c>
      <c r="O228" s="461">
        <f>IF(M229=0,0,IF(N227=3,0,IF(L227=3,0,IF(L227=2,-0.5,IF(L227=1,0,(M229/(M229+P192+S229+P266))*(-0.5))))))</f>
        <v>-0.38853812530354542</v>
      </c>
      <c r="P228" s="462" t="e">
        <f>N228+P226+R228+P262+N229+R229</f>
        <v>#REF!</v>
      </c>
      <c r="Q228" s="463">
        <f>IF(S229=0,0,IF(R227=3,0,IF(T227=3,0,IF(T227=2,-0.5,IF(T227=1,0,(S229/(S229+P266+M229+P192))*(-0.5))))))</f>
        <v>0</v>
      </c>
      <c r="R228" s="420">
        <f>-1*IF(T227=3,0,IF(R227=3,S227*S227*S376/2,IF(S227=0,0,((S376*S227*S227/12)+IF(R378=S227/2,S377*S227/8,S377*R378*T378*T378/(S227*S227))))))</f>
        <v>0</v>
      </c>
      <c r="S228" s="417">
        <f>S372</f>
        <v>106666.66666666667</v>
      </c>
      <c r="T228" s="421" t="e">
        <f>S376*S375*S375/12</f>
        <v>#REF!</v>
      </c>
      <c r="U228" s="461">
        <f>IF(S229=0,0,IF(T227=3,0,IF(R227=3,0,IF(R227=2,-0.5,IF(R227=1,0,(S229/(S229+V192+Y229+V266))*(-0.5))))))</f>
        <v>0</v>
      </c>
      <c r="V228" s="462" t="e">
        <f>T228+V226+X228+V262+T229+X229</f>
        <v>#REF!</v>
      </c>
      <c r="W228" s="463">
        <f>IF(Y229=0,0,IF(X227=3,0,IF(Z227=3,0,IF(Z227=2,-0.5,IF(Z227=1,0,(Y229/(Y229+V266+S229+V192))*(-0.5))))))</f>
        <v>0</v>
      </c>
      <c r="X228" s="420">
        <f>-1*IF(Z227=3,0,IF(X227=3,Y227*Y227*Y376/2,IF(Y227=0,0,((Y376*Y227*Y227/12)+IF(X378=Y227/2,Y377*Y227/8,Y377*X378*Z378*Z378/(Y227*Y227))))))</f>
        <v>0</v>
      </c>
      <c r="Y228" s="417">
        <f>Y372</f>
        <v>106666.66666666667</v>
      </c>
      <c r="Z228" s="421">
        <f>IF(X227=3,0,IF(Z227=3,Y227*Y227*Y376/2,IF(Y227=0,0,((Y376*Y227*Y227/12)+IF(X378=Y227/2,Y377*Y227/8,Y377*X378*X378*Z378/(Y227*Y227))))))</f>
        <v>0</v>
      </c>
      <c r="AA228" s="461">
        <f>IF(Y229=0,0,IF(Z227=3,0,IF(X227=3,0,IF(X227=2,-0.5,IF(X227=1,0,(Y229/(Y229+AB192+AE229+AB266))*(-0.5))))))</f>
        <v>0</v>
      </c>
      <c r="AB228" s="462">
        <f>Z228+AB226+AD228+AB262+Z229+AD229</f>
        <v>0</v>
      </c>
      <c r="AC228" s="463">
        <f>IF(AE229=0,0,IF(AD227=3,0,IF(AF227=3,0,IF(AF227=2,-0.5,IF(AF227=1,0,(AE229/(AE229+AB266+Y229+AB192))*(-0.5))))))</f>
        <v>0</v>
      </c>
      <c r="AD228" s="420">
        <f>-1*IF(AF227=3,0,IF(AD227=3,AE227*AE227*AE376/2,IF(AE227=0,0,((AE376*AE227*AE227/12)+IF(AD378=AE227/2,AE377*AE227/8,AE377*AD378*AF378*AF378/(AE227*AE227))))))</f>
        <v>0</v>
      </c>
      <c r="AE228" s="417">
        <f>AE372</f>
        <v>106666.66666666667</v>
      </c>
      <c r="AF228" s="421">
        <f>IF(AD227=3,0,IF(AF227=3,AE227*AE227*AE376/2,IF(AE227=0,0,((AE376*AE227*AE227/12)+IF(AD378=AE227/2,AE377*AE227/8,AE377*AD378*AD378*AF378/(AE227*AE227))))))</f>
        <v>0</v>
      </c>
      <c r="AG228" s="461">
        <f>IF(AE229=0,0,IF(AF227=3,0,IF(AD227=3,0,IF(AD227=2,-0.5,IF(AD227=1,0,(AE229/(AE229+AH192+AK229+AH266))*(-0.5))))))</f>
        <v>0</v>
      </c>
      <c r="AH228" s="462">
        <f>AF228+AH226+AJ228+AH262+AF229+AJ229</f>
        <v>0</v>
      </c>
      <c r="AI228" s="463">
        <f>IF(AK229=0,0,IF(AJ227=3,0,IF(AL227=3,0,IF(AL227=2,-0.5,IF(AL227=1,0,(AK229/(AK229+AH266+AE229+AH192))*(-0.5))))))</f>
        <v>0</v>
      </c>
      <c r="AJ228" s="420">
        <f>-1*IF(AL227=3,0,IF(AJ227=3,AK227*AK227*AK376/2,IF(AK227=0,0,((AK376*AK227*AK227/12)+IF(AJ378=AK227/2,AK377*AK227/8,AK377*AJ378*AL378*AL378/(AK227*AK227))))))</f>
        <v>0</v>
      </c>
      <c r="AK228" s="417">
        <f>AK372</f>
        <v>106666.66666666667</v>
      </c>
      <c r="AL228" s="421">
        <f>IF(AJ227=3,0,IF(AL227=3,AK227*AK227*AK376/2,IF(AK227=0,0,((AK376*AK227*AK227/12)+IF(AJ378=AK227/2,AK377*AK227/8,AK377*AJ378*AJ378*AL378/(AK227*AK227))))))</f>
        <v>0</v>
      </c>
      <c r="AM228" s="461">
        <f>IF(AK229=0,0,IF(AL227=3,0,IF(AJ227=3,0,IF(AJ227=2,-0.5,IF(AJ227=1,0,(AK229/(AK229+AN192+AQ229+AN266))*(-0.5))))))</f>
        <v>0</v>
      </c>
      <c r="AN228" s="462">
        <f>AL228+AN226+AP228+AN262+AL229+AP229</f>
        <v>0</v>
      </c>
      <c r="AO228" s="463">
        <f>IF(AQ229=0,0,IF(AP227=3,0,IF(AR227=3,0,IF(AR227=2,-0.5,IF(AR227=1,0,(AQ229/(AQ229+AN266+AK229+AN192))*(-0.5))))))</f>
        <v>0</v>
      </c>
      <c r="AP228" s="420">
        <f>-1*IF(AR227=3,0,IF(AP227=3,AQ227*AQ227*AQ376/2,IF(AQ227=0,0,((AQ376*AQ227*AQ227/12)+IF(AP378=AQ227/2,AQ377*AQ227/8,AQ377*AP378*AR378*AR378/(AQ227*AQ227))))))</f>
        <v>0</v>
      </c>
      <c r="AQ228" s="417">
        <f>AQ372</f>
        <v>106666.66666666667</v>
      </c>
      <c r="AR228" s="421">
        <f>IF(AP227=3,0,IF(AR227=3,AQ227*AQ227*AQ376/2,IF(AQ227=0,0,((AQ376*AQ227*AQ227/12)+IF(AP378=AQ227/2,AQ377*AQ227/8,AQ377*AP378*AP378*AR378/(AQ227*AQ227))))))</f>
        <v>0</v>
      </c>
      <c r="AS228" s="461">
        <f>IF(AQ229=0,0,IF(AR227=3,0,IF(AP227=3,0,IF(AP227=2,-0.5,IF(AP227=1,0,(AQ229/(AQ229+AT192+AW229+AT266))*(-0.5))))))</f>
        <v>0</v>
      </c>
      <c r="AT228" s="462">
        <f>AR228+AT226+AV228+AT262+AR229+AV229</f>
        <v>0</v>
      </c>
      <c r="AU228" s="463">
        <f>IF(AW229=0,0,IF(AV227=3,0,IF(AX227=3,0,IF(AX227=2,-0.5,IF(AX227=1,0,(AW229/(AW229+AT266+AQ229+AT192))*(-0.5))))))</f>
        <v>0</v>
      </c>
      <c r="AV228" s="420">
        <f>-1*IF(AX227=3,0,IF(AV227=3,AW227*AW227*AW376/2,IF(AW227=0,0,((AW376*AW227*AW227/12)+IF(AV378=AW227/2,AW377*AW227/8,AW377*AV378*AX378*AX378/(AW227*AW227))))))</f>
        <v>0</v>
      </c>
      <c r="AW228" s="417">
        <f>AW372</f>
        <v>106666.66666666667</v>
      </c>
      <c r="AX228" s="421">
        <f>IF(AV227=3,0,IF(AX227=3,AW227*AW227*AW376/2,IF(AW227=0,0,((AW376*AW227*AW227/12)+IF(AV378=AW227/2,AW377*AW227/8,AW377*AV378*AV378*AX378/(AW227*AW227))))))</f>
        <v>0</v>
      </c>
      <c r="AY228" s="461">
        <f>IF(AW229=0,0,IF(AX227=3,0,IF(AV227=3,0,IF(AV227=2,-0.5,IF(AV227=1,0,(AW229/(AW229+AZ192+BC229+AZ266))*(-0.5))))))</f>
        <v>0</v>
      </c>
      <c r="AZ228" s="462">
        <f>AX228+AZ226+BB228+AZ262+AX229+BB229</f>
        <v>0</v>
      </c>
      <c r="BA228" s="463">
        <f>IF(BC229=0,0,IF(BB227=3,0,IF(BD227=3,0,IF(BD227=2,-0.5,IF(BD227=1,0,(BC229/(BC229+AZ266+AW229+AZ192))*(-0.5))))))</f>
        <v>0</v>
      </c>
      <c r="BB228" s="420">
        <f>-1*IF(BD227=3,0,IF(BB227=3,BC227*BC227*BC376/2,IF(BC227=0,0,((BC376*BC227*BC227/12)+IF(BB378=BC227/2,BC377*BC227/8,BC377*BB378*BD378*BD378/(BC227*BC227))))))</f>
        <v>0</v>
      </c>
      <c r="BC228" s="417">
        <f>BC372</f>
        <v>106666.66666666667</v>
      </c>
      <c r="BD228" s="421">
        <f>IF(BB227=3,0,IF(BD227=3,BC227*BC227*BC376/2,IF(BC227=0,0,((BC376*BC227*BC227/12)+IF(BB378=BC227/2,BC377*BC227/8,BC377*BB378*BB378*BD378/(BC227*BC227))))))</f>
        <v>0</v>
      </c>
      <c r="BE228" s="461">
        <f>IF(BC229=0,0,IF(BD227=3,0,IF(BB227=3,0,IF(BB227=2,-0.5,IF(BB227=1,0,(BC229/(BC229+BF192+BI229+BF266))*(-0.5))))))</f>
        <v>0</v>
      </c>
      <c r="BF228" s="462">
        <f>BD228+BF226+BH228+BF262+BD229+BH229</f>
        <v>0</v>
      </c>
      <c r="BG228" s="463">
        <f>IF(BI229=0,0,IF(BH227=3,0,IF(BJ227=3,0,IF(BJ227=2,-0.5,IF(BJ227=1,0,(BI229/(BI229+BF266+BC229+BF192))*(-0.5))))))</f>
        <v>0</v>
      </c>
      <c r="BH228" s="420">
        <f>-1*IF(BJ227=3,0,IF(BH227=3,BI227*BI227*BI376/2,IF(BI227=0,0,((BI376*BI227*BI227/12)+IF(BH378=BI227/2,BI377*BI227/8,BI377*BH378*BJ378*BJ378/(BI227*BI227))))))</f>
        <v>0</v>
      </c>
      <c r="BI228" s="417">
        <f>BI372</f>
        <v>106666.66666666667</v>
      </c>
      <c r="BJ228" s="421">
        <f>IF(BH227=3,0,IF(BJ227=3,BI227*BI227*BI376/2,IF(BI227=0,0,((BI376*BI227*BI227/12)+IF(BH378=BI227/2,BI377*BI227/8,BI377*BH378*BH378*BJ378/(BI227*BI227))))))</f>
        <v>0</v>
      </c>
      <c r="BK228" s="461">
        <f>IF(BI229=0,0,IF(BJ227=3,0,IF(BH227=3,0,IF(BH227=2,-0.5,IF(BH227=1,0,(BI229/(BI229+BL192+BO229+BL266))*(-0.5))))))</f>
        <v>0</v>
      </c>
      <c r="BL228" s="462">
        <f>BJ228+BL226+BN228+BL262+BJ229+BN229</f>
        <v>0</v>
      </c>
      <c r="BM228" s="463">
        <f>IF(BO229=0,0,IF(BN227=3,0,IF(BP227=3,0,IF(BP227=2,-0.5,IF(BP227=1,0,(BO229/(BO229+BL266+BI229+BL192))*(-0.5))))))</f>
        <v>0</v>
      </c>
      <c r="BN228" s="420">
        <f>-1*IF(BP227=3,0,IF(BN227=3,BO227*BO227*BO376/2,IF(BO227=0,0,((BO376*BO227*BO227/12)+IF(BN378=BO227/2,BO377*BO227/8,BO377*BN378*BP378*BP378/(BO227*BO227))))))</f>
        <v>0</v>
      </c>
      <c r="BO228" s="417">
        <f>BO372</f>
        <v>106666.66666666667</v>
      </c>
      <c r="BP228" s="421">
        <f>IF(BN227=3,0,IF(BP227=3,BO227*BO227*BO376/2,IF(BO227=0,0,((BO376*BO227*BO227/12)+IF(BN378=BO227/2,BO377*BO227/8,BO377*BN378*BN378*BP378/(BO227*BO227))))))</f>
        <v>0</v>
      </c>
      <c r="BQ228" s="461">
        <f>IF(BO229=0,0,IF(BP227=3,0,IF(BN227=3,0,IF(BN227=2,-0.5,IF(BN227=1,0,(BO229/(BO229+BR192+BU229+BR266))*(-0.5))))))</f>
        <v>0</v>
      </c>
      <c r="BR228" s="462">
        <f>BP228+BR226+BT228+BR262+BP229+BT229</f>
        <v>0</v>
      </c>
      <c r="BS228" s="463">
        <f>IF(BU229=0,0,IF(BT227=3,0,IF(BV227=3,0,IF(BV227=2,-0.5,IF(BV227=1,0,(BU229/(BU229+BR266+BO229+BR192))*(-0.5))))))</f>
        <v>0</v>
      </c>
      <c r="BT228" s="420">
        <f>-1*IF(BV227=3,0,IF(BT227=3,BU227*BU227*BU376/2,IF(BU227=0,0,((BU376*BU227*BU227/12)+IF(BT378=BU227/2,BU377*BU227/8,BU377*BT378*BV378*BV378/(BU227*BU227))))))</f>
        <v>0</v>
      </c>
      <c r="BU228" s="417">
        <f>BU372</f>
        <v>106666.66666666667</v>
      </c>
      <c r="BV228" s="421">
        <f>IF(BT227=3,0,IF(BV227=3,BU227*BU227*BU376/2,IF(BU227=0,0,((BU376*BU227*BU227/12)+IF(BT378=BU227/2,BU377*BU227/8,BU377*BT378*BT378*BV378/(BU227*BU227))))))</f>
        <v>0</v>
      </c>
      <c r="BW228" s="461">
        <f>IF(BU229=0,0,IF(BV227=3,0,IF(BT227=3,0,IF(BT227=2,-0.5,IF(BT227=1,0,(BU229/(BU229+BX192+CA229+BX266))*(-0.5))))))</f>
        <v>0</v>
      </c>
      <c r="BX228" s="462">
        <f>BV228+BX226+BZ228+BX262+BV229+BZ229</f>
        <v>0</v>
      </c>
      <c r="BY228" s="463">
        <f>IF(CA229=0,0,IF(BZ227=3,0,IF(CB227=3,0,IF(CB227=2,-0.5,IF(CB227=1,0,(CA229/(CA229+BX266+BU229+BX192))*(-0.5))))))</f>
        <v>0</v>
      </c>
      <c r="BZ228" s="421">
        <f>BZ377</f>
        <v>0</v>
      </c>
      <c r="CA228" s="417">
        <f>CA372</f>
        <v>106666.66666666667</v>
      </c>
      <c r="CB228" s="421">
        <f>IF(BZ227=3,0,IF(CB227=3,CA227*CA227*CA376/2,IF(CA227=0,0,((CA376*CA227*CA227/12)+IF(BZ378=CA227/2,CA377*CA227/8,CA377*BZ378*BZ378*CB378/(CA227*CA227))))))</f>
        <v>0</v>
      </c>
      <c r="CC228" s="461">
        <f>IF(CA229=0,0,IF(CB227=3,0,IF(BZ227=3,0,IF(BZ227=2,-0.5,IF(BZ227=1,0,(CA229/(CA229+CD192+CG229+CD266))*(-0.5))))))</f>
        <v>0</v>
      </c>
      <c r="CD228" s="462">
        <f>CB228+CD226+CF228+CD262+CB229+CF229</f>
        <v>0</v>
      </c>
      <c r="CE228" s="463">
        <f>IF(CG229=0,0,IF(CF227=3,0,IF(CH227=3,0,IF(CH227=2,-0.5,IF(CH227=1,0,(CG229/(CG229+CD266+CA229+CD192))*(-0.5))))))</f>
        <v>0</v>
      </c>
      <c r="CF228" s="420">
        <f>-1*IF(CH227=3,0,IF(CF227=3,CG227*CG227*CG376/2,IF(CG227=0,0,((CG376*CG227*CG227/12)+IF(CF378=CG227/2,CG377*CG227/8,CG377*CF378*CH378*CH378/(CG227*CG227))))))</f>
        <v>0</v>
      </c>
      <c r="CG228" s="417">
        <f>CG372</f>
        <v>106666.66666666667</v>
      </c>
      <c r="CH228" s="421">
        <f>IF(CF227=3,0,IF(CH227=3,CG227*CG227*CG376/2,IF(CG227=0,0,((CG376*CG227*CG227/12)+IF(CF378=CG227/2,CG377*CG227/8,CG377*CF378*CF378*CH378/(CG227*CG227))))))</f>
        <v>0</v>
      </c>
      <c r="CI228" s="461">
        <f>IF(CG229=0,0,IF(CH227=3,0,IF(CF227=3,0,IF(CF227=2,-0.5,IF(CF227=1,0,(CG229/(CG229+CJ192+CM229+CJ266))*(-0.5))))))</f>
        <v>0</v>
      </c>
      <c r="CJ228" s="462">
        <f>CH228+CJ226+CL228+CJ262+CH229+CL229</f>
        <v>0</v>
      </c>
      <c r="CK228" s="463">
        <f>IF(CM229=0,0,IF(CL227=3,0,IF(CN227=3,0,IF(CN227=2,-0.5,IF(CN227=1,0,(CM229/(CM229+CJ266+CG229+CJ192))*(-0.5))))))</f>
        <v>0</v>
      </c>
      <c r="CL228" s="421">
        <f>CL377</f>
        <v>0</v>
      </c>
    </row>
    <row r="229" ht="16.199999999999999">
      <c r="A229" s="445"/>
      <c r="B229" s="504"/>
      <c r="C229" s="464" t="s">
        <v>817</v>
      </c>
      <c r="D229" s="465">
        <f>IF(D266=0,0,IF(E229=3,0,IF(C301=3,0,IF(C301=2,-0.5,IF(C301=1,0,(D266/(D266+G229+A229+D192))*(-0.5))))))</f>
        <v>-0.084017159292179192</v>
      </c>
      <c r="E229" s="466"/>
      <c r="F229" s="426">
        <f>-1*IF(H227=3,0,IF(F227=3,(G375*G375*G376/2)+(G377*F378),0))</f>
        <v>0</v>
      </c>
      <c r="G229" s="423">
        <f>IF(G227=0,0,IF(H227=2,3*G373*G228/G227,4*G373*G228/(G227)))</f>
        <v>220563159.59726602</v>
      </c>
      <c r="H229" s="427">
        <f>IF(F227=3,0,IF(H227=3,(G375*G375*G376/2)+(G377*H378),0))</f>
        <v>0</v>
      </c>
      <c r="I229" s="505" t="s">
        <v>818</v>
      </c>
      <c r="J229" s="506">
        <f>IF(J266=0,0,IF(K229=3,0,IF(I301=3,0,IF(I301=2,-0.5,IF(I301=1,0,(J266/(J266+M229+G229+J192))*(-0.5))))))</f>
        <v>-0.052982916786467972</v>
      </c>
      <c r="K229" s="507">
        <v>1</v>
      </c>
      <c r="L229" s="426">
        <f>-1*IF(N227=3,0,IF(L227=3,(M375*M375*M376/2)+(M377*L378),0))</f>
        <v>0</v>
      </c>
      <c r="M229" s="423">
        <f>IF(M227=0,0,IF(N227=2,3*M373*M228/M227,4*M373*M228/(M227)))</f>
        <v>155286195.08410457</v>
      </c>
      <c r="N229" s="427">
        <f>IF(L227=3,0,IF(N227=3,(M375*M375*M376/2)+(M377*N378),0))</f>
        <v>0</v>
      </c>
      <c r="O229" s="464" t="s">
        <v>819</v>
      </c>
      <c r="P229" s="465">
        <f>IF(P266=0,0,IF(Q229=3,0,IF(O301=3,0,IF(O301=2,-0.5,IF(O301=1,0,(P266/(P266+S229+M229+P192))*(-0.5))))))</f>
        <v>-0.11146187469645459</v>
      </c>
      <c r="Q229" s="466">
        <v>1</v>
      </c>
      <c r="R229" s="426">
        <f>-1*IF(T227=3,0,IF(R227=3,(S375*S375*S376/2)+(S377*R378),0))</f>
        <v>0</v>
      </c>
      <c r="S229" s="423">
        <f>IF(S227=0,0,IF(T227=2,3*S373*S228/S227,4*S373*S228/(S227)))</f>
        <v>0</v>
      </c>
      <c r="T229" s="427">
        <f>IF(R227=3,0,IF(T227=3,(S375*S375*S376/2)+(S377*T378),0))</f>
        <v>0</v>
      </c>
      <c r="U229" s="464" t="s">
        <v>820</v>
      </c>
      <c r="V229" s="465">
        <f>IF(V266=0,0,IF(W229=3,0,IF(U301=3,0,IF(U301=2,-0.5,IF(U301=1,0,(V266/(V266+Y229+S229+V192))*(-0.5))))))</f>
        <v>0</v>
      </c>
      <c r="W229" s="466">
        <v>1</v>
      </c>
      <c r="X229" s="426">
        <f>-1*IF(Z227=3,0,IF(X227=3,(Y375*Y375*Y376/2)+(Y377*X378),0))</f>
        <v>0</v>
      </c>
      <c r="Y229" s="423">
        <f>IF(Y227=0,0,IF(Z227=2,3*Y373*Y228/Y227,4*Y373*Y228/(Y227)))</f>
        <v>0</v>
      </c>
      <c r="Z229" s="427">
        <f>IF(X227=3,0,IF(Z227=3,(Y375*Y375*Y376/2)+(Y377*Z378),0))</f>
        <v>0</v>
      </c>
      <c r="AA229" s="464" t="s">
        <v>819</v>
      </c>
      <c r="AB229" s="465">
        <f>IF(AB266=0,0,IF(AC229=3,0,IF(AA301=3,0,IF(AA301=2,-0.5,IF(AA301=1,0,(AB266/(AB266+AE229+Y229+AB192))*(-0.5))))))</f>
        <v>0</v>
      </c>
      <c r="AC229" s="466">
        <v>1</v>
      </c>
      <c r="AD229" s="426">
        <f>-1*IF(AF227=3,0,IF(AD227=3,(AE375*AE375*AE376/2)+(AE377*AD378),0))</f>
        <v>0</v>
      </c>
      <c r="AE229" s="423">
        <f>IF(AE227=0,0,IF(AF227=2,3*AE373*AE228/AE227,4*AE373*AE228/(AE227)))</f>
        <v>0</v>
      </c>
      <c r="AF229" s="427">
        <f>IF(AD227=3,0,IF(AF227=3,(AE375*AE375*AE376/2)+(AE377*AF378),0))</f>
        <v>0</v>
      </c>
      <c r="AG229" s="464" t="s">
        <v>820</v>
      </c>
      <c r="AH229" s="465">
        <f>IF(AH266=0,0,IF(AI229=3,0,IF(AG301=3,0,IF(AG301=2,-0.5,IF(AG301=1,0,(AH266/(AH266+AK229+AE229+AH192))*(-0.5))))))</f>
        <v>0</v>
      </c>
      <c r="AI229" s="466">
        <v>1</v>
      </c>
      <c r="AJ229" s="426">
        <f>-1*IF(AL227=3,0,IF(AJ227=3,(AK375*AK375*AK376/2)+(AK377*AJ378),0))</f>
        <v>0</v>
      </c>
      <c r="AK229" s="423">
        <f>IF(AK227=0,0,IF(AL227=2,3*AK373*AK228/AK227,4*AK373*AK228/(AK227*100)))</f>
        <v>0</v>
      </c>
      <c r="AL229" s="427">
        <f>IF(AJ227=3,0,IF(AL227=3,(AK375*AK375*AK376/2)+(AK377*AL378),0))</f>
        <v>0</v>
      </c>
      <c r="AM229" s="464" t="s">
        <v>820</v>
      </c>
      <c r="AN229" s="465">
        <f>IF(AN266=0,0,IF(AO229=3,0,IF(AM301=3,0,IF(AM301=2,-0.5,IF(AM301=1,0,(AN266/(AN266+AQ229+AK229+AN192))*(-0.5))))))</f>
        <v>0</v>
      </c>
      <c r="AO229" s="466">
        <v>1</v>
      </c>
      <c r="AP229" s="426">
        <f>-1*IF(AR227=3,0,IF(AP227=3,(AQ375*AQ375*AQ376/2)+(AQ377*AP378),0))</f>
        <v>0</v>
      </c>
      <c r="AQ229" s="423">
        <f>IF(AQ227=0,0,IF(AR227=2,3*AQ373*AQ228/AQ227,4*AQ373*AQ228/(AQ227*100)))</f>
        <v>0</v>
      </c>
      <c r="AR229" s="427">
        <f>IF(AP227=3,0,IF(AR227=3,(AQ375*AQ375*AQ376/2)+(AQ377*AR378),0))</f>
        <v>0</v>
      </c>
      <c r="AS229" s="464" t="s">
        <v>820</v>
      </c>
      <c r="AT229" s="465">
        <f>IF(AT266=0,0,IF(AU229=3,0,IF(AS301=3,0,IF(AS301=2,-0.5,IF(AS301=1,0,(AT266/(AT266+AW229+AQ229+AT192))*(-0.5))))))</f>
        <v>0</v>
      </c>
      <c r="AU229" s="466">
        <v>1</v>
      </c>
      <c r="AV229" s="426">
        <f>-1*IF(AX227=3,0,IF(AV227=3,(AW375*AW375*AW376/2)+(AW377*AV378),0))</f>
        <v>0</v>
      </c>
      <c r="AW229" s="423">
        <f>IF(AW227=0,0,IF(AX227=2,3*AW373*AW228/AW227,4*AW373*AW228/(AW227*100)))</f>
        <v>0</v>
      </c>
      <c r="AX229" s="427">
        <f>IF(AV227=3,0,IF(AX227=3,(AW375*AW375*AW376/2)+(AW377*AX378),0))</f>
        <v>0</v>
      </c>
      <c r="AY229" s="464" t="s">
        <v>819</v>
      </c>
      <c r="AZ229" s="465">
        <f>IF(AZ266=0,0,IF(BA229=3,0,IF(AY301=3,0,IF(AY301=2,-0.5,IF(AY301=1,0,(AZ266/(AZ266+BC229+AW229+AZ192))*(-0.5))))))</f>
        <v>0</v>
      </c>
      <c r="BA229" s="466">
        <v>1</v>
      </c>
      <c r="BB229" s="426">
        <f>-1*IF(BD227=3,0,IF(BB227=3,(BC375*BC375*BC376/2)+(BC377*BB378),0))</f>
        <v>0</v>
      </c>
      <c r="BC229" s="423">
        <f>IF(BC227=0,0,IF(BD227=2,3*BC373*BC228/BC227,4*BC373*BC228/(BC227*100)))</f>
        <v>0</v>
      </c>
      <c r="BD229" s="427">
        <f>IF(BB227=3,0,IF(BD227=3,(BC375*BC375*BC376/2)+(BC377*BD378),0))</f>
        <v>0</v>
      </c>
      <c r="BE229" s="464" t="s">
        <v>820</v>
      </c>
      <c r="BF229" s="465">
        <f>IF(BF266=0,0,IF(BG229=3,0,IF(BE301=3,0,IF(BE301=2,-0.5,IF(BE301=1,0,(BF266/(BF266+BI229+BC229+BF192))*(-0.5))))))</f>
        <v>0</v>
      </c>
      <c r="BG229" s="466">
        <v>1</v>
      </c>
      <c r="BH229" s="426">
        <f>-1*IF(BJ227=3,0,IF(BH227=3,(BI375*BI375*BI376/2)+(BI377*BH378),0))</f>
        <v>0</v>
      </c>
      <c r="BI229" s="423">
        <f>IF(BI227=0,0,IF(BJ227=2,3*BI373*BI228/BI227,4*BI373*BI228/(BI227*100)))</f>
        <v>0</v>
      </c>
      <c r="BJ229" s="427">
        <f>IF(BH227=3,0,IF(BJ227=3,(BI375*BI375*BI376/2)+(BI377*BJ378),0))</f>
        <v>0</v>
      </c>
      <c r="BK229" s="464" t="s">
        <v>820</v>
      </c>
      <c r="BL229" s="465">
        <f>IF(BL266=0,0,IF(BM229=3,0,IF(BK301=3,0,IF(BK301=2,-0.5,IF(BK301=1,0,(BL266/(BL266+BO229+BI229+BL192))*(-0.5))))))</f>
        <v>0</v>
      </c>
      <c r="BM229" s="466">
        <v>1</v>
      </c>
      <c r="BN229" s="426">
        <f>-1*IF(BP227=3,0,IF(BN227=3,(BO375*BO375*BO376/2)+(BO377*BN378),0))</f>
        <v>0</v>
      </c>
      <c r="BO229" s="423">
        <f>IF(BO227=0,0,IF(BP227=2,3*BO373*BO228/BO227,4*BO373*BO228/(BO227*100)))</f>
        <v>0</v>
      </c>
      <c r="BP229" s="427">
        <f>IF(BN227=3,0,IF(BP227=3,(BO375*BO375*BO376/2)+(BO377*BP378),0))</f>
        <v>0</v>
      </c>
      <c r="BQ229" s="464" t="s">
        <v>820</v>
      </c>
      <c r="BR229" s="465">
        <f>IF(BR266=0,0,IF(BS229=3,0,IF(BQ301=3,0,IF(BQ301=2,-0.5,IF(BQ301=1,0,(BR266/(BR266+BU229+BO229+BR192))*(-0.5))))))</f>
        <v>0</v>
      </c>
      <c r="BS229" s="466">
        <v>1</v>
      </c>
      <c r="BT229" s="426">
        <f>-1*IF(BV227=3,0,IF(BT227=3,(BU375*BU375*BU376/2)+(BU377*BT378),0))</f>
        <v>0</v>
      </c>
      <c r="BU229" s="423">
        <f>IF(BU227=0,0,IF(BV227=2,3*BU373*BU228/BU227,4*BU373*BU228/(BU227*100)))</f>
        <v>0</v>
      </c>
      <c r="BV229" s="427">
        <f>IF(BT227=3,0,IF(BV227=3,(BU375*BU375*BU376/2)+(BU377*BV378),0))</f>
        <v>0</v>
      </c>
      <c r="BW229" s="464" t="s">
        <v>820</v>
      </c>
      <c r="BX229" s="465">
        <f>IF(BX266=0,0,IF(BY229=3,0,IF(BW301=3,0,IF(BW301=2,-0.5,IF(BW301=1,0,(BX266/(BX266+CA229+BU229+BX192))*(-0.5))))))</f>
        <v>0</v>
      </c>
      <c r="BY229" s="466">
        <v>1</v>
      </c>
      <c r="BZ229" s="508"/>
      <c r="CA229" s="423">
        <f>IF(CA227=0,0,IF(CB227=2,3*CA373*CA228/CA227,4*CA373*CA228/(CA227*100)))</f>
        <v>0</v>
      </c>
      <c r="CB229" s="427">
        <f>IF(BZ227=3,0,IF(CB227=3,(CA375*CA375*CA376/2)+(CA377*CB378),0))</f>
        <v>0</v>
      </c>
      <c r="CC229" s="464" t="s">
        <v>820</v>
      </c>
      <c r="CD229" s="465">
        <f>IF(CD266=0,0,IF(CE229=3,0,IF(CC301=3,0,IF(CC301=2,-0.5,IF(CC301=1,0,(CD266/(CD266+CG229+CA229+CD192))*(-0.5))))))</f>
        <v>0</v>
      </c>
      <c r="CE229" s="466">
        <v>1</v>
      </c>
      <c r="CF229" s="426">
        <f>-1*IF(CH227=3,0,IF(CF227=3,(CG375*CG375*CG376/2)+(CG377*CF378),0))</f>
        <v>0</v>
      </c>
      <c r="CG229" s="423">
        <f>IF(CG227=0,0,IF(CH227=2,3*CG373*CG228/CG227,4*CG373*CG228/(CG227*100)))</f>
        <v>0</v>
      </c>
      <c r="CH229" s="427">
        <f>IF(CF227=3,0,IF(CH227=3,(CG375*CG375*CG376/2)+(CG377*CH378),0))</f>
        <v>0</v>
      </c>
      <c r="CI229" s="464" t="s">
        <v>821</v>
      </c>
      <c r="CJ229" s="465">
        <f>IF(CJ266=0,0,IF(CK229=3,0,IF(CI301=3,0,IF(CI301=2,-0.5,IF(CI301=1,0,(CJ266/(CJ266+CM229+CG229+CJ192))*(-0.5))))))</f>
        <v>0</v>
      </c>
      <c r="CK229" s="466">
        <v>0</v>
      </c>
      <c r="CL229" s="508"/>
    </row>
    <row r="230" ht="16.800000000000001">
      <c r="A230" s="486" t="e">
        <f>(#REF!+#REF!)*1000</f>
        <v>#REF!</v>
      </c>
      <c r="B230" s="417"/>
      <c r="C230" s="417"/>
      <c r="D230" s="468"/>
      <c r="E230" s="469" t="e">
        <f>(D228+D269+D195+I230)*E228</f>
        <v>#REF!</v>
      </c>
      <c r="F230" s="417"/>
      <c r="G230" s="433"/>
      <c r="I230" s="509" t="e">
        <f>(J228+J195+J269)*I228</f>
        <v>#REF!</v>
      </c>
      <c r="J230" s="451"/>
      <c r="K230" s="510" t="e">
        <f>(J228+J195+J269)*K228</f>
        <v>#REF!</v>
      </c>
      <c r="L230" s="417"/>
      <c r="M230" s="433"/>
      <c r="N230" s="235"/>
      <c r="O230" s="470" t="e">
        <f>(P228+P269+P195+K230)*O228</f>
        <v>#REF!</v>
      </c>
      <c r="P230" s="468"/>
      <c r="Q230" s="469" t="e">
        <f>(P228+P269+P195+K230)*Q228</f>
        <v>#REF!</v>
      </c>
      <c r="R230" s="417"/>
      <c r="S230" s="433"/>
      <c r="T230" s="235"/>
      <c r="U230" s="470" t="e">
        <f>(V228+V269+V195+Q230)*U228</f>
        <v>#REF!</v>
      </c>
      <c r="V230" s="468"/>
      <c r="W230" s="469" t="e">
        <f>(V228+V269+V195+Q230)*W228</f>
        <v>#REF!</v>
      </c>
      <c r="X230" s="417"/>
      <c r="Y230" s="433"/>
      <c r="AA230" s="470" t="e">
        <f>(AB228+AB269+AB195+W230)*AA228</f>
        <v>#REF!</v>
      </c>
      <c r="AB230" s="468"/>
      <c r="AC230" s="469" t="e">
        <f>(AB228+AB269+AB195+W230)*AC228</f>
        <v>#REF!</v>
      </c>
      <c r="AD230" s="417"/>
      <c r="AE230" s="433"/>
      <c r="AF230" s="235"/>
      <c r="AG230" s="470" t="e">
        <f>(AH228+AH269+AH195+AC230)*AG228</f>
        <v>#REF!</v>
      </c>
      <c r="AH230" s="468"/>
      <c r="AI230" s="469" t="e">
        <f>(AH228+AH269+AH195+AC230)*AI228</f>
        <v>#REF!</v>
      </c>
      <c r="AJ230" s="417"/>
      <c r="AK230" s="433"/>
      <c r="AM230" s="470" t="e">
        <f>(AN228+AN269+AN195+AI230)*AM228</f>
        <v>#REF!</v>
      </c>
      <c r="AN230" s="468"/>
      <c r="AO230" s="469" t="e">
        <f>(AN228+AN269+AN195+AI230)*AO228</f>
        <v>#REF!</v>
      </c>
      <c r="AP230" s="417"/>
      <c r="AQ230" s="433"/>
      <c r="AS230" s="470" t="e">
        <f>(AT228+AT269+AT195+AO230)*AS228</f>
        <v>#REF!</v>
      </c>
      <c r="AT230" s="468"/>
      <c r="AU230" s="469" t="e">
        <f>(AT228+AT269+AT195+AO230)*AU228</f>
        <v>#REF!</v>
      </c>
      <c r="AV230" s="417"/>
      <c r="AW230" s="433"/>
      <c r="AY230" s="470" t="e">
        <f>(AZ228+AZ269+AZ195+AU230)*AY228</f>
        <v>#REF!</v>
      </c>
      <c r="AZ230" s="468"/>
      <c r="BA230" s="469" t="e">
        <f>(AZ228+AZ269+AZ195+AU230)*BA228</f>
        <v>#REF!</v>
      </c>
      <c r="BB230" s="417"/>
      <c r="BC230" s="433"/>
      <c r="BD230" s="235"/>
      <c r="BE230" s="470" t="e">
        <f>(BF228+BF269+BF195+BA230)*BE228</f>
        <v>#REF!</v>
      </c>
      <c r="BF230" s="468"/>
      <c r="BG230" s="469" t="e">
        <f>(BF228+BF269+BF195+BA230)*BG228</f>
        <v>#REF!</v>
      </c>
      <c r="BH230" s="417"/>
      <c r="BI230" s="433"/>
      <c r="BK230" s="470" t="e">
        <f>(BL228+BL269+BL195+BG230)*BK228</f>
        <v>#REF!</v>
      </c>
      <c r="BL230" s="468"/>
      <c r="BM230" s="469" t="e">
        <f>(BL228+BL269+BL195+BG230)*BM228</f>
        <v>#REF!</v>
      </c>
      <c r="BN230" s="417"/>
      <c r="BO230" s="433"/>
      <c r="BQ230" s="470" t="e">
        <f>(BR228+BR269+BR195+BM230)*BQ228</f>
        <v>#REF!</v>
      </c>
      <c r="BR230" s="468"/>
      <c r="BS230" s="469" t="e">
        <f>(BR228+BR269+BR195+BM230)*BS228</f>
        <v>#REF!</v>
      </c>
      <c r="BT230" s="417"/>
      <c r="BU230" s="433"/>
      <c r="BW230" s="470" t="e">
        <f>(BX228+BX269+BX195+BS230)*BW228</f>
        <v>#REF!</v>
      </c>
      <c r="BX230" s="468"/>
      <c r="BY230" s="469" t="e">
        <f>(BX228+BX269+BX195+BS230)*BY228</f>
        <v>#REF!</v>
      </c>
      <c r="BZ230" s="417"/>
      <c r="CA230" s="433"/>
      <c r="CC230" s="470" t="e">
        <f>(CD228+CD269+CD195+BY230)*CC228</f>
        <v>#REF!</v>
      </c>
      <c r="CD230" s="468"/>
      <c r="CE230" s="469" t="e">
        <f>(CD228+CD269+CD195+BY230)*CE228</f>
        <v>#REF!</v>
      </c>
      <c r="CF230" s="417"/>
      <c r="CG230" s="433"/>
      <c r="CI230" s="470" t="e">
        <f>(CJ228+CJ269+CJ195+CE230)*CI228</f>
        <v>#REF!</v>
      </c>
      <c r="CJ230" s="468"/>
      <c r="CK230" s="417"/>
      <c r="CL230" s="417"/>
    </row>
    <row r="231">
      <c r="A231" s="489"/>
      <c r="B231" s="417"/>
      <c r="C231" s="417"/>
      <c r="D231" s="454"/>
      <c r="E231" s="472" t="e">
        <f>(D228+D299+I231+D172+D196+D270)*E228</f>
        <v>#REF!</v>
      </c>
      <c r="F231" s="433"/>
      <c r="G231" s="433"/>
      <c r="I231" s="509" t="e">
        <f>(J228+E230+J172+O230+J299+J196+J270)*I228</f>
        <v>#REF!</v>
      </c>
      <c r="J231" s="451"/>
      <c r="K231" s="510" t="e">
        <f>(J228+E230+O230+J172+J299+J196+J270)*K228</f>
        <v>#REF!</v>
      </c>
      <c r="L231" s="417"/>
      <c r="M231" s="433"/>
      <c r="N231" s="235"/>
      <c r="O231" s="473" t="e">
        <f>(P228+P299+K231+U230+P270+P196+P172)*O228</f>
        <v>#REF!</v>
      </c>
      <c r="P231" s="454"/>
      <c r="Q231" s="472" t="e">
        <f>(P228+P299+K231+P270+P196+P172+U230)*Q228</f>
        <v>#REF!</v>
      </c>
      <c r="R231" s="417"/>
      <c r="S231" s="433"/>
      <c r="T231" s="235"/>
      <c r="U231" s="473" t="e">
        <f>(V228+V299+Q231+AA230+V270+V196+V172)*U228</f>
        <v>#REF!</v>
      </c>
      <c r="V231" s="454"/>
      <c r="W231" s="472" t="e">
        <f>(V228+V299+Q231+V270+V196+V172+AA230)*W228</f>
        <v>#REF!</v>
      </c>
      <c r="X231" s="417"/>
      <c r="Y231" s="433"/>
      <c r="AA231" s="473" t="e">
        <f>(AB228+AB299+W231+AG230+AB270+AB196+AB172)*AA228</f>
        <v>#REF!</v>
      </c>
      <c r="AB231" s="454"/>
      <c r="AC231" s="472" t="e">
        <f>(AB228+AB299+W231+AB270+AB196+AB172+AG230)*AC228</f>
        <v>#REF!</v>
      </c>
      <c r="AD231" s="417"/>
      <c r="AE231" s="433"/>
      <c r="AF231" s="235"/>
      <c r="AG231" s="473" t="e">
        <f>(AH228+AH299+AC231+AM230+AH270+AH196+AH172)*AG228</f>
        <v>#REF!</v>
      </c>
      <c r="AH231" s="454"/>
      <c r="AI231" s="472" t="e">
        <f>(AH228+AH299+AC231+AH270+AH196+AH172+AM230)*AI228</f>
        <v>#REF!</v>
      </c>
      <c r="AJ231" s="417"/>
      <c r="AK231" s="433"/>
      <c r="AM231" s="473" t="e">
        <f>(AN228+AN299+AI231+AS230+AN270+AN196+AN172)*AM228</f>
        <v>#REF!</v>
      </c>
      <c r="AN231" s="454"/>
      <c r="AO231" s="472" t="e">
        <f>(AN228+AN299+AI231+AN270+AN196+AN172+AS230)*AO228</f>
        <v>#REF!</v>
      </c>
      <c r="AP231" s="417"/>
      <c r="AQ231" s="433"/>
      <c r="AS231" s="473" t="e">
        <f>(AT228+AT299+AO231+AY230+AT270+AT196+AT172)*AS228</f>
        <v>#REF!</v>
      </c>
      <c r="AT231" s="454"/>
      <c r="AU231" s="472" t="e">
        <f>(AT228+AT299+AO231+AT270+AT196+AT172+AY230)*AU228</f>
        <v>#REF!</v>
      </c>
      <c r="AV231" s="417"/>
      <c r="AW231" s="433"/>
      <c r="AY231" s="473" t="e">
        <f>(AZ228+AZ299+AU231+BE230+AZ270+AZ196+AZ172)*AY228</f>
        <v>#REF!</v>
      </c>
      <c r="AZ231" s="454"/>
      <c r="BA231" s="472" t="e">
        <f>(AZ228+AZ299+AU231+AZ270+AZ196+AZ172+BE230)*BA228</f>
        <v>#REF!</v>
      </c>
      <c r="BB231" s="417"/>
      <c r="BC231" s="433"/>
      <c r="BD231" s="235"/>
      <c r="BE231" s="473" t="e">
        <f>(BF228+BF299+BA231+BK230+BF270+BF196+BF172)*BE228</f>
        <v>#REF!</v>
      </c>
      <c r="BF231" s="454"/>
      <c r="BG231" s="472" t="e">
        <f>(BF228+BF299+BA231+BF270+BF196+BF172+BK230)*BG228</f>
        <v>#REF!</v>
      </c>
      <c r="BH231" s="417"/>
      <c r="BI231" s="433"/>
      <c r="BK231" s="473" t="e">
        <f>(BL228+BL299+BG231+BQ230+BL270+BL196+BL172)*BK228</f>
        <v>#REF!</v>
      </c>
      <c r="BL231" s="454"/>
      <c r="BM231" s="472" t="e">
        <f>(BL228+BL299+BG231+BL270+BL196+BL172+BQ230)*BM228</f>
        <v>#REF!</v>
      </c>
      <c r="BN231" s="417"/>
      <c r="BO231" s="433"/>
      <c r="BQ231" s="473" t="e">
        <f>(BR228+BR299+BM231+BW230+BR270+BR196+BR172)*BQ228</f>
        <v>#REF!</v>
      </c>
      <c r="BR231" s="454"/>
      <c r="BS231" s="472" t="e">
        <f>(BR228+BR299+BM231+BR270+BR196+BR172+BW230)*BS228</f>
        <v>#REF!</v>
      </c>
      <c r="BT231" s="417"/>
      <c r="BU231" s="433"/>
      <c r="BW231" s="473" t="e">
        <f>(BX228+BX299+BS231+CC230+BX270+BX196+BX172)*BW228</f>
        <v>#REF!</v>
      </c>
      <c r="BX231" s="454"/>
      <c r="BY231" s="472" t="e">
        <f>(BX228+BX299+BS231+BX270+BX196+BX172+CC230)*BY228</f>
        <v>#REF!</v>
      </c>
      <c r="BZ231" s="417"/>
      <c r="CA231" s="433"/>
      <c r="CC231" s="473" t="e">
        <f>(CD228+CD299+BY231+CI230+CD270+CD196+CD172)*CC228</f>
        <v>#REF!</v>
      </c>
      <c r="CD231" s="454"/>
      <c r="CE231" s="472" t="e">
        <f>(CD228+CD299+BY231+CD270+CD196+CD172+CI230)*CE228</f>
        <v>#REF!</v>
      </c>
      <c r="CF231" s="417"/>
      <c r="CG231" s="433"/>
      <c r="CI231" s="473" t="e">
        <f>(CJ228+CJ299+CE231+CJ270+CJ196+CJ172)*CI228</f>
        <v>#REF!</v>
      </c>
      <c r="CJ231" s="454"/>
      <c r="CK231" s="417"/>
      <c r="CL231" s="417"/>
    </row>
    <row r="232">
      <c r="A232" s="489"/>
      <c r="B232" s="417"/>
      <c r="C232" s="417"/>
      <c r="D232" s="454"/>
      <c r="E232" s="472" t="e">
        <f>(D228+D298+I232+D173+D197+D271)*E228</f>
        <v>#REF!</v>
      </c>
      <c r="F232" s="433"/>
      <c r="G232" s="433"/>
      <c r="I232" s="509" t="e">
        <f>(J228+E231+J173+O231+J298+J197+J271)*I228</f>
        <v>#REF!</v>
      </c>
      <c r="J232" s="451"/>
      <c r="K232" s="510" t="e">
        <f>(J228+E231+O231+J173+J298+J197+J271)*K228</f>
        <v>#REF!</v>
      </c>
      <c r="L232" s="417"/>
      <c r="M232" s="433"/>
      <c r="N232" s="235"/>
      <c r="O232" s="473" t="e">
        <f>(P228+P298+K232+U231+P271+P197+P173)*O228</f>
        <v>#REF!</v>
      </c>
      <c r="P232" s="454"/>
      <c r="Q232" s="472" t="e">
        <f>(P228+P298+K232+P271+P197+P173+U231)*Q228</f>
        <v>#REF!</v>
      </c>
      <c r="R232" s="417"/>
      <c r="S232" s="433"/>
      <c r="T232" s="235"/>
      <c r="U232" s="473" t="e">
        <f>(V228+V298+Q232+AA231+V271+V197+V173)*U228</f>
        <v>#REF!</v>
      </c>
      <c r="V232" s="454"/>
      <c r="W232" s="472" t="e">
        <f>(V228+V298+Q232+V271+V197+V173+AA231)*W228</f>
        <v>#REF!</v>
      </c>
      <c r="X232" s="417"/>
      <c r="Y232" s="433"/>
      <c r="AA232" s="473" t="e">
        <f>(AB228+AB298+W232+AG231+AB271+AB197+AB173)*AA228</f>
        <v>#REF!</v>
      </c>
      <c r="AB232" s="454"/>
      <c r="AC232" s="472" t="e">
        <f>(AB228+AB298+W232+AB271+AB197+AB173+AG231)*AC228</f>
        <v>#REF!</v>
      </c>
      <c r="AD232" s="417"/>
      <c r="AE232" s="433"/>
      <c r="AF232" s="235"/>
      <c r="AG232" s="473" t="e">
        <f>(AH228+AH298+AC232+AM231+AH271+AH197+AH173)*AG228</f>
        <v>#REF!</v>
      </c>
      <c r="AH232" s="454"/>
      <c r="AI232" s="472" t="e">
        <f>(AH228+AH298+AC232+AH271+AH197+AH173+AM231)*AI228</f>
        <v>#REF!</v>
      </c>
      <c r="AJ232" s="417"/>
      <c r="AK232" s="433"/>
      <c r="AM232" s="473" t="e">
        <f>(AN228+AN298+AI232+AS231+AN271+AN197+AN173)*AM228</f>
        <v>#REF!</v>
      </c>
      <c r="AN232" s="454"/>
      <c r="AO232" s="472" t="e">
        <f>(AN228+AN298+AI232+AN271+AN197+AN173+AS231)*AO228</f>
        <v>#REF!</v>
      </c>
      <c r="AP232" s="417"/>
      <c r="AQ232" s="433"/>
      <c r="AS232" s="473" t="e">
        <f>(AT228+AT298+AO232+AY231+AT271+AT197+AT173)*AS228</f>
        <v>#REF!</v>
      </c>
      <c r="AT232" s="454"/>
      <c r="AU232" s="472" t="e">
        <f>(AT228+AT298+AO232+AT271+AT197+AT173+AY231)*AU228</f>
        <v>#REF!</v>
      </c>
      <c r="AV232" s="417"/>
      <c r="AW232" s="433"/>
      <c r="AY232" s="473" t="e">
        <f>(AZ228+AZ298+AU232+BE231+AZ271+AZ197+AZ173)*AY228</f>
        <v>#REF!</v>
      </c>
      <c r="AZ232" s="454"/>
      <c r="BA232" s="472" t="e">
        <f>(AZ228+AZ298+AU232+AZ271+AZ197+AZ173+BE231)*BA228</f>
        <v>#REF!</v>
      </c>
      <c r="BB232" s="417"/>
      <c r="BC232" s="433"/>
      <c r="BD232" s="235"/>
      <c r="BE232" s="473" t="e">
        <f>(BF228+BF298+BA232+BK231+BF271+BF197+BF173)*BE228</f>
        <v>#REF!</v>
      </c>
      <c r="BF232" s="454"/>
      <c r="BG232" s="472" t="e">
        <f>(BF228+BF298+BA232+BF271+BF197+BF173+BK231)*BG228</f>
        <v>#REF!</v>
      </c>
      <c r="BH232" s="417"/>
      <c r="BI232" s="433"/>
      <c r="BK232" s="473" t="e">
        <f>(BL228+BL298+BG232+BQ231+BL271+BL197+BL173)*BK228</f>
        <v>#REF!</v>
      </c>
      <c r="BL232" s="454"/>
      <c r="BM232" s="472" t="e">
        <f>(BL228+BL298+BG232+BL271+BL197+BL173+BQ231)*BM228</f>
        <v>#REF!</v>
      </c>
      <c r="BN232" s="417"/>
      <c r="BO232" s="433"/>
      <c r="BQ232" s="473" t="e">
        <f>(BR228+BR298+BM232+BW231+BR271+BR197+BR173)*BQ228</f>
        <v>#REF!</v>
      </c>
      <c r="BR232" s="454"/>
      <c r="BS232" s="472" t="e">
        <f>(BR228+BR298+BM232+BR271+BR197+BR173+BW231)*BS228</f>
        <v>#REF!</v>
      </c>
      <c r="BT232" s="417"/>
      <c r="BU232" s="433"/>
      <c r="BW232" s="473" t="e">
        <f>(BX228+BX298+BS232+CC231+BX271+BX197+BX173)*BW228</f>
        <v>#REF!</v>
      </c>
      <c r="BX232" s="454"/>
      <c r="BY232" s="472" t="e">
        <f>(BX228+BX298+BS232+BX271+BX197+BX173+CC231)*BY228</f>
        <v>#REF!</v>
      </c>
      <c r="BZ232" s="417"/>
      <c r="CA232" s="433"/>
      <c r="CC232" s="473" t="e">
        <f>(CD228+CD298+BY232+CI231+CD271+CD197+CD173)*CC228</f>
        <v>#REF!</v>
      </c>
      <c r="CD232" s="454"/>
      <c r="CE232" s="472" t="e">
        <f>(CD228+CD298+BY232+CD271+CD197+CD173+CI231)*CE228</f>
        <v>#REF!</v>
      </c>
      <c r="CF232" s="417"/>
      <c r="CG232" s="433"/>
      <c r="CI232" s="473" t="e">
        <f>(CJ228+CJ298+CE232+CJ271+CJ197+CJ173)*CI228</f>
        <v>#REF!</v>
      </c>
      <c r="CJ232" s="454"/>
      <c r="CK232" s="417"/>
      <c r="CL232" s="417"/>
    </row>
    <row r="233">
      <c r="A233" s="489"/>
      <c r="B233" s="417"/>
      <c r="C233" s="417"/>
      <c r="D233" s="454"/>
      <c r="E233" s="472" t="e">
        <f>(D228+D297+I233+D174+D198+D272)*E228</f>
        <v>#REF!</v>
      </c>
      <c r="F233" s="433"/>
      <c r="G233" s="433"/>
      <c r="I233" s="509" t="e">
        <f>(J228+E232+J174+O232+J297+J198+J272)*I228</f>
        <v>#REF!</v>
      </c>
      <c r="J233" s="451"/>
      <c r="K233" s="510" t="e">
        <f>(J228+E232+O232+J174+J297+J198+J272)*K228</f>
        <v>#REF!</v>
      </c>
      <c r="L233" s="417"/>
      <c r="M233" s="433"/>
      <c r="N233" s="235"/>
      <c r="O233" s="473" t="e">
        <f>(P228+P297+K233+U232+P272+P198+P174)*O228</f>
        <v>#REF!</v>
      </c>
      <c r="P233" s="454"/>
      <c r="Q233" s="472" t="e">
        <f>(P228+P297+K233+P272+P198+P174+U232)*Q228</f>
        <v>#REF!</v>
      </c>
      <c r="R233" s="417"/>
      <c r="S233" s="433"/>
      <c r="T233" s="235"/>
      <c r="U233" s="473" t="e">
        <f>(V228+V297+Q233+AA232+V272+V198+V174)*U228</f>
        <v>#REF!</v>
      </c>
      <c r="V233" s="454"/>
      <c r="W233" s="472" t="e">
        <f>(V228+V297+Q233+V272+V198+V174+AA232)*W228</f>
        <v>#REF!</v>
      </c>
      <c r="X233" s="417"/>
      <c r="Y233" s="433"/>
      <c r="AA233" s="473" t="e">
        <f>(AB228+AB297+W233+AG232+AB272+AB198+AB174)*AA228</f>
        <v>#REF!</v>
      </c>
      <c r="AB233" s="454"/>
      <c r="AC233" s="472" t="e">
        <f>(AB228+AB297+W233+AB272+AB198+AB174+AG232)*AC228</f>
        <v>#REF!</v>
      </c>
      <c r="AD233" s="417"/>
      <c r="AE233" s="433"/>
      <c r="AF233" s="235"/>
      <c r="AG233" s="473" t="e">
        <f>(AH228+AH297+AC233+AM232+AH272+AH198+AH174)*AG228</f>
        <v>#REF!</v>
      </c>
      <c r="AH233" s="454"/>
      <c r="AI233" s="472" t="e">
        <f>(AH228+AH297+AC233+AH272+AH198+AH174+AM232)*AI228</f>
        <v>#REF!</v>
      </c>
      <c r="AJ233" s="417"/>
      <c r="AK233" s="433"/>
      <c r="AM233" s="473" t="e">
        <f>(AN228+AN297+AI233+AS232+AN272+AN198+AN174)*AM228</f>
        <v>#REF!</v>
      </c>
      <c r="AN233" s="454"/>
      <c r="AO233" s="472" t="e">
        <f>(AN228+AN297+AI233+AN272+AN198+AN174+AS232)*AO228</f>
        <v>#REF!</v>
      </c>
      <c r="AP233" s="417"/>
      <c r="AQ233" s="433"/>
      <c r="AS233" s="473" t="e">
        <f>(AT228+AT297+AO233+AY232+AT272+AT198+AT174)*AS228</f>
        <v>#REF!</v>
      </c>
      <c r="AT233" s="454"/>
      <c r="AU233" s="472" t="e">
        <f>(AT228+AT297+AO233+AT272+AT198+AT174+AY232)*AU228</f>
        <v>#REF!</v>
      </c>
      <c r="AV233" s="417"/>
      <c r="AW233" s="433"/>
      <c r="AY233" s="473" t="e">
        <f>(AZ228+AZ297+AU233+BE232+AZ272+AZ198+AZ174)*AY228</f>
        <v>#REF!</v>
      </c>
      <c r="AZ233" s="454"/>
      <c r="BA233" s="472" t="e">
        <f>(AZ228+AZ297+AU233+AZ272+AZ198+AZ174+BE232)*BA228</f>
        <v>#REF!</v>
      </c>
      <c r="BB233" s="417"/>
      <c r="BC233" s="433"/>
      <c r="BD233" s="235"/>
      <c r="BE233" s="473" t="e">
        <f>(BF228+BF297+BA233+BK232+BF272+BF198+BF174)*BE228</f>
        <v>#REF!</v>
      </c>
      <c r="BF233" s="454"/>
      <c r="BG233" s="472" t="e">
        <f>(BF228+BF297+BA233+BF272+BF198+BF174+BK232)*BG228</f>
        <v>#REF!</v>
      </c>
      <c r="BH233" s="417"/>
      <c r="BI233" s="433"/>
      <c r="BK233" s="473" t="e">
        <f>(BL228+BL297+BG233+BQ232+BL272+BL198+BL174)*BK228</f>
        <v>#REF!</v>
      </c>
      <c r="BL233" s="454"/>
      <c r="BM233" s="472" t="e">
        <f>(BL228+BL297+BG233+BL272+BL198+BL174+BQ232)*BM228</f>
        <v>#REF!</v>
      </c>
      <c r="BN233" s="417"/>
      <c r="BO233" s="433"/>
      <c r="BQ233" s="473" t="e">
        <f>(BR228+BR297+BM233+BW232+BR272+BR198+BR174)*BQ228</f>
        <v>#REF!</v>
      </c>
      <c r="BR233" s="454"/>
      <c r="BS233" s="472" t="e">
        <f>(BR228+BR297+BM233+BR272+BR198+BR174+BW232)*BS228</f>
        <v>#REF!</v>
      </c>
      <c r="BT233" s="417"/>
      <c r="BU233" s="433"/>
      <c r="BW233" s="473" t="e">
        <f>(BX228+BX297+BS233+CC232+BX272+BX198+BX174)*BW228</f>
        <v>#REF!</v>
      </c>
      <c r="BX233" s="454"/>
      <c r="BY233" s="472" t="e">
        <f>(BX228+BX297+BS233+BX272+BX198+BX174+CC232)*BY228</f>
        <v>#REF!</v>
      </c>
      <c r="BZ233" s="417"/>
      <c r="CA233" s="433"/>
      <c r="CC233" s="473" t="e">
        <f>(CD228+CD297+BY233+CI232+CD272+CD198+CD174)*CC228</f>
        <v>#REF!</v>
      </c>
      <c r="CD233" s="454"/>
      <c r="CE233" s="472" t="e">
        <f>(CD228+CD297+BY233+CD272+CD198+CD174+CI232)*CE228</f>
        <v>#REF!</v>
      </c>
      <c r="CF233" s="417"/>
      <c r="CG233" s="433"/>
      <c r="CI233" s="473" t="e">
        <f>(CJ228+CJ297+CE233+CJ272+CJ198+CJ174)*CI228</f>
        <v>#REF!</v>
      </c>
      <c r="CJ233" s="454"/>
      <c r="CK233" s="417"/>
      <c r="CL233" s="417"/>
    </row>
    <row r="234">
      <c r="A234" s="489"/>
      <c r="B234" s="417"/>
      <c r="C234" s="417"/>
      <c r="D234" s="454"/>
      <c r="E234" s="472" t="e">
        <f>(D228+D296+I234+D175+D199+D273)*E228</f>
        <v>#REF!</v>
      </c>
      <c r="F234" s="433"/>
      <c r="G234" s="433"/>
      <c r="I234" s="509" t="e">
        <f>(J228+E233+J175+O233+J296+J199+J273)*I228</f>
        <v>#REF!</v>
      </c>
      <c r="J234" s="451"/>
      <c r="K234" s="510" t="e">
        <f>(J228+E233+O233+J175+J296+J199+J273)*K228</f>
        <v>#REF!</v>
      </c>
      <c r="L234" s="417"/>
      <c r="M234" s="433"/>
      <c r="N234" s="235"/>
      <c r="O234" s="473" t="e">
        <f>(P228+P296+K234+U233+P273+P199+P175)*O228</f>
        <v>#REF!</v>
      </c>
      <c r="P234" s="454"/>
      <c r="Q234" s="472" t="e">
        <f>(P228+P296+K234+P273+P199+P175+U233)*Q228</f>
        <v>#REF!</v>
      </c>
      <c r="R234" s="417"/>
      <c r="S234" s="433"/>
      <c r="T234" s="235"/>
      <c r="U234" s="473" t="e">
        <f>(V228+V296+Q234+AA233+V273+V199+V175)*U228</f>
        <v>#REF!</v>
      </c>
      <c r="V234" s="454"/>
      <c r="W234" s="472" t="e">
        <f>(V228+V296+Q234+V273+V199+V175+AA233)*W228</f>
        <v>#REF!</v>
      </c>
      <c r="X234" s="417"/>
      <c r="Y234" s="433"/>
      <c r="AA234" s="473" t="e">
        <f>(AB228+AB296+W234+AG233+AB273+AB199+AB175)*AA228</f>
        <v>#REF!</v>
      </c>
      <c r="AB234" s="454"/>
      <c r="AC234" s="472" t="e">
        <f>(AB228+AB296+W234+AB273+AB199+AB175+AG233)*AC228</f>
        <v>#REF!</v>
      </c>
      <c r="AD234" s="417"/>
      <c r="AE234" s="433"/>
      <c r="AF234" s="235"/>
      <c r="AG234" s="473" t="e">
        <f>(AH228+AH296+AC234+AM233+AH273+AH199+AH175)*AG228</f>
        <v>#REF!</v>
      </c>
      <c r="AH234" s="454"/>
      <c r="AI234" s="472" t="e">
        <f>(AH228+AH296+AC234+AH273+AH199+AH175+AM233)*AI228</f>
        <v>#REF!</v>
      </c>
      <c r="AJ234" s="417"/>
      <c r="AK234" s="433"/>
      <c r="AM234" s="473" t="e">
        <f>(AN228+AN296+AI234+AS233+AN273+AN199+AN175)*AM228</f>
        <v>#REF!</v>
      </c>
      <c r="AN234" s="454"/>
      <c r="AO234" s="472" t="e">
        <f>(AN228+AN296+AI234+AN273+AN199+AN175+AS233)*AO228</f>
        <v>#REF!</v>
      </c>
      <c r="AP234" s="417"/>
      <c r="AQ234" s="433"/>
      <c r="AS234" s="473" t="e">
        <f>(AT228+AT296+AO234+AY233+AT273+AT199+AT175)*AS228</f>
        <v>#REF!</v>
      </c>
      <c r="AT234" s="454"/>
      <c r="AU234" s="472" t="e">
        <f>(AT228+AT296+AO234+AT273+AT199+AT175+AY233)*AU228</f>
        <v>#REF!</v>
      </c>
      <c r="AV234" s="417"/>
      <c r="AW234" s="433"/>
      <c r="AY234" s="473" t="e">
        <f>(AZ228+AZ296+AU234+BE233+AZ273+AZ199+AZ175)*AY228</f>
        <v>#REF!</v>
      </c>
      <c r="AZ234" s="454"/>
      <c r="BA234" s="472" t="e">
        <f>(AZ228+AZ296+AU234+AZ273+AZ199+AZ175+BE233)*BA228</f>
        <v>#REF!</v>
      </c>
      <c r="BB234" s="417"/>
      <c r="BC234" s="433"/>
      <c r="BD234" s="235"/>
      <c r="BE234" s="473" t="e">
        <f>(BF228+BF296+BA234+BK233+BF273+BF199+BF175)*BE228</f>
        <v>#REF!</v>
      </c>
      <c r="BF234" s="454"/>
      <c r="BG234" s="472" t="e">
        <f>(BF228+BF296+BA234+BF273+BF199+BF175+BK233)*BG228</f>
        <v>#REF!</v>
      </c>
      <c r="BH234" s="417"/>
      <c r="BI234" s="433"/>
      <c r="BK234" s="473" t="e">
        <f>(BL228+BL296+BG234+BQ233+BL273+BL199+BL175)*BK228</f>
        <v>#REF!</v>
      </c>
      <c r="BL234" s="454"/>
      <c r="BM234" s="472" t="e">
        <f>(BL228+BL296+BG234+BL273+BL199+BL175+BQ233)*BM228</f>
        <v>#REF!</v>
      </c>
      <c r="BN234" s="417"/>
      <c r="BO234" s="433"/>
      <c r="BQ234" s="473" t="e">
        <f>(BR228+BR296+BM234+BW233+BR273+BR199+BR175)*BQ228</f>
        <v>#REF!</v>
      </c>
      <c r="BR234" s="454"/>
      <c r="BS234" s="472" t="e">
        <f>(BR228+BR296+BM234+BR273+BR199+BR175+BW233)*BS228</f>
        <v>#REF!</v>
      </c>
      <c r="BT234" s="417"/>
      <c r="BU234" s="433"/>
      <c r="BW234" s="473" t="e">
        <f>(BX228+BX296+BS234+CC233+BX273+BX199+BX175)*BW228</f>
        <v>#REF!</v>
      </c>
      <c r="BX234" s="454"/>
      <c r="BY234" s="472" t="e">
        <f>(BX228+BX296+BS234+BX273+BX199+BX175+CC233)*BY228</f>
        <v>#REF!</v>
      </c>
      <c r="BZ234" s="417"/>
      <c r="CA234" s="433"/>
      <c r="CC234" s="473" t="e">
        <f>(CD228+CD296+BY234+CI233+CD273+CD199+CD175)*CC228</f>
        <v>#REF!</v>
      </c>
      <c r="CD234" s="454"/>
      <c r="CE234" s="472" t="e">
        <f>(CD228+CD296+BY234+CD273+CD199+CD175+CI233)*CE228</f>
        <v>#REF!</v>
      </c>
      <c r="CF234" s="417"/>
      <c r="CG234" s="433"/>
      <c r="CI234" s="473" t="e">
        <f>(CJ228+CJ296+CE234+CJ273+CJ199+CJ175)*CI228</f>
        <v>#REF!</v>
      </c>
      <c r="CJ234" s="454"/>
      <c r="CK234" s="417"/>
      <c r="CL234" s="417"/>
    </row>
    <row r="235">
      <c r="A235" s="489"/>
      <c r="B235" s="417"/>
      <c r="C235" s="417"/>
      <c r="D235" s="454"/>
      <c r="E235" s="472" t="e">
        <f>(D228+D295+I235+D176+D200+D274)*E228</f>
        <v>#REF!</v>
      </c>
      <c r="F235" s="433"/>
      <c r="G235" s="433"/>
      <c r="I235" s="509" t="e">
        <f>(J228+E234+J176+O234+J295+J200+J274)*I228</f>
        <v>#REF!</v>
      </c>
      <c r="J235" s="451"/>
      <c r="K235" s="510" t="e">
        <f>(J228+E234+O234+J176+J295+J200+J274)*K228</f>
        <v>#REF!</v>
      </c>
      <c r="L235" s="417"/>
      <c r="M235" s="433"/>
      <c r="N235" s="235"/>
      <c r="O235" s="473" t="e">
        <f>(P228+P295+K235+U234+P274+P200+P176)*O228</f>
        <v>#REF!</v>
      </c>
      <c r="P235" s="454"/>
      <c r="Q235" s="472" t="e">
        <f>(P228+P295+K235+P274+P200+P176+U234)*Q228</f>
        <v>#REF!</v>
      </c>
      <c r="R235" s="417"/>
      <c r="S235" s="433"/>
      <c r="T235" s="235"/>
      <c r="U235" s="473" t="e">
        <f>(V228+V295+Q235+AA234+V274+V200+V176)*U228</f>
        <v>#REF!</v>
      </c>
      <c r="V235" s="454"/>
      <c r="W235" s="472" t="e">
        <f>(V228+V295+Q235+V274+V200+V176+AA234)*W228</f>
        <v>#REF!</v>
      </c>
      <c r="X235" s="417"/>
      <c r="Y235" s="433"/>
      <c r="AA235" s="473" t="e">
        <f>(AB228+AB295+W235+AG234+AB274+AB200+AB176)*AA228</f>
        <v>#REF!</v>
      </c>
      <c r="AB235" s="454"/>
      <c r="AC235" s="472" t="e">
        <f>(AB228+AB295+W235+AB274+AB200+AB176+AG234)*AC228</f>
        <v>#REF!</v>
      </c>
      <c r="AD235" s="417"/>
      <c r="AE235" s="433"/>
      <c r="AF235" s="235"/>
      <c r="AG235" s="473" t="e">
        <f>(AH228+AH295+AC235+AM234+AH274+AH200+AH176)*AG228</f>
        <v>#REF!</v>
      </c>
      <c r="AH235" s="454"/>
      <c r="AI235" s="472" t="e">
        <f>(AH228+AH295+AC235+AH274+AH200+AH176+AM234)*AI228</f>
        <v>#REF!</v>
      </c>
      <c r="AJ235" s="417"/>
      <c r="AK235" s="433"/>
      <c r="AM235" s="473" t="e">
        <f>(AN228+AN295+AI235+AS234+AN274+AN200+AN176)*AM228</f>
        <v>#REF!</v>
      </c>
      <c r="AN235" s="454"/>
      <c r="AO235" s="472" t="e">
        <f>(AN228+AN295+AI235+AN274+AN200+AN176+AS234)*AO228</f>
        <v>#REF!</v>
      </c>
      <c r="AP235" s="417"/>
      <c r="AQ235" s="433"/>
      <c r="AS235" s="473" t="e">
        <f>(AT228+AT295+AO235+AY234+AT274+AT200+AT176)*AS228</f>
        <v>#REF!</v>
      </c>
      <c r="AT235" s="454"/>
      <c r="AU235" s="472" t="e">
        <f>(AT228+AT295+AO235+AT274+AT200+AT176+AY234)*AU228</f>
        <v>#REF!</v>
      </c>
      <c r="AV235" s="417"/>
      <c r="AW235" s="433"/>
      <c r="AY235" s="473" t="e">
        <f>(AZ228+AZ295+AU235+BE234+AZ274+AZ200+AZ176)*AY228</f>
        <v>#REF!</v>
      </c>
      <c r="AZ235" s="454"/>
      <c r="BA235" s="472" t="e">
        <f>(AZ228+AZ295+AU235+AZ274+AZ200+AZ176+BE234)*BA228</f>
        <v>#REF!</v>
      </c>
      <c r="BB235" s="417"/>
      <c r="BC235" s="433"/>
      <c r="BD235" s="235"/>
      <c r="BE235" s="473" t="e">
        <f>(BF228+BF295+BA235+BK234+BF274+BF200+BF176)*BE228</f>
        <v>#REF!</v>
      </c>
      <c r="BF235" s="454"/>
      <c r="BG235" s="472" t="e">
        <f>(BF228+BF295+BA235+BF274+BF200+BF176+BK234)*BG228</f>
        <v>#REF!</v>
      </c>
      <c r="BH235" s="417"/>
      <c r="BI235" s="433"/>
      <c r="BK235" s="473" t="e">
        <f>(BL228+BL295+BG235+BQ234+BL274+BL200+BL176)*BK228</f>
        <v>#REF!</v>
      </c>
      <c r="BL235" s="454"/>
      <c r="BM235" s="472" t="e">
        <f>(BL228+BL295+BG235+BL274+BL200+BL176+BQ234)*BM228</f>
        <v>#REF!</v>
      </c>
      <c r="BN235" s="417"/>
      <c r="BO235" s="433"/>
      <c r="BQ235" s="473" t="e">
        <f>(BR228+BR295+BM235+BW234+BR274+BR200+BR176)*BQ228</f>
        <v>#REF!</v>
      </c>
      <c r="BR235" s="454"/>
      <c r="BS235" s="472" t="e">
        <f>(BR228+BR295+BM235+BR274+BR200+BR176+BW234)*BS228</f>
        <v>#REF!</v>
      </c>
      <c r="BT235" s="417"/>
      <c r="BU235" s="433"/>
      <c r="BW235" s="473" t="e">
        <f>(BX228+BX295+BS235+CC234+BX274+BX200+BX176)*BW228</f>
        <v>#REF!</v>
      </c>
      <c r="BX235" s="454"/>
      <c r="BY235" s="472" t="e">
        <f>(BX228+BX295+BS235+BX274+BX200+BX176+CC234)*BY228</f>
        <v>#REF!</v>
      </c>
      <c r="BZ235" s="417"/>
      <c r="CA235" s="433"/>
      <c r="CC235" s="473" t="e">
        <f>(CD228+CD295+BY235+CI234+CD274+CD200+CD176)*CC228</f>
        <v>#REF!</v>
      </c>
      <c r="CD235" s="454"/>
      <c r="CE235" s="472" t="e">
        <f>(CD228+CD295+BY235+CD274+CD200+CD176+CI234)*CE228</f>
        <v>#REF!</v>
      </c>
      <c r="CF235" s="417"/>
      <c r="CG235" s="433"/>
      <c r="CI235" s="473" t="e">
        <f>(CJ228+CJ295+CE235+CJ274+CJ200+CJ176)*CI228</f>
        <v>#REF!</v>
      </c>
      <c r="CJ235" s="454"/>
      <c r="CK235" s="417"/>
      <c r="CL235" s="417"/>
    </row>
    <row r="236">
      <c r="A236" s="489"/>
      <c r="B236" s="417"/>
      <c r="C236" s="417"/>
      <c r="D236" s="454"/>
      <c r="E236" s="472" t="e">
        <f>(D228+D294+I236+D177+D201+D275)*E228</f>
        <v>#REF!</v>
      </c>
      <c r="F236" s="433"/>
      <c r="G236" s="433"/>
      <c r="I236" s="509" t="e">
        <f>(J228+E235+J177+O235+J294+J201+J275)*I228</f>
        <v>#REF!</v>
      </c>
      <c r="J236" s="451"/>
      <c r="K236" s="510" t="e">
        <f>(J228+E235+O235+J177+J294+J201+J275)*K228</f>
        <v>#REF!</v>
      </c>
      <c r="L236" s="417"/>
      <c r="M236" s="433"/>
      <c r="N236" s="235"/>
      <c r="O236" s="473" t="e">
        <f>(P228+P294+K236+U235+P275+P201+P177)*O228</f>
        <v>#REF!</v>
      </c>
      <c r="P236" s="454"/>
      <c r="Q236" s="472" t="e">
        <f>(P228+P294+K236+P275+P201+P177+U235)*Q228</f>
        <v>#REF!</v>
      </c>
      <c r="R236" s="417"/>
      <c r="S236" s="433"/>
      <c r="T236" s="235"/>
      <c r="U236" s="473" t="e">
        <f>(V228+V294+Q236+AA235+V275+V201+V177)*U228</f>
        <v>#REF!</v>
      </c>
      <c r="V236" s="454"/>
      <c r="W236" s="472" t="e">
        <f>(V228+V294+Q236+V275+V201+V177+AA235)*W228</f>
        <v>#REF!</v>
      </c>
      <c r="X236" s="417"/>
      <c r="Y236" s="433"/>
      <c r="AA236" s="473" t="e">
        <f>(AB228+AB294+W236+AG235+AB275+AB201+AB177)*AA228</f>
        <v>#REF!</v>
      </c>
      <c r="AB236" s="454"/>
      <c r="AC236" s="472" t="e">
        <f>(AB228+AB294+W236+AB275+AB201+AB177+AG235)*AC228</f>
        <v>#REF!</v>
      </c>
      <c r="AD236" s="417"/>
      <c r="AE236" s="433"/>
      <c r="AF236" s="235"/>
      <c r="AG236" s="473" t="e">
        <f>(AH228+AH294+AC236+AM235+AH275+AH201+AH177)*AG228</f>
        <v>#REF!</v>
      </c>
      <c r="AH236" s="454"/>
      <c r="AI236" s="472" t="e">
        <f>(AH228+AH294+AC236+AH275+AH201+AH177+AM235)*AI228</f>
        <v>#REF!</v>
      </c>
      <c r="AJ236" s="417"/>
      <c r="AK236" s="433"/>
      <c r="AM236" s="473" t="e">
        <f>(AN228+AN294+AI236+AS235+AN275+AN201+AN177)*AM228</f>
        <v>#REF!</v>
      </c>
      <c r="AN236" s="454"/>
      <c r="AO236" s="472" t="e">
        <f>(AN228+AN294+AI236+AN275+AN201+AN177+AS235)*AO228</f>
        <v>#REF!</v>
      </c>
      <c r="AP236" s="417"/>
      <c r="AQ236" s="433"/>
      <c r="AS236" s="473" t="e">
        <f>(AT228+AT294+AO236+AY235+AT275+AT201+AT177)*AS228</f>
        <v>#REF!</v>
      </c>
      <c r="AT236" s="454"/>
      <c r="AU236" s="472" t="e">
        <f>(AT228+AT294+AO236+AT275+AT201+AT177+AY235)*AU228</f>
        <v>#REF!</v>
      </c>
      <c r="AV236" s="417"/>
      <c r="AW236" s="433"/>
      <c r="AY236" s="473" t="e">
        <f>(AZ228+AZ294+AU236+BE235+AZ275+AZ201+AZ177)*AY228</f>
        <v>#REF!</v>
      </c>
      <c r="AZ236" s="454"/>
      <c r="BA236" s="472" t="e">
        <f>(AZ228+AZ294+AU236+AZ275+AZ201+AZ177+BE235)*BA228</f>
        <v>#REF!</v>
      </c>
      <c r="BB236" s="417"/>
      <c r="BC236" s="433"/>
      <c r="BD236" s="235"/>
      <c r="BE236" s="473" t="e">
        <f>(BF228+BF294+BA236+BK235+BF275+BF201+BF177)*BE228</f>
        <v>#REF!</v>
      </c>
      <c r="BF236" s="454"/>
      <c r="BG236" s="472" t="e">
        <f>(BF228+BF294+BA236+BF275+BF201+BF177+BK235)*BG228</f>
        <v>#REF!</v>
      </c>
      <c r="BH236" s="417"/>
      <c r="BI236" s="433"/>
      <c r="BK236" s="473" t="e">
        <f>(BL228+BL294+BG236+BQ235+BL275+BL201+BL177)*BK228</f>
        <v>#REF!</v>
      </c>
      <c r="BL236" s="454"/>
      <c r="BM236" s="472" t="e">
        <f>(BL228+BL294+BG236+BL275+BL201+BL177+BQ235)*BM228</f>
        <v>#REF!</v>
      </c>
      <c r="BN236" s="417"/>
      <c r="BO236" s="433"/>
      <c r="BQ236" s="473" t="e">
        <f>(BR228+BR294+BM236+BW235+BR275+BR201+BR177)*BQ228</f>
        <v>#REF!</v>
      </c>
      <c r="BR236" s="454"/>
      <c r="BS236" s="472" t="e">
        <f>(BR228+BR294+BM236+BR275+BR201+BR177+BW235)*BS228</f>
        <v>#REF!</v>
      </c>
      <c r="BT236" s="417"/>
      <c r="BU236" s="433"/>
      <c r="BW236" s="473" t="e">
        <f>(BX228+BX294+BS236+CC235+BX275+BX201+BX177)*BW228</f>
        <v>#REF!</v>
      </c>
      <c r="BX236" s="454"/>
      <c r="BY236" s="472" t="e">
        <f>(BX228+BX294+BS236+BX275+BX201+BX177+CC235)*BY228</f>
        <v>#REF!</v>
      </c>
      <c r="BZ236" s="417"/>
      <c r="CA236" s="433"/>
      <c r="CC236" s="473" t="e">
        <f>(CD228+CD294+BY236+CI235+CD275+CD201+CD177)*CC228</f>
        <v>#REF!</v>
      </c>
      <c r="CD236" s="454"/>
      <c r="CE236" s="472" t="e">
        <f>(CD228+CD294+BY236+CD275+CD201+CD177+CI235)*CE228</f>
        <v>#REF!</v>
      </c>
      <c r="CF236" s="417"/>
      <c r="CG236" s="433"/>
      <c r="CI236" s="473" t="e">
        <f>(CJ228+CJ294+CE236+CJ275+CJ201+CJ177)*CI228</f>
        <v>#REF!</v>
      </c>
      <c r="CJ236" s="454"/>
      <c r="CK236" s="417"/>
      <c r="CL236" s="417"/>
    </row>
    <row r="237">
      <c r="A237" s="489"/>
      <c r="B237" s="417"/>
      <c r="C237" s="417"/>
      <c r="D237" s="454"/>
      <c r="E237" s="472" t="e">
        <f>(D228+D293+I237+D178+D202+D276)*E228</f>
        <v>#REF!</v>
      </c>
      <c r="F237" s="433"/>
      <c r="G237" s="433"/>
      <c r="I237" s="509" t="e">
        <f>(J228+E236+J178+O236+J293+J202+J276)*I228</f>
        <v>#REF!</v>
      </c>
      <c r="J237" s="451"/>
      <c r="K237" s="510" t="e">
        <f>(J228+E236+O236+J178+J293+J202+J276)*K228</f>
        <v>#REF!</v>
      </c>
      <c r="L237" s="417"/>
      <c r="M237" s="433"/>
      <c r="N237" s="235"/>
      <c r="O237" s="473" t="e">
        <f>(P228+P293+K237+U236+P276+P202+P178)*O228</f>
        <v>#REF!</v>
      </c>
      <c r="P237" s="454"/>
      <c r="Q237" s="472" t="e">
        <f>(P228+P293+K237+P276+P202+P178+U236)*Q228</f>
        <v>#REF!</v>
      </c>
      <c r="R237" s="417"/>
      <c r="S237" s="433"/>
      <c r="T237" s="235"/>
      <c r="U237" s="473" t="e">
        <f>(V228+V293+Q237+AA236+V276+V202+V178)*U228</f>
        <v>#REF!</v>
      </c>
      <c r="V237" s="454"/>
      <c r="W237" s="472" t="e">
        <f>(V228+V293+Q237+V276+V202+V178+AA236)*W228</f>
        <v>#REF!</v>
      </c>
      <c r="X237" s="417"/>
      <c r="Y237" s="433"/>
      <c r="AA237" s="473" t="e">
        <f>(AB228+AB293+W237+AG236+AB276+AB202+AB178)*AA228</f>
        <v>#REF!</v>
      </c>
      <c r="AB237" s="454"/>
      <c r="AC237" s="472" t="e">
        <f>(AB228+AB293+W237+AB276+AB202+AB178+AG236)*AC228</f>
        <v>#REF!</v>
      </c>
      <c r="AD237" s="417"/>
      <c r="AE237" s="433"/>
      <c r="AF237" s="235"/>
      <c r="AG237" s="473" t="e">
        <f>(AH228+AH293+AC237+AM236+AH276+AH202+AH178)*AG228</f>
        <v>#REF!</v>
      </c>
      <c r="AH237" s="454"/>
      <c r="AI237" s="472" t="e">
        <f>(AH228+AH293+AC237+AH276+AH202+AH178+AM236)*AI228</f>
        <v>#REF!</v>
      </c>
      <c r="AJ237" s="417"/>
      <c r="AK237" s="433"/>
      <c r="AM237" s="473" t="e">
        <f>(AN228+AN293+AI237+AS236+AN276+AN202+AN178)*AM228</f>
        <v>#REF!</v>
      </c>
      <c r="AN237" s="454"/>
      <c r="AO237" s="472" t="e">
        <f>(AN228+AN293+AI237+AN276+AN202+AN178+AS236)*AO228</f>
        <v>#REF!</v>
      </c>
      <c r="AP237" s="417"/>
      <c r="AQ237" s="433"/>
      <c r="AS237" s="473" t="e">
        <f>(AT228+AT293+AO237+AY236+AT276+AT202+AT178)*AS228</f>
        <v>#REF!</v>
      </c>
      <c r="AT237" s="454"/>
      <c r="AU237" s="472" t="e">
        <f>(AT228+AT293+AO237+AT276+AT202+AT178+AY236)*AU228</f>
        <v>#REF!</v>
      </c>
      <c r="AV237" s="417"/>
      <c r="AW237" s="433"/>
      <c r="AY237" s="473" t="e">
        <f>(AZ228+AZ293+AU237+BE236+AZ276+AZ202+AZ178)*AY228</f>
        <v>#REF!</v>
      </c>
      <c r="AZ237" s="454"/>
      <c r="BA237" s="472" t="e">
        <f>(AZ228+AZ293+AU237+AZ276+AZ202+AZ178+BE236)*BA228</f>
        <v>#REF!</v>
      </c>
      <c r="BB237" s="417"/>
      <c r="BC237" s="433"/>
      <c r="BD237" s="235"/>
      <c r="BE237" s="473" t="e">
        <f>(BF228+BF293+BA237+BK236+BF276+BF202+BF178)*BE228</f>
        <v>#REF!</v>
      </c>
      <c r="BF237" s="454"/>
      <c r="BG237" s="472" t="e">
        <f>(BF228+BF293+BA237+BF276+BF202+BF178+BK236)*BG228</f>
        <v>#REF!</v>
      </c>
      <c r="BH237" s="417"/>
      <c r="BI237" s="433"/>
      <c r="BK237" s="473" t="e">
        <f>(BL228+BL293+BG237+BQ236+BL276+BL202+BL178)*BK228</f>
        <v>#REF!</v>
      </c>
      <c r="BL237" s="454"/>
      <c r="BM237" s="472" t="e">
        <f>(BL228+BL293+BG237+BL276+BL202+BL178+BQ236)*BM228</f>
        <v>#REF!</v>
      </c>
      <c r="BN237" s="417"/>
      <c r="BO237" s="433"/>
      <c r="BQ237" s="473" t="e">
        <f>(BR228+BR293+BM237+BW236+BR276+BR202+BR178)*BQ228</f>
        <v>#REF!</v>
      </c>
      <c r="BR237" s="454"/>
      <c r="BS237" s="472" t="e">
        <f>(BR228+BR293+BM237+BR276+BR202+BR178+BW236)*BS228</f>
        <v>#REF!</v>
      </c>
      <c r="BT237" s="417"/>
      <c r="BU237" s="433"/>
      <c r="BW237" s="473" t="e">
        <f>(BX228+BX293+BS237+CC236+BX276+BX202+BX178)*BW228</f>
        <v>#REF!</v>
      </c>
      <c r="BX237" s="454"/>
      <c r="BY237" s="472" t="e">
        <f>(BX228+BX293+BS237+BX276+BX202+BX178+CC236)*BY228</f>
        <v>#REF!</v>
      </c>
      <c r="BZ237" s="417"/>
      <c r="CA237" s="433"/>
      <c r="CC237" s="473" t="e">
        <f>(CD228+CD293+BY237+CI236+CD276+CD202+CD178)*CC228</f>
        <v>#REF!</v>
      </c>
      <c r="CD237" s="454"/>
      <c r="CE237" s="472" t="e">
        <f>(CD228+CD293+BY237+CD276+CD202+CD178+CI236)*CE228</f>
        <v>#REF!</v>
      </c>
      <c r="CF237" s="417"/>
      <c r="CG237" s="433"/>
      <c r="CI237" s="473" t="e">
        <f>(CJ228+CJ293+CE237+CJ276+CJ202+CJ178)*CI228</f>
        <v>#REF!</v>
      </c>
      <c r="CJ237" s="454"/>
      <c r="CK237" s="417"/>
      <c r="CL237" s="417"/>
    </row>
    <row r="238">
      <c r="A238" s="489"/>
      <c r="B238" s="417"/>
      <c r="C238" s="417"/>
      <c r="D238" s="454"/>
      <c r="E238" s="472" t="e">
        <f>(D228+D292+I238+D179+D203+D277)*E228</f>
        <v>#REF!</v>
      </c>
      <c r="F238" s="433"/>
      <c r="G238" s="433"/>
      <c r="I238" s="509" t="e">
        <f>(J228+E237+J179+O237+J292+J203+J277)*I228</f>
        <v>#REF!</v>
      </c>
      <c r="J238" s="451"/>
      <c r="K238" s="510" t="e">
        <f>(J228+E237+O237+J179+J292+J203+J277)*K228</f>
        <v>#REF!</v>
      </c>
      <c r="L238" s="433"/>
      <c r="M238" s="433"/>
      <c r="N238" s="235"/>
      <c r="O238" s="473" t="e">
        <f>(P228+P292+K238+U237+P277+P203+P179)*O228</f>
        <v>#REF!</v>
      </c>
      <c r="P238" s="454"/>
      <c r="Q238" s="472" t="e">
        <f>(P228+P292+K238+P277+P203+P179+U237)*Q228</f>
        <v>#REF!</v>
      </c>
      <c r="R238" s="433"/>
      <c r="S238" s="433"/>
      <c r="T238" s="235"/>
      <c r="U238" s="473" t="e">
        <f>(V228+V292+Q238+AA237+V277+V203+V179)*U228</f>
        <v>#REF!</v>
      </c>
      <c r="V238" s="454"/>
      <c r="W238" s="472" t="e">
        <f>(V228+V292+Q238+V277+V203+V179+AA237)*W228</f>
        <v>#REF!</v>
      </c>
      <c r="X238" s="433"/>
      <c r="Y238" s="433"/>
      <c r="AA238" s="473" t="e">
        <f>(AB228+AB292+W238+AG237+AB277+AB203+AB179)*AA228</f>
        <v>#REF!</v>
      </c>
      <c r="AB238" s="454"/>
      <c r="AC238" s="472" t="e">
        <f>(AB228+AB292+W238+AB277+AB203+AB179+AG237)*AC228</f>
        <v>#REF!</v>
      </c>
      <c r="AD238" s="433"/>
      <c r="AE238" s="433"/>
      <c r="AF238" s="235"/>
      <c r="AG238" s="473" t="e">
        <f>(AH228+AH292+AC238+AM237+AH277+AH203+AH179)*AG228</f>
        <v>#REF!</v>
      </c>
      <c r="AH238" s="454"/>
      <c r="AI238" s="472" t="e">
        <f>(AH228+AH292+AC238+AH277+AH203+AH179+AM237)*AI228</f>
        <v>#REF!</v>
      </c>
      <c r="AJ238" s="433"/>
      <c r="AK238" s="433"/>
      <c r="AM238" s="473" t="e">
        <f>(AN228+AN292+AI238+AS237+AN277+AN203+AN179)*AM228</f>
        <v>#REF!</v>
      </c>
      <c r="AN238" s="454"/>
      <c r="AO238" s="472" t="e">
        <f>(AN228+AN292+AI238+AN277+AN203+AN179+AS237)*AO228</f>
        <v>#REF!</v>
      </c>
      <c r="AP238" s="433"/>
      <c r="AQ238" s="433"/>
      <c r="AS238" s="473" t="e">
        <f>(AT228+AT292+AO238+AY237+AT277+AT203+AT179)*AS228</f>
        <v>#REF!</v>
      </c>
      <c r="AT238" s="454"/>
      <c r="AU238" s="472" t="e">
        <f>(AT228+AT292+AO238+AT277+AT203+AT179+AY237)*AU228</f>
        <v>#REF!</v>
      </c>
      <c r="AV238" s="433"/>
      <c r="AW238" s="433"/>
      <c r="AY238" s="473" t="e">
        <f>(AZ228+AZ292+AU238+BE237+AZ277+AZ203+AZ179)*AY228</f>
        <v>#REF!</v>
      </c>
      <c r="AZ238" s="454"/>
      <c r="BA238" s="472" t="e">
        <f>(AZ228+AZ292+AU238+AZ277+AZ203+AZ179+BE237)*BA228</f>
        <v>#REF!</v>
      </c>
      <c r="BB238" s="433"/>
      <c r="BC238" s="433"/>
      <c r="BD238" s="235"/>
      <c r="BE238" s="473" t="e">
        <f>(BF228+BF292+BA238+BK237+BF277+BF203+BF179)*BE228</f>
        <v>#REF!</v>
      </c>
      <c r="BF238" s="454"/>
      <c r="BG238" s="472" t="e">
        <f>(BF228+BF292+BA238+BF277+BF203+BF179+BK237)*BG228</f>
        <v>#REF!</v>
      </c>
      <c r="BH238" s="433"/>
      <c r="BI238" s="433"/>
      <c r="BK238" s="473" t="e">
        <f>(BL228+BL292+BG238+BQ237+BL277+BL203+BL179)*BK228</f>
        <v>#REF!</v>
      </c>
      <c r="BL238" s="454"/>
      <c r="BM238" s="472" t="e">
        <f>(BL228+BL292+BG238+BL277+BL203+BL179+BQ237)*BM228</f>
        <v>#REF!</v>
      </c>
      <c r="BN238" s="433"/>
      <c r="BO238" s="433"/>
      <c r="BQ238" s="473" t="e">
        <f>(BR228+BR292+BM238+BW237+BR277+BR203+BR179)*BQ228</f>
        <v>#REF!</v>
      </c>
      <c r="BR238" s="454"/>
      <c r="BS238" s="472" t="e">
        <f>(BR228+BR292+BM238+BR277+BR203+BR179+BW237)*BS228</f>
        <v>#REF!</v>
      </c>
      <c r="BT238" s="433"/>
      <c r="BU238" s="433"/>
      <c r="BW238" s="473" t="e">
        <f>(BX228+BX292+BS238+CC237+BX277+BX203+BX179)*BW228</f>
        <v>#REF!</v>
      </c>
      <c r="BX238" s="454"/>
      <c r="BY238" s="472" t="e">
        <f>(BX228+BX292+BS238+BX277+BX203+BX179+CC237)*BY228</f>
        <v>#REF!</v>
      </c>
      <c r="BZ238" s="417"/>
      <c r="CA238" s="433"/>
      <c r="CC238" s="473" t="e">
        <f>(CD228+CD292+BY238+CI237+CD277+CD203+CD179)*CC228</f>
        <v>#REF!</v>
      </c>
      <c r="CD238" s="454"/>
      <c r="CE238" s="472" t="e">
        <f>(CD228+CD292+BY238+CD277+CD203+CD179+CI237)*CE228</f>
        <v>#REF!</v>
      </c>
      <c r="CF238" s="433"/>
      <c r="CG238" s="433"/>
      <c r="CI238" s="473" t="e">
        <f>(CJ228+CJ292+CE238+CJ277+CJ203+CJ179)*CI228</f>
        <v>#REF!</v>
      </c>
      <c r="CJ238" s="454"/>
      <c r="CK238" s="417"/>
      <c r="CL238" s="417"/>
    </row>
    <row r="239">
      <c r="A239" s="489"/>
      <c r="B239" s="417"/>
      <c r="C239" s="417"/>
      <c r="D239" s="454"/>
      <c r="E239" s="472" t="e">
        <f>(D228+D291+I239+D180+D204+D278)*E228</f>
        <v>#REF!</v>
      </c>
      <c r="F239" s="433"/>
      <c r="G239" s="433"/>
      <c r="I239" s="509" t="e">
        <f>(J228+E238+J180+O238+J291+J204+J278)*I228</f>
        <v>#REF!</v>
      </c>
      <c r="J239" s="451"/>
      <c r="K239" s="510" t="e">
        <f>(J228+E238+O238+J180+J291+J204+J278)*K228</f>
        <v>#REF!</v>
      </c>
      <c r="L239" s="433"/>
      <c r="M239" s="433"/>
      <c r="N239" s="235"/>
      <c r="O239" s="473" t="e">
        <f>(P228+P291+K239+U238+P278+P204+P180)*O228</f>
        <v>#REF!</v>
      </c>
      <c r="P239" s="454"/>
      <c r="Q239" s="472" t="e">
        <f>(P228+P291+K239+P278+P204+P180+U238)*Q228</f>
        <v>#REF!</v>
      </c>
      <c r="R239" s="433"/>
      <c r="S239" s="433"/>
      <c r="T239" s="235"/>
      <c r="U239" s="473" t="e">
        <f>(V228+V291+Q239+AA238+V278+V204+V180)*U228</f>
        <v>#REF!</v>
      </c>
      <c r="V239" s="454"/>
      <c r="W239" s="472" t="e">
        <f>(V228+V291+Q239+V278+V204+V180+AA238)*W228</f>
        <v>#REF!</v>
      </c>
      <c r="X239" s="433"/>
      <c r="Y239" s="433"/>
      <c r="AA239" s="473" t="e">
        <f>(AB228+AB291+W239+AG238+AB278+AB204+AB180)*AA228</f>
        <v>#REF!</v>
      </c>
      <c r="AB239" s="454"/>
      <c r="AC239" s="472" t="e">
        <f>(AB228+AB291+W239+AB278+AB204+AB180+AG238)*AC228</f>
        <v>#REF!</v>
      </c>
      <c r="AD239" s="433"/>
      <c r="AE239" s="433"/>
      <c r="AF239" s="235"/>
      <c r="AG239" s="473" t="e">
        <f>(AH228+AH291+AC239+AM238+AH278+AH204+AH180)*AG228</f>
        <v>#REF!</v>
      </c>
      <c r="AH239" s="454"/>
      <c r="AI239" s="472" t="e">
        <f>(AH228+AH291+AC239+AH278+AH204+AH180+AM238)*AI228</f>
        <v>#REF!</v>
      </c>
      <c r="AJ239" s="433"/>
      <c r="AK239" s="433"/>
      <c r="AM239" s="473" t="e">
        <f>(AN228+AN291+AI239+AS238+AN278+AN204+AN180)*AM228</f>
        <v>#REF!</v>
      </c>
      <c r="AN239" s="454"/>
      <c r="AO239" s="472" t="e">
        <f>(AN228+AN291+AI239+AN278+AN204+AN180+AS238)*AO228</f>
        <v>#REF!</v>
      </c>
      <c r="AP239" s="433"/>
      <c r="AQ239" s="433"/>
      <c r="AS239" s="473" t="e">
        <f>(AT228+AT291+AO239+AY238+AT278+AT204+AT180)*AS228</f>
        <v>#REF!</v>
      </c>
      <c r="AT239" s="454"/>
      <c r="AU239" s="472" t="e">
        <f>(AT228+AT291+AO239+AT278+AT204+AT180+AY238)*AU228</f>
        <v>#REF!</v>
      </c>
      <c r="AV239" s="433"/>
      <c r="AW239" s="433"/>
      <c r="AY239" s="473" t="e">
        <f>(AZ228+AZ291+AU239+BE238+AZ278+AZ204+AZ180)*AY228</f>
        <v>#REF!</v>
      </c>
      <c r="AZ239" s="454"/>
      <c r="BA239" s="472" t="e">
        <f>(AZ228+AZ291+AU239+AZ278+AZ204+AZ180+BE238)*BA228</f>
        <v>#REF!</v>
      </c>
      <c r="BB239" s="433"/>
      <c r="BC239" s="433"/>
      <c r="BD239" s="235"/>
      <c r="BE239" s="473" t="e">
        <f>(BF228+BF291+BA239+BK238+BF278+BF204+BF180)*BE228</f>
        <v>#REF!</v>
      </c>
      <c r="BF239" s="454"/>
      <c r="BG239" s="472" t="e">
        <f>(BF228+BF291+BA239+BF278+BF204+BF180+BK238)*BG228</f>
        <v>#REF!</v>
      </c>
      <c r="BH239" s="433"/>
      <c r="BI239" s="433"/>
      <c r="BK239" s="473" t="e">
        <f>(BL228+BL291+BG239+BQ238+BL278+BL204+BL180)*BK228</f>
        <v>#REF!</v>
      </c>
      <c r="BL239" s="454"/>
      <c r="BM239" s="472" t="e">
        <f>(BL228+BL291+BG239+BL278+BL204+BL180+BQ238)*BM228</f>
        <v>#REF!</v>
      </c>
      <c r="BN239" s="433"/>
      <c r="BO239" s="433"/>
      <c r="BQ239" s="473" t="e">
        <f>(BR228+BR291+BM239+BW238+BR278+BR204+BR180)*BQ228</f>
        <v>#REF!</v>
      </c>
      <c r="BR239" s="454"/>
      <c r="BS239" s="472" t="e">
        <f>(BR228+BR291+BM239+BR278+BR204+BR180+BW238)*BS228</f>
        <v>#REF!</v>
      </c>
      <c r="BT239" s="433"/>
      <c r="BU239" s="433"/>
      <c r="BW239" s="473" t="e">
        <f>(BX228+BX291+BS239+CC238+BX278+BX204+BX180)*BW228</f>
        <v>#REF!</v>
      </c>
      <c r="BX239" s="454"/>
      <c r="BY239" s="472" t="e">
        <f>(BX228+BX291+BS239+BX278+BX204+BX180+CC238)*BY228</f>
        <v>#REF!</v>
      </c>
      <c r="BZ239" s="417"/>
      <c r="CA239" s="433"/>
      <c r="CC239" s="473" t="e">
        <f>(CD228+CD291+BY239+CI238+CD278+CD204+CD180)*CC228</f>
        <v>#REF!</v>
      </c>
      <c r="CD239" s="454"/>
      <c r="CE239" s="472" t="e">
        <f>(CD228+CD291+BY239+CD278+CD204+CD180+CI238)*CE228</f>
        <v>#REF!</v>
      </c>
      <c r="CF239" s="433"/>
      <c r="CG239" s="433"/>
      <c r="CI239" s="473" t="e">
        <f>(CJ228+CJ291+CE239+CJ278+CJ204+CJ180)*CI228</f>
        <v>#REF!</v>
      </c>
      <c r="CJ239" s="454"/>
      <c r="CK239" s="417"/>
      <c r="CL239" s="417"/>
    </row>
    <row r="240">
      <c r="A240" s="489"/>
      <c r="B240" s="417"/>
      <c r="C240" s="417"/>
      <c r="D240" s="454"/>
      <c r="E240" s="472" t="e">
        <f>(D228+D290+I240+D181+D205+D279)*E228</f>
        <v>#REF!</v>
      </c>
      <c r="F240" s="433"/>
      <c r="G240" s="433"/>
      <c r="I240" s="509" t="e">
        <f>(J228+E239+J181+O239+J290+J205+J279)*I228</f>
        <v>#REF!</v>
      </c>
      <c r="J240" s="451"/>
      <c r="K240" s="510" t="e">
        <f>(J228+E239+O239+J181+J290+J205+J279)*K228</f>
        <v>#REF!</v>
      </c>
      <c r="L240" s="433"/>
      <c r="M240" s="433"/>
      <c r="N240" s="235"/>
      <c r="O240" s="473" t="e">
        <f>(P228+P290+K240+U239+P279+P205+P181)*O228</f>
        <v>#REF!</v>
      </c>
      <c r="P240" s="454"/>
      <c r="Q240" s="472" t="e">
        <f>(P228+P290+K240+P279+P205+P181+U239)*Q228</f>
        <v>#REF!</v>
      </c>
      <c r="R240" s="433"/>
      <c r="S240" s="433"/>
      <c r="T240" s="235"/>
      <c r="U240" s="473" t="e">
        <f>(V228+V290+Q240+AA239+V279+V205+V181)*U228</f>
        <v>#REF!</v>
      </c>
      <c r="V240" s="454"/>
      <c r="W240" s="472" t="e">
        <f>(V228+V290+Q240+V279+V205+V181+AA239)*W228</f>
        <v>#REF!</v>
      </c>
      <c r="X240" s="433"/>
      <c r="Y240" s="433"/>
      <c r="AA240" s="473" t="e">
        <f>(AB228+AB290+W240+AG239+AB279+AB205+AB181)*AA228</f>
        <v>#REF!</v>
      </c>
      <c r="AB240" s="454"/>
      <c r="AC240" s="472" t="e">
        <f>(AB228+AB290+W240+AB279+AB205+AB181+AG239)*AC228</f>
        <v>#REF!</v>
      </c>
      <c r="AD240" s="433"/>
      <c r="AE240" s="433"/>
      <c r="AF240" s="235"/>
      <c r="AG240" s="473" t="e">
        <f>(AH228+AH290+AC240+AM239+AH279+AH205+AH181)*AG228</f>
        <v>#REF!</v>
      </c>
      <c r="AH240" s="454"/>
      <c r="AI240" s="472" t="e">
        <f>(AH228+AH290+AC240+AH279+AH205+AH181+AM239)*AI228</f>
        <v>#REF!</v>
      </c>
      <c r="AJ240" s="433"/>
      <c r="AK240" s="433"/>
      <c r="AM240" s="473" t="e">
        <f>(AN228+AN290+AI240+AS239+AN279+AN205+AN181)*AM228</f>
        <v>#REF!</v>
      </c>
      <c r="AN240" s="454"/>
      <c r="AO240" s="472" t="e">
        <f>(AN228+AN290+AI240+AN279+AN205+AN181+AS239)*AO228</f>
        <v>#REF!</v>
      </c>
      <c r="AP240" s="433"/>
      <c r="AQ240" s="433"/>
      <c r="AS240" s="473" t="e">
        <f>(AT228+AT290+AO240+AY239+AT279+AT205+AT181)*AS228</f>
        <v>#REF!</v>
      </c>
      <c r="AT240" s="454"/>
      <c r="AU240" s="472" t="e">
        <f>(AT228+AT290+AO240+AT279+AT205+AT181+AY239)*AU228</f>
        <v>#REF!</v>
      </c>
      <c r="AV240" s="433"/>
      <c r="AW240" s="433"/>
      <c r="AY240" s="473" t="e">
        <f>(AZ228+AZ290+AU240+BE239+AZ279+AZ205+AZ181)*AY228</f>
        <v>#REF!</v>
      </c>
      <c r="AZ240" s="454"/>
      <c r="BA240" s="472" t="e">
        <f>(AZ228+AZ290+AU240+AZ279+AZ205+AZ181+BE239)*BA228</f>
        <v>#REF!</v>
      </c>
      <c r="BB240" s="433"/>
      <c r="BC240" s="433"/>
      <c r="BD240" s="235"/>
      <c r="BE240" s="473" t="e">
        <f>(BF228+BF290+BA240+BK239+BF279+BF205+BF181)*BE228</f>
        <v>#REF!</v>
      </c>
      <c r="BF240" s="454"/>
      <c r="BG240" s="472" t="e">
        <f>(BF228+BF290+BA240+BF279+BF205+BF181+BK239)*BG228</f>
        <v>#REF!</v>
      </c>
      <c r="BH240" s="433"/>
      <c r="BI240" s="433"/>
      <c r="BK240" s="473" t="e">
        <f>(BL228+BL290+BG240+BQ239+BL279+BL205+BL181)*BK228</f>
        <v>#REF!</v>
      </c>
      <c r="BL240" s="454"/>
      <c r="BM240" s="472" t="e">
        <f>(BL228+BL290+BG240+BL279+BL205+BL181+BQ239)*BM228</f>
        <v>#REF!</v>
      </c>
      <c r="BN240" s="433"/>
      <c r="BO240" s="433"/>
      <c r="BQ240" s="473" t="e">
        <f>(BR228+BR290+BM240+BW239+BR279+BR205+BR181)*BQ228</f>
        <v>#REF!</v>
      </c>
      <c r="BR240" s="454"/>
      <c r="BS240" s="472" t="e">
        <f>(BR228+BR290+BM240+BR279+BR205+BR181+BW239)*BS228</f>
        <v>#REF!</v>
      </c>
      <c r="BT240" s="433"/>
      <c r="BU240" s="433"/>
      <c r="BW240" s="473" t="e">
        <f>(BX228+BX290+BS240+CC239+BX279+BX205+BX181)*BW228</f>
        <v>#REF!</v>
      </c>
      <c r="BX240" s="454"/>
      <c r="BY240" s="472" t="e">
        <f>(BX228+BX290+BS240+BX279+BX205+BX181+CC239)*BY228</f>
        <v>#REF!</v>
      </c>
      <c r="BZ240" s="417"/>
      <c r="CA240" s="433"/>
      <c r="CC240" s="473" t="e">
        <f>(CD228+CD290+BY240+CI239+CD279+CD205+CD181)*CC228</f>
        <v>#REF!</v>
      </c>
      <c r="CD240" s="454"/>
      <c r="CE240" s="472" t="e">
        <f>(CD228+CD290+BY240+CD279+CD205+CD181+CI239)*CE228</f>
        <v>#REF!</v>
      </c>
      <c r="CF240" s="433"/>
      <c r="CG240" s="433"/>
      <c r="CI240" s="473" t="e">
        <f>(CJ228+CJ290+CE240+CJ279+CJ205+CJ181)*CI228</f>
        <v>#REF!</v>
      </c>
      <c r="CJ240" s="454"/>
      <c r="CK240" s="417"/>
      <c r="CL240" s="417"/>
    </row>
    <row r="241">
      <c r="A241" s="489"/>
      <c r="B241" s="417"/>
      <c r="C241" s="417"/>
      <c r="D241" s="454"/>
      <c r="E241" s="472" t="e">
        <f>(D228+D289+I241+D182+D206+D280)*E228</f>
        <v>#REF!</v>
      </c>
      <c r="F241" s="433"/>
      <c r="G241" s="433"/>
      <c r="I241" s="509" t="e">
        <f>(J228+E240+J182+O240+J289+J206+J280)*I228</f>
        <v>#REF!</v>
      </c>
      <c r="J241" s="451"/>
      <c r="K241" s="510" t="e">
        <f>(J228+E240+O240+J182+J289+J206+J280)*K228</f>
        <v>#REF!</v>
      </c>
      <c r="L241" s="433"/>
      <c r="M241" s="433"/>
      <c r="N241" s="235"/>
      <c r="O241" s="473" t="e">
        <f>(P228+P289+K241+U240+P280+P206+P182)*O228</f>
        <v>#REF!</v>
      </c>
      <c r="P241" s="454"/>
      <c r="Q241" s="472" t="e">
        <f>(P228+P289+K241+P280+P206+P182+U240)*Q228</f>
        <v>#REF!</v>
      </c>
      <c r="R241" s="433"/>
      <c r="S241" s="433"/>
      <c r="T241" s="235"/>
      <c r="U241" s="473" t="e">
        <f>(V228+V289+Q241+AA240+V280+V206+V182)*U228</f>
        <v>#REF!</v>
      </c>
      <c r="V241" s="454"/>
      <c r="W241" s="472" t="e">
        <f>(V228+V289+Q241+V280+V206+V182+AA240)*W228</f>
        <v>#REF!</v>
      </c>
      <c r="X241" s="433"/>
      <c r="Y241" s="433"/>
      <c r="AA241" s="473" t="e">
        <f>(AB228+AB289+W241+AG240+AB280+AB206+AB182)*AA228</f>
        <v>#REF!</v>
      </c>
      <c r="AB241" s="454"/>
      <c r="AC241" s="472" t="e">
        <f>(AB228+AB289+W241+AB280+AB206+AB182+AG240)*AC228</f>
        <v>#REF!</v>
      </c>
      <c r="AD241" s="433"/>
      <c r="AE241" s="433"/>
      <c r="AF241" s="235"/>
      <c r="AG241" s="473" t="e">
        <f>(AH228+AH289+AC241+AM240+AH280+AH206+AH182)*AG228</f>
        <v>#REF!</v>
      </c>
      <c r="AH241" s="454"/>
      <c r="AI241" s="472" t="e">
        <f>(AH228+AH289+AC241+AH280+AH206+AH182+AM240)*AI228</f>
        <v>#REF!</v>
      </c>
      <c r="AJ241" s="433"/>
      <c r="AK241" s="433"/>
      <c r="AM241" s="473" t="e">
        <f>(AN228+AN289+AI241+AS240+AN280+AN206+AN182)*AM228</f>
        <v>#REF!</v>
      </c>
      <c r="AN241" s="454"/>
      <c r="AO241" s="472" t="e">
        <f>(AN228+AN289+AI241+AN280+AN206+AN182+AS240)*AO228</f>
        <v>#REF!</v>
      </c>
      <c r="AP241" s="433"/>
      <c r="AQ241" s="433"/>
      <c r="AS241" s="473" t="e">
        <f>(AT228+AT289+AO241+AY240+AT280+AT206+AT182)*AS228</f>
        <v>#REF!</v>
      </c>
      <c r="AT241" s="454"/>
      <c r="AU241" s="472" t="e">
        <f>(AT228+AT289+AO241+AT280+AT206+AT182+AY240)*AU228</f>
        <v>#REF!</v>
      </c>
      <c r="AV241" s="433"/>
      <c r="AW241" s="433"/>
      <c r="AY241" s="473" t="e">
        <f>(AZ228+AZ289+AU241+BE240+AZ280+AZ206+AZ182)*AY228</f>
        <v>#REF!</v>
      </c>
      <c r="AZ241" s="454"/>
      <c r="BA241" s="472" t="e">
        <f>(AZ228+AZ289+AU241+AZ280+AZ206+AZ182+BE240)*BA228</f>
        <v>#REF!</v>
      </c>
      <c r="BB241" s="433"/>
      <c r="BC241" s="433"/>
      <c r="BD241" s="235"/>
      <c r="BE241" s="473" t="e">
        <f>(BF228+BF289+BA241+BK240+BF280+BF206+BF182)*BE228</f>
        <v>#REF!</v>
      </c>
      <c r="BF241" s="454"/>
      <c r="BG241" s="472" t="e">
        <f>(BF228+BF289+BA241+BF280+BF206+BF182+BK240)*BG228</f>
        <v>#REF!</v>
      </c>
      <c r="BH241" s="433"/>
      <c r="BI241" s="433"/>
      <c r="BK241" s="473" t="e">
        <f>(BL228+BL289+BG241+BQ240+BL280+BL206+BL182)*BK228</f>
        <v>#REF!</v>
      </c>
      <c r="BL241" s="454"/>
      <c r="BM241" s="472" t="e">
        <f>(BL228+BL289+BG241+BL280+BL206+BL182+BQ240)*BM228</f>
        <v>#REF!</v>
      </c>
      <c r="BN241" s="433"/>
      <c r="BO241" s="433"/>
      <c r="BQ241" s="473" t="e">
        <f>(BR228+BR289+BM241+BW240+BR280+BR206+BR182)*BQ228</f>
        <v>#REF!</v>
      </c>
      <c r="BR241" s="454"/>
      <c r="BS241" s="472" t="e">
        <f>(BR228+BR289+BM241+BR280+BR206+BR182+BW240)*BS228</f>
        <v>#REF!</v>
      </c>
      <c r="BT241" s="433"/>
      <c r="BU241" s="433"/>
      <c r="BW241" s="473" t="e">
        <f>(BX228+BX289+BS241+CC240+BX280+BX206+BX182)*BW228</f>
        <v>#REF!</v>
      </c>
      <c r="BX241" s="454"/>
      <c r="BY241" s="472" t="e">
        <f>(BX228+BX289+BS241+BX280+BX206+BX182+CC240)*BY228</f>
        <v>#REF!</v>
      </c>
      <c r="BZ241" s="417"/>
      <c r="CA241" s="433"/>
      <c r="CC241" s="473" t="e">
        <f>(CD228+CD289+BY241+CI240+CD280+CD206+CD182)*CC228</f>
        <v>#REF!</v>
      </c>
      <c r="CD241" s="454"/>
      <c r="CE241" s="472" t="e">
        <f>(CD228+CD289+BY241+CD280+CD206+CD182+CI240)*CE228</f>
        <v>#REF!</v>
      </c>
      <c r="CF241" s="433"/>
      <c r="CG241" s="433"/>
      <c r="CI241" s="473" t="e">
        <f>(CJ228+CJ289+CE241+CJ280+CJ206+CJ182)*CI228</f>
        <v>#REF!</v>
      </c>
      <c r="CJ241" s="454"/>
      <c r="CK241" s="417"/>
      <c r="CL241" s="417"/>
    </row>
    <row r="242">
      <c r="A242" s="489"/>
      <c r="B242" s="417"/>
      <c r="C242" s="417"/>
      <c r="D242" s="454"/>
      <c r="E242" s="472" t="e">
        <f>(D228+D288+I242+D183+D207+D281)*E228</f>
        <v>#REF!</v>
      </c>
      <c r="F242" s="433"/>
      <c r="G242" s="433"/>
      <c r="I242" s="509" t="e">
        <f>(J228+E241+J183+O241+J288+J207+J281)*I228</f>
        <v>#REF!</v>
      </c>
      <c r="J242" s="451"/>
      <c r="K242" s="510" t="e">
        <f>(J228+E241+O241+J183+J288+J207+J281)*K228</f>
        <v>#REF!</v>
      </c>
      <c r="L242" s="433"/>
      <c r="M242" s="433"/>
      <c r="N242" s="235"/>
      <c r="O242" s="473" t="e">
        <f>(P228+P288+K242+U241+P281+P207+P183)*O228</f>
        <v>#REF!</v>
      </c>
      <c r="P242" s="454"/>
      <c r="Q242" s="472" t="e">
        <f>(P228+P288+K242+P281+P207+P183+U241)*Q228</f>
        <v>#REF!</v>
      </c>
      <c r="R242" s="433"/>
      <c r="S242" s="433"/>
      <c r="T242" s="235"/>
      <c r="U242" s="473" t="e">
        <f>(V228+V288+Q242+AA241+V281+V207+V183)*U228</f>
        <v>#REF!</v>
      </c>
      <c r="V242" s="454"/>
      <c r="W242" s="472" t="e">
        <f>(V228+V288+Q242+V281+V207+V183+AA241)*W228</f>
        <v>#REF!</v>
      </c>
      <c r="X242" s="433"/>
      <c r="Y242" s="433"/>
      <c r="AA242" s="473" t="e">
        <f>(AB228+AB288+W242+AG241+AB281+AB207+AB183)*AA228</f>
        <v>#REF!</v>
      </c>
      <c r="AB242" s="454"/>
      <c r="AC242" s="472" t="e">
        <f>(AB228+AB288+W242+AB281+AB207+AB183+AG241)*AC228</f>
        <v>#REF!</v>
      </c>
      <c r="AD242" s="433"/>
      <c r="AE242" s="433"/>
      <c r="AF242" s="235"/>
      <c r="AG242" s="473" t="e">
        <f>(AH228+AH288+AC242+AM241+AH281+AH207+AH183)*AG228</f>
        <v>#REF!</v>
      </c>
      <c r="AH242" s="454"/>
      <c r="AI242" s="472" t="e">
        <f>(AH228+AH288+AC242+AH281+AH207+AH183+AM241)*AI228</f>
        <v>#REF!</v>
      </c>
      <c r="AJ242" s="433"/>
      <c r="AK242" s="433"/>
      <c r="AM242" s="473" t="e">
        <f>(AN228+AN288+AI242+AS241+AN281+AN207+AN183)*AM228</f>
        <v>#REF!</v>
      </c>
      <c r="AN242" s="454"/>
      <c r="AO242" s="472" t="e">
        <f>(AN228+AN288+AI242+AN281+AN207+AN183+AS241)*AO228</f>
        <v>#REF!</v>
      </c>
      <c r="AP242" s="433"/>
      <c r="AQ242" s="433"/>
      <c r="AS242" s="473" t="e">
        <f>(AT228+AT288+AO242+AY241+AT281+AT207+AT183)*AS228</f>
        <v>#REF!</v>
      </c>
      <c r="AT242" s="454"/>
      <c r="AU242" s="472" t="e">
        <f>(AT228+AT288+AO242+AT281+AT207+AT183+AY241)*AU228</f>
        <v>#REF!</v>
      </c>
      <c r="AV242" s="433"/>
      <c r="AW242" s="433"/>
      <c r="AY242" s="473" t="e">
        <f>(AZ228+AZ288+AU242+BE241+AZ281+AZ207+AZ183)*AY228</f>
        <v>#REF!</v>
      </c>
      <c r="AZ242" s="454"/>
      <c r="BA242" s="472" t="e">
        <f>(AZ228+AZ288+AU242+AZ281+AZ207+AZ183+BE241)*BA228</f>
        <v>#REF!</v>
      </c>
      <c r="BB242" s="433"/>
      <c r="BC242" s="433"/>
      <c r="BD242" s="235"/>
      <c r="BE242" s="473" t="e">
        <f>(BF228+BF288+BA242+BK241+BF281+BF207+BF183)*BE228</f>
        <v>#REF!</v>
      </c>
      <c r="BF242" s="454"/>
      <c r="BG242" s="472" t="e">
        <f>(BF228+BF288+BA242+BF281+BF207+BF183+BK241)*BG228</f>
        <v>#REF!</v>
      </c>
      <c r="BH242" s="433"/>
      <c r="BI242" s="433"/>
      <c r="BK242" s="473" t="e">
        <f>(BL228+BL288+BG242+BQ241+BL281+BL207+BL183)*BK228</f>
        <v>#REF!</v>
      </c>
      <c r="BL242" s="454"/>
      <c r="BM242" s="472" t="e">
        <f>(BL228+BL288+BG242+BL281+BL207+BL183+BQ241)*BM228</f>
        <v>#REF!</v>
      </c>
      <c r="BN242" s="433"/>
      <c r="BO242" s="433"/>
      <c r="BQ242" s="473" t="e">
        <f>(BR228+BR288+BM242+BW241+BR281+BR207+BR183)*BQ228</f>
        <v>#REF!</v>
      </c>
      <c r="BR242" s="454"/>
      <c r="BS242" s="472" t="e">
        <f>(BR228+BR288+BM242+BR281+BR207+BR183+BW241)*BS228</f>
        <v>#REF!</v>
      </c>
      <c r="BT242" s="433"/>
      <c r="BU242" s="433"/>
      <c r="BW242" s="473" t="e">
        <f>(BX228+BX288+BS242+CC241+BX281+BX207+BX183)*BW228</f>
        <v>#REF!</v>
      </c>
      <c r="BX242" s="454"/>
      <c r="BY242" s="472" t="e">
        <f>(BX228+BX288+BS242+BX281+BX207+BX183+CC241)*BY228</f>
        <v>#REF!</v>
      </c>
      <c r="BZ242" s="417"/>
      <c r="CA242" s="433"/>
      <c r="CC242" s="473" t="e">
        <f>(CD228+CD288+BY242+CI241+CD281+CD207+CD183)*CC228</f>
        <v>#REF!</v>
      </c>
      <c r="CD242" s="454"/>
      <c r="CE242" s="472" t="e">
        <f>(CD228+CD288+BY242+CD281+CD207+CD183+CI241)*CE228</f>
        <v>#REF!</v>
      </c>
      <c r="CF242" s="433"/>
      <c r="CG242" s="433"/>
      <c r="CI242" s="473" t="e">
        <f>(CJ228+CJ288+CE242+CJ281+CJ207+CJ183)*CI228</f>
        <v>#REF!</v>
      </c>
      <c r="CJ242" s="454"/>
      <c r="CK242" s="417"/>
      <c r="CL242" s="417"/>
    </row>
    <row r="243">
      <c r="A243" s="489"/>
      <c r="B243" s="417"/>
      <c r="C243" s="417"/>
      <c r="D243" s="454"/>
      <c r="E243" s="472" t="e">
        <f>(D228+D287+I243+D184+D208+D282)*E228</f>
        <v>#REF!</v>
      </c>
      <c r="F243" s="433"/>
      <c r="G243" s="433"/>
      <c r="I243" s="509" t="e">
        <f>(J228+E242+J184+O242+J287+J208+J282)*I228</f>
        <v>#REF!</v>
      </c>
      <c r="J243" s="451"/>
      <c r="K243" s="510" t="e">
        <f>(J228+E242+O242+J184+J287+J208+J282)*K228</f>
        <v>#REF!</v>
      </c>
      <c r="L243" s="433"/>
      <c r="M243" s="433"/>
      <c r="N243" s="235"/>
      <c r="O243" s="473" t="e">
        <f>(P228+P287+K243+U242+P282+P208+P184)*O228</f>
        <v>#REF!</v>
      </c>
      <c r="P243" s="454"/>
      <c r="Q243" s="472" t="e">
        <f>(P228+P287+K243+P282+P208+P184+U242)*Q228</f>
        <v>#REF!</v>
      </c>
      <c r="R243" s="433"/>
      <c r="S243" s="433"/>
      <c r="T243" s="235"/>
      <c r="U243" s="473" t="e">
        <f>(V228+V287+Q243+AA242+V282+V208+V184)*U228</f>
        <v>#REF!</v>
      </c>
      <c r="V243" s="454"/>
      <c r="W243" s="472" t="e">
        <f>(V228+V287+Q243+V282+V208+V184+AA242)*W228</f>
        <v>#REF!</v>
      </c>
      <c r="X243" s="433"/>
      <c r="Y243" s="433"/>
      <c r="AA243" s="473" t="e">
        <f>(AB228+AB287+W243+AG242+AB282+AB208+AB184)*AA228</f>
        <v>#REF!</v>
      </c>
      <c r="AB243" s="454"/>
      <c r="AC243" s="472" t="e">
        <f>(AB228+AB287+W243+AB282+AB208+AB184+AG242)*AC228</f>
        <v>#REF!</v>
      </c>
      <c r="AD243" s="433"/>
      <c r="AE243" s="433"/>
      <c r="AF243" s="235"/>
      <c r="AG243" s="473" t="e">
        <f>(AH228+AH287+AC243+AM242+AH282+AH208+AH184)*AG228</f>
        <v>#REF!</v>
      </c>
      <c r="AH243" s="454"/>
      <c r="AI243" s="472" t="e">
        <f>(AH228+AH287+AC243+AH282+AH208+AH184+AM242)*AI228</f>
        <v>#REF!</v>
      </c>
      <c r="AJ243" s="433"/>
      <c r="AK243" s="433"/>
      <c r="AM243" s="473" t="e">
        <f>(AN228+AN287+AI243+AS242+AN282+AN208+AN184)*AM228</f>
        <v>#REF!</v>
      </c>
      <c r="AN243" s="454"/>
      <c r="AO243" s="472" t="e">
        <f>(AN228+AN287+AI243+AN282+AN208+AN184+AS242)*AO228</f>
        <v>#REF!</v>
      </c>
      <c r="AP243" s="433"/>
      <c r="AQ243" s="433"/>
      <c r="AS243" s="473" t="e">
        <f>(AT228+AT287+AO243+AY242+AT282+AT208+AT184)*AS228</f>
        <v>#REF!</v>
      </c>
      <c r="AT243" s="454"/>
      <c r="AU243" s="472" t="e">
        <f>(AT228+AT287+AO243+AT282+AT208+AT184+AY242)*AU228</f>
        <v>#REF!</v>
      </c>
      <c r="AV243" s="433"/>
      <c r="AW243" s="433"/>
      <c r="AY243" s="473" t="e">
        <f>(AZ228+AZ287+AU243+BE242+AZ282+AZ208+AZ184)*AY228</f>
        <v>#REF!</v>
      </c>
      <c r="AZ243" s="454"/>
      <c r="BA243" s="472" t="e">
        <f>(AZ228+AZ287+AU243+AZ282+AZ208+AZ184+BE242)*BA228</f>
        <v>#REF!</v>
      </c>
      <c r="BB243" s="433"/>
      <c r="BC243" s="433"/>
      <c r="BD243" s="235"/>
      <c r="BE243" s="473" t="e">
        <f>(BF228+BF287+BA243+BK242+BF282+BF208+BF184)*BE228</f>
        <v>#REF!</v>
      </c>
      <c r="BF243" s="454"/>
      <c r="BG243" s="472" t="e">
        <f>(BF228+BF287+BA243+BF282+BF208+BF184+BK242)*BG228</f>
        <v>#REF!</v>
      </c>
      <c r="BH243" s="433"/>
      <c r="BI243" s="433"/>
      <c r="BK243" s="473" t="e">
        <f>(BL228+BL287+BG243+BQ242+BL282+BL208+BL184)*BK228</f>
        <v>#REF!</v>
      </c>
      <c r="BL243" s="454"/>
      <c r="BM243" s="472" t="e">
        <f>(BL228+BL287+BG243+BL282+BL208+BL184+BQ242)*BM228</f>
        <v>#REF!</v>
      </c>
      <c r="BN243" s="433"/>
      <c r="BO243" s="433"/>
      <c r="BQ243" s="473" t="e">
        <f>(BR228+BR287+BM243+BW242+BR282+BR208+BR184)*BQ228</f>
        <v>#REF!</v>
      </c>
      <c r="BR243" s="454"/>
      <c r="BS243" s="472" t="e">
        <f>(BR228+BR287+BM243+BR282+BR208+BR184+BW242)*BS228</f>
        <v>#REF!</v>
      </c>
      <c r="BT243" s="433"/>
      <c r="BU243" s="433"/>
      <c r="BW243" s="473" t="e">
        <f>(BX228+BX287+BS243+CC242+BX282+BX208+BX184)*BW228</f>
        <v>#REF!</v>
      </c>
      <c r="BX243" s="454"/>
      <c r="BY243" s="472" t="e">
        <f>(BX228+BX287+BS243+BX282+BX208+BX184+CC242)*BY228</f>
        <v>#REF!</v>
      </c>
      <c r="BZ243" s="417"/>
      <c r="CA243" s="433"/>
      <c r="CC243" s="473" t="e">
        <f>(CD228+CD287+BY243+CI242+CD282+CD208+CD184)*CC228</f>
        <v>#REF!</v>
      </c>
      <c r="CD243" s="454"/>
      <c r="CE243" s="472" t="e">
        <f>(CD228+CD287+BY243+CD282+CD208+CD184+CI242)*CE228</f>
        <v>#REF!</v>
      </c>
      <c r="CF243" s="433"/>
      <c r="CG243" s="433"/>
      <c r="CI243" s="473" t="e">
        <f>(CJ228+CJ287+CE243+CJ282+CJ208+CJ184)*CI228</f>
        <v>#REF!</v>
      </c>
      <c r="CJ243" s="454"/>
      <c r="CK243" s="417"/>
      <c r="CL243" s="417"/>
    </row>
    <row r="244" ht="16.199999999999999">
      <c r="A244" s="489"/>
      <c r="B244" s="417"/>
      <c r="C244" s="417"/>
      <c r="D244" s="454"/>
      <c r="E244" s="474" t="e">
        <f>(D228+D286+I244+D185+D209+D283)*E228</f>
        <v>#REF!</v>
      </c>
      <c r="F244" s="433"/>
      <c r="G244" s="433"/>
      <c r="I244" s="509" t="e">
        <f>(J228+E243+J185+O243+J286+J209+J283)*I228</f>
        <v>#REF!</v>
      </c>
      <c r="J244" s="451"/>
      <c r="K244" s="511" t="e">
        <f>(J228+E243+O243+J185+J286+J209+J283)*K228</f>
        <v>#REF!</v>
      </c>
      <c r="L244" s="433"/>
      <c r="M244" s="433"/>
      <c r="N244" s="235"/>
      <c r="O244" s="475" t="e">
        <f>(P228+P286+K244+U243+P283+P209+P185)*O228</f>
        <v>#REF!</v>
      </c>
      <c r="P244" s="454"/>
      <c r="Q244" s="474" t="e">
        <f>(P228+P286+K244+P283+P209+P185+U243)*Q228</f>
        <v>#REF!</v>
      </c>
      <c r="R244" s="433"/>
      <c r="S244" s="433"/>
      <c r="T244" s="235"/>
      <c r="U244" s="475" t="e">
        <f>(V228+V286+Q244+AA243+V283+V209+V185)*U228</f>
        <v>#REF!</v>
      </c>
      <c r="V244" s="454"/>
      <c r="W244" s="474" t="e">
        <f>(V228+V286+Q244+V283+V209+V185+AA243)*W228</f>
        <v>#REF!</v>
      </c>
      <c r="X244" s="433"/>
      <c r="Y244" s="433"/>
      <c r="AA244" s="475" t="e">
        <f>(AB228+AB286+W244+AG243+AB283+AB209+AB185)*AA228</f>
        <v>#REF!</v>
      </c>
      <c r="AB244" s="454"/>
      <c r="AC244" s="474" t="e">
        <f>(AB228+AB286+W244+AB283+AB209+AB185+AG243)*AC228</f>
        <v>#REF!</v>
      </c>
      <c r="AD244" s="433"/>
      <c r="AE244" s="433"/>
      <c r="AF244" s="235"/>
      <c r="AG244" s="475" t="e">
        <f>(AH228+AH286+AC244+AM243+AH283+AH209+AH185)*AG228</f>
        <v>#REF!</v>
      </c>
      <c r="AH244" s="454"/>
      <c r="AI244" s="474" t="e">
        <f>(AH228+AH286+AC244+AH283+AH209+AH185+AM243)*AI228</f>
        <v>#REF!</v>
      </c>
      <c r="AJ244" s="433"/>
      <c r="AK244" s="433"/>
      <c r="AM244" s="475" t="e">
        <f>(AN228+AN286+AI244+AS243+AN283+AN209+AN185)*AM228</f>
        <v>#REF!</v>
      </c>
      <c r="AN244" s="454"/>
      <c r="AO244" s="474" t="e">
        <f>(AN228+AN286+AI244+AN283+AN209+AN185+AS243)*AO228</f>
        <v>#REF!</v>
      </c>
      <c r="AP244" s="433"/>
      <c r="AQ244" s="433"/>
      <c r="AS244" s="475" t="e">
        <f>(AT228+AT286+AO244+AY243+AT283+AT209+AT185)*AS228</f>
        <v>#REF!</v>
      </c>
      <c r="AT244" s="454"/>
      <c r="AU244" s="474" t="e">
        <f>(AT228+AT286+AO244+AT283+AT209+AT185+AY243)*AU228</f>
        <v>#REF!</v>
      </c>
      <c r="AV244" s="433"/>
      <c r="AW244" s="433"/>
      <c r="AY244" s="475" t="e">
        <f>(AZ228+AZ286+AU244+BE243+AZ283+AZ209+AZ185)*AY228</f>
        <v>#REF!</v>
      </c>
      <c r="AZ244" s="454"/>
      <c r="BA244" s="474" t="e">
        <f>(AZ228+AZ286+AU244+AZ283+AZ209+AZ185+BE243)*BA228</f>
        <v>#REF!</v>
      </c>
      <c r="BB244" s="433"/>
      <c r="BC244" s="433"/>
      <c r="BD244" s="235"/>
      <c r="BE244" s="475" t="e">
        <f>(BF228+BF286+BA244+BK243+BF283+BF209+BF185)*BE228</f>
        <v>#REF!</v>
      </c>
      <c r="BF244" s="454"/>
      <c r="BG244" s="474" t="e">
        <f>(BF228+BF286+BA244+BF283+BF209+BF185+BK243)*BG228</f>
        <v>#REF!</v>
      </c>
      <c r="BH244" s="433"/>
      <c r="BI244" s="433"/>
      <c r="BK244" s="475" t="e">
        <f>(BL228+BL286+BG244+BQ243+BL283+BL209+BL185)*BK228</f>
        <v>#REF!</v>
      </c>
      <c r="BL244" s="454"/>
      <c r="BM244" s="474" t="e">
        <f>(BL228+BL286+BG244+BL283+BL209+BL185+BQ243)*BM228</f>
        <v>#REF!</v>
      </c>
      <c r="BN244" s="433"/>
      <c r="BO244" s="433"/>
      <c r="BQ244" s="475" t="e">
        <f>(BR228+BR286+BM244+BW243+BR283+BR209+BR185)*BQ228</f>
        <v>#REF!</v>
      </c>
      <c r="BR244" s="454"/>
      <c r="BS244" s="474" t="e">
        <f>(BR228+BR286+BM244+BR283+BR209+BR185+BW243)*BS228</f>
        <v>#REF!</v>
      </c>
      <c r="BT244" s="433"/>
      <c r="BU244" s="433"/>
      <c r="BW244" s="475" t="e">
        <f>(BX228+BX286+BS244+CC243+BX283+BX209+BX185)*BW228</f>
        <v>#REF!</v>
      </c>
      <c r="BX244" s="454"/>
      <c r="BY244" s="474" t="e">
        <f>(BX228+BX286+BS244+BX283+BX209+BX185+CC243)*BY228</f>
        <v>#REF!</v>
      </c>
      <c r="BZ244" s="417"/>
      <c r="CA244" s="433"/>
      <c r="CC244" s="475" t="e">
        <f>(CD228+CD286+BY244+CI243+CD283+CD209+CD185)*CC228</f>
        <v>#REF!</v>
      </c>
      <c r="CD244" s="454"/>
      <c r="CE244" s="474" t="e">
        <f>(CD228+CD286+BY244+CD283+CD209+CD185+CI243)*CE228</f>
        <v>#REF!</v>
      </c>
      <c r="CF244" s="433"/>
      <c r="CG244" s="433"/>
      <c r="CI244" s="475" t="e">
        <f>(CJ228+CJ286+CE244+CJ283+CJ209+CJ185)*CI228</f>
        <v>#REF!</v>
      </c>
      <c r="CJ244" s="454"/>
      <c r="CK244" s="417"/>
      <c r="CL244" s="417"/>
    </row>
    <row r="245" ht="16.199999999999999">
      <c r="A245" s="489"/>
      <c r="B245" s="417"/>
      <c r="C245" s="417"/>
      <c r="D245" s="454"/>
      <c r="E245" s="476" t="e">
        <f>F228+(2*E244)+I244</f>
        <v>#REF!</v>
      </c>
      <c r="F245" s="433"/>
      <c r="G245" s="417"/>
      <c r="I245" s="512" t="e">
        <f>H228+(2*I244)+E244</f>
        <v>#REF!</v>
      </c>
      <c r="J245" s="451"/>
      <c r="K245" s="513" t="e">
        <f>L228+(2*K244)+O244</f>
        <v>#REF!</v>
      </c>
      <c r="L245" s="433" t="e">
        <f>I245+J261+K245+J210</f>
        <v>#REF!</v>
      </c>
      <c r="M245" s="417"/>
      <c r="N245" s="235"/>
      <c r="O245" s="477" t="e">
        <f>N228+(2*O244)+K244</f>
        <v>#REF!</v>
      </c>
      <c r="P245" s="454"/>
      <c r="Q245" s="476" t="e">
        <f>R228+(2*Q244)+U244</f>
        <v>#REF!</v>
      </c>
      <c r="R245" s="433" t="e">
        <f>O245+P261+Q245+P210</f>
        <v>#REF!</v>
      </c>
      <c r="S245" s="417"/>
      <c r="T245" s="235"/>
      <c r="U245" s="477" t="e">
        <f>T228+(2*U244)+Q244</f>
        <v>#REF!</v>
      </c>
      <c r="V245" s="454"/>
      <c r="W245" s="476" t="e">
        <f>X228+(2*W244)+AA244</f>
        <v>#REF!</v>
      </c>
      <c r="X245" s="433" t="e">
        <f>U245+V261+W245+V210</f>
        <v>#REF!</v>
      </c>
      <c r="Y245" s="417"/>
      <c r="AA245" s="477" t="e">
        <f>Z228+(2*AA244)+W244</f>
        <v>#REF!</v>
      </c>
      <c r="AB245" s="454"/>
      <c r="AC245" s="476" t="e">
        <f>AD228+(2*AC244)+AG244</f>
        <v>#REF!</v>
      </c>
      <c r="AD245" s="433" t="e">
        <f>AA245+AB261+AC245+AB210</f>
        <v>#REF!</v>
      </c>
      <c r="AE245" s="417"/>
      <c r="AF245" s="235"/>
      <c r="AG245" s="477" t="e">
        <f>AF228+(2*AG244)+AC244</f>
        <v>#REF!</v>
      </c>
      <c r="AH245" s="454"/>
      <c r="AI245" s="476" t="e">
        <f>AJ228+(2*AI244)+AM244</f>
        <v>#REF!</v>
      </c>
      <c r="AJ245" s="433" t="e">
        <f>AG245+AH261+AI245+AH210</f>
        <v>#REF!</v>
      </c>
      <c r="AK245" s="417"/>
      <c r="AM245" s="477" t="e">
        <f>AL228+(2*AM244)+AI244</f>
        <v>#REF!</v>
      </c>
      <c r="AN245" s="454"/>
      <c r="AO245" s="476" t="e">
        <f>AP228+(2*AO244)+AS244</f>
        <v>#REF!</v>
      </c>
      <c r="AP245" s="433" t="e">
        <f>AM245+AN261+AO245+AN210</f>
        <v>#REF!</v>
      </c>
      <c r="AQ245" s="417"/>
      <c r="AS245" s="477" t="e">
        <f>AR228+(2*AS244)+AO244</f>
        <v>#REF!</v>
      </c>
      <c r="AT245" s="454"/>
      <c r="AU245" s="476" t="e">
        <f>AV228+(2*AU244)+AY244</f>
        <v>#REF!</v>
      </c>
      <c r="AV245" s="433" t="e">
        <f>AS245+AT261+AU245+AT210</f>
        <v>#REF!</v>
      </c>
      <c r="AW245" s="417"/>
      <c r="AY245" s="477" t="e">
        <f>AX228+(2*AY244)+AU244</f>
        <v>#REF!</v>
      </c>
      <c r="AZ245" s="454"/>
      <c r="BA245" s="476" t="e">
        <f>BB228+(2*BA244)+BE244</f>
        <v>#REF!</v>
      </c>
      <c r="BB245" s="433" t="e">
        <f>AY245+AZ261+BA245+AZ210</f>
        <v>#REF!</v>
      </c>
      <c r="BC245" s="417"/>
      <c r="BD245" s="235"/>
      <c r="BE245" s="477" t="e">
        <f>BD228+(2*BE244)+BA244</f>
        <v>#REF!</v>
      </c>
      <c r="BF245" s="454"/>
      <c r="BG245" s="476" t="e">
        <f>BH228+(2*BG244)+BK244</f>
        <v>#REF!</v>
      </c>
      <c r="BH245" s="433" t="e">
        <f>BE245+BF261+BG245+BF210</f>
        <v>#REF!</v>
      </c>
      <c r="BI245" s="417"/>
      <c r="BK245" s="477" t="e">
        <f>BJ228+(2*BK244)+BG244</f>
        <v>#REF!</v>
      </c>
      <c r="BL245" s="454"/>
      <c r="BM245" s="476" t="e">
        <f>BN228+(2*BM244)+BQ244</f>
        <v>#REF!</v>
      </c>
      <c r="BN245" s="433" t="e">
        <f>BK245+BL261+BM245+BL210</f>
        <v>#REF!</v>
      </c>
      <c r="BO245" s="417"/>
      <c r="BQ245" s="477" t="e">
        <f>BP228+(2*BQ244)+BM244</f>
        <v>#REF!</v>
      </c>
      <c r="BR245" s="454"/>
      <c r="BS245" s="476" t="e">
        <f>BT228+(2*BS244)+BW244</f>
        <v>#REF!</v>
      </c>
      <c r="BT245" s="433" t="e">
        <f>BQ245+BR261+BS245+BR210</f>
        <v>#REF!</v>
      </c>
      <c r="BU245" s="417"/>
      <c r="BW245" s="477" t="e">
        <f>BV228+(2*BW244)+BS244</f>
        <v>#REF!</v>
      </c>
      <c r="BX245" s="454"/>
      <c r="BY245" s="476" t="e">
        <f>BZ228+(2*BY244)+CC244</f>
        <v>#REF!</v>
      </c>
      <c r="BZ245" s="417"/>
      <c r="CA245" s="417"/>
      <c r="CC245" s="477" t="e">
        <f>CB228+(2*CC244)+BY244</f>
        <v>#REF!</v>
      </c>
      <c r="CD245" s="454"/>
      <c r="CE245" s="476" t="e">
        <f>CF228+(2*CE244)+CI244</f>
        <v>#REF!</v>
      </c>
      <c r="CF245" s="433" t="e">
        <f>CC245+CD261+CE245+CD210</f>
        <v>#REF!</v>
      </c>
      <c r="CG245" s="417"/>
      <c r="CI245" s="477" t="e">
        <f>CH228+(2*CI244)+CE244</f>
        <v>#REF!</v>
      </c>
      <c r="CJ245" s="454"/>
      <c r="CK245" s="417"/>
      <c r="CL245" s="417"/>
    </row>
    <row r="246">
      <c r="A246" s="445" t="e">
        <f t="shared" ref="A246:A260" si="2626">SUM(D246:CY246)</f>
        <v>#REF!</v>
      </c>
      <c r="B246" s="417"/>
      <c r="C246" s="417"/>
      <c r="D246" s="454" t="e">
        <f>(D228+D195+D269+I230)*D229</f>
        <v>#REF!</v>
      </c>
      <c r="E246" s="417"/>
      <c r="F246" s="433"/>
      <c r="G246" s="417"/>
      <c r="H246" s="433"/>
      <c r="I246" s="417"/>
      <c r="J246" s="451" t="e">
        <f>(J228+J195+J269)*J229</f>
        <v>#REF!</v>
      </c>
      <c r="K246" s="417"/>
      <c r="L246" s="433"/>
      <c r="M246" s="417"/>
      <c r="N246" s="433"/>
      <c r="O246" s="417"/>
      <c r="P246" s="454" t="e">
        <f>(P228+P269+P195+K230)*P229</f>
        <v>#REF!</v>
      </c>
      <c r="Q246" s="417"/>
      <c r="R246" s="433"/>
      <c r="S246" s="417"/>
      <c r="T246" s="433"/>
      <c r="U246" s="417"/>
      <c r="V246" s="454" t="e">
        <f>(V228+V269+V195+Q230)*V229</f>
        <v>#REF!</v>
      </c>
      <c r="W246" s="417"/>
      <c r="X246" s="433"/>
      <c r="Y246" s="417"/>
      <c r="Z246" s="433"/>
      <c r="AA246" s="417"/>
      <c r="AB246" s="454" t="e">
        <f>(AB228+AB269+AB195+W230)*AB229</f>
        <v>#REF!</v>
      </c>
      <c r="AC246" s="417"/>
      <c r="AD246" s="433"/>
      <c r="AE246" s="417"/>
      <c r="AF246" s="433"/>
      <c r="AG246" s="417"/>
      <c r="AH246" s="454" t="e">
        <f>(AH228+AH269+AH195+AC230)*AH229</f>
        <v>#REF!</v>
      </c>
      <c r="AI246" s="417"/>
      <c r="AJ246" s="433"/>
      <c r="AK246" s="417"/>
      <c r="AL246" s="433"/>
      <c r="AM246" s="417"/>
      <c r="AN246" s="454" t="e">
        <f>(AN228+AN269+AN195+AI230)*AN229</f>
        <v>#REF!</v>
      </c>
      <c r="AO246" s="417"/>
      <c r="AP246" s="433"/>
      <c r="AQ246" s="417"/>
      <c r="AR246" s="433"/>
      <c r="AS246" s="417"/>
      <c r="AT246" s="454" t="e">
        <f>(AT228+AT269+AT195+AO230)*AT229</f>
        <v>#REF!</v>
      </c>
      <c r="AU246" s="417"/>
      <c r="AV246" s="433"/>
      <c r="AW246" s="417"/>
      <c r="AX246" s="433"/>
      <c r="AY246" s="417"/>
      <c r="AZ246" s="454" t="e">
        <f>(AZ228+AZ269+AZ195+AU230)*AZ229</f>
        <v>#REF!</v>
      </c>
      <c r="BA246" s="417"/>
      <c r="BB246" s="433"/>
      <c r="BC246" s="417"/>
      <c r="BD246" s="433"/>
      <c r="BE246" s="417"/>
      <c r="BF246" s="454" t="e">
        <f>(BF228+BF269+BF195+BA230)*BF229</f>
        <v>#REF!</v>
      </c>
      <c r="BG246" s="417"/>
      <c r="BH246" s="433"/>
      <c r="BI246" s="417"/>
      <c r="BJ246" s="433"/>
      <c r="BK246" s="417"/>
      <c r="BL246" s="454" t="e">
        <f>(BL228+BL269+BL195+BG230)*BL229</f>
        <v>#REF!</v>
      </c>
      <c r="BM246" s="417"/>
      <c r="BN246" s="433"/>
      <c r="BO246" s="417"/>
      <c r="BP246" s="433"/>
      <c r="BQ246" s="417"/>
      <c r="BR246" s="454" t="e">
        <f>(BR228+BR269+BR195+BM230)*BR229</f>
        <v>#REF!</v>
      </c>
      <c r="BS246" s="417"/>
      <c r="BT246" s="433"/>
      <c r="BU246" s="417"/>
      <c r="BV246" s="433"/>
      <c r="BW246" s="417"/>
      <c r="BX246" s="454" t="e">
        <f>(BX228+BX269+BX195+BS230)*BX229</f>
        <v>#REF!</v>
      </c>
      <c r="BY246" s="417"/>
      <c r="BZ246" s="417"/>
      <c r="CA246" s="417"/>
      <c r="CB246" s="433"/>
      <c r="CC246" s="417"/>
      <c r="CD246" s="454" t="e">
        <f>(CD228+CD269+CD195+BY230)*CD229</f>
        <v>#REF!</v>
      </c>
      <c r="CE246" s="417"/>
      <c r="CF246" s="433"/>
      <c r="CG246" s="417"/>
      <c r="CH246" s="433"/>
      <c r="CI246" s="417"/>
      <c r="CJ246" s="454" t="e">
        <f>(CJ228+CJ269+CJ193+CE230)*CJ229</f>
        <v>#REF!</v>
      </c>
      <c r="CK246" s="417"/>
      <c r="CL246" s="417"/>
    </row>
    <row r="247">
      <c r="A247" s="445" t="e">
        <f t="shared" si="2626"/>
        <v>#REF!</v>
      </c>
      <c r="B247" s="417"/>
      <c r="C247" s="417"/>
      <c r="D247" s="454" t="e">
        <f>(D228+D299+I231+D270+D196+D172)*D229</f>
        <v>#REF!</v>
      </c>
      <c r="E247" s="417"/>
      <c r="F247" s="433"/>
      <c r="G247" s="417"/>
      <c r="H247" s="433"/>
      <c r="I247" s="417"/>
      <c r="J247" s="451" t="e">
        <f>(J228+J299+E230+O230+J172+J196+J270)*J229</f>
        <v>#REF!</v>
      </c>
      <c r="K247" s="417"/>
      <c r="L247" s="433"/>
      <c r="M247" s="417"/>
      <c r="N247" s="433"/>
      <c r="O247" s="417"/>
      <c r="P247" s="454" t="e">
        <f>(P228+P299+P270+P196+K231+P172+U230)*P229</f>
        <v>#REF!</v>
      </c>
      <c r="Q247" s="417"/>
      <c r="R247" s="433"/>
      <c r="S247" s="417"/>
      <c r="T247" s="433"/>
      <c r="U247" s="417"/>
      <c r="V247" s="454" t="e">
        <f>(V228+V299+V270+V196+Q231+V172+AA230)*V229</f>
        <v>#REF!</v>
      </c>
      <c r="W247" s="417"/>
      <c r="X247" s="433"/>
      <c r="Y247" s="417"/>
      <c r="Z247" s="433"/>
      <c r="AA247" s="417"/>
      <c r="AB247" s="454" t="e">
        <f>(AB228+AB299+AB270+AB196+W231+AB172+AG230)*AB229</f>
        <v>#REF!</v>
      </c>
      <c r="AC247" s="417"/>
      <c r="AD247" s="433"/>
      <c r="AE247" s="417"/>
      <c r="AF247" s="433"/>
      <c r="AG247" s="417"/>
      <c r="AH247" s="454" t="e">
        <f>(AH228+AH299+AH270+AH196+AC231+AH172+AM230)*AH229</f>
        <v>#REF!</v>
      </c>
      <c r="AI247" s="417"/>
      <c r="AJ247" s="433"/>
      <c r="AK247" s="417"/>
      <c r="AL247" s="433"/>
      <c r="AM247" s="417"/>
      <c r="AN247" s="454" t="e">
        <f>(AN228+AN299+AN270+AN196+AI231+AN172+AS230)*AN229</f>
        <v>#REF!</v>
      </c>
      <c r="AO247" s="417"/>
      <c r="AP247" s="433"/>
      <c r="AQ247" s="417"/>
      <c r="AR247" s="433"/>
      <c r="AS247" s="417"/>
      <c r="AT247" s="454" t="e">
        <f>(AT228+AT299+AT270+AT196+AO231+AT172+AY230)*AT229</f>
        <v>#REF!</v>
      </c>
      <c r="AU247" s="417"/>
      <c r="AV247" s="433"/>
      <c r="AW247" s="417"/>
      <c r="AX247" s="433"/>
      <c r="AY247" s="417"/>
      <c r="AZ247" s="454" t="e">
        <f>(AZ228+AZ299+AZ270+AZ196+AU231+AZ172+BE230)*AZ229</f>
        <v>#REF!</v>
      </c>
      <c r="BA247" s="417"/>
      <c r="BB247" s="433"/>
      <c r="BC247" s="417"/>
      <c r="BD247" s="433"/>
      <c r="BE247" s="417"/>
      <c r="BF247" s="454" t="e">
        <f>(BF228+BF299+BF270+BF196+BA231+BF172+BK230)*BF229</f>
        <v>#REF!</v>
      </c>
      <c r="BG247" s="417"/>
      <c r="BH247" s="433"/>
      <c r="BI247" s="417"/>
      <c r="BJ247" s="433"/>
      <c r="BK247" s="417"/>
      <c r="BL247" s="454" t="e">
        <f>(BL228+BL299+BL270+BL196+BG231+BL172+BQ230)*BL229</f>
        <v>#REF!</v>
      </c>
      <c r="BM247" s="417"/>
      <c r="BN247" s="433"/>
      <c r="BO247" s="417"/>
      <c r="BP247" s="433"/>
      <c r="BQ247" s="417"/>
      <c r="BR247" s="454" t="e">
        <f>(BR228+BR299+BR270+BR196+BM231+BR172+BW230)*BR229</f>
        <v>#REF!</v>
      </c>
      <c r="BS247" s="417"/>
      <c r="BT247" s="433"/>
      <c r="BU247" s="417"/>
      <c r="BV247" s="433"/>
      <c r="BW247" s="417"/>
      <c r="BX247" s="454" t="e">
        <f>(BX228+BX299+BX270+BX196+BS231+BX172+CC230)*BX229</f>
        <v>#REF!</v>
      </c>
      <c r="BY247" s="417"/>
      <c r="BZ247" s="417"/>
      <c r="CA247" s="417"/>
      <c r="CB247" s="433"/>
      <c r="CC247" s="417"/>
      <c r="CD247" s="454" t="e">
        <f>(CD228+CD299+CD270+CD196+BY231+CD172+CI230)*CD229</f>
        <v>#REF!</v>
      </c>
      <c r="CE247" s="417"/>
      <c r="CF247" s="433"/>
      <c r="CG247" s="417"/>
      <c r="CH247" s="433"/>
      <c r="CI247" s="417"/>
      <c r="CJ247" s="454" t="e">
        <f>(CJ228+CJ299+CJ270+CJ196+CE231+CJ172)*CJ229</f>
        <v>#REF!</v>
      </c>
      <c r="CK247" s="417"/>
      <c r="CL247" s="417"/>
    </row>
    <row r="248">
      <c r="A248" s="445" t="e">
        <f t="shared" si="2626"/>
        <v>#REF!</v>
      </c>
      <c r="B248" s="417"/>
      <c r="C248" s="417"/>
      <c r="D248" s="454" t="e">
        <f>(D228+D298+I232+D271+D197+D173)*D229</f>
        <v>#REF!</v>
      </c>
      <c r="E248" s="417"/>
      <c r="F248" s="433"/>
      <c r="G248" s="417"/>
      <c r="H248" s="433"/>
      <c r="I248" s="417"/>
      <c r="J248" s="451" t="e">
        <f>(J228+J298+E231+O231+J173+J197+J271)*J229</f>
        <v>#REF!</v>
      </c>
      <c r="K248" s="417"/>
      <c r="L248" s="433"/>
      <c r="M248" s="417"/>
      <c r="N248" s="433"/>
      <c r="O248" s="417"/>
      <c r="P248" s="454" t="e">
        <f>(P228+P298+P271+P197+K232+P173+U231)*P229</f>
        <v>#REF!</v>
      </c>
      <c r="Q248" s="417"/>
      <c r="R248" s="433"/>
      <c r="S248" s="417"/>
      <c r="T248" s="433"/>
      <c r="U248" s="417"/>
      <c r="V248" s="454" t="e">
        <f>(V228+V298+V271+V197+Q232+V173+AA231)*V229</f>
        <v>#REF!</v>
      </c>
      <c r="W248" s="417"/>
      <c r="X248" s="433"/>
      <c r="Y248" s="417"/>
      <c r="Z248" s="433"/>
      <c r="AA248" s="417"/>
      <c r="AB248" s="454" t="e">
        <f>(AB228+AB298+AB271+AB197+W232+AB173+AG231)*AB229</f>
        <v>#REF!</v>
      </c>
      <c r="AC248" s="417"/>
      <c r="AD248" s="433"/>
      <c r="AE248" s="417"/>
      <c r="AF248" s="433"/>
      <c r="AG248" s="417"/>
      <c r="AH248" s="454" t="e">
        <f>(AH228+AH298+AH271+AH197+AC232+AH173+AM231)*AH229</f>
        <v>#REF!</v>
      </c>
      <c r="AI248" s="417"/>
      <c r="AJ248" s="433"/>
      <c r="AK248" s="417"/>
      <c r="AL248" s="433"/>
      <c r="AM248" s="417"/>
      <c r="AN248" s="454" t="e">
        <f>(AN228+AN298+AN271+AN197+AI232+AN173+AS231)*AN229</f>
        <v>#REF!</v>
      </c>
      <c r="AO248" s="417"/>
      <c r="AP248" s="433"/>
      <c r="AQ248" s="417"/>
      <c r="AR248" s="433"/>
      <c r="AS248" s="417"/>
      <c r="AT248" s="454" t="e">
        <f>(AT228+AT298+AT271+AT197+AO232+AT173+AY231)*AT229</f>
        <v>#REF!</v>
      </c>
      <c r="AU248" s="417"/>
      <c r="AV248" s="433"/>
      <c r="AW248" s="417"/>
      <c r="AX248" s="433"/>
      <c r="AY248" s="417"/>
      <c r="AZ248" s="454" t="e">
        <f>(AZ228+AZ298+AZ271+AZ197+AU232+AZ173+BE231)*AZ229</f>
        <v>#REF!</v>
      </c>
      <c r="BA248" s="417"/>
      <c r="BB248" s="433"/>
      <c r="BC248" s="417"/>
      <c r="BD248" s="433"/>
      <c r="BE248" s="417"/>
      <c r="BF248" s="454" t="e">
        <f>(BF228+BF298+BF271+BF197+BA232+BF173+BK231)*BF229</f>
        <v>#REF!</v>
      </c>
      <c r="BG248" s="417"/>
      <c r="BH248" s="433"/>
      <c r="BI248" s="417"/>
      <c r="BJ248" s="433"/>
      <c r="BK248" s="417"/>
      <c r="BL248" s="454" t="e">
        <f>(BL228+BL298+BL271+BL197+BG232+BL173+BQ231)*BL229</f>
        <v>#REF!</v>
      </c>
      <c r="BM248" s="417"/>
      <c r="BN248" s="433"/>
      <c r="BO248" s="417"/>
      <c r="BP248" s="433"/>
      <c r="BQ248" s="417"/>
      <c r="BR248" s="454" t="e">
        <f>(BR228+BR298+BR271+BR197+BM232+BR173+BW231)*BR229</f>
        <v>#REF!</v>
      </c>
      <c r="BS248" s="417"/>
      <c r="BT248" s="433"/>
      <c r="BU248" s="417"/>
      <c r="BV248" s="433"/>
      <c r="BW248" s="417"/>
      <c r="BX248" s="454" t="e">
        <f>(BX228+BX298+BX271+BX197+BS232+BX173+CC231)*BX229</f>
        <v>#REF!</v>
      </c>
      <c r="BY248" s="417"/>
      <c r="BZ248" s="417"/>
      <c r="CA248" s="417"/>
      <c r="CB248" s="433"/>
      <c r="CC248" s="417"/>
      <c r="CD248" s="454" t="e">
        <f>(CD228+CD298+CD271+CD197+BY232+CD173+CI231)*CD229</f>
        <v>#REF!</v>
      </c>
      <c r="CE248" s="417"/>
      <c r="CF248" s="433"/>
      <c r="CG248" s="417"/>
      <c r="CH248" s="433"/>
      <c r="CI248" s="417"/>
      <c r="CJ248" s="454" t="e">
        <f>(CJ228+CJ298+CJ271+CJ197+CE232+CJ173)*CJ229</f>
        <v>#REF!</v>
      </c>
      <c r="CK248" s="417"/>
      <c r="CL248" s="417"/>
    </row>
    <row r="249">
      <c r="A249" s="445" t="e">
        <f t="shared" si="2626"/>
        <v>#REF!</v>
      </c>
      <c r="B249" s="417"/>
      <c r="C249" s="417"/>
      <c r="D249" s="454" t="e">
        <f>(D228+D297+I233+D272+D198+D174)*D229</f>
        <v>#REF!</v>
      </c>
      <c r="E249" s="417"/>
      <c r="F249" s="433"/>
      <c r="G249" s="417"/>
      <c r="H249" s="433"/>
      <c r="I249" s="417"/>
      <c r="J249" s="451" t="e">
        <f>(J228+J297+E232+O232+J174+J198+J272)*J229</f>
        <v>#REF!</v>
      </c>
      <c r="K249" s="417"/>
      <c r="L249" s="433"/>
      <c r="M249" s="417"/>
      <c r="N249" s="433"/>
      <c r="O249" s="417"/>
      <c r="P249" s="454" t="e">
        <f>(P228+P297+P272+P198+K233+P174+U232)*P229</f>
        <v>#REF!</v>
      </c>
      <c r="Q249" s="417"/>
      <c r="R249" s="433"/>
      <c r="S249" s="417"/>
      <c r="T249" s="433"/>
      <c r="U249" s="417"/>
      <c r="V249" s="454" t="e">
        <f>(V228+V297+V272+V198+Q233+V174+AA232)*V229</f>
        <v>#REF!</v>
      </c>
      <c r="W249" s="417"/>
      <c r="X249" s="433"/>
      <c r="Y249" s="417"/>
      <c r="Z249" s="433"/>
      <c r="AA249" s="417"/>
      <c r="AB249" s="454" t="e">
        <f>(AB228+AB297+AB272+AB198+W233+AB174+AG232)*AB229</f>
        <v>#REF!</v>
      </c>
      <c r="AC249" s="417"/>
      <c r="AD249" s="433"/>
      <c r="AE249" s="417"/>
      <c r="AF249" s="433"/>
      <c r="AG249" s="417"/>
      <c r="AH249" s="454" t="e">
        <f>(AH228+AH297+AH272+AH198+AC233+AH174+AM232)*AH229</f>
        <v>#REF!</v>
      </c>
      <c r="AI249" s="417"/>
      <c r="AJ249" s="433"/>
      <c r="AK249" s="417"/>
      <c r="AL249" s="433"/>
      <c r="AM249" s="417"/>
      <c r="AN249" s="454" t="e">
        <f>(AN228+AN297+AN272+AN198+AI233+AN174+AS232)*AN229</f>
        <v>#REF!</v>
      </c>
      <c r="AO249" s="417"/>
      <c r="AP249" s="433"/>
      <c r="AQ249" s="417"/>
      <c r="AR249" s="433"/>
      <c r="AS249" s="417"/>
      <c r="AT249" s="454" t="e">
        <f>(AT228+AT297+AT272+AT198+AO233+AT174+AY232)*AT229</f>
        <v>#REF!</v>
      </c>
      <c r="AU249" s="417"/>
      <c r="AV249" s="433"/>
      <c r="AW249" s="417"/>
      <c r="AX249" s="433"/>
      <c r="AY249" s="417"/>
      <c r="AZ249" s="454" t="e">
        <f>(AZ228+AZ297+AZ272+AZ198+AU233+AZ174+BE232)*AZ229</f>
        <v>#REF!</v>
      </c>
      <c r="BA249" s="417"/>
      <c r="BB249" s="433"/>
      <c r="BC249" s="417"/>
      <c r="BD249" s="433"/>
      <c r="BE249" s="417"/>
      <c r="BF249" s="454" t="e">
        <f>(BF228+BF297+BF272+BF198+BA233+BF174+BK232)*BF229</f>
        <v>#REF!</v>
      </c>
      <c r="BG249" s="417"/>
      <c r="BH249" s="433"/>
      <c r="BI249" s="417"/>
      <c r="BJ249" s="433"/>
      <c r="BK249" s="417"/>
      <c r="BL249" s="454" t="e">
        <f>(BL228+BL297+BL272+BL198+BG233+BL174+BQ232)*BL229</f>
        <v>#REF!</v>
      </c>
      <c r="BM249" s="417"/>
      <c r="BN249" s="433"/>
      <c r="BO249" s="417"/>
      <c r="BP249" s="433"/>
      <c r="BQ249" s="417"/>
      <c r="BR249" s="454" t="e">
        <f>(BR228+BR297+BR272+BR198+BM233+BR174+BW232)*BR229</f>
        <v>#REF!</v>
      </c>
      <c r="BS249" s="417"/>
      <c r="BT249" s="433"/>
      <c r="BU249" s="417"/>
      <c r="BV249" s="433"/>
      <c r="BW249" s="417"/>
      <c r="BX249" s="454" t="e">
        <f>(BX228+BX297+BX272+BX198+BS233+BX174+CC232)*BX229</f>
        <v>#REF!</v>
      </c>
      <c r="BY249" s="417"/>
      <c r="BZ249" s="417"/>
      <c r="CA249" s="417"/>
      <c r="CB249" s="433"/>
      <c r="CC249" s="417"/>
      <c r="CD249" s="454" t="e">
        <f>(CD228+CD297+CD272+CD198+BY233+CD174+CI232)*CD229</f>
        <v>#REF!</v>
      </c>
      <c r="CE249" s="417"/>
      <c r="CF249" s="433"/>
      <c r="CG249" s="417"/>
      <c r="CH249" s="433"/>
      <c r="CI249" s="417"/>
      <c r="CJ249" s="454" t="e">
        <f>(CJ228+CJ297+CJ272+CJ198+CE233+CJ174)*CJ229</f>
        <v>#REF!</v>
      </c>
      <c r="CK249" s="417"/>
      <c r="CL249" s="417"/>
    </row>
    <row r="250">
      <c r="A250" s="445" t="e">
        <f t="shared" si="2626"/>
        <v>#REF!</v>
      </c>
      <c r="B250" s="417"/>
      <c r="C250" s="417"/>
      <c r="D250" s="454" t="e">
        <f>(D228+D296+I234+D273+D199+D175)*D229</f>
        <v>#REF!</v>
      </c>
      <c r="E250" s="417"/>
      <c r="F250" s="433"/>
      <c r="G250" s="417"/>
      <c r="H250" s="433"/>
      <c r="I250" s="417"/>
      <c r="J250" s="451" t="e">
        <f>(J228+J296+E233+O233+J175+J199+J273)*J229</f>
        <v>#REF!</v>
      </c>
      <c r="K250" s="417"/>
      <c r="L250" s="433"/>
      <c r="M250" s="417"/>
      <c r="N250" s="433"/>
      <c r="O250" s="417"/>
      <c r="P250" s="454" t="e">
        <f>(P228+P296+P273+P199+K234+P175+U233)*P229</f>
        <v>#REF!</v>
      </c>
      <c r="Q250" s="417"/>
      <c r="R250" s="433"/>
      <c r="S250" s="417"/>
      <c r="T250" s="433"/>
      <c r="U250" s="417"/>
      <c r="V250" s="454" t="e">
        <f>(V228+V296+V273+V199+Q234+V175+AA233)*V229</f>
        <v>#REF!</v>
      </c>
      <c r="W250" s="417"/>
      <c r="X250" s="433"/>
      <c r="Y250" s="417"/>
      <c r="Z250" s="433"/>
      <c r="AA250" s="417"/>
      <c r="AB250" s="454" t="e">
        <f>(AB228+AB296+AB273+AB199+W234+AB175+AG233)*AB229</f>
        <v>#REF!</v>
      </c>
      <c r="AC250" s="417"/>
      <c r="AD250" s="433"/>
      <c r="AE250" s="417"/>
      <c r="AF250" s="433"/>
      <c r="AG250" s="417"/>
      <c r="AH250" s="454" t="e">
        <f>(AH228+AH296+AH273+AH199+AC234+AH175+AM233)*AH229</f>
        <v>#REF!</v>
      </c>
      <c r="AI250" s="417"/>
      <c r="AJ250" s="433"/>
      <c r="AK250" s="417"/>
      <c r="AL250" s="433"/>
      <c r="AM250" s="417"/>
      <c r="AN250" s="454" t="e">
        <f>(AN228+AN296+AN273+AN199+AI234+AN175+AS233)*AN229</f>
        <v>#REF!</v>
      </c>
      <c r="AO250" s="417"/>
      <c r="AP250" s="433"/>
      <c r="AQ250" s="417"/>
      <c r="AR250" s="433"/>
      <c r="AS250" s="417"/>
      <c r="AT250" s="454" t="e">
        <f>(AT228+AT296+AT273+AT199+AO234+AT175+AY233)*AT229</f>
        <v>#REF!</v>
      </c>
      <c r="AU250" s="417"/>
      <c r="AV250" s="433"/>
      <c r="AW250" s="417"/>
      <c r="AX250" s="433"/>
      <c r="AY250" s="417"/>
      <c r="AZ250" s="454" t="e">
        <f>(AZ228+AZ296+AZ273+AZ199+AU234+AZ175+BE233)*AZ229</f>
        <v>#REF!</v>
      </c>
      <c r="BA250" s="417"/>
      <c r="BB250" s="433"/>
      <c r="BC250" s="417"/>
      <c r="BD250" s="433"/>
      <c r="BE250" s="417"/>
      <c r="BF250" s="454" t="e">
        <f>(BF228+BF296+BF273+BF199+BA234+BF175+BK233)*BF229</f>
        <v>#REF!</v>
      </c>
      <c r="BG250" s="417"/>
      <c r="BH250" s="433"/>
      <c r="BI250" s="417"/>
      <c r="BJ250" s="433"/>
      <c r="BK250" s="417"/>
      <c r="BL250" s="454" t="e">
        <f>(BL228+BL296+BL273+BL199+BG234+BL175+BQ233)*BL229</f>
        <v>#REF!</v>
      </c>
      <c r="BM250" s="417"/>
      <c r="BN250" s="433"/>
      <c r="BO250" s="417"/>
      <c r="BP250" s="433"/>
      <c r="BQ250" s="417"/>
      <c r="BR250" s="454" t="e">
        <f>(BR228+BR296+BR273+BR199+BM234+BR175+BW233)*BR229</f>
        <v>#REF!</v>
      </c>
      <c r="BS250" s="417"/>
      <c r="BT250" s="433"/>
      <c r="BU250" s="417"/>
      <c r="BV250" s="433"/>
      <c r="BW250" s="417"/>
      <c r="BX250" s="454" t="e">
        <f>(BX228+BX296+BX273+BX199+BS234+BX175+CC233)*BX229</f>
        <v>#REF!</v>
      </c>
      <c r="BY250" s="417"/>
      <c r="BZ250" s="417"/>
      <c r="CA250" s="417"/>
      <c r="CB250" s="433"/>
      <c r="CC250" s="417"/>
      <c r="CD250" s="454" t="e">
        <f>(CD228+CD296+CD273+CD199+BY234+CD175+CI233)*CD229</f>
        <v>#REF!</v>
      </c>
      <c r="CE250" s="417"/>
      <c r="CF250" s="433"/>
      <c r="CG250" s="417"/>
      <c r="CH250" s="433"/>
      <c r="CI250" s="417"/>
      <c r="CJ250" s="454" t="e">
        <f>(CJ228+CJ296+CJ273+CJ199+CE234+CJ175)*CJ229</f>
        <v>#REF!</v>
      </c>
      <c r="CK250" s="417"/>
      <c r="CL250" s="417"/>
    </row>
    <row r="251">
      <c r="A251" s="445" t="e">
        <f t="shared" si="2626"/>
        <v>#REF!</v>
      </c>
      <c r="B251" s="417"/>
      <c r="C251" s="417"/>
      <c r="D251" s="454" t="e">
        <f>(D228+D295+I235+D274+D200+D176)*D229</f>
        <v>#REF!</v>
      </c>
      <c r="E251" s="417"/>
      <c r="F251" s="433"/>
      <c r="G251" s="417"/>
      <c r="H251" s="433"/>
      <c r="I251" s="417"/>
      <c r="J251" s="451" t="e">
        <f>(J228+J295+E234+O234+J176+J200+J274)*J229</f>
        <v>#REF!</v>
      </c>
      <c r="K251" s="417"/>
      <c r="L251" s="433"/>
      <c r="M251" s="417"/>
      <c r="N251" s="433"/>
      <c r="O251" s="417"/>
      <c r="P251" s="454" t="e">
        <f>(P228+P295+P274+P200+K235+P176+U234)*P229</f>
        <v>#REF!</v>
      </c>
      <c r="Q251" s="417"/>
      <c r="R251" s="433"/>
      <c r="S251" s="417"/>
      <c r="T251" s="433"/>
      <c r="U251" s="417"/>
      <c r="V251" s="454" t="e">
        <f>(V228+V295+V274+V200+Q235+V176+AA234)*V229</f>
        <v>#REF!</v>
      </c>
      <c r="W251" s="417"/>
      <c r="X251" s="433"/>
      <c r="Y251" s="417"/>
      <c r="Z251" s="433"/>
      <c r="AA251" s="417"/>
      <c r="AB251" s="454" t="e">
        <f>(AB228+AB295+AB274+AB200+W235+AB176+AG234)*AB229</f>
        <v>#REF!</v>
      </c>
      <c r="AC251" s="417"/>
      <c r="AD251" s="433"/>
      <c r="AE251" s="417"/>
      <c r="AF251" s="433"/>
      <c r="AG251" s="417"/>
      <c r="AH251" s="454" t="e">
        <f>(AH228+AH295+AH274+AH200+AC235+AH176+AM234)*AH229</f>
        <v>#REF!</v>
      </c>
      <c r="AI251" s="417"/>
      <c r="AJ251" s="433"/>
      <c r="AK251" s="417"/>
      <c r="AL251" s="433"/>
      <c r="AM251" s="417"/>
      <c r="AN251" s="454" t="e">
        <f>(AN228+AN295+AN274+AN200+AI235+AN176+AS234)*AN229</f>
        <v>#REF!</v>
      </c>
      <c r="AO251" s="417"/>
      <c r="AP251" s="433"/>
      <c r="AQ251" s="417"/>
      <c r="AR251" s="433"/>
      <c r="AS251" s="417"/>
      <c r="AT251" s="454" t="e">
        <f>(AT228+AT295+AT274+AT200+AO235+AT176+AY234)*AT229</f>
        <v>#REF!</v>
      </c>
      <c r="AU251" s="417"/>
      <c r="AV251" s="433"/>
      <c r="AW251" s="417"/>
      <c r="AX251" s="433"/>
      <c r="AY251" s="417"/>
      <c r="AZ251" s="454" t="e">
        <f>(AZ228+AZ295+AZ274+AZ200+AU235+AZ176+BE234)*AZ229</f>
        <v>#REF!</v>
      </c>
      <c r="BA251" s="417"/>
      <c r="BB251" s="433"/>
      <c r="BC251" s="417"/>
      <c r="BD251" s="433"/>
      <c r="BE251" s="417"/>
      <c r="BF251" s="454" t="e">
        <f>(BF228+BF295+BF274+BF200+BA235+BF176+BK234)*BF229</f>
        <v>#REF!</v>
      </c>
      <c r="BG251" s="417"/>
      <c r="BH251" s="433"/>
      <c r="BI251" s="417"/>
      <c r="BJ251" s="433"/>
      <c r="BK251" s="417"/>
      <c r="BL251" s="454" t="e">
        <f>(BL228+BL295+BL274+BL200+BG235+BL176+BQ234)*BL229</f>
        <v>#REF!</v>
      </c>
      <c r="BM251" s="417"/>
      <c r="BN251" s="433"/>
      <c r="BO251" s="417"/>
      <c r="BP251" s="433"/>
      <c r="BQ251" s="417"/>
      <c r="BR251" s="454" t="e">
        <f>(BR228+BR295+BR274+BR200+BM235+BR176+BW234)*BR229</f>
        <v>#REF!</v>
      </c>
      <c r="BS251" s="417"/>
      <c r="BT251" s="433"/>
      <c r="BU251" s="417"/>
      <c r="BV251" s="433"/>
      <c r="BW251" s="417"/>
      <c r="BX251" s="454" t="e">
        <f>(BX228+BX295+BX274+BX200+BS235+BX176+CC234)*BX229</f>
        <v>#REF!</v>
      </c>
      <c r="BY251" s="417"/>
      <c r="BZ251" s="417"/>
      <c r="CA251" s="417"/>
      <c r="CB251" s="433"/>
      <c r="CC251" s="417"/>
      <c r="CD251" s="454" t="e">
        <f>(CD228+CD295+CD274+CD200+BY235+CD176+CI234)*CD229</f>
        <v>#REF!</v>
      </c>
      <c r="CE251" s="417"/>
      <c r="CF251" s="433"/>
      <c r="CG251" s="417"/>
      <c r="CH251" s="433"/>
      <c r="CI251" s="417"/>
      <c r="CJ251" s="454" t="e">
        <f>(CJ228+CJ295+CJ274+CJ200+CE235+CJ176)*CJ229</f>
        <v>#REF!</v>
      </c>
      <c r="CK251" s="417"/>
      <c r="CL251" s="417"/>
    </row>
    <row r="252">
      <c r="A252" s="445" t="e">
        <f t="shared" si="2626"/>
        <v>#REF!</v>
      </c>
      <c r="B252" s="417"/>
      <c r="C252" s="417"/>
      <c r="D252" s="454" t="e">
        <f>(D228+D294+I236+D275+D201+D177)*D229</f>
        <v>#REF!</v>
      </c>
      <c r="E252" s="417"/>
      <c r="F252" s="433"/>
      <c r="G252" s="417"/>
      <c r="H252" s="433"/>
      <c r="I252" s="417"/>
      <c r="J252" s="451" t="e">
        <f>(J228+J294+E235+O235+J177+J201+J275)*J229</f>
        <v>#REF!</v>
      </c>
      <c r="K252" s="417"/>
      <c r="L252" s="433"/>
      <c r="M252" s="417"/>
      <c r="N252" s="433"/>
      <c r="O252" s="417"/>
      <c r="P252" s="454" t="e">
        <f>(P228+P294+P275+P201+K236+P177+U235)*P229</f>
        <v>#REF!</v>
      </c>
      <c r="Q252" s="417"/>
      <c r="R252" s="433"/>
      <c r="S252" s="417"/>
      <c r="T252" s="433"/>
      <c r="U252" s="417"/>
      <c r="V252" s="454" t="e">
        <f>(V228+V294+V275+V201+Q236+V177+AA235)*V229</f>
        <v>#REF!</v>
      </c>
      <c r="W252" s="417"/>
      <c r="X252" s="433"/>
      <c r="Y252" s="417"/>
      <c r="Z252" s="433"/>
      <c r="AA252" s="417"/>
      <c r="AB252" s="454" t="e">
        <f>(AB228+AB294+AB275+AB201+W236+AB177+AG235)*AB229</f>
        <v>#REF!</v>
      </c>
      <c r="AC252" s="417"/>
      <c r="AD252" s="433"/>
      <c r="AE252" s="417"/>
      <c r="AF252" s="433"/>
      <c r="AG252" s="417"/>
      <c r="AH252" s="454" t="e">
        <f>(AH228+AH294+AH275+AH201+AC236+AH177+AM235)*AH229</f>
        <v>#REF!</v>
      </c>
      <c r="AI252" s="417"/>
      <c r="AJ252" s="433"/>
      <c r="AK252" s="417"/>
      <c r="AL252" s="433"/>
      <c r="AM252" s="417"/>
      <c r="AN252" s="454" t="e">
        <f>(AN228+AN294+AN275+AN201+AI236+AN177+AS235)*AN229</f>
        <v>#REF!</v>
      </c>
      <c r="AO252" s="417"/>
      <c r="AP252" s="433"/>
      <c r="AQ252" s="417"/>
      <c r="AR252" s="433"/>
      <c r="AS252" s="417"/>
      <c r="AT252" s="454" t="e">
        <f>(AT228+AT294+AT275+AT201+AO236+AT177+AY235)*AT229</f>
        <v>#REF!</v>
      </c>
      <c r="AU252" s="417"/>
      <c r="AV252" s="433"/>
      <c r="AW252" s="417"/>
      <c r="AX252" s="433"/>
      <c r="AY252" s="417"/>
      <c r="AZ252" s="454" t="e">
        <f>(AZ228+AZ294+AZ275+AZ201+AU236+AZ177+BE235)*AZ229</f>
        <v>#REF!</v>
      </c>
      <c r="BA252" s="417"/>
      <c r="BB252" s="433"/>
      <c r="BC252" s="417"/>
      <c r="BD252" s="433"/>
      <c r="BE252" s="417"/>
      <c r="BF252" s="454" t="e">
        <f>(BF228+BF294+BF275+BF201+BA236+BF177+BK235)*BF229</f>
        <v>#REF!</v>
      </c>
      <c r="BG252" s="417"/>
      <c r="BH252" s="433"/>
      <c r="BI252" s="417"/>
      <c r="BJ252" s="433"/>
      <c r="BK252" s="417"/>
      <c r="BL252" s="454" t="e">
        <f>(BL228+BL294+BL275+BL201+BG236+BL177+BQ235)*BL229</f>
        <v>#REF!</v>
      </c>
      <c r="BM252" s="417"/>
      <c r="BN252" s="433"/>
      <c r="BO252" s="417"/>
      <c r="BP252" s="433"/>
      <c r="BQ252" s="417"/>
      <c r="BR252" s="454" t="e">
        <f>(BR228+BR294+BR275+BR201+BM236+BR177+BW235)*BR229</f>
        <v>#REF!</v>
      </c>
      <c r="BS252" s="417"/>
      <c r="BT252" s="433"/>
      <c r="BU252" s="417"/>
      <c r="BV252" s="433"/>
      <c r="BW252" s="417"/>
      <c r="BX252" s="454" t="e">
        <f>(BX228+BX294+BX275+BX201+BS236+BX177+CC235)*BX229</f>
        <v>#REF!</v>
      </c>
      <c r="BY252" s="417"/>
      <c r="BZ252" s="417"/>
      <c r="CA252" s="417"/>
      <c r="CB252" s="433"/>
      <c r="CC252" s="417"/>
      <c r="CD252" s="454" t="e">
        <f>(CD228+CD294+CD275+CD201+BY236+CD177+CI235)*CD229</f>
        <v>#REF!</v>
      </c>
      <c r="CE252" s="417"/>
      <c r="CF252" s="433"/>
      <c r="CG252" s="417"/>
      <c r="CH252" s="433"/>
      <c r="CI252" s="417"/>
      <c r="CJ252" s="454" t="e">
        <f>(CJ228+CJ294+CJ275+CJ201+CE236+CJ177)*CJ229</f>
        <v>#REF!</v>
      </c>
      <c r="CK252" s="417"/>
      <c r="CL252" s="417"/>
    </row>
    <row r="253">
      <c r="A253" s="445" t="e">
        <f t="shared" si="2626"/>
        <v>#REF!</v>
      </c>
      <c r="B253" s="417"/>
      <c r="C253" s="417"/>
      <c r="D253" s="454" t="e">
        <f>(D228+D293+I237+D276+D202+D178)*D229</f>
        <v>#REF!</v>
      </c>
      <c r="E253" s="417"/>
      <c r="F253" s="433"/>
      <c r="G253" s="417"/>
      <c r="H253" s="433"/>
      <c r="I253" s="417"/>
      <c r="J253" s="451" t="e">
        <f>(J228+J293+E236+O236+J178+J202+J276)*J229</f>
        <v>#REF!</v>
      </c>
      <c r="K253" s="417"/>
      <c r="L253" s="433"/>
      <c r="M253" s="417"/>
      <c r="N253" s="433"/>
      <c r="O253" s="417"/>
      <c r="P253" s="454" t="e">
        <f>(P228+P293+P276+P202+K237+P178+U236)*P229</f>
        <v>#REF!</v>
      </c>
      <c r="Q253" s="417"/>
      <c r="R253" s="433"/>
      <c r="S253" s="417"/>
      <c r="T253" s="433"/>
      <c r="U253" s="417"/>
      <c r="V253" s="454" t="e">
        <f>(V228+V293+V276+V202+Q237+V178+AA236)*V229</f>
        <v>#REF!</v>
      </c>
      <c r="W253" s="417"/>
      <c r="X253" s="433"/>
      <c r="Y253" s="417"/>
      <c r="Z253" s="433"/>
      <c r="AA253" s="417"/>
      <c r="AB253" s="454" t="e">
        <f>(AB228+AB293+AB276+AB202+W237+AB178+AG236)*AB229</f>
        <v>#REF!</v>
      </c>
      <c r="AC253" s="417"/>
      <c r="AD253" s="433"/>
      <c r="AE253" s="417"/>
      <c r="AF253" s="433"/>
      <c r="AG253" s="417"/>
      <c r="AH253" s="454" t="e">
        <f>(AH228+AH293+AH276+AH202+AC237+AH178+AM236)*AH229</f>
        <v>#REF!</v>
      </c>
      <c r="AI253" s="417"/>
      <c r="AJ253" s="433"/>
      <c r="AK253" s="417"/>
      <c r="AL253" s="433"/>
      <c r="AM253" s="417"/>
      <c r="AN253" s="454" t="e">
        <f>(AN228+AN293+AN276+AN202+AI237+AN178+AS236)*AN229</f>
        <v>#REF!</v>
      </c>
      <c r="AO253" s="417"/>
      <c r="AP253" s="433"/>
      <c r="AQ253" s="417"/>
      <c r="AR253" s="433"/>
      <c r="AS253" s="417"/>
      <c r="AT253" s="454" t="e">
        <f>(AT228+AT293+AT276+AT202+AO237+AT178+AY236)*AT229</f>
        <v>#REF!</v>
      </c>
      <c r="AU253" s="417"/>
      <c r="AV253" s="433"/>
      <c r="AW253" s="417"/>
      <c r="AX253" s="433"/>
      <c r="AY253" s="417"/>
      <c r="AZ253" s="454" t="e">
        <f>(AZ228+AZ293+AZ276+AZ202+AU237+AZ178+BE236)*AZ229</f>
        <v>#REF!</v>
      </c>
      <c r="BA253" s="417"/>
      <c r="BB253" s="433"/>
      <c r="BC253" s="417"/>
      <c r="BD253" s="433"/>
      <c r="BE253" s="417"/>
      <c r="BF253" s="454" t="e">
        <f>(BF228+BF293+BF276+BF202+BA237+BF178+BK236)*BF229</f>
        <v>#REF!</v>
      </c>
      <c r="BG253" s="417"/>
      <c r="BH253" s="433"/>
      <c r="BI253" s="417"/>
      <c r="BJ253" s="433"/>
      <c r="BK253" s="417"/>
      <c r="BL253" s="454" t="e">
        <f>(BL228+BL293+BL276+BL202+BG237+BL178+BQ236)*BL229</f>
        <v>#REF!</v>
      </c>
      <c r="BM253" s="417"/>
      <c r="BN253" s="433"/>
      <c r="BO253" s="417"/>
      <c r="BP253" s="433"/>
      <c r="BQ253" s="417"/>
      <c r="BR253" s="454" t="e">
        <f>(BR228+BR293+BR276+BR202+BM237+BR178+BW236)*BR229</f>
        <v>#REF!</v>
      </c>
      <c r="BS253" s="417"/>
      <c r="BT253" s="433"/>
      <c r="BU253" s="417"/>
      <c r="BV253" s="433"/>
      <c r="BW253" s="417"/>
      <c r="BX253" s="454" t="e">
        <f>(BX228+BX293+BX276+BX202+BS237+BX178+CC236)*BX229</f>
        <v>#REF!</v>
      </c>
      <c r="BY253" s="417"/>
      <c r="BZ253" s="417"/>
      <c r="CA253" s="417"/>
      <c r="CB253" s="433"/>
      <c r="CC253" s="417"/>
      <c r="CD253" s="454" t="e">
        <f>(CD228+CD293+CD276+CD202+BY237+CD178+CI236)*CD229</f>
        <v>#REF!</v>
      </c>
      <c r="CE253" s="417"/>
      <c r="CF253" s="433"/>
      <c r="CG253" s="417"/>
      <c r="CH253" s="433"/>
      <c r="CI253" s="417"/>
      <c r="CJ253" s="454" t="e">
        <f>(CJ228+CJ293+CJ276+CJ202+CE237+CJ178)*CJ229</f>
        <v>#REF!</v>
      </c>
      <c r="CK253" s="417"/>
      <c r="CL253" s="417"/>
    </row>
    <row r="254">
      <c r="A254" s="445" t="e">
        <f t="shared" si="2626"/>
        <v>#REF!</v>
      </c>
      <c r="B254" s="417"/>
      <c r="C254" s="417"/>
      <c r="D254" s="454" t="e">
        <f>(D228+D292+I238+D277+D203+D179)*D229</f>
        <v>#REF!</v>
      </c>
      <c r="E254" s="417"/>
      <c r="F254" s="433"/>
      <c r="G254" s="417"/>
      <c r="H254" s="433"/>
      <c r="I254" s="417"/>
      <c r="J254" s="451" t="e">
        <f>(J228+J292+E237+O237+J179+J203+J277)*J229</f>
        <v>#REF!</v>
      </c>
      <c r="K254" s="417"/>
      <c r="L254" s="433"/>
      <c r="M254" s="417"/>
      <c r="N254" s="433"/>
      <c r="O254" s="417"/>
      <c r="P254" s="454" t="e">
        <f>(P228+P292+P277+P203+K238+P179+U237)*P229</f>
        <v>#REF!</v>
      </c>
      <c r="Q254" s="417"/>
      <c r="R254" s="433"/>
      <c r="S254" s="417"/>
      <c r="T254" s="433"/>
      <c r="U254" s="417"/>
      <c r="V254" s="454" t="e">
        <f>(V228+V292+V277+V203+Q238+V179+AA237)*V229</f>
        <v>#REF!</v>
      </c>
      <c r="W254" s="417"/>
      <c r="X254" s="433"/>
      <c r="Y254" s="417"/>
      <c r="Z254" s="433"/>
      <c r="AA254" s="417"/>
      <c r="AB254" s="454" t="e">
        <f>(AB228+AB292+AB277+AB203+W238+AB179+AG237)*AB229</f>
        <v>#REF!</v>
      </c>
      <c r="AC254" s="417"/>
      <c r="AD254" s="433"/>
      <c r="AE254" s="417"/>
      <c r="AF254" s="433"/>
      <c r="AG254" s="417"/>
      <c r="AH254" s="454" t="e">
        <f>(AH228+AH292+AH277+AH203+AC238+AH179+AM237)*AH229</f>
        <v>#REF!</v>
      </c>
      <c r="AI254" s="417"/>
      <c r="AJ254" s="433"/>
      <c r="AK254" s="417"/>
      <c r="AL254" s="433"/>
      <c r="AM254" s="417"/>
      <c r="AN254" s="454" t="e">
        <f>(AN228+AN292+AN277+AN203+AI238+AN179+AS237)*AN229</f>
        <v>#REF!</v>
      </c>
      <c r="AO254" s="417"/>
      <c r="AP254" s="433"/>
      <c r="AQ254" s="417"/>
      <c r="AR254" s="433"/>
      <c r="AS254" s="417"/>
      <c r="AT254" s="454" t="e">
        <f>(AT228+AT292+AT277+AT203+AO238+AT179+AY237)*AT229</f>
        <v>#REF!</v>
      </c>
      <c r="AU254" s="417"/>
      <c r="AV254" s="433"/>
      <c r="AW254" s="417"/>
      <c r="AX254" s="433"/>
      <c r="AY254" s="417"/>
      <c r="AZ254" s="454" t="e">
        <f>(AZ228+AZ292+AZ277+AZ203+AU238+AZ179+BE237)*AZ229</f>
        <v>#REF!</v>
      </c>
      <c r="BA254" s="417"/>
      <c r="BB254" s="433"/>
      <c r="BC254" s="417"/>
      <c r="BD254" s="433"/>
      <c r="BE254" s="417"/>
      <c r="BF254" s="454" t="e">
        <f>(BF228+BF292+BF277+BF203+BA238+BF179+BK237)*BF229</f>
        <v>#REF!</v>
      </c>
      <c r="BG254" s="417"/>
      <c r="BH254" s="433"/>
      <c r="BI254" s="417"/>
      <c r="BJ254" s="433"/>
      <c r="BK254" s="417"/>
      <c r="BL254" s="454" t="e">
        <f>(BL228+BL292+BL277+BL203+BG238+BL179+BQ237)*BL229</f>
        <v>#REF!</v>
      </c>
      <c r="BM254" s="417"/>
      <c r="BN254" s="433"/>
      <c r="BO254" s="417"/>
      <c r="BP254" s="433"/>
      <c r="BQ254" s="417"/>
      <c r="BR254" s="454" t="e">
        <f>(BR228+BR292+BR277+BR203+BM238+BR179+BW237)*BR229</f>
        <v>#REF!</v>
      </c>
      <c r="BS254" s="417"/>
      <c r="BT254" s="433"/>
      <c r="BU254" s="417"/>
      <c r="BV254" s="433"/>
      <c r="BW254" s="417"/>
      <c r="BX254" s="454" t="e">
        <f>(BX228+BX292+BX277+BX203+BS238+BX179+CC237)*BX229</f>
        <v>#REF!</v>
      </c>
      <c r="BY254" s="417"/>
      <c r="BZ254" s="417"/>
      <c r="CA254" s="417"/>
      <c r="CB254" s="433"/>
      <c r="CC254" s="417"/>
      <c r="CD254" s="454" t="e">
        <f>(CD228+CD292+CD277+CD203+BY238+CD179+CI237)*CD229</f>
        <v>#REF!</v>
      </c>
      <c r="CE254" s="417"/>
      <c r="CF254" s="433"/>
      <c r="CG254" s="417"/>
      <c r="CH254" s="433"/>
      <c r="CI254" s="417"/>
      <c r="CJ254" s="454" t="e">
        <f>(CJ228+CJ292+CJ277+CJ203+CE238+CJ179)*CJ229</f>
        <v>#REF!</v>
      </c>
      <c r="CK254" s="417"/>
      <c r="CL254" s="417"/>
    </row>
    <row r="255">
      <c r="A255" s="445" t="e">
        <f t="shared" si="2626"/>
        <v>#REF!</v>
      </c>
      <c r="B255" s="417"/>
      <c r="C255" s="417"/>
      <c r="D255" s="454" t="e">
        <f>(D228+D291+I239+D278+D204+D180)*D229</f>
        <v>#REF!</v>
      </c>
      <c r="E255" s="417"/>
      <c r="F255" s="433"/>
      <c r="G255" s="417"/>
      <c r="H255" s="433"/>
      <c r="I255" s="417"/>
      <c r="J255" s="451" t="e">
        <f>(J228+J291+E238+O238+J180+J204+J278)*J229</f>
        <v>#REF!</v>
      </c>
      <c r="K255" s="417"/>
      <c r="L255" s="433"/>
      <c r="M255" s="417"/>
      <c r="N255" s="433"/>
      <c r="O255" s="417"/>
      <c r="P255" s="454" t="e">
        <f>(P228+P291+P278+P204+K239+P180+U238)*P229</f>
        <v>#REF!</v>
      </c>
      <c r="Q255" s="417"/>
      <c r="R255" s="433"/>
      <c r="S255" s="417"/>
      <c r="T255" s="433"/>
      <c r="U255" s="417"/>
      <c r="V255" s="454" t="e">
        <f>(V228+V291+V278+V204+Q239+V180+AA238)*V229</f>
        <v>#REF!</v>
      </c>
      <c r="W255" s="417"/>
      <c r="X255" s="433"/>
      <c r="Y255" s="417"/>
      <c r="Z255" s="433"/>
      <c r="AA255" s="417"/>
      <c r="AB255" s="454" t="e">
        <f>(AB228+AB291+AB278+AB204+W239+AB180+AG238)*AB229</f>
        <v>#REF!</v>
      </c>
      <c r="AC255" s="417"/>
      <c r="AD255" s="433"/>
      <c r="AE255" s="417"/>
      <c r="AF255" s="433"/>
      <c r="AG255" s="417"/>
      <c r="AH255" s="454" t="e">
        <f>(AH228+AH291+AH278+AH204+AC239+AH180+AM238)*AH229</f>
        <v>#REF!</v>
      </c>
      <c r="AI255" s="417"/>
      <c r="AJ255" s="433"/>
      <c r="AK255" s="417"/>
      <c r="AL255" s="433"/>
      <c r="AM255" s="417"/>
      <c r="AN255" s="454" t="e">
        <f>(AN228+AN291+AN278+AN204+AI239+AN180+AS238)*AN229</f>
        <v>#REF!</v>
      </c>
      <c r="AO255" s="417"/>
      <c r="AP255" s="433"/>
      <c r="AQ255" s="417"/>
      <c r="AR255" s="433"/>
      <c r="AS255" s="417"/>
      <c r="AT255" s="454" t="e">
        <f>(AT228+AT291+AT278+AT204+AO239+AT180+AY238)*AT229</f>
        <v>#REF!</v>
      </c>
      <c r="AU255" s="417"/>
      <c r="AV255" s="433"/>
      <c r="AW255" s="417"/>
      <c r="AX255" s="433"/>
      <c r="AY255" s="417"/>
      <c r="AZ255" s="454" t="e">
        <f>(AZ228+AZ291+AZ278+AZ204+AU239+AZ180+BE238)*AZ229</f>
        <v>#REF!</v>
      </c>
      <c r="BA255" s="417"/>
      <c r="BB255" s="433"/>
      <c r="BC255" s="417"/>
      <c r="BD255" s="433"/>
      <c r="BE255" s="417"/>
      <c r="BF255" s="454" t="e">
        <f>(BF228+BF291+BF278+BF204+BA239+BF180+BK238)*BF229</f>
        <v>#REF!</v>
      </c>
      <c r="BG255" s="417"/>
      <c r="BH255" s="433"/>
      <c r="BI255" s="417"/>
      <c r="BJ255" s="433"/>
      <c r="BK255" s="417"/>
      <c r="BL255" s="454" t="e">
        <f>(BL228+BL291+BL278+BL204+BG239+BL180+BQ238)*BL229</f>
        <v>#REF!</v>
      </c>
      <c r="BM255" s="417"/>
      <c r="BN255" s="433"/>
      <c r="BO255" s="417"/>
      <c r="BP255" s="433"/>
      <c r="BQ255" s="417"/>
      <c r="BR255" s="454" t="e">
        <f>(BR228+BR291+BR278+BR204+BM239+BR180+BW238)*BR229</f>
        <v>#REF!</v>
      </c>
      <c r="BS255" s="417"/>
      <c r="BT255" s="433"/>
      <c r="BU255" s="417"/>
      <c r="BV255" s="433"/>
      <c r="BW255" s="417"/>
      <c r="BX255" s="454" t="e">
        <f>(BX228+BX291+BX278+BX204+BS239+BX180+CC238)*BX229</f>
        <v>#REF!</v>
      </c>
      <c r="BY255" s="417"/>
      <c r="BZ255" s="417"/>
      <c r="CA255" s="417"/>
      <c r="CB255" s="433"/>
      <c r="CC255" s="417"/>
      <c r="CD255" s="454" t="e">
        <f>(CD228+CD291+CD278+CD204+BY239+CD180+CI238)*CD229</f>
        <v>#REF!</v>
      </c>
      <c r="CE255" s="417"/>
      <c r="CF255" s="433"/>
      <c r="CG255" s="417"/>
      <c r="CH255" s="433"/>
      <c r="CI255" s="417"/>
      <c r="CJ255" s="454" t="e">
        <f>(CJ228+CJ291+CJ278+CJ204+CE239+CJ180)*CJ229</f>
        <v>#REF!</v>
      </c>
      <c r="CK255" s="417"/>
      <c r="CL255" s="417"/>
    </row>
    <row r="256">
      <c r="A256" s="445" t="e">
        <f t="shared" si="2626"/>
        <v>#REF!</v>
      </c>
      <c r="B256" s="417"/>
      <c r="C256" s="417"/>
      <c r="D256" s="454" t="e">
        <f>(D228+D290+I240+D279+D205+D181)*D229</f>
        <v>#REF!</v>
      </c>
      <c r="E256" s="417"/>
      <c r="F256" s="433"/>
      <c r="G256" s="417"/>
      <c r="H256" s="433"/>
      <c r="I256" s="417"/>
      <c r="J256" s="451" t="e">
        <f>(J228+J290+E239+O239+J181+J205+J279)*J229</f>
        <v>#REF!</v>
      </c>
      <c r="K256" s="417"/>
      <c r="L256" s="433"/>
      <c r="M256" s="417"/>
      <c r="N256" s="433"/>
      <c r="O256" s="417"/>
      <c r="P256" s="454" t="e">
        <f>(P228+P290+P279+P205+K240+P181+U239)*P229</f>
        <v>#REF!</v>
      </c>
      <c r="Q256" s="417"/>
      <c r="R256" s="433"/>
      <c r="S256" s="417"/>
      <c r="T256" s="433"/>
      <c r="U256" s="417"/>
      <c r="V256" s="454" t="e">
        <f>(V228+V290+V279+V205+Q240+V181+AA239)*V229</f>
        <v>#REF!</v>
      </c>
      <c r="W256" s="417"/>
      <c r="X256" s="433"/>
      <c r="Y256" s="417"/>
      <c r="Z256" s="433"/>
      <c r="AA256" s="417"/>
      <c r="AB256" s="454" t="e">
        <f>(AB228+AB290+AB279+AB205+W240+AB181+AG239)*AB229</f>
        <v>#REF!</v>
      </c>
      <c r="AC256" s="417"/>
      <c r="AD256" s="433"/>
      <c r="AE256" s="417"/>
      <c r="AF256" s="433"/>
      <c r="AG256" s="417"/>
      <c r="AH256" s="454" t="e">
        <f>(AH228+AH290+AH279+AH205+AC240+AH181+AM239)*AH229</f>
        <v>#REF!</v>
      </c>
      <c r="AI256" s="417"/>
      <c r="AJ256" s="433"/>
      <c r="AK256" s="417"/>
      <c r="AL256" s="433"/>
      <c r="AM256" s="417"/>
      <c r="AN256" s="454" t="e">
        <f>(AN228+AN290+AN279+AN205+AI240+AN181+AS239)*AN229</f>
        <v>#REF!</v>
      </c>
      <c r="AO256" s="417"/>
      <c r="AP256" s="433"/>
      <c r="AQ256" s="417"/>
      <c r="AR256" s="433"/>
      <c r="AS256" s="417"/>
      <c r="AT256" s="454" t="e">
        <f>(AT228+AT290+AT279+AT205+AO240+AT181+AY239)*AT229</f>
        <v>#REF!</v>
      </c>
      <c r="AU256" s="417"/>
      <c r="AV256" s="433"/>
      <c r="AW256" s="417"/>
      <c r="AX256" s="433"/>
      <c r="AY256" s="417"/>
      <c r="AZ256" s="454" t="e">
        <f>(AZ228+AZ290+AZ279+AZ205+AU240+AZ181+BE239)*AZ229</f>
        <v>#REF!</v>
      </c>
      <c r="BA256" s="417"/>
      <c r="BB256" s="433"/>
      <c r="BC256" s="417"/>
      <c r="BD256" s="433"/>
      <c r="BE256" s="417"/>
      <c r="BF256" s="454" t="e">
        <f>(BF228+BF290+BF279+BF205+BA240+BF181+BK239)*BF229</f>
        <v>#REF!</v>
      </c>
      <c r="BG256" s="417"/>
      <c r="BH256" s="433"/>
      <c r="BI256" s="417"/>
      <c r="BJ256" s="433"/>
      <c r="BK256" s="417"/>
      <c r="BL256" s="454" t="e">
        <f>(BL228+BL290+BL279+BL205+BG240+BL181+BQ239)*BL229</f>
        <v>#REF!</v>
      </c>
      <c r="BM256" s="417"/>
      <c r="BN256" s="433"/>
      <c r="BO256" s="417"/>
      <c r="BP256" s="433"/>
      <c r="BQ256" s="417"/>
      <c r="BR256" s="454" t="e">
        <f>(BR228+BR290+BR279+BR205+BM240+BR181+BW239)*BR229</f>
        <v>#REF!</v>
      </c>
      <c r="BS256" s="417"/>
      <c r="BT256" s="433"/>
      <c r="BU256" s="417"/>
      <c r="BV256" s="433"/>
      <c r="BW256" s="417"/>
      <c r="BX256" s="454" t="e">
        <f>(BX228+BX290+BX279+BX205+BS240+BX181+CC239)*BX229</f>
        <v>#REF!</v>
      </c>
      <c r="BY256" s="417"/>
      <c r="BZ256" s="417"/>
      <c r="CA256" s="417"/>
      <c r="CB256" s="433"/>
      <c r="CC256" s="417"/>
      <c r="CD256" s="454" t="e">
        <f>(CD228+CD290+CD279+CD205+BY240+CD181+CI239)*CD229</f>
        <v>#REF!</v>
      </c>
      <c r="CE256" s="417"/>
      <c r="CF256" s="433"/>
      <c r="CG256" s="417"/>
      <c r="CH256" s="433"/>
      <c r="CI256" s="417"/>
      <c r="CJ256" s="454" t="e">
        <f>(CJ228+CJ290+CJ279+CJ205+CE240+CJ181)*CJ229</f>
        <v>#REF!</v>
      </c>
      <c r="CK256" s="417"/>
      <c r="CL256" s="417"/>
    </row>
    <row r="257">
      <c r="A257" s="445" t="e">
        <f t="shared" si="2626"/>
        <v>#REF!</v>
      </c>
      <c r="B257" s="417"/>
      <c r="C257" s="417"/>
      <c r="D257" s="454" t="e">
        <f>(D228+D289+I241+D280+D206+D182)*D229</f>
        <v>#REF!</v>
      </c>
      <c r="E257" s="417"/>
      <c r="F257" s="433"/>
      <c r="G257" s="417"/>
      <c r="H257" s="433"/>
      <c r="I257" s="417"/>
      <c r="J257" s="451" t="e">
        <f>(J228+J289+E240+O240+J182+J206+J280)*J229</f>
        <v>#REF!</v>
      </c>
      <c r="K257" s="417"/>
      <c r="L257" s="433"/>
      <c r="M257" s="417"/>
      <c r="N257" s="433"/>
      <c r="O257" s="417"/>
      <c r="P257" s="454" t="e">
        <f>(P228+P289+P280+P206+K241+P182+U240)*P229</f>
        <v>#REF!</v>
      </c>
      <c r="Q257" s="417"/>
      <c r="R257" s="433"/>
      <c r="S257" s="417"/>
      <c r="T257" s="433"/>
      <c r="U257" s="417"/>
      <c r="V257" s="454" t="e">
        <f>(V228+V289+V280+V206+Q241+V182+AA240)*V229</f>
        <v>#REF!</v>
      </c>
      <c r="W257" s="417"/>
      <c r="X257" s="433"/>
      <c r="Y257" s="417"/>
      <c r="Z257" s="433"/>
      <c r="AA257" s="417"/>
      <c r="AB257" s="454" t="e">
        <f>(AB228+AB289+AB280+AB206+W241+AB182+AG240)*AB229</f>
        <v>#REF!</v>
      </c>
      <c r="AC257" s="417"/>
      <c r="AD257" s="433"/>
      <c r="AE257" s="417"/>
      <c r="AF257" s="433"/>
      <c r="AG257" s="417"/>
      <c r="AH257" s="454" t="e">
        <f>(AH228+AH289+AH280+AH206+AC241+AH182+AM240)*AH229</f>
        <v>#REF!</v>
      </c>
      <c r="AI257" s="417"/>
      <c r="AJ257" s="433"/>
      <c r="AK257" s="417"/>
      <c r="AL257" s="433"/>
      <c r="AM257" s="417"/>
      <c r="AN257" s="454" t="e">
        <f>(AN228+AN289+AN280+AN206+AI241+AN182+AS240)*AN229</f>
        <v>#REF!</v>
      </c>
      <c r="AO257" s="417"/>
      <c r="AP257" s="433"/>
      <c r="AQ257" s="417"/>
      <c r="AR257" s="433"/>
      <c r="AS257" s="417"/>
      <c r="AT257" s="454" t="e">
        <f>(AT228+AT289+AT280+AT206+AO241+AT182+AY240)*AT229</f>
        <v>#REF!</v>
      </c>
      <c r="AU257" s="417"/>
      <c r="AV257" s="433"/>
      <c r="AW257" s="417"/>
      <c r="AX257" s="433"/>
      <c r="AY257" s="417"/>
      <c r="AZ257" s="454" t="e">
        <f>(AZ228+AZ289+AZ280+AZ206+AU241+AZ182+BE240)*AZ229</f>
        <v>#REF!</v>
      </c>
      <c r="BA257" s="417"/>
      <c r="BB257" s="433"/>
      <c r="BC257" s="417"/>
      <c r="BD257" s="433"/>
      <c r="BE257" s="417"/>
      <c r="BF257" s="454" t="e">
        <f>(BF228+BF289+BF280+BF206+BA241+BF182+BK240)*BF229</f>
        <v>#REF!</v>
      </c>
      <c r="BG257" s="417"/>
      <c r="BH257" s="433"/>
      <c r="BI257" s="417"/>
      <c r="BJ257" s="433"/>
      <c r="BK257" s="417"/>
      <c r="BL257" s="454" t="e">
        <f>(BL228+BL289+BL280+BL206+BG241+BL182+BQ240)*BL229</f>
        <v>#REF!</v>
      </c>
      <c r="BM257" s="417"/>
      <c r="BN257" s="433"/>
      <c r="BO257" s="417"/>
      <c r="BP257" s="433"/>
      <c r="BQ257" s="417"/>
      <c r="BR257" s="454" t="e">
        <f>(BR228+BR289+BR280+BR206+BM241+BR182+BW240)*BR229</f>
        <v>#REF!</v>
      </c>
      <c r="BS257" s="417"/>
      <c r="BT257" s="433"/>
      <c r="BU257" s="417"/>
      <c r="BV257" s="433"/>
      <c r="BW257" s="417"/>
      <c r="BX257" s="454" t="e">
        <f>(BX228+BX289+BX280+BX206+BS241+BX182+CC240)*BX229</f>
        <v>#REF!</v>
      </c>
      <c r="BY257" s="417"/>
      <c r="BZ257" s="417"/>
      <c r="CA257" s="417"/>
      <c r="CB257" s="433"/>
      <c r="CC257" s="417"/>
      <c r="CD257" s="454" t="e">
        <f>(CD228+CD289+CD280+CD206+BY241+CD182+CI240)*CD229</f>
        <v>#REF!</v>
      </c>
      <c r="CE257" s="417"/>
      <c r="CF257" s="433"/>
      <c r="CG257" s="417"/>
      <c r="CH257" s="433"/>
      <c r="CI257" s="417"/>
      <c r="CJ257" s="454" t="e">
        <f>(CJ228+CJ289+CJ280+CJ206+CE241+CJ182)*CJ229</f>
        <v>#REF!</v>
      </c>
      <c r="CK257" s="417"/>
      <c r="CL257" s="417"/>
    </row>
    <row r="258">
      <c r="A258" s="445" t="e">
        <f t="shared" si="2626"/>
        <v>#REF!</v>
      </c>
      <c r="B258" s="417"/>
      <c r="C258" s="417"/>
      <c r="D258" s="454" t="e">
        <f>(D228+D288+I242+D281+D207+D183)*D229</f>
        <v>#REF!</v>
      </c>
      <c r="E258" s="417"/>
      <c r="F258" s="433"/>
      <c r="G258" s="417"/>
      <c r="H258" s="433"/>
      <c r="I258" s="417"/>
      <c r="J258" s="451" t="e">
        <f>(J228+J288+E241+O241+J183+J207+J281)*J229</f>
        <v>#REF!</v>
      </c>
      <c r="K258" s="417"/>
      <c r="L258" s="433"/>
      <c r="M258" s="417"/>
      <c r="N258" s="433"/>
      <c r="O258" s="417"/>
      <c r="P258" s="454" t="e">
        <f>(P228+P288+P281+P207+K242+P183+U241)*P229</f>
        <v>#REF!</v>
      </c>
      <c r="Q258" s="417"/>
      <c r="R258" s="433"/>
      <c r="S258" s="417"/>
      <c r="T258" s="433"/>
      <c r="U258" s="417"/>
      <c r="V258" s="454" t="e">
        <f>(V228+V288+V281+V207+Q242+V183+AA241)*V229</f>
        <v>#REF!</v>
      </c>
      <c r="W258" s="417"/>
      <c r="X258" s="433"/>
      <c r="Y258" s="417"/>
      <c r="Z258" s="433"/>
      <c r="AA258" s="417"/>
      <c r="AB258" s="454" t="e">
        <f>(AB228+AB288+AB281+AB207+W242+AB183+AG241)*AB229</f>
        <v>#REF!</v>
      </c>
      <c r="AC258" s="417"/>
      <c r="AD258" s="433"/>
      <c r="AE258" s="417"/>
      <c r="AF258" s="433"/>
      <c r="AG258" s="417"/>
      <c r="AH258" s="454" t="e">
        <f>(AH228+AH288+AH281+AH207+AC242+AH183+AM241)*AH229</f>
        <v>#REF!</v>
      </c>
      <c r="AI258" s="417"/>
      <c r="AJ258" s="433"/>
      <c r="AK258" s="417"/>
      <c r="AL258" s="433"/>
      <c r="AM258" s="417"/>
      <c r="AN258" s="454" t="e">
        <f>(AN228+AN288+AN281+AN207+AI242+AN183+AS241)*AN229</f>
        <v>#REF!</v>
      </c>
      <c r="AO258" s="417"/>
      <c r="AP258" s="433"/>
      <c r="AQ258" s="417"/>
      <c r="AR258" s="433"/>
      <c r="AS258" s="417"/>
      <c r="AT258" s="454" t="e">
        <f>(AT228+AT288+AT281+AT207+AO242+AT183+AY241)*AT229</f>
        <v>#REF!</v>
      </c>
      <c r="AU258" s="417"/>
      <c r="AV258" s="433"/>
      <c r="AW258" s="417"/>
      <c r="AX258" s="433"/>
      <c r="AY258" s="417"/>
      <c r="AZ258" s="454" t="e">
        <f>(AZ228+AZ288+AZ281+AZ207+AU242+AZ183+BE241)*AZ229</f>
        <v>#REF!</v>
      </c>
      <c r="BA258" s="417"/>
      <c r="BB258" s="433"/>
      <c r="BC258" s="417"/>
      <c r="BD258" s="433"/>
      <c r="BE258" s="417"/>
      <c r="BF258" s="454" t="e">
        <f>(BF228+BF288+BF281+BF207+BA242+BF183+BK241)*BF229</f>
        <v>#REF!</v>
      </c>
      <c r="BG258" s="417"/>
      <c r="BH258" s="433"/>
      <c r="BI258" s="417"/>
      <c r="BJ258" s="433"/>
      <c r="BK258" s="417"/>
      <c r="BL258" s="454" t="e">
        <f>(BL228+BL288+BL281+BL207+BG242+BL183+BQ241)*BL229</f>
        <v>#REF!</v>
      </c>
      <c r="BM258" s="417"/>
      <c r="BN258" s="433"/>
      <c r="BO258" s="417"/>
      <c r="BP258" s="433"/>
      <c r="BQ258" s="417"/>
      <c r="BR258" s="454" t="e">
        <f>(BR228+BR288+BR281+BR207+BM242+BR183+BW241)*BR229</f>
        <v>#REF!</v>
      </c>
      <c r="BS258" s="417"/>
      <c r="BT258" s="433"/>
      <c r="BU258" s="417"/>
      <c r="BV258" s="433"/>
      <c r="BW258" s="417"/>
      <c r="BX258" s="454" t="e">
        <f>(BX228+BX288+BX281+BX207+BS242+BX183+CC241)*BX229</f>
        <v>#REF!</v>
      </c>
      <c r="BY258" s="417"/>
      <c r="BZ258" s="417"/>
      <c r="CA258" s="417"/>
      <c r="CB258" s="433"/>
      <c r="CC258" s="417"/>
      <c r="CD258" s="454" t="e">
        <f>(CD228+CD288+CD281+CD207+BY242+CD183+CI241)*CD229</f>
        <v>#REF!</v>
      </c>
      <c r="CE258" s="417"/>
      <c r="CF258" s="433"/>
      <c r="CG258" s="417"/>
      <c r="CH258" s="433"/>
      <c r="CI258" s="417"/>
      <c r="CJ258" s="454" t="e">
        <f>(CJ228+CJ288+CJ281+CJ207+CE242+CJ183)*CJ229</f>
        <v>#REF!</v>
      </c>
      <c r="CK258" s="417"/>
      <c r="CL258" s="417"/>
    </row>
    <row r="259">
      <c r="A259" s="445" t="e">
        <f t="shared" si="2626"/>
        <v>#REF!</v>
      </c>
      <c r="B259" s="417"/>
      <c r="C259" s="417"/>
      <c r="D259" s="454" t="e">
        <f>(D228+D287+I243+D282+D208+D184)*D229</f>
        <v>#REF!</v>
      </c>
      <c r="E259" s="417"/>
      <c r="F259" s="433"/>
      <c r="G259" s="417"/>
      <c r="H259" s="433"/>
      <c r="I259" s="417"/>
      <c r="J259" s="451" t="e">
        <f>(J228+J287+E242+O242+J184+J208+J282)*J229</f>
        <v>#REF!</v>
      </c>
      <c r="K259" s="417"/>
      <c r="L259" s="433"/>
      <c r="M259" s="417"/>
      <c r="N259" s="433"/>
      <c r="O259" s="417"/>
      <c r="P259" s="454" t="e">
        <f>(P228+P287+P282+P208+K243+P184+U242)*P229</f>
        <v>#REF!</v>
      </c>
      <c r="Q259" s="417"/>
      <c r="R259" s="433"/>
      <c r="S259" s="417"/>
      <c r="T259" s="433"/>
      <c r="U259" s="417"/>
      <c r="V259" s="454" t="e">
        <f>(V228+V287+V282+V208+Q243+V184+AA242)*V229</f>
        <v>#REF!</v>
      </c>
      <c r="W259" s="417"/>
      <c r="X259" s="433"/>
      <c r="Y259" s="417"/>
      <c r="Z259" s="433"/>
      <c r="AA259" s="417"/>
      <c r="AB259" s="454" t="e">
        <f>(AB228+AB287+AB282+AB208+W243+AB184+AG242)*AB229</f>
        <v>#REF!</v>
      </c>
      <c r="AC259" s="417"/>
      <c r="AD259" s="433"/>
      <c r="AE259" s="417"/>
      <c r="AF259" s="433"/>
      <c r="AG259" s="417"/>
      <c r="AH259" s="454" t="e">
        <f>(AH228+AH287+AH282+AH208+AC243+AH184+AM242)*AH229</f>
        <v>#REF!</v>
      </c>
      <c r="AI259" s="417"/>
      <c r="AJ259" s="433"/>
      <c r="AK259" s="417"/>
      <c r="AL259" s="433"/>
      <c r="AM259" s="417"/>
      <c r="AN259" s="454" t="e">
        <f>(AN228+AN287+AN282+AN208+AI243+AN184+AS242)*AN229</f>
        <v>#REF!</v>
      </c>
      <c r="AO259" s="417"/>
      <c r="AP259" s="433"/>
      <c r="AQ259" s="417"/>
      <c r="AR259" s="433"/>
      <c r="AS259" s="417"/>
      <c r="AT259" s="454" t="e">
        <f>(AT228+AT287+AT282+AT208+AO243+AT184+AY242)*AT229</f>
        <v>#REF!</v>
      </c>
      <c r="AU259" s="417"/>
      <c r="AV259" s="433"/>
      <c r="AW259" s="417"/>
      <c r="AX259" s="433"/>
      <c r="AY259" s="417"/>
      <c r="AZ259" s="454" t="e">
        <f>(AZ228+AZ287+AZ282+AZ208+AU243+AZ184+BE242)*AZ229</f>
        <v>#REF!</v>
      </c>
      <c r="BA259" s="417"/>
      <c r="BB259" s="433"/>
      <c r="BC259" s="417"/>
      <c r="BD259" s="433"/>
      <c r="BE259" s="417"/>
      <c r="BF259" s="454" t="e">
        <f>(BF228+BF287+BF282+BF208+BA243+BF184+BK242)*BF229</f>
        <v>#REF!</v>
      </c>
      <c r="BG259" s="417"/>
      <c r="BH259" s="433"/>
      <c r="BI259" s="417"/>
      <c r="BJ259" s="433"/>
      <c r="BK259" s="417"/>
      <c r="BL259" s="454" t="e">
        <f>(BL228+BL287+BL282+BL208+BG243+BL184+BQ242)*BL229</f>
        <v>#REF!</v>
      </c>
      <c r="BM259" s="417"/>
      <c r="BN259" s="433"/>
      <c r="BO259" s="417"/>
      <c r="BP259" s="433"/>
      <c r="BQ259" s="417"/>
      <c r="BR259" s="454" t="e">
        <f>(BR228+BR287+BR282+BR208+BM243+BR184+BW242)*BR229</f>
        <v>#REF!</v>
      </c>
      <c r="BS259" s="417"/>
      <c r="BT259" s="433"/>
      <c r="BU259" s="417"/>
      <c r="BV259" s="433"/>
      <c r="BW259" s="417"/>
      <c r="BX259" s="454" t="e">
        <f>(BX228+BX287+BX282+BX208+BS243+BX184+CC242)*BX229</f>
        <v>#REF!</v>
      </c>
      <c r="BY259" s="417"/>
      <c r="BZ259" s="417"/>
      <c r="CA259" s="417"/>
      <c r="CB259" s="433"/>
      <c r="CC259" s="417"/>
      <c r="CD259" s="454" t="e">
        <f>(CD228+CD287+CD282+CD208+BY243+CD184+CI242)*CD229</f>
        <v>#REF!</v>
      </c>
      <c r="CE259" s="417"/>
      <c r="CF259" s="433"/>
      <c r="CG259" s="417"/>
      <c r="CH259" s="433"/>
      <c r="CI259" s="417"/>
      <c r="CJ259" s="454" t="e">
        <f>(CJ228+CJ287+CJ282+CJ208+CE243+CJ184)*CJ229</f>
        <v>#REF!</v>
      </c>
      <c r="CK259" s="417"/>
      <c r="CL259" s="417"/>
    </row>
    <row r="260" ht="16.199999999999999">
      <c r="A260" s="445" t="e">
        <f t="shared" si="2626"/>
        <v>#REF!</v>
      </c>
      <c r="B260" s="417"/>
      <c r="C260" s="417"/>
      <c r="D260" s="478" t="e">
        <f>(D228+D286+I244+D283+D209+D185)*D229</f>
        <v>#REF!</v>
      </c>
      <c r="E260" s="417"/>
      <c r="F260" s="433"/>
      <c r="G260" s="417"/>
      <c r="H260" s="433"/>
      <c r="I260" s="417"/>
      <c r="J260" s="514" t="e">
        <f>(J228+J286+E243+O243+J185+J209+J283)*J229</f>
        <v>#REF!</v>
      </c>
      <c r="K260" s="417"/>
      <c r="L260" s="433"/>
      <c r="M260" s="417"/>
      <c r="N260" s="433"/>
      <c r="O260" s="417"/>
      <c r="P260" s="478" t="e">
        <f>(P228+P286+P283+P209+K244+P185+U243)*P229</f>
        <v>#REF!</v>
      </c>
      <c r="Q260" s="417"/>
      <c r="R260" s="433"/>
      <c r="S260" s="417"/>
      <c r="T260" s="433"/>
      <c r="U260" s="417"/>
      <c r="V260" s="478" t="e">
        <f>(V228+V286+V283+V209+Q244+V185+AA243)*V229</f>
        <v>#REF!</v>
      </c>
      <c r="W260" s="417"/>
      <c r="X260" s="433"/>
      <c r="Y260" s="417"/>
      <c r="Z260" s="433"/>
      <c r="AA260" s="417"/>
      <c r="AB260" s="478" t="e">
        <f>(AB228+AB286+AB283+AB209+W244+AB185+AG243)*AB229</f>
        <v>#REF!</v>
      </c>
      <c r="AC260" s="417"/>
      <c r="AD260" s="433"/>
      <c r="AE260" s="417"/>
      <c r="AF260" s="433"/>
      <c r="AG260" s="417"/>
      <c r="AH260" s="478" t="e">
        <f>(AH228+AH286+AH283+AH209+AC244+AH185+AM243)*AH229</f>
        <v>#REF!</v>
      </c>
      <c r="AI260" s="417"/>
      <c r="AJ260" s="433"/>
      <c r="AK260" s="417"/>
      <c r="AL260" s="433"/>
      <c r="AM260" s="417"/>
      <c r="AN260" s="478" t="e">
        <f>(AN228+AN286+AN283+AN209+AI244+AN185+AS243)*AN229</f>
        <v>#REF!</v>
      </c>
      <c r="AO260" s="417"/>
      <c r="AP260" s="433"/>
      <c r="AQ260" s="417"/>
      <c r="AR260" s="433"/>
      <c r="AS260" s="417"/>
      <c r="AT260" s="478" t="e">
        <f>(AT228+AT286+AT283+AT209+AO244+AT185+AY243)*AT229</f>
        <v>#REF!</v>
      </c>
      <c r="AU260" s="417"/>
      <c r="AV260" s="433"/>
      <c r="AW260" s="417"/>
      <c r="AX260" s="433"/>
      <c r="AY260" s="417"/>
      <c r="AZ260" s="478" t="e">
        <f>(AZ228+AZ286+AZ283+AZ209+AU244+AZ185+BE243)*AZ229</f>
        <v>#REF!</v>
      </c>
      <c r="BA260" s="417"/>
      <c r="BB260" s="433"/>
      <c r="BC260" s="417"/>
      <c r="BD260" s="433"/>
      <c r="BE260" s="417"/>
      <c r="BF260" s="478" t="e">
        <f>(BF228+BF286+BF283+BF209+BA244+BF185+BK243)*BF229</f>
        <v>#REF!</v>
      </c>
      <c r="BG260" s="417"/>
      <c r="BH260" s="433"/>
      <c r="BI260" s="417"/>
      <c r="BJ260" s="433"/>
      <c r="BK260" s="417"/>
      <c r="BL260" s="478" t="e">
        <f>(BL228+BL286+BL283+BL209+BG244+BL185+BQ243)*BL229</f>
        <v>#REF!</v>
      </c>
      <c r="BM260" s="417"/>
      <c r="BN260" s="433"/>
      <c r="BO260" s="417"/>
      <c r="BP260" s="433"/>
      <c r="BQ260" s="417"/>
      <c r="BR260" s="478" t="e">
        <f>(BR228+BR286+BR283+BR209+BM244+BR185+BW243)*BR229</f>
        <v>#REF!</v>
      </c>
      <c r="BS260" s="417"/>
      <c r="BT260" s="433"/>
      <c r="BU260" s="417"/>
      <c r="BV260" s="433"/>
      <c r="BW260" s="417"/>
      <c r="BX260" s="478" t="e">
        <f>(BX228+BX286+BX283+BX209+BS244+BX185+CC243)*BX229</f>
        <v>#REF!</v>
      </c>
      <c r="BY260" s="417"/>
      <c r="BZ260" s="417"/>
      <c r="CA260" s="417"/>
      <c r="CB260" s="433"/>
      <c r="CC260" s="417"/>
      <c r="CD260" s="478" t="e">
        <f>(CD228+CD286+CD283+CD209+BY244+CD185+CI243)*CD229</f>
        <v>#REF!</v>
      </c>
      <c r="CE260" s="417"/>
      <c r="CF260" s="433"/>
      <c r="CG260" s="417"/>
      <c r="CH260" s="433"/>
      <c r="CI260" s="417"/>
      <c r="CJ260" s="478" t="e">
        <f>(CJ228+CJ286+CJ283+CJ209+CE244+CJ185)*CJ229</f>
        <v>#REF!</v>
      </c>
      <c r="CK260" s="417"/>
      <c r="CL260" s="417"/>
    </row>
    <row r="261" ht="16.199999999999999">
      <c r="A261" s="445"/>
      <c r="B261" s="417"/>
      <c r="C261" s="417"/>
      <c r="D261" s="479" t="e">
        <f>D262+(2*D260)+D285+D283</f>
        <v>#REF!</v>
      </c>
      <c r="E261" s="417"/>
      <c r="F261" s="433"/>
      <c r="G261" s="417"/>
      <c r="H261" s="433"/>
      <c r="I261" s="417"/>
      <c r="J261" s="515" t="e">
        <f>J262+(2*J260)+J285+J283</f>
        <v>#REF!</v>
      </c>
      <c r="K261" s="417"/>
      <c r="L261" s="433"/>
      <c r="M261" s="417"/>
      <c r="N261" s="433"/>
      <c r="O261" s="417"/>
      <c r="P261" s="479" t="e">
        <f>P262+(2*P260)+P285+P283</f>
        <v>#REF!</v>
      </c>
      <c r="Q261" s="417"/>
      <c r="R261" s="433"/>
      <c r="S261" s="417"/>
      <c r="T261" s="433"/>
      <c r="U261" s="417"/>
      <c r="V261" s="479" t="e">
        <f>V262+(2*V260)+V285+V283</f>
        <v>#REF!</v>
      </c>
      <c r="W261" s="417"/>
      <c r="X261" s="433"/>
      <c r="Y261" s="417"/>
      <c r="Z261" s="433"/>
      <c r="AA261" s="417"/>
      <c r="AB261" s="479" t="e">
        <f>AB262+(2*AB260)+AB285+AB283</f>
        <v>#REF!</v>
      </c>
      <c r="AC261" s="417"/>
      <c r="AD261" s="433"/>
      <c r="AE261" s="417"/>
      <c r="AF261" s="433"/>
      <c r="AG261" s="417"/>
      <c r="AH261" s="479" t="e">
        <f>AH262+(2*AH260)+AH285+AH283</f>
        <v>#REF!</v>
      </c>
      <c r="AI261" s="417"/>
      <c r="AJ261" s="433"/>
      <c r="AK261" s="417"/>
      <c r="AL261" s="433"/>
      <c r="AM261" s="417"/>
      <c r="AN261" s="479" t="e">
        <f>AN262+(2*AN260)+AN285+AN283</f>
        <v>#REF!</v>
      </c>
      <c r="AO261" s="417"/>
      <c r="AP261" s="433"/>
      <c r="AQ261" s="417"/>
      <c r="AR261" s="433"/>
      <c r="AS261" s="417"/>
      <c r="AT261" s="479" t="e">
        <f>AT262+(2*AT260)+AT285+AT283</f>
        <v>#REF!</v>
      </c>
      <c r="AU261" s="417"/>
      <c r="AV261" s="433"/>
      <c r="AW261" s="417"/>
      <c r="AX261" s="433"/>
      <c r="AY261" s="417"/>
      <c r="AZ261" s="479" t="e">
        <f>AZ262+(2*AZ260)+AZ285+AZ283</f>
        <v>#REF!</v>
      </c>
      <c r="BA261" s="417"/>
      <c r="BB261" s="433"/>
      <c r="BC261" s="417"/>
      <c r="BD261" s="433"/>
      <c r="BE261" s="417"/>
      <c r="BF261" s="479" t="e">
        <f>BF262+(2*BF260)+BF285+BF283</f>
        <v>#REF!</v>
      </c>
      <c r="BG261" s="417"/>
      <c r="BH261" s="433"/>
      <c r="BI261" s="417"/>
      <c r="BJ261" s="433"/>
      <c r="BK261" s="417"/>
      <c r="BL261" s="479" t="e">
        <f>BL262+(2*BL260)+BL285+BL283</f>
        <v>#REF!</v>
      </c>
      <c r="BM261" s="417"/>
      <c r="BN261" s="433"/>
      <c r="BO261" s="417"/>
      <c r="BP261" s="433"/>
      <c r="BQ261" s="417"/>
      <c r="BR261" s="479" t="e">
        <f>BR262+(2*BR260)+BR285+BR283</f>
        <v>#REF!</v>
      </c>
      <c r="BS261" s="417"/>
      <c r="BT261" s="433"/>
      <c r="BU261" s="417"/>
      <c r="BV261" s="433"/>
      <c r="BW261" s="417"/>
      <c r="BX261" s="479" t="e">
        <f>BX262+(2*BX260)+BX285+BX283</f>
        <v>#REF!</v>
      </c>
      <c r="BY261" s="417"/>
      <c r="BZ261" s="417"/>
      <c r="CA261" s="417"/>
      <c r="CB261" s="433"/>
      <c r="CC261" s="417"/>
      <c r="CD261" s="479" t="e">
        <f>CD262+(2*CD260)+CD285+CD283</f>
        <v>#REF!</v>
      </c>
      <c r="CE261" s="417"/>
      <c r="CF261" s="433"/>
      <c r="CG261" s="417"/>
      <c r="CH261" s="433"/>
      <c r="CI261" s="417"/>
      <c r="CJ261" s="479" t="e">
        <f>CJ262+(2*CJ260)+CJ285+CJ283</f>
        <v>#REF!</v>
      </c>
      <c r="CK261" s="417"/>
      <c r="CL261" s="417"/>
    </row>
    <row r="262">
      <c r="A262" s="445" t="s">
        <v>798</v>
      </c>
      <c r="B262" s="433"/>
      <c r="C262" s="417"/>
      <c r="D262" s="451"/>
      <c r="E262" s="235" t="s">
        <v>799</v>
      </c>
      <c r="I262" s="235"/>
      <c r="J262" s="449"/>
      <c r="K262" s="235"/>
      <c r="L262" s="235"/>
      <c r="M262" s="235"/>
      <c r="N262" s="235"/>
      <c r="O262" s="235"/>
      <c r="P262" s="449"/>
      <c r="Q262" s="235"/>
      <c r="R262" s="235"/>
      <c r="S262" s="235"/>
      <c r="T262" s="235"/>
      <c r="U262" s="235"/>
      <c r="V262" s="449"/>
      <c r="AA262" s="235"/>
      <c r="AB262" s="449"/>
      <c r="AC262" s="235"/>
      <c r="AD262" s="235"/>
      <c r="AE262" s="235"/>
      <c r="AF262" s="235"/>
      <c r="AG262" s="235"/>
      <c r="AH262" s="449"/>
      <c r="AM262" s="235"/>
      <c r="AN262" s="449"/>
      <c r="AS262" s="235"/>
      <c r="AT262" s="449"/>
      <c r="AY262" s="235"/>
      <c r="AZ262" s="449"/>
      <c r="BA262" s="235"/>
      <c r="BB262" s="235"/>
      <c r="BC262" s="235"/>
      <c r="BD262" s="235"/>
      <c r="BE262" s="235"/>
      <c r="BF262" s="449"/>
      <c r="BK262" s="235"/>
      <c r="BL262" s="449"/>
      <c r="BQ262" s="235"/>
      <c r="BR262" s="449"/>
      <c r="BW262" s="235"/>
      <c r="BX262" s="449"/>
      <c r="BZ262" s="433"/>
      <c r="CC262" s="235"/>
      <c r="CD262" s="449"/>
      <c r="CJ262" s="449"/>
      <c r="CL262" s="433"/>
    </row>
    <row r="263">
      <c r="A263" s="445">
        <f>G229+M229+S229+Y229+AE229+AK229</f>
        <v>375849354.68137062</v>
      </c>
      <c r="B263" s="433"/>
      <c r="C263" s="417"/>
      <c r="D263" s="450"/>
      <c r="I263" s="235"/>
      <c r="J263" s="450"/>
      <c r="K263" s="235"/>
      <c r="L263" s="235"/>
      <c r="M263" s="235"/>
      <c r="N263" s="235"/>
      <c r="O263" s="235"/>
      <c r="P263" s="450"/>
      <c r="Q263" s="235"/>
      <c r="R263" s="235"/>
      <c r="S263" s="235"/>
      <c r="T263" s="235"/>
      <c r="U263" s="235"/>
      <c r="V263" s="450"/>
      <c r="AA263" s="235"/>
      <c r="AB263" s="450"/>
      <c r="AC263" s="235"/>
      <c r="AD263" s="235"/>
      <c r="AE263" s="235"/>
      <c r="AF263" s="235"/>
      <c r="AG263" s="235"/>
      <c r="AH263" s="450"/>
      <c r="AM263" s="235"/>
      <c r="AN263" s="450"/>
      <c r="AS263" s="235"/>
      <c r="AT263" s="450"/>
      <c r="AY263" s="235"/>
      <c r="AZ263" s="450"/>
      <c r="BA263" s="235"/>
      <c r="BB263" s="235"/>
      <c r="BC263" s="235"/>
      <c r="BD263" s="235"/>
      <c r="BE263" s="235"/>
      <c r="BF263" s="450"/>
      <c r="BK263" s="235"/>
      <c r="BL263" s="450"/>
      <c r="BQ263" s="235"/>
      <c r="BR263" s="450"/>
      <c r="BW263" s="235"/>
      <c r="BX263" s="450"/>
      <c r="BZ263" s="433"/>
      <c r="CC263" s="235"/>
      <c r="CD263" s="450"/>
      <c r="CJ263" s="450"/>
      <c r="CL263" s="433"/>
    </row>
    <row r="264">
      <c r="A264" s="445" t="s">
        <v>800</v>
      </c>
      <c r="B264" s="433"/>
      <c r="C264" s="417"/>
      <c r="D264" s="451">
        <f t="shared" ref="D264:D265" si="2627">D383</f>
        <v>300</v>
      </c>
      <c r="E264" s="235" t="s">
        <v>415</v>
      </c>
      <c r="I264" s="235"/>
      <c r="J264" s="451">
        <f t="shared" ref="J264:J265" si="2628">J383</f>
        <v>300</v>
      </c>
      <c r="K264" s="235"/>
      <c r="L264" s="235"/>
      <c r="M264" s="235"/>
      <c r="N264" s="235"/>
      <c r="O264" s="235"/>
      <c r="P264" s="451">
        <f t="shared" ref="P264:P265" si="2629">P383</f>
        <v>300</v>
      </c>
      <c r="Q264" s="235"/>
      <c r="R264" s="235"/>
      <c r="S264" s="235"/>
      <c r="T264" s="235"/>
      <c r="U264" s="235"/>
      <c r="V264" s="451">
        <f t="shared" ref="V264:V265" si="2630">V383</f>
        <v>0</v>
      </c>
      <c r="AA264" s="235"/>
      <c r="AB264" s="451">
        <f t="shared" ref="AB264:AB265" si="2631">AB383</f>
        <v>0</v>
      </c>
      <c r="AC264" s="235"/>
      <c r="AD264" s="235"/>
      <c r="AE264" s="235"/>
      <c r="AF264" s="235"/>
      <c r="AG264" s="235"/>
      <c r="AH264" s="451">
        <f t="shared" ref="AH264:AH265" si="2632">AH383</f>
        <v>0</v>
      </c>
      <c r="AM264" s="235"/>
      <c r="AN264" s="451">
        <f t="shared" ref="AN264:AN265" si="2633">AN383</f>
        <v>0</v>
      </c>
      <c r="AS264" s="235"/>
      <c r="AT264" s="451">
        <f t="shared" ref="AT264:AT265" si="2634">AT383</f>
        <v>0</v>
      </c>
      <c r="AY264" s="235"/>
      <c r="AZ264" s="451">
        <f t="shared" ref="AZ264:AZ265" si="2635">AZ383</f>
        <v>0</v>
      </c>
      <c r="BA264" s="235"/>
      <c r="BB264" s="235"/>
      <c r="BC264" s="235"/>
      <c r="BD264" s="235"/>
      <c r="BE264" s="235"/>
      <c r="BF264" s="451">
        <f t="shared" ref="BF264:BF265" si="2636">BF383</f>
        <v>0</v>
      </c>
      <c r="BK264" s="235"/>
      <c r="BL264" s="451">
        <f t="shared" ref="BL264:BL265" si="2637">BL383</f>
        <v>0</v>
      </c>
      <c r="BQ264" s="235"/>
      <c r="BR264" s="451">
        <f t="shared" ref="BR264:BR265" si="2638">BR383</f>
        <v>0</v>
      </c>
      <c r="BW264" s="235"/>
      <c r="BX264" s="451">
        <f t="shared" ref="BX264:BX265" si="2639">BX383</f>
        <v>0</v>
      </c>
      <c r="BZ264" s="433"/>
      <c r="CC264" s="235"/>
      <c r="CD264" s="451">
        <f t="shared" ref="CD264:CD265" si="2640">CD383</f>
        <v>0</v>
      </c>
      <c r="CJ264" s="451">
        <f t="shared" ref="CJ264:CJ265" si="2641">CJ383</f>
        <v>0</v>
      </c>
      <c r="CL264" s="433"/>
    </row>
    <row r="265">
      <c r="A265" s="445">
        <f>SUM(D266:CY266)</f>
        <v>133643181.64425749</v>
      </c>
      <c r="B265" s="433"/>
      <c r="C265" s="417"/>
      <c r="D265" s="451">
        <f t="shared" si="2627"/>
        <v>67500</v>
      </c>
      <c r="E265" s="235" t="s">
        <v>801</v>
      </c>
      <c r="G265" s="445">
        <f>A265</f>
        <v>133643181.64425749</v>
      </c>
      <c r="I265" s="235"/>
      <c r="J265" s="451">
        <f t="shared" si="2628"/>
        <v>67500</v>
      </c>
      <c r="K265" s="235"/>
      <c r="L265" s="235"/>
      <c r="M265" s="445">
        <f>G265</f>
        <v>133643181.64425749</v>
      </c>
      <c r="N265" s="235"/>
      <c r="O265" s="235"/>
      <c r="P265" s="451">
        <f t="shared" si="2629"/>
        <v>67500</v>
      </c>
      <c r="Q265" s="235"/>
      <c r="R265" s="235"/>
      <c r="S265" s="445">
        <f>M265</f>
        <v>133643181.64425749</v>
      </c>
      <c r="T265" s="235"/>
      <c r="U265" s="235"/>
      <c r="V265" s="451">
        <f t="shared" si="2630"/>
        <v>67500</v>
      </c>
      <c r="Y265" s="445">
        <f>S265</f>
        <v>133643181.64425749</v>
      </c>
      <c r="AA265" s="235"/>
      <c r="AB265" s="451">
        <f t="shared" si="2631"/>
        <v>67500</v>
      </c>
      <c r="AC265" s="235"/>
      <c r="AD265" s="235"/>
      <c r="AE265" s="445">
        <f>Y265</f>
        <v>133643181.64425749</v>
      </c>
      <c r="AF265" s="235"/>
      <c r="AG265" s="235"/>
      <c r="AH265" s="451">
        <f t="shared" si="2632"/>
        <v>1080000</v>
      </c>
      <c r="AK265" s="445">
        <f>AE265</f>
        <v>133643181.64425749</v>
      </c>
      <c r="AM265" s="235"/>
      <c r="AN265" s="451">
        <f t="shared" si="2633"/>
        <v>1080000</v>
      </c>
      <c r="AQ265" s="445">
        <f>AK265</f>
        <v>133643181.64425749</v>
      </c>
      <c r="AS265" s="235"/>
      <c r="AT265" s="451">
        <f t="shared" si="2634"/>
        <v>118</v>
      </c>
      <c r="AW265" s="445">
        <f>AQ265</f>
        <v>133643181.64425749</v>
      </c>
      <c r="AY265" s="235"/>
      <c r="AZ265" s="451">
        <f t="shared" si="2635"/>
        <v>118</v>
      </c>
      <c r="BA265" s="235"/>
      <c r="BB265" s="235"/>
      <c r="BC265" s="445">
        <f>AW265</f>
        <v>133643181.64425749</v>
      </c>
      <c r="BD265" s="235"/>
      <c r="BE265" s="235"/>
      <c r="BF265" s="451">
        <f t="shared" si="2636"/>
        <v>118</v>
      </c>
      <c r="BI265" s="445">
        <f>BC265</f>
        <v>133643181.64425749</v>
      </c>
      <c r="BK265" s="235"/>
      <c r="BL265" s="451">
        <f t="shared" si="2637"/>
        <v>118</v>
      </c>
      <c r="BO265" s="445">
        <f>BI265</f>
        <v>133643181.64425749</v>
      </c>
      <c r="BQ265" s="235"/>
      <c r="BR265" s="451">
        <f t="shared" si="2638"/>
        <v>118</v>
      </c>
      <c r="BU265" s="445">
        <f>BO265</f>
        <v>133643181.64425749</v>
      </c>
      <c r="BW265" s="235"/>
      <c r="BX265" s="451">
        <f t="shared" si="2639"/>
        <v>118</v>
      </c>
      <c r="BZ265" s="433"/>
      <c r="CA265" s="445">
        <f>BU265</f>
        <v>133643181.64425749</v>
      </c>
      <c r="CC265" s="235"/>
      <c r="CD265" s="451">
        <f t="shared" si="2640"/>
        <v>118</v>
      </c>
      <c r="CG265" s="445">
        <f>CA265</f>
        <v>133643181.64425749</v>
      </c>
      <c r="CJ265" s="451">
        <f t="shared" si="2641"/>
        <v>118</v>
      </c>
      <c r="CL265" s="433"/>
    </row>
    <row r="266">
      <c r="A266" s="235" t="s">
        <v>802</v>
      </c>
      <c r="B266" s="433"/>
      <c r="C266" s="417"/>
      <c r="D266" s="516">
        <f>IF(D264=0,0,D265*D385/D264)</f>
        <v>44547727.214752495</v>
      </c>
      <c r="E266" s="235" t="s">
        <v>803</v>
      </c>
      <c r="I266" s="235"/>
      <c r="J266" s="516">
        <f>IF(J264=0,0,J265*J385/J264)</f>
        <v>44547727.214752495</v>
      </c>
      <c r="K266" s="235"/>
      <c r="L266" s="235"/>
      <c r="M266" s="235"/>
      <c r="N266" s="235"/>
      <c r="O266" s="235"/>
      <c r="P266" s="516">
        <f>IF(P264=0,0,P265*P385/P264)</f>
        <v>44547727.214752495</v>
      </c>
      <c r="Q266" s="235"/>
      <c r="R266" s="235"/>
      <c r="S266" s="235"/>
      <c r="T266" s="235"/>
      <c r="U266" s="235"/>
      <c r="V266" s="516">
        <f>IF(V264=0,0,V265*V385/V264)</f>
        <v>0</v>
      </c>
      <c r="AA266" s="235"/>
      <c r="AB266" s="451">
        <f>IF(AB264=0,0,IF(AC229=0,3*AB385*AB265/(AB264),IF(AC229=1,4*AB385*AB265/(AB264),AB265/(AB264))))</f>
        <v>0</v>
      </c>
      <c r="AC266" s="235"/>
      <c r="AD266" s="235"/>
      <c r="AE266" s="235"/>
      <c r="AF266" s="235"/>
      <c r="AG266" s="235"/>
      <c r="AH266" s="451">
        <f>IF(AH264=0,0,IF(AI229=0,3*AH385*AH265/(AH264),IF(AI229=1,4*AH385*AH265/(AH264),AH265/(AH264))))</f>
        <v>0</v>
      </c>
      <c r="AI266" s="235" t="s">
        <v>803</v>
      </c>
      <c r="AM266" s="235"/>
      <c r="AN266" s="451">
        <f>IF(AN264=0,0,IF(AO229=0,3*AN385*AN265/(AN264),IF(AO229=1,4*AN385*AN265/(AN264),AN265/(AN264))))</f>
        <v>0</v>
      </c>
      <c r="AO266" s="235"/>
      <c r="AP266" s="235"/>
      <c r="AQ266" s="235"/>
      <c r="AR266" s="235"/>
      <c r="AS266" s="235"/>
      <c r="AT266" s="451">
        <f>IF(AT264=0,0,IF(AU229=0,3*AT385*AT265/(AT264),IF(AU229=1,4*AT385*AT265/(AT264),AT265/(AT264))))</f>
        <v>0</v>
      </c>
      <c r="AU266" s="235"/>
      <c r="AV266" s="235"/>
      <c r="AW266" s="235"/>
      <c r="AX266" s="235"/>
      <c r="AY266" s="235"/>
      <c r="AZ266" s="451">
        <f>IF(AZ264=0,0,IF(BA229=0,3*AZ385*AZ265/(AZ264),IF(BA229=1,4*AZ385*AZ265/(AZ264),AZ265/(AZ264))))</f>
        <v>0</v>
      </c>
      <c r="BE266" s="235"/>
      <c r="BF266" s="451">
        <f>IF(BF264=0,0,IF(BG229=0,3*BF385*BF265/(BF264),IF(BG229=1,4*BF385*BF265/(BF264),BF265/(BF264))))</f>
        <v>0</v>
      </c>
      <c r="BK266" s="235"/>
      <c r="BL266" s="451">
        <f>IF(BL264=0,0,IF(BM229=0,3*BL385*BL265/(BL264),IF(BM229=1,4*BL385*BL265/(BL264),BL265/(BL264))))</f>
        <v>0</v>
      </c>
      <c r="BM266" s="235" t="s">
        <v>803</v>
      </c>
      <c r="BQ266" s="235"/>
      <c r="BR266" s="451">
        <f>IF(BR264=0,0,IF(BS229=0,3*BR385*BR265/(BR264),IF(BS229=1,4*BR385*BR265/(BR264),BR265/(BR264))))</f>
        <v>0</v>
      </c>
      <c r="BS266" s="235"/>
      <c r="BT266" s="235"/>
      <c r="BU266" s="235"/>
      <c r="BV266" s="235"/>
      <c r="BW266" s="235"/>
      <c r="BX266" s="451">
        <f>IF(BX264=0,0,IF(BY229=0,3*BX385*BX265/(BX264),IF(BY229=1,4*BX385*BX265/(BX264),BX265/(BX264))))</f>
        <v>0</v>
      </c>
      <c r="BZ266" s="235"/>
      <c r="CA266" s="235"/>
      <c r="CB266" s="235"/>
      <c r="CC266" s="235"/>
      <c r="CD266" s="451">
        <f>IF(CD264=0,0,IF(CE229=0,3*CD385*CD265/(CD264),IF(CE229=1,4*CD385*CD265/(CD264),CD265/(CD264))))</f>
        <v>0</v>
      </c>
      <c r="CI266" s="235"/>
      <c r="CJ266" s="451">
        <f>IF(CJ264=0,0,IF(CK229=0,3*CJ385*CJ265/(CJ264),IF(CK229=1,4*CJ385*CJ265/(CJ264),CJ265/(CJ264))))</f>
        <v>0</v>
      </c>
      <c r="CL266" s="433"/>
    </row>
    <row r="267">
      <c r="A267" s="445">
        <f>IF(A263=0,0,IF(A265=0,0,A389*48/(J264*100*((J264*100/(12*A265))+(((D190*100)+(J264*100))/((48*A263)+(4*A265)))))))</f>
        <v>15588549.14095686</v>
      </c>
      <c r="B267" s="433"/>
      <c r="C267" s="417"/>
      <c r="D267" s="451">
        <f>IF(D266=0,0,(D266/A265)*(-1.5))</f>
        <v>-0.5</v>
      </c>
      <c r="E267" s="235" t="s">
        <v>804</v>
      </c>
      <c r="I267" s="235"/>
      <c r="J267" s="517">
        <f>IF(J266=0,0,(J266/G265)*(-1.5))</f>
        <v>-0.5</v>
      </c>
      <c r="K267" s="235"/>
      <c r="L267" s="235"/>
      <c r="M267" s="235"/>
      <c r="N267" s="235"/>
      <c r="O267" s="235"/>
      <c r="P267" s="451">
        <f>IF(P266=0,0,(P266/M265)*(-1.5))</f>
        <v>-0.5</v>
      </c>
      <c r="Q267" s="235"/>
      <c r="R267" s="235"/>
      <c r="S267" s="235"/>
      <c r="T267" s="235"/>
      <c r="U267" s="235"/>
      <c r="V267" s="451">
        <f>IF(V266=0,0,(V266/S265)*(-1.5))</f>
        <v>0</v>
      </c>
      <c r="AA267" s="235"/>
      <c r="AB267" s="451">
        <f>IF(AB266=0,0,(AB266/Y265)*(-1.5))</f>
        <v>0</v>
      </c>
      <c r="AC267" s="235"/>
      <c r="AD267" s="235"/>
      <c r="AE267" s="235"/>
      <c r="AF267" s="235"/>
      <c r="AG267" s="235"/>
      <c r="AH267" s="451">
        <f>IF(AH266=0,0,(AH266/AE265)*(-1.5))</f>
        <v>0</v>
      </c>
      <c r="AM267" s="235"/>
      <c r="AN267" s="451">
        <f>IF(AN266=0,0,(AN266/AK265)*(-1.5))</f>
        <v>0</v>
      </c>
      <c r="AS267" s="235"/>
      <c r="AT267" s="451">
        <f>IF(AT266=0,0,(AT266/AQ265)*(-1.5))</f>
        <v>0</v>
      </c>
      <c r="AY267" s="235"/>
      <c r="AZ267" s="451">
        <f>IF(AZ266=0,0,(AZ266/AW265)*(-1.5))</f>
        <v>0</v>
      </c>
      <c r="BA267" s="235"/>
      <c r="BB267" s="235"/>
      <c r="BC267" s="235"/>
      <c r="BD267" s="235"/>
      <c r="BE267" s="235"/>
      <c r="BF267" s="451">
        <f>IF(BF266=0,0,(BF266/BC265)*(-1.5))</f>
        <v>0</v>
      </c>
      <c r="BK267" s="235"/>
      <c r="BL267" s="451">
        <f>IF(BL266=0,0,(BL266/BI265)*(-1.5))</f>
        <v>0</v>
      </c>
      <c r="BQ267" s="235"/>
      <c r="BR267" s="451">
        <f>IF(BR266=0,0,(BR266/BO265)*(-1.5))</f>
        <v>0</v>
      </c>
      <c r="BW267" s="235"/>
      <c r="BX267" s="451">
        <f>IF(BX266=0,0,(BX266/BU265)*(-1.5))</f>
        <v>0</v>
      </c>
      <c r="BZ267" s="433"/>
      <c r="CC267" s="235"/>
      <c r="CD267" s="451">
        <f>IF(CD266=0,0,(CD266/CA265)*(-1.5))</f>
        <v>0</v>
      </c>
      <c r="CJ267" s="451">
        <f>IF(CJ266=0,0,(CJ266/CG265)*(-1.5))</f>
        <v>0</v>
      </c>
      <c r="CL267" s="433"/>
    </row>
    <row r="268">
      <c r="A268" s="445"/>
      <c r="B268" s="417"/>
      <c r="C268" s="417"/>
      <c r="D268" s="451" t="e">
        <f>(A8+A82+A156+A230)*D264/3</f>
        <v>#REF!</v>
      </c>
      <c r="E268" s="235" t="s">
        <v>805</v>
      </c>
      <c r="G268" s="417"/>
      <c r="H268" s="433"/>
      <c r="I268" s="235"/>
      <c r="J268" s="451" t="e">
        <f>D268</f>
        <v>#REF!</v>
      </c>
      <c r="K268" s="235"/>
      <c r="L268" s="235"/>
      <c r="M268" s="417"/>
      <c r="N268" s="433"/>
      <c r="O268" s="235"/>
      <c r="P268" s="451" t="e">
        <f>J268</f>
        <v>#REF!</v>
      </c>
      <c r="Q268" s="235"/>
      <c r="R268" s="235"/>
      <c r="S268" s="417"/>
      <c r="T268" s="433"/>
      <c r="U268" s="235"/>
      <c r="V268" s="451" t="e">
        <f>P268</f>
        <v>#REF!</v>
      </c>
      <c r="Y268" s="417"/>
      <c r="Z268" s="433"/>
      <c r="AA268" s="235"/>
      <c r="AB268" s="451" t="e">
        <f>V268</f>
        <v>#REF!</v>
      </c>
      <c r="AC268" s="235"/>
      <c r="AD268" s="235"/>
      <c r="AE268" s="417"/>
      <c r="AF268" s="433"/>
      <c r="AG268" s="235"/>
      <c r="AH268" s="451" t="e">
        <f>AB268</f>
        <v>#REF!</v>
      </c>
      <c r="AK268" s="417"/>
      <c r="AL268" s="433"/>
      <c r="AM268" s="235"/>
      <c r="AN268" s="451" t="e">
        <f>AH268</f>
        <v>#REF!</v>
      </c>
      <c r="AQ268" s="417"/>
      <c r="AR268" s="433"/>
      <c r="AS268" s="235"/>
      <c r="AT268" s="451" t="e">
        <f>AN268</f>
        <v>#REF!</v>
      </c>
      <c r="AW268" s="417"/>
      <c r="AX268" s="433"/>
      <c r="AY268" s="235"/>
      <c r="AZ268" s="451" t="e">
        <f>AT268</f>
        <v>#REF!</v>
      </c>
      <c r="BA268" s="235"/>
      <c r="BB268" s="235"/>
      <c r="BC268" s="417"/>
      <c r="BD268" s="433"/>
      <c r="BE268" s="235"/>
      <c r="BF268" s="451" t="e">
        <f>AZ268</f>
        <v>#REF!</v>
      </c>
      <c r="BI268" s="417"/>
      <c r="BJ268" s="433"/>
      <c r="BK268" s="235"/>
      <c r="BL268" s="451" t="e">
        <f>BF268</f>
        <v>#REF!</v>
      </c>
      <c r="BO268" s="417"/>
      <c r="BP268" s="433"/>
      <c r="BQ268" s="235"/>
      <c r="BR268" s="451" t="e">
        <f>BL268</f>
        <v>#REF!</v>
      </c>
      <c r="BU268" s="417"/>
      <c r="BV268" s="433"/>
      <c r="BW268" s="235"/>
      <c r="BX268" s="451" t="e">
        <f>BR268</f>
        <v>#REF!</v>
      </c>
      <c r="BZ268" s="433"/>
      <c r="CA268" s="417"/>
      <c r="CB268" s="433"/>
      <c r="CC268" s="235"/>
      <c r="CD268" s="451" t="e">
        <f>BX268</f>
        <v>#REF!</v>
      </c>
      <c r="CG268" s="417"/>
      <c r="CH268" s="433"/>
      <c r="CJ268" s="451" t="e">
        <f>CD268</f>
        <v>#REF!</v>
      </c>
      <c r="CL268" s="433"/>
    </row>
    <row r="269">
      <c r="A269" s="445" t="e">
        <f>A299+A246</f>
        <v>#REF!</v>
      </c>
      <c r="B269" s="433"/>
      <c r="C269" s="417"/>
      <c r="D269" s="451" t="e">
        <f>IF(D268=0,0,D268*D267)</f>
        <v>#REF!</v>
      </c>
      <c r="E269" s="235" t="s">
        <v>806</v>
      </c>
      <c r="G269" s="445" t="e">
        <f t="shared" ref="G269:G283" si="2642">A269</f>
        <v>#REF!</v>
      </c>
      <c r="H269" s="433"/>
      <c r="I269" s="235"/>
      <c r="J269" s="451" t="e">
        <f>IF(J268=0,0,J268*J267)</f>
        <v>#REF!</v>
      </c>
      <c r="K269" s="235"/>
      <c r="L269" s="235"/>
      <c r="M269" s="445" t="e">
        <f t="shared" ref="M269:M332" si="2643">G269</f>
        <v>#REF!</v>
      </c>
      <c r="N269" s="433"/>
      <c r="O269" s="235"/>
      <c r="P269" s="451" t="e">
        <f>IF(P268=0,0,P268*P267)</f>
        <v>#REF!</v>
      </c>
      <c r="Q269" s="235"/>
      <c r="R269" s="235"/>
      <c r="S269" s="445" t="e">
        <f t="shared" ref="S269:S327" si="2644">M269</f>
        <v>#REF!</v>
      </c>
      <c r="T269" s="433"/>
      <c r="U269" s="235"/>
      <c r="V269" s="451" t="e">
        <f>IF(V268=0,0,V268*V267)</f>
        <v>#REF!</v>
      </c>
      <c r="Y269" s="445" t="e">
        <f t="shared" ref="Y269:Y327" si="2645">S269</f>
        <v>#REF!</v>
      </c>
      <c r="Z269" s="433"/>
      <c r="AA269" s="235"/>
      <c r="AB269" s="451" t="e">
        <f>IF(AB268=0,0,AB268*AB267)</f>
        <v>#REF!</v>
      </c>
      <c r="AC269" s="235"/>
      <c r="AD269" s="235"/>
      <c r="AE269" s="445" t="e">
        <f t="shared" ref="AE269:AE332" si="2646">Y269</f>
        <v>#REF!</v>
      </c>
      <c r="AF269" s="433"/>
      <c r="AG269" s="235"/>
      <c r="AH269" s="451" t="e">
        <f>IF(AH268=0,0,AH268*AH267)</f>
        <v>#REF!</v>
      </c>
      <c r="AK269" s="445" t="e">
        <f t="shared" ref="AK269:AK332" si="2647">AE269</f>
        <v>#REF!</v>
      </c>
      <c r="AL269" s="433"/>
      <c r="AM269" s="235"/>
      <c r="AN269" s="451" t="e">
        <f>IF(AN268=0,0,AN268*AN267)</f>
        <v>#REF!</v>
      </c>
      <c r="AQ269" s="445" t="e">
        <f t="shared" ref="AQ269:AQ332" si="2648">AK269</f>
        <v>#REF!</v>
      </c>
      <c r="AR269" s="433"/>
      <c r="AS269" s="235"/>
      <c r="AT269" s="451" t="e">
        <f>IF(AT268=0,0,AT268*AT267)</f>
        <v>#REF!</v>
      </c>
      <c r="AW269" s="445" t="e">
        <f t="shared" ref="AW269:AW327" si="2649">AQ269</f>
        <v>#REF!</v>
      </c>
      <c r="AX269" s="433"/>
      <c r="AY269" s="235"/>
      <c r="AZ269" s="451" t="e">
        <f>IF(AZ268=0,0,AZ268*AZ267)</f>
        <v>#REF!</v>
      </c>
      <c r="BA269" s="235"/>
      <c r="BB269" s="235"/>
      <c r="BC269" s="445" t="e">
        <f t="shared" ref="BC269:BC332" si="2650">AW269</f>
        <v>#REF!</v>
      </c>
      <c r="BD269" s="433"/>
      <c r="BE269" s="235"/>
      <c r="BF269" s="451" t="e">
        <f>IF(BF268=0,0,BF268*BF267)</f>
        <v>#REF!</v>
      </c>
      <c r="BI269" s="445" t="e">
        <f t="shared" ref="BI269:BI332" si="2651">BC269</f>
        <v>#REF!</v>
      </c>
      <c r="BJ269" s="433"/>
      <c r="BK269" s="235"/>
      <c r="BL269" s="451" t="e">
        <f>IF(BL268=0,0,BL268*BL267)</f>
        <v>#REF!</v>
      </c>
      <c r="BO269" s="445" t="e">
        <f t="shared" ref="BO269:BO332" si="2652">BI269</f>
        <v>#REF!</v>
      </c>
      <c r="BP269" s="433"/>
      <c r="BQ269" s="235"/>
      <c r="BR269" s="451" t="e">
        <f>IF(BR268=0,0,BR268*BR267)</f>
        <v>#REF!</v>
      </c>
      <c r="BU269" s="445" t="e">
        <f t="shared" ref="BU269:BU332" si="2653">BO269</f>
        <v>#REF!</v>
      </c>
      <c r="BV269" s="433"/>
      <c r="BW269" s="235"/>
      <c r="BX269" s="451" t="e">
        <f>IF(BX268=0,0,BX268*BX267)</f>
        <v>#REF!</v>
      </c>
      <c r="BZ269" s="433"/>
      <c r="CA269" s="445" t="e">
        <f t="shared" ref="CA269:CA332" si="2654">BU269</f>
        <v>#REF!</v>
      </c>
      <c r="CB269" s="433"/>
      <c r="CC269" s="235"/>
      <c r="CD269" s="451" t="e">
        <f>IF(CD268=0,0,CD268*CD267)</f>
        <v>#REF!</v>
      </c>
      <c r="CG269" s="445" t="e">
        <f t="shared" ref="CG269:CG332" si="2655">CA269</f>
        <v>#REF!</v>
      </c>
      <c r="CH269" s="433"/>
      <c r="CJ269" s="451" t="e">
        <f>IF(CJ268=0,0,CJ268*CJ267)</f>
        <v>#REF!</v>
      </c>
      <c r="CL269" s="433"/>
    </row>
    <row r="270">
      <c r="A270" s="445" t="e">
        <f>A247+A298</f>
        <v>#REF!</v>
      </c>
      <c r="B270" s="433"/>
      <c r="D270" s="451" t="e">
        <f>(A269+D268)*D267</f>
        <v>#REF!</v>
      </c>
      <c r="G270" s="445" t="e">
        <f t="shared" si="2642"/>
        <v>#REF!</v>
      </c>
      <c r="H270" s="433"/>
      <c r="I270" s="235"/>
      <c r="J270" s="451" t="e">
        <f>(G269+J268)*J267</f>
        <v>#REF!</v>
      </c>
      <c r="K270" s="235"/>
      <c r="L270" s="235"/>
      <c r="M270" s="445" t="e">
        <f t="shared" si="2643"/>
        <v>#REF!</v>
      </c>
      <c r="N270" s="433"/>
      <c r="O270" s="235"/>
      <c r="P270" s="451" t="e">
        <f>(M269+P268)*P267</f>
        <v>#REF!</v>
      </c>
      <c r="Q270" s="235"/>
      <c r="R270" s="235"/>
      <c r="S270" s="445" t="e">
        <f t="shared" si="2644"/>
        <v>#REF!</v>
      </c>
      <c r="T270" s="433"/>
      <c r="U270" s="235"/>
      <c r="V270" s="451" t="e">
        <f>(S269+V268)*V267</f>
        <v>#REF!</v>
      </c>
      <c r="Y270" s="445" t="e">
        <f t="shared" si="2645"/>
        <v>#REF!</v>
      </c>
      <c r="Z270" s="433"/>
      <c r="AA270" s="235"/>
      <c r="AB270" s="451" t="e">
        <f>(Y269+AB268)*AB267</f>
        <v>#REF!</v>
      </c>
      <c r="AC270" s="235"/>
      <c r="AD270" s="235"/>
      <c r="AE270" s="445" t="e">
        <f t="shared" si="2646"/>
        <v>#REF!</v>
      </c>
      <c r="AF270" s="433"/>
      <c r="AG270" s="235"/>
      <c r="AH270" s="451" t="e">
        <f>(AE269+AH268)*AH267</f>
        <v>#REF!</v>
      </c>
      <c r="AK270" s="445" t="e">
        <f t="shared" si="2647"/>
        <v>#REF!</v>
      </c>
      <c r="AL270" s="433"/>
      <c r="AM270" s="235"/>
      <c r="AN270" s="451" t="e">
        <f>(AK269+AN268)*AN267</f>
        <v>#REF!</v>
      </c>
      <c r="AQ270" s="445" t="e">
        <f t="shared" si="2648"/>
        <v>#REF!</v>
      </c>
      <c r="AR270" s="433"/>
      <c r="AS270" s="235"/>
      <c r="AT270" s="451" t="e">
        <f>(AQ269+AT268)*AT267</f>
        <v>#REF!</v>
      </c>
      <c r="AW270" s="445" t="e">
        <f t="shared" si="2649"/>
        <v>#REF!</v>
      </c>
      <c r="AX270" s="433"/>
      <c r="AY270" s="235"/>
      <c r="AZ270" s="451" t="e">
        <f>(AW269+AZ268)*AZ267</f>
        <v>#REF!</v>
      </c>
      <c r="BA270" s="235"/>
      <c r="BB270" s="235"/>
      <c r="BC270" s="445" t="e">
        <f t="shared" si="2650"/>
        <v>#REF!</v>
      </c>
      <c r="BD270" s="433"/>
      <c r="BE270" s="235"/>
      <c r="BF270" s="451" t="e">
        <f>(BC269+BF268)*BF267</f>
        <v>#REF!</v>
      </c>
      <c r="BI270" s="445" t="e">
        <f t="shared" si="2651"/>
        <v>#REF!</v>
      </c>
      <c r="BJ270" s="433"/>
      <c r="BK270" s="235"/>
      <c r="BL270" s="451" t="e">
        <f>(BI269+BL268)*BL267</f>
        <v>#REF!</v>
      </c>
      <c r="BO270" s="445" t="e">
        <f t="shared" si="2652"/>
        <v>#REF!</v>
      </c>
      <c r="BP270" s="433"/>
      <c r="BQ270" s="235"/>
      <c r="BR270" s="451" t="e">
        <f>(BO269+BR268)*BR267</f>
        <v>#REF!</v>
      </c>
      <c r="BU270" s="445" t="e">
        <f t="shared" si="2653"/>
        <v>#REF!</v>
      </c>
      <c r="BV270" s="433"/>
      <c r="BW270" s="235"/>
      <c r="BX270" s="451" t="e">
        <f>(BU269+BX268)*BX267</f>
        <v>#REF!</v>
      </c>
      <c r="BZ270" s="433"/>
      <c r="CA270" s="445" t="e">
        <f t="shared" si="2654"/>
        <v>#REF!</v>
      </c>
      <c r="CB270" s="433"/>
      <c r="CC270" s="235"/>
      <c r="CD270" s="451" t="e">
        <f>(CA269+CD268)*CD267</f>
        <v>#REF!</v>
      </c>
      <c r="CG270" s="445" t="e">
        <f t="shared" si="2655"/>
        <v>#REF!</v>
      </c>
      <c r="CH270" s="433"/>
      <c r="CJ270" s="451" t="e">
        <f>(CG269+CJ268)*CJ267</f>
        <v>#REF!</v>
      </c>
      <c r="CL270" s="433"/>
    </row>
    <row r="271">
      <c r="A271" s="445" t="e">
        <f>A248+A297</f>
        <v>#REF!</v>
      </c>
      <c r="B271" s="433"/>
      <c r="D271" s="451" t="e">
        <f>(A270+D268)*D267</f>
        <v>#REF!</v>
      </c>
      <c r="G271" s="445" t="e">
        <f t="shared" si="2642"/>
        <v>#REF!</v>
      </c>
      <c r="H271" s="433"/>
      <c r="I271" s="235"/>
      <c r="J271" s="451" t="e">
        <f>(G270+J268)*J267</f>
        <v>#REF!</v>
      </c>
      <c r="K271" s="235"/>
      <c r="L271" s="235"/>
      <c r="M271" s="445" t="e">
        <f t="shared" si="2643"/>
        <v>#REF!</v>
      </c>
      <c r="N271" s="433"/>
      <c r="O271" s="235"/>
      <c r="P271" s="451" t="e">
        <f>(M270+P268)*P267</f>
        <v>#REF!</v>
      </c>
      <c r="Q271" s="235"/>
      <c r="R271" s="235"/>
      <c r="S271" s="445" t="e">
        <f t="shared" si="2644"/>
        <v>#REF!</v>
      </c>
      <c r="T271" s="433"/>
      <c r="U271" s="235"/>
      <c r="V271" s="451" t="e">
        <f>(S270+V268)*V267</f>
        <v>#REF!</v>
      </c>
      <c r="Y271" s="445" t="e">
        <f t="shared" si="2645"/>
        <v>#REF!</v>
      </c>
      <c r="Z271" s="433"/>
      <c r="AA271" s="235"/>
      <c r="AB271" s="451" t="e">
        <f>(Y270+AB268)*AB267</f>
        <v>#REF!</v>
      </c>
      <c r="AC271" s="235"/>
      <c r="AD271" s="235"/>
      <c r="AE271" s="445" t="e">
        <f t="shared" si="2646"/>
        <v>#REF!</v>
      </c>
      <c r="AF271" s="433"/>
      <c r="AG271" s="235"/>
      <c r="AH271" s="451" t="e">
        <f>(AE270+AH268)*AH267</f>
        <v>#REF!</v>
      </c>
      <c r="AK271" s="445" t="e">
        <f t="shared" si="2647"/>
        <v>#REF!</v>
      </c>
      <c r="AL271" s="433"/>
      <c r="AM271" s="235"/>
      <c r="AN271" s="451" t="e">
        <f>(AK270+AN268)*AN267</f>
        <v>#REF!</v>
      </c>
      <c r="AQ271" s="445" t="e">
        <f t="shared" si="2648"/>
        <v>#REF!</v>
      </c>
      <c r="AR271" s="433"/>
      <c r="AS271" s="235"/>
      <c r="AT271" s="451" t="e">
        <f>(AQ270+AT268)*AT267</f>
        <v>#REF!</v>
      </c>
      <c r="AW271" s="445" t="e">
        <f t="shared" si="2649"/>
        <v>#REF!</v>
      </c>
      <c r="AX271" s="433"/>
      <c r="AY271" s="235"/>
      <c r="AZ271" s="451" t="e">
        <f>(AW270+AZ268)*AZ267</f>
        <v>#REF!</v>
      </c>
      <c r="BA271" s="235"/>
      <c r="BB271" s="235"/>
      <c r="BC271" s="445" t="e">
        <f t="shared" si="2650"/>
        <v>#REF!</v>
      </c>
      <c r="BD271" s="433"/>
      <c r="BE271" s="235"/>
      <c r="BF271" s="451" t="e">
        <f>(BC270+BF268)*BF267</f>
        <v>#REF!</v>
      </c>
      <c r="BI271" s="445" t="e">
        <f t="shared" si="2651"/>
        <v>#REF!</v>
      </c>
      <c r="BJ271" s="433"/>
      <c r="BK271" s="235"/>
      <c r="BL271" s="451" t="e">
        <f>(BI270+BL268)*BL267</f>
        <v>#REF!</v>
      </c>
      <c r="BO271" s="445" t="e">
        <f t="shared" si="2652"/>
        <v>#REF!</v>
      </c>
      <c r="BP271" s="433"/>
      <c r="BQ271" s="235"/>
      <c r="BR271" s="451" t="e">
        <f>(BO270+BR268)*BR267</f>
        <v>#REF!</v>
      </c>
      <c r="BU271" s="445" t="e">
        <f t="shared" si="2653"/>
        <v>#REF!</v>
      </c>
      <c r="BV271" s="433"/>
      <c r="BW271" s="235"/>
      <c r="BX271" s="451" t="e">
        <f>(BU270+BX268)*BX267</f>
        <v>#REF!</v>
      </c>
      <c r="BZ271" s="433"/>
      <c r="CA271" s="445" t="e">
        <f t="shared" si="2654"/>
        <v>#REF!</v>
      </c>
      <c r="CB271" s="433"/>
      <c r="CC271" s="235"/>
      <c r="CD271" s="451" t="e">
        <f>(CA270+CD268)*CD267</f>
        <v>#REF!</v>
      </c>
      <c r="CG271" s="445" t="e">
        <f t="shared" si="2655"/>
        <v>#REF!</v>
      </c>
      <c r="CH271" s="433"/>
      <c r="CJ271" s="451" t="e">
        <f>(CG270+CJ268)*CJ267</f>
        <v>#REF!</v>
      </c>
      <c r="CL271" s="433"/>
    </row>
    <row r="272">
      <c r="A272" s="445" t="e">
        <f>A249+A296</f>
        <v>#REF!</v>
      </c>
      <c r="B272" s="433"/>
      <c r="D272" s="451" t="e">
        <f>(A271+D268)*D267</f>
        <v>#REF!</v>
      </c>
      <c r="G272" s="445" t="e">
        <f t="shared" si="2642"/>
        <v>#REF!</v>
      </c>
      <c r="I272" s="235"/>
      <c r="J272" s="451" t="e">
        <f>(G271+J268)*J267</f>
        <v>#REF!</v>
      </c>
      <c r="K272" s="235"/>
      <c r="L272" s="235"/>
      <c r="M272" s="445" t="e">
        <f t="shared" si="2643"/>
        <v>#REF!</v>
      </c>
      <c r="N272" s="433"/>
      <c r="O272" s="235"/>
      <c r="P272" s="451" t="e">
        <f>(M271+P268)*P267</f>
        <v>#REF!</v>
      </c>
      <c r="Q272" s="235"/>
      <c r="R272" s="235"/>
      <c r="S272" s="445" t="e">
        <f t="shared" si="2644"/>
        <v>#REF!</v>
      </c>
      <c r="T272" s="433"/>
      <c r="U272" s="235"/>
      <c r="V272" s="451" t="e">
        <f>(S271+V268)*V267</f>
        <v>#REF!</v>
      </c>
      <c r="Y272" s="445" t="e">
        <f t="shared" si="2645"/>
        <v>#REF!</v>
      </c>
      <c r="Z272" s="433"/>
      <c r="AA272" s="235"/>
      <c r="AB272" s="451" t="e">
        <f>(Y271+AB268)*AB267</f>
        <v>#REF!</v>
      </c>
      <c r="AC272" s="235"/>
      <c r="AD272" s="235"/>
      <c r="AE272" s="445" t="e">
        <f t="shared" si="2646"/>
        <v>#REF!</v>
      </c>
      <c r="AF272" s="433"/>
      <c r="AG272" s="235"/>
      <c r="AH272" s="451" t="e">
        <f>(AE271+AH268)*AH267</f>
        <v>#REF!</v>
      </c>
      <c r="AK272" s="445" t="e">
        <f t="shared" si="2647"/>
        <v>#REF!</v>
      </c>
      <c r="AL272" s="433"/>
      <c r="AM272" s="235"/>
      <c r="AN272" s="451" t="e">
        <f>(AK271+AN268)*AN267</f>
        <v>#REF!</v>
      </c>
      <c r="AQ272" s="445" t="e">
        <f t="shared" si="2648"/>
        <v>#REF!</v>
      </c>
      <c r="AR272" s="433"/>
      <c r="AS272" s="235"/>
      <c r="AT272" s="451" t="e">
        <f>(AQ271+AT268)*AT267</f>
        <v>#REF!</v>
      </c>
      <c r="AW272" s="445" t="e">
        <f t="shared" si="2649"/>
        <v>#REF!</v>
      </c>
      <c r="AX272" s="433"/>
      <c r="AY272" s="235"/>
      <c r="AZ272" s="451" t="e">
        <f>(AW271+AZ268)*AZ267</f>
        <v>#REF!</v>
      </c>
      <c r="BA272" s="235"/>
      <c r="BB272" s="235"/>
      <c r="BC272" s="445" t="e">
        <f t="shared" si="2650"/>
        <v>#REF!</v>
      </c>
      <c r="BD272" s="433"/>
      <c r="BE272" s="235"/>
      <c r="BF272" s="451" t="e">
        <f>(BC271+BF268)*BF267</f>
        <v>#REF!</v>
      </c>
      <c r="BI272" s="445" t="e">
        <f t="shared" si="2651"/>
        <v>#REF!</v>
      </c>
      <c r="BJ272" s="433"/>
      <c r="BK272" s="235"/>
      <c r="BL272" s="451" t="e">
        <f>(BI271+BL268)*BL267</f>
        <v>#REF!</v>
      </c>
      <c r="BO272" s="445" t="e">
        <f t="shared" si="2652"/>
        <v>#REF!</v>
      </c>
      <c r="BP272" s="433"/>
      <c r="BQ272" s="235"/>
      <c r="BR272" s="451" t="e">
        <f>(BO271+BR268)*BR267</f>
        <v>#REF!</v>
      </c>
      <c r="BU272" s="445" t="e">
        <f t="shared" si="2653"/>
        <v>#REF!</v>
      </c>
      <c r="BV272" s="433"/>
      <c r="BW272" s="235"/>
      <c r="BX272" s="451" t="e">
        <f>(BU271+BX268)*BX267</f>
        <v>#REF!</v>
      </c>
      <c r="BZ272" s="433"/>
      <c r="CA272" s="445" t="e">
        <f t="shared" si="2654"/>
        <v>#REF!</v>
      </c>
      <c r="CB272" s="433"/>
      <c r="CC272" s="235"/>
      <c r="CD272" s="451" t="e">
        <f>(CA271+CD268)*CD267</f>
        <v>#REF!</v>
      </c>
      <c r="CG272" s="445" t="e">
        <f t="shared" si="2655"/>
        <v>#REF!</v>
      </c>
      <c r="CH272" s="433"/>
      <c r="CJ272" s="451" t="e">
        <f>(CG271+CJ268)*CJ267</f>
        <v>#REF!</v>
      </c>
      <c r="CL272" s="433"/>
    </row>
    <row r="273">
      <c r="A273" s="445" t="e">
        <f>A250+A295</f>
        <v>#REF!</v>
      </c>
      <c r="B273" s="433"/>
      <c r="D273" s="451" t="e">
        <f>(A272+D268)*D267</f>
        <v>#REF!</v>
      </c>
      <c r="G273" s="445" t="e">
        <f t="shared" si="2642"/>
        <v>#REF!</v>
      </c>
      <c r="I273" s="235"/>
      <c r="J273" s="451" t="e">
        <f>(G272+J268)*J267</f>
        <v>#REF!</v>
      </c>
      <c r="K273" s="235"/>
      <c r="L273" s="235"/>
      <c r="M273" s="445" t="e">
        <f t="shared" si="2643"/>
        <v>#REF!</v>
      </c>
      <c r="N273" s="433"/>
      <c r="O273" s="235"/>
      <c r="P273" s="451" t="e">
        <f>(M272+P268)*P267</f>
        <v>#REF!</v>
      </c>
      <c r="Q273" s="235"/>
      <c r="R273" s="235"/>
      <c r="S273" s="445" t="e">
        <f t="shared" si="2644"/>
        <v>#REF!</v>
      </c>
      <c r="T273" s="433"/>
      <c r="U273" s="235"/>
      <c r="V273" s="451" t="e">
        <f>(S272+V268)*V267</f>
        <v>#REF!</v>
      </c>
      <c r="Y273" s="445" t="e">
        <f t="shared" si="2645"/>
        <v>#REF!</v>
      </c>
      <c r="Z273" s="433"/>
      <c r="AA273" s="235"/>
      <c r="AB273" s="451" t="e">
        <f>(Y272+AB268)*AB267</f>
        <v>#REF!</v>
      </c>
      <c r="AC273" s="235"/>
      <c r="AD273" s="235"/>
      <c r="AE273" s="445" t="e">
        <f t="shared" si="2646"/>
        <v>#REF!</v>
      </c>
      <c r="AF273" s="433"/>
      <c r="AG273" s="235"/>
      <c r="AH273" s="451" t="e">
        <f>(AE272+AH268)*AH267</f>
        <v>#REF!</v>
      </c>
      <c r="AK273" s="445" t="e">
        <f t="shared" si="2647"/>
        <v>#REF!</v>
      </c>
      <c r="AL273" s="433"/>
      <c r="AM273" s="235"/>
      <c r="AN273" s="451" t="e">
        <f>(AK272+AN268)*AN267</f>
        <v>#REF!</v>
      </c>
      <c r="AQ273" s="445" t="e">
        <f t="shared" si="2648"/>
        <v>#REF!</v>
      </c>
      <c r="AR273" s="433"/>
      <c r="AS273" s="235"/>
      <c r="AT273" s="451" t="e">
        <f>(AQ272+AT268)*AT267</f>
        <v>#REF!</v>
      </c>
      <c r="AW273" s="445" t="e">
        <f t="shared" si="2649"/>
        <v>#REF!</v>
      </c>
      <c r="AX273" s="433"/>
      <c r="AY273" s="235"/>
      <c r="AZ273" s="451" t="e">
        <f>(AW272+AZ268)*AZ267</f>
        <v>#REF!</v>
      </c>
      <c r="BA273" s="235"/>
      <c r="BB273" s="235"/>
      <c r="BC273" s="445" t="e">
        <f t="shared" si="2650"/>
        <v>#REF!</v>
      </c>
      <c r="BD273" s="433"/>
      <c r="BE273" s="235"/>
      <c r="BF273" s="451" t="e">
        <f>(BC272+BF268)*BF267</f>
        <v>#REF!</v>
      </c>
      <c r="BI273" s="445" t="e">
        <f t="shared" si="2651"/>
        <v>#REF!</v>
      </c>
      <c r="BJ273" s="433"/>
      <c r="BK273" s="235"/>
      <c r="BL273" s="451" t="e">
        <f>(BI272+BL268)*BL267</f>
        <v>#REF!</v>
      </c>
      <c r="BO273" s="445" t="e">
        <f t="shared" si="2652"/>
        <v>#REF!</v>
      </c>
      <c r="BP273" s="433"/>
      <c r="BQ273" s="235"/>
      <c r="BR273" s="451" t="e">
        <f>(BO272+BR268)*BR267</f>
        <v>#REF!</v>
      </c>
      <c r="BU273" s="445" t="e">
        <f t="shared" si="2653"/>
        <v>#REF!</v>
      </c>
      <c r="BV273" s="433"/>
      <c r="BW273" s="235"/>
      <c r="BX273" s="451" t="e">
        <f>(BU272+BX268)*BX267</f>
        <v>#REF!</v>
      </c>
      <c r="BZ273" s="433"/>
      <c r="CA273" s="445" t="e">
        <f t="shared" si="2654"/>
        <v>#REF!</v>
      </c>
      <c r="CB273" s="433"/>
      <c r="CC273" s="235"/>
      <c r="CD273" s="451" t="e">
        <f>(CA272+CD268)*CD267</f>
        <v>#REF!</v>
      </c>
      <c r="CG273" s="445" t="e">
        <f t="shared" si="2655"/>
        <v>#REF!</v>
      </c>
      <c r="CH273" s="433"/>
      <c r="CJ273" s="451" t="e">
        <f>(CG272+CJ268)*CJ267</f>
        <v>#REF!</v>
      </c>
      <c r="CL273" s="433"/>
    </row>
    <row r="274">
      <c r="A274" s="445" t="e">
        <f>A251+A294</f>
        <v>#REF!</v>
      </c>
      <c r="B274" s="433"/>
      <c r="D274" s="451" t="e">
        <f>(A273+D268)*D267</f>
        <v>#REF!</v>
      </c>
      <c r="G274" s="445" t="e">
        <f t="shared" si="2642"/>
        <v>#REF!</v>
      </c>
      <c r="I274" s="235"/>
      <c r="J274" s="451" t="e">
        <f>(G273+J268)*J267</f>
        <v>#REF!</v>
      </c>
      <c r="K274" s="235"/>
      <c r="L274" s="235"/>
      <c r="M274" s="445" t="e">
        <f t="shared" si="2643"/>
        <v>#REF!</v>
      </c>
      <c r="N274" s="433"/>
      <c r="O274" s="235"/>
      <c r="P274" s="451" t="e">
        <f>(M273+P268)*P267</f>
        <v>#REF!</v>
      </c>
      <c r="Q274" s="235"/>
      <c r="R274" s="235"/>
      <c r="S274" s="445" t="e">
        <f t="shared" si="2644"/>
        <v>#REF!</v>
      </c>
      <c r="T274" s="433"/>
      <c r="U274" s="235"/>
      <c r="V274" s="451" t="e">
        <f>(S273+V268)*V267</f>
        <v>#REF!</v>
      </c>
      <c r="Y274" s="445" t="e">
        <f t="shared" si="2645"/>
        <v>#REF!</v>
      </c>
      <c r="Z274" s="433"/>
      <c r="AA274" s="235"/>
      <c r="AB274" s="451" t="e">
        <f>(Y273+AB268)*AB267</f>
        <v>#REF!</v>
      </c>
      <c r="AC274" s="235"/>
      <c r="AD274" s="235"/>
      <c r="AE274" s="445" t="e">
        <f t="shared" si="2646"/>
        <v>#REF!</v>
      </c>
      <c r="AF274" s="433"/>
      <c r="AG274" s="235"/>
      <c r="AH274" s="451" t="e">
        <f>(AE273+AH268)*AH267</f>
        <v>#REF!</v>
      </c>
      <c r="AK274" s="445" t="e">
        <f t="shared" si="2647"/>
        <v>#REF!</v>
      </c>
      <c r="AL274" s="433"/>
      <c r="AM274" s="235"/>
      <c r="AN274" s="451" t="e">
        <f>(AK273+AN268)*AN267</f>
        <v>#REF!</v>
      </c>
      <c r="AQ274" s="445" t="e">
        <f t="shared" si="2648"/>
        <v>#REF!</v>
      </c>
      <c r="AR274" s="433"/>
      <c r="AS274" s="235"/>
      <c r="AT274" s="451" t="e">
        <f>(AQ273+AT268)*AT267</f>
        <v>#REF!</v>
      </c>
      <c r="AW274" s="445" t="e">
        <f t="shared" si="2649"/>
        <v>#REF!</v>
      </c>
      <c r="AX274" s="433"/>
      <c r="AY274" s="235"/>
      <c r="AZ274" s="451" t="e">
        <f>(AW273+AZ268)*AZ267</f>
        <v>#REF!</v>
      </c>
      <c r="BA274" s="235"/>
      <c r="BB274" s="235"/>
      <c r="BC274" s="445" t="e">
        <f t="shared" si="2650"/>
        <v>#REF!</v>
      </c>
      <c r="BD274" s="433"/>
      <c r="BE274" s="235"/>
      <c r="BF274" s="451" t="e">
        <f>(BC273+BF268)*BF267</f>
        <v>#REF!</v>
      </c>
      <c r="BI274" s="445" t="e">
        <f t="shared" si="2651"/>
        <v>#REF!</v>
      </c>
      <c r="BJ274" s="433"/>
      <c r="BK274" s="235"/>
      <c r="BL274" s="451" t="e">
        <f>(BI273+BL268)*BL267</f>
        <v>#REF!</v>
      </c>
      <c r="BO274" s="445" t="e">
        <f t="shared" si="2652"/>
        <v>#REF!</v>
      </c>
      <c r="BP274" s="433"/>
      <c r="BQ274" s="235"/>
      <c r="BR274" s="451" t="e">
        <f>(BO273+BR268)*BR267</f>
        <v>#REF!</v>
      </c>
      <c r="BU274" s="445" t="e">
        <f t="shared" si="2653"/>
        <v>#REF!</v>
      </c>
      <c r="BV274" s="433"/>
      <c r="BW274" s="235"/>
      <c r="BX274" s="451" t="e">
        <f>(BU273+BX268)*BX267</f>
        <v>#REF!</v>
      </c>
      <c r="BZ274" s="433"/>
      <c r="CA274" s="445" t="e">
        <f t="shared" si="2654"/>
        <v>#REF!</v>
      </c>
      <c r="CB274" s="433"/>
      <c r="CC274" s="235"/>
      <c r="CD274" s="451" t="e">
        <f>(CA273+CD268)*CD267</f>
        <v>#REF!</v>
      </c>
      <c r="CG274" s="445" t="e">
        <f t="shared" si="2655"/>
        <v>#REF!</v>
      </c>
      <c r="CH274" s="433"/>
      <c r="CJ274" s="451" t="e">
        <f>(CG273+CJ268)*CJ267</f>
        <v>#REF!</v>
      </c>
      <c r="CL274" s="433"/>
    </row>
    <row r="275">
      <c r="A275" s="445" t="e">
        <f>A252+A293</f>
        <v>#REF!</v>
      </c>
      <c r="B275" s="433"/>
      <c r="D275" s="451" t="e">
        <f>(A274+D268)*D267</f>
        <v>#REF!</v>
      </c>
      <c r="G275" s="445" t="e">
        <f t="shared" si="2642"/>
        <v>#REF!</v>
      </c>
      <c r="I275" s="235"/>
      <c r="J275" s="451" t="e">
        <f>(G274+J268)*J267</f>
        <v>#REF!</v>
      </c>
      <c r="K275" s="235"/>
      <c r="L275" s="235"/>
      <c r="M275" s="445" t="e">
        <f t="shared" si="2643"/>
        <v>#REF!</v>
      </c>
      <c r="N275" s="433"/>
      <c r="O275" s="235"/>
      <c r="P275" s="451" t="e">
        <f>(M274+P268)*P267</f>
        <v>#REF!</v>
      </c>
      <c r="Q275" s="235"/>
      <c r="R275" s="235"/>
      <c r="S275" s="445" t="e">
        <f t="shared" si="2644"/>
        <v>#REF!</v>
      </c>
      <c r="T275" s="433"/>
      <c r="U275" s="235"/>
      <c r="V275" s="451" t="e">
        <f>(S274+V268)*V267</f>
        <v>#REF!</v>
      </c>
      <c r="Y275" s="445" t="e">
        <f t="shared" si="2645"/>
        <v>#REF!</v>
      </c>
      <c r="Z275" s="433"/>
      <c r="AA275" s="235"/>
      <c r="AB275" s="451" t="e">
        <f>(Y274+AB268)*AB267</f>
        <v>#REF!</v>
      </c>
      <c r="AC275" s="235"/>
      <c r="AD275" s="235"/>
      <c r="AE275" s="445" t="e">
        <f t="shared" si="2646"/>
        <v>#REF!</v>
      </c>
      <c r="AF275" s="433"/>
      <c r="AG275" s="235"/>
      <c r="AH275" s="451" t="e">
        <f>(AE274+AH268)*AH267</f>
        <v>#REF!</v>
      </c>
      <c r="AK275" s="445" t="e">
        <f t="shared" si="2647"/>
        <v>#REF!</v>
      </c>
      <c r="AL275" s="433"/>
      <c r="AM275" s="235"/>
      <c r="AN275" s="451" t="e">
        <f>(AK274+AN268)*AN267</f>
        <v>#REF!</v>
      </c>
      <c r="AQ275" s="445" t="e">
        <f t="shared" si="2648"/>
        <v>#REF!</v>
      </c>
      <c r="AR275" s="433"/>
      <c r="AS275" s="235"/>
      <c r="AT275" s="451" t="e">
        <f>(AQ274+AT268)*AT267</f>
        <v>#REF!</v>
      </c>
      <c r="AW275" s="445" t="e">
        <f t="shared" si="2649"/>
        <v>#REF!</v>
      </c>
      <c r="AX275" s="433"/>
      <c r="AY275" s="235"/>
      <c r="AZ275" s="451" t="e">
        <f>(AW274+AZ268)*AZ267</f>
        <v>#REF!</v>
      </c>
      <c r="BA275" s="235"/>
      <c r="BB275" s="235"/>
      <c r="BC275" s="445" t="e">
        <f t="shared" si="2650"/>
        <v>#REF!</v>
      </c>
      <c r="BD275" s="433"/>
      <c r="BE275" s="235"/>
      <c r="BF275" s="451" t="e">
        <f>(BC274+BF268)*BF267</f>
        <v>#REF!</v>
      </c>
      <c r="BI275" s="445" t="e">
        <f t="shared" si="2651"/>
        <v>#REF!</v>
      </c>
      <c r="BJ275" s="433"/>
      <c r="BK275" s="235"/>
      <c r="BL275" s="451" t="e">
        <f>(BI274+BL268)*BL267</f>
        <v>#REF!</v>
      </c>
      <c r="BO275" s="445" t="e">
        <f t="shared" si="2652"/>
        <v>#REF!</v>
      </c>
      <c r="BP275" s="433"/>
      <c r="BQ275" s="235"/>
      <c r="BR275" s="451" t="e">
        <f>(BO274+BR268)*BR267</f>
        <v>#REF!</v>
      </c>
      <c r="BU275" s="445" t="e">
        <f t="shared" si="2653"/>
        <v>#REF!</v>
      </c>
      <c r="BV275" s="433"/>
      <c r="BW275" s="235"/>
      <c r="BX275" s="451" t="e">
        <f>(BU274+BX268)*BX267</f>
        <v>#REF!</v>
      </c>
      <c r="BZ275" s="433"/>
      <c r="CA275" s="445" t="e">
        <f t="shared" si="2654"/>
        <v>#REF!</v>
      </c>
      <c r="CB275" s="433"/>
      <c r="CC275" s="235"/>
      <c r="CD275" s="451" t="e">
        <f>(CA274+CD268)*CD267</f>
        <v>#REF!</v>
      </c>
      <c r="CG275" s="445" t="e">
        <f t="shared" si="2655"/>
        <v>#REF!</v>
      </c>
      <c r="CH275" s="433"/>
      <c r="CJ275" s="451" t="e">
        <f>(CG274+CJ268)*CJ267</f>
        <v>#REF!</v>
      </c>
      <c r="CL275" s="433"/>
    </row>
    <row r="276">
      <c r="A276" s="445" t="e">
        <f>A253+A292</f>
        <v>#REF!</v>
      </c>
      <c r="B276" s="433"/>
      <c r="D276" s="451" t="e">
        <f>(A275+D268)*D267</f>
        <v>#REF!</v>
      </c>
      <c r="G276" s="445" t="e">
        <f t="shared" si="2642"/>
        <v>#REF!</v>
      </c>
      <c r="I276" s="235"/>
      <c r="J276" s="451" t="e">
        <f>(G275+J268)*J267</f>
        <v>#REF!</v>
      </c>
      <c r="K276" s="235"/>
      <c r="L276" s="235"/>
      <c r="M276" s="445" t="e">
        <f t="shared" si="2643"/>
        <v>#REF!</v>
      </c>
      <c r="N276" s="433"/>
      <c r="O276" s="235"/>
      <c r="P276" s="451" t="e">
        <f>(M275+P268)*P267</f>
        <v>#REF!</v>
      </c>
      <c r="Q276" s="235"/>
      <c r="R276" s="235"/>
      <c r="S276" s="445" t="e">
        <f t="shared" si="2644"/>
        <v>#REF!</v>
      </c>
      <c r="T276" s="433"/>
      <c r="U276" s="235"/>
      <c r="V276" s="451" t="e">
        <f>(S275+V268)*V267</f>
        <v>#REF!</v>
      </c>
      <c r="Y276" s="445" t="e">
        <f t="shared" si="2645"/>
        <v>#REF!</v>
      </c>
      <c r="Z276" s="433"/>
      <c r="AA276" s="235"/>
      <c r="AB276" s="451" t="e">
        <f>(Y275+AB268)*AB267</f>
        <v>#REF!</v>
      </c>
      <c r="AC276" s="235"/>
      <c r="AD276" s="235"/>
      <c r="AE276" s="445" t="e">
        <f t="shared" si="2646"/>
        <v>#REF!</v>
      </c>
      <c r="AF276" s="433"/>
      <c r="AG276" s="235"/>
      <c r="AH276" s="451" t="e">
        <f>(AE275+AH268)*AH267</f>
        <v>#REF!</v>
      </c>
      <c r="AK276" s="445" t="e">
        <f t="shared" si="2647"/>
        <v>#REF!</v>
      </c>
      <c r="AL276" s="433"/>
      <c r="AM276" s="235"/>
      <c r="AN276" s="451" t="e">
        <f>(AK275+AN268)*AN267</f>
        <v>#REF!</v>
      </c>
      <c r="AQ276" s="445" t="e">
        <f t="shared" si="2648"/>
        <v>#REF!</v>
      </c>
      <c r="AR276" s="433"/>
      <c r="AS276" s="235"/>
      <c r="AT276" s="451" t="e">
        <f>(AQ275+AT268)*AT267</f>
        <v>#REF!</v>
      </c>
      <c r="AW276" s="445" t="e">
        <f t="shared" si="2649"/>
        <v>#REF!</v>
      </c>
      <c r="AX276" s="433"/>
      <c r="AY276" s="235"/>
      <c r="AZ276" s="451" t="e">
        <f>(AW275+AZ268)*AZ267</f>
        <v>#REF!</v>
      </c>
      <c r="BA276" s="235"/>
      <c r="BB276" s="235"/>
      <c r="BC276" s="445" t="e">
        <f t="shared" si="2650"/>
        <v>#REF!</v>
      </c>
      <c r="BD276" s="433"/>
      <c r="BE276" s="235"/>
      <c r="BF276" s="451" t="e">
        <f>(BC275+BF268)*BF267</f>
        <v>#REF!</v>
      </c>
      <c r="BI276" s="445" t="e">
        <f t="shared" si="2651"/>
        <v>#REF!</v>
      </c>
      <c r="BJ276" s="433"/>
      <c r="BK276" s="235"/>
      <c r="BL276" s="451" t="e">
        <f>(BI275+BL268)*BL267</f>
        <v>#REF!</v>
      </c>
      <c r="BO276" s="445" t="e">
        <f t="shared" si="2652"/>
        <v>#REF!</v>
      </c>
      <c r="BP276" s="433"/>
      <c r="BQ276" s="235"/>
      <c r="BR276" s="451" t="e">
        <f>(BO275+BR268)*BR267</f>
        <v>#REF!</v>
      </c>
      <c r="BU276" s="445" t="e">
        <f t="shared" si="2653"/>
        <v>#REF!</v>
      </c>
      <c r="BV276" s="433"/>
      <c r="BW276" s="235"/>
      <c r="BX276" s="451" t="e">
        <f>(BU275+BX268)*BX267</f>
        <v>#REF!</v>
      </c>
      <c r="BZ276" s="433"/>
      <c r="CA276" s="445" t="e">
        <f t="shared" si="2654"/>
        <v>#REF!</v>
      </c>
      <c r="CB276" s="433"/>
      <c r="CC276" s="235"/>
      <c r="CD276" s="451" t="e">
        <f>(CA275+CD268)*CD267</f>
        <v>#REF!</v>
      </c>
      <c r="CG276" s="445" t="e">
        <f t="shared" si="2655"/>
        <v>#REF!</v>
      </c>
      <c r="CH276" s="433"/>
      <c r="CJ276" s="451" t="e">
        <f>(CG275+CJ268)*CJ267</f>
        <v>#REF!</v>
      </c>
      <c r="CL276" s="433"/>
    </row>
    <row r="277">
      <c r="A277" s="445" t="e">
        <f>A254+A291</f>
        <v>#REF!</v>
      </c>
      <c r="B277" s="433"/>
      <c r="D277" s="451" t="e">
        <f>(A276+D268)*D267</f>
        <v>#REF!</v>
      </c>
      <c r="G277" s="445" t="e">
        <f t="shared" si="2642"/>
        <v>#REF!</v>
      </c>
      <c r="I277" s="235"/>
      <c r="J277" s="451" t="e">
        <f>(G276+J268)*J267</f>
        <v>#REF!</v>
      </c>
      <c r="K277" s="235"/>
      <c r="L277" s="235"/>
      <c r="M277" s="445" t="e">
        <f t="shared" si="2643"/>
        <v>#REF!</v>
      </c>
      <c r="N277" s="417"/>
      <c r="O277" s="235"/>
      <c r="P277" s="451" t="e">
        <f>(M276+P268)*P267</f>
        <v>#REF!</v>
      </c>
      <c r="Q277" s="235"/>
      <c r="R277" s="235"/>
      <c r="S277" s="445" t="e">
        <f t="shared" si="2644"/>
        <v>#REF!</v>
      </c>
      <c r="T277" s="417"/>
      <c r="U277" s="235"/>
      <c r="V277" s="451" t="e">
        <f>(S276+V268)*V267</f>
        <v>#REF!</v>
      </c>
      <c r="Y277" s="445" t="e">
        <f t="shared" si="2645"/>
        <v>#REF!</v>
      </c>
      <c r="Z277" s="417"/>
      <c r="AA277" s="235"/>
      <c r="AB277" s="451" t="e">
        <f>(Y276+AB268)*AB267</f>
        <v>#REF!</v>
      </c>
      <c r="AC277" s="235"/>
      <c r="AD277" s="235"/>
      <c r="AE277" s="445" t="e">
        <f t="shared" si="2646"/>
        <v>#REF!</v>
      </c>
      <c r="AF277" s="417"/>
      <c r="AG277" s="235"/>
      <c r="AH277" s="451" t="e">
        <f>(AE276+AH268)*AH267</f>
        <v>#REF!</v>
      </c>
      <c r="AK277" s="445" t="e">
        <f t="shared" si="2647"/>
        <v>#REF!</v>
      </c>
      <c r="AL277" s="417"/>
      <c r="AM277" s="235"/>
      <c r="AN277" s="451" t="e">
        <f>(AK276+AN268)*AN267</f>
        <v>#REF!</v>
      </c>
      <c r="AQ277" s="445" t="e">
        <f t="shared" si="2648"/>
        <v>#REF!</v>
      </c>
      <c r="AR277" s="417"/>
      <c r="AS277" s="235"/>
      <c r="AT277" s="451" t="e">
        <f>(AQ276+AT268)*AT267</f>
        <v>#REF!</v>
      </c>
      <c r="AW277" s="445" t="e">
        <f t="shared" si="2649"/>
        <v>#REF!</v>
      </c>
      <c r="AX277" s="417"/>
      <c r="AY277" s="235"/>
      <c r="AZ277" s="451" t="e">
        <f>(AW276+AZ268)*AZ267</f>
        <v>#REF!</v>
      </c>
      <c r="BA277" s="235"/>
      <c r="BB277" s="235"/>
      <c r="BC277" s="445" t="e">
        <f t="shared" si="2650"/>
        <v>#REF!</v>
      </c>
      <c r="BD277" s="417"/>
      <c r="BE277" s="235"/>
      <c r="BF277" s="451" t="e">
        <f>(BC276+BF268)*BF267</f>
        <v>#REF!</v>
      </c>
      <c r="BI277" s="445" t="e">
        <f t="shared" si="2651"/>
        <v>#REF!</v>
      </c>
      <c r="BJ277" s="417"/>
      <c r="BK277" s="235"/>
      <c r="BL277" s="451" t="e">
        <f>(BI276+BL268)*BL267</f>
        <v>#REF!</v>
      </c>
      <c r="BO277" s="445" t="e">
        <f t="shared" si="2652"/>
        <v>#REF!</v>
      </c>
      <c r="BP277" s="417"/>
      <c r="BQ277" s="235"/>
      <c r="BR277" s="451" t="e">
        <f>(BO276+BR268)*BR267</f>
        <v>#REF!</v>
      </c>
      <c r="BU277" s="445" t="e">
        <f t="shared" si="2653"/>
        <v>#REF!</v>
      </c>
      <c r="BV277" s="417"/>
      <c r="BW277" s="235"/>
      <c r="BX277" s="451" t="e">
        <f>(BU276+BX268)*BX267</f>
        <v>#REF!</v>
      </c>
      <c r="BZ277" s="433" t="e">
        <f>BW245+BX261+BX210</f>
        <v>#REF!</v>
      </c>
      <c r="CA277" s="445" t="e">
        <f t="shared" si="2654"/>
        <v>#REF!</v>
      </c>
      <c r="CB277" s="417"/>
      <c r="CC277" s="235"/>
      <c r="CD277" s="451" t="e">
        <f>(CA276+CD268)*CD267</f>
        <v>#REF!</v>
      </c>
      <c r="CG277" s="445" t="e">
        <f t="shared" si="2655"/>
        <v>#REF!</v>
      </c>
      <c r="CH277" s="417"/>
      <c r="CJ277" s="451" t="e">
        <f>(CG276+CJ268)*CJ267</f>
        <v>#REF!</v>
      </c>
      <c r="CL277" s="433" t="e">
        <f>CI245+CJ261+CJ210</f>
        <v>#REF!</v>
      </c>
    </row>
    <row r="278">
      <c r="A278" s="445" t="e">
        <f>A255+A290</f>
        <v>#REF!</v>
      </c>
      <c r="B278" s="433"/>
      <c r="D278" s="451" t="e">
        <f>(A277+D268)*D267</f>
        <v>#REF!</v>
      </c>
      <c r="F278" s="417"/>
      <c r="G278" s="445" t="e">
        <f t="shared" si="2642"/>
        <v>#REF!</v>
      </c>
      <c r="I278" s="235"/>
      <c r="J278" s="451" t="e">
        <f>(G277+J268)*J267</f>
        <v>#REF!</v>
      </c>
      <c r="K278" s="235"/>
      <c r="L278" s="417"/>
      <c r="M278" s="445" t="e">
        <f t="shared" si="2643"/>
        <v>#REF!</v>
      </c>
      <c r="N278" s="417"/>
      <c r="O278" s="235"/>
      <c r="P278" s="451" t="e">
        <f>(M277+P268)*P267</f>
        <v>#REF!</v>
      </c>
      <c r="Q278" s="235"/>
      <c r="R278" s="417"/>
      <c r="S278" s="445" t="e">
        <f t="shared" si="2644"/>
        <v>#REF!</v>
      </c>
      <c r="T278" s="417"/>
      <c r="U278" s="235"/>
      <c r="V278" s="451" t="e">
        <f>(S277+V268)*V267</f>
        <v>#REF!</v>
      </c>
      <c r="X278" s="417"/>
      <c r="Y278" s="445" t="e">
        <f t="shared" si="2645"/>
        <v>#REF!</v>
      </c>
      <c r="Z278" s="417"/>
      <c r="AA278" s="235"/>
      <c r="AB278" s="451" t="e">
        <f>(Y277+AB268)*AB267</f>
        <v>#REF!</v>
      </c>
      <c r="AC278" s="235"/>
      <c r="AD278" s="417"/>
      <c r="AE278" s="445" t="e">
        <f t="shared" si="2646"/>
        <v>#REF!</v>
      </c>
      <c r="AF278" s="417"/>
      <c r="AG278" s="235"/>
      <c r="AH278" s="451" t="e">
        <f>(AE277+AH268)*AH267</f>
        <v>#REF!</v>
      </c>
      <c r="AJ278" s="417"/>
      <c r="AK278" s="445" t="e">
        <f t="shared" si="2647"/>
        <v>#REF!</v>
      </c>
      <c r="AL278" s="417"/>
      <c r="AM278" s="235"/>
      <c r="AN278" s="451" t="e">
        <f>(AK277+AN268)*AN267</f>
        <v>#REF!</v>
      </c>
      <c r="AP278" s="417"/>
      <c r="AQ278" s="445" t="e">
        <f t="shared" si="2648"/>
        <v>#REF!</v>
      </c>
      <c r="AR278" s="417"/>
      <c r="AS278" s="235"/>
      <c r="AT278" s="451" t="e">
        <f>(AQ277+AT268)*AT267</f>
        <v>#REF!</v>
      </c>
      <c r="AV278" s="417"/>
      <c r="AW278" s="445" t="e">
        <f t="shared" si="2649"/>
        <v>#REF!</v>
      </c>
      <c r="AX278" s="417"/>
      <c r="AY278" s="235"/>
      <c r="AZ278" s="451" t="e">
        <f>(AW277+AZ268)*AZ267</f>
        <v>#REF!</v>
      </c>
      <c r="BA278" s="235"/>
      <c r="BB278" s="417"/>
      <c r="BC278" s="445" t="e">
        <f t="shared" si="2650"/>
        <v>#REF!</v>
      </c>
      <c r="BD278" s="417"/>
      <c r="BE278" s="235"/>
      <c r="BF278" s="451" t="e">
        <f>(BC277+BF268)*BF267</f>
        <v>#REF!</v>
      </c>
      <c r="BH278" s="417"/>
      <c r="BI278" s="445" t="e">
        <f t="shared" si="2651"/>
        <v>#REF!</v>
      </c>
      <c r="BJ278" s="417"/>
      <c r="BK278" s="235"/>
      <c r="BL278" s="451" t="e">
        <f>(BI277+BL268)*BL267</f>
        <v>#REF!</v>
      </c>
      <c r="BN278" s="417"/>
      <c r="BO278" s="445" t="e">
        <f t="shared" si="2652"/>
        <v>#REF!</v>
      </c>
      <c r="BP278" s="417"/>
      <c r="BQ278" s="235"/>
      <c r="BR278" s="451" t="e">
        <f>(BO277+BR268)*BR267</f>
        <v>#REF!</v>
      </c>
      <c r="BT278" s="417"/>
      <c r="BU278" s="445" t="e">
        <f t="shared" si="2653"/>
        <v>#REF!</v>
      </c>
      <c r="BV278" s="417"/>
      <c r="BW278" s="235"/>
      <c r="BX278" s="451" t="e">
        <f>(BU277+BX268)*BX267</f>
        <v>#REF!</v>
      </c>
      <c r="BZ278" s="433"/>
      <c r="CA278" s="445" t="e">
        <f t="shared" si="2654"/>
        <v>#REF!</v>
      </c>
      <c r="CB278" s="417"/>
      <c r="CC278" s="235"/>
      <c r="CD278" s="451" t="e">
        <f>(CA277+CD268)*CD267</f>
        <v>#REF!</v>
      </c>
      <c r="CF278" s="417"/>
      <c r="CG278" s="445" t="e">
        <f t="shared" si="2655"/>
        <v>#REF!</v>
      </c>
      <c r="CH278" s="417"/>
      <c r="CJ278" s="451" t="e">
        <f>(CG277+CJ268)*CJ267</f>
        <v>#REF!</v>
      </c>
      <c r="CL278" s="433"/>
    </row>
    <row r="279">
      <c r="A279" s="445" t="e">
        <f>A256+A289</f>
        <v>#REF!</v>
      </c>
      <c r="B279" s="433"/>
      <c r="D279" s="451" t="e">
        <f>(A278+D268)*D267</f>
        <v>#REF!</v>
      </c>
      <c r="F279" s="417"/>
      <c r="G279" s="445" t="e">
        <f t="shared" si="2642"/>
        <v>#REF!</v>
      </c>
      <c r="I279" s="235"/>
      <c r="J279" s="451" t="e">
        <f>(G278+J268)*J267</f>
        <v>#REF!</v>
      </c>
      <c r="K279" s="235"/>
      <c r="L279" s="417"/>
      <c r="M279" s="445" t="e">
        <f t="shared" si="2643"/>
        <v>#REF!</v>
      </c>
      <c r="N279" s="417"/>
      <c r="O279" s="235"/>
      <c r="P279" s="451" t="e">
        <f>(M278+P268)*P267</f>
        <v>#REF!</v>
      </c>
      <c r="Q279" s="235"/>
      <c r="R279" s="417"/>
      <c r="S279" s="445" t="e">
        <f t="shared" si="2644"/>
        <v>#REF!</v>
      </c>
      <c r="T279" s="433"/>
      <c r="U279" s="235"/>
      <c r="V279" s="451" t="e">
        <f>(S278+V268)*V267</f>
        <v>#REF!</v>
      </c>
      <c r="X279" s="417"/>
      <c r="Y279" s="445" t="e">
        <f t="shared" si="2645"/>
        <v>#REF!</v>
      </c>
      <c r="Z279" s="433"/>
      <c r="AA279" s="235"/>
      <c r="AB279" s="451" t="e">
        <f>(Y278+AB268)*AB267</f>
        <v>#REF!</v>
      </c>
      <c r="AC279" s="235"/>
      <c r="AD279" s="417"/>
      <c r="AE279" s="445" t="e">
        <f t="shared" si="2646"/>
        <v>#REF!</v>
      </c>
      <c r="AF279" s="433"/>
      <c r="AG279" s="235"/>
      <c r="AH279" s="451" t="e">
        <f>(AE278+AH268)*AH267</f>
        <v>#REF!</v>
      </c>
      <c r="AJ279" s="417"/>
      <c r="AK279" s="445" t="e">
        <f t="shared" si="2647"/>
        <v>#REF!</v>
      </c>
      <c r="AL279" s="433"/>
      <c r="AM279" s="235"/>
      <c r="AN279" s="451" t="e">
        <f>(AK278+AN268)*AN267</f>
        <v>#REF!</v>
      </c>
      <c r="AP279" s="417"/>
      <c r="AQ279" s="445" t="e">
        <f t="shared" si="2648"/>
        <v>#REF!</v>
      </c>
      <c r="AR279" s="433"/>
      <c r="AS279" s="235"/>
      <c r="AT279" s="451" t="e">
        <f>(AQ278+AT268)*AT267</f>
        <v>#REF!</v>
      </c>
      <c r="AV279" s="417"/>
      <c r="AW279" s="445" t="e">
        <f t="shared" si="2649"/>
        <v>#REF!</v>
      </c>
      <c r="AX279" s="433"/>
      <c r="AY279" s="235"/>
      <c r="AZ279" s="451" t="e">
        <f>(AW278+AZ268)*AZ267</f>
        <v>#REF!</v>
      </c>
      <c r="BA279" s="235"/>
      <c r="BB279" s="417"/>
      <c r="BC279" s="445" t="e">
        <f t="shared" si="2650"/>
        <v>#REF!</v>
      </c>
      <c r="BD279" s="433"/>
      <c r="BE279" s="235"/>
      <c r="BF279" s="451" t="e">
        <f>(BC278+BF268)*BF267</f>
        <v>#REF!</v>
      </c>
      <c r="BH279" s="417"/>
      <c r="BI279" s="445" t="e">
        <f t="shared" si="2651"/>
        <v>#REF!</v>
      </c>
      <c r="BJ279" s="433"/>
      <c r="BK279" s="235"/>
      <c r="BL279" s="451" t="e">
        <f>(BI278+BL268)*BL267</f>
        <v>#REF!</v>
      </c>
      <c r="BN279" s="417"/>
      <c r="BO279" s="445" t="e">
        <f t="shared" si="2652"/>
        <v>#REF!</v>
      </c>
      <c r="BP279" s="433"/>
      <c r="BQ279" s="235"/>
      <c r="BR279" s="451" t="e">
        <f>(BO278+BR268)*BR267</f>
        <v>#REF!</v>
      </c>
      <c r="BT279" s="417"/>
      <c r="BU279" s="445" t="e">
        <f t="shared" si="2653"/>
        <v>#REF!</v>
      </c>
      <c r="BV279" s="433"/>
      <c r="BW279" s="235"/>
      <c r="BX279" s="451" t="e">
        <f>(BU278+BX268)*BX267</f>
        <v>#REF!</v>
      </c>
      <c r="BZ279" s="433"/>
      <c r="CA279" s="445" t="e">
        <f t="shared" si="2654"/>
        <v>#REF!</v>
      </c>
      <c r="CB279" s="433"/>
      <c r="CC279" s="235"/>
      <c r="CD279" s="451" t="e">
        <f>(CA278+CD268)*CD267</f>
        <v>#REF!</v>
      </c>
      <c r="CF279" s="417"/>
      <c r="CG279" s="445" t="e">
        <f t="shared" si="2655"/>
        <v>#REF!</v>
      </c>
      <c r="CH279" s="433"/>
      <c r="CJ279" s="451" t="e">
        <f>(CG278+CJ268)*CJ267</f>
        <v>#REF!</v>
      </c>
      <c r="CL279" s="433"/>
    </row>
    <row r="280">
      <c r="A280" s="445" t="e">
        <f>A257+A288</f>
        <v>#REF!</v>
      </c>
      <c r="B280" s="433"/>
      <c r="D280" s="451" t="e">
        <f>(A279+D268)*D267</f>
        <v>#REF!</v>
      </c>
      <c r="F280" s="417"/>
      <c r="G280" s="445" t="e">
        <f t="shared" si="2642"/>
        <v>#REF!</v>
      </c>
      <c r="I280" s="235"/>
      <c r="J280" s="451" t="e">
        <f>(G279+J268)*J267</f>
        <v>#REF!</v>
      </c>
      <c r="K280" s="235"/>
      <c r="L280" s="417"/>
      <c r="M280" s="445" t="e">
        <f t="shared" si="2643"/>
        <v>#REF!</v>
      </c>
      <c r="N280" s="417"/>
      <c r="O280" s="235"/>
      <c r="P280" s="451" t="e">
        <f>(M279+P268)*P267</f>
        <v>#REF!</v>
      </c>
      <c r="Q280" s="235"/>
      <c r="R280" s="417"/>
      <c r="S280" s="445" t="e">
        <f t="shared" si="2644"/>
        <v>#REF!</v>
      </c>
      <c r="T280" s="433"/>
      <c r="U280" s="235"/>
      <c r="V280" s="451" t="e">
        <f>(S279+V268)*V267</f>
        <v>#REF!</v>
      </c>
      <c r="X280" s="417"/>
      <c r="Y280" s="445" t="e">
        <f t="shared" si="2645"/>
        <v>#REF!</v>
      </c>
      <c r="Z280" s="433"/>
      <c r="AA280" s="235"/>
      <c r="AB280" s="451" t="e">
        <f>(Y279+AB268)*AB267</f>
        <v>#REF!</v>
      </c>
      <c r="AC280" s="235"/>
      <c r="AD280" s="417"/>
      <c r="AE280" s="445" t="e">
        <f t="shared" si="2646"/>
        <v>#REF!</v>
      </c>
      <c r="AF280" s="433"/>
      <c r="AG280" s="235"/>
      <c r="AH280" s="451" t="e">
        <f>(AE279+AH268)*AH267</f>
        <v>#REF!</v>
      </c>
      <c r="AJ280" s="417"/>
      <c r="AK280" s="445" t="e">
        <f t="shared" si="2647"/>
        <v>#REF!</v>
      </c>
      <c r="AL280" s="433"/>
      <c r="AM280" s="235"/>
      <c r="AN280" s="451" t="e">
        <f>(AK279+AN268)*AN267</f>
        <v>#REF!</v>
      </c>
      <c r="AP280" s="417"/>
      <c r="AQ280" s="445" t="e">
        <f t="shared" si="2648"/>
        <v>#REF!</v>
      </c>
      <c r="AR280" s="433"/>
      <c r="AS280" s="235"/>
      <c r="AT280" s="451" t="e">
        <f>(AQ279+AT268)*AT267</f>
        <v>#REF!</v>
      </c>
      <c r="AV280" s="417"/>
      <c r="AW280" s="445" t="e">
        <f t="shared" si="2649"/>
        <v>#REF!</v>
      </c>
      <c r="AX280" s="433"/>
      <c r="AY280" s="235"/>
      <c r="AZ280" s="451" t="e">
        <f>(AW279+AZ268)*AZ267</f>
        <v>#REF!</v>
      </c>
      <c r="BA280" s="235"/>
      <c r="BB280" s="417"/>
      <c r="BC280" s="445" t="e">
        <f t="shared" si="2650"/>
        <v>#REF!</v>
      </c>
      <c r="BD280" s="433"/>
      <c r="BE280" s="235"/>
      <c r="BF280" s="451" t="e">
        <f>(BC279+BF268)*BF267</f>
        <v>#REF!</v>
      </c>
      <c r="BH280" s="417"/>
      <c r="BI280" s="445" t="e">
        <f t="shared" si="2651"/>
        <v>#REF!</v>
      </c>
      <c r="BJ280" s="433"/>
      <c r="BK280" s="235"/>
      <c r="BL280" s="451" t="e">
        <f>(BI279+BL268)*BL267</f>
        <v>#REF!</v>
      </c>
      <c r="BN280" s="417"/>
      <c r="BO280" s="445" t="e">
        <f t="shared" si="2652"/>
        <v>#REF!</v>
      </c>
      <c r="BP280" s="433"/>
      <c r="BQ280" s="235"/>
      <c r="BR280" s="451" t="e">
        <f>(BO279+BR268)*BR267</f>
        <v>#REF!</v>
      </c>
      <c r="BT280" s="417"/>
      <c r="BU280" s="445" t="e">
        <f t="shared" si="2653"/>
        <v>#REF!</v>
      </c>
      <c r="BV280" s="433"/>
      <c r="BW280" s="235"/>
      <c r="BX280" s="451" t="e">
        <f>(BU279+BX268)*BX267</f>
        <v>#REF!</v>
      </c>
      <c r="BZ280" s="433"/>
      <c r="CA280" s="445" t="e">
        <f t="shared" si="2654"/>
        <v>#REF!</v>
      </c>
      <c r="CB280" s="433"/>
      <c r="CC280" s="235"/>
      <c r="CD280" s="451" t="e">
        <f>(CA279+CD268)*CD267</f>
        <v>#REF!</v>
      </c>
      <c r="CF280" s="417"/>
      <c r="CG280" s="445" t="e">
        <f t="shared" si="2655"/>
        <v>#REF!</v>
      </c>
      <c r="CH280" s="433"/>
      <c r="CJ280" s="451" t="e">
        <f>(CG279+CJ268)*CJ267</f>
        <v>#REF!</v>
      </c>
      <c r="CL280" s="433"/>
    </row>
    <row r="281">
      <c r="A281" s="445" t="e">
        <f>A258+A287</f>
        <v>#REF!</v>
      </c>
      <c r="B281" s="433"/>
      <c r="D281" s="451" t="e">
        <f>(A280+D268)*D267</f>
        <v>#REF!</v>
      </c>
      <c r="F281" s="417"/>
      <c r="G281" s="445" t="e">
        <f t="shared" si="2642"/>
        <v>#REF!</v>
      </c>
      <c r="H281" s="417"/>
      <c r="I281" s="235"/>
      <c r="J281" s="451" t="e">
        <f>(G280+J268)*J267</f>
        <v>#REF!</v>
      </c>
      <c r="K281" s="235"/>
      <c r="L281" s="417"/>
      <c r="M281" s="445" t="e">
        <f t="shared" si="2643"/>
        <v>#REF!</v>
      </c>
      <c r="N281" s="417"/>
      <c r="O281" s="235"/>
      <c r="P281" s="451" t="e">
        <f>(M280+P268)*P267</f>
        <v>#REF!</v>
      </c>
      <c r="Q281" s="235"/>
      <c r="R281" s="417"/>
      <c r="S281" s="445" t="e">
        <f t="shared" si="2644"/>
        <v>#REF!</v>
      </c>
      <c r="T281" s="433"/>
      <c r="U281" s="235"/>
      <c r="V281" s="451" t="e">
        <f>(S280+V268)*V267</f>
        <v>#REF!</v>
      </c>
      <c r="X281" s="417"/>
      <c r="Y281" s="445" t="e">
        <f t="shared" si="2645"/>
        <v>#REF!</v>
      </c>
      <c r="Z281" s="433"/>
      <c r="AA281" s="235"/>
      <c r="AB281" s="451" t="e">
        <f>(Y280+AB268)*AB267</f>
        <v>#REF!</v>
      </c>
      <c r="AC281" s="235"/>
      <c r="AD281" s="417"/>
      <c r="AE281" s="445" t="e">
        <f t="shared" si="2646"/>
        <v>#REF!</v>
      </c>
      <c r="AF281" s="433"/>
      <c r="AG281" s="235"/>
      <c r="AH281" s="451" t="e">
        <f>(AE280+AH268)*AH267</f>
        <v>#REF!</v>
      </c>
      <c r="AJ281" s="417"/>
      <c r="AK281" s="445" t="e">
        <f t="shared" si="2647"/>
        <v>#REF!</v>
      </c>
      <c r="AL281" s="433"/>
      <c r="AM281" s="235"/>
      <c r="AN281" s="451" t="e">
        <f>(AK280+AN268)*AN267</f>
        <v>#REF!</v>
      </c>
      <c r="AP281" s="417"/>
      <c r="AQ281" s="445" t="e">
        <f t="shared" si="2648"/>
        <v>#REF!</v>
      </c>
      <c r="AR281" s="433"/>
      <c r="AS281" s="235"/>
      <c r="AT281" s="451" t="e">
        <f>(AQ280+AT268)*AT267</f>
        <v>#REF!</v>
      </c>
      <c r="AV281" s="417"/>
      <c r="AW281" s="445" t="e">
        <f t="shared" si="2649"/>
        <v>#REF!</v>
      </c>
      <c r="AX281" s="433"/>
      <c r="AY281" s="235"/>
      <c r="AZ281" s="451" t="e">
        <f>(AW280+AZ268)*AZ267</f>
        <v>#REF!</v>
      </c>
      <c r="BA281" s="235"/>
      <c r="BB281" s="417"/>
      <c r="BC281" s="445" t="e">
        <f t="shared" si="2650"/>
        <v>#REF!</v>
      </c>
      <c r="BD281" s="433"/>
      <c r="BE281" s="235"/>
      <c r="BF281" s="451" t="e">
        <f>(BC280+BF268)*BF267</f>
        <v>#REF!</v>
      </c>
      <c r="BH281" s="417"/>
      <c r="BI281" s="445" t="e">
        <f t="shared" si="2651"/>
        <v>#REF!</v>
      </c>
      <c r="BJ281" s="433"/>
      <c r="BK281" s="235"/>
      <c r="BL281" s="451" t="e">
        <f>(BI280+BL268)*BL267</f>
        <v>#REF!</v>
      </c>
      <c r="BN281" s="417"/>
      <c r="BO281" s="445" t="e">
        <f t="shared" si="2652"/>
        <v>#REF!</v>
      </c>
      <c r="BP281" s="433"/>
      <c r="BQ281" s="235"/>
      <c r="BR281" s="451" t="e">
        <f>(BO280+BR268)*BR267</f>
        <v>#REF!</v>
      </c>
      <c r="BT281" s="417"/>
      <c r="BU281" s="445" t="e">
        <f t="shared" si="2653"/>
        <v>#REF!</v>
      </c>
      <c r="BV281" s="433"/>
      <c r="BW281" s="235"/>
      <c r="BX281" s="451" t="e">
        <f>(BU280+BX268)*BX267</f>
        <v>#REF!</v>
      </c>
      <c r="BZ281" s="433"/>
      <c r="CA281" s="445" t="e">
        <f t="shared" si="2654"/>
        <v>#REF!</v>
      </c>
      <c r="CB281" s="433"/>
      <c r="CC281" s="235"/>
      <c r="CD281" s="451" t="e">
        <f>(CA280+CD268)*CD267</f>
        <v>#REF!</v>
      </c>
      <c r="CF281" s="417"/>
      <c r="CG281" s="445" t="e">
        <f t="shared" si="2655"/>
        <v>#REF!</v>
      </c>
      <c r="CH281" s="433"/>
      <c r="CJ281" s="451" t="e">
        <f>(CG280+CJ268)*CJ267</f>
        <v>#REF!</v>
      </c>
      <c r="CL281" s="433"/>
    </row>
    <row r="282">
      <c r="A282" s="445">
        <f>-AB360</f>
        <v>0</v>
      </c>
      <c r="B282" s="433"/>
      <c r="D282" s="451" t="e">
        <f>(A281+D268)*D267</f>
        <v>#REF!</v>
      </c>
      <c r="F282" s="417"/>
      <c r="G282" s="445">
        <f t="shared" si="2642"/>
        <v>0</v>
      </c>
      <c r="H282" s="417"/>
      <c r="I282" s="235"/>
      <c r="J282" s="451" t="e">
        <f>(G281+J268)*J267</f>
        <v>#REF!</v>
      </c>
      <c r="K282" s="235"/>
      <c r="L282" s="417"/>
      <c r="M282" s="445">
        <f t="shared" si="2643"/>
        <v>0</v>
      </c>
      <c r="N282" s="417"/>
      <c r="O282" s="235"/>
      <c r="P282" s="451" t="e">
        <f>(M281+P268)*P267</f>
        <v>#REF!</v>
      </c>
      <c r="Q282" s="235"/>
      <c r="R282" s="417"/>
      <c r="S282" s="445">
        <f t="shared" si="2644"/>
        <v>0</v>
      </c>
      <c r="T282" s="433"/>
      <c r="U282" s="235"/>
      <c r="V282" s="451" t="e">
        <f>(S281+V268)*V267</f>
        <v>#REF!</v>
      </c>
      <c r="X282" s="417"/>
      <c r="Y282" s="445">
        <f t="shared" si="2645"/>
        <v>0</v>
      </c>
      <c r="Z282" s="433"/>
      <c r="AA282" s="235"/>
      <c r="AB282" s="451" t="e">
        <f>(Y281+AB268)*AB267</f>
        <v>#REF!</v>
      </c>
      <c r="AC282" s="235"/>
      <c r="AD282" s="417"/>
      <c r="AE282" s="445">
        <f t="shared" si="2646"/>
        <v>0</v>
      </c>
      <c r="AF282" s="433"/>
      <c r="AG282" s="235"/>
      <c r="AH282" s="451" t="e">
        <f>(AE281+AH268)*AH267</f>
        <v>#REF!</v>
      </c>
      <c r="AJ282" s="417"/>
      <c r="AK282" s="445">
        <f t="shared" si="2647"/>
        <v>0</v>
      </c>
      <c r="AL282" s="433"/>
      <c r="AM282" s="235"/>
      <c r="AN282" s="451" t="e">
        <f>(AK281+AN268)*AN267</f>
        <v>#REF!</v>
      </c>
      <c r="AP282" s="417"/>
      <c r="AQ282" s="445">
        <f t="shared" si="2648"/>
        <v>0</v>
      </c>
      <c r="AR282" s="433"/>
      <c r="AS282" s="235"/>
      <c r="AT282" s="451" t="e">
        <f>(AQ281+AT268)*AT267</f>
        <v>#REF!</v>
      </c>
      <c r="AV282" s="417"/>
      <c r="AW282" s="445">
        <f t="shared" si="2649"/>
        <v>0</v>
      </c>
      <c r="AX282" s="433"/>
      <c r="AY282" s="235"/>
      <c r="AZ282" s="451" t="e">
        <f>(AW281+AZ268)*AZ267</f>
        <v>#REF!</v>
      </c>
      <c r="BA282" s="235"/>
      <c r="BB282" s="417"/>
      <c r="BC282" s="445">
        <f t="shared" si="2650"/>
        <v>0</v>
      </c>
      <c r="BD282" s="433"/>
      <c r="BE282" s="235"/>
      <c r="BF282" s="451" t="e">
        <f>(BC281+BF268)*BF267</f>
        <v>#REF!</v>
      </c>
      <c r="BH282" s="417"/>
      <c r="BI282" s="445">
        <f t="shared" si="2651"/>
        <v>0</v>
      </c>
      <c r="BJ282" s="433"/>
      <c r="BK282" s="235"/>
      <c r="BL282" s="451" t="e">
        <f>(BI281+BL268)*BL267</f>
        <v>#REF!</v>
      </c>
      <c r="BN282" s="417"/>
      <c r="BO282" s="445">
        <f t="shared" si="2652"/>
        <v>0</v>
      </c>
      <c r="BP282" s="433"/>
      <c r="BQ282" s="235"/>
      <c r="BR282" s="451" t="e">
        <f>(BO281+BR268)*BR267</f>
        <v>#REF!</v>
      </c>
      <c r="BT282" s="417"/>
      <c r="BU282" s="445">
        <f t="shared" si="2653"/>
        <v>0</v>
      </c>
      <c r="BV282" s="433"/>
      <c r="BW282" s="235"/>
      <c r="BX282" s="451" t="e">
        <f>(BU281+BX268)*BX267</f>
        <v>#REF!</v>
      </c>
      <c r="BZ282" s="433"/>
      <c r="CA282" s="445">
        <f t="shared" si="2654"/>
        <v>0</v>
      </c>
      <c r="CB282" s="433"/>
      <c r="CC282" s="235"/>
      <c r="CD282" s="451" t="e">
        <f>(CA281+CD268)*CD267</f>
        <v>#REF!</v>
      </c>
      <c r="CF282" s="417"/>
      <c r="CG282" s="445">
        <f t="shared" si="2655"/>
        <v>0</v>
      </c>
      <c r="CH282" s="433"/>
      <c r="CJ282" s="451" t="e">
        <f>(CG281+CJ268)*CJ267</f>
        <v>#REF!</v>
      </c>
      <c r="CL282" s="433"/>
    </row>
    <row r="283" ht="16.199999999999999">
      <c r="A283" s="445" t="e">
        <f>A260+A285</f>
        <v>#REF!</v>
      </c>
      <c r="B283" s="433"/>
      <c r="D283" s="452" t="e">
        <f>(A282+D268)*D267</f>
        <v>#REF!</v>
      </c>
      <c r="F283" s="417"/>
      <c r="G283" s="445" t="e">
        <f t="shared" si="2642"/>
        <v>#REF!</v>
      </c>
      <c r="H283" s="417"/>
      <c r="I283" s="235"/>
      <c r="J283" s="452" t="e">
        <f>(G282+J268)*J267</f>
        <v>#REF!</v>
      </c>
      <c r="K283" s="235"/>
      <c r="L283" s="417"/>
      <c r="M283" s="445" t="e">
        <f t="shared" si="2643"/>
        <v>#REF!</v>
      </c>
      <c r="N283" s="417"/>
      <c r="O283" s="235"/>
      <c r="P283" s="452" t="e">
        <f>(M282+P268)*P267</f>
        <v>#REF!</v>
      </c>
      <c r="Q283" s="235"/>
      <c r="R283" s="417"/>
      <c r="S283" s="445" t="e">
        <f t="shared" si="2644"/>
        <v>#REF!</v>
      </c>
      <c r="T283" s="433"/>
      <c r="U283" s="235"/>
      <c r="V283" s="452" t="e">
        <f>(S282+V268)*V267</f>
        <v>#REF!</v>
      </c>
      <c r="X283" s="417"/>
      <c r="Y283" s="445" t="e">
        <f t="shared" si="2645"/>
        <v>#REF!</v>
      </c>
      <c r="Z283" s="433"/>
      <c r="AA283" s="235"/>
      <c r="AB283" s="452" t="e">
        <f>(Y282+AB268)*AB267</f>
        <v>#REF!</v>
      </c>
      <c r="AC283" s="235"/>
      <c r="AD283" s="417"/>
      <c r="AE283" s="445" t="e">
        <f t="shared" si="2646"/>
        <v>#REF!</v>
      </c>
      <c r="AF283" s="433"/>
      <c r="AG283" s="235"/>
      <c r="AH283" s="452" t="e">
        <f>(AE282+AH268)*AH267</f>
        <v>#REF!</v>
      </c>
      <c r="AJ283" s="417"/>
      <c r="AK283" s="445" t="e">
        <f t="shared" si="2647"/>
        <v>#REF!</v>
      </c>
      <c r="AL283" s="433"/>
      <c r="AM283" s="235"/>
      <c r="AN283" s="452" t="e">
        <f>(AK282+AN268)*AN267</f>
        <v>#REF!</v>
      </c>
      <c r="AP283" s="417"/>
      <c r="AQ283" s="445" t="e">
        <f t="shared" si="2648"/>
        <v>#REF!</v>
      </c>
      <c r="AR283" s="433"/>
      <c r="AS283" s="235"/>
      <c r="AT283" s="452" t="e">
        <f>(AQ282+AT268)*AT267</f>
        <v>#REF!</v>
      </c>
      <c r="AV283" s="417"/>
      <c r="AW283" s="445" t="e">
        <f t="shared" si="2649"/>
        <v>#REF!</v>
      </c>
      <c r="AX283" s="433"/>
      <c r="AY283" s="235"/>
      <c r="AZ283" s="452" t="e">
        <f>(AW282+AZ268)*AZ267</f>
        <v>#REF!</v>
      </c>
      <c r="BA283" s="235"/>
      <c r="BB283" s="417"/>
      <c r="BC283" s="445" t="e">
        <f t="shared" si="2650"/>
        <v>#REF!</v>
      </c>
      <c r="BD283" s="433"/>
      <c r="BE283" s="235"/>
      <c r="BF283" s="452" t="e">
        <f>(BC282+BF268)*BF267</f>
        <v>#REF!</v>
      </c>
      <c r="BH283" s="417"/>
      <c r="BI283" s="445" t="e">
        <f t="shared" si="2651"/>
        <v>#REF!</v>
      </c>
      <c r="BJ283" s="433"/>
      <c r="BK283" s="235"/>
      <c r="BL283" s="452" t="e">
        <f>(BI282+BL268)*BL267</f>
        <v>#REF!</v>
      </c>
      <c r="BN283" s="417"/>
      <c r="BO283" s="445" t="e">
        <f t="shared" si="2652"/>
        <v>#REF!</v>
      </c>
      <c r="BP283" s="433"/>
      <c r="BQ283" s="235"/>
      <c r="BR283" s="452" t="e">
        <f>(BO282+BR268)*BR267</f>
        <v>#REF!</v>
      </c>
      <c r="BT283" s="417"/>
      <c r="BU283" s="445" t="e">
        <f t="shared" si="2653"/>
        <v>#REF!</v>
      </c>
      <c r="BV283" s="433"/>
      <c r="BW283" s="235"/>
      <c r="BX283" s="452" t="e">
        <f>(BU282+BX268)*BX267</f>
        <v>#REF!</v>
      </c>
      <c r="BZ283" s="433"/>
      <c r="CA283" s="445" t="e">
        <f t="shared" si="2654"/>
        <v>#REF!</v>
      </c>
      <c r="CB283" s="433"/>
      <c r="CC283" s="235"/>
      <c r="CD283" s="452" t="e">
        <f>(CA282+CD268)*CD267</f>
        <v>#REF!</v>
      </c>
      <c r="CF283" s="417"/>
      <c r="CG283" s="445" t="e">
        <f t="shared" si="2655"/>
        <v>#REF!</v>
      </c>
      <c r="CH283" s="433"/>
      <c r="CJ283" s="452" t="e">
        <f>(CG282+CJ268)*CJ267</f>
        <v>#REF!</v>
      </c>
      <c r="CL283" s="433"/>
    </row>
    <row r="284" ht="16.199999999999999">
      <c r="A284" s="445"/>
      <c r="B284" s="433"/>
      <c r="C284" s="417"/>
      <c r="D284" s="486" t="e">
        <f>D300+(2*D285)+D283+D260</f>
        <v>#REF!</v>
      </c>
      <c r="E284" s="417"/>
      <c r="F284" s="417"/>
      <c r="G284" s="417"/>
      <c r="H284" s="433"/>
      <c r="I284" s="417"/>
      <c r="J284" s="486" t="e">
        <f>J300+(2*J285)+J283+J260</f>
        <v>#REF!</v>
      </c>
      <c r="K284" s="235"/>
      <c r="L284" s="417"/>
      <c r="M284" s="417"/>
      <c r="N284" s="417"/>
      <c r="O284" s="417"/>
      <c r="P284" s="486" t="e">
        <f>P300+(2*P285)+P283+P260</f>
        <v>#REF!</v>
      </c>
      <c r="Q284" s="235"/>
      <c r="R284" s="433"/>
      <c r="S284" s="235"/>
      <c r="T284" s="235"/>
      <c r="U284" s="417"/>
      <c r="V284" s="486" t="e">
        <f>V300+(2*V285)+V283+V260</f>
        <v>#REF!</v>
      </c>
      <c r="X284" s="417"/>
      <c r="Y284" s="417"/>
      <c r="Z284" s="433"/>
      <c r="AA284" s="417"/>
      <c r="AB284" s="486" t="e">
        <f>AB300+(2*AB285)+AB283+AB260</f>
        <v>#REF!</v>
      </c>
      <c r="AC284" s="235"/>
      <c r="AD284" s="433"/>
      <c r="AE284" s="235"/>
      <c r="AF284" s="235"/>
      <c r="AG284" s="417"/>
      <c r="AH284" s="486" t="e">
        <f>AH300+(2*AH285)+AH283+AH260</f>
        <v>#REF!</v>
      </c>
      <c r="AJ284" s="417"/>
      <c r="AK284" s="417"/>
      <c r="AL284" s="433"/>
      <c r="AM284" s="417"/>
      <c r="AN284" s="486" t="e">
        <f>AN300+(2*AN285)+AN283+AN260</f>
        <v>#REF!</v>
      </c>
      <c r="AP284" s="417"/>
      <c r="AQ284" s="417"/>
      <c r="AR284" s="433"/>
      <c r="AS284" s="417"/>
      <c r="AT284" s="486" t="e">
        <f>AT300+(2*AT285)+AT283+AT260</f>
        <v>#REF!</v>
      </c>
      <c r="AV284" s="417"/>
      <c r="AW284" s="417"/>
      <c r="AX284" s="433"/>
      <c r="AY284" s="417"/>
      <c r="AZ284" s="486" t="e">
        <f>AZ300+(2*AZ285)+AZ283+AZ260</f>
        <v>#REF!</v>
      </c>
      <c r="BA284" s="235"/>
      <c r="BB284" s="433"/>
      <c r="BC284" s="235"/>
      <c r="BD284" s="235"/>
      <c r="BE284" s="417"/>
      <c r="BF284" s="486" t="e">
        <f>BF300+(2*BF285)+BF283+BF260</f>
        <v>#REF!</v>
      </c>
      <c r="BH284" s="417"/>
      <c r="BI284" s="417"/>
      <c r="BJ284" s="433"/>
      <c r="BK284" s="417"/>
      <c r="BL284" s="486" t="e">
        <f>BL300+(2*BL285)+BL283+BL260</f>
        <v>#REF!</v>
      </c>
      <c r="BN284" s="417"/>
      <c r="BO284" s="417"/>
      <c r="BP284" s="433"/>
      <c r="BQ284" s="417"/>
      <c r="BR284" s="486" t="e">
        <f>BR300+(2*BR285)+BR283+BR260</f>
        <v>#REF!</v>
      </c>
      <c r="BT284" s="417"/>
      <c r="BU284" s="417"/>
      <c r="BV284" s="433"/>
      <c r="BW284" s="417"/>
      <c r="BX284" s="486" t="e">
        <f>BX300+(2*BX285)+BX283+BX260</f>
        <v>#REF!</v>
      </c>
      <c r="BZ284" s="433"/>
      <c r="CA284" s="417"/>
      <c r="CB284" s="433"/>
      <c r="CC284" s="417"/>
      <c r="CD284" s="486" t="e">
        <f>CD300+(2*CD285)+CD283+CD260</f>
        <v>#REF!</v>
      </c>
      <c r="CF284" s="417"/>
      <c r="CG284" s="417"/>
      <c r="CH284" s="433"/>
      <c r="CI284" s="417"/>
      <c r="CJ284" s="486" t="e">
        <f>CJ300+(2*CJ285)+CJ283+CJ260</f>
        <v>#REF!</v>
      </c>
      <c r="CL284" s="433"/>
    </row>
    <row r="285">
      <c r="A285" s="445" t="e">
        <f t="shared" ref="A285:A299" si="2656">SUM(D285:CY285)</f>
        <v>#REF!</v>
      </c>
      <c r="B285" s="433"/>
      <c r="C285" s="417"/>
      <c r="D285" s="518" t="e">
        <f>(D302+D283+D260)*D301</f>
        <v>#REF!</v>
      </c>
      <c r="E285" s="417"/>
      <c r="F285" s="417"/>
      <c r="G285" s="417"/>
      <c r="H285" s="433"/>
      <c r="I285" s="417"/>
      <c r="J285" s="519" t="e">
        <f>(J302+J283+J260)*J301</f>
        <v>#REF!</v>
      </c>
      <c r="K285" s="235"/>
      <c r="L285" s="417"/>
      <c r="M285" s="417"/>
      <c r="N285" s="417"/>
      <c r="O285" s="417"/>
      <c r="P285" s="520" t="e">
        <f>(P302+P283+P260)*P301</f>
        <v>#REF!</v>
      </c>
      <c r="Q285" s="235"/>
      <c r="R285" s="433"/>
      <c r="S285" s="235"/>
      <c r="U285" s="417"/>
      <c r="V285" s="521" t="e">
        <f>(V302+V283+V260)*V301</f>
        <v>#REF!</v>
      </c>
      <c r="X285" s="417"/>
      <c r="Y285" s="417"/>
      <c r="Z285" s="433"/>
      <c r="AA285" s="417"/>
      <c r="AB285" s="520" t="e">
        <f>(AB302+AB283+AB260)*AB301</f>
        <v>#REF!</v>
      </c>
      <c r="AC285" s="235"/>
      <c r="AD285" s="433"/>
      <c r="AE285" s="235"/>
      <c r="AG285" s="417"/>
      <c r="AH285" s="521" t="e">
        <f>(AH302+AH283+AH260)*AH301</f>
        <v>#REF!</v>
      </c>
      <c r="AJ285" s="417"/>
      <c r="AK285" s="417"/>
      <c r="AL285" s="433"/>
      <c r="AM285" s="417"/>
      <c r="AN285" s="521" t="e">
        <f>(AN302+AN283+AN260)*AN301</f>
        <v>#REF!</v>
      </c>
      <c r="AP285" s="417"/>
      <c r="AQ285" s="417"/>
      <c r="AR285" s="433"/>
      <c r="AS285" s="417"/>
      <c r="AT285" s="521" t="e">
        <f>(AT302+AT283+AT260)*AT301</f>
        <v>#REF!</v>
      </c>
      <c r="AV285" s="417"/>
      <c r="AW285" s="417"/>
      <c r="AX285" s="433"/>
      <c r="AY285" s="417"/>
      <c r="AZ285" s="520" t="e">
        <f>(AZ302+AZ283+AZ260)*AZ301</f>
        <v>#REF!</v>
      </c>
      <c r="BA285" s="235"/>
      <c r="BB285" s="433"/>
      <c r="BC285" s="235"/>
      <c r="BE285" s="417"/>
      <c r="BF285" s="521" t="e">
        <f>(BF302+BF283+BF260)*BF301</f>
        <v>#REF!</v>
      </c>
      <c r="BH285" s="417"/>
      <c r="BI285" s="417"/>
      <c r="BJ285" s="433"/>
      <c r="BK285" s="417"/>
      <c r="BL285" s="521" t="e">
        <f>(BL302+BL283+BL260)*BL301</f>
        <v>#REF!</v>
      </c>
      <c r="BN285" s="417"/>
      <c r="BO285" s="417"/>
      <c r="BP285" s="433"/>
      <c r="BQ285" s="417"/>
      <c r="BR285" s="521" t="e">
        <f>(BR302+BR283+BR260)*BR301</f>
        <v>#REF!</v>
      </c>
      <c r="BT285" s="417"/>
      <c r="BU285" s="417"/>
      <c r="BV285" s="433"/>
      <c r="BW285" s="417"/>
      <c r="BX285" s="521" t="e">
        <f>(BX302+BX283+BX260)*BX301</f>
        <v>#REF!</v>
      </c>
      <c r="BZ285" s="433"/>
      <c r="CA285" s="417"/>
      <c r="CB285" s="433"/>
      <c r="CC285" s="417"/>
      <c r="CD285" s="521" t="e">
        <f>(CD302+CD283+CD260)*CD301</f>
        <v>#REF!</v>
      </c>
      <c r="CF285" s="417"/>
      <c r="CG285" s="417"/>
      <c r="CH285" s="433"/>
      <c r="CI285" s="417"/>
      <c r="CJ285" s="521" t="e">
        <f>(CJ302+CJ283+CJ260)*CJ301</f>
        <v>#REF!</v>
      </c>
      <c r="CL285" s="433"/>
    </row>
    <row r="286">
      <c r="A286" s="445" t="e">
        <f t="shared" si="2656"/>
        <v>#REF!</v>
      </c>
      <c r="B286" s="433"/>
      <c r="C286" s="417"/>
      <c r="D286" s="522" t="e">
        <f>(D302+D282+D259)*D301</f>
        <v>#REF!</v>
      </c>
      <c r="E286" s="417"/>
      <c r="F286" s="417"/>
      <c r="G286" s="417"/>
      <c r="H286" s="433"/>
      <c r="I286" s="417"/>
      <c r="J286" s="523" t="e">
        <f>(J302+J282+J259)*J301</f>
        <v>#REF!</v>
      </c>
      <c r="K286" s="235"/>
      <c r="L286" s="417"/>
      <c r="M286" s="417"/>
      <c r="N286" s="417"/>
      <c r="O286" s="417"/>
      <c r="P286" s="451" t="e">
        <f>(P302+P282+P259)*P301</f>
        <v>#REF!</v>
      </c>
      <c r="Q286" s="235"/>
      <c r="R286" s="433"/>
      <c r="S286" s="235"/>
      <c r="U286" s="417"/>
      <c r="V286" s="524" t="e">
        <f>(V302+V282+V259)*V301</f>
        <v>#REF!</v>
      </c>
      <c r="X286" s="417"/>
      <c r="Y286" s="417"/>
      <c r="Z286" s="433"/>
      <c r="AA286" s="417"/>
      <c r="AB286" s="451" t="e">
        <f>(AB302+AB282+AB259)*AB301</f>
        <v>#REF!</v>
      </c>
      <c r="AC286" s="235"/>
      <c r="AD286" s="433"/>
      <c r="AE286" s="235"/>
      <c r="AG286" s="417"/>
      <c r="AH286" s="524" t="e">
        <f>(AH302+AH282+AH259)*AH301</f>
        <v>#REF!</v>
      </c>
      <c r="AJ286" s="417"/>
      <c r="AK286" s="417"/>
      <c r="AL286" s="433"/>
      <c r="AM286" s="417"/>
      <c r="AN286" s="524" t="e">
        <f>(AN302+AN282+AN259)*AN301</f>
        <v>#REF!</v>
      </c>
      <c r="AP286" s="417"/>
      <c r="AQ286" s="417"/>
      <c r="AR286" s="433"/>
      <c r="AS286" s="417"/>
      <c r="AT286" s="524" t="e">
        <f>(AT302+AT282+AT259)*AT301</f>
        <v>#REF!</v>
      </c>
      <c r="AV286" s="417"/>
      <c r="AW286" s="417"/>
      <c r="AX286" s="433"/>
      <c r="AY286" s="417"/>
      <c r="AZ286" s="451" t="e">
        <f>(AZ302+AZ282+AZ259)*AZ301</f>
        <v>#REF!</v>
      </c>
      <c r="BA286" s="235"/>
      <c r="BB286" s="433"/>
      <c r="BC286" s="235"/>
      <c r="BE286" s="417"/>
      <c r="BF286" s="524" t="e">
        <f>(BF302+BF282+BF259)*BF301</f>
        <v>#REF!</v>
      </c>
      <c r="BH286" s="417"/>
      <c r="BI286" s="417"/>
      <c r="BJ286" s="433"/>
      <c r="BK286" s="417"/>
      <c r="BL286" s="524" t="e">
        <f>(BL302+BL282+BL259)*BL301</f>
        <v>#REF!</v>
      </c>
      <c r="BN286" s="417"/>
      <c r="BO286" s="417"/>
      <c r="BP286" s="433"/>
      <c r="BQ286" s="417"/>
      <c r="BR286" s="524" t="e">
        <f>(BR302+BR282+BR259)*BR301</f>
        <v>#REF!</v>
      </c>
      <c r="BT286" s="417"/>
      <c r="BU286" s="417"/>
      <c r="BV286" s="433"/>
      <c r="BW286" s="417"/>
      <c r="BX286" s="524" t="e">
        <f>(BX302+BX282+BX259)*BX301</f>
        <v>#REF!</v>
      </c>
      <c r="BZ286" s="433"/>
      <c r="CA286" s="417"/>
      <c r="CB286" s="433"/>
      <c r="CC286" s="417"/>
      <c r="CD286" s="524" t="e">
        <f>(CD302+CD282+CD259)*CD301</f>
        <v>#REF!</v>
      </c>
      <c r="CF286" s="417"/>
      <c r="CG286" s="417"/>
      <c r="CH286" s="433"/>
      <c r="CI286" s="417"/>
      <c r="CJ286" s="524" t="e">
        <f>(CJ302+CJ282+CJ259)*CJ301</f>
        <v>#REF!</v>
      </c>
      <c r="CL286" s="433"/>
    </row>
    <row r="287">
      <c r="A287" s="445" t="e">
        <f t="shared" si="2656"/>
        <v>#REF!</v>
      </c>
      <c r="B287" s="433"/>
      <c r="C287" s="417"/>
      <c r="D287" s="522" t="e">
        <f>(D302+D281+D258)*D301</f>
        <v>#REF!</v>
      </c>
      <c r="E287" s="417"/>
      <c r="F287" s="417"/>
      <c r="G287" s="417"/>
      <c r="H287" s="433"/>
      <c r="I287" s="417"/>
      <c r="J287" s="523" t="e">
        <f>(J302+J281+J258)*J301</f>
        <v>#REF!</v>
      </c>
      <c r="K287" s="235"/>
      <c r="L287" s="417"/>
      <c r="M287" s="417"/>
      <c r="N287" s="417"/>
      <c r="O287" s="417"/>
      <c r="P287" s="451" t="e">
        <f>(P302+P281+P258)*P301</f>
        <v>#REF!</v>
      </c>
      <c r="Q287" s="235"/>
      <c r="R287" s="433"/>
      <c r="S287" s="235"/>
      <c r="U287" s="417"/>
      <c r="V287" s="524" t="e">
        <f>(V302+V281+V258)*V301</f>
        <v>#REF!</v>
      </c>
      <c r="X287" s="417"/>
      <c r="Y287" s="417"/>
      <c r="Z287" s="433"/>
      <c r="AA287" s="417"/>
      <c r="AB287" s="451" t="e">
        <f>(AB302+AB281+AB258)*AB301</f>
        <v>#REF!</v>
      </c>
      <c r="AC287" s="235"/>
      <c r="AD287" s="433"/>
      <c r="AE287" s="235"/>
      <c r="AG287" s="417"/>
      <c r="AH287" s="524" t="e">
        <f>(AH302+AH281+AH258)*AH301</f>
        <v>#REF!</v>
      </c>
      <c r="AJ287" s="417"/>
      <c r="AK287" s="417"/>
      <c r="AL287" s="433"/>
      <c r="AM287" s="417"/>
      <c r="AN287" s="524" t="e">
        <f>(AN302+AN281+AN258)*AN301</f>
        <v>#REF!</v>
      </c>
      <c r="AP287" s="417"/>
      <c r="AQ287" s="417"/>
      <c r="AR287" s="433"/>
      <c r="AS287" s="417"/>
      <c r="AT287" s="524" t="e">
        <f>(AT302+AT281+AT258)*AT301</f>
        <v>#REF!</v>
      </c>
      <c r="AV287" s="417"/>
      <c r="AW287" s="417"/>
      <c r="AX287" s="433"/>
      <c r="AY287" s="417"/>
      <c r="AZ287" s="451" t="e">
        <f>(AZ302+AZ281+AZ258)*AZ301</f>
        <v>#REF!</v>
      </c>
      <c r="BA287" s="235"/>
      <c r="BB287" s="433"/>
      <c r="BC287" s="235"/>
      <c r="BE287" s="417"/>
      <c r="BF287" s="524" t="e">
        <f>(BF302+BF281+BF258)*BF301</f>
        <v>#REF!</v>
      </c>
      <c r="BH287" s="417"/>
      <c r="BI287" s="417"/>
      <c r="BJ287" s="433"/>
      <c r="BK287" s="417"/>
      <c r="BL287" s="524" t="e">
        <f>(BL302+BL281+BL258)*BL301</f>
        <v>#REF!</v>
      </c>
      <c r="BN287" s="417"/>
      <c r="BO287" s="417"/>
      <c r="BP287" s="433"/>
      <c r="BQ287" s="417"/>
      <c r="BR287" s="524" t="e">
        <f>(BR302+BR281+BR258)*BR301</f>
        <v>#REF!</v>
      </c>
      <c r="BT287" s="417"/>
      <c r="BU287" s="417"/>
      <c r="BV287" s="433"/>
      <c r="BW287" s="417"/>
      <c r="BX287" s="524" t="e">
        <f>(BX302+BX281+BX258)*BX301</f>
        <v>#REF!</v>
      </c>
      <c r="BZ287" s="433"/>
      <c r="CA287" s="417"/>
      <c r="CB287" s="433"/>
      <c r="CC287" s="417"/>
      <c r="CD287" s="524" t="e">
        <f>(CD302+CD281+CD258)*CD301</f>
        <v>#REF!</v>
      </c>
      <c r="CF287" s="417"/>
      <c r="CG287" s="417"/>
      <c r="CH287" s="433"/>
      <c r="CI287" s="417"/>
      <c r="CJ287" s="524" t="e">
        <f>(CJ302+CJ281+CJ258)*CJ301</f>
        <v>#REF!</v>
      </c>
      <c r="CL287" s="433"/>
    </row>
    <row r="288">
      <c r="A288" s="445" t="e">
        <f t="shared" si="2656"/>
        <v>#REF!</v>
      </c>
      <c r="B288" s="433"/>
      <c r="C288" s="417"/>
      <c r="D288" s="522" t="e">
        <f>(D302+D280+D257)*D301</f>
        <v>#REF!</v>
      </c>
      <c r="E288" s="417"/>
      <c r="F288" s="417"/>
      <c r="G288" s="417"/>
      <c r="H288" s="433"/>
      <c r="I288" s="417"/>
      <c r="J288" s="523" t="e">
        <f>(J302+J280+J257)*J301</f>
        <v>#REF!</v>
      </c>
      <c r="K288" s="235"/>
      <c r="L288" s="417"/>
      <c r="M288" s="417"/>
      <c r="N288" s="417"/>
      <c r="O288" s="417"/>
      <c r="P288" s="451" t="e">
        <f>(P302+P280+P257)*P301</f>
        <v>#REF!</v>
      </c>
      <c r="Q288" s="235"/>
      <c r="R288" s="433"/>
      <c r="S288" s="235"/>
      <c r="U288" s="417"/>
      <c r="V288" s="524" t="e">
        <f>(V302+V280+V257)*V301</f>
        <v>#REF!</v>
      </c>
      <c r="X288" s="417"/>
      <c r="Y288" s="417"/>
      <c r="Z288" s="433"/>
      <c r="AA288" s="417"/>
      <c r="AB288" s="451" t="e">
        <f>(AB302+AB280+AB257)*AB301</f>
        <v>#REF!</v>
      </c>
      <c r="AC288" s="235"/>
      <c r="AD288" s="433"/>
      <c r="AE288" s="235"/>
      <c r="AG288" s="417"/>
      <c r="AH288" s="524" t="e">
        <f>(AH302+AH280+AH257)*AH301</f>
        <v>#REF!</v>
      </c>
      <c r="AJ288" s="417"/>
      <c r="AK288" s="417"/>
      <c r="AL288" s="433"/>
      <c r="AM288" s="417"/>
      <c r="AN288" s="524" t="e">
        <f>(AN302+AN280+AN257)*AN301</f>
        <v>#REF!</v>
      </c>
      <c r="AP288" s="417"/>
      <c r="AQ288" s="417"/>
      <c r="AR288" s="433"/>
      <c r="AS288" s="417"/>
      <c r="AT288" s="524" t="e">
        <f>(AT302+AT280+AT257)*AT301</f>
        <v>#REF!</v>
      </c>
      <c r="AV288" s="417"/>
      <c r="AW288" s="417"/>
      <c r="AX288" s="433"/>
      <c r="AY288" s="417"/>
      <c r="AZ288" s="451" t="e">
        <f>(AZ302+AZ280+AZ257)*AZ301</f>
        <v>#REF!</v>
      </c>
      <c r="BA288" s="235"/>
      <c r="BB288" s="433"/>
      <c r="BC288" s="235"/>
      <c r="BE288" s="417"/>
      <c r="BF288" s="524" t="e">
        <f>(BF302+BF280+BF257)*BF301</f>
        <v>#REF!</v>
      </c>
      <c r="BH288" s="417"/>
      <c r="BI288" s="417"/>
      <c r="BJ288" s="433"/>
      <c r="BK288" s="417"/>
      <c r="BL288" s="524" t="e">
        <f>(BL302+BL280+BL257)*BL301</f>
        <v>#REF!</v>
      </c>
      <c r="BN288" s="417"/>
      <c r="BO288" s="417"/>
      <c r="BP288" s="433"/>
      <c r="BQ288" s="417"/>
      <c r="BR288" s="524" t="e">
        <f>(BR302+BR280+BR257)*BR301</f>
        <v>#REF!</v>
      </c>
      <c r="BT288" s="417"/>
      <c r="BU288" s="417"/>
      <c r="BV288" s="433"/>
      <c r="BW288" s="417"/>
      <c r="BX288" s="524" t="e">
        <f>(BX302+BX280+BX257)*BX301</f>
        <v>#REF!</v>
      </c>
      <c r="BZ288" s="433"/>
      <c r="CA288" s="417"/>
      <c r="CB288" s="433"/>
      <c r="CC288" s="417"/>
      <c r="CD288" s="524" t="e">
        <f>(CD302+CD280+CD257)*CD301</f>
        <v>#REF!</v>
      </c>
      <c r="CF288" s="417"/>
      <c r="CG288" s="417"/>
      <c r="CH288" s="433"/>
      <c r="CI288" s="417"/>
      <c r="CJ288" s="524" t="e">
        <f>(CJ302+CJ280+CJ257)*CJ301</f>
        <v>#REF!</v>
      </c>
      <c r="CL288" s="433"/>
    </row>
    <row r="289">
      <c r="A289" s="445" t="e">
        <f t="shared" si="2656"/>
        <v>#REF!</v>
      </c>
      <c r="B289" s="433"/>
      <c r="C289" s="417"/>
      <c r="D289" s="522" t="e">
        <f>(D302+D279+D256)*D301</f>
        <v>#REF!</v>
      </c>
      <c r="E289" s="417"/>
      <c r="F289" s="417"/>
      <c r="G289" s="417"/>
      <c r="H289" s="433"/>
      <c r="I289" s="417"/>
      <c r="J289" s="523" t="e">
        <f>(J302+J279+J256)*J301</f>
        <v>#REF!</v>
      </c>
      <c r="K289" s="235"/>
      <c r="L289" s="417"/>
      <c r="M289" s="417"/>
      <c r="N289" s="417"/>
      <c r="O289" s="417"/>
      <c r="P289" s="451" t="e">
        <f>(P302+P279+P256)*P301</f>
        <v>#REF!</v>
      </c>
      <c r="Q289" s="235"/>
      <c r="R289" s="433"/>
      <c r="S289" s="235"/>
      <c r="U289" s="417"/>
      <c r="V289" s="524" t="e">
        <f>(V302+V279+V256)*V301</f>
        <v>#REF!</v>
      </c>
      <c r="X289" s="417"/>
      <c r="Y289" s="417"/>
      <c r="Z289" s="433"/>
      <c r="AA289" s="417"/>
      <c r="AB289" s="451" t="e">
        <f>(AB302+AB279+AB256)*AB301</f>
        <v>#REF!</v>
      </c>
      <c r="AC289" s="235"/>
      <c r="AD289" s="433"/>
      <c r="AE289" s="235"/>
      <c r="AG289" s="417"/>
      <c r="AH289" s="524" t="e">
        <f>(AH302+AH279+AH256)*AH301</f>
        <v>#REF!</v>
      </c>
      <c r="AJ289" s="417"/>
      <c r="AK289" s="417"/>
      <c r="AL289" s="433"/>
      <c r="AM289" s="417"/>
      <c r="AN289" s="524" t="e">
        <f>(AN302+AN279+AN256)*AN301</f>
        <v>#REF!</v>
      </c>
      <c r="AP289" s="417"/>
      <c r="AQ289" s="417"/>
      <c r="AR289" s="433"/>
      <c r="AS289" s="417"/>
      <c r="AT289" s="524" t="e">
        <f>(AT302+AT279+AT256)*AT301</f>
        <v>#REF!</v>
      </c>
      <c r="AV289" s="417"/>
      <c r="AW289" s="417"/>
      <c r="AX289" s="433"/>
      <c r="AY289" s="417"/>
      <c r="AZ289" s="451" t="e">
        <f>(AZ302+AZ279+AZ256)*AZ301</f>
        <v>#REF!</v>
      </c>
      <c r="BA289" s="235"/>
      <c r="BB289" s="433"/>
      <c r="BC289" s="235"/>
      <c r="BE289" s="417"/>
      <c r="BF289" s="524" t="e">
        <f>(BF302+BF279+BF256)*BF301</f>
        <v>#REF!</v>
      </c>
      <c r="BH289" s="417"/>
      <c r="BI289" s="417"/>
      <c r="BJ289" s="433"/>
      <c r="BK289" s="417"/>
      <c r="BL289" s="524" t="e">
        <f>(BL302+BL279+BL256)*BL301</f>
        <v>#REF!</v>
      </c>
      <c r="BN289" s="417"/>
      <c r="BO289" s="417"/>
      <c r="BP289" s="433"/>
      <c r="BQ289" s="417"/>
      <c r="BR289" s="524" t="e">
        <f>(BR302+BR279+BR256)*BR301</f>
        <v>#REF!</v>
      </c>
      <c r="BT289" s="417"/>
      <c r="BU289" s="417"/>
      <c r="BV289" s="433"/>
      <c r="BW289" s="417"/>
      <c r="BX289" s="524" t="e">
        <f>(BX302+BX279+BX256)*BX301</f>
        <v>#REF!</v>
      </c>
      <c r="BZ289" s="433"/>
      <c r="CA289" s="417"/>
      <c r="CB289" s="433"/>
      <c r="CC289" s="417"/>
      <c r="CD289" s="524" t="e">
        <f>(CD302+CD279+CD256)*CD301</f>
        <v>#REF!</v>
      </c>
      <c r="CF289" s="417"/>
      <c r="CG289" s="417"/>
      <c r="CH289" s="433"/>
      <c r="CI289" s="417"/>
      <c r="CJ289" s="524" t="e">
        <f>(CJ302+CJ279+CJ256)*CJ301</f>
        <v>#REF!</v>
      </c>
      <c r="CL289" s="433"/>
    </row>
    <row r="290">
      <c r="A290" s="445" t="e">
        <f t="shared" si="2656"/>
        <v>#REF!</v>
      </c>
      <c r="B290" s="433"/>
      <c r="C290" s="417"/>
      <c r="D290" s="522" t="e">
        <f>(D302+D278+D255)*D301</f>
        <v>#REF!</v>
      </c>
      <c r="E290" s="417"/>
      <c r="F290" s="417"/>
      <c r="G290" s="417"/>
      <c r="H290" s="433"/>
      <c r="I290" s="417"/>
      <c r="J290" s="523" t="e">
        <f>(J302+J278+J255)*J301</f>
        <v>#REF!</v>
      </c>
      <c r="K290" s="235"/>
      <c r="L290" s="417"/>
      <c r="M290" s="417"/>
      <c r="N290" s="417"/>
      <c r="O290" s="417"/>
      <c r="P290" s="451" t="e">
        <f>(P302+P278+P255)*P301</f>
        <v>#REF!</v>
      </c>
      <c r="Q290" s="235"/>
      <c r="R290" s="433"/>
      <c r="S290" s="235"/>
      <c r="U290" s="417"/>
      <c r="V290" s="524" t="e">
        <f>(V302+V278+V255)*V301</f>
        <v>#REF!</v>
      </c>
      <c r="X290" s="417"/>
      <c r="Y290" s="417"/>
      <c r="Z290" s="433"/>
      <c r="AA290" s="417"/>
      <c r="AB290" s="451" t="e">
        <f>(AB302+AB278+AB255)*AB301</f>
        <v>#REF!</v>
      </c>
      <c r="AC290" s="235"/>
      <c r="AD290" s="433"/>
      <c r="AE290" s="235"/>
      <c r="AG290" s="417"/>
      <c r="AH290" s="524" t="e">
        <f>(AH302+AH278+AH255)*AH301</f>
        <v>#REF!</v>
      </c>
      <c r="AJ290" s="417"/>
      <c r="AK290" s="417"/>
      <c r="AL290" s="433"/>
      <c r="AM290" s="417"/>
      <c r="AN290" s="524" t="e">
        <f>(AN302+AN278+AN255)*AN301</f>
        <v>#REF!</v>
      </c>
      <c r="AP290" s="417"/>
      <c r="AQ290" s="417"/>
      <c r="AR290" s="433"/>
      <c r="AS290" s="417"/>
      <c r="AT290" s="524" t="e">
        <f>(AT302+AT278+AT255)*AT301</f>
        <v>#REF!</v>
      </c>
      <c r="AV290" s="417"/>
      <c r="AW290" s="417"/>
      <c r="AX290" s="433"/>
      <c r="AY290" s="417"/>
      <c r="AZ290" s="451" t="e">
        <f>(AZ302+AZ278+AZ255)*AZ301</f>
        <v>#REF!</v>
      </c>
      <c r="BA290" s="235"/>
      <c r="BB290" s="433"/>
      <c r="BC290" s="235"/>
      <c r="BE290" s="417"/>
      <c r="BF290" s="524" t="e">
        <f>(BF302+BF278+BF255)*BF301</f>
        <v>#REF!</v>
      </c>
      <c r="BH290" s="417"/>
      <c r="BI290" s="417"/>
      <c r="BJ290" s="433"/>
      <c r="BK290" s="417"/>
      <c r="BL290" s="524" t="e">
        <f>(BL302+BL278+BL255)*BL301</f>
        <v>#REF!</v>
      </c>
      <c r="BN290" s="417"/>
      <c r="BO290" s="417"/>
      <c r="BP290" s="433"/>
      <c r="BQ290" s="417"/>
      <c r="BR290" s="524" t="e">
        <f>(BR302+BR278+BR255)*BR301</f>
        <v>#REF!</v>
      </c>
      <c r="BT290" s="417"/>
      <c r="BU290" s="417"/>
      <c r="BV290" s="433"/>
      <c r="BW290" s="417"/>
      <c r="BX290" s="524" t="e">
        <f>(BX302+BX278+BX255)*BX301</f>
        <v>#REF!</v>
      </c>
      <c r="BZ290" s="433"/>
      <c r="CA290" s="417"/>
      <c r="CB290" s="433"/>
      <c r="CC290" s="417"/>
      <c r="CD290" s="524" t="e">
        <f>(CD302+CD278+CD255)*CD301</f>
        <v>#REF!</v>
      </c>
      <c r="CF290" s="417"/>
      <c r="CG290" s="417"/>
      <c r="CH290" s="433"/>
      <c r="CI290" s="417"/>
      <c r="CJ290" s="524" t="e">
        <f>(CJ302+CJ278+CJ255)*CJ301</f>
        <v>#REF!</v>
      </c>
      <c r="CL290" s="433"/>
    </row>
    <row r="291">
      <c r="A291" s="445" t="e">
        <f t="shared" si="2656"/>
        <v>#REF!</v>
      </c>
      <c r="B291" s="433"/>
      <c r="C291" s="417"/>
      <c r="D291" s="522" t="e">
        <f>(D302+D277+D254)*D301</f>
        <v>#REF!</v>
      </c>
      <c r="E291" s="417"/>
      <c r="F291" s="417"/>
      <c r="G291" s="417"/>
      <c r="H291" s="433"/>
      <c r="I291" s="417"/>
      <c r="J291" s="523" t="e">
        <f>(J302+J277+J254)*J301</f>
        <v>#REF!</v>
      </c>
      <c r="K291" s="235"/>
      <c r="L291" s="417"/>
      <c r="M291" s="417"/>
      <c r="N291" s="417"/>
      <c r="O291" s="417"/>
      <c r="P291" s="451" t="e">
        <f>(P302+P277+P254)*P301</f>
        <v>#REF!</v>
      </c>
      <c r="Q291" s="235"/>
      <c r="R291" s="433"/>
      <c r="S291" s="235"/>
      <c r="U291" s="417"/>
      <c r="V291" s="524" t="e">
        <f>(V302+V277+V254)*V301</f>
        <v>#REF!</v>
      </c>
      <c r="X291" s="417"/>
      <c r="Y291" s="417"/>
      <c r="Z291" s="433"/>
      <c r="AA291" s="417"/>
      <c r="AB291" s="451" t="e">
        <f>(AB302+AB277+AB254)*AB301</f>
        <v>#REF!</v>
      </c>
      <c r="AC291" s="235"/>
      <c r="AD291" s="433"/>
      <c r="AE291" s="235"/>
      <c r="AG291" s="417"/>
      <c r="AH291" s="524" t="e">
        <f>(AH302+AH277+AH254)*AH301</f>
        <v>#REF!</v>
      </c>
      <c r="AJ291" s="417"/>
      <c r="AK291" s="417"/>
      <c r="AL291" s="433"/>
      <c r="AM291" s="417"/>
      <c r="AN291" s="524" t="e">
        <f>(AN302+AN277+AN254)*AN301</f>
        <v>#REF!</v>
      </c>
      <c r="AP291" s="417"/>
      <c r="AQ291" s="417"/>
      <c r="AR291" s="433"/>
      <c r="AS291" s="417"/>
      <c r="AT291" s="524" t="e">
        <f>(AT302+AT277+AT254)*AT301</f>
        <v>#REF!</v>
      </c>
      <c r="AV291" s="417"/>
      <c r="AW291" s="417"/>
      <c r="AX291" s="433"/>
      <c r="AY291" s="417"/>
      <c r="AZ291" s="451" t="e">
        <f>(AZ302+AZ277+AZ254)*AZ301</f>
        <v>#REF!</v>
      </c>
      <c r="BA291" s="235"/>
      <c r="BB291" s="433"/>
      <c r="BC291" s="235"/>
      <c r="BE291" s="417"/>
      <c r="BF291" s="524" t="e">
        <f>(BF302+BF277+BF254)*BF301</f>
        <v>#REF!</v>
      </c>
      <c r="BH291" s="417"/>
      <c r="BI291" s="417"/>
      <c r="BJ291" s="433"/>
      <c r="BK291" s="417"/>
      <c r="BL291" s="524" t="e">
        <f>(BL302+BL277+BL254)*BL301</f>
        <v>#REF!</v>
      </c>
      <c r="BN291" s="417"/>
      <c r="BO291" s="417"/>
      <c r="BP291" s="433"/>
      <c r="BQ291" s="417"/>
      <c r="BR291" s="524" t="e">
        <f>(BR302+BR277+BR254)*BR301</f>
        <v>#REF!</v>
      </c>
      <c r="BT291" s="417"/>
      <c r="BU291" s="417"/>
      <c r="BV291" s="433"/>
      <c r="BW291" s="417"/>
      <c r="BX291" s="524" t="e">
        <f>(BX302+BX277+BX254)*BX301</f>
        <v>#REF!</v>
      </c>
      <c r="BZ291" s="433"/>
      <c r="CA291" s="417"/>
      <c r="CB291" s="433"/>
      <c r="CC291" s="417"/>
      <c r="CD291" s="524" t="e">
        <f>(CD302+CD277+CD254)*CD301</f>
        <v>#REF!</v>
      </c>
      <c r="CF291" s="417"/>
      <c r="CG291" s="417"/>
      <c r="CH291" s="433"/>
      <c r="CI291" s="417"/>
      <c r="CJ291" s="524" t="e">
        <f>(CJ302+CJ277+CJ254)*CJ301</f>
        <v>#REF!</v>
      </c>
      <c r="CL291" s="433"/>
    </row>
    <row r="292" ht="16.199999999999999">
      <c r="A292" s="445" t="e">
        <f t="shared" si="2656"/>
        <v>#REF!</v>
      </c>
      <c r="B292" s="433"/>
      <c r="C292" s="417"/>
      <c r="D292" s="525" t="e">
        <f>(D302+D276+D253)*D301</f>
        <v>#REF!</v>
      </c>
      <c r="E292" s="417"/>
      <c r="F292" s="417"/>
      <c r="G292" s="417"/>
      <c r="H292" s="433"/>
      <c r="I292" s="417"/>
      <c r="J292" s="526" t="e">
        <f>(J302+J276+J253)*J301</f>
        <v>#REF!</v>
      </c>
      <c r="K292" s="235"/>
      <c r="L292" s="417"/>
      <c r="M292" s="417"/>
      <c r="N292" s="417"/>
      <c r="O292" s="417"/>
      <c r="P292" s="527" t="e">
        <f>(P302+P276+P253)*P301</f>
        <v>#REF!</v>
      </c>
      <c r="Q292" s="235"/>
      <c r="R292" s="433"/>
      <c r="S292" s="235"/>
      <c r="U292" s="417"/>
      <c r="V292" s="528" t="e">
        <f>(V302+V276+V253)*V301</f>
        <v>#REF!</v>
      </c>
      <c r="X292" s="417"/>
      <c r="Y292" s="417"/>
      <c r="Z292" s="433"/>
      <c r="AA292" s="417"/>
      <c r="AB292" s="527" t="e">
        <f>(AB302+AB276+AB253)*AB301</f>
        <v>#REF!</v>
      </c>
      <c r="AC292" s="235"/>
      <c r="AD292" s="433"/>
      <c r="AE292" s="235"/>
      <c r="AG292" s="417"/>
      <c r="AH292" s="528" t="e">
        <f>(AH302+AH276+AH253)*AH301</f>
        <v>#REF!</v>
      </c>
      <c r="AJ292" s="417"/>
      <c r="AK292" s="417"/>
      <c r="AL292" s="433"/>
      <c r="AM292" s="417"/>
      <c r="AN292" s="528" t="e">
        <f>(AN302+AN276+AN253)*AN301</f>
        <v>#REF!</v>
      </c>
      <c r="AP292" s="417"/>
      <c r="AQ292" s="417"/>
      <c r="AR292" s="433"/>
      <c r="AS292" s="417"/>
      <c r="AT292" s="528" t="e">
        <f>(AT302+AT276+AT253)*AT301</f>
        <v>#REF!</v>
      </c>
      <c r="AV292" s="417"/>
      <c r="AW292" s="417"/>
      <c r="AX292" s="433"/>
      <c r="AY292" s="417"/>
      <c r="AZ292" s="527" t="e">
        <f>(AZ302+AZ276+AZ253)*AZ301</f>
        <v>#REF!</v>
      </c>
      <c r="BA292" s="235"/>
      <c r="BB292" s="433"/>
      <c r="BC292" s="235"/>
      <c r="BE292" s="417"/>
      <c r="BF292" s="528" t="e">
        <f>(BF302+BF276+BF253)*BF301</f>
        <v>#REF!</v>
      </c>
      <c r="BH292" s="417"/>
      <c r="BI292" s="417"/>
      <c r="BJ292" s="433"/>
      <c r="BK292" s="417"/>
      <c r="BL292" s="528" t="e">
        <f>(BL302+BL276+BL253)*BL301</f>
        <v>#REF!</v>
      </c>
      <c r="BN292" s="417"/>
      <c r="BO292" s="417"/>
      <c r="BP292" s="433"/>
      <c r="BQ292" s="417"/>
      <c r="BR292" s="528" t="e">
        <f>(BR302+BR276+BR253)*BR301</f>
        <v>#REF!</v>
      </c>
      <c r="BT292" s="417"/>
      <c r="BU292" s="417"/>
      <c r="BV292" s="433"/>
      <c r="BW292" s="417"/>
      <c r="BX292" s="528" t="e">
        <f>(BX302+BX276+BX253)*BX301</f>
        <v>#REF!</v>
      </c>
      <c r="BZ292" s="433"/>
      <c r="CA292" s="417"/>
      <c r="CB292" s="433"/>
      <c r="CC292" s="417"/>
      <c r="CD292" s="528" t="e">
        <f>(CD302+CD276+CD253)*CD301</f>
        <v>#REF!</v>
      </c>
      <c r="CF292" s="417"/>
      <c r="CG292" s="417"/>
      <c r="CH292" s="433"/>
      <c r="CI292" s="417"/>
      <c r="CJ292" s="528" t="e">
        <f>(CJ302+CJ276+CJ253)*CJ301</f>
        <v>#REF!</v>
      </c>
      <c r="CL292" s="433"/>
    </row>
    <row r="293" ht="16.199999999999999">
      <c r="A293" s="445" t="e">
        <f t="shared" si="2656"/>
        <v>#REF!</v>
      </c>
      <c r="B293" s="433"/>
      <c r="C293" s="417"/>
      <c r="D293" s="529" t="e">
        <f>(D302+D275+D252)*D301</f>
        <v>#REF!</v>
      </c>
      <c r="E293" s="417"/>
      <c r="F293" s="417"/>
      <c r="G293" s="417"/>
      <c r="H293" s="433"/>
      <c r="I293" s="417"/>
      <c r="J293" s="530" t="e">
        <f>(J302+J275+J252)*J301</f>
        <v>#REF!</v>
      </c>
      <c r="K293" s="235"/>
      <c r="L293" s="417"/>
      <c r="M293" s="417"/>
      <c r="N293" s="417"/>
      <c r="O293" s="417"/>
      <c r="P293" s="451" t="e">
        <f>(P302+P275+P252)*P301</f>
        <v>#REF!</v>
      </c>
      <c r="Q293" s="235"/>
      <c r="R293" s="433"/>
      <c r="S293" s="235"/>
      <c r="U293" s="417"/>
      <c r="V293" s="531" t="e">
        <f>(V302+V275+V252)*V301</f>
        <v>#REF!</v>
      </c>
      <c r="X293" s="417"/>
      <c r="Y293" s="417"/>
      <c r="Z293" s="433"/>
      <c r="AA293" s="417"/>
      <c r="AB293" s="451" t="e">
        <f>(AB302+AB275+AB252)*AB301</f>
        <v>#REF!</v>
      </c>
      <c r="AC293" s="235"/>
      <c r="AD293" s="433"/>
      <c r="AE293" s="235"/>
      <c r="AG293" s="417"/>
      <c r="AH293" s="531" t="e">
        <f>(AH302+AH275+AH252)*AH301</f>
        <v>#REF!</v>
      </c>
      <c r="AJ293" s="417"/>
      <c r="AK293" s="417"/>
      <c r="AL293" s="433"/>
      <c r="AM293" s="417"/>
      <c r="AN293" s="531" t="e">
        <f>(AN302+AN275+AN252)*AN301</f>
        <v>#REF!</v>
      </c>
      <c r="AP293" s="417"/>
      <c r="AQ293" s="417"/>
      <c r="AR293" s="433"/>
      <c r="AS293" s="417"/>
      <c r="AT293" s="531" t="e">
        <f>(AT302+AT275+AT252)*AT301</f>
        <v>#REF!</v>
      </c>
      <c r="AV293" s="417"/>
      <c r="AW293" s="417"/>
      <c r="AX293" s="433"/>
      <c r="AY293" s="417"/>
      <c r="AZ293" s="451" t="e">
        <f>(AZ302+AZ275+AZ252)*AZ301</f>
        <v>#REF!</v>
      </c>
      <c r="BA293" s="235"/>
      <c r="BB293" s="433"/>
      <c r="BC293" s="235"/>
      <c r="BE293" s="417"/>
      <c r="BF293" s="531" t="e">
        <f>(BF302+BF275+BF252)*BF301</f>
        <v>#REF!</v>
      </c>
      <c r="BH293" s="417"/>
      <c r="BI293" s="417"/>
      <c r="BJ293" s="433"/>
      <c r="BK293" s="417"/>
      <c r="BL293" s="531" t="e">
        <f>(BL302+BL275+BL252)*BL301</f>
        <v>#REF!</v>
      </c>
      <c r="BN293" s="417"/>
      <c r="BO293" s="417"/>
      <c r="BP293" s="433"/>
      <c r="BQ293" s="417"/>
      <c r="BR293" s="531" t="e">
        <f>(BR302+BR275+BR252)*BR301</f>
        <v>#REF!</v>
      </c>
      <c r="BT293" s="417"/>
      <c r="BU293" s="417"/>
      <c r="BV293" s="433"/>
      <c r="BW293" s="417"/>
      <c r="BX293" s="531" t="e">
        <f>(BX302+BX275+BX252)*BX301</f>
        <v>#REF!</v>
      </c>
      <c r="BZ293" s="433"/>
      <c r="CA293" s="417"/>
      <c r="CB293" s="433"/>
      <c r="CC293" s="417"/>
      <c r="CD293" s="531" t="e">
        <f>(CD302+CD275+CD252)*CD301</f>
        <v>#REF!</v>
      </c>
      <c r="CF293" s="417"/>
      <c r="CG293" s="417"/>
      <c r="CH293" s="433"/>
      <c r="CI293" s="417"/>
      <c r="CJ293" s="531" t="e">
        <f>(CJ302+CJ275+CJ252)*CJ301</f>
        <v>#REF!</v>
      </c>
      <c r="CL293" s="433"/>
    </row>
    <row r="294">
      <c r="A294" s="445" t="e">
        <f t="shared" si="2656"/>
        <v>#REF!</v>
      </c>
      <c r="B294" s="433"/>
      <c r="C294" s="417"/>
      <c r="D294" s="529" t="e">
        <f>(D302+D274+D251)*D301</f>
        <v>#REF!</v>
      </c>
      <c r="E294" s="417"/>
      <c r="F294" s="417"/>
      <c r="G294" s="417"/>
      <c r="H294" s="433"/>
      <c r="I294" s="417"/>
      <c r="J294" s="530" t="e">
        <f>(J302+J274+J251)*J301</f>
        <v>#REF!</v>
      </c>
      <c r="K294" s="235"/>
      <c r="L294" s="417"/>
      <c r="M294" s="417"/>
      <c r="N294" s="417"/>
      <c r="O294" s="417"/>
      <c r="P294" s="451" t="e">
        <f>(P302+P274+P251)*P301</f>
        <v>#REF!</v>
      </c>
      <c r="Q294" s="235"/>
      <c r="R294" s="433"/>
      <c r="S294" s="235"/>
      <c r="U294" s="417"/>
      <c r="V294" s="531" t="e">
        <f>(V302+V274+V251)*V301</f>
        <v>#REF!</v>
      </c>
      <c r="X294" s="417"/>
      <c r="Y294" s="417"/>
      <c r="Z294" s="433"/>
      <c r="AA294" s="417"/>
      <c r="AB294" s="451" t="e">
        <f>(AB302+AB274+AB251)*AB301</f>
        <v>#REF!</v>
      </c>
      <c r="AC294" s="235"/>
      <c r="AD294" s="433"/>
      <c r="AE294" s="235"/>
      <c r="AG294" s="417"/>
      <c r="AH294" s="531" t="e">
        <f>(AH302+AH274+AH251)*AH301</f>
        <v>#REF!</v>
      </c>
      <c r="AJ294" s="417"/>
      <c r="AK294" s="417"/>
      <c r="AL294" s="433"/>
      <c r="AM294" s="417"/>
      <c r="AN294" s="531" t="e">
        <f>(AN302+AN274+AN251)*AN301</f>
        <v>#REF!</v>
      </c>
      <c r="AP294" s="417"/>
      <c r="AQ294" s="417"/>
      <c r="AR294" s="433"/>
      <c r="AS294" s="417"/>
      <c r="AT294" s="531" t="e">
        <f>(AT302+AT274+AT251)*AT301</f>
        <v>#REF!</v>
      </c>
      <c r="AV294" s="417"/>
      <c r="AW294" s="417"/>
      <c r="AX294" s="433"/>
      <c r="AY294" s="417"/>
      <c r="AZ294" s="451" t="e">
        <f>(AZ302+AZ274+AZ251)*AZ301</f>
        <v>#REF!</v>
      </c>
      <c r="BA294" s="235"/>
      <c r="BB294" s="433"/>
      <c r="BC294" s="235"/>
      <c r="BE294" s="417"/>
      <c r="BF294" s="531" t="e">
        <f>(BF302+BF274+BF251)*BF301</f>
        <v>#REF!</v>
      </c>
      <c r="BH294" s="417"/>
      <c r="BI294" s="417"/>
      <c r="BJ294" s="433"/>
      <c r="BK294" s="417"/>
      <c r="BL294" s="531" t="e">
        <f>(BL302+BL274+BL251)*BL301</f>
        <v>#REF!</v>
      </c>
      <c r="BN294" s="417"/>
      <c r="BO294" s="417"/>
      <c r="BP294" s="433"/>
      <c r="BQ294" s="417"/>
      <c r="BR294" s="531" t="e">
        <f>(BR302+BR274+BR251)*BR301</f>
        <v>#REF!</v>
      </c>
      <c r="BT294" s="417"/>
      <c r="BU294" s="417"/>
      <c r="BV294" s="433"/>
      <c r="BW294" s="417"/>
      <c r="BX294" s="531" t="e">
        <f>(BX302+BX274+BX251)*BX301</f>
        <v>#REF!</v>
      </c>
      <c r="BZ294" s="433"/>
      <c r="CA294" s="417"/>
      <c r="CB294" s="433"/>
      <c r="CC294" s="417"/>
      <c r="CD294" s="531" t="e">
        <f>(CD302+CD274+CD251)*CD301</f>
        <v>#REF!</v>
      </c>
      <c r="CF294" s="417"/>
      <c r="CG294" s="417"/>
      <c r="CH294" s="433"/>
      <c r="CI294" s="417"/>
      <c r="CJ294" s="531" t="e">
        <f>(CJ302+CJ274+CJ251)*CJ301</f>
        <v>#REF!</v>
      </c>
      <c r="CL294" s="433"/>
    </row>
    <row r="295">
      <c r="A295" s="445" t="e">
        <f t="shared" si="2656"/>
        <v>#REF!</v>
      </c>
      <c r="B295" s="433"/>
      <c r="C295" s="417"/>
      <c r="D295" s="529" t="e">
        <f>(D302+D273+D250)*D301</f>
        <v>#REF!</v>
      </c>
      <c r="E295" s="417"/>
      <c r="F295" s="417"/>
      <c r="G295" s="417"/>
      <c r="H295" s="433"/>
      <c r="I295" s="417"/>
      <c r="J295" s="530" t="e">
        <f>(J302+J273+J250)*J301</f>
        <v>#REF!</v>
      </c>
      <c r="K295" s="235"/>
      <c r="L295" s="417"/>
      <c r="M295" s="417"/>
      <c r="N295" s="417"/>
      <c r="O295" s="417"/>
      <c r="P295" s="451" t="e">
        <f>(P302+P273+P250)*P301</f>
        <v>#REF!</v>
      </c>
      <c r="Q295" s="235"/>
      <c r="R295" s="433"/>
      <c r="S295" s="235"/>
      <c r="U295" s="417"/>
      <c r="V295" s="531" t="e">
        <f>(V302+V273+V250)*V301</f>
        <v>#REF!</v>
      </c>
      <c r="X295" s="417"/>
      <c r="Y295" s="417"/>
      <c r="Z295" s="433"/>
      <c r="AA295" s="417"/>
      <c r="AB295" s="451" t="e">
        <f>(AB302+AB273+AB250)*AB301</f>
        <v>#REF!</v>
      </c>
      <c r="AC295" s="235"/>
      <c r="AD295" s="433"/>
      <c r="AE295" s="235"/>
      <c r="AG295" s="417"/>
      <c r="AH295" s="531" t="e">
        <f>(AH302+AH273+AH250)*AH301</f>
        <v>#REF!</v>
      </c>
      <c r="AJ295" s="417"/>
      <c r="AK295" s="417"/>
      <c r="AL295" s="433"/>
      <c r="AM295" s="417"/>
      <c r="AN295" s="531" t="e">
        <f>(AN302+AN273+AN250)*AN301</f>
        <v>#REF!</v>
      </c>
      <c r="AP295" s="417"/>
      <c r="AQ295" s="417"/>
      <c r="AR295" s="433"/>
      <c r="AS295" s="417"/>
      <c r="AT295" s="531" t="e">
        <f>(AT302+AT273+AT250)*AT301</f>
        <v>#REF!</v>
      </c>
      <c r="AV295" s="417"/>
      <c r="AW295" s="417"/>
      <c r="AX295" s="433"/>
      <c r="AY295" s="417"/>
      <c r="AZ295" s="451" t="e">
        <f>(AZ302+AZ273+AZ250)*AZ301</f>
        <v>#REF!</v>
      </c>
      <c r="BA295" s="235"/>
      <c r="BB295" s="433"/>
      <c r="BC295" s="235"/>
      <c r="BE295" s="417"/>
      <c r="BF295" s="531" t="e">
        <f>(BF302+BF273+BF250)*BF301</f>
        <v>#REF!</v>
      </c>
      <c r="BH295" s="417"/>
      <c r="BI295" s="417"/>
      <c r="BJ295" s="433"/>
      <c r="BK295" s="417"/>
      <c r="BL295" s="531" t="e">
        <f>(BL302+BL273+BL250)*BL301</f>
        <v>#REF!</v>
      </c>
      <c r="BN295" s="417"/>
      <c r="BO295" s="417"/>
      <c r="BP295" s="433"/>
      <c r="BQ295" s="417"/>
      <c r="BR295" s="531" t="e">
        <f>(BR302+BR273+BR250)*BR301</f>
        <v>#REF!</v>
      </c>
      <c r="BT295" s="417"/>
      <c r="BU295" s="417"/>
      <c r="BV295" s="433"/>
      <c r="BW295" s="417"/>
      <c r="BX295" s="531" t="e">
        <f>(BX302+BX273+BX250)*BX301</f>
        <v>#REF!</v>
      </c>
      <c r="BZ295" s="433"/>
      <c r="CA295" s="417"/>
      <c r="CB295" s="433"/>
      <c r="CC295" s="417"/>
      <c r="CD295" s="531" t="e">
        <f>(CD302+CD273+CD250)*CD301</f>
        <v>#REF!</v>
      </c>
      <c r="CF295" s="417"/>
      <c r="CG295" s="417"/>
      <c r="CH295" s="433"/>
      <c r="CI295" s="417"/>
      <c r="CJ295" s="531" t="e">
        <f>(CJ302+CJ273+CJ250)*CJ301</f>
        <v>#REF!</v>
      </c>
      <c r="CL295" s="433"/>
    </row>
    <row r="296">
      <c r="A296" s="445" t="e">
        <f t="shared" si="2656"/>
        <v>#REF!</v>
      </c>
      <c r="B296" s="433"/>
      <c r="C296" s="417"/>
      <c r="D296" s="529" t="e">
        <f>(D302+D272+D249)*D301</f>
        <v>#REF!</v>
      </c>
      <c r="E296" s="417"/>
      <c r="F296" s="417"/>
      <c r="G296" s="417"/>
      <c r="H296" s="433"/>
      <c r="I296" s="417"/>
      <c r="J296" s="530" t="e">
        <f>(J302+J272+J249)*J301</f>
        <v>#REF!</v>
      </c>
      <c r="K296" s="235"/>
      <c r="L296" s="417"/>
      <c r="M296" s="417"/>
      <c r="N296" s="417"/>
      <c r="O296" s="417"/>
      <c r="P296" s="451" t="e">
        <f>(P302+P272+P249)*P301</f>
        <v>#REF!</v>
      </c>
      <c r="Q296" s="235"/>
      <c r="R296" s="433"/>
      <c r="S296" s="235"/>
      <c r="U296" s="417"/>
      <c r="V296" s="531" t="e">
        <f>(V302+V272+V249)*V301</f>
        <v>#REF!</v>
      </c>
      <c r="X296" s="417"/>
      <c r="Y296" s="417"/>
      <c r="Z296" s="433"/>
      <c r="AA296" s="417"/>
      <c r="AB296" s="451" t="e">
        <f>(AB302+AB272+AB249)*AB301</f>
        <v>#REF!</v>
      </c>
      <c r="AC296" s="235"/>
      <c r="AD296" s="433"/>
      <c r="AE296" s="235"/>
      <c r="AG296" s="417"/>
      <c r="AH296" s="531" t="e">
        <f>(AH302+AH272+AH249)*AH301</f>
        <v>#REF!</v>
      </c>
      <c r="AJ296" s="417"/>
      <c r="AK296" s="417"/>
      <c r="AL296" s="433"/>
      <c r="AM296" s="417"/>
      <c r="AN296" s="531" t="e">
        <f>(AN302+AN272+AN249)*AN301</f>
        <v>#REF!</v>
      </c>
      <c r="AP296" s="417"/>
      <c r="AQ296" s="417"/>
      <c r="AR296" s="433"/>
      <c r="AS296" s="417"/>
      <c r="AT296" s="531" t="e">
        <f>(AT302+AT272+AT249)*AT301</f>
        <v>#REF!</v>
      </c>
      <c r="AV296" s="417"/>
      <c r="AW296" s="417"/>
      <c r="AX296" s="433"/>
      <c r="AY296" s="417"/>
      <c r="AZ296" s="451" t="e">
        <f>(AZ302+AZ272+AZ249)*AZ301</f>
        <v>#REF!</v>
      </c>
      <c r="BA296" s="235"/>
      <c r="BB296" s="433"/>
      <c r="BC296" s="235"/>
      <c r="BE296" s="417"/>
      <c r="BF296" s="531" t="e">
        <f>(BF302+BF272+BF249)*BF301</f>
        <v>#REF!</v>
      </c>
      <c r="BH296" s="417"/>
      <c r="BI296" s="417"/>
      <c r="BJ296" s="433"/>
      <c r="BK296" s="417"/>
      <c r="BL296" s="531" t="e">
        <f>(BL302+BL272+BL249)*BL301</f>
        <v>#REF!</v>
      </c>
      <c r="BN296" s="417"/>
      <c r="BO296" s="417"/>
      <c r="BP296" s="433"/>
      <c r="BQ296" s="417"/>
      <c r="BR296" s="531" t="e">
        <f>(BR302+BR272+BR249)*BR301</f>
        <v>#REF!</v>
      </c>
      <c r="BT296" s="417"/>
      <c r="BU296" s="417"/>
      <c r="BV296" s="433"/>
      <c r="BW296" s="417"/>
      <c r="BX296" s="531" t="e">
        <f>(BX302+BX272+BX249)*BX301</f>
        <v>#REF!</v>
      </c>
      <c r="BZ296" s="433"/>
      <c r="CA296" s="417"/>
      <c r="CB296" s="433"/>
      <c r="CC296" s="417"/>
      <c r="CD296" s="531" t="e">
        <f>(CD302+CD272+CD249)*CD301</f>
        <v>#REF!</v>
      </c>
      <c r="CF296" s="417"/>
      <c r="CG296" s="417"/>
      <c r="CH296" s="433"/>
      <c r="CI296" s="417"/>
      <c r="CJ296" s="531" t="e">
        <f>(CJ302+CJ272+CJ249)*CJ301</f>
        <v>#REF!</v>
      </c>
      <c r="CL296" s="433"/>
    </row>
    <row r="297">
      <c r="A297" s="445" t="e">
        <f t="shared" si="2656"/>
        <v>#REF!</v>
      </c>
      <c r="B297" s="433"/>
      <c r="C297" s="417"/>
      <c r="D297" s="529" t="e">
        <f>(D302+D271+D248)*D301</f>
        <v>#REF!</v>
      </c>
      <c r="E297" s="417"/>
      <c r="F297" s="417"/>
      <c r="G297" s="417"/>
      <c r="H297" s="433"/>
      <c r="I297" s="417"/>
      <c r="J297" s="530" t="e">
        <f>(J302+J271+J248)*J301</f>
        <v>#REF!</v>
      </c>
      <c r="K297" s="235"/>
      <c r="L297" s="417"/>
      <c r="M297" s="417"/>
      <c r="N297" s="417"/>
      <c r="O297" s="417"/>
      <c r="P297" s="451" t="e">
        <f>(P302+P271+P248)*P301</f>
        <v>#REF!</v>
      </c>
      <c r="Q297" s="235"/>
      <c r="R297" s="433"/>
      <c r="S297" s="235"/>
      <c r="U297" s="417"/>
      <c r="V297" s="531" t="e">
        <f>(V302+V271+V248)*V301</f>
        <v>#REF!</v>
      </c>
      <c r="X297" s="417"/>
      <c r="Y297" s="417"/>
      <c r="Z297" s="433"/>
      <c r="AA297" s="417"/>
      <c r="AB297" s="451" t="e">
        <f>(AB302+AB271+AB248)*AB301</f>
        <v>#REF!</v>
      </c>
      <c r="AC297" s="235"/>
      <c r="AD297" s="433"/>
      <c r="AE297" s="235"/>
      <c r="AG297" s="417"/>
      <c r="AH297" s="531" t="e">
        <f>(AH302+AH271+AH248)*AH301</f>
        <v>#REF!</v>
      </c>
      <c r="AJ297" s="417"/>
      <c r="AK297" s="417"/>
      <c r="AL297" s="433"/>
      <c r="AM297" s="417"/>
      <c r="AN297" s="531" t="e">
        <f>(AN302+AN271+AN248)*AN301</f>
        <v>#REF!</v>
      </c>
      <c r="AP297" s="417"/>
      <c r="AQ297" s="417"/>
      <c r="AR297" s="433"/>
      <c r="AS297" s="417"/>
      <c r="AT297" s="531" t="e">
        <f>(AT302+AT271+AT248)*AT301</f>
        <v>#REF!</v>
      </c>
      <c r="AV297" s="417"/>
      <c r="AW297" s="417"/>
      <c r="AX297" s="433"/>
      <c r="AY297" s="417"/>
      <c r="AZ297" s="451" t="e">
        <f>(AZ302+AZ271+AZ248)*AZ301</f>
        <v>#REF!</v>
      </c>
      <c r="BA297" s="235"/>
      <c r="BB297" s="433"/>
      <c r="BC297" s="235"/>
      <c r="BE297" s="417"/>
      <c r="BF297" s="531" t="e">
        <f>(BF302+BF271+BF248)*BF301</f>
        <v>#REF!</v>
      </c>
      <c r="BH297" s="417"/>
      <c r="BI297" s="417"/>
      <c r="BJ297" s="433"/>
      <c r="BK297" s="417"/>
      <c r="BL297" s="531" t="e">
        <f>(BL302+BL271+BL248)*BL301</f>
        <v>#REF!</v>
      </c>
      <c r="BN297" s="417"/>
      <c r="BO297" s="417"/>
      <c r="BP297" s="433"/>
      <c r="BQ297" s="417"/>
      <c r="BR297" s="531" t="e">
        <f>(BR302+BR271+BR248)*BR301</f>
        <v>#REF!</v>
      </c>
      <c r="BT297" s="417"/>
      <c r="BU297" s="417"/>
      <c r="BV297" s="433"/>
      <c r="BW297" s="417"/>
      <c r="BX297" s="531" t="e">
        <f>(BX302+BX271+BX248)*BX301</f>
        <v>#REF!</v>
      </c>
      <c r="BZ297" s="433"/>
      <c r="CA297" s="417"/>
      <c r="CB297" s="433"/>
      <c r="CC297" s="417"/>
      <c r="CD297" s="531" t="e">
        <f>(CD302+CD271+CD248)*CD301</f>
        <v>#REF!</v>
      </c>
      <c r="CF297" s="417"/>
      <c r="CG297" s="417"/>
      <c r="CH297" s="433"/>
      <c r="CI297" s="417"/>
      <c r="CJ297" s="531" t="e">
        <f>(CJ302+CJ271+CJ248)*CJ301</f>
        <v>#REF!</v>
      </c>
      <c r="CL297" s="433"/>
    </row>
    <row r="298">
      <c r="A298" s="445" t="e">
        <f t="shared" si="2656"/>
        <v>#REF!</v>
      </c>
      <c r="B298" s="433"/>
      <c r="C298" s="417"/>
      <c r="D298" s="529" t="e">
        <f>(D302+D270+D247)*D301</f>
        <v>#REF!</v>
      </c>
      <c r="E298" s="417"/>
      <c r="F298" s="417"/>
      <c r="G298" s="417"/>
      <c r="H298" s="433"/>
      <c r="I298" s="417"/>
      <c r="J298" s="530" t="e">
        <f>(J302+J270+J247)*J301</f>
        <v>#REF!</v>
      </c>
      <c r="K298" s="235"/>
      <c r="L298" s="417"/>
      <c r="M298" s="417"/>
      <c r="N298" s="417"/>
      <c r="O298" s="417"/>
      <c r="P298" s="451" t="e">
        <f>(P302+P270+P247)*P301</f>
        <v>#REF!</v>
      </c>
      <c r="Q298" s="235"/>
      <c r="R298" s="433"/>
      <c r="S298" s="235"/>
      <c r="U298" s="417"/>
      <c r="V298" s="531" t="e">
        <f>(V302+V270+V247)*V301</f>
        <v>#REF!</v>
      </c>
      <c r="X298" s="417"/>
      <c r="Y298" s="417"/>
      <c r="Z298" s="433"/>
      <c r="AA298" s="417"/>
      <c r="AB298" s="451" t="e">
        <f>(AB302+AB270+AB247)*AB301</f>
        <v>#REF!</v>
      </c>
      <c r="AC298" s="235"/>
      <c r="AD298" s="433"/>
      <c r="AE298" s="235"/>
      <c r="AG298" s="417"/>
      <c r="AH298" s="531" t="e">
        <f>(AH302+AH270+AH247)*AH301</f>
        <v>#REF!</v>
      </c>
      <c r="AJ298" s="417"/>
      <c r="AK298" s="417"/>
      <c r="AL298" s="433"/>
      <c r="AM298" s="417"/>
      <c r="AN298" s="531" t="e">
        <f>(AN302+AN270+AN247)*AN301</f>
        <v>#REF!</v>
      </c>
      <c r="AP298" s="417"/>
      <c r="AQ298" s="417"/>
      <c r="AR298" s="433"/>
      <c r="AS298" s="417"/>
      <c r="AT298" s="531" t="e">
        <f>(AT302+AT270+AT247)*AT301</f>
        <v>#REF!</v>
      </c>
      <c r="AV298" s="417"/>
      <c r="AW298" s="417"/>
      <c r="AX298" s="433"/>
      <c r="AY298" s="417"/>
      <c r="AZ298" s="451" t="e">
        <f>(AZ302+AZ270+AZ247)*AZ301</f>
        <v>#REF!</v>
      </c>
      <c r="BA298" s="235"/>
      <c r="BB298" s="433"/>
      <c r="BC298" s="235"/>
      <c r="BE298" s="417"/>
      <c r="BF298" s="531" t="e">
        <f>(BF302+BF270+BF247)*BF301</f>
        <v>#REF!</v>
      </c>
      <c r="BH298" s="417"/>
      <c r="BI298" s="417"/>
      <c r="BJ298" s="433"/>
      <c r="BK298" s="417"/>
      <c r="BL298" s="531" t="e">
        <f>(BL302+BL270+BL247)*BL301</f>
        <v>#REF!</v>
      </c>
      <c r="BN298" s="417"/>
      <c r="BO298" s="417"/>
      <c r="BP298" s="433"/>
      <c r="BQ298" s="417"/>
      <c r="BR298" s="531" t="e">
        <f>(BR302+BR270+BR247)*BR301</f>
        <v>#REF!</v>
      </c>
      <c r="BT298" s="417"/>
      <c r="BU298" s="417"/>
      <c r="BV298" s="433"/>
      <c r="BW298" s="417"/>
      <c r="BX298" s="531" t="e">
        <f>(BX302+BX270+BX247)*BX301</f>
        <v>#REF!</v>
      </c>
      <c r="BZ298" s="433"/>
      <c r="CA298" s="417"/>
      <c r="CB298" s="433"/>
      <c r="CC298" s="417"/>
      <c r="CD298" s="531" t="e">
        <f>(CD302+CD270+CD247)*CD301</f>
        <v>#REF!</v>
      </c>
      <c r="CF298" s="417"/>
      <c r="CG298" s="417"/>
      <c r="CH298" s="433"/>
      <c r="CI298" s="417"/>
      <c r="CJ298" s="531" t="e">
        <f>(CJ302+CJ270+CJ247)*CJ301</f>
        <v>#REF!</v>
      </c>
      <c r="CL298" s="433"/>
    </row>
    <row r="299" ht="16.199999999999999">
      <c r="A299" s="445" t="e">
        <f t="shared" si="2656"/>
        <v>#REF!</v>
      </c>
      <c r="B299" s="433"/>
      <c r="C299" s="417"/>
      <c r="D299" s="532" t="e">
        <f>(D302+D269+D246)*D301</f>
        <v>#REF!</v>
      </c>
      <c r="E299" s="417"/>
      <c r="F299" s="417"/>
      <c r="G299" s="417"/>
      <c r="H299" s="433"/>
      <c r="I299" s="417"/>
      <c r="J299" s="533" t="e">
        <f>(J302+J269+J246)*J301</f>
        <v>#REF!</v>
      </c>
      <c r="K299" s="235"/>
      <c r="L299" s="417"/>
      <c r="M299" s="417"/>
      <c r="N299" s="417"/>
      <c r="O299" s="417"/>
      <c r="P299" s="527" t="e">
        <f>(P302+P269+P246)*P301</f>
        <v>#REF!</v>
      </c>
      <c r="Q299" s="235"/>
      <c r="R299" s="433"/>
      <c r="S299" s="235"/>
      <c r="U299" s="417"/>
      <c r="V299" s="534" t="e">
        <f>(V302+V269+V246)*V301</f>
        <v>#REF!</v>
      </c>
      <c r="X299" s="417"/>
      <c r="Y299" s="417"/>
      <c r="Z299" s="433"/>
      <c r="AA299" s="417"/>
      <c r="AB299" s="527" t="e">
        <f>(AB302+AB269+AB246)*AB301</f>
        <v>#REF!</v>
      </c>
      <c r="AC299" s="235"/>
      <c r="AD299" s="433"/>
      <c r="AE299" s="235"/>
      <c r="AG299" s="417"/>
      <c r="AH299" s="534" t="e">
        <f>(AH302+AH269+AH246)*AH301</f>
        <v>#REF!</v>
      </c>
      <c r="AJ299" s="417"/>
      <c r="AK299" s="417"/>
      <c r="AL299" s="433"/>
      <c r="AM299" s="417"/>
      <c r="AN299" s="534" t="e">
        <f>(AN302+AN269+AN246)*AN301</f>
        <v>#REF!</v>
      </c>
      <c r="AP299" s="417"/>
      <c r="AQ299" s="417"/>
      <c r="AR299" s="433"/>
      <c r="AS299" s="417"/>
      <c r="AT299" s="534" t="e">
        <f>(AT302+AT269+AT246)*AT301</f>
        <v>#REF!</v>
      </c>
      <c r="AV299" s="417"/>
      <c r="AW299" s="417"/>
      <c r="AX299" s="433"/>
      <c r="AY299" s="417"/>
      <c r="AZ299" s="527" t="e">
        <f>(AZ302+AZ269+AZ246)*AZ301</f>
        <v>#REF!</v>
      </c>
      <c r="BA299" s="235"/>
      <c r="BB299" s="433"/>
      <c r="BC299" s="235"/>
      <c r="BE299" s="417"/>
      <c r="BF299" s="534" t="e">
        <f>(BF302+BF269+BF246)*BF301</f>
        <v>#REF!</v>
      </c>
      <c r="BH299" s="417"/>
      <c r="BI299" s="417"/>
      <c r="BJ299" s="433"/>
      <c r="BK299" s="417"/>
      <c r="BL299" s="534" t="e">
        <f>(BL302+BL269+BL246)*BL301</f>
        <v>#REF!</v>
      </c>
      <c r="BN299" s="417"/>
      <c r="BO299" s="417"/>
      <c r="BP299" s="433"/>
      <c r="BQ299" s="417"/>
      <c r="BR299" s="534" t="e">
        <f>(BR302+BR269+BR246)*BR301</f>
        <v>#REF!</v>
      </c>
      <c r="BT299" s="417"/>
      <c r="BU299" s="417"/>
      <c r="BV299" s="433"/>
      <c r="BW299" s="417"/>
      <c r="BX299" s="534" t="e">
        <f>(BX302+BX269+BX246)*BX301</f>
        <v>#REF!</v>
      </c>
      <c r="BZ299" s="433"/>
      <c r="CA299" s="417"/>
      <c r="CB299" s="433"/>
      <c r="CC299" s="417"/>
      <c r="CD299" s="534" t="e">
        <f>(CD302+CD269+CD246)*CD301</f>
        <v>#REF!</v>
      </c>
      <c r="CF299" s="417"/>
      <c r="CG299" s="417"/>
      <c r="CH299" s="433"/>
      <c r="CI299" s="417"/>
      <c r="CJ299" s="534" t="e">
        <f>(CJ302+CJ269+CJ246)*CJ301</f>
        <v>#REF!</v>
      </c>
      <c r="CL299" s="433"/>
    </row>
    <row r="300" ht="16.800000000000001">
      <c r="A300" s="445"/>
      <c r="B300" s="433"/>
      <c r="D300" s="452"/>
      <c r="F300" s="417"/>
      <c r="G300" s="417"/>
      <c r="H300" s="433"/>
      <c r="I300" s="235"/>
      <c r="J300" s="480"/>
      <c r="K300" s="235"/>
      <c r="L300" s="417"/>
      <c r="M300" s="417"/>
      <c r="N300" s="417"/>
      <c r="O300" s="235"/>
      <c r="P300" s="452"/>
      <c r="Q300" s="235"/>
      <c r="R300" s="433"/>
      <c r="S300" s="235"/>
      <c r="V300" s="452"/>
      <c r="X300" s="417"/>
      <c r="Y300" s="417"/>
      <c r="Z300" s="433"/>
      <c r="AA300" s="235"/>
      <c r="AB300" s="452"/>
      <c r="AC300" s="235"/>
      <c r="AD300" s="433"/>
      <c r="AE300" s="235"/>
      <c r="AH300" s="452"/>
      <c r="AJ300" s="417"/>
      <c r="AK300" s="417"/>
      <c r="AL300" s="433"/>
      <c r="AN300" s="452"/>
      <c r="AP300" s="417"/>
      <c r="AQ300" s="417"/>
      <c r="AR300" s="433"/>
      <c r="AT300" s="452"/>
      <c r="AV300" s="417"/>
      <c r="AW300" s="417"/>
      <c r="AX300" s="433"/>
      <c r="AY300" s="235"/>
      <c r="AZ300" s="452"/>
      <c r="BA300" s="235"/>
      <c r="BB300" s="433"/>
      <c r="BC300" s="235"/>
      <c r="BF300" s="452"/>
      <c r="BH300" s="417"/>
      <c r="BI300" s="417"/>
      <c r="BJ300" s="433"/>
      <c r="BL300" s="452"/>
      <c r="BN300" s="417"/>
      <c r="BO300" s="417"/>
      <c r="BP300" s="433"/>
      <c r="BR300" s="452"/>
      <c r="BT300" s="417"/>
      <c r="BU300" s="417"/>
      <c r="BV300" s="433"/>
      <c r="BX300" s="452"/>
      <c r="BZ300" s="433"/>
      <c r="CA300" s="417"/>
      <c r="CB300" s="433"/>
      <c r="CD300" s="452"/>
      <c r="CF300" s="417"/>
      <c r="CG300" s="417"/>
      <c r="CH300" s="433"/>
      <c r="CJ300" s="452"/>
      <c r="CL300" s="433"/>
    </row>
    <row r="301" ht="16.199999999999999">
      <c r="A301" s="489"/>
      <c r="B301" s="433"/>
      <c r="C301" s="535" t="s">
        <v>822</v>
      </c>
      <c r="D301" s="417">
        <f>IF(D266=0,0,IF(C301=3,0,IF(E229=2,-0.5,0)))</f>
        <v>0</v>
      </c>
      <c r="E301" s="536"/>
      <c r="F301" s="417"/>
      <c r="G301" s="417"/>
      <c r="H301" s="417"/>
      <c r="I301" s="535"/>
      <c r="J301" s="537">
        <f>IF(J266=0,0,IF(I301=3,0,IF(K229=2,-0.5,0)))</f>
        <v>0</v>
      </c>
      <c r="K301" s="536"/>
      <c r="L301" s="417"/>
      <c r="M301" s="417"/>
      <c r="N301" s="417"/>
      <c r="O301" s="535"/>
      <c r="P301" s="417">
        <f>IF(P266=0,0,IF(O301=3,0,IF(Q229=2,-0.5,0)))</f>
        <v>0</v>
      </c>
      <c r="Q301" s="536"/>
      <c r="R301" s="417"/>
      <c r="S301" s="235"/>
      <c r="U301" s="535">
        <v>0</v>
      </c>
      <c r="V301" s="417">
        <f>IF(V266=0,0,IF(U301=3,0,IF(W229=2,-0.5,0)))</f>
        <v>0</v>
      </c>
      <c r="W301" s="536"/>
      <c r="X301" s="417"/>
      <c r="Y301" s="417"/>
      <c r="Z301" s="417"/>
      <c r="AA301" s="535">
        <v>0</v>
      </c>
      <c r="AB301" s="417">
        <f>IF(AB266=0,0,IF(AA301=3,0,IF(AC229=2,-0.5,0)))</f>
        <v>0</v>
      </c>
      <c r="AC301" s="536"/>
      <c r="AD301" s="417"/>
      <c r="AE301" s="235"/>
      <c r="AG301" s="535">
        <v>0</v>
      </c>
      <c r="AH301" s="417">
        <f>IF(AH266=0,0,IF(AG301=3,0,IF(AI229=2,-0.5,0)))</f>
        <v>0</v>
      </c>
      <c r="AI301" s="536"/>
      <c r="AJ301" s="417"/>
      <c r="AK301" s="417"/>
      <c r="AL301" s="417"/>
      <c r="AM301" s="535">
        <v>0</v>
      </c>
      <c r="AN301" s="417">
        <f>IF(AN266=0,0,IF(AM301=3,0,IF(AO229=2,-0.5,0)))</f>
        <v>0</v>
      </c>
      <c r="AO301" s="536"/>
      <c r="AP301" s="417"/>
      <c r="AQ301" s="417"/>
      <c r="AR301" s="417"/>
      <c r="AS301" s="535">
        <v>0</v>
      </c>
      <c r="AT301" s="417">
        <f>IF(AT266=0,0,IF(AS301=3,0,IF(AU229=2,-0.5,0)))</f>
        <v>0</v>
      </c>
      <c r="AU301" s="536"/>
      <c r="AV301" s="417"/>
      <c r="AW301" s="417"/>
      <c r="AX301" s="417"/>
      <c r="AY301" s="535">
        <v>0</v>
      </c>
      <c r="AZ301" s="417">
        <f>IF(AZ266=0,0,IF(AY301=3,0,IF(BA229=2,-0.5,0)))</f>
        <v>0</v>
      </c>
      <c r="BA301" s="536"/>
      <c r="BB301" s="417"/>
      <c r="BC301" s="235"/>
      <c r="BE301" s="535">
        <v>0</v>
      </c>
      <c r="BF301" s="417">
        <f>IF(BF266=0,0,IF(BE301=3,0,IF(BG229=2,-0.5,0)))</f>
        <v>0</v>
      </c>
      <c r="BG301" s="536"/>
      <c r="BH301" s="417"/>
      <c r="BI301" s="417"/>
      <c r="BJ301" s="417"/>
      <c r="BK301" s="535">
        <v>0</v>
      </c>
      <c r="BL301" s="417">
        <f>IF(BL266=0,0,IF(BK301=3,0,IF(BM229=2,-0.5,0)))</f>
        <v>0</v>
      </c>
      <c r="BM301" s="536"/>
      <c r="BN301" s="417"/>
      <c r="BO301" s="417"/>
      <c r="BP301" s="417"/>
      <c r="BQ301" s="535">
        <v>0</v>
      </c>
      <c r="BR301" s="417">
        <f>IF(BR266=0,0,IF(BQ301=3,0,IF(BS229=2,-0.5,0)))</f>
        <v>0</v>
      </c>
      <c r="BS301" s="536"/>
      <c r="BT301" s="417"/>
      <c r="BU301" s="417"/>
      <c r="BV301" s="417"/>
      <c r="BW301" s="535">
        <v>0</v>
      </c>
      <c r="BX301" s="417">
        <f>IF(BX266=0,0,IF(BW301=3,0,IF(BY229=2,-0.5,0)))</f>
        <v>0</v>
      </c>
      <c r="BY301" s="536"/>
      <c r="BZ301" s="433"/>
      <c r="CA301" s="417"/>
      <c r="CB301" s="417"/>
      <c r="CC301" s="535">
        <v>0</v>
      </c>
      <c r="CD301" s="417">
        <f>IF(CD266=0,0,IF(CC301=3,0,IF(CE229=2,-0.5,0)))</f>
        <v>0</v>
      </c>
      <c r="CE301" s="536"/>
      <c r="CF301" s="417"/>
      <c r="CG301" s="417"/>
      <c r="CH301" s="417"/>
      <c r="CI301" s="535">
        <v>0</v>
      </c>
      <c r="CJ301" s="417">
        <f>IF(CJ266=0,0,IF(CI301=3,0,IF(CK229=2,-0.5,0)))</f>
        <v>0</v>
      </c>
      <c r="CK301" s="536"/>
      <c r="CL301" s="433"/>
    </row>
    <row r="302" ht="16.199999999999999">
      <c r="A302" s="489"/>
      <c r="B302" s="433"/>
      <c r="C302" s="538"/>
      <c r="D302" s="417">
        <f>D300</f>
        <v>0</v>
      </c>
      <c r="E302" s="539"/>
      <c r="F302" s="417"/>
      <c r="G302" s="417"/>
      <c r="H302" s="417"/>
      <c r="I302" s="538"/>
      <c r="J302" s="417">
        <f>J300</f>
        <v>0</v>
      </c>
      <c r="K302" s="539"/>
      <c r="L302" s="417"/>
      <c r="M302" s="417"/>
      <c r="N302" s="417"/>
      <c r="O302" s="538"/>
      <c r="P302" s="417">
        <f>P300</f>
        <v>0</v>
      </c>
      <c r="Q302" s="539"/>
      <c r="R302" s="417"/>
      <c r="S302" s="235"/>
      <c r="U302" s="538"/>
      <c r="V302" s="417">
        <f>V300</f>
        <v>0</v>
      </c>
      <c r="W302" s="539"/>
      <c r="X302" s="417"/>
      <c r="Y302" s="417"/>
      <c r="Z302" s="417"/>
      <c r="AA302" s="538"/>
      <c r="AB302" s="417">
        <f>AB300</f>
        <v>0</v>
      </c>
      <c r="AC302" s="539"/>
      <c r="AD302" s="417"/>
      <c r="AE302" s="235"/>
      <c r="AG302" s="538"/>
      <c r="AH302" s="417">
        <f>AH300</f>
        <v>0</v>
      </c>
      <c r="AI302" s="539"/>
      <c r="AJ302" s="417"/>
      <c r="AK302" s="417"/>
      <c r="AL302" s="417"/>
      <c r="AM302" s="538"/>
      <c r="AN302" s="417">
        <f>AN300</f>
        <v>0</v>
      </c>
      <c r="AO302" s="539"/>
      <c r="AP302" s="417"/>
      <c r="AQ302" s="417"/>
      <c r="AR302" s="417"/>
      <c r="AS302" s="538"/>
      <c r="AT302" s="417">
        <f>AT300</f>
        <v>0</v>
      </c>
      <c r="AU302" s="539"/>
      <c r="AV302" s="417"/>
      <c r="AW302" s="417"/>
      <c r="AX302" s="417"/>
      <c r="AY302" s="538"/>
      <c r="AZ302" s="417">
        <f>AZ300</f>
        <v>0</v>
      </c>
      <c r="BA302" s="539"/>
      <c r="BB302" s="417"/>
      <c r="BC302" s="235"/>
      <c r="BE302" s="538"/>
      <c r="BF302" s="417">
        <f>BF300</f>
        <v>0</v>
      </c>
      <c r="BG302" s="539"/>
      <c r="BH302" s="417"/>
      <c r="BI302" s="417"/>
      <c r="BJ302" s="417"/>
      <c r="BK302" s="538"/>
      <c r="BL302" s="417">
        <f>BL300</f>
        <v>0</v>
      </c>
      <c r="BM302" s="539"/>
      <c r="BN302" s="417"/>
      <c r="BO302" s="417"/>
      <c r="BP302" s="417"/>
      <c r="BQ302" s="538"/>
      <c r="BR302" s="417">
        <f>BR300</f>
        <v>0</v>
      </c>
      <c r="BS302" s="539"/>
      <c r="BT302" s="417"/>
      <c r="BU302" s="417"/>
      <c r="BV302" s="417"/>
      <c r="BW302" s="538"/>
      <c r="BX302" s="417">
        <f>BX300</f>
        <v>0</v>
      </c>
      <c r="BY302" s="539"/>
      <c r="BZ302" s="433"/>
      <c r="CA302" s="417"/>
      <c r="CB302" s="417"/>
      <c r="CC302" s="538"/>
      <c r="CD302" s="417">
        <f>CD300</f>
        <v>0</v>
      </c>
      <c r="CE302" s="539"/>
      <c r="CF302" s="417"/>
      <c r="CG302" s="417"/>
      <c r="CH302" s="417"/>
      <c r="CI302" s="538"/>
      <c r="CJ302" s="417">
        <f>CJ300</f>
        <v>0</v>
      </c>
      <c r="CK302" s="539"/>
      <c r="CL302" s="433"/>
    </row>
    <row r="303" ht="16.199999999999999" hidden="1">
      <c r="A303" s="489"/>
      <c r="B303" s="433"/>
      <c r="C303" s="540"/>
      <c r="D303" s="541"/>
      <c r="E303" s="542"/>
      <c r="F303" s="543" t="s">
        <v>823</v>
      </c>
      <c r="G303" s="417">
        <f>A315</f>
        <v>17815</v>
      </c>
      <c r="H303" s="417"/>
      <c r="I303" s="540"/>
      <c r="J303" s="541"/>
      <c r="K303" s="542"/>
      <c r="L303" s="543" t="s">
        <v>823</v>
      </c>
      <c r="M303" s="417">
        <f t="shared" si="2643"/>
        <v>17815</v>
      </c>
      <c r="N303" s="433"/>
      <c r="O303" s="540"/>
      <c r="P303" s="541"/>
      <c r="Q303" s="542"/>
      <c r="R303" s="543" t="s">
        <v>823</v>
      </c>
      <c r="S303" s="417">
        <f t="shared" si="2644"/>
        <v>17815</v>
      </c>
      <c r="U303" s="540"/>
      <c r="V303" s="541"/>
      <c r="W303" s="542"/>
      <c r="X303" s="543" t="s">
        <v>823</v>
      </c>
      <c r="Y303" s="417">
        <f t="shared" si="2645"/>
        <v>17815</v>
      </c>
      <c r="Z303" s="417"/>
      <c r="AA303" s="540"/>
      <c r="AB303" s="541"/>
      <c r="AC303" s="542"/>
      <c r="AD303" s="543" t="s">
        <v>823</v>
      </c>
      <c r="AE303" s="417">
        <f t="shared" si="2646"/>
        <v>17815</v>
      </c>
      <c r="AG303" s="540"/>
      <c r="AH303" s="541"/>
      <c r="AI303" s="542"/>
      <c r="AJ303" s="543" t="s">
        <v>823</v>
      </c>
      <c r="AK303" s="417">
        <f t="shared" si="2647"/>
        <v>17815</v>
      </c>
      <c r="AL303" s="417"/>
      <c r="AM303" s="540"/>
      <c r="AN303" s="541"/>
      <c r="AO303" s="542"/>
      <c r="AP303" s="543" t="s">
        <v>823</v>
      </c>
      <c r="AQ303" s="417">
        <f t="shared" si="2648"/>
        <v>17815</v>
      </c>
      <c r="AR303" s="417"/>
      <c r="AS303" s="540"/>
      <c r="AT303" s="541"/>
      <c r="AU303" s="542"/>
      <c r="AV303" s="543" t="s">
        <v>823</v>
      </c>
      <c r="AW303" s="417">
        <f t="shared" si="2649"/>
        <v>17815</v>
      </c>
      <c r="AX303" s="417"/>
      <c r="AY303" s="540"/>
      <c r="AZ303" s="541"/>
      <c r="BA303" s="542"/>
      <c r="BB303" s="543" t="s">
        <v>823</v>
      </c>
      <c r="BC303" s="417">
        <f t="shared" si="2650"/>
        <v>17815</v>
      </c>
      <c r="BE303" s="540"/>
      <c r="BF303" s="541"/>
      <c r="BG303" s="542"/>
      <c r="BH303" s="543" t="s">
        <v>823</v>
      </c>
      <c r="BI303" s="417">
        <f t="shared" si="2651"/>
        <v>17815</v>
      </c>
      <c r="BJ303" s="417"/>
      <c r="BK303" s="540"/>
      <c r="BL303" s="541"/>
      <c r="BM303" s="542"/>
      <c r="BN303" s="543" t="s">
        <v>823</v>
      </c>
      <c r="BO303" s="417">
        <f t="shared" si="2652"/>
        <v>17815</v>
      </c>
      <c r="BP303" s="417"/>
      <c r="BQ303" s="540"/>
      <c r="BR303" s="541"/>
      <c r="BS303" s="542"/>
      <c r="BT303" s="543" t="s">
        <v>823</v>
      </c>
      <c r="BU303" s="417">
        <f t="shared" si="2653"/>
        <v>17815</v>
      </c>
      <c r="BV303" s="417"/>
      <c r="BW303" s="540"/>
      <c r="BX303" s="541"/>
      <c r="BY303" s="542"/>
      <c r="BZ303" s="433"/>
      <c r="CA303" s="417">
        <f t="shared" si="2654"/>
        <v>17815</v>
      </c>
      <c r="CB303" s="417"/>
      <c r="CC303" s="540"/>
      <c r="CD303" s="541"/>
      <c r="CE303" s="542"/>
      <c r="CF303" s="543" t="s">
        <v>823</v>
      </c>
      <c r="CG303" s="417">
        <f t="shared" si="2655"/>
        <v>17815</v>
      </c>
      <c r="CH303" s="417"/>
      <c r="CI303" s="540"/>
      <c r="CJ303" s="541"/>
      <c r="CK303" s="542"/>
      <c r="CL303" s="433"/>
    </row>
    <row r="304" ht="16.800000000000001" hidden="1">
      <c r="A304" s="235"/>
      <c r="B304" s="235"/>
      <c r="C304" s="544" t="s">
        <v>824</v>
      </c>
      <c r="D304" s="544"/>
      <c r="E304" s="545"/>
      <c r="F304" s="546" t="s">
        <v>825</v>
      </c>
      <c r="G304" s="547">
        <f>D316</f>
        <v>36000</v>
      </c>
      <c r="H304" s="433"/>
      <c r="I304" s="548" t="s">
        <v>824</v>
      </c>
      <c r="J304" s="544"/>
      <c r="K304" s="545"/>
      <c r="L304" s="546" t="s">
        <v>825</v>
      </c>
      <c r="M304" s="547">
        <f t="shared" si="2643"/>
        <v>36000</v>
      </c>
      <c r="N304" s="433"/>
      <c r="O304" s="548" t="s">
        <v>824</v>
      </c>
      <c r="P304" s="544"/>
      <c r="Q304" s="545"/>
      <c r="R304" s="546" t="s">
        <v>825</v>
      </c>
      <c r="S304" s="547">
        <f t="shared" si="2644"/>
        <v>36000</v>
      </c>
      <c r="T304" s="433"/>
      <c r="U304" s="548" t="s">
        <v>824</v>
      </c>
      <c r="V304" s="544"/>
      <c r="W304" s="545"/>
      <c r="X304" s="546" t="s">
        <v>825</v>
      </c>
      <c r="Y304" s="547">
        <f t="shared" si="2645"/>
        <v>36000</v>
      </c>
      <c r="Z304" s="433"/>
      <c r="AA304" s="548" t="s">
        <v>824</v>
      </c>
      <c r="AB304" s="544"/>
      <c r="AC304" s="545"/>
      <c r="AD304" s="546" t="s">
        <v>825</v>
      </c>
      <c r="AE304" s="547">
        <f t="shared" si="2646"/>
        <v>36000</v>
      </c>
      <c r="AF304" s="433"/>
      <c r="AG304" s="548" t="s">
        <v>824</v>
      </c>
      <c r="AH304" s="544"/>
      <c r="AI304" s="545"/>
      <c r="AJ304" s="546" t="s">
        <v>825</v>
      </c>
      <c r="AK304" s="547">
        <f t="shared" si="2647"/>
        <v>36000</v>
      </c>
      <c r="AL304" s="433"/>
      <c r="AM304" s="548" t="s">
        <v>824</v>
      </c>
      <c r="AN304" s="544"/>
      <c r="AO304" s="545"/>
      <c r="AP304" s="546" t="s">
        <v>825</v>
      </c>
      <c r="AQ304" s="547">
        <f t="shared" si="2648"/>
        <v>36000</v>
      </c>
      <c r="AR304" s="433"/>
      <c r="AS304" s="548" t="s">
        <v>824</v>
      </c>
      <c r="AT304" s="544"/>
      <c r="AU304" s="545"/>
      <c r="AV304" s="546" t="s">
        <v>825</v>
      </c>
      <c r="AW304" s="547">
        <f t="shared" si="2649"/>
        <v>36000</v>
      </c>
      <c r="AX304" s="433"/>
      <c r="AY304" s="548" t="s">
        <v>824</v>
      </c>
      <c r="AZ304" s="544"/>
      <c r="BA304" s="545"/>
      <c r="BB304" s="546" t="s">
        <v>825</v>
      </c>
      <c r="BC304" s="547">
        <f t="shared" si="2650"/>
        <v>36000</v>
      </c>
      <c r="BD304" s="433"/>
      <c r="BE304" s="548" t="s">
        <v>824</v>
      </c>
      <c r="BF304" s="544"/>
      <c r="BG304" s="545"/>
      <c r="BH304" s="546" t="s">
        <v>825</v>
      </c>
      <c r="BI304" s="547">
        <f t="shared" si="2651"/>
        <v>36000</v>
      </c>
      <c r="BJ304" s="433"/>
      <c r="BK304" s="548" t="s">
        <v>824</v>
      </c>
      <c r="BL304" s="544"/>
      <c r="BM304" s="545"/>
      <c r="BN304" s="546" t="s">
        <v>825</v>
      </c>
      <c r="BO304" s="547">
        <f t="shared" si="2652"/>
        <v>36000</v>
      </c>
      <c r="BP304" s="433"/>
      <c r="BQ304" s="548" t="s">
        <v>824</v>
      </c>
      <c r="BR304" s="544"/>
      <c r="BS304" s="545"/>
      <c r="BT304" s="546" t="s">
        <v>825</v>
      </c>
      <c r="BU304" s="547">
        <f t="shared" si="2653"/>
        <v>36000</v>
      </c>
      <c r="BV304" s="433"/>
      <c r="BW304" s="548" t="s">
        <v>824</v>
      </c>
      <c r="BX304" s="544"/>
      <c r="BY304" s="545"/>
      <c r="BZ304" s="235"/>
      <c r="CA304" s="547">
        <f t="shared" si="2654"/>
        <v>36000</v>
      </c>
      <c r="CB304" s="433"/>
      <c r="CC304" s="548" t="s">
        <v>824</v>
      </c>
      <c r="CD304" s="544"/>
      <c r="CE304" s="545"/>
      <c r="CF304" s="546" t="s">
        <v>825</v>
      </c>
      <c r="CG304" s="547">
        <f t="shared" si="2655"/>
        <v>36000</v>
      </c>
      <c r="CH304" s="433"/>
      <c r="CI304" s="548" t="s">
        <v>824</v>
      </c>
      <c r="CJ304" s="544"/>
      <c r="CK304" s="545"/>
      <c r="CL304" s="235"/>
    </row>
    <row r="305" ht="16.199999999999999" hidden="1">
      <c r="C305" s="235"/>
      <c r="D305" s="235"/>
      <c r="E305" s="235"/>
      <c r="F305" s="433">
        <f>IF(G306=0,0,-1*G305/G306)</f>
        <v>0</v>
      </c>
      <c r="G305" s="549"/>
      <c r="H305" s="433">
        <f>IF(G306=0,0,G305/G306)</f>
        <v>0</v>
      </c>
      <c r="I305" s="235"/>
      <c r="J305" s="235"/>
      <c r="K305" s="235"/>
      <c r="L305" s="433">
        <f>IF(M306=0,0,-1*M305/M306)</f>
        <v>0</v>
      </c>
      <c r="M305" s="549"/>
      <c r="N305" s="433">
        <f>IF(M306=0,0,M305/M306)</f>
        <v>0</v>
      </c>
      <c r="O305" s="235"/>
      <c r="P305" s="235"/>
      <c r="Q305" s="235"/>
      <c r="R305" s="433">
        <f>IF(S306=0,0,-1*S305/S306)</f>
        <v>0</v>
      </c>
      <c r="S305" s="549"/>
      <c r="T305" s="433">
        <f>IF(S306=0,0,S305/S306)</f>
        <v>0</v>
      </c>
      <c r="X305" s="433">
        <f>IF(Y306=0,0,-1*Y305/Y306)</f>
        <v>0</v>
      </c>
      <c r="Y305" s="549"/>
      <c r="Z305" s="433">
        <f>IF(Y306=0,0,Y305/Y306)</f>
        <v>0</v>
      </c>
      <c r="AA305" s="235"/>
      <c r="AB305" s="235"/>
      <c r="AC305" s="235"/>
      <c r="AD305" s="433">
        <f>IF(AE306=0,0,-1*AE305/AE306)</f>
        <v>0</v>
      </c>
      <c r="AE305" s="549"/>
      <c r="AF305" s="433">
        <f>IF(AE306=0,0,AE305/AE306)</f>
        <v>0</v>
      </c>
      <c r="AJ305" s="433">
        <f>IF(AK306=0,0,-1*AK305/AK306)</f>
        <v>0</v>
      </c>
      <c r="AK305" s="549"/>
      <c r="AL305" s="433">
        <f>IF(AK306=0,0,AK305/AK306)</f>
        <v>0</v>
      </c>
      <c r="AP305" s="433">
        <f>IF(AQ306=0,0,-1*AQ305/AQ306)</f>
        <v>0</v>
      </c>
      <c r="AQ305" s="549"/>
      <c r="AR305" s="433">
        <f>IF(AQ306=0,0,AQ305/AQ306)</f>
        <v>0</v>
      </c>
      <c r="AV305" s="433">
        <f>IF(AW306=0,0,-1*AW305/AW306)</f>
        <v>0</v>
      </c>
      <c r="AW305" s="549"/>
      <c r="AX305" s="433">
        <f>IF(AW306=0,0,AW305/AW306)</f>
        <v>0</v>
      </c>
      <c r="AY305" s="235"/>
      <c r="AZ305" s="235"/>
      <c r="BA305" s="235"/>
      <c r="BB305" s="433">
        <f>IF(BC306=0,0,-1*BC305/BC306)</f>
        <v>0</v>
      </c>
      <c r="BC305" s="549"/>
      <c r="BD305" s="433">
        <f>IF(BC306=0,0,BC305/BC306)</f>
        <v>0</v>
      </c>
      <c r="BH305" s="433">
        <f>IF(BI306=0,0,-1*BI305/BI306)</f>
        <v>0</v>
      </c>
      <c r="BI305" s="549"/>
      <c r="BJ305" s="433">
        <f>IF(BI306=0,0,BI305/BI306)</f>
        <v>0</v>
      </c>
      <c r="BN305" s="433">
        <f>IF(BO306=0,0,-1*BO305/BO306)</f>
        <v>0</v>
      </c>
      <c r="BO305" s="549"/>
      <c r="BP305" s="433">
        <f>IF(BO306=0,0,BO305/BO306)</f>
        <v>0</v>
      </c>
      <c r="BT305" s="433">
        <f>IF(BU306=0,0,-1*BU305/BU306)</f>
        <v>0</v>
      </c>
      <c r="BU305" s="549"/>
      <c r="BV305" s="433">
        <f>IF(BU306=0,0,BU305/BU306)</f>
        <v>0</v>
      </c>
      <c r="CA305" s="549"/>
      <c r="CB305" s="433">
        <f>IF(CA306=0,0,CA305/CA306)</f>
        <v>0</v>
      </c>
      <c r="CF305" s="433">
        <f>IF(CG306=0,0,-1*CG305/CG306)</f>
        <v>0</v>
      </c>
      <c r="CG305" s="549"/>
      <c r="CH305" s="433">
        <f>IF(CG306=0,0,CG305/CG306)</f>
        <v>0</v>
      </c>
    </row>
    <row r="306" ht="16.800000000000001" hidden="1">
      <c r="A306" s="546" t="s">
        <v>182</v>
      </c>
      <c r="C306" s="412"/>
      <c r="D306" s="413"/>
      <c r="E306" s="414"/>
      <c r="F306" s="459">
        <f>IF(H5=3,0,IF(F5=3,G306*G307,G307*G306/2))</f>
        <v>0</v>
      </c>
      <c r="G306" s="415"/>
      <c r="H306" s="459">
        <f>IF(F5=3,0,IF(H5=3,G307*G306,G307*G306/2))</f>
        <v>0</v>
      </c>
      <c r="I306" s="412"/>
      <c r="J306" s="413"/>
      <c r="K306" s="414"/>
      <c r="L306" s="459">
        <f>IF(N5=3,0,IF(L5=3,M306*M307,M307*M306/2))</f>
        <v>0</v>
      </c>
      <c r="M306" s="415"/>
      <c r="N306" s="459">
        <f>IF(L5=3,0,IF(N5=3,M307*M306,M307*M306/2))</f>
        <v>0</v>
      </c>
      <c r="O306" s="412"/>
      <c r="P306" s="413"/>
      <c r="Q306" s="414"/>
      <c r="R306" s="459">
        <f>IF(T5=3,0,IF(R5=3,S306*S307,S307*S306/2))</f>
        <v>0</v>
      </c>
      <c r="S306" s="415"/>
      <c r="T306" s="459">
        <f>IF(R5=3,0,IF(T5=3,S307*S306,S307*S306/2))</f>
        <v>0</v>
      </c>
      <c r="U306" s="412"/>
      <c r="V306" s="413"/>
      <c r="W306" s="414"/>
      <c r="X306" s="459">
        <f>IF(Z5=3,0,IF(X5=3,Y306*Y307,Y307*Y306/2))</f>
        <v>0</v>
      </c>
      <c r="Y306" s="415"/>
      <c r="Z306" s="459">
        <f>IF(X5=3,0,IF(Z5=3,Y307*Y306,Y307*Y306/2))</f>
        <v>0</v>
      </c>
      <c r="AA306" s="412"/>
      <c r="AB306" s="413"/>
      <c r="AC306" s="414"/>
      <c r="AD306" s="459">
        <f>IF(AF5=3,0,IF(AD5=3,AE306*AE307,AE307*AE306/2))</f>
        <v>0</v>
      </c>
      <c r="AE306" s="415"/>
      <c r="AF306" s="459">
        <f>IF(AD5=3,0,IF(AF5=3,AE307*AE306,AE307*AE306/2))</f>
        <v>0</v>
      </c>
      <c r="AG306" s="412"/>
      <c r="AH306" s="413"/>
      <c r="AI306" s="414"/>
      <c r="AJ306" s="459">
        <f>IF(AL5=3,0,IF(AJ5=3,AK306*AK307,AK307*AK306/2))</f>
        <v>0</v>
      </c>
      <c r="AK306" s="415"/>
      <c r="AL306" s="459">
        <f>IF(AJ5=3,0,IF(AL5=3,AK307*AK306,AK307*AK306/2))</f>
        <v>0</v>
      </c>
      <c r="AM306" s="412"/>
      <c r="AN306" s="413"/>
      <c r="AO306" s="414"/>
      <c r="AP306" s="459">
        <f>IF(AR5=3,0,IF(AP5=3,AQ306*AQ307,AQ307*AQ306/2))</f>
        <v>0</v>
      </c>
      <c r="AQ306" s="415"/>
      <c r="AR306" s="459">
        <f>IF(AP5=3,0,IF(AR5=3,AQ307*AQ306,AQ307*AQ306/2))</f>
        <v>0</v>
      </c>
      <c r="AS306" s="412"/>
      <c r="AT306" s="413"/>
      <c r="AU306" s="414"/>
      <c r="AV306" s="459">
        <f>IF(AX5=3,0,IF(AV5=3,AW306*AW307,AW307*AW306/2))</f>
        <v>0</v>
      </c>
      <c r="AW306" s="415"/>
      <c r="AX306" s="459">
        <f>IF(AV5=3,0,IF(AX5=3,AW307*AW306,AW307*AW306/2))</f>
        <v>0</v>
      </c>
      <c r="AY306" s="412"/>
      <c r="AZ306" s="413"/>
      <c r="BA306" s="414"/>
      <c r="BB306" s="459">
        <f>IF(BD5=3,0,IF(BB5=3,BC306*BC307,BC307*BC306/2))</f>
        <v>0</v>
      </c>
      <c r="BC306" s="415"/>
      <c r="BD306" s="459">
        <f>IF(BB5=3,0,IF(BD5=3,BC307*BC306,BC307*BC306/2))</f>
        <v>0</v>
      </c>
      <c r="BE306" s="412"/>
      <c r="BF306" s="413"/>
      <c r="BG306" s="414"/>
      <c r="BH306" s="459">
        <f>IF(BJ5=3,0,IF(BH5=3,BI306*BI307,BI307*BI306/2))</f>
        <v>0</v>
      </c>
      <c r="BI306" s="415"/>
      <c r="BJ306" s="459">
        <f>IF(BH5=3,0,IF(BJ5=3,BI307*BI306,BI307*BI306/2))</f>
        <v>0</v>
      </c>
      <c r="BK306" s="412"/>
      <c r="BL306" s="413"/>
      <c r="BM306" s="414"/>
      <c r="BN306" s="459">
        <f>IF(BP5=3,0,IF(BN5=3,BO306*BO307,BO307*BO306/2))</f>
        <v>0</v>
      </c>
      <c r="BO306" s="415"/>
      <c r="BP306" s="459">
        <f>IF(BN5=3,0,IF(BP5=3,BO307*BO306,BO307*BO306/2))</f>
        <v>0</v>
      </c>
      <c r="BQ306" s="412"/>
      <c r="BR306" s="413"/>
      <c r="BS306" s="414"/>
      <c r="BT306" s="459">
        <f>IF(BV5=3,0,IF(BT5=3,BU306*BU307,BU307*BU306/2))</f>
        <v>0</v>
      </c>
      <c r="BU306" s="415"/>
      <c r="BV306" s="459">
        <f>IF(BT5=3,0,IF(BV5=3,BU307*BU306,BU307*BU306/2))</f>
        <v>0</v>
      </c>
      <c r="BW306" s="412"/>
      <c r="BX306" s="413"/>
      <c r="BY306" s="414"/>
      <c r="CA306" s="415"/>
      <c r="CB306" s="459">
        <f>IF(BZ5=3,0,IF(CB5=3,CA307*CA306,CA307*CA306/2))</f>
        <v>0</v>
      </c>
      <c r="CC306" s="412"/>
      <c r="CD306" s="413"/>
      <c r="CE306" s="414"/>
      <c r="CF306" s="459">
        <f>IF(CH5=3,0,IF(CF5=3,CG306*CG307,CG307*CG306/2))</f>
        <v>0</v>
      </c>
      <c r="CG306" s="415"/>
      <c r="CH306" s="459">
        <f>IF(CF5=3,0,IF(CH5=3,CG307*CG306,CG307*CG306/2))</f>
        <v>0</v>
      </c>
      <c r="CI306" s="412"/>
      <c r="CJ306" s="413"/>
      <c r="CK306" s="414"/>
    </row>
    <row r="307" ht="16.199999999999999" hidden="1">
      <c r="A307" s="546" t="s">
        <v>191</v>
      </c>
      <c r="C307" s="418"/>
      <c r="D307" s="417"/>
      <c r="E307" s="419" t="e">
        <f>E23</f>
        <v>#REF!</v>
      </c>
      <c r="F307" s="420">
        <f>IF(G306=0,0,IF(F309=G306/2,G308/2,G308*H309/G306))</f>
        <v>0</v>
      </c>
      <c r="G307" s="415"/>
      <c r="H307" s="421">
        <f>IF(G306=0,0,IF(F309=G306/2,G308/2,G308*F309/G306))</f>
        <v>0</v>
      </c>
      <c r="I307" s="418" t="e">
        <f>I23</f>
        <v>#REF!</v>
      </c>
      <c r="J307" s="417"/>
      <c r="K307" s="419" t="e">
        <f>K23</f>
        <v>#REF!</v>
      </c>
      <c r="L307" s="420">
        <f>IF(M306=0,0,IF(L309=M306/2,M308/2,M308*N309/M306))</f>
        <v>0</v>
      </c>
      <c r="M307" s="415"/>
      <c r="N307" s="421">
        <f>IF(M306=0,0,IF(L309=M306/2,M308/2,M308*L309/M306))</f>
        <v>0</v>
      </c>
      <c r="O307" s="418" t="e">
        <f>O23</f>
        <v>#REF!</v>
      </c>
      <c r="P307" s="417"/>
      <c r="Q307" s="419" t="e">
        <f>Q23</f>
        <v>#REF!</v>
      </c>
      <c r="R307" s="420">
        <f>IF(S306=0,0,IF(R309=S306/2,S308/2,S308*T309/S306))</f>
        <v>0</v>
      </c>
      <c r="S307" s="417"/>
      <c r="T307" s="421">
        <f>IF(S306=0,0,IF(R309=S306/2,S308/2,S308*R309/S306))</f>
        <v>0</v>
      </c>
      <c r="U307" s="418" t="e">
        <f>U23</f>
        <v>#REF!</v>
      </c>
      <c r="V307" s="417"/>
      <c r="W307" s="419" t="e">
        <f>W23</f>
        <v>#REF!</v>
      </c>
      <c r="X307" s="420">
        <f>IF(Y306=0,0,IF(X309=Y306/2,Y308/2,Y308*Z309/Y306))</f>
        <v>0</v>
      </c>
      <c r="Y307" s="417"/>
      <c r="Z307" s="421">
        <f>IF(Y306=0,0,IF(X309=Y306/2,Y308/2,Y308*X309/Y306))</f>
        <v>0</v>
      </c>
      <c r="AA307" s="418" t="e">
        <f>AA23</f>
        <v>#REF!</v>
      </c>
      <c r="AB307" s="417"/>
      <c r="AC307" s="419" t="e">
        <f>AC23</f>
        <v>#REF!</v>
      </c>
      <c r="AD307" s="420">
        <f>IF(AE306=0,0,IF(AD309=AE306/2,AE308/2,AE308*AF309/AE306))</f>
        <v>0</v>
      </c>
      <c r="AE307" s="417"/>
      <c r="AF307" s="421">
        <f>IF(AE306=0,0,IF(AD309=AE306/2,AE308/2,AE308*AD309/AE306))</f>
        <v>0</v>
      </c>
      <c r="AG307" s="418" t="e">
        <f>AG23</f>
        <v>#REF!</v>
      </c>
      <c r="AH307" s="417"/>
      <c r="AI307" s="419" t="e">
        <f>AI23</f>
        <v>#REF!</v>
      </c>
      <c r="AJ307" s="420">
        <f>IF(AK306=0,0,IF(AJ309=AK306/2,AK308/2,AK308*AL309/AK306))</f>
        <v>0</v>
      </c>
      <c r="AK307" s="417"/>
      <c r="AL307" s="421">
        <f>IF(AK306=0,0,IF(AJ309=AK306/2,AK308/2,AK308*AJ309/AK306))</f>
        <v>0</v>
      </c>
      <c r="AM307" s="418" t="e">
        <f>AM23</f>
        <v>#REF!</v>
      </c>
      <c r="AN307" s="417"/>
      <c r="AO307" s="419" t="e">
        <f>AO23</f>
        <v>#REF!</v>
      </c>
      <c r="AP307" s="420">
        <f>IF(AQ306=0,0,IF(AP309=AQ306/2,AQ308/2,AQ308*AR309/AQ306))</f>
        <v>0</v>
      </c>
      <c r="AQ307" s="417"/>
      <c r="AR307" s="421">
        <f>IF(AQ306=0,0,IF(AP309=AQ306/2,AQ308/2,AQ308*AP309/AQ306))</f>
        <v>0</v>
      </c>
      <c r="AS307" s="418" t="e">
        <f>AS23</f>
        <v>#REF!</v>
      </c>
      <c r="AT307" s="417"/>
      <c r="AU307" s="419" t="e">
        <f>AU23</f>
        <v>#REF!</v>
      </c>
      <c r="AV307" s="420">
        <f>IF(AW306=0,0,IF(AV309=AW306/2,AW308/2,AW308*AX309/AW306))</f>
        <v>0</v>
      </c>
      <c r="AW307" s="417"/>
      <c r="AX307" s="421">
        <f>IF(AW306=0,0,IF(AV309=AW306/2,AW308/2,AW308*AV309/AW306))</f>
        <v>0</v>
      </c>
      <c r="AY307" s="418" t="e">
        <f>AY23</f>
        <v>#REF!</v>
      </c>
      <c r="AZ307" s="417"/>
      <c r="BA307" s="419" t="e">
        <f>BA23</f>
        <v>#REF!</v>
      </c>
      <c r="BB307" s="420">
        <f>IF(BC306=0,0,IF(BB309=BC306/2,BC308/2,BC308*BD309/BC306))</f>
        <v>0</v>
      </c>
      <c r="BC307" s="417"/>
      <c r="BD307" s="421">
        <f>IF(BC306=0,0,IF(BB309=BC306/2,BC308/2,BC308*BB309/BC306))</f>
        <v>0</v>
      </c>
      <c r="BE307" s="418" t="e">
        <f>BE23</f>
        <v>#REF!</v>
      </c>
      <c r="BF307" s="417"/>
      <c r="BG307" s="419" t="e">
        <f>BG23</f>
        <v>#REF!</v>
      </c>
      <c r="BH307" s="420">
        <f>IF(BI306=0,0,IF(BH309=BI306/2,BI308/2,BI308*BJ309/BI306))</f>
        <v>0</v>
      </c>
      <c r="BI307" s="417"/>
      <c r="BJ307" s="421">
        <f>IF(BI306=0,0,IF(BH309=BI306/2,BI308/2,BI308*BH309/BI306))</f>
        <v>0</v>
      </c>
      <c r="BK307" s="418" t="e">
        <f>BK23</f>
        <v>#REF!</v>
      </c>
      <c r="BL307" s="417"/>
      <c r="BM307" s="419" t="e">
        <f>BM23</f>
        <v>#REF!</v>
      </c>
      <c r="BN307" s="420">
        <f>IF(BO306=0,0,IF(BN309=BO306/2,BO308/2,BO308*BP309/BO306))</f>
        <v>0</v>
      </c>
      <c r="BO307" s="417"/>
      <c r="BP307" s="421">
        <f>IF(BO306=0,0,IF(BN309=BO306/2,BO308/2,BO308*BN309/BO306))</f>
        <v>0</v>
      </c>
      <c r="BQ307" s="418" t="e">
        <f>BQ23</f>
        <v>#REF!</v>
      </c>
      <c r="BR307" s="417"/>
      <c r="BS307" s="419" t="e">
        <f>BS23</f>
        <v>#REF!</v>
      </c>
      <c r="BT307" s="420">
        <f>IF(BU306=0,0,IF(BT309=BU306/2,BU308/2,BU308*BV309/BU306))</f>
        <v>0</v>
      </c>
      <c r="BU307" s="417"/>
      <c r="BV307" s="421">
        <f>IF(BU306=0,0,IF(BT309=BU306/2,BU308/2,BU308*BT309/BU306))</f>
        <v>0</v>
      </c>
      <c r="BW307" s="418" t="e">
        <f>BW23</f>
        <v>#REF!</v>
      </c>
      <c r="BX307" s="417"/>
      <c r="BY307" s="419" t="e">
        <f>BY23</f>
        <v>#REF!</v>
      </c>
      <c r="CA307" s="417"/>
      <c r="CB307" s="421">
        <f>IF(CA306=0,0,IF(BZ309=CA306/2,CA308/2,CA308*BZ309/CA306))</f>
        <v>0</v>
      </c>
      <c r="CC307" s="418" t="e">
        <f>CC23</f>
        <v>#REF!</v>
      </c>
      <c r="CD307" s="417"/>
      <c r="CE307" s="419" t="e">
        <f>CE23</f>
        <v>#REF!</v>
      </c>
      <c r="CF307" s="420">
        <f>IF(CG306=0,0,IF(CF309=CG306/2,CG308/2,CG308*CH309/CG306))</f>
        <v>0</v>
      </c>
      <c r="CG307" s="417"/>
      <c r="CH307" s="421">
        <f>IF(CG306=0,0,IF(CF309=CG306/2,CG308/2,CG308*CF309/CG306))</f>
        <v>0</v>
      </c>
      <c r="CI307" s="418" t="e">
        <f>CI23</f>
        <v>#REF!</v>
      </c>
      <c r="CJ307" s="417"/>
      <c r="CK307" s="419">
        <f>CK23</f>
        <v>0</v>
      </c>
    </row>
    <row r="308" ht="16.199999999999999" hidden="1">
      <c r="A308" s="546" t="s">
        <v>826</v>
      </c>
      <c r="B308" s="235">
        <f>B307*B306*B306/2</f>
        <v>0</v>
      </c>
      <c r="C308" s="424"/>
      <c r="D308" s="485" t="e">
        <f>D39</f>
        <v>#REF!</v>
      </c>
      <c r="E308" s="428"/>
      <c r="F308" s="426">
        <f>IF(H5=3,0,IF(F5=3,0,IF(G306=0,0,-1*(E307+I307)/G306)))</f>
        <v>0</v>
      </c>
      <c r="G308" s="423"/>
      <c r="H308" s="427">
        <f>IF(F5=3,0,IF(H5=3,0,IF(G306=0,0,(E307+I307)/G306)))</f>
        <v>0</v>
      </c>
      <c r="I308" s="424"/>
      <c r="J308" s="485" t="e">
        <f>J39</f>
        <v>#REF!</v>
      </c>
      <c r="K308" s="428"/>
      <c r="L308" s="426">
        <f>IF(N5=3,0,IF(L5=3,0,IF(M306=0,0,-1*(K307+O307)/M306)))</f>
        <v>0</v>
      </c>
      <c r="M308" s="423"/>
      <c r="N308" s="427">
        <f>IF(L5=3,0,IF(N5=3,0,IF(M306=0,0,(K307+O307)/M306)))</f>
        <v>0</v>
      </c>
      <c r="O308" s="424"/>
      <c r="P308" s="485" t="e">
        <f>P39</f>
        <v>#REF!</v>
      </c>
      <c r="Q308" s="428"/>
      <c r="R308" s="426">
        <f>IF(T5=3,0,IF(R5=3,0,IF(S306=0,0,-1*(Q307+U307)/S306)))</f>
        <v>0</v>
      </c>
      <c r="S308" s="423"/>
      <c r="T308" s="427">
        <f>IF(R5=3,0,IF(T5=3,0,IF(S306=0,0,(Q307+U307)/S306)))</f>
        <v>0</v>
      </c>
      <c r="U308" s="424"/>
      <c r="V308" s="485" t="e">
        <f>V39</f>
        <v>#REF!</v>
      </c>
      <c r="W308" s="428"/>
      <c r="X308" s="426">
        <f>IF(Z5=3,0,IF(X5=3,0,IF(Y306=0,0,-1*(W307+AA307)/Y306)))</f>
        <v>0</v>
      </c>
      <c r="Y308" s="423"/>
      <c r="Z308" s="427">
        <f>IF(X5=3,0,IF(Z5=3,0,IF(Y306=0,0,(W307+AA307)/Y306)))</f>
        <v>0</v>
      </c>
      <c r="AA308" s="424"/>
      <c r="AB308" s="485" t="e">
        <f>AB39</f>
        <v>#REF!</v>
      </c>
      <c r="AC308" s="428"/>
      <c r="AD308" s="426">
        <f>IF(AF5=3,0,IF(AD5=3,0,IF(AE306=0,0,-1*(AC307+AG307)/AE306)))</f>
        <v>0</v>
      </c>
      <c r="AE308" s="423"/>
      <c r="AF308" s="427">
        <f>IF(AD5=3,0,IF(AF5=3,0,IF(AE306=0,0,(AC307+AG307)/AE306)))</f>
        <v>0</v>
      </c>
      <c r="AG308" s="424"/>
      <c r="AH308" s="485" t="e">
        <f>AH39</f>
        <v>#REF!</v>
      </c>
      <c r="AI308" s="428"/>
      <c r="AJ308" s="426">
        <f>IF(AL5=3,0,IF(AJ5=3,0,IF(AK306=0,0,-1*(AI307+AM307)/AK306)))</f>
        <v>0</v>
      </c>
      <c r="AK308" s="423"/>
      <c r="AL308" s="427">
        <f>IF(AJ5=3,0,IF(AL5=3,0,IF(AK306=0,0,(AI307+AM307)/AK306)))</f>
        <v>0</v>
      </c>
      <c r="AM308" s="424"/>
      <c r="AN308" s="485" t="e">
        <f>AN39</f>
        <v>#REF!</v>
      </c>
      <c r="AO308" s="428"/>
      <c r="AP308" s="426">
        <f>IF(AR5=3,0,IF(AP5=3,0,IF(AQ306=0,0,-1*(AO307+AS307)/AQ306)))</f>
        <v>0</v>
      </c>
      <c r="AQ308" s="423"/>
      <c r="AR308" s="427">
        <f>IF(AP5=3,0,IF(AR5=3,0,IF(AQ306=0,0,(AO307+AS307)/AQ306)))</f>
        <v>0</v>
      </c>
      <c r="AS308" s="424"/>
      <c r="AT308" s="485" t="e">
        <f>AT39</f>
        <v>#REF!</v>
      </c>
      <c r="AU308" s="428"/>
      <c r="AV308" s="426">
        <f>IF(AX5=3,0,IF(AV5=3,0,IF(AW306=0,0,-1*(AU307+AY307)/AW306)))</f>
        <v>0</v>
      </c>
      <c r="AW308" s="423"/>
      <c r="AX308" s="427">
        <f>IF(AV5=3,0,IF(AX5=3,0,IF(AW306=0,0,(AU307+AY307)/AW306)))</f>
        <v>0</v>
      </c>
      <c r="AY308" s="424"/>
      <c r="AZ308" s="485" t="e">
        <f>AZ39</f>
        <v>#REF!</v>
      </c>
      <c r="BA308" s="428"/>
      <c r="BB308" s="426">
        <f>IF(BD5=3,0,IF(BB5=3,0,IF(BC306=0,0,-1*(BA307+BE307)/BC306)))</f>
        <v>0</v>
      </c>
      <c r="BC308" s="423"/>
      <c r="BD308" s="427">
        <f>IF(BB5=3,0,IF(BD5=3,0,IF(BC306=0,0,(BA307+BE307)/BC306)))</f>
        <v>0</v>
      </c>
      <c r="BE308" s="424"/>
      <c r="BF308" s="485" t="e">
        <f>BF39</f>
        <v>#REF!</v>
      </c>
      <c r="BG308" s="428"/>
      <c r="BH308" s="426">
        <f>IF(BJ5=3,0,IF(BH5=3,0,IF(BI306=0,0,-1*(BG307+BK307)/BI306)))</f>
        <v>0</v>
      </c>
      <c r="BI308" s="423"/>
      <c r="BJ308" s="427">
        <f>IF(BH5=3,0,IF(BJ5=3,0,IF(BI306=0,0,(BG307+BK307)/BI306)))</f>
        <v>0</v>
      </c>
      <c r="BK308" s="424"/>
      <c r="BL308" s="485" t="e">
        <f>BL39</f>
        <v>#REF!</v>
      </c>
      <c r="BM308" s="428"/>
      <c r="BN308" s="426">
        <f>IF(BP5=3,0,IF(BN5=3,0,IF(BO306=0,0,-1*(BM307+BQ307)/BO306)))</f>
        <v>0</v>
      </c>
      <c r="BO308" s="423"/>
      <c r="BP308" s="427">
        <f>IF(BN5=3,0,IF(BP5=3,0,IF(BO306=0,0,(BM307+BQ307)/BO306)))</f>
        <v>0</v>
      </c>
      <c r="BQ308" s="424"/>
      <c r="BR308" s="485" t="e">
        <f>BR39</f>
        <v>#REF!</v>
      </c>
      <c r="BS308" s="428"/>
      <c r="BT308" s="426">
        <f>IF(BV5=3,0,IF(BT5=3,0,IF(BU306=0,0,-1*(BS307+BW307)/BU306)))</f>
        <v>0</v>
      </c>
      <c r="BU308" s="423"/>
      <c r="BV308" s="427">
        <f>IF(BT5=3,0,IF(BV5=3,0,IF(BU306=0,0,(BS307+BW307)/BU306)))</f>
        <v>0</v>
      </c>
      <c r="BW308" s="424"/>
      <c r="BX308" s="485" t="e">
        <f>BX39</f>
        <v>#REF!</v>
      </c>
      <c r="BY308" s="428"/>
      <c r="BZ308" s="235">
        <f>CB307*CB306*CB306/2</f>
        <v>0</v>
      </c>
      <c r="CA308" s="423"/>
      <c r="CB308" s="427">
        <f>IF(BZ5=3,0,IF(CB5=3,0,IF(CA306=0,0,(BY307+CC307)/CA306)))</f>
        <v>0</v>
      </c>
      <c r="CC308" s="424"/>
      <c r="CD308" s="485" t="e">
        <f>CD39</f>
        <v>#REF!</v>
      </c>
      <c r="CE308" s="428"/>
      <c r="CF308" s="426">
        <f>IF(CH5=3,0,IF(CF5=3,0,IF(CG306=0,0,-1*(CE307+CI307)/CG306)))</f>
        <v>0</v>
      </c>
      <c r="CG308" s="423"/>
      <c r="CH308" s="427">
        <f>IF(CF5=3,0,IF(CH5=3,0,IF(CG306=0,0,(CE307+CI307)/CG306)))</f>
        <v>0</v>
      </c>
      <c r="CI308" s="424"/>
      <c r="CJ308" s="485" t="e">
        <f>CJ39</f>
        <v>#REF!</v>
      </c>
      <c r="CK308" s="428"/>
      <c r="CL308" s="235">
        <f>CN307*CN306*CN306/2</f>
        <v>0</v>
      </c>
    </row>
    <row r="309" ht="16.800000000000001" hidden="1">
      <c r="A309" s="546" t="s">
        <v>827</v>
      </c>
      <c r="B309" s="235">
        <f>B307*B306</f>
        <v>0</v>
      </c>
      <c r="C309" s="550" t="s">
        <v>827</v>
      </c>
      <c r="D309" s="486">
        <f>F306+F307+F308+F305+B309+F309</f>
        <v>0</v>
      </c>
      <c r="E309" s="235"/>
      <c r="F309" s="417"/>
      <c r="G309" s="480" t="s">
        <v>828</v>
      </c>
      <c r="H309" s="417">
        <f>G306-F309</f>
        <v>0</v>
      </c>
      <c r="I309" s="550" t="s">
        <v>827</v>
      </c>
      <c r="J309" s="486">
        <f>(SUM(H305:H308))+(SUM(L305:L308))</f>
        <v>0</v>
      </c>
      <c r="K309" s="235"/>
      <c r="L309" s="417"/>
      <c r="M309" s="480" t="s">
        <v>828</v>
      </c>
      <c r="N309" s="417">
        <f>M306-L309</f>
        <v>0</v>
      </c>
      <c r="O309" s="550" t="s">
        <v>827</v>
      </c>
      <c r="P309" s="486">
        <f>(SUM(N305:N308))+(SUM(R305:R308))</f>
        <v>0</v>
      </c>
      <c r="Q309" s="235"/>
      <c r="R309" s="417"/>
      <c r="S309" s="480" t="s">
        <v>828</v>
      </c>
      <c r="T309" s="417">
        <f>S306-R309</f>
        <v>0</v>
      </c>
      <c r="U309" s="550" t="s">
        <v>827</v>
      </c>
      <c r="V309" s="486">
        <f>(SUM(T305:T308))+(SUM(X305:X308))</f>
        <v>0</v>
      </c>
      <c r="W309" s="235"/>
      <c r="X309" s="551"/>
      <c r="Y309" s="552" t="s">
        <v>828</v>
      </c>
      <c r="Z309" s="551">
        <f>Y306-X309</f>
        <v>0</v>
      </c>
      <c r="AA309" s="550" t="s">
        <v>827</v>
      </c>
      <c r="AB309" s="486">
        <f>(SUM(Z305:Z308))+(SUM(AD305:AD308))</f>
        <v>0</v>
      </c>
      <c r="AC309" s="235"/>
      <c r="AD309" s="417"/>
      <c r="AE309" s="480" t="s">
        <v>828</v>
      </c>
      <c r="AF309" s="417">
        <f>AE306-AD309</f>
        <v>0</v>
      </c>
      <c r="AG309" s="550" t="s">
        <v>827</v>
      </c>
      <c r="AH309" s="486">
        <f>(SUM(AF305:AF308))+(SUM(AJ305:AJ308))</f>
        <v>0</v>
      </c>
      <c r="AI309" s="235"/>
      <c r="AJ309" s="551"/>
      <c r="AK309" s="552" t="s">
        <v>828</v>
      </c>
      <c r="AL309" s="551">
        <f>AK306-AJ309</f>
        <v>0</v>
      </c>
      <c r="AM309" s="550" t="s">
        <v>827</v>
      </c>
      <c r="AN309" s="486">
        <f>(SUM(AL305:AL308))+(SUM(AP305:AP308))</f>
        <v>0</v>
      </c>
      <c r="AO309" s="235"/>
      <c r="AP309" s="551"/>
      <c r="AQ309" s="552" t="s">
        <v>828</v>
      </c>
      <c r="AR309" s="551">
        <f>AQ306-AP309</f>
        <v>0</v>
      </c>
      <c r="AS309" s="550" t="s">
        <v>827</v>
      </c>
      <c r="AT309" s="486">
        <f>(SUM(AR305:AR308))+(SUM(AV305:AV308))</f>
        <v>0</v>
      </c>
      <c r="AU309" s="235"/>
      <c r="AV309" s="551"/>
      <c r="AW309" s="552" t="s">
        <v>828</v>
      </c>
      <c r="AX309" s="551">
        <f>AW306-AV309</f>
        <v>0</v>
      </c>
      <c r="AY309" s="550" t="s">
        <v>827</v>
      </c>
      <c r="AZ309" s="486">
        <f>(SUM(AX305:AX308))+(SUM(BB305:BB308))</f>
        <v>0</v>
      </c>
      <c r="BA309" s="235"/>
      <c r="BB309" s="417"/>
      <c r="BC309" s="480" t="s">
        <v>828</v>
      </c>
      <c r="BD309" s="417">
        <f>BC306-BB309</f>
        <v>0</v>
      </c>
      <c r="BE309" s="550" t="s">
        <v>827</v>
      </c>
      <c r="BF309" s="486">
        <f>(SUM(BD305:BD308))+(SUM(BH305:BH308))</f>
        <v>0</v>
      </c>
      <c r="BG309" s="235"/>
      <c r="BH309" s="551"/>
      <c r="BI309" s="552" t="s">
        <v>828</v>
      </c>
      <c r="BJ309" s="551">
        <f>BI306-BH309</f>
        <v>0</v>
      </c>
      <c r="BK309" s="550" t="s">
        <v>827</v>
      </c>
      <c r="BL309" s="486">
        <f>(SUM(BJ305:BJ308))+(SUM(BN305:BN308))</f>
        <v>0</v>
      </c>
      <c r="BM309" s="235"/>
      <c r="BN309" s="551"/>
      <c r="BO309" s="552" t="s">
        <v>828</v>
      </c>
      <c r="BP309" s="551">
        <f>BO306-BN309</f>
        <v>0</v>
      </c>
      <c r="BQ309" s="550" t="s">
        <v>827</v>
      </c>
      <c r="BR309" s="486">
        <f>(SUM(BP305:BP308))+(SUM(BT305:BT308))</f>
        <v>0</v>
      </c>
      <c r="BS309" s="235"/>
      <c r="BT309" s="551"/>
      <c r="BU309" s="552" t="s">
        <v>828</v>
      </c>
      <c r="BV309" s="551">
        <f>BU306-BT309</f>
        <v>0</v>
      </c>
      <c r="BW309" s="550" t="s">
        <v>827</v>
      </c>
      <c r="BX309" s="486">
        <f>(SUM(BV305:BV308))+(SUM(BZ305:BZ308))</f>
        <v>0</v>
      </c>
      <c r="BY309" s="235"/>
      <c r="BZ309" s="235">
        <f>CB307*CB306</f>
        <v>0</v>
      </c>
      <c r="CA309" s="552" t="s">
        <v>828</v>
      </c>
      <c r="CB309" s="551">
        <f>CA306-BZ309</f>
        <v>0</v>
      </c>
      <c r="CC309" s="550" t="s">
        <v>827</v>
      </c>
      <c r="CD309" s="486">
        <f>(SUM(CB305:CB308))+(SUM(CF305:CF308))</f>
        <v>0</v>
      </c>
      <c r="CE309" s="235"/>
      <c r="CF309" s="551"/>
      <c r="CG309" s="552" t="s">
        <v>828</v>
      </c>
      <c r="CH309" s="551">
        <f>CG306-CF309</f>
        <v>0</v>
      </c>
      <c r="CI309" s="550" t="s">
        <v>827</v>
      </c>
      <c r="CJ309" s="486">
        <f>CH306+CH307+CH308+CH305+CH309+CL309</f>
        <v>0</v>
      </c>
      <c r="CK309" s="235"/>
      <c r="CL309" s="235">
        <f>CN307*CN306</f>
        <v>0</v>
      </c>
    </row>
    <row r="310" ht="16.199999999999999" hidden="1">
      <c r="A310" s="235"/>
      <c r="B310" s="235"/>
      <c r="C310" s="417" t="s">
        <v>829</v>
      </c>
      <c r="D310" s="486">
        <f>D309</f>
        <v>0</v>
      </c>
      <c r="E310" s="235"/>
      <c r="F310" s="417"/>
      <c r="G310" s="417" t="s">
        <v>830</v>
      </c>
      <c r="H310" s="417"/>
      <c r="I310" s="417" t="s">
        <v>829</v>
      </c>
      <c r="J310" s="486">
        <f>J309</f>
        <v>0</v>
      </c>
      <c r="K310" s="235"/>
      <c r="L310" s="417"/>
      <c r="M310" s="417" t="s">
        <v>830</v>
      </c>
      <c r="N310" s="417"/>
      <c r="O310" s="417" t="s">
        <v>829</v>
      </c>
      <c r="P310" s="486">
        <f>P309</f>
        <v>0</v>
      </c>
      <c r="Q310" s="235"/>
      <c r="R310" s="417"/>
      <c r="S310" s="417" t="s">
        <v>830</v>
      </c>
      <c r="T310" s="417"/>
      <c r="U310" s="417" t="s">
        <v>829</v>
      </c>
      <c r="V310" s="486">
        <f>V309</f>
        <v>0</v>
      </c>
      <c r="W310" s="235"/>
      <c r="X310" s="551"/>
      <c r="Y310" s="417" t="s">
        <v>830</v>
      </c>
      <c r="Z310" s="551"/>
      <c r="AA310" s="417" t="s">
        <v>829</v>
      </c>
      <c r="AB310" s="486">
        <f>AB309</f>
        <v>0</v>
      </c>
      <c r="AC310" s="235"/>
      <c r="AD310" s="417"/>
      <c r="AE310" s="417" t="s">
        <v>830</v>
      </c>
      <c r="AF310" s="417"/>
      <c r="AG310" s="417" t="s">
        <v>829</v>
      </c>
      <c r="AH310" s="486">
        <f>AH309</f>
        <v>0</v>
      </c>
      <c r="AI310" s="235"/>
      <c r="AJ310" s="551"/>
      <c r="AK310" s="417" t="s">
        <v>830</v>
      </c>
      <c r="AL310" s="551"/>
      <c r="AM310" s="417" t="s">
        <v>829</v>
      </c>
      <c r="AN310" s="486">
        <f>AN309</f>
        <v>0</v>
      </c>
      <c r="AO310" s="235"/>
      <c r="AP310" s="551"/>
      <c r="AQ310" s="417" t="s">
        <v>830</v>
      </c>
      <c r="AR310" s="551"/>
      <c r="AS310" s="417" t="s">
        <v>829</v>
      </c>
      <c r="AT310" s="486">
        <f>AT309</f>
        <v>0</v>
      </c>
      <c r="AU310" s="235"/>
      <c r="AV310" s="551"/>
      <c r="AW310" s="417" t="s">
        <v>830</v>
      </c>
      <c r="AX310" s="551"/>
      <c r="AY310" s="417" t="s">
        <v>829</v>
      </c>
      <c r="AZ310" s="486">
        <f>AZ309</f>
        <v>0</v>
      </c>
      <c r="BA310" s="235"/>
      <c r="BB310" s="417"/>
      <c r="BC310" s="417" t="s">
        <v>830</v>
      </c>
      <c r="BD310" s="417"/>
      <c r="BE310" s="417" t="s">
        <v>829</v>
      </c>
      <c r="BF310" s="486">
        <f>BF309</f>
        <v>0</v>
      </c>
      <c r="BG310" s="235"/>
      <c r="BH310" s="551"/>
      <c r="BI310" s="417" t="s">
        <v>830</v>
      </c>
      <c r="BJ310" s="551"/>
      <c r="BK310" s="417" t="s">
        <v>829</v>
      </c>
      <c r="BL310" s="486">
        <f>BL309</f>
        <v>0</v>
      </c>
      <c r="BM310" s="235"/>
      <c r="BN310" s="551"/>
      <c r="BO310" s="417" t="s">
        <v>830</v>
      </c>
      <c r="BP310" s="551"/>
      <c r="BQ310" s="417" t="s">
        <v>829</v>
      </c>
      <c r="BR310" s="486">
        <f>BR309</f>
        <v>0</v>
      </c>
      <c r="BS310" s="235"/>
      <c r="BT310" s="551"/>
      <c r="BU310" s="417" t="s">
        <v>830</v>
      </c>
      <c r="BV310" s="551"/>
      <c r="BW310" s="417" t="s">
        <v>829</v>
      </c>
      <c r="BX310" s="486">
        <f>BX309</f>
        <v>0</v>
      </c>
      <c r="BY310" s="235"/>
      <c r="CA310" s="417" t="s">
        <v>830</v>
      </c>
      <c r="CB310" s="551"/>
      <c r="CC310" s="417" t="s">
        <v>829</v>
      </c>
      <c r="CD310" s="486">
        <f>CD309</f>
        <v>0</v>
      </c>
      <c r="CE310" s="235"/>
      <c r="CF310" s="551"/>
      <c r="CG310" s="417" t="s">
        <v>830</v>
      </c>
      <c r="CH310" s="551"/>
      <c r="CI310" s="417" t="s">
        <v>829</v>
      </c>
      <c r="CJ310" s="486">
        <f>CJ309</f>
        <v>0</v>
      </c>
      <c r="CK310" s="235"/>
    </row>
    <row r="311" ht="16.199999999999999" hidden="1">
      <c r="A311" s="553" t="s">
        <v>831</v>
      </c>
      <c r="B311" s="235"/>
      <c r="C311" s="554" t="s">
        <v>832</v>
      </c>
      <c r="D311" s="415"/>
      <c r="E311" s="500"/>
      <c r="F311" s="433"/>
      <c r="G311" s="417"/>
      <c r="H311" s="433"/>
      <c r="I311" s="554" t="s">
        <v>832</v>
      </c>
      <c r="J311" s="415"/>
      <c r="K311" s="500"/>
      <c r="L311" s="433"/>
      <c r="M311" s="417"/>
      <c r="N311" s="433"/>
      <c r="O311" s="554" t="s">
        <v>832</v>
      </c>
      <c r="P311" s="415"/>
      <c r="Q311" s="500"/>
      <c r="R311" s="433"/>
      <c r="S311" s="417"/>
      <c r="T311" s="433"/>
      <c r="U311" s="554" t="s">
        <v>832</v>
      </c>
      <c r="V311" s="415"/>
      <c r="W311" s="500"/>
      <c r="X311" s="433"/>
      <c r="Y311" s="417"/>
      <c r="Z311" s="433"/>
      <c r="AA311" s="554" t="s">
        <v>832</v>
      </c>
      <c r="AB311" s="415"/>
      <c r="AC311" s="500"/>
      <c r="AD311" s="433"/>
      <c r="AE311" s="417"/>
      <c r="AF311" s="433"/>
      <c r="AG311" s="554" t="s">
        <v>832</v>
      </c>
      <c r="AH311" s="415"/>
      <c r="AI311" s="500"/>
      <c r="AJ311" s="433"/>
      <c r="AK311" s="417"/>
      <c r="AL311" s="433"/>
      <c r="AM311" s="554" t="s">
        <v>832</v>
      </c>
      <c r="AN311" s="415"/>
      <c r="AO311" s="500"/>
      <c r="AP311" s="433"/>
      <c r="AQ311" s="417"/>
      <c r="AR311" s="433"/>
      <c r="AS311" s="554" t="s">
        <v>832</v>
      </c>
      <c r="AT311" s="415"/>
      <c r="AU311" s="500"/>
      <c r="AV311" s="433"/>
      <c r="AW311" s="417"/>
      <c r="AX311" s="433"/>
      <c r="AY311" s="554" t="s">
        <v>832</v>
      </c>
      <c r="AZ311" s="415"/>
      <c r="BA311" s="500"/>
      <c r="BB311" s="433"/>
      <c r="BC311" s="417"/>
      <c r="BD311" s="433"/>
      <c r="BE311" s="554" t="s">
        <v>832</v>
      </c>
      <c r="BF311" s="415"/>
      <c r="BG311" s="500"/>
      <c r="BH311" s="433"/>
      <c r="BI311" s="417"/>
      <c r="BJ311" s="433"/>
      <c r="BK311" s="554" t="s">
        <v>832</v>
      </c>
      <c r="BL311" s="415"/>
      <c r="BM311" s="500"/>
      <c r="BN311" s="433"/>
      <c r="BO311" s="417"/>
      <c r="BP311" s="433"/>
      <c r="BQ311" s="554" t="s">
        <v>832</v>
      </c>
      <c r="BR311" s="415"/>
      <c r="BS311" s="500"/>
      <c r="BT311" s="433"/>
      <c r="BU311" s="417"/>
      <c r="BV311" s="433"/>
      <c r="BW311" s="554" t="s">
        <v>832</v>
      </c>
      <c r="BX311" s="415"/>
      <c r="BY311" s="500"/>
      <c r="CA311" s="417"/>
      <c r="CB311" s="433"/>
      <c r="CC311" s="554" t="s">
        <v>832</v>
      </c>
      <c r="CD311" s="415"/>
      <c r="CE311" s="500"/>
      <c r="CF311" s="433"/>
      <c r="CG311" s="417"/>
      <c r="CH311" s="433"/>
      <c r="CI311" s="554" t="s">
        <v>832</v>
      </c>
      <c r="CJ311" s="415"/>
      <c r="CK311" s="500"/>
    </row>
    <row r="312" ht="16.199999999999999" hidden="1">
      <c r="A312" s="555">
        <f>SUM(D312:BP312)</f>
        <v>0</v>
      </c>
      <c r="B312" s="235"/>
      <c r="C312" s="480"/>
      <c r="D312" s="486">
        <f>IF(D314=0,0,D319+D320+D321)</f>
        <v>0</v>
      </c>
      <c r="E312" s="556"/>
      <c r="F312" s="433"/>
      <c r="G312" s="417"/>
      <c r="H312" s="433"/>
      <c r="I312" s="480"/>
      <c r="J312" s="486">
        <f>IF(J314=0,0,J319+J320+J321)</f>
        <v>0</v>
      </c>
      <c r="K312" s="556"/>
      <c r="L312" s="433"/>
      <c r="M312" s="417"/>
      <c r="N312" s="433"/>
      <c r="O312" s="480"/>
      <c r="P312" s="486">
        <f>IF(P314=0,0,P319+P320+P321)</f>
        <v>0</v>
      </c>
      <c r="Q312" s="556"/>
      <c r="R312" s="433"/>
      <c r="S312" s="417"/>
      <c r="T312" s="433"/>
      <c r="U312" s="480"/>
      <c r="V312" s="486">
        <f>IF(V314=0,0,V319+V320+V321)</f>
        <v>0</v>
      </c>
      <c r="W312" s="556"/>
      <c r="X312" s="433"/>
      <c r="Y312" s="417"/>
      <c r="Z312" s="433"/>
      <c r="AA312" s="480"/>
      <c r="AB312" s="486">
        <f>IF(AB314=0,0,AB319+AB320+AB321)</f>
        <v>0</v>
      </c>
      <c r="AC312" s="556"/>
      <c r="AD312" s="433"/>
      <c r="AE312" s="417"/>
      <c r="AF312" s="433"/>
      <c r="AG312" s="480"/>
      <c r="AH312" s="486">
        <f>IF(AH314=0,0,AH319+AH320+AH321)</f>
        <v>0</v>
      </c>
      <c r="AI312" s="556"/>
      <c r="AJ312" s="433"/>
      <c r="AK312" s="417"/>
      <c r="AL312" s="433"/>
      <c r="AM312" s="480"/>
      <c r="AN312" s="486">
        <f>IF(AN314=0,0,AN319+AN320+AN321)</f>
        <v>0</v>
      </c>
      <c r="AO312" s="556"/>
      <c r="AP312" s="433"/>
      <c r="AQ312" s="417"/>
      <c r="AR312" s="433"/>
      <c r="AS312" s="480"/>
      <c r="AT312" s="486">
        <f>IF(AT314=0,0,AT319+AT320+AT321)</f>
        <v>0</v>
      </c>
      <c r="AU312" s="556"/>
      <c r="AV312" s="433"/>
      <c r="AW312" s="417"/>
      <c r="AX312" s="433"/>
      <c r="AY312" s="480"/>
      <c r="AZ312" s="486">
        <f>IF(AZ314=0,0,AZ319+AZ320+AZ321)</f>
        <v>0</v>
      </c>
      <c r="BA312" s="556"/>
      <c r="BB312" s="433"/>
      <c r="BC312" s="417"/>
      <c r="BD312" s="433"/>
      <c r="BE312" s="480"/>
      <c r="BF312" s="486">
        <f>IF(BF314=0,0,BF319+BF320+BF321)</f>
        <v>0</v>
      </c>
      <c r="BG312" s="556"/>
      <c r="BH312" s="433"/>
      <c r="BI312" s="417"/>
      <c r="BJ312" s="433"/>
      <c r="BK312" s="480"/>
      <c r="BL312" s="486">
        <f>IF(BL314=0,0,BL319+BL320+BL321)</f>
        <v>0</v>
      </c>
      <c r="BM312" s="556"/>
      <c r="BN312" s="433"/>
      <c r="BO312" s="417"/>
      <c r="BP312" s="433"/>
      <c r="BQ312" s="480"/>
      <c r="BR312" s="486">
        <f>IF(BR314=0,0,BR319+BR320+BR321)</f>
        <v>0</v>
      </c>
      <c r="BS312" s="556"/>
      <c r="BT312" s="433"/>
      <c r="BU312" s="417"/>
      <c r="BV312" s="433"/>
      <c r="BW312" s="480"/>
      <c r="BX312" s="486">
        <f>IF(BX314=0,0,BX319+BX320+BX321)</f>
        <v>0</v>
      </c>
      <c r="BY312" s="556"/>
      <c r="CA312" s="417"/>
      <c r="CB312" s="433"/>
      <c r="CC312" s="480"/>
      <c r="CD312" s="486">
        <f>IF(CD314=0,0,CD319+CD320+CD321)</f>
        <v>0</v>
      </c>
      <c r="CE312" s="556"/>
      <c r="CF312" s="433"/>
      <c r="CG312" s="417"/>
      <c r="CH312" s="433"/>
      <c r="CI312" s="480"/>
      <c r="CJ312" s="486">
        <f>IF(CJ314=0,0,CJ319+CJ320+CJ321)</f>
        <v>0</v>
      </c>
      <c r="CK312" s="556"/>
    </row>
    <row r="313" ht="16.199999999999999" hidden="1">
      <c r="A313" s="433"/>
      <c r="C313" s="557" t="s">
        <v>833</v>
      </c>
      <c r="D313" s="423"/>
      <c r="E313" s="508"/>
      <c r="F313" s="433"/>
      <c r="G313" s="417"/>
      <c r="H313" s="433"/>
      <c r="I313" s="557" t="s">
        <v>833</v>
      </c>
      <c r="J313" s="423"/>
      <c r="K313" s="508"/>
      <c r="L313" s="433"/>
      <c r="M313" s="417"/>
      <c r="N313" s="433"/>
      <c r="O313" s="557" t="s">
        <v>833</v>
      </c>
      <c r="P313" s="423"/>
      <c r="Q313" s="508"/>
      <c r="R313" s="433"/>
      <c r="S313" s="417"/>
      <c r="T313" s="433"/>
      <c r="U313" s="557" t="s">
        <v>833</v>
      </c>
      <c r="V313" s="423"/>
      <c r="W313" s="508"/>
      <c r="X313" s="433"/>
      <c r="Y313" s="417"/>
      <c r="Z313" s="433"/>
      <c r="AA313" s="557" t="s">
        <v>833</v>
      </c>
      <c r="AB313" s="423"/>
      <c r="AC313" s="508"/>
      <c r="AD313" s="433"/>
      <c r="AE313" s="417"/>
      <c r="AF313" s="433"/>
      <c r="AG313" s="557" t="s">
        <v>833</v>
      </c>
      <c r="AH313" s="423"/>
      <c r="AI313" s="508"/>
      <c r="AJ313" s="433"/>
      <c r="AK313" s="417"/>
      <c r="AL313" s="433"/>
      <c r="AM313" s="557" t="s">
        <v>833</v>
      </c>
      <c r="AN313" s="423"/>
      <c r="AO313" s="508"/>
      <c r="AP313" s="433"/>
      <c r="AQ313" s="417"/>
      <c r="AR313" s="433"/>
      <c r="AS313" s="557" t="s">
        <v>833</v>
      </c>
      <c r="AT313" s="423"/>
      <c r="AU313" s="508"/>
      <c r="AV313" s="433"/>
      <c r="AW313" s="417"/>
      <c r="AX313" s="433"/>
      <c r="AY313" s="557" t="s">
        <v>833</v>
      </c>
      <c r="AZ313" s="423"/>
      <c r="BA313" s="508"/>
      <c r="BB313" s="433"/>
      <c r="BC313" s="417"/>
      <c r="BD313" s="433"/>
      <c r="BE313" s="557" t="s">
        <v>833</v>
      </c>
      <c r="BF313" s="423"/>
      <c r="BG313" s="508"/>
      <c r="BH313" s="433"/>
      <c r="BI313" s="417"/>
      <c r="BJ313" s="433"/>
      <c r="BK313" s="557" t="s">
        <v>833</v>
      </c>
      <c r="BL313" s="423"/>
      <c r="BM313" s="508"/>
      <c r="BN313" s="433"/>
      <c r="BO313" s="417"/>
      <c r="BP313" s="433"/>
      <c r="BQ313" s="557" t="s">
        <v>833</v>
      </c>
      <c r="BR313" s="423"/>
      <c r="BS313" s="508"/>
      <c r="BT313" s="433"/>
      <c r="BU313" s="417"/>
      <c r="BV313" s="433"/>
      <c r="BW313" s="557" t="s">
        <v>833</v>
      </c>
      <c r="BX313" s="423"/>
      <c r="BY313" s="508"/>
      <c r="CA313" s="417"/>
      <c r="CB313" s="433"/>
      <c r="CC313" s="557" t="s">
        <v>833</v>
      </c>
      <c r="CD313" s="423"/>
      <c r="CE313" s="508"/>
      <c r="CF313" s="433"/>
      <c r="CG313" s="417"/>
      <c r="CH313" s="433"/>
      <c r="CI313" s="557" t="s">
        <v>833</v>
      </c>
      <c r="CJ313" s="423"/>
      <c r="CK313" s="508"/>
    </row>
    <row r="314" ht="16.199999999999999" hidden="1">
      <c r="A314" s="558" t="str">
        <f t="shared" ref="A314:A318" si="2657">A337</f>
        <v>I</v>
      </c>
      <c r="B314" s="235"/>
      <c r="C314" s="417" t="s">
        <v>409</v>
      </c>
      <c r="D314" s="449"/>
      <c r="E314" s="417"/>
      <c r="F314" s="433"/>
      <c r="G314" s="417"/>
      <c r="H314" s="433"/>
      <c r="I314" s="417" t="s">
        <v>409</v>
      </c>
      <c r="J314" s="449">
        <f>D314</f>
        <v>0</v>
      </c>
      <c r="K314" s="417"/>
      <c r="L314" s="433"/>
      <c r="M314" s="417"/>
      <c r="N314" s="433"/>
      <c r="O314" s="417" t="s">
        <v>409</v>
      </c>
      <c r="P314" s="449">
        <f>J314</f>
        <v>0</v>
      </c>
      <c r="Q314" s="417"/>
      <c r="R314" s="433"/>
      <c r="S314" s="417"/>
      <c r="T314" s="433"/>
      <c r="U314" s="417" t="s">
        <v>409</v>
      </c>
      <c r="V314" s="449">
        <f>P314</f>
        <v>0</v>
      </c>
      <c r="W314" s="417"/>
      <c r="X314" s="433"/>
      <c r="Y314" s="417"/>
      <c r="Z314" s="433"/>
      <c r="AA314" s="417" t="s">
        <v>409</v>
      </c>
      <c r="AB314" s="449">
        <f>V314</f>
        <v>0</v>
      </c>
      <c r="AC314" s="417"/>
      <c r="AD314" s="433"/>
      <c r="AE314" s="417"/>
      <c r="AF314" s="433"/>
      <c r="AG314" s="417" t="s">
        <v>409</v>
      </c>
      <c r="AH314" s="449">
        <f>AB314</f>
        <v>0</v>
      </c>
      <c r="AI314" s="417"/>
      <c r="AJ314" s="433"/>
      <c r="AK314" s="417"/>
      <c r="AL314" s="433"/>
      <c r="AM314" s="417" t="s">
        <v>409</v>
      </c>
      <c r="AN314" s="449">
        <f>AH314</f>
        <v>0</v>
      </c>
      <c r="AO314" s="417"/>
      <c r="AP314" s="433"/>
      <c r="AQ314" s="417"/>
      <c r="AR314" s="433"/>
      <c r="AS314" s="417" t="s">
        <v>409</v>
      </c>
      <c r="AT314" s="449">
        <f>AN314</f>
        <v>0</v>
      </c>
      <c r="AU314" s="417"/>
      <c r="AV314" s="433"/>
      <c r="AW314" s="417"/>
      <c r="AX314" s="433"/>
      <c r="AY314" s="417" t="s">
        <v>409</v>
      </c>
      <c r="AZ314" s="449">
        <f>AT314</f>
        <v>0</v>
      </c>
      <c r="BA314" s="417"/>
      <c r="BB314" s="433"/>
      <c r="BC314" s="417"/>
      <c r="BD314" s="433"/>
      <c r="BE314" s="417" t="s">
        <v>409</v>
      </c>
      <c r="BF314" s="449">
        <f>AZ314</f>
        <v>0</v>
      </c>
      <c r="BG314" s="417"/>
      <c r="BH314" s="433"/>
      <c r="BI314" s="417"/>
      <c r="BJ314" s="433"/>
      <c r="BK314" s="417" t="s">
        <v>409</v>
      </c>
      <c r="BL314" s="449">
        <f>BF314</f>
        <v>0</v>
      </c>
      <c r="BM314" s="417"/>
      <c r="BN314" s="433"/>
      <c r="BO314" s="417"/>
      <c r="BP314" s="433"/>
      <c r="BQ314" s="417" t="s">
        <v>409</v>
      </c>
      <c r="BR314" s="449">
        <f>BL314</f>
        <v>0</v>
      </c>
      <c r="BS314" s="417"/>
      <c r="BT314" s="433"/>
      <c r="BU314" s="417"/>
      <c r="BV314" s="433"/>
      <c r="BW314" s="417" t="s">
        <v>409</v>
      </c>
      <c r="BX314" s="449">
        <f>BR314</f>
        <v>0</v>
      </c>
      <c r="BY314" s="417"/>
      <c r="CA314" s="417"/>
      <c r="CB314" s="433"/>
      <c r="CC314" s="417" t="s">
        <v>409</v>
      </c>
      <c r="CD314" s="449">
        <f>BX314</f>
        <v>0</v>
      </c>
      <c r="CE314" s="417"/>
      <c r="CF314" s="433"/>
      <c r="CG314" s="417"/>
      <c r="CH314" s="433"/>
      <c r="CI314" s="417" t="s">
        <v>409</v>
      </c>
      <c r="CJ314" s="449">
        <f>CD314</f>
        <v>0</v>
      </c>
      <c r="CK314" s="417"/>
    </row>
    <row r="315" ht="16.199999999999999" hidden="1">
      <c r="A315" s="450">
        <f t="shared" si="2657"/>
        <v>17815</v>
      </c>
      <c r="B315" s="559"/>
      <c r="C315" s="417" t="s">
        <v>801</v>
      </c>
      <c r="D315" s="451">
        <f>G320</f>
        <v>0</v>
      </c>
      <c r="E315" s="417"/>
      <c r="F315" s="433"/>
      <c r="G315" s="417"/>
      <c r="H315" s="433"/>
      <c r="I315" s="417" t="s">
        <v>801</v>
      </c>
      <c r="J315" s="451">
        <f>M320</f>
        <v>0</v>
      </c>
      <c r="K315" s="417"/>
      <c r="L315" s="433"/>
      <c r="M315" s="417"/>
      <c r="N315" s="433"/>
      <c r="O315" s="417" t="s">
        <v>801</v>
      </c>
      <c r="P315" s="451">
        <f>S320</f>
        <v>0</v>
      </c>
      <c r="Q315" s="417"/>
      <c r="R315" s="433"/>
      <c r="S315" s="417"/>
      <c r="T315" s="433"/>
      <c r="U315" s="417" t="s">
        <v>801</v>
      </c>
      <c r="V315" s="451">
        <f>Y320</f>
        <v>0</v>
      </c>
      <c r="W315" s="417"/>
      <c r="X315" s="433"/>
      <c r="Y315" s="417"/>
      <c r="Z315" s="433"/>
      <c r="AA315" s="417" t="s">
        <v>801</v>
      </c>
      <c r="AB315" s="451">
        <f>AE320</f>
        <v>0</v>
      </c>
      <c r="AC315" s="417"/>
      <c r="AD315" s="433"/>
      <c r="AE315" s="417"/>
      <c r="AF315" s="433"/>
      <c r="AG315" s="417" t="s">
        <v>801</v>
      </c>
      <c r="AH315" s="451">
        <f>AK320</f>
        <v>0</v>
      </c>
      <c r="AI315" s="417"/>
      <c r="AJ315" s="433"/>
      <c r="AK315" s="417"/>
      <c r="AL315" s="433"/>
      <c r="AM315" s="417" t="s">
        <v>801</v>
      </c>
      <c r="AN315" s="451">
        <f>AQ320</f>
        <v>0</v>
      </c>
      <c r="AO315" s="417"/>
      <c r="AP315" s="433"/>
      <c r="AQ315" s="417"/>
      <c r="AR315" s="433"/>
      <c r="AS315" s="417" t="s">
        <v>801</v>
      </c>
      <c r="AT315" s="451">
        <f>AW320</f>
        <v>0</v>
      </c>
      <c r="AU315" s="417"/>
      <c r="AV315" s="433"/>
      <c r="AW315" s="417"/>
      <c r="AX315" s="433"/>
      <c r="AY315" s="417" t="s">
        <v>801</v>
      </c>
      <c r="AZ315" s="451">
        <f>BC320</f>
        <v>0</v>
      </c>
      <c r="BA315" s="417"/>
      <c r="BB315" s="433"/>
      <c r="BC315" s="417"/>
      <c r="BD315" s="433"/>
      <c r="BE315" s="417" t="s">
        <v>801</v>
      </c>
      <c r="BF315" s="451">
        <f>BI320</f>
        <v>0</v>
      </c>
      <c r="BG315" s="417"/>
      <c r="BH315" s="433"/>
      <c r="BI315" s="417"/>
      <c r="BJ315" s="433"/>
      <c r="BK315" s="417" t="s">
        <v>801</v>
      </c>
      <c r="BL315" s="451">
        <f>BO320</f>
        <v>0</v>
      </c>
      <c r="BM315" s="417"/>
      <c r="BN315" s="433"/>
      <c r="BO315" s="417"/>
      <c r="BP315" s="433"/>
      <c r="BQ315" s="417" t="s">
        <v>801</v>
      </c>
      <c r="BR315" s="451">
        <f>BU320</f>
        <v>0</v>
      </c>
      <c r="BS315" s="417"/>
      <c r="BT315" s="433"/>
      <c r="BU315" s="417"/>
      <c r="BV315" s="433"/>
      <c r="BW315" s="417" t="s">
        <v>801</v>
      </c>
      <c r="BX315" s="451">
        <f>CA320</f>
        <v>0</v>
      </c>
      <c r="BY315" s="417"/>
      <c r="BZ315" s="235"/>
      <c r="CA315" s="417"/>
      <c r="CB315" s="433"/>
      <c r="CC315" s="417" t="s">
        <v>801</v>
      </c>
      <c r="CD315" s="451">
        <f>CG320</f>
        <v>0</v>
      </c>
      <c r="CE315" s="417"/>
      <c r="CF315" s="433"/>
      <c r="CG315" s="417"/>
      <c r="CH315" s="433"/>
      <c r="CI315" s="417" t="s">
        <v>801</v>
      </c>
      <c r="CJ315" s="451">
        <f>CM320</f>
        <v>0</v>
      </c>
      <c r="CK315" s="417"/>
      <c r="CL315" s="235"/>
    </row>
    <row r="316" ht="16.199999999999999" hidden="1">
      <c r="A316" s="450" t="str">
        <f t="shared" si="2657"/>
        <v>p.p.</v>
      </c>
      <c r="B316" s="559"/>
      <c r="C316" s="417" t="s">
        <v>387</v>
      </c>
      <c r="D316" s="451">
        <f>D339</f>
        <v>36000</v>
      </c>
      <c r="E316" s="417"/>
      <c r="F316" s="433"/>
      <c r="G316" s="417"/>
      <c r="H316" s="433"/>
      <c r="I316" s="417"/>
      <c r="J316" s="451">
        <f>D316</f>
        <v>36000</v>
      </c>
      <c r="K316" s="417"/>
      <c r="L316" s="433"/>
      <c r="M316" s="417"/>
      <c r="N316" s="433"/>
      <c r="O316" s="417"/>
      <c r="P316" s="451">
        <f>J316</f>
        <v>36000</v>
      </c>
      <c r="Q316" s="417"/>
      <c r="R316" s="433"/>
      <c r="S316" s="417"/>
      <c r="T316" s="433"/>
      <c r="U316" s="417"/>
      <c r="V316" s="451">
        <f>P316</f>
        <v>36000</v>
      </c>
      <c r="W316" s="417"/>
      <c r="X316" s="433"/>
      <c r="Y316" s="417"/>
      <c r="Z316" s="433"/>
      <c r="AA316" s="417"/>
      <c r="AB316" s="451">
        <f>V316</f>
        <v>36000</v>
      </c>
      <c r="AC316" s="417"/>
      <c r="AD316" s="433"/>
      <c r="AE316" s="417"/>
      <c r="AF316" s="433"/>
      <c r="AG316" s="417"/>
      <c r="AH316" s="451">
        <f>AB316</f>
        <v>36000</v>
      </c>
      <c r="AI316" s="417"/>
      <c r="AJ316" s="433"/>
      <c r="AK316" s="417"/>
      <c r="AL316" s="433"/>
      <c r="AM316" s="417"/>
      <c r="AN316" s="451">
        <f>AH316</f>
        <v>36000</v>
      </c>
      <c r="AO316" s="417"/>
      <c r="AP316" s="433"/>
      <c r="AQ316" s="417"/>
      <c r="AR316" s="433"/>
      <c r="AS316" s="417"/>
      <c r="AT316" s="451">
        <f>AN316</f>
        <v>36000</v>
      </c>
      <c r="AU316" s="417"/>
      <c r="AV316" s="433"/>
      <c r="AW316" s="417"/>
      <c r="AX316" s="433"/>
      <c r="AY316" s="417"/>
      <c r="AZ316" s="451">
        <f>AT316</f>
        <v>36000</v>
      </c>
      <c r="BA316" s="417"/>
      <c r="BB316" s="433"/>
      <c r="BC316" s="417"/>
      <c r="BD316" s="433"/>
      <c r="BE316" s="417"/>
      <c r="BF316" s="451">
        <f>AZ316</f>
        <v>36000</v>
      </c>
      <c r="BG316" s="417"/>
      <c r="BH316" s="433"/>
      <c r="BI316" s="417"/>
      <c r="BJ316" s="433"/>
      <c r="BK316" s="417"/>
      <c r="BL316" s="451">
        <f>BF316</f>
        <v>36000</v>
      </c>
      <c r="BM316" s="417"/>
      <c r="BN316" s="433"/>
      <c r="BO316" s="417"/>
      <c r="BP316" s="433"/>
      <c r="BQ316" s="417"/>
      <c r="BR316" s="451">
        <f>BL316</f>
        <v>36000</v>
      </c>
      <c r="BS316" s="417"/>
      <c r="BT316" s="433"/>
      <c r="BU316" s="417"/>
      <c r="BV316" s="433"/>
      <c r="BW316" s="417"/>
      <c r="BX316" s="451">
        <f>BR316</f>
        <v>36000</v>
      </c>
      <c r="BY316" s="417"/>
      <c r="BZ316" s="235"/>
      <c r="CA316" s="417"/>
      <c r="CB316" s="433"/>
      <c r="CC316" s="417"/>
      <c r="CD316" s="451">
        <f>BX316</f>
        <v>36000</v>
      </c>
      <c r="CE316" s="417"/>
      <c r="CF316" s="433"/>
      <c r="CG316" s="417"/>
      <c r="CH316" s="433"/>
      <c r="CI316" s="417"/>
      <c r="CJ316" s="451">
        <f>CD316</f>
        <v>36000</v>
      </c>
      <c r="CK316" s="417"/>
      <c r="CL316" s="235"/>
    </row>
    <row r="317" ht="16.199999999999999" hidden="1">
      <c r="A317" s="560">
        <f t="shared" si="2657"/>
        <v>0.064000000000000001</v>
      </c>
      <c r="B317" s="559"/>
      <c r="C317" s="417" t="s">
        <v>308</v>
      </c>
      <c r="D317" s="451">
        <f>D314*G322</f>
        <v>0</v>
      </c>
      <c r="E317" s="417"/>
      <c r="F317" s="433"/>
      <c r="G317" s="417"/>
      <c r="H317" s="433"/>
      <c r="I317" s="417" t="s">
        <v>308</v>
      </c>
      <c r="J317" s="451">
        <f>J314*M322</f>
        <v>0</v>
      </c>
      <c r="K317" s="417"/>
      <c r="L317" s="433"/>
      <c r="M317" s="417"/>
      <c r="N317" s="433"/>
      <c r="O317" s="417" t="s">
        <v>308</v>
      </c>
      <c r="P317" s="451">
        <f>P314*S322</f>
        <v>0</v>
      </c>
      <c r="Q317" s="417"/>
      <c r="R317" s="433"/>
      <c r="S317" s="417"/>
      <c r="T317" s="433"/>
      <c r="U317" s="417" t="s">
        <v>308</v>
      </c>
      <c r="V317" s="451">
        <f>V314*Y322</f>
        <v>0</v>
      </c>
      <c r="W317" s="417"/>
      <c r="X317" s="433"/>
      <c r="Y317" s="417"/>
      <c r="Z317" s="433"/>
      <c r="AA317" s="417" t="s">
        <v>308</v>
      </c>
      <c r="AB317" s="451">
        <f>AB314*AE322</f>
        <v>0</v>
      </c>
      <c r="AC317" s="417"/>
      <c r="AD317" s="433"/>
      <c r="AE317" s="417"/>
      <c r="AF317" s="433"/>
      <c r="AG317" s="417" t="s">
        <v>308</v>
      </c>
      <c r="AH317" s="451">
        <f>AH314*AK322</f>
        <v>0</v>
      </c>
      <c r="AI317" s="417"/>
      <c r="AJ317" s="433"/>
      <c r="AK317" s="417"/>
      <c r="AL317" s="433"/>
      <c r="AM317" s="417" t="s">
        <v>308</v>
      </c>
      <c r="AN317" s="451">
        <f>AN314*AQ322</f>
        <v>0</v>
      </c>
      <c r="AO317" s="417"/>
      <c r="AP317" s="433"/>
      <c r="AQ317" s="417"/>
      <c r="AR317" s="433"/>
      <c r="AS317" s="417" t="s">
        <v>308</v>
      </c>
      <c r="AT317" s="451">
        <f>AT314*AW322</f>
        <v>0</v>
      </c>
      <c r="AU317" s="417"/>
      <c r="AV317" s="433"/>
      <c r="AW317" s="417"/>
      <c r="AX317" s="433"/>
      <c r="AY317" s="417" t="s">
        <v>308</v>
      </c>
      <c r="AZ317" s="451">
        <f>AZ314*BC322</f>
        <v>0</v>
      </c>
      <c r="BA317" s="417"/>
      <c r="BB317" s="433"/>
      <c r="BC317" s="417"/>
      <c r="BD317" s="433"/>
      <c r="BE317" s="417" t="s">
        <v>308</v>
      </c>
      <c r="BF317" s="451">
        <f>BF314*BI322</f>
        <v>0</v>
      </c>
      <c r="BG317" s="417"/>
      <c r="BH317" s="433"/>
      <c r="BI317" s="417"/>
      <c r="BJ317" s="433"/>
      <c r="BK317" s="417" t="s">
        <v>308</v>
      </c>
      <c r="BL317" s="451">
        <f>BL314*BO322</f>
        <v>0</v>
      </c>
      <c r="BM317" s="417"/>
      <c r="BN317" s="433"/>
      <c r="BO317" s="417"/>
      <c r="BP317" s="433"/>
      <c r="BQ317" s="417" t="s">
        <v>308</v>
      </c>
      <c r="BR317" s="451">
        <f>BR314*BU322</f>
        <v>0</v>
      </c>
      <c r="BS317" s="417"/>
      <c r="BT317" s="433"/>
      <c r="BU317" s="417"/>
      <c r="BV317" s="433"/>
      <c r="BW317" s="417" t="s">
        <v>308</v>
      </c>
      <c r="BX317" s="451">
        <f>BX314*CA322</f>
        <v>0</v>
      </c>
      <c r="BY317" s="417"/>
      <c r="BZ317" s="235"/>
      <c r="CA317" s="417"/>
      <c r="CB317" s="433"/>
      <c r="CC317" s="417" t="s">
        <v>308</v>
      </c>
      <c r="CD317" s="451">
        <f>CD314*CG322</f>
        <v>0</v>
      </c>
      <c r="CE317" s="417"/>
      <c r="CF317" s="433"/>
      <c r="CG317" s="417"/>
      <c r="CH317" s="433"/>
      <c r="CI317" s="417" t="s">
        <v>308</v>
      </c>
      <c r="CJ317" s="451">
        <f>CJ314*CM322</f>
        <v>0</v>
      </c>
      <c r="CK317" s="417"/>
      <c r="CL317" s="235"/>
    </row>
    <row r="318" ht="16.199999999999999" hidden="1">
      <c r="A318" s="235" t="str">
        <f t="shared" si="2657"/>
        <v>W14x43</v>
      </c>
      <c r="B318" s="235"/>
      <c r="C318" s="417" t="s">
        <v>834</v>
      </c>
      <c r="D318" s="452"/>
      <c r="E318" s="417"/>
      <c r="F318" s="433"/>
      <c r="G318" s="561"/>
      <c r="H318" s="433"/>
      <c r="I318" s="417" t="s">
        <v>834</v>
      </c>
      <c r="J318" s="452"/>
      <c r="K318" s="417"/>
      <c r="L318" s="433"/>
      <c r="M318" s="561"/>
      <c r="N318" s="433"/>
      <c r="O318" s="417" t="s">
        <v>834</v>
      </c>
      <c r="P318" s="452"/>
      <c r="Q318" s="417"/>
      <c r="R318" s="433"/>
      <c r="S318" s="417"/>
      <c r="T318" s="433"/>
      <c r="U318" s="417" t="s">
        <v>834</v>
      </c>
      <c r="V318" s="452"/>
      <c r="W318" s="417"/>
      <c r="X318" s="433"/>
      <c r="Y318" s="561"/>
      <c r="Z318" s="433"/>
      <c r="AA318" s="417" t="s">
        <v>834</v>
      </c>
      <c r="AB318" s="452"/>
      <c r="AC318" s="417"/>
      <c r="AD318" s="433"/>
      <c r="AE318" s="417"/>
      <c r="AF318" s="433"/>
      <c r="AG318" s="417" t="s">
        <v>834</v>
      </c>
      <c r="AH318" s="452"/>
      <c r="AI318" s="417"/>
      <c r="AJ318" s="433"/>
      <c r="AK318" s="561"/>
      <c r="AL318" s="433"/>
      <c r="AM318" s="417" t="s">
        <v>834</v>
      </c>
      <c r="AN318" s="452"/>
      <c r="AO318" s="417"/>
      <c r="AP318" s="433"/>
      <c r="AQ318" s="561"/>
      <c r="AR318" s="433"/>
      <c r="AS318" s="417" t="s">
        <v>834</v>
      </c>
      <c r="AT318" s="452"/>
      <c r="AU318" s="417"/>
      <c r="AV318" s="433"/>
      <c r="AW318" s="561"/>
      <c r="AX318" s="433"/>
      <c r="AY318" s="417" t="s">
        <v>834</v>
      </c>
      <c r="AZ318" s="452"/>
      <c r="BA318" s="417"/>
      <c r="BB318" s="433"/>
      <c r="BC318" s="417"/>
      <c r="BD318" s="433"/>
      <c r="BE318" s="417" t="s">
        <v>834</v>
      </c>
      <c r="BF318" s="452"/>
      <c r="BG318" s="417"/>
      <c r="BH318" s="433"/>
      <c r="BI318" s="561"/>
      <c r="BJ318" s="433"/>
      <c r="BK318" s="417" t="s">
        <v>834</v>
      </c>
      <c r="BL318" s="452"/>
      <c r="BM318" s="417"/>
      <c r="BN318" s="433"/>
      <c r="BO318" s="561"/>
      <c r="BP318" s="433"/>
      <c r="BQ318" s="417" t="s">
        <v>834</v>
      </c>
      <c r="BR318" s="452"/>
      <c r="BS318" s="417"/>
      <c r="BT318" s="433"/>
      <c r="BU318" s="561"/>
      <c r="BV318" s="433"/>
      <c r="BW318" s="417" t="s">
        <v>834</v>
      </c>
      <c r="BX318" s="452"/>
      <c r="BY318" s="417"/>
      <c r="BZ318" s="433"/>
      <c r="CA318" s="561"/>
      <c r="CB318" s="433"/>
      <c r="CC318" s="417" t="s">
        <v>834</v>
      </c>
      <c r="CD318" s="452"/>
      <c r="CE318" s="417"/>
      <c r="CF318" s="433"/>
      <c r="CG318" s="561"/>
      <c r="CH318" s="433"/>
      <c r="CI318" s="417" t="s">
        <v>834</v>
      </c>
      <c r="CJ318" s="452"/>
      <c r="CK318" s="417"/>
      <c r="CL318" s="433"/>
    </row>
    <row r="319" ht="16.199999999999999" hidden="1">
      <c r="A319" s="235"/>
      <c r="B319" s="235"/>
      <c r="C319" s="562" t="s">
        <v>835</v>
      </c>
      <c r="D319" s="451">
        <f>D318*D314/2</f>
        <v>0</v>
      </c>
      <c r="E319" s="417"/>
      <c r="F319" s="433"/>
      <c r="G319" s="449"/>
      <c r="H319" s="433"/>
      <c r="I319" s="562" t="s">
        <v>835</v>
      </c>
      <c r="J319" s="451">
        <f>J318*J314/2</f>
        <v>0</v>
      </c>
      <c r="K319" s="417"/>
      <c r="L319" s="433"/>
      <c r="M319" s="449">
        <f t="shared" si="2643"/>
        <v>0</v>
      </c>
      <c r="N319" s="433"/>
      <c r="O319" s="562" t="s">
        <v>835</v>
      </c>
      <c r="P319" s="451">
        <f>P318*P314/2</f>
        <v>0</v>
      </c>
      <c r="Q319" s="417"/>
      <c r="R319" s="433"/>
      <c r="S319" s="449">
        <f t="shared" si="2644"/>
        <v>0</v>
      </c>
      <c r="T319" s="433"/>
      <c r="U319" s="562" t="s">
        <v>835</v>
      </c>
      <c r="V319" s="451">
        <f>V318*V314/2</f>
        <v>0</v>
      </c>
      <c r="W319" s="417"/>
      <c r="X319" s="433"/>
      <c r="Y319" s="449">
        <f t="shared" si="2645"/>
        <v>0</v>
      </c>
      <c r="Z319" s="433"/>
      <c r="AA319" s="562" t="s">
        <v>835</v>
      </c>
      <c r="AB319" s="451">
        <f>AB318*AB314/2</f>
        <v>0</v>
      </c>
      <c r="AC319" s="417"/>
      <c r="AD319" s="433"/>
      <c r="AE319" s="449">
        <f t="shared" si="2646"/>
        <v>0</v>
      </c>
      <c r="AF319" s="433"/>
      <c r="AG319" s="562" t="s">
        <v>835</v>
      </c>
      <c r="AH319" s="451">
        <f>AH318*AH314/2</f>
        <v>0</v>
      </c>
      <c r="AI319" s="417"/>
      <c r="AJ319" s="433"/>
      <c r="AK319" s="449">
        <f t="shared" si="2647"/>
        <v>0</v>
      </c>
      <c r="AL319" s="433"/>
      <c r="AM319" s="562" t="s">
        <v>835</v>
      </c>
      <c r="AN319" s="451">
        <f>AN318*AN314/2</f>
        <v>0</v>
      </c>
      <c r="AO319" s="417"/>
      <c r="AP319" s="433"/>
      <c r="AQ319" s="449">
        <f t="shared" si="2648"/>
        <v>0</v>
      </c>
      <c r="AR319" s="433"/>
      <c r="AS319" s="562" t="s">
        <v>835</v>
      </c>
      <c r="AT319" s="451">
        <f>AT318*AT314/2</f>
        <v>0</v>
      </c>
      <c r="AU319" s="417"/>
      <c r="AV319" s="433"/>
      <c r="AW319" s="449">
        <f t="shared" si="2649"/>
        <v>0</v>
      </c>
      <c r="AX319" s="433"/>
      <c r="AY319" s="562" t="s">
        <v>835</v>
      </c>
      <c r="AZ319" s="451">
        <f>AZ318*AZ314/2</f>
        <v>0</v>
      </c>
      <c r="BA319" s="417"/>
      <c r="BB319" s="433"/>
      <c r="BC319" s="449">
        <f t="shared" si="2650"/>
        <v>0</v>
      </c>
      <c r="BD319" s="433"/>
      <c r="BE319" s="562" t="s">
        <v>835</v>
      </c>
      <c r="BF319" s="451">
        <f>BF318*BF314/2</f>
        <v>0</v>
      </c>
      <c r="BG319" s="417"/>
      <c r="BH319" s="433"/>
      <c r="BI319" s="449">
        <f t="shared" si="2651"/>
        <v>0</v>
      </c>
      <c r="BJ319" s="433"/>
      <c r="BK319" s="562" t="s">
        <v>835</v>
      </c>
      <c r="BL319" s="451">
        <f>BL318*BL314/2</f>
        <v>0</v>
      </c>
      <c r="BM319" s="417"/>
      <c r="BN319" s="433"/>
      <c r="BO319" s="449">
        <f t="shared" si="2652"/>
        <v>0</v>
      </c>
      <c r="BP319" s="433"/>
      <c r="BQ319" s="562" t="s">
        <v>835</v>
      </c>
      <c r="BR319" s="451">
        <f>BR318*BR314/2</f>
        <v>0</v>
      </c>
      <c r="BS319" s="417"/>
      <c r="BT319" s="433"/>
      <c r="BU319" s="449">
        <f t="shared" si="2653"/>
        <v>0</v>
      </c>
      <c r="BV319" s="433"/>
      <c r="BW319" s="562" t="s">
        <v>835</v>
      </c>
      <c r="BX319" s="451">
        <f>BX318*BX314/2</f>
        <v>0</v>
      </c>
      <c r="BY319" s="417"/>
      <c r="BZ319" s="433"/>
      <c r="CA319" s="449">
        <f t="shared" si="2654"/>
        <v>0</v>
      </c>
      <c r="CB319" s="433"/>
      <c r="CC319" s="562" t="s">
        <v>835</v>
      </c>
      <c r="CD319" s="451">
        <f>CD318*CD314/2</f>
        <v>0</v>
      </c>
      <c r="CE319" s="417"/>
      <c r="CF319" s="433"/>
      <c r="CG319" s="449">
        <f t="shared" si="2655"/>
        <v>0</v>
      </c>
      <c r="CH319" s="433"/>
      <c r="CI319" s="562" t="s">
        <v>835</v>
      </c>
      <c r="CJ319" s="451">
        <f>CJ318*CJ314/2</f>
        <v>0</v>
      </c>
      <c r="CK319" s="417"/>
      <c r="CL319" s="433"/>
    </row>
    <row r="320" ht="16.199999999999999" hidden="1">
      <c r="A320" s="433"/>
      <c r="B320" s="235"/>
      <c r="C320" s="563" t="s">
        <v>836</v>
      </c>
      <c r="D320" s="451"/>
      <c r="E320" s="417"/>
      <c r="F320" s="433"/>
      <c r="G320" s="451"/>
      <c r="H320" s="433"/>
      <c r="I320" s="563" t="s">
        <v>836</v>
      </c>
      <c r="J320" s="451"/>
      <c r="K320" s="417"/>
      <c r="L320" s="433"/>
      <c r="M320" s="451">
        <f t="shared" si="2643"/>
        <v>0</v>
      </c>
      <c r="N320" s="433"/>
      <c r="O320" s="563" t="s">
        <v>836</v>
      </c>
      <c r="P320" s="451"/>
      <c r="Q320" s="417"/>
      <c r="R320" s="433"/>
      <c r="S320" s="451">
        <f t="shared" si="2644"/>
        <v>0</v>
      </c>
      <c r="T320" s="433"/>
      <c r="U320" s="563" t="s">
        <v>836</v>
      </c>
      <c r="V320" s="451"/>
      <c r="W320" s="417"/>
      <c r="X320" s="433"/>
      <c r="Y320" s="451">
        <f t="shared" si="2645"/>
        <v>0</v>
      </c>
      <c r="Z320" s="433"/>
      <c r="AA320" s="563" t="s">
        <v>836</v>
      </c>
      <c r="AB320" s="451"/>
      <c r="AC320" s="417"/>
      <c r="AD320" s="433"/>
      <c r="AE320" s="451">
        <f t="shared" si="2646"/>
        <v>0</v>
      </c>
      <c r="AF320" s="433"/>
      <c r="AG320" s="563" t="s">
        <v>836</v>
      </c>
      <c r="AH320" s="451"/>
      <c r="AI320" s="417"/>
      <c r="AJ320" s="433"/>
      <c r="AK320" s="451">
        <f t="shared" si="2647"/>
        <v>0</v>
      </c>
      <c r="AL320" s="433"/>
      <c r="AM320" s="563" t="s">
        <v>836</v>
      </c>
      <c r="AN320" s="451"/>
      <c r="AO320" s="417"/>
      <c r="AP320" s="433"/>
      <c r="AQ320" s="451">
        <f t="shared" si="2648"/>
        <v>0</v>
      </c>
      <c r="AR320" s="433"/>
      <c r="AS320" s="563" t="s">
        <v>836</v>
      </c>
      <c r="AT320" s="451"/>
      <c r="AU320" s="417"/>
      <c r="AV320" s="433"/>
      <c r="AW320" s="451">
        <f t="shared" si="2649"/>
        <v>0</v>
      </c>
      <c r="AX320" s="433"/>
      <c r="AY320" s="563" t="s">
        <v>836</v>
      </c>
      <c r="AZ320" s="451"/>
      <c r="BA320" s="417"/>
      <c r="BB320" s="433"/>
      <c r="BC320" s="451">
        <f t="shared" si="2650"/>
        <v>0</v>
      </c>
      <c r="BD320" s="433"/>
      <c r="BE320" s="563" t="s">
        <v>836</v>
      </c>
      <c r="BF320" s="451"/>
      <c r="BG320" s="417"/>
      <c r="BH320" s="433"/>
      <c r="BI320" s="451">
        <f t="shared" si="2651"/>
        <v>0</v>
      </c>
      <c r="BJ320" s="433"/>
      <c r="BK320" s="563" t="s">
        <v>836</v>
      </c>
      <c r="BL320" s="451"/>
      <c r="BM320" s="417"/>
      <c r="BN320" s="433"/>
      <c r="BO320" s="451">
        <f t="shared" si="2652"/>
        <v>0</v>
      </c>
      <c r="BP320" s="433"/>
      <c r="BQ320" s="563" t="s">
        <v>836</v>
      </c>
      <c r="BR320" s="451"/>
      <c r="BS320" s="417"/>
      <c r="BT320" s="433"/>
      <c r="BU320" s="451">
        <f t="shared" si="2653"/>
        <v>0</v>
      </c>
      <c r="BV320" s="433"/>
      <c r="BW320" s="563" t="s">
        <v>836</v>
      </c>
      <c r="BX320" s="451"/>
      <c r="BY320" s="417"/>
      <c r="BZ320" s="433"/>
      <c r="CA320" s="451">
        <f t="shared" si="2654"/>
        <v>0</v>
      </c>
      <c r="CB320" s="433"/>
      <c r="CC320" s="563" t="s">
        <v>836</v>
      </c>
      <c r="CD320" s="451"/>
      <c r="CE320" s="417"/>
      <c r="CF320" s="433"/>
      <c r="CG320" s="451">
        <f t="shared" si="2655"/>
        <v>0</v>
      </c>
      <c r="CH320" s="433"/>
      <c r="CI320" s="563" t="s">
        <v>836</v>
      </c>
      <c r="CJ320" s="451"/>
      <c r="CK320" s="417"/>
      <c r="CL320" s="433"/>
    </row>
    <row r="321" ht="16.199999999999999" hidden="1">
      <c r="A321" s="433"/>
      <c r="B321" s="235"/>
      <c r="C321" s="561" t="s">
        <v>837</v>
      </c>
      <c r="D321" s="452">
        <f>IF(D314=0,0,-1*(D308+D329)/D314)</f>
        <v>0</v>
      </c>
      <c r="E321" s="417"/>
      <c r="F321" s="564"/>
      <c r="G321" s="450"/>
      <c r="H321" s="433"/>
      <c r="I321" s="561" t="s">
        <v>837</v>
      </c>
      <c r="J321" s="452">
        <f>IF(J314=0,0,-1*(J308+J329)/J314)</f>
        <v>0</v>
      </c>
      <c r="K321" s="417"/>
      <c r="L321" s="564"/>
      <c r="M321" s="450">
        <f t="shared" si="2643"/>
        <v>0</v>
      </c>
      <c r="N321" s="433"/>
      <c r="O321" s="561" t="s">
        <v>837</v>
      </c>
      <c r="P321" s="452">
        <f>IF(P314=0,0,-1*(P308+P329)/P314)</f>
        <v>0</v>
      </c>
      <c r="Q321" s="417"/>
      <c r="R321" s="433"/>
      <c r="S321" s="450">
        <f t="shared" si="2644"/>
        <v>0</v>
      </c>
      <c r="T321" s="433"/>
      <c r="U321" s="561" t="s">
        <v>837</v>
      </c>
      <c r="V321" s="452">
        <f>IF(V314=0,0,-1*(V308+V329)/V314)</f>
        <v>0</v>
      </c>
      <c r="W321" s="417"/>
      <c r="X321" s="564"/>
      <c r="Y321" s="450">
        <f t="shared" si="2645"/>
        <v>0</v>
      </c>
      <c r="Z321" s="433"/>
      <c r="AA321" s="561" t="s">
        <v>837</v>
      </c>
      <c r="AB321" s="452">
        <f>IF(AB314=0,0,-1*(AB308+AB329)/AB314)</f>
        <v>0</v>
      </c>
      <c r="AC321" s="417"/>
      <c r="AD321" s="433"/>
      <c r="AE321" s="450">
        <f t="shared" si="2646"/>
        <v>0</v>
      </c>
      <c r="AF321" s="433"/>
      <c r="AG321" s="561" t="s">
        <v>837</v>
      </c>
      <c r="AH321" s="452">
        <f>IF(AH314=0,0,-1*(AH308+AH329)/AH314)</f>
        <v>0</v>
      </c>
      <c r="AI321" s="417"/>
      <c r="AJ321" s="564"/>
      <c r="AK321" s="450">
        <f t="shared" si="2647"/>
        <v>0</v>
      </c>
      <c r="AL321" s="433"/>
      <c r="AM321" s="561" t="s">
        <v>837</v>
      </c>
      <c r="AN321" s="452">
        <f>IF(AN314=0,0,-1*(AN308+AN329)/AN314)</f>
        <v>0</v>
      </c>
      <c r="AO321" s="417"/>
      <c r="AP321" s="564"/>
      <c r="AQ321" s="450">
        <f t="shared" si="2648"/>
        <v>0</v>
      </c>
      <c r="AR321" s="433"/>
      <c r="AS321" s="561" t="s">
        <v>837</v>
      </c>
      <c r="AT321" s="452">
        <f>IF(AT314=0,0,-1*(AT308+AT329)/AT314)</f>
        <v>0</v>
      </c>
      <c r="AU321" s="417"/>
      <c r="AV321" s="564"/>
      <c r="AW321" s="450">
        <f t="shared" si="2649"/>
        <v>0</v>
      </c>
      <c r="AX321" s="433"/>
      <c r="AY321" s="561" t="s">
        <v>837</v>
      </c>
      <c r="AZ321" s="452">
        <f>IF(AZ314=0,0,-1*(AZ308+AZ329)/AZ314)</f>
        <v>0</v>
      </c>
      <c r="BA321" s="417"/>
      <c r="BB321" s="433"/>
      <c r="BC321" s="450">
        <f t="shared" si="2650"/>
        <v>0</v>
      </c>
      <c r="BD321" s="433"/>
      <c r="BE321" s="561" t="s">
        <v>837</v>
      </c>
      <c r="BF321" s="452">
        <f>IF(BF314=0,0,-1*(BF308+BF329)/BF314)</f>
        <v>0</v>
      </c>
      <c r="BG321" s="417"/>
      <c r="BH321" s="564"/>
      <c r="BI321" s="450">
        <f t="shared" si="2651"/>
        <v>0</v>
      </c>
      <c r="BJ321" s="433"/>
      <c r="BK321" s="561" t="s">
        <v>837</v>
      </c>
      <c r="BL321" s="452">
        <f>IF(BL314=0,0,-1*(BL308+BL329)/BL314)</f>
        <v>0</v>
      </c>
      <c r="BM321" s="417"/>
      <c r="BN321" s="564"/>
      <c r="BO321" s="450">
        <f t="shared" si="2652"/>
        <v>0</v>
      </c>
      <c r="BP321" s="433"/>
      <c r="BQ321" s="561" t="s">
        <v>837</v>
      </c>
      <c r="BR321" s="452">
        <f>IF(BR314=0,0,-1*(BR308+BR329)/BR314)</f>
        <v>0</v>
      </c>
      <c r="BS321" s="417"/>
      <c r="BT321" s="564"/>
      <c r="BU321" s="450">
        <f t="shared" si="2653"/>
        <v>0</v>
      </c>
      <c r="BV321" s="433"/>
      <c r="BW321" s="561" t="s">
        <v>837</v>
      </c>
      <c r="BX321" s="452">
        <f>IF(BX314=0,0,-1*(BX308+BX329)/BX314)</f>
        <v>0</v>
      </c>
      <c r="BY321" s="417"/>
      <c r="BZ321" s="564"/>
      <c r="CA321" s="450">
        <f t="shared" si="2654"/>
        <v>0</v>
      </c>
      <c r="CB321" s="433"/>
      <c r="CC321" s="561" t="s">
        <v>837</v>
      </c>
      <c r="CD321" s="452">
        <f>IF(CD314=0,0,-1*(CD308+CD329)/CD314)</f>
        <v>0</v>
      </c>
      <c r="CE321" s="417"/>
      <c r="CF321" s="564"/>
      <c r="CG321" s="450">
        <f t="shared" si="2655"/>
        <v>0</v>
      </c>
      <c r="CH321" s="433"/>
      <c r="CI321" s="561" t="s">
        <v>837</v>
      </c>
      <c r="CJ321" s="452">
        <f>IF(CJ314=0,0,-1*(CJ308+CJ329)/CJ314)</f>
        <v>0</v>
      </c>
      <c r="CK321" s="417"/>
      <c r="CL321" s="564"/>
    </row>
    <row r="322" ht="16.199999999999999" hidden="1">
      <c r="A322" s="433"/>
      <c r="B322" s="559"/>
      <c r="C322" s="565" t="s">
        <v>838</v>
      </c>
      <c r="D322" s="451">
        <f>D318*D314/2</f>
        <v>0</v>
      </c>
      <c r="E322" s="417"/>
      <c r="F322" s="433"/>
      <c r="G322" s="452"/>
      <c r="H322" s="433"/>
      <c r="I322" s="565" t="s">
        <v>838</v>
      </c>
      <c r="J322" s="451">
        <f>J318*J314/2</f>
        <v>0</v>
      </c>
      <c r="K322" s="417"/>
      <c r="L322" s="433"/>
      <c r="M322" s="452">
        <f t="shared" si="2643"/>
        <v>0</v>
      </c>
      <c r="N322" s="433"/>
      <c r="O322" s="565" t="s">
        <v>838</v>
      </c>
      <c r="P322" s="451">
        <f>P318*P314/2</f>
        <v>0</v>
      </c>
      <c r="Q322" s="417"/>
      <c r="R322" s="433"/>
      <c r="S322" s="452">
        <f t="shared" si="2644"/>
        <v>0</v>
      </c>
      <c r="T322" s="433"/>
      <c r="U322" s="565" t="s">
        <v>838</v>
      </c>
      <c r="V322" s="451">
        <f>V318*V314/2</f>
        <v>0</v>
      </c>
      <c r="W322" s="417"/>
      <c r="X322" s="433"/>
      <c r="Y322" s="452">
        <f t="shared" si="2645"/>
        <v>0</v>
      </c>
      <c r="Z322" s="433"/>
      <c r="AA322" s="565" t="s">
        <v>838</v>
      </c>
      <c r="AB322" s="451">
        <f>AB318*AB314/2</f>
        <v>0</v>
      </c>
      <c r="AC322" s="417"/>
      <c r="AD322" s="433"/>
      <c r="AE322" s="452">
        <f t="shared" si="2646"/>
        <v>0</v>
      </c>
      <c r="AF322" s="433"/>
      <c r="AG322" s="565" t="s">
        <v>838</v>
      </c>
      <c r="AH322" s="451">
        <f>AH318*AH314/2</f>
        <v>0</v>
      </c>
      <c r="AI322" s="417"/>
      <c r="AJ322" s="433"/>
      <c r="AK322" s="452">
        <f t="shared" si="2647"/>
        <v>0</v>
      </c>
      <c r="AL322" s="433"/>
      <c r="AM322" s="565" t="s">
        <v>838</v>
      </c>
      <c r="AN322" s="451">
        <f>AN318*AN314/2</f>
        <v>0</v>
      </c>
      <c r="AO322" s="417"/>
      <c r="AP322" s="433"/>
      <c r="AQ322" s="452">
        <f t="shared" si="2648"/>
        <v>0</v>
      </c>
      <c r="AR322" s="433"/>
      <c r="AS322" s="565" t="s">
        <v>838</v>
      </c>
      <c r="AT322" s="451">
        <f>AT318*AT314/2</f>
        <v>0</v>
      </c>
      <c r="AU322" s="417"/>
      <c r="AV322" s="433"/>
      <c r="AW322" s="452">
        <f t="shared" si="2649"/>
        <v>0</v>
      </c>
      <c r="AX322" s="433"/>
      <c r="AY322" s="565" t="s">
        <v>838</v>
      </c>
      <c r="AZ322" s="451">
        <f>AZ318*AZ314/2</f>
        <v>0</v>
      </c>
      <c r="BA322" s="417"/>
      <c r="BB322" s="433"/>
      <c r="BC322" s="452">
        <f t="shared" si="2650"/>
        <v>0</v>
      </c>
      <c r="BD322" s="433"/>
      <c r="BE322" s="565" t="s">
        <v>838</v>
      </c>
      <c r="BF322" s="451">
        <f>BF318*BF314/2</f>
        <v>0</v>
      </c>
      <c r="BG322" s="417"/>
      <c r="BH322" s="433"/>
      <c r="BI322" s="452">
        <f t="shared" si="2651"/>
        <v>0</v>
      </c>
      <c r="BJ322" s="433"/>
      <c r="BK322" s="565" t="s">
        <v>838</v>
      </c>
      <c r="BL322" s="451">
        <f>BL318*BL314/2</f>
        <v>0</v>
      </c>
      <c r="BM322" s="417"/>
      <c r="BN322" s="433"/>
      <c r="BO322" s="452">
        <f t="shared" si="2652"/>
        <v>0</v>
      </c>
      <c r="BP322" s="433"/>
      <c r="BQ322" s="565" t="s">
        <v>838</v>
      </c>
      <c r="BR322" s="451">
        <f>BR318*BR314/2</f>
        <v>0</v>
      </c>
      <c r="BS322" s="417"/>
      <c r="BT322" s="433"/>
      <c r="BU322" s="452">
        <f t="shared" si="2653"/>
        <v>0</v>
      </c>
      <c r="BV322" s="433"/>
      <c r="BW322" s="565" t="s">
        <v>838</v>
      </c>
      <c r="BX322" s="451">
        <f>BX318*BX314/2</f>
        <v>0</v>
      </c>
      <c r="BY322" s="417"/>
      <c r="BZ322" s="433"/>
      <c r="CA322" s="452">
        <f t="shared" si="2654"/>
        <v>0</v>
      </c>
      <c r="CB322" s="433"/>
      <c r="CC322" s="565" t="s">
        <v>838</v>
      </c>
      <c r="CD322" s="451">
        <f>CD318*CD314/2</f>
        <v>0</v>
      </c>
      <c r="CE322" s="417"/>
      <c r="CF322" s="433"/>
      <c r="CG322" s="452">
        <f t="shared" si="2655"/>
        <v>0</v>
      </c>
      <c r="CH322" s="433"/>
      <c r="CI322" s="565" t="s">
        <v>838</v>
      </c>
      <c r="CJ322" s="451">
        <f>CJ318*CJ314/2</f>
        <v>0</v>
      </c>
      <c r="CK322" s="417"/>
      <c r="CL322" s="433"/>
    </row>
    <row r="323" ht="16.199999999999999" hidden="1">
      <c r="A323" s="433"/>
      <c r="B323" s="559"/>
      <c r="C323" s="566" t="s">
        <v>839</v>
      </c>
      <c r="D323" s="451"/>
      <c r="E323" s="417"/>
      <c r="F323" s="546"/>
      <c r="G323" s="433"/>
      <c r="H323" s="433"/>
      <c r="I323" s="566" t="s">
        <v>839</v>
      </c>
      <c r="J323" s="451"/>
      <c r="K323" s="417"/>
      <c r="L323" s="546"/>
      <c r="M323" s="433"/>
      <c r="N323" s="433"/>
      <c r="O323" s="566" t="s">
        <v>839</v>
      </c>
      <c r="P323" s="451"/>
      <c r="Q323" s="417"/>
      <c r="R323" s="546"/>
      <c r="S323" s="433"/>
      <c r="T323" s="433"/>
      <c r="U323" s="566" t="s">
        <v>839</v>
      </c>
      <c r="V323" s="451"/>
      <c r="W323" s="417"/>
      <c r="X323" s="546"/>
      <c r="Y323" s="433"/>
      <c r="Z323" s="433"/>
      <c r="AA323" s="566" t="s">
        <v>839</v>
      </c>
      <c r="AB323" s="451"/>
      <c r="AC323" s="417"/>
      <c r="AD323" s="546"/>
      <c r="AE323" s="433"/>
      <c r="AF323" s="433"/>
      <c r="AG323" s="566" t="s">
        <v>839</v>
      </c>
      <c r="AH323" s="451"/>
      <c r="AI323" s="417"/>
      <c r="AJ323" s="546"/>
      <c r="AK323" s="433"/>
      <c r="AL323" s="433"/>
      <c r="AM323" s="566" t="s">
        <v>839</v>
      </c>
      <c r="AN323" s="451"/>
      <c r="AO323" s="417"/>
      <c r="AP323" s="546"/>
      <c r="AQ323" s="433"/>
      <c r="AR323" s="433"/>
      <c r="AS323" s="566" t="s">
        <v>839</v>
      </c>
      <c r="AT323" s="451"/>
      <c r="AU323" s="417"/>
      <c r="AV323" s="546"/>
      <c r="AW323" s="433"/>
      <c r="AX323" s="433"/>
      <c r="AY323" s="566" t="s">
        <v>839</v>
      </c>
      <c r="AZ323" s="451"/>
      <c r="BA323" s="417"/>
      <c r="BB323" s="546"/>
      <c r="BC323" s="433"/>
      <c r="BD323" s="433"/>
      <c r="BE323" s="566" t="s">
        <v>839</v>
      </c>
      <c r="BF323" s="451"/>
      <c r="BG323" s="417"/>
      <c r="BH323" s="546"/>
      <c r="BI323" s="433"/>
      <c r="BJ323" s="433"/>
      <c r="BK323" s="566" t="s">
        <v>839</v>
      </c>
      <c r="BL323" s="451"/>
      <c r="BM323" s="417"/>
      <c r="BN323" s="546"/>
      <c r="BO323" s="433"/>
      <c r="BP323" s="433"/>
      <c r="BQ323" s="566" t="s">
        <v>839</v>
      </c>
      <c r="BR323" s="451"/>
      <c r="BS323" s="417"/>
      <c r="BT323" s="546"/>
      <c r="BU323" s="433"/>
      <c r="BV323" s="433"/>
      <c r="BW323" s="566" t="s">
        <v>839</v>
      </c>
      <c r="BX323" s="451"/>
      <c r="BY323" s="417"/>
      <c r="BZ323" s="546"/>
      <c r="CA323" s="433"/>
      <c r="CB323" s="433"/>
      <c r="CC323" s="566" t="s">
        <v>839</v>
      </c>
      <c r="CD323" s="451"/>
      <c r="CE323" s="417"/>
      <c r="CF323" s="546"/>
      <c r="CG323" s="433"/>
      <c r="CH323" s="433"/>
      <c r="CI323" s="566" t="s">
        <v>839</v>
      </c>
      <c r="CJ323" s="451"/>
      <c r="CK323" s="417"/>
      <c r="CL323" s="546"/>
    </row>
    <row r="324" ht="16.199999999999999" hidden="1">
      <c r="A324" s="433"/>
      <c r="B324" s="559"/>
      <c r="C324" s="567" t="s">
        <v>840</v>
      </c>
      <c r="D324" s="452">
        <f>IF(D314=0,0,(D308+D329)/D314)</f>
        <v>0</v>
      </c>
      <c r="E324" s="417"/>
      <c r="F324" s="546"/>
      <c r="H324" s="433"/>
      <c r="I324" s="567" t="s">
        <v>840</v>
      </c>
      <c r="J324" s="452">
        <f>IF(J314=0,0,(J308+J329)/J314)</f>
        <v>0</v>
      </c>
      <c r="K324" s="417"/>
      <c r="L324" s="546"/>
      <c r="N324" s="433"/>
      <c r="O324" s="567" t="s">
        <v>840</v>
      </c>
      <c r="P324" s="452">
        <f>IF(P314=0,0,(P308+P329)/P314)</f>
        <v>0</v>
      </c>
      <c r="Q324" s="417"/>
      <c r="R324" s="546"/>
      <c r="S324" s="235"/>
      <c r="T324" s="433"/>
      <c r="U324" s="567" t="s">
        <v>840</v>
      </c>
      <c r="V324" s="452">
        <f>IF(V314=0,0,(V308+V329)/V314)</f>
        <v>0</v>
      </c>
      <c r="W324" s="417"/>
      <c r="X324" s="546"/>
      <c r="Z324" s="433"/>
      <c r="AA324" s="567" t="s">
        <v>840</v>
      </c>
      <c r="AB324" s="452">
        <f>IF(AB314=0,0,(AB308+AB329)/AB314)</f>
        <v>0</v>
      </c>
      <c r="AC324" s="417"/>
      <c r="AD324" s="546"/>
      <c r="AE324" s="235"/>
      <c r="AF324" s="433"/>
      <c r="AG324" s="567" t="s">
        <v>840</v>
      </c>
      <c r="AH324" s="452">
        <f>IF(AH314=0,0,(AH308+AH329)/AH314)</f>
        <v>0</v>
      </c>
      <c r="AI324" s="417"/>
      <c r="AJ324" s="546"/>
      <c r="AL324" s="433"/>
      <c r="AM324" s="567" t="s">
        <v>840</v>
      </c>
      <c r="AN324" s="452">
        <f>IF(AN314=0,0,(AN308+AN329)/AN314)</f>
        <v>0</v>
      </c>
      <c r="AO324" s="417"/>
      <c r="AP324" s="546"/>
      <c r="AR324" s="433"/>
      <c r="AS324" s="567" t="s">
        <v>840</v>
      </c>
      <c r="AT324" s="452">
        <f>IF(AT314=0,0,(AT308+AT329)/AT314)</f>
        <v>0</v>
      </c>
      <c r="AU324" s="417"/>
      <c r="AV324" s="546"/>
      <c r="AX324" s="433"/>
      <c r="AY324" s="567" t="s">
        <v>840</v>
      </c>
      <c r="AZ324" s="452">
        <f>IF(AZ314=0,0,(AZ308+AZ329)/AZ314)</f>
        <v>0</v>
      </c>
      <c r="BA324" s="417"/>
      <c r="BB324" s="546"/>
      <c r="BC324" s="235"/>
      <c r="BD324" s="433"/>
      <c r="BE324" s="567" t="s">
        <v>840</v>
      </c>
      <c r="BF324" s="452">
        <f>IF(BF314=0,0,(BF308+BF329)/BF314)</f>
        <v>0</v>
      </c>
      <c r="BG324" s="417"/>
      <c r="BH324" s="546"/>
      <c r="BJ324" s="433"/>
      <c r="BK324" s="567" t="s">
        <v>840</v>
      </c>
      <c r="BL324" s="452">
        <f>IF(BL314=0,0,(BL308+BL329)/BL314)</f>
        <v>0</v>
      </c>
      <c r="BM324" s="417"/>
      <c r="BN324" s="546"/>
      <c r="BP324" s="433"/>
      <c r="BQ324" s="567" t="s">
        <v>840</v>
      </c>
      <c r="BR324" s="452">
        <f>IF(BR314=0,0,(BR308+BR329)/BR314)</f>
        <v>0</v>
      </c>
      <c r="BS324" s="417"/>
      <c r="BT324" s="546"/>
      <c r="BV324" s="433"/>
      <c r="BW324" s="567" t="s">
        <v>840</v>
      </c>
      <c r="BX324" s="452">
        <f>IF(BX314=0,0,(BX308+BX329)/BX314)</f>
        <v>0</v>
      </c>
      <c r="BY324" s="417"/>
      <c r="BZ324" s="546"/>
      <c r="CB324" s="433"/>
      <c r="CC324" s="567" t="s">
        <v>840</v>
      </c>
      <c r="CD324" s="452">
        <f>IF(CD314=0,0,(CD308+CD329)/CD314)</f>
        <v>0</v>
      </c>
      <c r="CE324" s="417"/>
      <c r="CF324" s="546"/>
      <c r="CH324" s="433"/>
      <c r="CI324" s="567" t="s">
        <v>840</v>
      </c>
      <c r="CJ324" s="452">
        <f>IF(CJ314=0,0,(CJ308+CJ329)/CJ314)</f>
        <v>0</v>
      </c>
      <c r="CK324" s="417"/>
      <c r="CL324" s="546"/>
    </row>
    <row r="325" ht="16.199999999999999" hidden="1">
      <c r="A325" s="235"/>
      <c r="B325" s="235"/>
      <c r="C325" s="554" t="s">
        <v>832</v>
      </c>
      <c r="D325" s="415"/>
      <c r="E325" s="500"/>
      <c r="F325" s="433"/>
      <c r="G325" s="417"/>
      <c r="H325" s="433"/>
      <c r="I325" s="554" t="s">
        <v>832</v>
      </c>
      <c r="J325" s="415"/>
      <c r="K325" s="500"/>
      <c r="L325" s="433"/>
      <c r="M325" s="417"/>
      <c r="N325" s="433"/>
      <c r="O325" s="554" t="s">
        <v>832</v>
      </c>
      <c r="P325" s="415"/>
      <c r="Q325" s="500"/>
      <c r="R325" s="433"/>
      <c r="S325" s="417"/>
      <c r="T325" s="433"/>
      <c r="U325" s="554" t="s">
        <v>832</v>
      </c>
      <c r="V325" s="415"/>
      <c r="W325" s="500"/>
      <c r="X325" s="433"/>
      <c r="Y325" s="417"/>
      <c r="Z325" s="433"/>
      <c r="AA325" s="554" t="s">
        <v>832</v>
      </c>
      <c r="AB325" s="415"/>
      <c r="AC325" s="500"/>
      <c r="AD325" s="433"/>
      <c r="AE325" s="417"/>
      <c r="AF325" s="433"/>
      <c r="AG325" s="554" t="s">
        <v>832</v>
      </c>
      <c r="AH325" s="415"/>
      <c r="AI325" s="500"/>
      <c r="AJ325" s="433"/>
      <c r="AK325" s="417"/>
      <c r="AL325" s="433"/>
      <c r="AM325" s="554" t="s">
        <v>832</v>
      </c>
      <c r="AN325" s="415"/>
      <c r="AO325" s="500"/>
      <c r="AP325" s="433"/>
      <c r="AQ325" s="417"/>
      <c r="AR325" s="433"/>
      <c r="AS325" s="554" t="s">
        <v>832</v>
      </c>
      <c r="AT325" s="415"/>
      <c r="AU325" s="500"/>
      <c r="AV325" s="433"/>
      <c r="AW325" s="417"/>
      <c r="AX325" s="433"/>
      <c r="AY325" s="554" t="s">
        <v>832</v>
      </c>
      <c r="AZ325" s="415"/>
      <c r="BA325" s="500"/>
      <c r="BB325" s="433"/>
      <c r="BC325" s="417"/>
      <c r="BD325" s="433"/>
      <c r="BE325" s="554" t="s">
        <v>832</v>
      </c>
      <c r="BF325" s="415"/>
      <c r="BG325" s="500"/>
      <c r="BH325" s="433"/>
      <c r="BI325" s="417"/>
      <c r="BJ325" s="433"/>
      <c r="BK325" s="554" t="s">
        <v>832</v>
      </c>
      <c r="BL325" s="415"/>
      <c r="BM325" s="500"/>
      <c r="BN325" s="433"/>
      <c r="BO325" s="417"/>
      <c r="BP325" s="433"/>
      <c r="BQ325" s="554" t="s">
        <v>832</v>
      </c>
      <c r="BR325" s="415"/>
      <c r="BS325" s="500"/>
      <c r="BT325" s="433"/>
      <c r="BU325" s="417"/>
      <c r="BV325" s="433"/>
      <c r="BW325" s="554" t="s">
        <v>832</v>
      </c>
      <c r="BX325" s="415"/>
      <c r="BY325" s="500"/>
      <c r="CA325" s="417"/>
      <c r="CB325" s="433"/>
      <c r="CC325" s="554" t="s">
        <v>832</v>
      </c>
      <c r="CD325" s="415"/>
      <c r="CE325" s="500"/>
      <c r="CF325" s="433"/>
      <c r="CG325" s="417"/>
      <c r="CH325" s="433"/>
      <c r="CI325" s="554" t="s">
        <v>832</v>
      </c>
      <c r="CJ325" s="415"/>
      <c r="CK325" s="500"/>
    </row>
    <row r="326" ht="16.199999999999999" hidden="1">
      <c r="A326" s="235" t="e">
        <f>SUM(D177:BP177)</f>
        <v>#REF!</v>
      </c>
      <c r="B326" s="568"/>
      <c r="C326" s="480" t="s">
        <v>841</v>
      </c>
      <c r="D326" s="486">
        <f>D322+D323+D324</f>
        <v>0</v>
      </c>
      <c r="E326" s="556"/>
      <c r="F326" s="546" t="s">
        <v>823</v>
      </c>
      <c r="G326" s="417">
        <f>A338</f>
        <v>17815</v>
      </c>
      <c r="H326" s="433"/>
      <c r="I326" s="480" t="s">
        <v>841</v>
      </c>
      <c r="J326" s="486">
        <f>J322+J323+J324</f>
        <v>0</v>
      </c>
      <c r="K326" s="556"/>
      <c r="L326" s="546" t="s">
        <v>823</v>
      </c>
      <c r="M326" s="417">
        <f t="shared" si="2643"/>
        <v>17815</v>
      </c>
      <c r="N326" s="433"/>
      <c r="O326" s="480" t="s">
        <v>841</v>
      </c>
      <c r="P326" s="486">
        <f>P322+P323+P324</f>
        <v>0</v>
      </c>
      <c r="Q326" s="556"/>
      <c r="R326" s="546" t="s">
        <v>823</v>
      </c>
      <c r="S326" s="417">
        <f t="shared" si="2644"/>
        <v>17815</v>
      </c>
      <c r="T326" s="433"/>
      <c r="U326" s="480" t="s">
        <v>841</v>
      </c>
      <c r="V326" s="486">
        <f>V322+V323+V324</f>
        <v>0</v>
      </c>
      <c r="W326" s="556"/>
      <c r="X326" s="546" t="s">
        <v>823</v>
      </c>
      <c r="Y326" s="417">
        <f t="shared" si="2645"/>
        <v>17815</v>
      </c>
      <c r="Z326" s="433"/>
      <c r="AA326" s="480" t="s">
        <v>841</v>
      </c>
      <c r="AB326" s="486">
        <f>AB322+AB323+AB324</f>
        <v>0</v>
      </c>
      <c r="AC326" s="556"/>
      <c r="AD326" s="546" t="s">
        <v>823</v>
      </c>
      <c r="AE326" s="417">
        <f t="shared" si="2646"/>
        <v>17815</v>
      </c>
      <c r="AF326" s="433"/>
      <c r="AG326" s="480" t="s">
        <v>841</v>
      </c>
      <c r="AH326" s="486">
        <f>AH322+AH323+AH324</f>
        <v>0</v>
      </c>
      <c r="AI326" s="556"/>
      <c r="AJ326" s="546" t="s">
        <v>823</v>
      </c>
      <c r="AK326" s="417">
        <f t="shared" si="2647"/>
        <v>17815</v>
      </c>
      <c r="AL326" s="433"/>
      <c r="AM326" s="480" t="s">
        <v>841</v>
      </c>
      <c r="AN326" s="486">
        <f>AN322+AN323+AN324</f>
        <v>0</v>
      </c>
      <c r="AO326" s="556"/>
      <c r="AP326" s="546" t="s">
        <v>823</v>
      </c>
      <c r="AQ326" s="417">
        <f t="shared" si="2648"/>
        <v>17815</v>
      </c>
      <c r="AR326" s="433"/>
      <c r="AS326" s="480" t="s">
        <v>841</v>
      </c>
      <c r="AT326" s="486">
        <f>AT322+AT323+AT324</f>
        <v>0</v>
      </c>
      <c r="AU326" s="556"/>
      <c r="AV326" s="546" t="s">
        <v>823</v>
      </c>
      <c r="AW326" s="417">
        <f t="shared" si="2649"/>
        <v>17815</v>
      </c>
      <c r="AX326" s="433"/>
      <c r="AY326" s="480" t="s">
        <v>841</v>
      </c>
      <c r="AZ326" s="486">
        <f>AZ322+AZ323+AZ324</f>
        <v>0</v>
      </c>
      <c r="BA326" s="556"/>
      <c r="BB326" s="546" t="s">
        <v>823</v>
      </c>
      <c r="BC326" s="417">
        <f t="shared" si="2650"/>
        <v>17815</v>
      </c>
      <c r="BD326" s="433"/>
      <c r="BE326" s="480" t="s">
        <v>841</v>
      </c>
      <c r="BF326" s="486">
        <f>BF322+BF323+BF324</f>
        <v>0</v>
      </c>
      <c r="BG326" s="556"/>
      <c r="BH326" s="546" t="s">
        <v>823</v>
      </c>
      <c r="BI326" s="417">
        <f t="shared" si="2651"/>
        <v>17815</v>
      </c>
      <c r="BJ326" s="433"/>
      <c r="BK326" s="480" t="s">
        <v>841</v>
      </c>
      <c r="BL326" s="486">
        <f>BL322+BL323+BL324</f>
        <v>0</v>
      </c>
      <c r="BM326" s="556"/>
      <c r="BN326" s="546" t="s">
        <v>823</v>
      </c>
      <c r="BO326" s="417">
        <f t="shared" si="2652"/>
        <v>17815</v>
      </c>
      <c r="BP326" s="433"/>
      <c r="BQ326" s="480" t="s">
        <v>841</v>
      </c>
      <c r="BR326" s="486">
        <f>BR322+BR323+BR324</f>
        <v>0</v>
      </c>
      <c r="BS326" s="556"/>
      <c r="BT326" s="546" t="s">
        <v>823</v>
      </c>
      <c r="BU326" s="417">
        <f t="shared" si="2653"/>
        <v>17815</v>
      </c>
      <c r="BV326" s="433"/>
      <c r="BW326" s="480" t="s">
        <v>841</v>
      </c>
      <c r="BX326" s="486">
        <f>BX322+BX323+BX324</f>
        <v>0</v>
      </c>
      <c r="BY326" s="556"/>
      <c r="CA326" s="417">
        <f t="shared" si="2654"/>
        <v>17815</v>
      </c>
      <c r="CB326" s="433"/>
      <c r="CC326" s="480" t="s">
        <v>841</v>
      </c>
      <c r="CD326" s="486">
        <f>CD322+CD323+CD324</f>
        <v>0</v>
      </c>
      <c r="CE326" s="556"/>
      <c r="CF326" s="546" t="s">
        <v>823</v>
      </c>
      <c r="CG326" s="417">
        <f t="shared" si="2655"/>
        <v>17815</v>
      </c>
      <c r="CH326" s="433"/>
      <c r="CI326" s="480" t="s">
        <v>841</v>
      </c>
      <c r="CJ326" s="486">
        <f>CJ322+CJ323+CJ324</f>
        <v>0</v>
      </c>
      <c r="CK326" s="556"/>
    </row>
    <row r="327" ht="16.199999999999999" hidden="1">
      <c r="A327" s="235"/>
      <c r="B327" s="235"/>
      <c r="C327" s="423" t="s">
        <v>824</v>
      </c>
      <c r="D327" s="423"/>
      <c r="E327" s="508"/>
      <c r="F327" s="546" t="s">
        <v>825</v>
      </c>
      <c r="G327" s="547">
        <f>D339</f>
        <v>36000</v>
      </c>
      <c r="H327" s="433"/>
      <c r="I327" s="557" t="s">
        <v>824</v>
      </c>
      <c r="J327" s="423"/>
      <c r="K327" s="508"/>
      <c r="L327" s="546" t="s">
        <v>825</v>
      </c>
      <c r="M327" s="547">
        <f t="shared" si="2643"/>
        <v>36000</v>
      </c>
      <c r="N327" s="433"/>
      <c r="O327" s="557" t="s">
        <v>824</v>
      </c>
      <c r="P327" s="423"/>
      <c r="Q327" s="508"/>
      <c r="R327" s="546" t="s">
        <v>825</v>
      </c>
      <c r="S327" s="547">
        <f t="shared" si="2644"/>
        <v>36000</v>
      </c>
      <c r="T327" s="433"/>
      <c r="U327" s="557" t="s">
        <v>824</v>
      </c>
      <c r="V327" s="423"/>
      <c r="W327" s="508"/>
      <c r="X327" s="546" t="s">
        <v>825</v>
      </c>
      <c r="Y327" s="547">
        <f t="shared" si="2645"/>
        <v>36000</v>
      </c>
      <c r="Z327" s="433"/>
      <c r="AA327" s="557" t="s">
        <v>824</v>
      </c>
      <c r="AB327" s="423"/>
      <c r="AC327" s="508"/>
      <c r="AD327" s="546" t="s">
        <v>825</v>
      </c>
      <c r="AE327" s="547">
        <f t="shared" si="2646"/>
        <v>36000</v>
      </c>
      <c r="AF327" s="433"/>
      <c r="AG327" s="557" t="s">
        <v>824</v>
      </c>
      <c r="AH327" s="423"/>
      <c r="AI327" s="508"/>
      <c r="AJ327" s="546" t="s">
        <v>825</v>
      </c>
      <c r="AK327" s="547">
        <f t="shared" si="2647"/>
        <v>36000</v>
      </c>
      <c r="AL327" s="433"/>
      <c r="AM327" s="557" t="s">
        <v>824</v>
      </c>
      <c r="AN327" s="423"/>
      <c r="AO327" s="508"/>
      <c r="AP327" s="546" t="s">
        <v>825</v>
      </c>
      <c r="AQ327" s="547">
        <f t="shared" si="2648"/>
        <v>36000</v>
      </c>
      <c r="AR327" s="433"/>
      <c r="AS327" s="557" t="s">
        <v>824</v>
      </c>
      <c r="AT327" s="423"/>
      <c r="AU327" s="508"/>
      <c r="AV327" s="546" t="s">
        <v>825</v>
      </c>
      <c r="AW327" s="547">
        <f t="shared" si="2649"/>
        <v>36000</v>
      </c>
      <c r="AX327" s="433"/>
      <c r="AY327" s="557" t="s">
        <v>824</v>
      </c>
      <c r="AZ327" s="423"/>
      <c r="BA327" s="508"/>
      <c r="BB327" s="546" t="s">
        <v>825</v>
      </c>
      <c r="BC327" s="547">
        <f t="shared" si="2650"/>
        <v>36000</v>
      </c>
      <c r="BD327" s="433"/>
      <c r="BE327" s="557" t="s">
        <v>824</v>
      </c>
      <c r="BF327" s="423"/>
      <c r="BG327" s="508"/>
      <c r="BH327" s="546" t="s">
        <v>825</v>
      </c>
      <c r="BI327" s="547">
        <f t="shared" si="2651"/>
        <v>36000</v>
      </c>
      <c r="BJ327" s="433"/>
      <c r="BK327" s="557" t="s">
        <v>824</v>
      </c>
      <c r="BL327" s="423"/>
      <c r="BM327" s="508"/>
      <c r="BN327" s="546" t="s">
        <v>825</v>
      </c>
      <c r="BO327" s="547">
        <f t="shared" si="2652"/>
        <v>36000</v>
      </c>
      <c r="BP327" s="433"/>
      <c r="BQ327" s="557" t="s">
        <v>824</v>
      </c>
      <c r="BR327" s="423"/>
      <c r="BS327" s="508"/>
      <c r="BT327" s="546" t="s">
        <v>825</v>
      </c>
      <c r="BU327" s="547">
        <f t="shared" si="2653"/>
        <v>36000</v>
      </c>
      <c r="BV327" s="433"/>
      <c r="BW327" s="557" t="s">
        <v>824</v>
      </c>
      <c r="BX327" s="423"/>
      <c r="BY327" s="508"/>
      <c r="BZ327" s="235"/>
      <c r="CA327" s="547">
        <f t="shared" si="2654"/>
        <v>36000</v>
      </c>
      <c r="CB327" s="433"/>
      <c r="CC327" s="557" t="s">
        <v>824</v>
      </c>
      <c r="CD327" s="423"/>
      <c r="CE327" s="508"/>
      <c r="CF327" s="546" t="s">
        <v>825</v>
      </c>
      <c r="CG327" s="547">
        <f t="shared" si="2655"/>
        <v>36000</v>
      </c>
      <c r="CH327" s="433"/>
      <c r="CI327" s="557" t="s">
        <v>824</v>
      </c>
      <c r="CJ327" s="423"/>
      <c r="CK327" s="508"/>
      <c r="CL327" s="235"/>
    </row>
    <row r="328" ht="16.199999999999999" hidden="1">
      <c r="C328" s="417"/>
      <c r="D328" s="451"/>
      <c r="E328" s="417"/>
      <c r="F328" s="433">
        <f>IF(G329=0,0,-1*G328/G329)</f>
        <v>0</v>
      </c>
      <c r="G328" s="549"/>
      <c r="H328" s="433">
        <f>IF(G329=0,0,G328/G329)</f>
        <v>0</v>
      </c>
      <c r="I328" s="417"/>
      <c r="J328" s="451"/>
      <c r="K328" s="417"/>
      <c r="L328" s="433">
        <f>IF(M329=0,0,-1*M328/M329)</f>
        <v>0</v>
      </c>
      <c r="M328" s="549"/>
      <c r="N328" s="433">
        <f>IF(M329=0,0,M328/M329)</f>
        <v>0</v>
      </c>
      <c r="O328" s="417"/>
      <c r="P328" s="452"/>
      <c r="Q328" s="417"/>
      <c r="R328" s="433">
        <f>IF(S329=0,0,-1*S328/S329)</f>
        <v>0</v>
      </c>
      <c r="S328" s="549"/>
      <c r="T328" s="433">
        <f>IF(S329=0,0,S328/S329)</f>
        <v>0</v>
      </c>
      <c r="U328" s="417"/>
      <c r="V328" s="452"/>
      <c r="W328" s="417"/>
      <c r="X328" s="433">
        <f>IF(Y329=0,0,-1*Y328/Y329)</f>
        <v>0</v>
      </c>
      <c r="Y328" s="549"/>
      <c r="Z328" s="433">
        <f>IF(Y329=0,0,Y328/Y329)</f>
        <v>0</v>
      </c>
      <c r="AA328" s="417"/>
      <c r="AB328" s="452"/>
      <c r="AC328" s="417"/>
      <c r="AD328" s="433">
        <f>IF(AE329=0,0,-1*AE328/AE329)</f>
        <v>0</v>
      </c>
      <c r="AE328" s="549"/>
      <c r="AF328" s="433">
        <f>IF(AE329=0,0,AE328/AE329)</f>
        <v>0</v>
      </c>
      <c r="AG328" s="417"/>
      <c r="AH328" s="452"/>
      <c r="AI328" s="417"/>
      <c r="AJ328" s="433">
        <f>IF(AK329=0,0,-1*AK328/AK329)</f>
        <v>0</v>
      </c>
      <c r="AK328" s="549"/>
      <c r="AL328" s="433">
        <f>IF(AK329=0,0,AK328/AK329)</f>
        <v>0</v>
      </c>
      <c r="AM328" s="417"/>
      <c r="AN328" s="452"/>
      <c r="AO328" s="417"/>
      <c r="AP328" s="433">
        <f>IF(AQ329=0,0,-1*AQ328/AQ329)</f>
        <v>0</v>
      </c>
      <c r="AQ328" s="549"/>
      <c r="AR328" s="433">
        <f>IF(AQ329=0,0,AQ328/AQ329)</f>
        <v>0</v>
      </c>
      <c r="AS328" s="417"/>
      <c r="AT328" s="452"/>
      <c r="AU328" s="417"/>
      <c r="AV328" s="433">
        <f>IF(AW329=0,0,-1*AW328/AW329)</f>
        <v>0</v>
      </c>
      <c r="AW328" s="549"/>
      <c r="AX328" s="433">
        <f>IF(AW329=0,0,AW328/AW329)</f>
        <v>0</v>
      </c>
      <c r="AY328" s="417"/>
      <c r="AZ328" s="452"/>
      <c r="BA328" s="417"/>
      <c r="BB328" s="433">
        <f>IF(BC329=0,0,-1*BC328/BC329)</f>
        <v>0</v>
      </c>
      <c r="BC328" s="549"/>
      <c r="BD328" s="433">
        <f>IF(BC329=0,0,BC328/BC329)</f>
        <v>0</v>
      </c>
      <c r="BE328" s="417"/>
      <c r="BF328" s="452"/>
      <c r="BG328" s="417"/>
      <c r="BH328" s="433">
        <f>IF(BI329=0,0,-1*BI328/BI329)</f>
        <v>0</v>
      </c>
      <c r="BI328" s="549"/>
      <c r="BJ328" s="433">
        <f>IF(BI329=0,0,BI328/BI329)</f>
        <v>0</v>
      </c>
      <c r="BK328" s="417"/>
      <c r="BL328" s="452"/>
      <c r="BM328" s="417"/>
      <c r="BN328" s="433">
        <f>IF(BO329=0,0,-1*BO328/BO329)</f>
        <v>0</v>
      </c>
      <c r="BO328" s="549"/>
      <c r="BP328" s="433">
        <f>IF(BO329=0,0,BO328/BO329)</f>
        <v>0</v>
      </c>
      <c r="BQ328" s="417"/>
      <c r="BR328" s="452"/>
      <c r="BS328" s="417"/>
      <c r="BT328" s="433">
        <f>IF(BU329=0,0,-1*BU328/BU329)</f>
        <v>0</v>
      </c>
      <c r="BU328" s="549"/>
      <c r="BV328" s="433">
        <f>IF(BU329=0,0,BU328/BU329)</f>
        <v>0</v>
      </c>
      <c r="BW328" s="417"/>
      <c r="BX328" s="452"/>
      <c r="BY328" s="417"/>
      <c r="CA328" s="549"/>
      <c r="CB328" s="433">
        <f>IF(CA329=0,0,CA328/CA329)</f>
        <v>0</v>
      </c>
      <c r="CC328" s="417"/>
      <c r="CD328" s="452"/>
      <c r="CE328" s="417"/>
      <c r="CF328" s="433">
        <f>IF(CG329=0,0,-1*CG328/CG329)</f>
        <v>0</v>
      </c>
      <c r="CG328" s="549"/>
      <c r="CH328" s="433">
        <f>IF(CG329=0,0,CG328/CG329)</f>
        <v>0</v>
      </c>
      <c r="CI328" s="417"/>
      <c r="CJ328" s="452"/>
      <c r="CK328" s="417"/>
    </row>
    <row r="329" ht="16.800000000000001" hidden="1">
      <c r="A329" s="546" t="s">
        <v>182</v>
      </c>
      <c r="C329" s="456"/>
      <c r="D329" s="457" t="e">
        <f>D62</f>
        <v>#REF!</v>
      </c>
      <c r="E329" s="458"/>
      <c r="F329" s="415">
        <f>IF(H79=3,0,IF(F79=3,G329*G330,G330*G329/2))</f>
        <v>0</v>
      </c>
      <c r="G329" s="415"/>
      <c r="H329" s="411">
        <f>IF(F79=3,0,IF(H79=3,G330*G329,G330*G329/2))</f>
        <v>0</v>
      </c>
      <c r="I329" s="456"/>
      <c r="J329" s="457" t="e">
        <f>J62</f>
        <v>#REF!</v>
      </c>
      <c r="K329" s="458"/>
      <c r="L329" s="415">
        <f>IF(N79=3,0,IF(L79=3,M329*M330,M330*M329/2))</f>
        <v>0</v>
      </c>
      <c r="M329" s="415"/>
      <c r="N329" s="411">
        <f>IF(L79=3,0,IF(N79=3,M330*M329,M330*M329/2))</f>
        <v>0</v>
      </c>
      <c r="O329" s="456"/>
      <c r="P329" s="457" t="e">
        <f>P62</f>
        <v>#REF!</v>
      </c>
      <c r="Q329" s="458"/>
      <c r="R329" s="415">
        <f>IF(T79=3,0,IF(R79=3,S329*S330,S330*S329/2))</f>
        <v>0</v>
      </c>
      <c r="S329" s="415">
        <f>S306</f>
        <v>0</v>
      </c>
      <c r="T329" s="411">
        <f>IF(R79=3,0,IF(T79=3,S330*S329,S330*S329/2))</f>
        <v>0</v>
      </c>
      <c r="U329" s="456"/>
      <c r="V329" s="457" t="e">
        <f>V62</f>
        <v>#REF!</v>
      </c>
      <c r="W329" s="458"/>
      <c r="X329" s="415">
        <f>IF(Z79=3,0,IF(X79=3,Y329*Y330,Y330*Y329/2))</f>
        <v>0</v>
      </c>
      <c r="Y329" s="415">
        <f>Y306</f>
        <v>0</v>
      </c>
      <c r="Z329" s="411">
        <f>IF(X79=3,0,IF(Z79=3,Y330*Y329,Y330*Y329/2))</f>
        <v>0</v>
      </c>
      <c r="AA329" s="456"/>
      <c r="AB329" s="457" t="e">
        <f>AB62</f>
        <v>#REF!</v>
      </c>
      <c r="AC329" s="458"/>
      <c r="AD329" s="415">
        <f>IF(AF79=3,0,IF(AD79=3,AE329*AE330,AE330*AE329/2))</f>
        <v>0</v>
      </c>
      <c r="AE329" s="415"/>
      <c r="AF329" s="411">
        <f>IF(AD79=3,0,IF(AF79=3,AE330*AE329,AE330*AE329/2))</f>
        <v>0</v>
      </c>
      <c r="AG329" s="456"/>
      <c r="AH329" s="457" t="e">
        <f>AH62</f>
        <v>#REF!</v>
      </c>
      <c r="AI329" s="458"/>
      <c r="AJ329" s="415">
        <f>IF(AL79=3,0,IF(AJ79=3,AK329*AK330,AK330*AK329/2))</f>
        <v>0</v>
      </c>
      <c r="AK329" s="415"/>
      <c r="AL329" s="411">
        <f>IF(AJ79=3,0,IF(AL79=3,AK330*AK329,AK330*AK329/2))</f>
        <v>0</v>
      </c>
      <c r="AM329" s="456"/>
      <c r="AN329" s="457" t="e">
        <f>AN62</f>
        <v>#REF!</v>
      </c>
      <c r="AO329" s="458"/>
      <c r="AP329" s="415">
        <f>IF(AR79=3,0,IF(AP79=3,AQ329*AQ330,AQ330*AQ329/2))</f>
        <v>0</v>
      </c>
      <c r="AQ329" s="415"/>
      <c r="AR329" s="411">
        <f>IF(AP79=3,0,IF(AR79=3,AQ330*AQ329,AQ330*AQ329/2))</f>
        <v>0</v>
      </c>
      <c r="AS329" s="456"/>
      <c r="AT329" s="457" t="e">
        <f>AT62</f>
        <v>#REF!</v>
      </c>
      <c r="AU329" s="458"/>
      <c r="AV329" s="415">
        <f>IF(AX79=3,0,IF(AV79=3,AW329*AW330,AW330*AW329/2))</f>
        <v>0</v>
      </c>
      <c r="AW329" s="415">
        <f>AW306</f>
        <v>0</v>
      </c>
      <c r="AX329" s="411">
        <f>IF(AV79=3,0,IF(AX79=3,AW330*AW329,AW330*AW329/2))</f>
        <v>0</v>
      </c>
      <c r="AY329" s="456"/>
      <c r="AZ329" s="457" t="e">
        <f>AZ62</f>
        <v>#REF!</v>
      </c>
      <c r="BA329" s="458"/>
      <c r="BB329" s="415">
        <f>IF(BD79=3,0,IF(BB79=3,BC329*BC330,BC330*BC329/2))</f>
        <v>0</v>
      </c>
      <c r="BC329" s="415"/>
      <c r="BD329" s="411">
        <f>IF(BB79=3,0,IF(BD79=3,BC330*BC329,BC330*BC329/2))</f>
        <v>0</v>
      </c>
      <c r="BE329" s="456"/>
      <c r="BF329" s="457" t="e">
        <f>BF62</f>
        <v>#REF!</v>
      </c>
      <c r="BG329" s="458"/>
      <c r="BH329" s="415">
        <f>IF(BJ79=3,0,IF(BH79=3,BI329*BI330,BI330*BI329/2))</f>
        <v>0</v>
      </c>
      <c r="BI329" s="415"/>
      <c r="BJ329" s="411">
        <f>IF(BH79=3,0,IF(BJ79=3,BI330*BI329,BI330*BI329/2))</f>
        <v>0</v>
      </c>
      <c r="BK329" s="456"/>
      <c r="BL329" s="457" t="e">
        <f>BL62</f>
        <v>#REF!</v>
      </c>
      <c r="BM329" s="458"/>
      <c r="BN329" s="415">
        <f>IF(BP79=3,0,IF(BN79=3,BO329*BO330,BO330*BO329/2))</f>
        <v>0</v>
      </c>
      <c r="BO329" s="415"/>
      <c r="BP329" s="411">
        <f>IF(BN79=3,0,IF(BP79=3,BO330*BO329,BO330*BO329/2))</f>
        <v>0</v>
      </c>
      <c r="BQ329" s="456"/>
      <c r="BR329" s="457" t="e">
        <f>BR62</f>
        <v>#REF!</v>
      </c>
      <c r="BS329" s="458"/>
      <c r="BT329" s="415">
        <f>IF(BV79=3,0,IF(BT79=3,BU329*BU330,BU330*BU329/2))</f>
        <v>0</v>
      </c>
      <c r="BU329" s="415"/>
      <c r="BV329" s="411">
        <f>IF(BT79=3,0,IF(BV79=3,BU330*BU329,BU330*BU329/2))</f>
        <v>0</v>
      </c>
      <c r="BW329" s="456"/>
      <c r="BX329" s="457" t="e">
        <f>BX62</f>
        <v>#REF!</v>
      </c>
      <c r="BY329" s="458"/>
      <c r="CA329" s="415"/>
      <c r="CB329" s="411">
        <f>IF(BZ79=3,0,IF(CB79=3,CA330*CA329,CA330*CA329/2))</f>
        <v>0</v>
      </c>
      <c r="CC329" s="456"/>
      <c r="CD329" s="457" t="e">
        <f>CD62</f>
        <v>#REF!</v>
      </c>
      <c r="CE329" s="458"/>
      <c r="CF329" s="415">
        <f>IF(CH79=3,0,IF(CF79=3,CG329*CG330,CG330*CG329/2))</f>
        <v>0</v>
      </c>
      <c r="CG329" s="415"/>
      <c r="CH329" s="411">
        <f>IF(CF79=3,0,IF(CH79=3,CG330*CG329,CG330*CG329/2))</f>
        <v>0</v>
      </c>
      <c r="CI329" s="456"/>
      <c r="CJ329" s="457" t="e">
        <f>CJ62</f>
        <v>#REF!</v>
      </c>
      <c r="CK329" s="458"/>
    </row>
    <row r="330" ht="16.199999999999999" hidden="1">
      <c r="A330" s="546">
        <f>-G353</f>
        <v>0</v>
      </c>
      <c r="C330" s="461">
        <f>C97</f>
        <v>0</v>
      </c>
      <c r="D330" s="462"/>
      <c r="E330" s="463" t="e">
        <f>E97</f>
        <v>#REF!</v>
      </c>
      <c r="F330" s="417">
        <f>IF(G329=0,0,IF(F332=G329/2,G331/2,G331*H332/G329))</f>
        <v>0</v>
      </c>
      <c r="G330" s="415"/>
      <c r="H330" s="421">
        <f>IF(G329=0,0,IF(F332=G329/2,G331/2,G331*F332/G329))</f>
        <v>0</v>
      </c>
      <c r="I330" s="461" t="e">
        <f>I97</f>
        <v>#REF!</v>
      </c>
      <c r="J330" s="462"/>
      <c r="K330" s="463" t="e">
        <f>K97</f>
        <v>#REF!</v>
      </c>
      <c r="L330" s="417">
        <f>IF(M329=0,0,IF(L332=M329/2,M331/2,M331*N332/M329))</f>
        <v>0</v>
      </c>
      <c r="M330" s="415"/>
      <c r="N330" s="421">
        <f>IF(M329=0,0,IF(L332=M329/2,M331/2,M331*L332/M329))</f>
        <v>0</v>
      </c>
      <c r="O330" s="461" t="e">
        <f>O97</f>
        <v>#REF!</v>
      </c>
      <c r="P330" s="462"/>
      <c r="Q330" s="463" t="e">
        <f>Q97</f>
        <v>#REF!</v>
      </c>
      <c r="R330" s="417">
        <f>IF(S329=0,0,IF(R332=S329/2,S331/2,S331*T332/S329))</f>
        <v>0</v>
      </c>
      <c r="S330" s="417"/>
      <c r="T330" s="421">
        <f>IF(S329=0,0,IF(R332=S329/2,S331/2,S331*R332/S329))</f>
        <v>0</v>
      </c>
      <c r="U330" s="461" t="e">
        <f>U97</f>
        <v>#REF!</v>
      </c>
      <c r="V330" s="462"/>
      <c r="W330" s="463" t="e">
        <f>W97</f>
        <v>#REF!</v>
      </c>
      <c r="X330" s="417">
        <f>IF(Y329=0,0,IF(X332=Y329/2,Y331/2,Y331*Z332/Y329))</f>
        <v>0</v>
      </c>
      <c r="Y330" s="417"/>
      <c r="Z330" s="421">
        <f>IF(Y329=0,0,IF(X332=Y329/2,Y331/2,Y331*X332/Y329))</f>
        <v>0</v>
      </c>
      <c r="AA330" s="461" t="e">
        <f>AA97</f>
        <v>#REF!</v>
      </c>
      <c r="AB330" s="462"/>
      <c r="AC330" s="463" t="e">
        <f>AC97</f>
        <v>#REF!</v>
      </c>
      <c r="AD330" s="417">
        <f>IF(AE329=0,0,IF(AD332=AE329/2,AE331/2,AE331*AF332/AE329))</f>
        <v>0</v>
      </c>
      <c r="AE330" s="417"/>
      <c r="AF330" s="421">
        <f>IF(AE329=0,0,IF(AD332=AE329/2,AE331/2,AE331*AD332/AE329))</f>
        <v>0</v>
      </c>
      <c r="AG330" s="461" t="e">
        <f>AG97</f>
        <v>#REF!</v>
      </c>
      <c r="AH330" s="462"/>
      <c r="AI330" s="463" t="e">
        <f>AI97</f>
        <v>#REF!</v>
      </c>
      <c r="AJ330" s="417">
        <f>IF(AK329=0,0,IF(AJ332=AK329/2,AK331/2,AK331*AL332/AK329))</f>
        <v>0</v>
      </c>
      <c r="AK330" s="417"/>
      <c r="AL330" s="421">
        <f>IF(AK329=0,0,IF(AJ332=AK329/2,AK331/2,AK331*AJ332/AK329))</f>
        <v>0</v>
      </c>
      <c r="AM330" s="461" t="e">
        <f>AM97</f>
        <v>#REF!</v>
      </c>
      <c r="AN330" s="462"/>
      <c r="AO330" s="463" t="e">
        <f>AO97</f>
        <v>#REF!</v>
      </c>
      <c r="AP330" s="417">
        <f>IF(AQ329=0,0,IF(AP332=AQ329/2,AQ331/2,AQ331*AR332/AQ329))</f>
        <v>0</v>
      </c>
      <c r="AQ330" s="417"/>
      <c r="AR330" s="421">
        <f>IF(AQ329=0,0,IF(AP332=AQ329/2,AQ331/2,AQ331*AP332/AQ329))</f>
        <v>0</v>
      </c>
      <c r="AS330" s="461" t="e">
        <f>AS97</f>
        <v>#REF!</v>
      </c>
      <c r="AT330" s="462"/>
      <c r="AU330" s="463" t="e">
        <f>AU97</f>
        <v>#REF!</v>
      </c>
      <c r="AV330" s="417">
        <f>IF(AW329=0,0,IF(AV332=AW329/2,AW331/2,AW331*AX332/AW329))</f>
        <v>0</v>
      </c>
      <c r="AW330" s="417"/>
      <c r="AX330" s="421">
        <f>IF(AW329=0,0,IF(AV332=AW329/2,AW331/2,AW331*AV332/AW329))</f>
        <v>0</v>
      </c>
      <c r="AY330" s="461" t="e">
        <f>AY97</f>
        <v>#REF!</v>
      </c>
      <c r="AZ330" s="462"/>
      <c r="BA330" s="463" t="e">
        <f>BA97</f>
        <v>#REF!</v>
      </c>
      <c r="BB330" s="417">
        <f>IF(BC329=0,0,IF(BB332=BC329/2,BC331/2,BC331*BD332/BC329))</f>
        <v>0</v>
      </c>
      <c r="BC330" s="417"/>
      <c r="BD330" s="421">
        <f>IF(BC329=0,0,IF(BB332=BC329/2,BC331/2,BC331*BB332/BC329))</f>
        <v>0</v>
      </c>
      <c r="BE330" s="461" t="e">
        <f>BE97</f>
        <v>#REF!</v>
      </c>
      <c r="BF330" s="462"/>
      <c r="BG330" s="463" t="e">
        <f>BG97</f>
        <v>#REF!</v>
      </c>
      <c r="BH330" s="417">
        <f>IF(BI329=0,0,IF(BH332=BI329/2,BI331/2,BI331*BJ332/BI329))</f>
        <v>0</v>
      </c>
      <c r="BI330" s="417"/>
      <c r="BJ330" s="421">
        <f>IF(BI329=0,0,IF(BH332=BI329/2,BI331/2,BI331*BH332/BI329))</f>
        <v>0</v>
      </c>
      <c r="BK330" s="461" t="e">
        <f>BK97</f>
        <v>#REF!</v>
      </c>
      <c r="BL330" s="462"/>
      <c r="BM330" s="463" t="e">
        <f>BM97</f>
        <v>#REF!</v>
      </c>
      <c r="BN330" s="417">
        <f>IF(BO329=0,0,IF(BN332=BO329/2,BO331/2,BO331*BP332/BO329))</f>
        <v>0</v>
      </c>
      <c r="BO330" s="417"/>
      <c r="BP330" s="421">
        <f>IF(BO329=0,0,IF(BN332=BO329/2,BO331/2,BO331*BN332/BO329))</f>
        <v>0</v>
      </c>
      <c r="BQ330" s="461" t="e">
        <f>BQ97</f>
        <v>#REF!</v>
      </c>
      <c r="BR330" s="462"/>
      <c r="BS330" s="463" t="e">
        <f>BS97</f>
        <v>#REF!</v>
      </c>
      <c r="BT330" s="417">
        <f>IF(BU329=0,0,IF(BT332=BU329/2,BU331/2,BU331*BV332/BU329))</f>
        <v>0</v>
      </c>
      <c r="BU330" s="417"/>
      <c r="BV330" s="421">
        <f>IF(BU329=0,0,IF(BT332=BU329/2,BU331/2,BU331*BT332/BU329))</f>
        <v>0</v>
      </c>
      <c r="BW330" s="461" t="e">
        <f>BW97</f>
        <v>#REF!</v>
      </c>
      <c r="BX330" s="462"/>
      <c r="BY330" s="463" t="e">
        <f>BY97</f>
        <v>#REF!</v>
      </c>
      <c r="CA330" s="417"/>
      <c r="CB330" s="421">
        <f>IF(CA329=0,0,IF(BZ332=CA329/2,CA331/2,CA331*BZ332/CA329))</f>
        <v>0</v>
      </c>
      <c r="CC330" s="461" t="e">
        <f>CC97</f>
        <v>#REF!</v>
      </c>
      <c r="CD330" s="462"/>
      <c r="CE330" s="463" t="e">
        <f>CE97</f>
        <v>#REF!</v>
      </c>
      <c r="CF330" s="417">
        <f>IF(CG329=0,0,IF(CF332=CG329/2,CG331/2,CG331*CH332/CG329))</f>
        <v>0</v>
      </c>
      <c r="CG330" s="417"/>
      <c r="CH330" s="421">
        <f>IF(CG329=0,0,IF(CF332=CG329/2,CG331/2,CG331*CF332/CG329))</f>
        <v>0</v>
      </c>
      <c r="CI330" s="461" t="e">
        <f>CI97</f>
        <v>#REF!</v>
      </c>
      <c r="CJ330" s="462"/>
      <c r="CK330" s="463">
        <f>CK97</f>
        <v>0</v>
      </c>
    </row>
    <row r="331" ht="16.199999999999999" hidden="1">
      <c r="A331" s="546" t="s">
        <v>826</v>
      </c>
      <c r="B331" s="235">
        <f>B330*B329*B329/2</f>
        <v>0</v>
      </c>
      <c r="C331" s="464"/>
      <c r="D331" s="465" t="e">
        <f>D113</f>
        <v>#REF!</v>
      </c>
      <c r="E331" s="466"/>
      <c r="F331" s="427">
        <f>IF(H79=3,0,IF(F79=3,0,IF(G329=0,0,-1*(E330+I330)/G329)))</f>
        <v>0</v>
      </c>
      <c r="G331" s="423"/>
      <c r="H331" s="569">
        <f>IF(F79=3,0,IF(H79=3,0,IF(G329=0,0,(E330+I330)/G329)))</f>
        <v>0</v>
      </c>
      <c r="I331" s="464"/>
      <c r="J331" s="465" t="e">
        <f>J113</f>
        <v>#REF!</v>
      </c>
      <c r="K331" s="466"/>
      <c r="L331" s="427">
        <f>IF(N79=3,0,IF(L79=3,0,IF(M329=0,0,-1*(K330+O330)/M329)))</f>
        <v>0</v>
      </c>
      <c r="M331" s="423"/>
      <c r="N331" s="569">
        <f>IF(L79=3,0,IF(N79=3,0,IF(M329=0,0,(K330+O330)/M329)))</f>
        <v>0</v>
      </c>
      <c r="O331" s="464"/>
      <c r="P331" s="465" t="e">
        <f>P113</f>
        <v>#REF!</v>
      </c>
      <c r="Q331" s="466"/>
      <c r="R331" s="427">
        <f>IF(T79=3,0,IF(R79=3,0,IF(S329=0,0,-1*(Q330+U330)/S329)))</f>
        <v>0</v>
      </c>
      <c r="S331" s="423"/>
      <c r="T331" s="569">
        <f>IF(R79=3,0,IF(T79=3,0,IF(S329=0,0,(Q330+U330)/S329)))</f>
        <v>0</v>
      </c>
      <c r="U331" s="464"/>
      <c r="V331" s="465" t="e">
        <f>V113</f>
        <v>#REF!</v>
      </c>
      <c r="W331" s="466"/>
      <c r="X331" s="427">
        <f>IF(Z79=3,0,IF(X79=3,0,IF(Y329=0,0,-1*(W330+AA330)/Y329)))</f>
        <v>0</v>
      </c>
      <c r="Y331" s="423"/>
      <c r="Z331" s="569">
        <f>IF(X79=3,0,IF(Z79=3,0,IF(Y329=0,0,(W330+AA330)/Y329)))</f>
        <v>0</v>
      </c>
      <c r="AA331" s="464"/>
      <c r="AB331" s="465" t="e">
        <f>AB113</f>
        <v>#REF!</v>
      </c>
      <c r="AC331" s="466"/>
      <c r="AD331" s="427">
        <f>IF(AF79=3,0,IF(AD79=3,0,IF(AE329=0,0,-1*(AC330+AG330)/AE329)))</f>
        <v>0</v>
      </c>
      <c r="AE331" s="423"/>
      <c r="AF331" s="569">
        <f>IF(AD79=3,0,IF(AF79=3,0,IF(AE329=0,0,(AC330+AG330)/AE329)))</f>
        <v>0</v>
      </c>
      <c r="AG331" s="464"/>
      <c r="AH331" s="465" t="e">
        <f>AH113</f>
        <v>#REF!</v>
      </c>
      <c r="AI331" s="466"/>
      <c r="AJ331" s="427">
        <f>IF(AL79=3,0,IF(AJ79=3,0,IF(AK329=0,0,-1*(AI330+AM330)/AK329)))</f>
        <v>0</v>
      </c>
      <c r="AK331" s="423"/>
      <c r="AL331" s="569">
        <f>IF(AJ79=3,0,IF(AL79=3,0,IF(AK329=0,0,(AI330+AM330)/AK329)))</f>
        <v>0</v>
      </c>
      <c r="AM331" s="464"/>
      <c r="AN331" s="465" t="e">
        <f>AN113</f>
        <v>#REF!</v>
      </c>
      <c r="AO331" s="466"/>
      <c r="AP331" s="427">
        <f>IF(AR79=3,0,IF(AP79=3,0,IF(AQ329=0,0,-1*(AO330+AS330)/AQ329)))</f>
        <v>0</v>
      </c>
      <c r="AQ331" s="423"/>
      <c r="AR331" s="569">
        <f>IF(AP79=3,0,IF(AR79=3,0,IF(AQ329=0,0,(AO330+AS330)/AQ329)))</f>
        <v>0</v>
      </c>
      <c r="AS331" s="464"/>
      <c r="AT331" s="465" t="e">
        <f>AT113</f>
        <v>#REF!</v>
      </c>
      <c r="AU331" s="466"/>
      <c r="AV331" s="427">
        <f>IF(AX79=3,0,IF(AV79=3,0,IF(AW329=0,0,-1*(AU330+AY330)/AW329)))</f>
        <v>0</v>
      </c>
      <c r="AW331" s="423"/>
      <c r="AX331" s="569">
        <f>IF(AV79=3,0,IF(AX79=3,0,IF(AW329=0,0,(AU330+AY330)/AW329)))</f>
        <v>0</v>
      </c>
      <c r="AY331" s="464"/>
      <c r="AZ331" s="465" t="e">
        <f>AZ113</f>
        <v>#REF!</v>
      </c>
      <c r="BA331" s="466"/>
      <c r="BB331" s="427">
        <f>IF(BD79=3,0,IF(BB79=3,0,IF(BC329=0,0,-1*(BA330+BE330)/BC329)))</f>
        <v>0</v>
      </c>
      <c r="BC331" s="423"/>
      <c r="BD331" s="569">
        <f>IF(BB79=3,0,IF(BD79=3,0,IF(BC329=0,0,(BA330+BE330)/BC329)))</f>
        <v>0</v>
      </c>
      <c r="BE331" s="464"/>
      <c r="BF331" s="465" t="e">
        <f>BF113</f>
        <v>#REF!</v>
      </c>
      <c r="BG331" s="466"/>
      <c r="BH331" s="427">
        <f>IF(BJ79=3,0,IF(BH79=3,0,IF(BI329=0,0,-1*(BG330+BK330)/BI329)))</f>
        <v>0</v>
      </c>
      <c r="BI331" s="423"/>
      <c r="BJ331" s="569">
        <f>IF(BH79=3,0,IF(BJ79=3,0,IF(BI329=0,0,(BG330+BK330)/BI329)))</f>
        <v>0</v>
      </c>
      <c r="BK331" s="464"/>
      <c r="BL331" s="465" t="e">
        <f>BL113</f>
        <v>#REF!</v>
      </c>
      <c r="BM331" s="466"/>
      <c r="BN331" s="427">
        <f>IF(BP79=3,0,IF(BN79=3,0,IF(BO329=0,0,-1*(BM330+BQ330)/BO329)))</f>
        <v>0</v>
      </c>
      <c r="BO331" s="423"/>
      <c r="BP331" s="569">
        <f>IF(BN79=3,0,IF(BP79=3,0,IF(BO329=0,0,(BM330+BQ330)/BO329)))</f>
        <v>0</v>
      </c>
      <c r="BQ331" s="464"/>
      <c r="BR331" s="465" t="e">
        <f>BR113</f>
        <v>#REF!</v>
      </c>
      <c r="BS331" s="466"/>
      <c r="BT331" s="427">
        <f>IF(BV79=3,0,IF(BT79=3,0,IF(BU329=0,0,-1*(BS330+BW330)/BU329)))</f>
        <v>0</v>
      </c>
      <c r="BU331" s="423"/>
      <c r="BV331" s="569">
        <f>IF(BT79=3,0,IF(BV79=3,0,IF(BU329=0,0,(BS330+BW330)/BU329)))</f>
        <v>0</v>
      </c>
      <c r="BW331" s="464"/>
      <c r="BX331" s="465" t="e">
        <f>BX113</f>
        <v>#REF!</v>
      </c>
      <c r="BY331" s="466"/>
      <c r="BZ331" s="235">
        <f>CB330*CB329*CB329/2</f>
        <v>0</v>
      </c>
      <c r="CA331" s="423"/>
      <c r="CB331" s="569">
        <f>IF(BZ79=3,0,IF(CB79=3,0,IF(CA329=0,0,(BY330+CC330)/CA329)))</f>
        <v>0</v>
      </c>
      <c r="CC331" s="464"/>
      <c r="CD331" s="465" t="e">
        <f>CD113</f>
        <v>#REF!</v>
      </c>
      <c r="CE331" s="466"/>
      <c r="CF331" s="427">
        <f>IF(CH79=3,0,IF(CF79=3,0,IF(CG329=0,0,-1*(CE330+CI330)/CG329)))</f>
        <v>0</v>
      </c>
      <c r="CG331" s="423"/>
      <c r="CH331" s="569">
        <f>IF(CF79=3,0,IF(CH79=3,0,IF(CG329=0,0,(CE330+CI330)/CG329)))</f>
        <v>0</v>
      </c>
      <c r="CI331" s="464"/>
      <c r="CJ331" s="465" t="e">
        <f>CJ113</f>
        <v>#REF!</v>
      </c>
      <c r="CK331" s="466"/>
      <c r="CL331" s="235">
        <f>CN330*CN329*CN329/2</f>
        <v>0</v>
      </c>
    </row>
    <row r="332" ht="16.800000000000001" hidden="1">
      <c r="A332" s="546" t="s">
        <v>827</v>
      </c>
      <c r="B332" s="235">
        <f>B330*B329</f>
        <v>0</v>
      </c>
      <c r="C332" s="570" t="s">
        <v>827</v>
      </c>
      <c r="D332" s="452">
        <f>F329+F330+F331+F328+B332+F332</f>
        <v>0</v>
      </c>
      <c r="E332" s="235"/>
      <c r="F332" s="417"/>
      <c r="G332" s="480" t="s">
        <v>828</v>
      </c>
      <c r="H332" s="417">
        <f>G329-F332</f>
        <v>0</v>
      </c>
      <c r="I332" s="570" t="s">
        <v>827</v>
      </c>
      <c r="J332" s="452">
        <f>(SUM(H328:H331))+(SUM(L328:L331))</f>
        <v>0</v>
      </c>
      <c r="K332" s="235"/>
      <c r="L332" s="417"/>
      <c r="M332" s="480" t="s">
        <v>828</v>
      </c>
      <c r="N332" s="417">
        <f>M329-L332</f>
        <v>0</v>
      </c>
      <c r="O332" s="570" t="s">
        <v>827</v>
      </c>
      <c r="P332" s="486">
        <f>(SUM(N328:N331))+(SUM(R328:R331))</f>
        <v>0</v>
      </c>
      <c r="Q332" s="235"/>
      <c r="R332" s="417"/>
      <c r="S332" s="480" t="s">
        <v>828</v>
      </c>
      <c r="T332" s="417">
        <f>S329-R332</f>
        <v>0</v>
      </c>
      <c r="U332" s="570" t="s">
        <v>827</v>
      </c>
      <c r="V332" s="486">
        <f>(SUM(T328:T331))+(SUM(X328:X331))</f>
        <v>0</v>
      </c>
      <c r="W332" s="235"/>
      <c r="X332" s="551"/>
      <c r="Y332" s="552" t="s">
        <v>828</v>
      </c>
      <c r="Z332" s="551">
        <f>Y329-X332</f>
        <v>0</v>
      </c>
      <c r="AA332" s="570" t="s">
        <v>827</v>
      </c>
      <c r="AB332" s="486">
        <f>(SUM(Z328:Z331))+(SUM(AD328:AD331))</f>
        <v>0</v>
      </c>
      <c r="AC332" s="235"/>
      <c r="AD332" s="417"/>
      <c r="AE332" s="480" t="s">
        <v>828</v>
      </c>
      <c r="AF332" s="417">
        <f>AE329-AD332</f>
        <v>0</v>
      </c>
      <c r="AG332" s="570" t="s">
        <v>827</v>
      </c>
      <c r="AH332" s="486">
        <f>(SUM(AF328:AF331))+(SUM(AJ328:AJ331))</f>
        <v>0</v>
      </c>
      <c r="AI332" s="235"/>
      <c r="AJ332" s="551"/>
      <c r="AK332" s="552" t="s">
        <v>828</v>
      </c>
      <c r="AL332" s="551">
        <f>AK329-AJ332</f>
        <v>0</v>
      </c>
      <c r="AM332" s="570" t="s">
        <v>827</v>
      </c>
      <c r="AN332" s="486">
        <f>(SUM(AL328:AL331))+(SUM(AP328:AP331))</f>
        <v>0</v>
      </c>
      <c r="AO332" s="235"/>
      <c r="AP332" s="551"/>
      <c r="AQ332" s="552" t="s">
        <v>828</v>
      </c>
      <c r="AR332" s="551">
        <f>AQ329-AP332</f>
        <v>0</v>
      </c>
      <c r="AS332" s="570" t="s">
        <v>827</v>
      </c>
      <c r="AT332" s="486">
        <f>(SUM(AR328:AR331))+(SUM(AV328:AV331))</f>
        <v>0</v>
      </c>
      <c r="AU332" s="235"/>
      <c r="AV332" s="551"/>
      <c r="AW332" s="552" t="s">
        <v>828</v>
      </c>
      <c r="AX332" s="551">
        <f>AW329-AV332</f>
        <v>0</v>
      </c>
      <c r="AY332" s="570" t="s">
        <v>827</v>
      </c>
      <c r="AZ332" s="486">
        <f>(SUM(AX328:AX331))+(SUM(BB328:BB331))</f>
        <v>0</v>
      </c>
      <c r="BA332" s="235"/>
      <c r="BB332" s="417"/>
      <c r="BC332" s="480" t="s">
        <v>828</v>
      </c>
      <c r="BD332" s="417">
        <f>BC329-BB332</f>
        <v>0</v>
      </c>
      <c r="BE332" s="570" t="s">
        <v>827</v>
      </c>
      <c r="BF332" s="486">
        <f>(SUM(BD328:BD331))+(SUM(BH328:BH331))</f>
        <v>0</v>
      </c>
      <c r="BG332" s="235"/>
      <c r="BH332" s="551"/>
      <c r="BI332" s="552" t="s">
        <v>828</v>
      </c>
      <c r="BJ332" s="551">
        <f>BI329-BH332</f>
        <v>0</v>
      </c>
      <c r="BK332" s="570" t="s">
        <v>827</v>
      </c>
      <c r="BL332" s="486">
        <f>(SUM(BJ328:BJ331))+(SUM(BN328:BN331))</f>
        <v>0</v>
      </c>
      <c r="BM332" s="235"/>
      <c r="BN332" s="551"/>
      <c r="BO332" s="552" t="s">
        <v>828</v>
      </c>
      <c r="BP332" s="551">
        <f>BO329-BN332</f>
        <v>0</v>
      </c>
      <c r="BQ332" s="570" t="s">
        <v>827</v>
      </c>
      <c r="BR332" s="486">
        <f>(SUM(BP328:BP331))+(SUM(BT328:BT331))</f>
        <v>0</v>
      </c>
      <c r="BS332" s="235"/>
      <c r="BT332" s="551"/>
      <c r="BU332" s="552" t="s">
        <v>828</v>
      </c>
      <c r="BV332" s="551">
        <f>BU329-BT332</f>
        <v>0</v>
      </c>
      <c r="BW332" s="570" t="s">
        <v>827</v>
      </c>
      <c r="BX332" s="486">
        <f>(SUM(BV328:BV331))+(SUM(BZ328:BZ331))</f>
        <v>0</v>
      </c>
      <c r="BY332" s="235"/>
      <c r="BZ332" s="235">
        <f>CB330*CB329</f>
        <v>0</v>
      </c>
      <c r="CA332" s="552" t="s">
        <v>828</v>
      </c>
      <c r="CB332" s="551">
        <f>CA329-BZ332</f>
        <v>0</v>
      </c>
      <c r="CC332" s="570" t="s">
        <v>827</v>
      </c>
      <c r="CD332" s="486">
        <f>(SUM(CB328:CB331))+(SUM(CF328:CF331))</f>
        <v>0</v>
      </c>
      <c r="CE332" s="235"/>
      <c r="CF332" s="551"/>
      <c r="CG332" s="552" t="s">
        <v>828</v>
      </c>
      <c r="CH332" s="551">
        <f>CG329-CF332</f>
        <v>0</v>
      </c>
      <c r="CI332" s="570" t="s">
        <v>827</v>
      </c>
      <c r="CJ332" s="486">
        <f>CH329+CH330+CH331+CH328+CH332+CL332</f>
        <v>0</v>
      </c>
      <c r="CK332" s="551"/>
      <c r="CL332" s="235">
        <f>CN330*CN329</f>
        <v>0</v>
      </c>
    </row>
    <row r="333" ht="16.199999999999999" hidden="1">
      <c r="A333" s="235"/>
      <c r="B333" s="235"/>
      <c r="C333" s="417" t="s">
        <v>829</v>
      </c>
      <c r="D333" s="486">
        <f>D332+D317+D310</f>
        <v>0</v>
      </c>
      <c r="E333" s="235"/>
      <c r="F333" s="417"/>
      <c r="G333" s="417" t="s">
        <v>830</v>
      </c>
      <c r="H333" s="417"/>
      <c r="I333" s="417" t="s">
        <v>829</v>
      </c>
      <c r="J333" s="486">
        <f>J332+J317+J310</f>
        <v>0</v>
      </c>
      <c r="K333" s="235"/>
      <c r="L333" s="417"/>
      <c r="M333" s="417" t="s">
        <v>830</v>
      </c>
      <c r="N333" s="417"/>
      <c r="O333" s="417" t="s">
        <v>829</v>
      </c>
      <c r="P333" s="486">
        <f>P332+P317+P310</f>
        <v>0</v>
      </c>
      <c r="Q333" s="235"/>
      <c r="R333" s="417"/>
      <c r="S333" s="417" t="s">
        <v>830</v>
      </c>
      <c r="T333" s="417"/>
      <c r="U333" s="417" t="s">
        <v>829</v>
      </c>
      <c r="V333" s="486">
        <f>V332+V317+V310</f>
        <v>0</v>
      </c>
      <c r="W333" s="235"/>
      <c r="X333" s="551"/>
      <c r="Y333" s="417" t="s">
        <v>830</v>
      </c>
      <c r="Z333" s="551"/>
      <c r="AA333" s="417" t="s">
        <v>829</v>
      </c>
      <c r="AB333" s="486">
        <f>AB332+AB317+AB310</f>
        <v>0</v>
      </c>
      <c r="AC333" s="235"/>
      <c r="AD333" s="417"/>
      <c r="AE333" s="417" t="s">
        <v>830</v>
      </c>
      <c r="AF333" s="417"/>
      <c r="AG333" s="417" t="s">
        <v>829</v>
      </c>
      <c r="AH333" s="486">
        <f>AH332+AH317+AH310</f>
        <v>0</v>
      </c>
      <c r="AI333" s="235"/>
      <c r="AJ333" s="551"/>
      <c r="AK333" s="417" t="s">
        <v>830</v>
      </c>
      <c r="AL333" s="551"/>
      <c r="AM333" s="417" t="s">
        <v>829</v>
      </c>
      <c r="AN333" s="486">
        <f>AN332+AN317+AN310</f>
        <v>0</v>
      </c>
      <c r="AO333" s="235"/>
      <c r="AP333" s="551"/>
      <c r="AQ333" s="417" t="s">
        <v>830</v>
      </c>
      <c r="AR333" s="551"/>
      <c r="AS333" s="417" t="s">
        <v>829</v>
      </c>
      <c r="AT333" s="486">
        <f>AT332+AT317+AT310</f>
        <v>0</v>
      </c>
      <c r="AU333" s="235"/>
      <c r="AV333" s="551"/>
      <c r="AW333" s="417" t="s">
        <v>830</v>
      </c>
      <c r="AX333" s="551"/>
      <c r="AY333" s="417" t="s">
        <v>829</v>
      </c>
      <c r="AZ333" s="486">
        <f>AZ332+AZ317+AZ310</f>
        <v>0</v>
      </c>
      <c r="BA333" s="235"/>
      <c r="BB333" s="417"/>
      <c r="BC333" s="417" t="s">
        <v>830</v>
      </c>
      <c r="BD333" s="417"/>
      <c r="BE333" s="417" t="s">
        <v>829</v>
      </c>
      <c r="BF333" s="486">
        <f>BF332+BF317+BF310</f>
        <v>0</v>
      </c>
      <c r="BG333" s="235"/>
      <c r="BH333" s="551"/>
      <c r="BI333" s="417" t="s">
        <v>830</v>
      </c>
      <c r="BJ333" s="551"/>
      <c r="BK333" s="417" t="s">
        <v>829</v>
      </c>
      <c r="BL333" s="486">
        <f>BL332+BL317+BL310</f>
        <v>0</v>
      </c>
      <c r="BM333" s="235"/>
      <c r="BN333" s="551"/>
      <c r="BO333" s="417" t="s">
        <v>830</v>
      </c>
      <c r="BP333" s="551"/>
      <c r="BQ333" s="417" t="s">
        <v>829</v>
      </c>
      <c r="BR333" s="486">
        <f>BR332+BR317+BR310</f>
        <v>0</v>
      </c>
      <c r="BS333" s="235"/>
      <c r="BT333" s="551"/>
      <c r="BU333" s="417" t="s">
        <v>830</v>
      </c>
      <c r="BV333" s="551"/>
      <c r="BW333" s="417" t="s">
        <v>829</v>
      </c>
      <c r="BX333" s="486">
        <f>BX332+BX317+BX310</f>
        <v>0</v>
      </c>
      <c r="BY333" s="235"/>
      <c r="CA333" s="417" t="s">
        <v>830</v>
      </c>
      <c r="CB333" s="551"/>
      <c r="CC333" s="417" t="s">
        <v>829</v>
      </c>
      <c r="CD333" s="486">
        <f>CD332+CD317+CD310</f>
        <v>0</v>
      </c>
      <c r="CE333" s="235"/>
      <c r="CF333" s="551"/>
      <c r="CG333" s="417" t="s">
        <v>830</v>
      </c>
      <c r="CH333" s="551"/>
      <c r="CI333" s="417" t="s">
        <v>829</v>
      </c>
      <c r="CJ333" s="486">
        <f>CJ332+CJ317+CJ310</f>
        <v>0</v>
      </c>
      <c r="CK333" s="235"/>
    </row>
    <row r="334" ht="16.199999999999999" hidden="1">
      <c r="A334" s="553" t="s">
        <v>831</v>
      </c>
      <c r="B334" s="235"/>
      <c r="C334" s="554" t="s">
        <v>832</v>
      </c>
      <c r="D334" s="415"/>
      <c r="E334" s="500"/>
      <c r="F334" s="433"/>
      <c r="G334" s="417"/>
      <c r="H334" s="433"/>
      <c r="I334" s="554" t="s">
        <v>832</v>
      </c>
      <c r="J334" s="415"/>
      <c r="K334" s="500"/>
      <c r="L334" s="433"/>
      <c r="M334" s="417"/>
      <c r="N334" s="433"/>
      <c r="O334" s="554" t="s">
        <v>832</v>
      </c>
      <c r="P334" s="415"/>
      <c r="Q334" s="500"/>
      <c r="R334" s="433"/>
      <c r="S334" s="417"/>
      <c r="T334" s="433"/>
      <c r="U334" s="554" t="s">
        <v>832</v>
      </c>
      <c r="V334" s="415"/>
      <c r="W334" s="500"/>
      <c r="X334" s="433"/>
      <c r="Y334" s="417"/>
      <c r="Z334" s="433"/>
      <c r="AA334" s="554" t="s">
        <v>832</v>
      </c>
      <c r="AB334" s="415"/>
      <c r="AC334" s="500"/>
      <c r="AD334" s="433"/>
      <c r="AE334" s="417"/>
      <c r="AF334" s="433"/>
      <c r="AG334" s="554" t="s">
        <v>832</v>
      </c>
      <c r="AH334" s="415"/>
      <c r="AI334" s="500"/>
      <c r="AJ334" s="433"/>
      <c r="AK334" s="417"/>
      <c r="AL334" s="433"/>
      <c r="AM334" s="554" t="s">
        <v>832</v>
      </c>
      <c r="AN334" s="415"/>
      <c r="AO334" s="500"/>
      <c r="AP334" s="433"/>
      <c r="AQ334" s="417"/>
      <c r="AR334" s="433"/>
      <c r="AS334" s="554" t="s">
        <v>832</v>
      </c>
      <c r="AT334" s="415"/>
      <c r="AU334" s="500"/>
      <c r="AV334" s="433"/>
      <c r="AW334" s="417"/>
      <c r="AX334" s="433"/>
      <c r="AY334" s="554" t="s">
        <v>832</v>
      </c>
      <c r="AZ334" s="415"/>
      <c r="BA334" s="500"/>
      <c r="BB334" s="433"/>
      <c r="BC334" s="417"/>
      <c r="BD334" s="433"/>
      <c r="BE334" s="554" t="s">
        <v>832</v>
      </c>
      <c r="BF334" s="415"/>
      <c r="BG334" s="500"/>
      <c r="BH334" s="433"/>
      <c r="BI334" s="417"/>
      <c r="BJ334" s="433"/>
      <c r="BK334" s="554" t="s">
        <v>832</v>
      </c>
      <c r="BL334" s="415"/>
      <c r="BM334" s="500"/>
      <c r="BN334" s="433"/>
      <c r="BO334" s="417"/>
      <c r="BP334" s="433"/>
      <c r="BQ334" s="554" t="s">
        <v>832</v>
      </c>
      <c r="BR334" s="415"/>
      <c r="BS334" s="500"/>
      <c r="BT334" s="433"/>
      <c r="BU334" s="417"/>
      <c r="BV334" s="433"/>
      <c r="BW334" s="554" t="s">
        <v>832</v>
      </c>
      <c r="BX334" s="415"/>
      <c r="BY334" s="500"/>
      <c r="CA334" s="417"/>
      <c r="CB334" s="433"/>
      <c r="CC334" s="554" t="s">
        <v>832</v>
      </c>
      <c r="CD334" s="415"/>
      <c r="CE334" s="500"/>
      <c r="CF334" s="433"/>
      <c r="CG334" s="417"/>
      <c r="CH334" s="433"/>
      <c r="CI334" s="554" t="s">
        <v>832</v>
      </c>
      <c r="CJ334" s="415"/>
      <c r="CK334" s="500"/>
    </row>
    <row r="335" ht="16.199999999999999" hidden="1">
      <c r="A335" s="555">
        <f>SUM(D335:BP335)</f>
        <v>0</v>
      </c>
      <c r="B335" s="235"/>
      <c r="C335" s="480"/>
      <c r="D335" s="486">
        <f>IF(D337=0,0,D342+D343+D344)</f>
        <v>0</v>
      </c>
      <c r="E335" s="556"/>
      <c r="F335" s="433"/>
      <c r="G335" s="417"/>
      <c r="H335" s="433"/>
      <c r="I335" s="480"/>
      <c r="J335" s="486">
        <f>IF(J337=0,0,J342+J343+J344)</f>
        <v>0</v>
      </c>
      <c r="K335" s="556"/>
      <c r="L335" s="433"/>
      <c r="M335" s="417"/>
      <c r="N335" s="433"/>
      <c r="O335" s="480"/>
      <c r="P335" s="486">
        <f>IF(P337=0,0,P342+P343+P344)</f>
        <v>0</v>
      </c>
      <c r="Q335" s="556"/>
      <c r="R335" s="433"/>
      <c r="S335" s="417"/>
      <c r="T335" s="433"/>
      <c r="U335" s="480"/>
      <c r="V335" s="486">
        <f>IF(V337=0,0,V342+V343+V344)</f>
        <v>0</v>
      </c>
      <c r="W335" s="556"/>
      <c r="X335" s="433"/>
      <c r="Y335" s="417"/>
      <c r="Z335" s="433"/>
      <c r="AA335" s="480"/>
      <c r="AB335" s="486">
        <f>IF(AB337=0,0,AB342+AB343+AB344)</f>
        <v>0</v>
      </c>
      <c r="AC335" s="556"/>
      <c r="AD335" s="433"/>
      <c r="AE335" s="417"/>
      <c r="AF335" s="433"/>
      <c r="AG335" s="480"/>
      <c r="AH335" s="486">
        <f>IF(AH337=0,0,AH342+AH343+AH344)</f>
        <v>0</v>
      </c>
      <c r="AI335" s="556"/>
      <c r="AJ335" s="433"/>
      <c r="AK335" s="417"/>
      <c r="AL335" s="433"/>
      <c r="AM335" s="480"/>
      <c r="AN335" s="486">
        <f>IF(AN337=0,0,AN342+AN343+AN344)</f>
        <v>0</v>
      </c>
      <c r="AO335" s="556"/>
      <c r="AP335" s="433"/>
      <c r="AQ335" s="417"/>
      <c r="AR335" s="433"/>
      <c r="AS335" s="480"/>
      <c r="AT335" s="486">
        <f>IF(AT337=0,0,AT342+AT343+AT344)</f>
        <v>0</v>
      </c>
      <c r="AU335" s="556"/>
      <c r="AV335" s="433"/>
      <c r="AW335" s="417"/>
      <c r="AX335" s="433"/>
      <c r="AY335" s="480"/>
      <c r="AZ335" s="486">
        <f>IF(AZ337=0,0,AZ342+AZ343+AZ344)</f>
        <v>0</v>
      </c>
      <c r="BA335" s="556"/>
      <c r="BB335" s="433"/>
      <c r="BC335" s="417"/>
      <c r="BD335" s="433"/>
      <c r="BE335" s="480"/>
      <c r="BF335" s="486">
        <f>IF(BF337=0,0,BF342+BF343+BF344)</f>
        <v>0</v>
      </c>
      <c r="BG335" s="556"/>
      <c r="BH335" s="433"/>
      <c r="BI335" s="417"/>
      <c r="BJ335" s="433"/>
      <c r="BK335" s="480"/>
      <c r="BL335" s="486">
        <f>IF(BL337=0,0,BL342+BL343+BL344)</f>
        <v>0</v>
      </c>
      <c r="BM335" s="556"/>
      <c r="BN335" s="433"/>
      <c r="BO335" s="417"/>
      <c r="BP335" s="433"/>
      <c r="BQ335" s="480"/>
      <c r="BR335" s="486">
        <f>IF(BR337=0,0,BR342+BR343+BR344)</f>
        <v>0</v>
      </c>
      <c r="BS335" s="556"/>
      <c r="BT335" s="433"/>
      <c r="BU335" s="417"/>
      <c r="BV335" s="433"/>
      <c r="BW335" s="480"/>
      <c r="BX335" s="486">
        <f>IF(BX337=0,0,BX342+BX343+BX344)</f>
        <v>0</v>
      </c>
      <c r="BY335" s="556"/>
      <c r="CA335" s="417"/>
      <c r="CB335" s="433"/>
      <c r="CC335" s="480"/>
      <c r="CD335" s="486">
        <f>IF(CD337=0,0,CD342+CD343+CD344)</f>
        <v>0</v>
      </c>
      <c r="CE335" s="556"/>
      <c r="CF335" s="433"/>
      <c r="CG335" s="417"/>
      <c r="CH335" s="433"/>
      <c r="CI335" s="480"/>
      <c r="CJ335" s="486">
        <f>IF(CJ337=0,0,CJ342+CJ343+CJ344)</f>
        <v>0</v>
      </c>
      <c r="CK335" s="556"/>
    </row>
    <row r="336" ht="16.199999999999999" hidden="1">
      <c r="A336" s="433"/>
      <c r="C336" s="557" t="s">
        <v>833</v>
      </c>
      <c r="D336" s="423"/>
      <c r="E336" s="508"/>
      <c r="F336" s="433"/>
      <c r="G336" s="417"/>
      <c r="H336" s="433"/>
      <c r="I336" s="557" t="s">
        <v>833</v>
      </c>
      <c r="J336" s="423"/>
      <c r="K336" s="508"/>
      <c r="L336" s="433"/>
      <c r="M336" s="417"/>
      <c r="N336" s="433"/>
      <c r="O336" s="557" t="s">
        <v>833</v>
      </c>
      <c r="P336" s="423"/>
      <c r="Q336" s="508"/>
      <c r="R336" s="433"/>
      <c r="S336" s="417"/>
      <c r="T336" s="433"/>
      <c r="U336" s="557" t="s">
        <v>833</v>
      </c>
      <c r="V336" s="423"/>
      <c r="W336" s="508"/>
      <c r="X336" s="433"/>
      <c r="Y336" s="417"/>
      <c r="Z336" s="433"/>
      <c r="AA336" s="557" t="s">
        <v>833</v>
      </c>
      <c r="AB336" s="423"/>
      <c r="AC336" s="508"/>
      <c r="AD336" s="433"/>
      <c r="AE336" s="417"/>
      <c r="AF336" s="433"/>
      <c r="AG336" s="557" t="s">
        <v>833</v>
      </c>
      <c r="AH336" s="423"/>
      <c r="AI336" s="508"/>
      <c r="AJ336" s="433"/>
      <c r="AK336" s="417"/>
      <c r="AL336" s="433"/>
      <c r="AM336" s="557" t="s">
        <v>833</v>
      </c>
      <c r="AN336" s="423"/>
      <c r="AO336" s="508"/>
      <c r="AP336" s="433"/>
      <c r="AQ336" s="417"/>
      <c r="AR336" s="433"/>
      <c r="AS336" s="557" t="s">
        <v>833</v>
      </c>
      <c r="AT336" s="423"/>
      <c r="AU336" s="508"/>
      <c r="AV336" s="433"/>
      <c r="AW336" s="417"/>
      <c r="AX336" s="433"/>
      <c r="AY336" s="557" t="s">
        <v>833</v>
      </c>
      <c r="AZ336" s="423"/>
      <c r="BA336" s="508"/>
      <c r="BB336" s="433"/>
      <c r="BC336" s="417"/>
      <c r="BD336" s="433"/>
      <c r="BE336" s="557" t="s">
        <v>833</v>
      </c>
      <c r="BF336" s="423"/>
      <c r="BG336" s="508"/>
      <c r="BH336" s="433"/>
      <c r="BI336" s="417"/>
      <c r="BJ336" s="433"/>
      <c r="BK336" s="557" t="s">
        <v>833</v>
      </c>
      <c r="BL336" s="423"/>
      <c r="BM336" s="508"/>
      <c r="BN336" s="433"/>
      <c r="BO336" s="417"/>
      <c r="BP336" s="433"/>
      <c r="BQ336" s="557" t="s">
        <v>833</v>
      </c>
      <c r="BR336" s="423"/>
      <c r="BS336" s="508"/>
      <c r="BT336" s="433"/>
      <c r="BU336" s="417"/>
      <c r="BV336" s="433"/>
      <c r="BW336" s="557" t="s">
        <v>833</v>
      </c>
      <c r="BX336" s="423"/>
      <c r="BY336" s="508"/>
      <c r="CA336" s="417"/>
      <c r="CB336" s="433"/>
      <c r="CC336" s="557" t="s">
        <v>833</v>
      </c>
      <c r="CD336" s="423"/>
      <c r="CE336" s="508"/>
      <c r="CF336" s="433"/>
      <c r="CG336" s="417"/>
      <c r="CH336" s="433"/>
      <c r="CI336" s="557" t="s">
        <v>833</v>
      </c>
      <c r="CJ336" s="423"/>
      <c r="CK336" s="508"/>
    </row>
    <row r="337" ht="16.199999999999999" hidden="1">
      <c r="A337" s="558" t="s">
        <v>801</v>
      </c>
      <c r="B337" s="235"/>
      <c r="C337" s="417" t="s">
        <v>409</v>
      </c>
      <c r="D337" s="449"/>
      <c r="E337" s="417"/>
      <c r="F337" s="433"/>
      <c r="G337" s="417"/>
      <c r="H337" s="433"/>
      <c r="I337" s="417" t="s">
        <v>409</v>
      </c>
      <c r="J337" s="449">
        <f>D337</f>
        <v>0</v>
      </c>
      <c r="K337" s="417"/>
      <c r="L337" s="433"/>
      <c r="M337" s="417"/>
      <c r="N337" s="433"/>
      <c r="O337" s="417" t="s">
        <v>409</v>
      </c>
      <c r="P337" s="449">
        <f>J337</f>
        <v>0</v>
      </c>
      <c r="Q337" s="417"/>
      <c r="R337" s="433"/>
      <c r="S337" s="417"/>
      <c r="T337" s="433"/>
      <c r="U337" s="417" t="s">
        <v>409</v>
      </c>
      <c r="V337" s="449">
        <f>P337</f>
        <v>0</v>
      </c>
      <c r="W337" s="417"/>
      <c r="X337" s="433"/>
      <c r="Y337" s="417"/>
      <c r="Z337" s="433"/>
      <c r="AA337" s="417" t="s">
        <v>409</v>
      </c>
      <c r="AB337" s="449">
        <f>V337</f>
        <v>0</v>
      </c>
      <c r="AC337" s="417"/>
      <c r="AD337" s="433"/>
      <c r="AE337" s="417"/>
      <c r="AF337" s="433"/>
      <c r="AG337" s="417" t="s">
        <v>409</v>
      </c>
      <c r="AH337" s="449">
        <f>AB337</f>
        <v>0</v>
      </c>
      <c r="AI337" s="417"/>
      <c r="AJ337" s="433"/>
      <c r="AK337" s="417"/>
      <c r="AL337" s="433"/>
      <c r="AM337" s="417" t="s">
        <v>409</v>
      </c>
      <c r="AN337" s="449">
        <f>AH337</f>
        <v>0</v>
      </c>
      <c r="AO337" s="417"/>
      <c r="AP337" s="433"/>
      <c r="AQ337" s="417"/>
      <c r="AR337" s="433"/>
      <c r="AS337" s="417" t="s">
        <v>409</v>
      </c>
      <c r="AT337" s="449">
        <f>AN337</f>
        <v>0</v>
      </c>
      <c r="AU337" s="417"/>
      <c r="AV337" s="433"/>
      <c r="AW337" s="417"/>
      <c r="AX337" s="433"/>
      <c r="AY337" s="417" t="s">
        <v>409</v>
      </c>
      <c r="AZ337" s="449">
        <f>AT337</f>
        <v>0</v>
      </c>
      <c r="BA337" s="417"/>
      <c r="BB337" s="433"/>
      <c r="BC337" s="417"/>
      <c r="BD337" s="433"/>
      <c r="BE337" s="417" t="s">
        <v>409</v>
      </c>
      <c r="BF337" s="449">
        <f>AZ337</f>
        <v>0</v>
      </c>
      <c r="BG337" s="417"/>
      <c r="BH337" s="433"/>
      <c r="BI337" s="417"/>
      <c r="BJ337" s="433"/>
      <c r="BK337" s="417" t="s">
        <v>409</v>
      </c>
      <c r="BL337" s="449">
        <f>BF337</f>
        <v>0</v>
      </c>
      <c r="BM337" s="417"/>
      <c r="BN337" s="433"/>
      <c r="BO337" s="417"/>
      <c r="BP337" s="433"/>
      <c r="BQ337" s="417" t="s">
        <v>409</v>
      </c>
      <c r="BR337" s="449">
        <f>BL337</f>
        <v>0</v>
      </c>
      <c r="BS337" s="417"/>
      <c r="BT337" s="433"/>
      <c r="BU337" s="417"/>
      <c r="BV337" s="433"/>
      <c r="BW337" s="417" t="s">
        <v>409</v>
      </c>
      <c r="BX337" s="449">
        <f>BR337</f>
        <v>0</v>
      </c>
      <c r="BY337" s="417"/>
      <c r="CA337" s="417"/>
      <c r="CB337" s="433"/>
      <c r="CC337" s="417" t="s">
        <v>409</v>
      </c>
      <c r="CD337" s="449">
        <f>BX337</f>
        <v>0</v>
      </c>
      <c r="CE337" s="417"/>
      <c r="CF337" s="433"/>
      <c r="CG337" s="417"/>
      <c r="CH337" s="433"/>
      <c r="CI337" s="417" t="s">
        <v>409</v>
      </c>
      <c r="CJ337" s="449">
        <f>CD337</f>
        <v>0</v>
      </c>
      <c r="CK337" s="417"/>
    </row>
    <row r="338" ht="16.199999999999999" hidden="1">
      <c r="A338" s="450">
        <v>17815</v>
      </c>
      <c r="B338" s="559"/>
      <c r="C338" s="417" t="s">
        <v>801</v>
      </c>
      <c r="D338" s="451">
        <f>G343</f>
        <v>0</v>
      </c>
      <c r="E338" s="417"/>
      <c r="F338" s="433"/>
      <c r="G338" s="417"/>
      <c r="H338" s="433"/>
      <c r="I338" s="417" t="s">
        <v>801</v>
      </c>
      <c r="J338" s="451">
        <f>M343</f>
        <v>0</v>
      </c>
      <c r="K338" s="417"/>
      <c r="L338" s="433"/>
      <c r="M338" s="417"/>
      <c r="N338" s="433"/>
      <c r="O338" s="417" t="s">
        <v>801</v>
      </c>
      <c r="P338" s="451">
        <f>S343</f>
        <v>0</v>
      </c>
      <c r="Q338" s="417"/>
      <c r="R338" s="433"/>
      <c r="S338" s="417"/>
      <c r="T338" s="433"/>
      <c r="U338" s="417" t="s">
        <v>801</v>
      </c>
      <c r="V338" s="451">
        <f>Y343</f>
        <v>0</v>
      </c>
      <c r="W338" s="417"/>
      <c r="X338" s="433"/>
      <c r="Y338" s="417"/>
      <c r="Z338" s="433"/>
      <c r="AA338" s="417" t="s">
        <v>801</v>
      </c>
      <c r="AB338" s="451">
        <f>AE343</f>
        <v>0</v>
      </c>
      <c r="AC338" s="417"/>
      <c r="AD338" s="433"/>
      <c r="AE338" s="417"/>
      <c r="AF338" s="433"/>
      <c r="AG338" s="417" t="s">
        <v>801</v>
      </c>
      <c r="AH338" s="451">
        <f>AK343</f>
        <v>0</v>
      </c>
      <c r="AI338" s="417"/>
      <c r="AJ338" s="433"/>
      <c r="AK338" s="417"/>
      <c r="AL338" s="433"/>
      <c r="AM338" s="417" t="s">
        <v>801</v>
      </c>
      <c r="AN338" s="451">
        <f>AQ343</f>
        <v>0</v>
      </c>
      <c r="AO338" s="417"/>
      <c r="AP338" s="433"/>
      <c r="AQ338" s="417"/>
      <c r="AR338" s="433"/>
      <c r="AS338" s="417" t="s">
        <v>801</v>
      </c>
      <c r="AT338" s="451">
        <f>AW343</f>
        <v>0</v>
      </c>
      <c r="AU338" s="417"/>
      <c r="AV338" s="433"/>
      <c r="AW338" s="417"/>
      <c r="AX338" s="433"/>
      <c r="AY338" s="417" t="s">
        <v>801</v>
      </c>
      <c r="AZ338" s="451">
        <f>BC343</f>
        <v>0</v>
      </c>
      <c r="BA338" s="417"/>
      <c r="BB338" s="433"/>
      <c r="BC338" s="417"/>
      <c r="BD338" s="433"/>
      <c r="BE338" s="417" t="s">
        <v>801</v>
      </c>
      <c r="BF338" s="451">
        <f>BI343</f>
        <v>0</v>
      </c>
      <c r="BG338" s="417"/>
      <c r="BH338" s="433"/>
      <c r="BI338" s="417"/>
      <c r="BJ338" s="433"/>
      <c r="BK338" s="417" t="s">
        <v>801</v>
      </c>
      <c r="BL338" s="451">
        <f>BO343</f>
        <v>0</v>
      </c>
      <c r="BM338" s="417"/>
      <c r="BN338" s="433"/>
      <c r="BO338" s="417"/>
      <c r="BP338" s="433"/>
      <c r="BQ338" s="417" t="s">
        <v>801</v>
      </c>
      <c r="BR338" s="451">
        <f>BU343</f>
        <v>0</v>
      </c>
      <c r="BS338" s="417"/>
      <c r="BT338" s="433"/>
      <c r="BU338" s="417"/>
      <c r="BV338" s="433"/>
      <c r="BW338" s="417" t="s">
        <v>801</v>
      </c>
      <c r="BX338" s="451">
        <f>CA343</f>
        <v>0</v>
      </c>
      <c r="BY338" s="417"/>
      <c r="BZ338" s="235"/>
      <c r="CA338" s="417"/>
      <c r="CB338" s="433"/>
      <c r="CC338" s="417" t="s">
        <v>801</v>
      </c>
      <c r="CD338" s="451">
        <f>CG343</f>
        <v>0</v>
      </c>
      <c r="CE338" s="417"/>
      <c r="CF338" s="433"/>
      <c r="CG338" s="417"/>
      <c r="CH338" s="433"/>
      <c r="CI338" s="417" t="s">
        <v>801</v>
      </c>
      <c r="CJ338" s="451">
        <f>CM343</f>
        <v>0</v>
      </c>
      <c r="CK338" s="417"/>
      <c r="CL338" s="235"/>
    </row>
    <row r="339" ht="16.199999999999999" hidden="1">
      <c r="A339" s="450" t="s">
        <v>842</v>
      </c>
      <c r="B339" s="559"/>
      <c r="C339" s="417" t="s">
        <v>387</v>
      </c>
      <c r="D339" s="451">
        <f>D362</f>
        <v>36000</v>
      </c>
      <c r="E339" s="417"/>
      <c r="F339" s="433"/>
      <c r="G339" s="417"/>
      <c r="H339" s="433"/>
      <c r="I339" s="417"/>
      <c r="J339" s="451">
        <f>D339</f>
        <v>36000</v>
      </c>
      <c r="K339" s="417"/>
      <c r="L339" s="433"/>
      <c r="M339" s="417"/>
      <c r="N339" s="433"/>
      <c r="O339" s="417"/>
      <c r="P339" s="451">
        <f>J339</f>
        <v>36000</v>
      </c>
      <c r="Q339" s="417"/>
      <c r="R339" s="433"/>
      <c r="S339" s="417"/>
      <c r="T339" s="433"/>
      <c r="U339" s="417"/>
      <c r="V339" s="451">
        <f>P339</f>
        <v>36000</v>
      </c>
      <c r="W339" s="417"/>
      <c r="X339" s="433"/>
      <c r="Y339" s="417"/>
      <c r="Z339" s="433"/>
      <c r="AA339" s="417"/>
      <c r="AB339" s="451">
        <f>V339</f>
        <v>36000</v>
      </c>
      <c r="AC339" s="417"/>
      <c r="AD339" s="433"/>
      <c r="AE339" s="417"/>
      <c r="AF339" s="433"/>
      <c r="AG339" s="417"/>
      <c r="AH339" s="451">
        <f>AB339</f>
        <v>36000</v>
      </c>
      <c r="AI339" s="417"/>
      <c r="AJ339" s="433"/>
      <c r="AK339" s="417"/>
      <c r="AL339" s="433"/>
      <c r="AM339" s="417"/>
      <c r="AN339" s="451">
        <f>AH339</f>
        <v>36000</v>
      </c>
      <c r="AO339" s="417"/>
      <c r="AP339" s="433"/>
      <c r="AQ339" s="417"/>
      <c r="AR339" s="433"/>
      <c r="AS339" s="417"/>
      <c r="AT339" s="451">
        <f>AN339</f>
        <v>36000</v>
      </c>
      <c r="AU339" s="417"/>
      <c r="AV339" s="433"/>
      <c r="AW339" s="417"/>
      <c r="AX339" s="433"/>
      <c r="AY339" s="417"/>
      <c r="AZ339" s="451">
        <f>AT339</f>
        <v>36000</v>
      </c>
      <c r="BA339" s="417"/>
      <c r="BB339" s="433"/>
      <c r="BC339" s="417"/>
      <c r="BD339" s="433"/>
      <c r="BE339" s="417"/>
      <c r="BF339" s="451">
        <f>AZ339</f>
        <v>36000</v>
      </c>
      <c r="BG339" s="417"/>
      <c r="BH339" s="433"/>
      <c r="BI339" s="417"/>
      <c r="BJ339" s="433"/>
      <c r="BK339" s="417"/>
      <c r="BL339" s="451">
        <f>BF339</f>
        <v>36000</v>
      </c>
      <c r="BM339" s="417"/>
      <c r="BN339" s="433"/>
      <c r="BO339" s="417"/>
      <c r="BP339" s="433"/>
      <c r="BQ339" s="417"/>
      <c r="BR339" s="451">
        <f>BL339</f>
        <v>36000</v>
      </c>
      <c r="BS339" s="417"/>
      <c r="BT339" s="433"/>
      <c r="BU339" s="417"/>
      <c r="BV339" s="433"/>
      <c r="BW339" s="417"/>
      <c r="BX339" s="451">
        <f>BR339</f>
        <v>36000</v>
      </c>
      <c r="BY339" s="417"/>
      <c r="BZ339" s="235"/>
      <c r="CA339" s="417"/>
      <c r="CB339" s="433"/>
      <c r="CC339" s="417"/>
      <c r="CD339" s="451">
        <f>BX339</f>
        <v>36000</v>
      </c>
      <c r="CE339" s="417"/>
      <c r="CF339" s="433"/>
      <c r="CG339" s="417"/>
      <c r="CH339" s="433"/>
      <c r="CI339" s="417"/>
      <c r="CJ339" s="451">
        <f>CD339</f>
        <v>36000</v>
      </c>
      <c r="CK339" s="417"/>
      <c r="CL339" s="235"/>
    </row>
    <row r="340" ht="16.199999999999999" hidden="1">
      <c r="A340" s="560">
        <v>0.064000000000000001</v>
      </c>
      <c r="B340" s="559"/>
      <c r="C340" s="417" t="s">
        <v>308</v>
      </c>
      <c r="D340" s="451">
        <f>D337*G345</f>
        <v>0</v>
      </c>
      <c r="E340" s="417"/>
      <c r="F340" s="433"/>
      <c r="G340" s="417"/>
      <c r="H340" s="433"/>
      <c r="I340" s="417" t="s">
        <v>308</v>
      </c>
      <c r="J340" s="451">
        <f>J337*M345</f>
        <v>0</v>
      </c>
      <c r="K340" s="417"/>
      <c r="L340" s="433"/>
      <c r="M340" s="417"/>
      <c r="N340" s="433"/>
      <c r="O340" s="417" t="s">
        <v>308</v>
      </c>
      <c r="P340" s="451">
        <f>P337*S345</f>
        <v>0</v>
      </c>
      <c r="Q340" s="417"/>
      <c r="R340" s="433"/>
      <c r="S340" s="417"/>
      <c r="T340" s="433"/>
      <c r="U340" s="417" t="s">
        <v>308</v>
      </c>
      <c r="V340" s="451">
        <f>V337*Y345</f>
        <v>0</v>
      </c>
      <c r="W340" s="417"/>
      <c r="X340" s="433"/>
      <c r="Y340" s="417"/>
      <c r="Z340" s="433"/>
      <c r="AA340" s="417" t="s">
        <v>308</v>
      </c>
      <c r="AB340" s="451">
        <f>AB337*AE345</f>
        <v>0</v>
      </c>
      <c r="AC340" s="417"/>
      <c r="AD340" s="433"/>
      <c r="AE340" s="417"/>
      <c r="AF340" s="433"/>
      <c r="AG340" s="417" t="s">
        <v>308</v>
      </c>
      <c r="AH340" s="451">
        <f>AH337*AK345</f>
        <v>0</v>
      </c>
      <c r="AI340" s="417"/>
      <c r="AJ340" s="433"/>
      <c r="AK340" s="417"/>
      <c r="AL340" s="433"/>
      <c r="AM340" s="417" t="s">
        <v>308</v>
      </c>
      <c r="AN340" s="451">
        <f>AN337*AQ345</f>
        <v>0</v>
      </c>
      <c r="AO340" s="417"/>
      <c r="AP340" s="433"/>
      <c r="AQ340" s="417"/>
      <c r="AR340" s="433"/>
      <c r="AS340" s="417" t="s">
        <v>308</v>
      </c>
      <c r="AT340" s="451">
        <f>AT337*AW345</f>
        <v>0</v>
      </c>
      <c r="AU340" s="417"/>
      <c r="AV340" s="433"/>
      <c r="AW340" s="417"/>
      <c r="AX340" s="433"/>
      <c r="AY340" s="417" t="s">
        <v>308</v>
      </c>
      <c r="AZ340" s="451">
        <f>AZ337*BC345</f>
        <v>0</v>
      </c>
      <c r="BA340" s="417"/>
      <c r="BB340" s="433"/>
      <c r="BC340" s="417"/>
      <c r="BD340" s="433"/>
      <c r="BE340" s="417" t="s">
        <v>308</v>
      </c>
      <c r="BF340" s="451">
        <f>BF337*BI345</f>
        <v>0</v>
      </c>
      <c r="BG340" s="417"/>
      <c r="BH340" s="433"/>
      <c r="BI340" s="417"/>
      <c r="BJ340" s="433"/>
      <c r="BK340" s="417" t="s">
        <v>308</v>
      </c>
      <c r="BL340" s="451">
        <f>BL337*BO345</f>
        <v>0</v>
      </c>
      <c r="BM340" s="417"/>
      <c r="BN340" s="433"/>
      <c r="BO340" s="417"/>
      <c r="BP340" s="433"/>
      <c r="BQ340" s="417" t="s">
        <v>308</v>
      </c>
      <c r="BR340" s="451">
        <f>BR337*BU345</f>
        <v>0</v>
      </c>
      <c r="BS340" s="417"/>
      <c r="BT340" s="433"/>
      <c r="BU340" s="417"/>
      <c r="BV340" s="433"/>
      <c r="BW340" s="417" t="s">
        <v>308</v>
      </c>
      <c r="BX340" s="451">
        <f>BX337*CA345</f>
        <v>0</v>
      </c>
      <c r="BY340" s="417"/>
      <c r="BZ340" s="235"/>
      <c r="CA340" s="417"/>
      <c r="CB340" s="433"/>
      <c r="CC340" s="417" t="s">
        <v>308</v>
      </c>
      <c r="CD340" s="451">
        <f>CD337*CG345</f>
        <v>0</v>
      </c>
      <c r="CE340" s="417"/>
      <c r="CF340" s="433"/>
      <c r="CG340" s="417"/>
      <c r="CH340" s="433"/>
      <c r="CI340" s="417" t="s">
        <v>308</v>
      </c>
      <c r="CJ340" s="451">
        <f>CJ337*CM345</f>
        <v>0</v>
      </c>
      <c r="CK340" s="417"/>
      <c r="CL340" s="235"/>
    </row>
    <row r="341" ht="16.199999999999999" hidden="1">
      <c r="A341" s="433" t="s">
        <v>843</v>
      </c>
      <c r="B341" s="235"/>
      <c r="C341" s="417" t="s">
        <v>834</v>
      </c>
      <c r="D341" s="452"/>
      <c r="E341" s="417"/>
      <c r="F341" s="433"/>
      <c r="G341" s="561"/>
      <c r="H341" s="433"/>
      <c r="I341" s="417" t="s">
        <v>834</v>
      </c>
      <c r="J341" s="452"/>
      <c r="K341" s="417"/>
      <c r="L341" s="433"/>
      <c r="M341" s="561"/>
      <c r="N341" s="433"/>
      <c r="O341" s="417" t="s">
        <v>834</v>
      </c>
      <c r="P341" s="452"/>
      <c r="Q341" s="417"/>
      <c r="R341" s="433"/>
      <c r="S341" s="561"/>
      <c r="T341" s="433"/>
      <c r="U341" s="417" t="s">
        <v>834</v>
      </c>
      <c r="V341" s="452"/>
      <c r="W341" s="417"/>
      <c r="X341" s="433"/>
      <c r="Y341" s="561"/>
      <c r="Z341" s="433"/>
      <c r="AA341" s="417" t="s">
        <v>834</v>
      </c>
      <c r="AB341" s="452"/>
      <c r="AC341" s="417"/>
      <c r="AD341" s="433"/>
      <c r="AE341" s="561"/>
      <c r="AF341" s="433"/>
      <c r="AG341" s="417" t="s">
        <v>834</v>
      </c>
      <c r="AH341" s="452"/>
      <c r="AI341" s="417"/>
      <c r="AJ341" s="433"/>
      <c r="AK341" s="561"/>
      <c r="AL341" s="433"/>
      <c r="AM341" s="417" t="s">
        <v>834</v>
      </c>
      <c r="AN341" s="452"/>
      <c r="AO341" s="417"/>
      <c r="AP341" s="433"/>
      <c r="AQ341" s="561"/>
      <c r="AR341" s="433"/>
      <c r="AS341" s="417" t="s">
        <v>834</v>
      </c>
      <c r="AT341" s="452"/>
      <c r="AU341" s="417"/>
      <c r="AV341" s="433"/>
      <c r="AW341" s="561"/>
      <c r="AX341" s="433"/>
      <c r="AY341" s="417" t="s">
        <v>834</v>
      </c>
      <c r="AZ341" s="452"/>
      <c r="BA341" s="417"/>
      <c r="BB341" s="433"/>
      <c r="BC341" s="561"/>
      <c r="BD341" s="433"/>
      <c r="BE341" s="417" t="s">
        <v>834</v>
      </c>
      <c r="BF341" s="452"/>
      <c r="BG341" s="417"/>
      <c r="BH341" s="433"/>
      <c r="BI341" s="561"/>
      <c r="BJ341" s="433"/>
      <c r="BK341" s="417" t="s">
        <v>834</v>
      </c>
      <c r="BL341" s="452"/>
      <c r="BM341" s="417"/>
      <c r="BN341" s="433"/>
      <c r="BO341" s="561"/>
      <c r="BP341" s="433"/>
      <c r="BQ341" s="417" t="s">
        <v>834</v>
      </c>
      <c r="BR341" s="452"/>
      <c r="BS341" s="417"/>
      <c r="BT341" s="433"/>
      <c r="BU341" s="561"/>
      <c r="BV341" s="433"/>
      <c r="BW341" s="417" t="s">
        <v>834</v>
      </c>
      <c r="BX341" s="452"/>
      <c r="BY341" s="417"/>
      <c r="BZ341" s="433"/>
      <c r="CA341" s="561"/>
      <c r="CB341" s="433"/>
      <c r="CC341" s="417" t="s">
        <v>834</v>
      </c>
      <c r="CD341" s="452"/>
      <c r="CE341" s="417"/>
      <c r="CF341" s="433"/>
      <c r="CG341" s="561"/>
      <c r="CH341" s="433"/>
      <c r="CI341" s="417" t="s">
        <v>834</v>
      </c>
      <c r="CJ341" s="452"/>
      <c r="CK341" s="417"/>
      <c r="CL341" s="433"/>
    </row>
    <row r="342" ht="16.199999999999999" hidden="1">
      <c r="A342" s="235"/>
      <c r="B342" s="235"/>
      <c r="C342" s="562" t="s">
        <v>835</v>
      </c>
      <c r="D342" s="451">
        <f>D341*D337/2</f>
        <v>0</v>
      </c>
      <c r="E342" s="417"/>
      <c r="F342" s="433"/>
      <c r="G342" s="449"/>
      <c r="H342" s="433"/>
      <c r="I342" s="562" t="s">
        <v>835</v>
      </c>
      <c r="J342" s="451">
        <f>J341*J337/2</f>
        <v>0</v>
      </c>
      <c r="K342" s="417"/>
      <c r="L342" s="433"/>
      <c r="M342" s="449"/>
      <c r="N342" s="433"/>
      <c r="O342" s="562" t="s">
        <v>835</v>
      </c>
      <c r="P342" s="451">
        <f>P341*P337/2</f>
        <v>0</v>
      </c>
      <c r="Q342" s="417"/>
      <c r="R342" s="433"/>
      <c r="S342" s="449"/>
      <c r="T342" s="433"/>
      <c r="U342" s="562" t="s">
        <v>835</v>
      </c>
      <c r="V342" s="451">
        <f>V341*V337/2</f>
        <v>0</v>
      </c>
      <c r="W342" s="417"/>
      <c r="X342" s="433"/>
      <c r="Y342" s="449"/>
      <c r="Z342" s="433"/>
      <c r="AA342" s="562" t="s">
        <v>835</v>
      </c>
      <c r="AB342" s="451">
        <f>AB341*AB337/2</f>
        <v>0</v>
      </c>
      <c r="AC342" s="417"/>
      <c r="AD342" s="433"/>
      <c r="AE342" s="449"/>
      <c r="AF342" s="433"/>
      <c r="AG342" s="562" t="s">
        <v>835</v>
      </c>
      <c r="AH342" s="451">
        <f>AH341*AH337/2</f>
        <v>0</v>
      </c>
      <c r="AI342" s="417"/>
      <c r="AJ342" s="433"/>
      <c r="AK342" s="449"/>
      <c r="AL342" s="433"/>
      <c r="AM342" s="562" t="s">
        <v>835</v>
      </c>
      <c r="AN342" s="451">
        <f>AN341*AN337/2</f>
        <v>0</v>
      </c>
      <c r="AO342" s="417"/>
      <c r="AP342" s="433"/>
      <c r="AQ342" s="449"/>
      <c r="AR342" s="433"/>
      <c r="AS342" s="562" t="s">
        <v>835</v>
      </c>
      <c r="AT342" s="451">
        <f>AT341*AT337/2</f>
        <v>0</v>
      </c>
      <c r="AU342" s="417"/>
      <c r="AV342" s="433"/>
      <c r="AW342" s="449"/>
      <c r="AX342" s="433"/>
      <c r="AY342" s="562" t="s">
        <v>835</v>
      </c>
      <c r="AZ342" s="451">
        <f>AZ341*AZ337/2</f>
        <v>0</v>
      </c>
      <c r="BA342" s="417"/>
      <c r="BB342" s="433"/>
      <c r="BC342" s="449"/>
      <c r="BD342" s="433"/>
      <c r="BE342" s="562" t="s">
        <v>835</v>
      </c>
      <c r="BF342" s="451">
        <f>BF341*BF337/2</f>
        <v>0</v>
      </c>
      <c r="BG342" s="417"/>
      <c r="BH342" s="433"/>
      <c r="BI342" s="449">
        <f t="shared" ref="BI333:BI350" si="2658">BC342</f>
        <v>0</v>
      </c>
      <c r="BJ342" s="433"/>
      <c r="BK342" s="562" t="s">
        <v>835</v>
      </c>
      <c r="BL342" s="451">
        <f>BL341*BL337/2</f>
        <v>0</v>
      </c>
      <c r="BM342" s="417"/>
      <c r="BN342" s="433"/>
      <c r="BO342" s="449">
        <f t="shared" ref="BO333:BO350" si="2659">BI342</f>
        <v>0</v>
      </c>
      <c r="BP342" s="433"/>
      <c r="BQ342" s="562" t="s">
        <v>835</v>
      </c>
      <c r="BR342" s="451">
        <f>BR341*BR337/2</f>
        <v>0</v>
      </c>
      <c r="BS342" s="417"/>
      <c r="BT342" s="433"/>
      <c r="BU342" s="449">
        <f t="shared" ref="BU333:BU350" si="2660">BO342</f>
        <v>0</v>
      </c>
      <c r="BV342" s="433"/>
      <c r="BW342" s="562" t="s">
        <v>835</v>
      </c>
      <c r="BX342" s="451">
        <f>BX341*BX337/2</f>
        <v>0</v>
      </c>
      <c r="BY342" s="417"/>
      <c r="BZ342" s="433"/>
      <c r="CA342" s="449">
        <f t="shared" ref="CA333:CA350" si="2661">BU342</f>
        <v>0</v>
      </c>
      <c r="CB342" s="433"/>
      <c r="CC342" s="562" t="s">
        <v>835</v>
      </c>
      <c r="CD342" s="451">
        <f>CD341*CD337/2</f>
        <v>0</v>
      </c>
      <c r="CE342" s="417"/>
      <c r="CF342" s="433"/>
      <c r="CG342" s="449">
        <f t="shared" ref="CG333:CG350" si="2662">CA342</f>
        <v>0</v>
      </c>
      <c r="CH342" s="433"/>
      <c r="CI342" s="562" t="s">
        <v>835</v>
      </c>
      <c r="CJ342" s="451">
        <f>CJ341*CJ337/2</f>
        <v>0</v>
      </c>
      <c r="CK342" s="417"/>
      <c r="CL342" s="433"/>
    </row>
    <row r="343" ht="16.199999999999999" hidden="1">
      <c r="A343" s="433"/>
      <c r="B343" s="235"/>
      <c r="C343" s="417" t="s">
        <v>836</v>
      </c>
      <c r="D343" s="451"/>
      <c r="E343" s="417"/>
      <c r="F343" s="433"/>
      <c r="G343" s="451"/>
      <c r="H343" s="433"/>
      <c r="I343" s="417" t="s">
        <v>836</v>
      </c>
      <c r="J343" s="451"/>
      <c r="K343" s="417"/>
      <c r="L343" s="433"/>
      <c r="M343" s="451"/>
      <c r="N343" s="433"/>
      <c r="O343" s="417" t="s">
        <v>836</v>
      </c>
      <c r="P343" s="451"/>
      <c r="Q343" s="417"/>
      <c r="R343" s="433"/>
      <c r="S343" s="451"/>
      <c r="T343" s="433"/>
      <c r="U343" s="417" t="s">
        <v>836</v>
      </c>
      <c r="V343" s="451"/>
      <c r="W343" s="417"/>
      <c r="X343" s="433"/>
      <c r="Y343" s="451"/>
      <c r="Z343" s="433"/>
      <c r="AA343" s="417" t="s">
        <v>836</v>
      </c>
      <c r="AB343" s="451"/>
      <c r="AC343" s="417"/>
      <c r="AD343" s="433"/>
      <c r="AE343" s="451"/>
      <c r="AF343" s="433"/>
      <c r="AG343" s="417" t="s">
        <v>836</v>
      </c>
      <c r="AH343" s="451"/>
      <c r="AI343" s="417"/>
      <c r="AJ343" s="433"/>
      <c r="AK343" s="451"/>
      <c r="AL343" s="433"/>
      <c r="AM343" s="417" t="s">
        <v>836</v>
      </c>
      <c r="AN343" s="451"/>
      <c r="AO343" s="417"/>
      <c r="AP343" s="433"/>
      <c r="AQ343" s="451"/>
      <c r="AR343" s="433"/>
      <c r="AS343" s="417" t="s">
        <v>836</v>
      </c>
      <c r="AT343" s="451"/>
      <c r="AU343" s="417"/>
      <c r="AV343" s="433"/>
      <c r="AW343" s="451"/>
      <c r="AX343" s="433"/>
      <c r="AY343" s="417" t="s">
        <v>836</v>
      </c>
      <c r="AZ343" s="451"/>
      <c r="BA343" s="417"/>
      <c r="BB343" s="433"/>
      <c r="BC343" s="451"/>
      <c r="BD343" s="433"/>
      <c r="BE343" s="417" t="s">
        <v>836</v>
      </c>
      <c r="BF343" s="451"/>
      <c r="BG343" s="417"/>
      <c r="BH343" s="433"/>
      <c r="BI343" s="451">
        <f t="shared" si="2658"/>
        <v>0</v>
      </c>
      <c r="BJ343" s="433"/>
      <c r="BK343" s="417" t="s">
        <v>836</v>
      </c>
      <c r="BL343" s="451"/>
      <c r="BM343" s="417"/>
      <c r="BN343" s="433"/>
      <c r="BO343" s="451">
        <f t="shared" si="2659"/>
        <v>0</v>
      </c>
      <c r="BP343" s="433"/>
      <c r="BQ343" s="417" t="s">
        <v>836</v>
      </c>
      <c r="BR343" s="451"/>
      <c r="BS343" s="417"/>
      <c r="BT343" s="433"/>
      <c r="BU343" s="451">
        <f t="shared" si="2660"/>
        <v>0</v>
      </c>
      <c r="BV343" s="433"/>
      <c r="BW343" s="417" t="s">
        <v>836</v>
      </c>
      <c r="BX343" s="451"/>
      <c r="BY343" s="417"/>
      <c r="BZ343" s="433"/>
      <c r="CA343" s="451">
        <f t="shared" si="2661"/>
        <v>0</v>
      </c>
      <c r="CB343" s="433"/>
      <c r="CC343" s="417" t="s">
        <v>836</v>
      </c>
      <c r="CD343" s="451"/>
      <c r="CE343" s="417"/>
      <c r="CF343" s="433"/>
      <c r="CG343" s="451">
        <f t="shared" si="2662"/>
        <v>0</v>
      </c>
      <c r="CH343" s="433"/>
      <c r="CI343" s="417" t="s">
        <v>836</v>
      </c>
      <c r="CJ343" s="451"/>
      <c r="CK343" s="417"/>
      <c r="CL343" s="433"/>
    </row>
    <row r="344" ht="16.199999999999999" hidden="1">
      <c r="A344" s="433"/>
      <c r="B344" s="235"/>
      <c r="C344" s="423" t="s">
        <v>837</v>
      </c>
      <c r="D344" s="452">
        <f>IF(D337=0,0,-1*(D331+D352)/D337)</f>
        <v>0</v>
      </c>
      <c r="E344" s="417"/>
      <c r="F344" s="564"/>
      <c r="G344" s="450"/>
      <c r="H344" s="433"/>
      <c r="I344" s="423" t="s">
        <v>837</v>
      </c>
      <c r="J344" s="452">
        <f>IF(J337=0,0,-1*(J331+J352)/J337)</f>
        <v>0</v>
      </c>
      <c r="K344" s="417"/>
      <c r="L344" s="564"/>
      <c r="M344" s="450"/>
      <c r="N344" s="433"/>
      <c r="O344" s="423" t="s">
        <v>837</v>
      </c>
      <c r="P344" s="452">
        <f>IF(P337=0,0,-1*(P331+P352)/P337)</f>
        <v>0</v>
      </c>
      <c r="Q344" s="417"/>
      <c r="R344" s="564"/>
      <c r="S344" s="450"/>
      <c r="T344" s="433"/>
      <c r="U344" s="423" t="s">
        <v>837</v>
      </c>
      <c r="V344" s="452">
        <f>IF(V337=0,0,-1*(V331+V352)/V337)</f>
        <v>0</v>
      </c>
      <c r="W344" s="417"/>
      <c r="X344" s="564"/>
      <c r="Y344" s="450"/>
      <c r="Z344" s="433"/>
      <c r="AA344" s="423" t="s">
        <v>837</v>
      </c>
      <c r="AB344" s="452">
        <f>IF(AB337=0,0,-1*(AB331+AB352)/AB337)</f>
        <v>0</v>
      </c>
      <c r="AC344" s="417"/>
      <c r="AD344" s="564"/>
      <c r="AE344" s="450"/>
      <c r="AF344" s="433"/>
      <c r="AG344" s="423" t="s">
        <v>837</v>
      </c>
      <c r="AH344" s="452">
        <f>IF(AH337=0,0,-1*(AH331+AH352)/AH337)</f>
        <v>0</v>
      </c>
      <c r="AI344" s="417"/>
      <c r="AJ344" s="564"/>
      <c r="AK344" s="450"/>
      <c r="AL344" s="433"/>
      <c r="AM344" s="423" t="s">
        <v>837</v>
      </c>
      <c r="AN344" s="452">
        <f>IF(AN337=0,0,-1*(AN331+AN352)/AN337)</f>
        <v>0</v>
      </c>
      <c r="AO344" s="417"/>
      <c r="AP344" s="564"/>
      <c r="AQ344" s="450"/>
      <c r="AR344" s="433"/>
      <c r="AS344" s="423" t="s">
        <v>837</v>
      </c>
      <c r="AT344" s="452">
        <f>IF(AT337=0,0,-1*(AT331+AT352)/AT337)</f>
        <v>0</v>
      </c>
      <c r="AU344" s="417"/>
      <c r="AV344" s="564"/>
      <c r="AW344" s="450"/>
      <c r="AX344" s="433"/>
      <c r="AY344" s="423" t="s">
        <v>837</v>
      </c>
      <c r="AZ344" s="452">
        <f>IF(AZ337=0,0,-1*(AZ331+AZ352)/AZ337)</f>
        <v>0</v>
      </c>
      <c r="BA344" s="417"/>
      <c r="BB344" s="564"/>
      <c r="BC344" s="450"/>
      <c r="BD344" s="433"/>
      <c r="BE344" s="423" t="s">
        <v>837</v>
      </c>
      <c r="BF344" s="452">
        <f>IF(BF337=0,0,-1*(BF331+BF352)/BF337)</f>
        <v>0</v>
      </c>
      <c r="BG344" s="417"/>
      <c r="BH344" s="564"/>
      <c r="BI344" s="450">
        <f t="shared" si="2658"/>
        <v>0</v>
      </c>
      <c r="BJ344" s="433"/>
      <c r="BK344" s="423" t="s">
        <v>837</v>
      </c>
      <c r="BL344" s="452">
        <f>IF(BL337=0,0,-1*(BL331+BL352)/BL337)</f>
        <v>0</v>
      </c>
      <c r="BM344" s="417"/>
      <c r="BN344" s="564"/>
      <c r="BO344" s="450">
        <f t="shared" si="2659"/>
        <v>0</v>
      </c>
      <c r="BP344" s="433"/>
      <c r="BQ344" s="423" t="s">
        <v>837</v>
      </c>
      <c r="BR344" s="452">
        <f>IF(BR337=0,0,-1*(BR331+BR352)/BR337)</f>
        <v>0</v>
      </c>
      <c r="BS344" s="417"/>
      <c r="BT344" s="564"/>
      <c r="BU344" s="450">
        <f t="shared" si="2660"/>
        <v>0</v>
      </c>
      <c r="BV344" s="433"/>
      <c r="BW344" s="423" t="s">
        <v>837</v>
      </c>
      <c r="BX344" s="452">
        <f>IF(BX337=0,0,-1*(BX331+BX352)/BX337)</f>
        <v>0</v>
      </c>
      <c r="BY344" s="417"/>
      <c r="BZ344" s="564"/>
      <c r="CA344" s="450">
        <f t="shared" si="2661"/>
        <v>0</v>
      </c>
      <c r="CB344" s="433"/>
      <c r="CC344" s="423" t="s">
        <v>837</v>
      </c>
      <c r="CD344" s="452">
        <f>IF(CD337=0,0,-1*(CD331+CD352)/CD337)</f>
        <v>0</v>
      </c>
      <c r="CE344" s="417"/>
      <c r="CF344" s="564"/>
      <c r="CG344" s="450">
        <f t="shared" si="2662"/>
        <v>0</v>
      </c>
      <c r="CH344" s="433"/>
      <c r="CI344" s="423" t="s">
        <v>837</v>
      </c>
      <c r="CJ344" s="452">
        <f>IF(CJ337=0,0,-1*(CJ331+CJ352)/CJ337)</f>
        <v>0</v>
      </c>
      <c r="CK344" s="417"/>
      <c r="CL344" s="564"/>
    </row>
    <row r="345" ht="16.199999999999999" hidden="1">
      <c r="A345" s="433"/>
      <c r="B345" s="559"/>
      <c r="C345" s="500" t="s">
        <v>838</v>
      </c>
      <c r="D345" s="451">
        <f>D341*D337/2</f>
        <v>0</v>
      </c>
      <c r="E345" s="417"/>
      <c r="F345" s="433"/>
      <c r="G345" s="452"/>
      <c r="H345" s="433"/>
      <c r="I345" s="500" t="s">
        <v>838</v>
      </c>
      <c r="J345" s="451">
        <f>J341*J337/2</f>
        <v>0</v>
      </c>
      <c r="K345" s="417"/>
      <c r="L345" s="433"/>
      <c r="M345" s="452"/>
      <c r="N345" s="433"/>
      <c r="O345" s="500" t="s">
        <v>838</v>
      </c>
      <c r="P345" s="451">
        <f>P341*P337/2</f>
        <v>0</v>
      </c>
      <c r="Q345" s="417"/>
      <c r="R345" s="433"/>
      <c r="S345" s="452"/>
      <c r="T345" s="433"/>
      <c r="U345" s="500" t="s">
        <v>838</v>
      </c>
      <c r="V345" s="451">
        <f>V341*V337/2</f>
        <v>0</v>
      </c>
      <c r="W345" s="417"/>
      <c r="X345" s="433"/>
      <c r="Y345" s="452"/>
      <c r="Z345" s="433"/>
      <c r="AA345" s="500" t="s">
        <v>838</v>
      </c>
      <c r="AB345" s="451">
        <f>AB341*AB337/2</f>
        <v>0</v>
      </c>
      <c r="AC345" s="417"/>
      <c r="AD345" s="433"/>
      <c r="AE345" s="452"/>
      <c r="AF345" s="433"/>
      <c r="AG345" s="500" t="s">
        <v>838</v>
      </c>
      <c r="AH345" s="451">
        <f>AH341*AH337/2</f>
        <v>0</v>
      </c>
      <c r="AI345" s="417"/>
      <c r="AJ345" s="433"/>
      <c r="AK345" s="452"/>
      <c r="AL345" s="433"/>
      <c r="AM345" s="500" t="s">
        <v>838</v>
      </c>
      <c r="AN345" s="451">
        <f>AN341*AN337/2</f>
        <v>0</v>
      </c>
      <c r="AO345" s="417"/>
      <c r="AP345" s="433"/>
      <c r="AQ345" s="452"/>
      <c r="AR345" s="433"/>
      <c r="AS345" s="500" t="s">
        <v>838</v>
      </c>
      <c r="AT345" s="451">
        <f>AT341*AT337/2</f>
        <v>0</v>
      </c>
      <c r="AU345" s="417"/>
      <c r="AV345" s="433"/>
      <c r="AW345" s="452"/>
      <c r="AX345" s="433"/>
      <c r="AY345" s="500" t="s">
        <v>838</v>
      </c>
      <c r="AZ345" s="451">
        <f>AZ341*AZ337/2</f>
        <v>0</v>
      </c>
      <c r="BA345" s="417"/>
      <c r="BB345" s="433"/>
      <c r="BC345" s="452"/>
      <c r="BD345" s="433"/>
      <c r="BE345" s="500" t="s">
        <v>838</v>
      </c>
      <c r="BF345" s="451">
        <f>BF341*BF337/2</f>
        <v>0</v>
      </c>
      <c r="BG345" s="417"/>
      <c r="BH345" s="433"/>
      <c r="BI345" s="452">
        <f t="shared" si="2658"/>
        <v>0</v>
      </c>
      <c r="BJ345" s="433"/>
      <c r="BK345" s="500" t="s">
        <v>838</v>
      </c>
      <c r="BL345" s="451">
        <f>BL341*BL337/2</f>
        <v>0</v>
      </c>
      <c r="BM345" s="417"/>
      <c r="BN345" s="433"/>
      <c r="BO345" s="452">
        <f t="shared" si="2659"/>
        <v>0</v>
      </c>
      <c r="BP345" s="433"/>
      <c r="BQ345" s="500" t="s">
        <v>838</v>
      </c>
      <c r="BR345" s="451">
        <f>BR341*BR337/2</f>
        <v>0</v>
      </c>
      <c r="BS345" s="417"/>
      <c r="BT345" s="433"/>
      <c r="BU345" s="452">
        <f t="shared" si="2660"/>
        <v>0</v>
      </c>
      <c r="BV345" s="433"/>
      <c r="BW345" s="500" t="s">
        <v>838</v>
      </c>
      <c r="BX345" s="451">
        <f>BX341*BX337/2</f>
        <v>0</v>
      </c>
      <c r="BY345" s="417"/>
      <c r="BZ345" s="433"/>
      <c r="CA345" s="452">
        <f t="shared" si="2661"/>
        <v>0</v>
      </c>
      <c r="CB345" s="433"/>
      <c r="CC345" s="500" t="s">
        <v>838</v>
      </c>
      <c r="CD345" s="451">
        <f>CD341*CD337/2</f>
        <v>0</v>
      </c>
      <c r="CE345" s="417"/>
      <c r="CF345" s="433"/>
      <c r="CG345" s="452">
        <f t="shared" si="2662"/>
        <v>0</v>
      </c>
      <c r="CH345" s="433"/>
      <c r="CI345" s="500" t="s">
        <v>838</v>
      </c>
      <c r="CJ345" s="451">
        <f>CJ341*CJ337/2</f>
        <v>0</v>
      </c>
      <c r="CK345" s="417"/>
      <c r="CL345" s="433"/>
    </row>
    <row r="346" ht="16.199999999999999" hidden="1">
      <c r="A346" s="433"/>
      <c r="B346" s="559"/>
      <c r="C346" s="556" t="s">
        <v>839</v>
      </c>
      <c r="D346" s="451"/>
      <c r="E346" s="417"/>
      <c r="F346" s="546"/>
      <c r="G346" s="433"/>
      <c r="H346" s="433"/>
      <c r="I346" s="556" t="s">
        <v>839</v>
      </c>
      <c r="J346" s="451"/>
      <c r="K346" s="417"/>
      <c r="L346" s="546"/>
      <c r="M346" s="433"/>
      <c r="N346" s="433"/>
      <c r="O346" s="556" t="s">
        <v>839</v>
      </c>
      <c r="P346" s="451"/>
      <c r="Q346" s="417"/>
      <c r="R346" s="546"/>
      <c r="S346" s="433"/>
      <c r="T346" s="433"/>
      <c r="U346" s="556" t="s">
        <v>839</v>
      </c>
      <c r="V346" s="451"/>
      <c r="W346" s="417"/>
      <c r="X346" s="546"/>
      <c r="Y346" s="433"/>
      <c r="Z346" s="433"/>
      <c r="AA346" s="556" t="s">
        <v>839</v>
      </c>
      <c r="AB346" s="451"/>
      <c r="AC346" s="417"/>
      <c r="AD346" s="546"/>
      <c r="AE346" s="433"/>
      <c r="AF346" s="433"/>
      <c r="AG346" s="556" t="s">
        <v>839</v>
      </c>
      <c r="AH346" s="451"/>
      <c r="AI346" s="417"/>
      <c r="AJ346" s="546"/>
      <c r="AK346" s="433"/>
      <c r="AL346" s="433"/>
      <c r="AM346" s="556" t="s">
        <v>839</v>
      </c>
      <c r="AN346" s="451"/>
      <c r="AO346" s="417"/>
      <c r="AP346" s="546"/>
      <c r="AQ346" s="433"/>
      <c r="AR346" s="433"/>
      <c r="AS346" s="556" t="s">
        <v>839</v>
      </c>
      <c r="AT346" s="451"/>
      <c r="AU346" s="417"/>
      <c r="AV346" s="546"/>
      <c r="AW346" s="433"/>
      <c r="AX346" s="433"/>
      <c r="AY346" s="556" t="s">
        <v>839</v>
      </c>
      <c r="AZ346" s="451"/>
      <c r="BA346" s="417"/>
      <c r="BB346" s="546"/>
      <c r="BC346" s="433"/>
      <c r="BD346" s="433"/>
      <c r="BE346" s="556" t="s">
        <v>839</v>
      </c>
      <c r="BF346" s="451"/>
      <c r="BG346" s="417"/>
      <c r="BH346" s="546"/>
      <c r="BI346" s="433"/>
      <c r="BJ346" s="433"/>
      <c r="BK346" s="556" t="s">
        <v>839</v>
      </c>
      <c r="BL346" s="451"/>
      <c r="BM346" s="417"/>
      <c r="BN346" s="546"/>
      <c r="BO346" s="433"/>
      <c r="BP346" s="433"/>
      <c r="BQ346" s="556" t="s">
        <v>839</v>
      </c>
      <c r="BR346" s="451"/>
      <c r="BS346" s="417"/>
      <c r="BT346" s="546"/>
      <c r="BU346" s="433"/>
      <c r="BV346" s="433"/>
      <c r="BW346" s="556" t="s">
        <v>839</v>
      </c>
      <c r="BX346" s="451"/>
      <c r="BY346" s="417"/>
      <c r="BZ346" s="546"/>
      <c r="CA346" s="433"/>
      <c r="CB346" s="433"/>
      <c r="CC346" s="556" t="s">
        <v>839</v>
      </c>
      <c r="CD346" s="451"/>
      <c r="CE346" s="417"/>
      <c r="CF346" s="546"/>
      <c r="CG346" s="433"/>
      <c r="CH346" s="433"/>
      <c r="CI346" s="556" t="s">
        <v>839</v>
      </c>
      <c r="CJ346" s="451"/>
      <c r="CK346" s="417"/>
      <c r="CL346" s="546"/>
    </row>
    <row r="347" ht="16.199999999999999" hidden="1">
      <c r="A347" s="433"/>
      <c r="B347" s="559"/>
      <c r="C347" s="508" t="s">
        <v>840</v>
      </c>
      <c r="D347" s="452">
        <f>IF(D337=0,0,(D331+D352)/D337)</f>
        <v>0</v>
      </c>
      <c r="E347" s="417"/>
      <c r="F347" s="546"/>
      <c r="H347" s="433"/>
      <c r="I347" s="508" t="s">
        <v>840</v>
      </c>
      <c r="J347" s="452">
        <f>IF(J337=0,0,(J331+J352)/J337)</f>
        <v>0</v>
      </c>
      <c r="K347" s="417"/>
      <c r="L347" s="546" t="s">
        <v>387</v>
      </c>
      <c r="M347" s="235">
        <v>1</v>
      </c>
      <c r="N347" s="433"/>
      <c r="O347" s="508" t="s">
        <v>840</v>
      </c>
      <c r="P347" s="452">
        <f>IF(P337=0,0,(P331+P352)/P337)</f>
        <v>0</v>
      </c>
      <c r="Q347" s="417"/>
      <c r="R347" s="546" t="s">
        <v>387</v>
      </c>
      <c r="S347" s="235">
        <v>1</v>
      </c>
      <c r="T347" s="433"/>
      <c r="U347" s="508" t="s">
        <v>840</v>
      </c>
      <c r="V347" s="452">
        <f>IF(V337=0,0,(V331+V352)/V337)</f>
        <v>0</v>
      </c>
      <c r="W347" s="417"/>
      <c r="X347" s="546"/>
      <c r="Z347" s="433"/>
      <c r="AA347" s="508" t="s">
        <v>840</v>
      </c>
      <c r="AB347" s="452">
        <f>IF(AB337=0,0,(AB331+AB352)/AB337)</f>
        <v>0</v>
      </c>
      <c r="AC347" s="417"/>
      <c r="AD347" s="546" t="s">
        <v>387</v>
      </c>
      <c r="AE347" s="235">
        <v>1</v>
      </c>
      <c r="AF347" s="433"/>
      <c r="AG347" s="508" t="s">
        <v>840</v>
      </c>
      <c r="AH347" s="452">
        <f>IF(AH337=0,0,(AH331+AH352)/AH337)</f>
        <v>0</v>
      </c>
      <c r="AI347" s="417"/>
      <c r="AJ347" s="546"/>
      <c r="AL347" s="433"/>
      <c r="AM347" s="508" t="s">
        <v>840</v>
      </c>
      <c r="AN347" s="452">
        <f>IF(AN337=0,0,(AN331+AN352)/AN337)</f>
        <v>0</v>
      </c>
      <c r="AO347" s="417"/>
      <c r="AP347" s="546"/>
      <c r="AR347" s="433"/>
      <c r="AS347" s="508" t="s">
        <v>840</v>
      </c>
      <c r="AT347" s="452">
        <f>IF(AT337=0,0,(AT331+AT352)/AT337)</f>
        <v>0</v>
      </c>
      <c r="AU347" s="417"/>
      <c r="AV347" s="546"/>
      <c r="AX347" s="433"/>
      <c r="AY347" s="508" t="s">
        <v>840</v>
      </c>
      <c r="AZ347" s="452">
        <f>IF(AZ337=0,0,(AZ331+AZ352)/AZ337)</f>
        <v>0</v>
      </c>
      <c r="BA347" s="417"/>
      <c r="BB347" s="546" t="s">
        <v>387</v>
      </c>
      <c r="BC347" s="235">
        <v>1</v>
      </c>
      <c r="BD347" s="433"/>
      <c r="BE347" s="508" t="s">
        <v>840</v>
      </c>
      <c r="BF347" s="452">
        <f>IF(BF337=0,0,(BF331+BF352)/BF337)</f>
        <v>0</v>
      </c>
      <c r="BG347" s="417"/>
      <c r="BH347" s="546"/>
      <c r="BJ347" s="433"/>
      <c r="BK347" s="508" t="s">
        <v>840</v>
      </c>
      <c r="BL347" s="452">
        <f>IF(BL337=0,0,(BL331+BL352)/BL337)</f>
        <v>0</v>
      </c>
      <c r="BM347" s="417"/>
      <c r="BN347" s="546"/>
      <c r="BP347" s="433"/>
      <c r="BQ347" s="508" t="s">
        <v>840</v>
      </c>
      <c r="BR347" s="452">
        <f>IF(BR337=0,0,(BR331+BR352)/BR337)</f>
        <v>0</v>
      </c>
      <c r="BS347" s="417"/>
      <c r="BT347" s="546"/>
      <c r="BV347" s="433"/>
      <c r="BW347" s="508" t="s">
        <v>840</v>
      </c>
      <c r="BX347" s="452">
        <f>IF(BX337=0,0,(BX331+BX352)/BX337)</f>
        <v>0</v>
      </c>
      <c r="BY347" s="417"/>
      <c r="BZ347" s="546"/>
      <c r="CB347" s="433"/>
      <c r="CC347" s="508" t="s">
        <v>840</v>
      </c>
      <c r="CD347" s="452">
        <f>IF(CD337=0,0,(CD331+CD352)/CD337)</f>
        <v>0</v>
      </c>
      <c r="CE347" s="417"/>
      <c r="CF347" s="546"/>
      <c r="CH347" s="433"/>
      <c r="CI347" s="508" t="s">
        <v>840</v>
      </c>
      <c r="CJ347" s="452">
        <f>IF(CJ337=0,0,(CJ331+CJ352)/CJ337)</f>
        <v>0</v>
      </c>
      <c r="CK347" s="417"/>
      <c r="CL347" s="546"/>
    </row>
    <row r="348" ht="16.199999999999999" hidden="1">
      <c r="A348" s="235"/>
      <c r="B348" s="235"/>
      <c r="C348" s="415" t="s">
        <v>832</v>
      </c>
      <c r="D348" s="415"/>
      <c r="E348" s="500"/>
      <c r="F348" s="433"/>
      <c r="G348" s="417"/>
      <c r="H348" s="433"/>
      <c r="I348" s="415" t="s">
        <v>832</v>
      </c>
      <c r="J348" s="415"/>
      <c r="K348" s="500"/>
      <c r="L348" s="433"/>
      <c r="M348" s="417"/>
      <c r="N348" s="433"/>
      <c r="O348" s="415" t="s">
        <v>832</v>
      </c>
      <c r="P348" s="415"/>
      <c r="Q348" s="500"/>
      <c r="R348" s="433"/>
      <c r="S348" s="417"/>
      <c r="T348" s="433"/>
      <c r="U348" s="415" t="s">
        <v>832</v>
      </c>
      <c r="V348" s="415"/>
      <c r="W348" s="500"/>
      <c r="X348" s="433"/>
      <c r="Y348" s="417"/>
      <c r="Z348" s="433"/>
      <c r="AA348" s="415" t="s">
        <v>832</v>
      </c>
      <c r="AB348" s="415"/>
      <c r="AC348" s="500"/>
      <c r="AD348" s="433"/>
      <c r="AE348" s="417"/>
      <c r="AF348" s="433"/>
      <c r="AG348" s="415" t="s">
        <v>832</v>
      </c>
      <c r="AH348" s="415"/>
      <c r="AI348" s="500"/>
      <c r="AJ348" s="433"/>
      <c r="AK348" s="417"/>
      <c r="AL348" s="433"/>
      <c r="AM348" s="415" t="s">
        <v>832</v>
      </c>
      <c r="AN348" s="415"/>
      <c r="AO348" s="500"/>
      <c r="AP348" s="433"/>
      <c r="AQ348" s="417"/>
      <c r="AR348" s="433"/>
      <c r="AS348" s="415" t="s">
        <v>832</v>
      </c>
      <c r="AT348" s="415"/>
      <c r="AU348" s="500"/>
      <c r="AV348" s="433"/>
      <c r="AW348" s="417"/>
      <c r="AX348" s="433"/>
      <c r="AY348" s="415" t="s">
        <v>832</v>
      </c>
      <c r="AZ348" s="415"/>
      <c r="BA348" s="500"/>
      <c r="BB348" s="433"/>
      <c r="BC348" s="417"/>
      <c r="BD348" s="433"/>
      <c r="BE348" s="415" t="s">
        <v>832</v>
      </c>
      <c r="BF348" s="415"/>
      <c r="BG348" s="500"/>
      <c r="BH348" s="433"/>
      <c r="BI348" s="417"/>
      <c r="BJ348" s="433"/>
      <c r="BK348" s="415" t="s">
        <v>832</v>
      </c>
      <c r="BL348" s="415"/>
      <c r="BM348" s="500"/>
      <c r="BN348" s="433"/>
      <c r="BO348" s="417"/>
      <c r="BP348" s="433"/>
      <c r="BQ348" s="415" t="s">
        <v>832</v>
      </c>
      <c r="BR348" s="415"/>
      <c r="BS348" s="500"/>
      <c r="BT348" s="433"/>
      <c r="BU348" s="417"/>
      <c r="BV348" s="433"/>
      <c r="BW348" s="415" t="s">
        <v>832</v>
      </c>
      <c r="BX348" s="415"/>
      <c r="BY348" s="500"/>
      <c r="CA348" s="417"/>
      <c r="CB348" s="433"/>
      <c r="CC348" s="415" t="s">
        <v>832</v>
      </c>
      <c r="CD348" s="415"/>
      <c r="CE348" s="500"/>
      <c r="CF348" s="433"/>
      <c r="CG348" s="417"/>
      <c r="CH348" s="433"/>
      <c r="CI348" s="415" t="s">
        <v>832</v>
      </c>
      <c r="CJ348" s="415"/>
      <c r="CK348" s="500"/>
    </row>
    <row r="349" ht="16.199999999999999" hidden="1">
      <c r="A349" s="235"/>
      <c r="B349" s="235"/>
      <c r="C349" s="417" t="s">
        <v>841</v>
      </c>
      <c r="D349" s="486">
        <f>D345+D346+D347</f>
        <v>0</v>
      </c>
      <c r="E349" s="556"/>
      <c r="F349" s="546" t="s">
        <v>823</v>
      </c>
      <c r="G349" s="417">
        <f>A361</f>
        <v>1</v>
      </c>
      <c r="H349" s="433"/>
      <c r="I349" s="417" t="s">
        <v>841</v>
      </c>
      <c r="J349" s="486">
        <f>J345+J346+J347</f>
        <v>0</v>
      </c>
      <c r="K349" s="556"/>
      <c r="L349" s="546" t="s">
        <v>823</v>
      </c>
      <c r="M349" s="417">
        <f t="shared" ref="M333:M350" si="2663">G349</f>
        <v>1</v>
      </c>
      <c r="N349" s="433"/>
      <c r="O349" s="417" t="s">
        <v>841</v>
      </c>
      <c r="P349" s="486">
        <f>P345+P346+P347</f>
        <v>0</v>
      </c>
      <c r="Q349" s="556"/>
      <c r="R349" s="546" t="s">
        <v>823</v>
      </c>
      <c r="S349" s="417">
        <f t="shared" ref="S349:S350" si="2664">M349</f>
        <v>1</v>
      </c>
      <c r="T349" s="433"/>
      <c r="U349" s="417" t="s">
        <v>841</v>
      </c>
      <c r="V349" s="486">
        <f>V345+V346+V347</f>
        <v>0</v>
      </c>
      <c r="W349" s="556"/>
      <c r="X349" s="546" t="s">
        <v>823</v>
      </c>
      <c r="Y349" s="417">
        <f t="shared" ref="Y349:Y350" si="2665">S349</f>
        <v>1</v>
      </c>
      <c r="Z349" s="433"/>
      <c r="AA349" s="417" t="s">
        <v>841</v>
      </c>
      <c r="AB349" s="486">
        <f>AB345+AB346+AB347</f>
        <v>0</v>
      </c>
      <c r="AC349" s="556"/>
      <c r="AD349" s="546" t="s">
        <v>823</v>
      </c>
      <c r="AE349" s="417">
        <f t="shared" ref="AE333:AE350" si="2666">Y349</f>
        <v>1</v>
      </c>
      <c r="AF349" s="433"/>
      <c r="AG349" s="417" t="s">
        <v>841</v>
      </c>
      <c r="AH349" s="486">
        <f>AH345+AH346+AH347</f>
        <v>0</v>
      </c>
      <c r="AI349" s="556"/>
      <c r="AJ349" s="546" t="s">
        <v>823</v>
      </c>
      <c r="AK349" s="417">
        <f t="shared" ref="AK333:AK350" si="2667">AE349</f>
        <v>1</v>
      </c>
      <c r="AL349" s="433"/>
      <c r="AM349" s="417" t="s">
        <v>841</v>
      </c>
      <c r="AN349" s="486">
        <f>AN345+AN346+AN347</f>
        <v>0</v>
      </c>
      <c r="AO349" s="556"/>
      <c r="AP349" s="546" t="s">
        <v>823</v>
      </c>
      <c r="AQ349" s="417">
        <f t="shared" ref="AQ333:AQ350" si="2668">AK349</f>
        <v>1</v>
      </c>
      <c r="AR349" s="433"/>
      <c r="AS349" s="417" t="s">
        <v>841</v>
      </c>
      <c r="AT349" s="486">
        <f>AT345+AT346+AT347</f>
        <v>0</v>
      </c>
      <c r="AU349" s="556"/>
      <c r="AV349" s="546" t="s">
        <v>823</v>
      </c>
      <c r="AW349" s="417">
        <f t="shared" ref="AW349:AW350" si="2669">AQ349</f>
        <v>1</v>
      </c>
      <c r="AX349" s="433"/>
      <c r="AY349" s="417" t="s">
        <v>841</v>
      </c>
      <c r="AZ349" s="486">
        <f>AZ345+AZ346+AZ347</f>
        <v>0</v>
      </c>
      <c r="BA349" s="556"/>
      <c r="BB349" s="546" t="s">
        <v>823</v>
      </c>
      <c r="BC349" s="417">
        <f t="shared" ref="BC333:BC350" si="2670">AW349</f>
        <v>1</v>
      </c>
      <c r="BD349" s="433"/>
      <c r="BE349" s="417" t="s">
        <v>841</v>
      </c>
      <c r="BF349" s="486">
        <f>BF345+BF346+BF347</f>
        <v>0</v>
      </c>
      <c r="BG349" s="556"/>
      <c r="BH349" s="546" t="s">
        <v>823</v>
      </c>
      <c r="BI349" s="417">
        <f t="shared" si="2658"/>
        <v>1</v>
      </c>
      <c r="BJ349" s="433"/>
      <c r="BK349" s="417" t="s">
        <v>841</v>
      </c>
      <c r="BL349" s="486">
        <f>BL345+BL346+BL347</f>
        <v>0</v>
      </c>
      <c r="BM349" s="556"/>
      <c r="BN349" s="546" t="s">
        <v>823</v>
      </c>
      <c r="BO349" s="417">
        <f t="shared" si="2659"/>
        <v>1</v>
      </c>
      <c r="BP349" s="433"/>
      <c r="BQ349" s="417" t="s">
        <v>841</v>
      </c>
      <c r="BR349" s="486">
        <f>BR345+BR346+BR347</f>
        <v>0</v>
      </c>
      <c r="BS349" s="556"/>
      <c r="BT349" s="546" t="s">
        <v>823</v>
      </c>
      <c r="BU349" s="417">
        <f t="shared" si="2660"/>
        <v>1</v>
      </c>
      <c r="BV349" s="433"/>
      <c r="BW349" s="417" t="s">
        <v>841</v>
      </c>
      <c r="BX349" s="486">
        <f>BX345+BX346+BX347</f>
        <v>0</v>
      </c>
      <c r="BY349" s="556"/>
      <c r="CA349" s="417">
        <f t="shared" si="2661"/>
        <v>1</v>
      </c>
      <c r="CB349" s="433"/>
      <c r="CC349" s="417" t="s">
        <v>841</v>
      </c>
      <c r="CD349" s="486">
        <f>CD345+CD346+CD347</f>
        <v>0</v>
      </c>
      <c r="CE349" s="556"/>
      <c r="CF349" s="546" t="s">
        <v>823</v>
      </c>
      <c r="CG349" s="417">
        <f t="shared" si="2662"/>
        <v>1</v>
      </c>
      <c r="CH349" s="433"/>
      <c r="CI349" s="417" t="s">
        <v>841</v>
      </c>
      <c r="CJ349" s="486">
        <f>CJ345+CJ346+CJ347</f>
        <v>0</v>
      </c>
      <c r="CK349" s="556"/>
    </row>
    <row r="350" ht="16.199999999999999" hidden="1">
      <c r="B350" s="235"/>
      <c r="C350" s="423" t="s">
        <v>824</v>
      </c>
      <c r="D350" s="423"/>
      <c r="E350" s="508"/>
      <c r="F350" s="546" t="s">
        <v>825</v>
      </c>
      <c r="G350" s="547">
        <f>14000*(200^0.5)</f>
        <v>197989.89873223333</v>
      </c>
      <c r="H350" s="433"/>
      <c r="I350" s="557" t="s">
        <v>824</v>
      </c>
      <c r="J350" s="423"/>
      <c r="K350" s="508"/>
      <c r="L350" s="546" t="s">
        <v>825</v>
      </c>
      <c r="M350" s="547">
        <f t="shared" si="2663"/>
        <v>197989.89873223333</v>
      </c>
      <c r="N350" s="433"/>
      <c r="O350" s="557" t="s">
        <v>824</v>
      </c>
      <c r="P350" s="423"/>
      <c r="Q350" s="508"/>
      <c r="R350" s="546" t="s">
        <v>825</v>
      </c>
      <c r="S350" s="547">
        <f t="shared" si="2664"/>
        <v>197989.89873223333</v>
      </c>
      <c r="T350" s="433"/>
      <c r="U350" s="557" t="s">
        <v>824</v>
      </c>
      <c r="V350" s="423"/>
      <c r="W350" s="508"/>
      <c r="X350" s="546" t="s">
        <v>825</v>
      </c>
      <c r="Y350" s="547">
        <f t="shared" si="2665"/>
        <v>197989.89873223333</v>
      </c>
      <c r="Z350" s="433"/>
      <c r="AA350" s="557" t="s">
        <v>824</v>
      </c>
      <c r="AB350" s="423"/>
      <c r="AC350" s="508"/>
      <c r="AD350" s="546" t="s">
        <v>825</v>
      </c>
      <c r="AE350" s="547">
        <f t="shared" si="2666"/>
        <v>197989.89873223333</v>
      </c>
      <c r="AF350" s="433"/>
      <c r="AG350" s="557" t="s">
        <v>824</v>
      </c>
      <c r="AH350" s="423"/>
      <c r="AI350" s="508"/>
      <c r="AJ350" s="546" t="s">
        <v>825</v>
      </c>
      <c r="AK350" s="547">
        <f t="shared" si="2667"/>
        <v>197989.89873223333</v>
      </c>
      <c r="AL350" s="433"/>
      <c r="AM350" s="557" t="s">
        <v>824</v>
      </c>
      <c r="AN350" s="423"/>
      <c r="AO350" s="508"/>
      <c r="AP350" s="546" t="s">
        <v>825</v>
      </c>
      <c r="AQ350" s="547">
        <f t="shared" si="2668"/>
        <v>197989.89873223333</v>
      </c>
      <c r="AR350" s="433"/>
      <c r="AS350" s="557" t="s">
        <v>824</v>
      </c>
      <c r="AT350" s="423"/>
      <c r="AU350" s="508"/>
      <c r="AV350" s="546" t="s">
        <v>825</v>
      </c>
      <c r="AW350" s="547">
        <f t="shared" si="2669"/>
        <v>197989.89873223333</v>
      </c>
      <c r="AX350" s="433"/>
      <c r="AY350" s="557" t="s">
        <v>824</v>
      </c>
      <c r="AZ350" s="423"/>
      <c r="BA350" s="508"/>
      <c r="BB350" s="546" t="s">
        <v>825</v>
      </c>
      <c r="BC350" s="547">
        <f t="shared" si="2670"/>
        <v>197989.89873223333</v>
      </c>
      <c r="BD350" s="433"/>
      <c r="BE350" s="557" t="s">
        <v>824</v>
      </c>
      <c r="BF350" s="423"/>
      <c r="BG350" s="508"/>
      <c r="BH350" s="546" t="s">
        <v>825</v>
      </c>
      <c r="BI350" s="547">
        <f t="shared" si="2658"/>
        <v>197989.89873223333</v>
      </c>
      <c r="BJ350" s="433"/>
      <c r="BK350" s="557" t="s">
        <v>824</v>
      </c>
      <c r="BL350" s="423"/>
      <c r="BM350" s="508"/>
      <c r="BN350" s="546" t="s">
        <v>825</v>
      </c>
      <c r="BO350" s="547">
        <f t="shared" si="2659"/>
        <v>197989.89873223333</v>
      </c>
      <c r="BP350" s="433"/>
      <c r="BQ350" s="557" t="s">
        <v>824</v>
      </c>
      <c r="BR350" s="423"/>
      <c r="BS350" s="508"/>
      <c r="BT350" s="546" t="s">
        <v>825</v>
      </c>
      <c r="BU350" s="547">
        <f t="shared" si="2660"/>
        <v>197989.89873223333</v>
      </c>
      <c r="BV350" s="433"/>
      <c r="BW350" s="557" t="s">
        <v>824</v>
      </c>
      <c r="BX350" s="423"/>
      <c r="BY350" s="508"/>
      <c r="BZ350" s="235"/>
      <c r="CA350" s="547">
        <f t="shared" si="2661"/>
        <v>197989.89873223333</v>
      </c>
      <c r="CB350" s="433"/>
      <c r="CC350" s="557" t="s">
        <v>824</v>
      </c>
      <c r="CD350" s="423"/>
      <c r="CE350" s="508"/>
      <c r="CF350" s="546" t="s">
        <v>825</v>
      </c>
      <c r="CG350" s="547">
        <f t="shared" si="2662"/>
        <v>197989.89873223333</v>
      </c>
      <c r="CH350" s="433"/>
      <c r="CI350" s="557" t="s">
        <v>824</v>
      </c>
      <c r="CJ350" s="423"/>
      <c r="CK350" s="508"/>
      <c r="CL350" s="235"/>
    </row>
    <row r="351" ht="16.199999999999999" hidden="1">
      <c r="C351" s="417"/>
      <c r="D351" s="452"/>
      <c r="E351" s="417"/>
      <c r="F351" s="433">
        <f>IF(G352=0,0,-1*G351/G352)</f>
        <v>0</v>
      </c>
      <c r="G351" s="549"/>
      <c r="H351" s="433">
        <f>IF(G352=0,0,G351/G352)</f>
        <v>0</v>
      </c>
      <c r="I351" s="417"/>
      <c r="J351" s="452"/>
      <c r="K351" s="417"/>
      <c r="L351" s="433">
        <f>IF(M352=0,0,-1*M351/M352)</f>
        <v>0</v>
      </c>
      <c r="M351" s="549"/>
      <c r="N351" s="433">
        <f>IF(M352=0,0,M351/M352)</f>
        <v>0</v>
      </c>
      <c r="O351" s="417"/>
      <c r="P351" s="452"/>
      <c r="Q351" s="417"/>
      <c r="R351" s="433">
        <f>IF(S352=0,0,-1*S351/S352)</f>
        <v>0</v>
      </c>
      <c r="S351" s="549"/>
      <c r="T351" s="433">
        <f>IF(S352=0,0,S351/S352)</f>
        <v>0</v>
      </c>
      <c r="U351" s="417"/>
      <c r="V351" s="452"/>
      <c r="W351" s="417"/>
      <c r="X351" s="433">
        <f>IF(Y352=0,0,-1*Y351/Y352)</f>
        <v>0</v>
      </c>
      <c r="Y351" s="549"/>
      <c r="Z351" s="433">
        <f>IF(Y352=0,0,Y351/Y352)</f>
        <v>0</v>
      </c>
      <c r="AA351" s="417"/>
      <c r="AB351" s="452"/>
      <c r="AC351" s="417"/>
      <c r="AD351" s="433">
        <f>IF(AE352=0,0,-1*AE351/AE352)</f>
        <v>0</v>
      </c>
      <c r="AE351" s="549"/>
      <c r="AF351" s="433">
        <f>IF(AE352=0,0,AE351/AE352)</f>
        <v>0</v>
      </c>
      <c r="AG351" s="417"/>
      <c r="AH351" s="452"/>
      <c r="AI351" s="417"/>
      <c r="AJ351" s="433">
        <f>IF(AK352=0,0,-1*AK351/AK352)</f>
        <v>0</v>
      </c>
      <c r="AK351" s="549"/>
      <c r="AL351" s="433">
        <f>IF(AK352=0,0,AK351/AK352)</f>
        <v>0</v>
      </c>
      <c r="AM351" s="417"/>
      <c r="AN351" s="452"/>
      <c r="AO351" s="417"/>
      <c r="AP351" s="433">
        <f>IF(AQ352=0,0,-1*AQ351/AQ352)</f>
        <v>0</v>
      </c>
      <c r="AQ351" s="549"/>
      <c r="AR351" s="433">
        <f>IF(AQ352=0,0,AQ351/AQ352)</f>
        <v>0</v>
      </c>
      <c r="AS351" s="417"/>
      <c r="AT351" s="452"/>
      <c r="AU351" s="417"/>
      <c r="AV351" s="433">
        <f>IF(AW352=0,0,-1*AW351/AW352)</f>
        <v>0</v>
      </c>
      <c r="AW351" s="549"/>
      <c r="AX351" s="433">
        <f>IF(AW352=0,0,AW351/AW352)</f>
        <v>0</v>
      </c>
      <c r="AY351" s="417"/>
      <c r="AZ351" s="452"/>
      <c r="BA351" s="417"/>
      <c r="BB351" s="433">
        <f>IF(BC352=0,0,-1*BC351/BC352)</f>
        <v>0</v>
      </c>
      <c r="BC351" s="549"/>
      <c r="BD351" s="433">
        <f>IF(BC352=0,0,BC351/BC352)</f>
        <v>0</v>
      </c>
      <c r="BE351" s="417"/>
      <c r="BF351" s="452"/>
      <c r="BG351" s="417"/>
      <c r="BH351" s="433">
        <f>IF(BI352=0,0,-1*BI351/BI352)</f>
        <v>0</v>
      </c>
      <c r="BI351" s="549"/>
      <c r="BJ351" s="433">
        <f>IF(BI352=0,0,BI351/BI352)</f>
        <v>0</v>
      </c>
      <c r="BK351" s="417"/>
      <c r="BL351" s="452"/>
      <c r="BM351" s="417"/>
      <c r="BN351" s="433">
        <f>IF(BO352=0,0,-1*BO351/BO352)</f>
        <v>0</v>
      </c>
      <c r="BO351" s="549"/>
      <c r="BP351" s="433">
        <f>IF(BO352=0,0,BO351/BO352)</f>
        <v>0</v>
      </c>
      <c r="BQ351" s="417"/>
      <c r="BR351" s="452"/>
      <c r="BS351" s="417"/>
      <c r="BT351" s="433">
        <f>IF(BU352=0,0,-1*BU351/BU352)</f>
        <v>0</v>
      </c>
      <c r="BU351" s="549"/>
      <c r="BV351" s="433">
        <f>IF(BU352=0,0,BU351/BU352)</f>
        <v>0</v>
      </c>
      <c r="BW351" s="417"/>
      <c r="BX351" s="452"/>
      <c r="BY351" s="417"/>
      <c r="CA351" s="549"/>
      <c r="CB351" s="433">
        <f>IF(CA352=0,0,CA351/CA352)</f>
        <v>0</v>
      </c>
      <c r="CC351" s="417"/>
      <c r="CD351" s="452"/>
      <c r="CE351" s="417"/>
      <c r="CF351" s="433">
        <f>IF(CG352=0,0,-1*CG351/CG352)</f>
        <v>0</v>
      </c>
      <c r="CG351" s="549"/>
      <c r="CH351" s="433">
        <f>IF(CG352=0,0,CG351/CG352)</f>
        <v>0</v>
      </c>
      <c r="CI351" s="417"/>
      <c r="CJ351" s="452"/>
      <c r="CK351" s="417"/>
    </row>
    <row r="352" ht="16.800000000000001" hidden="1">
      <c r="A352" s="546" t="s">
        <v>182</v>
      </c>
      <c r="C352" s="412"/>
      <c r="D352" s="413" t="e">
        <f>D136</f>
        <v>#REF!</v>
      </c>
      <c r="E352" s="414"/>
      <c r="F352" s="459">
        <f>IF(H153=3,0,IF(F153=3,G352*G353,G353*G352/2))</f>
        <v>0</v>
      </c>
      <c r="G352" s="415"/>
      <c r="H352" s="459"/>
      <c r="I352" s="412"/>
      <c r="J352" s="413" t="e">
        <f>J136</f>
        <v>#REF!</v>
      </c>
      <c r="K352" s="414"/>
      <c r="L352" s="459">
        <f>IF(N153=3,0,IF(L153=3,M352*M353,M353*M352/2))</f>
        <v>0</v>
      </c>
      <c r="M352" s="415"/>
      <c r="N352" s="459">
        <f>IF(L153=3,0,IF(N153=3,M353*M352,M353*M352/2))</f>
        <v>0</v>
      </c>
      <c r="O352" s="412"/>
      <c r="P352" s="413" t="e">
        <f>P136</f>
        <v>#REF!</v>
      </c>
      <c r="Q352" s="414"/>
      <c r="R352" s="459">
        <f>IF(T153=3,0,IF(R153=3,S352*S353,S353*S352/2))</f>
        <v>0</v>
      </c>
      <c r="S352" s="415"/>
      <c r="T352" s="459">
        <f>IF(R153=3,0,IF(T153=3,S353*S352,S353*S352/2))</f>
        <v>0</v>
      </c>
      <c r="U352" s="412"/>
      <c r="V352" s="413" t="e">
        <f>V136</f>
        <v>#REF!</v>
      </c>
      <c r="W352" s="414"/>
      <c r="X352" s="459">
        <f>IF(Z153=3,0,IF(X153=3,Y352*Y353,Y353*Y352/2))</f>
        <v>0</v>
      </c>
      <c r="Y352" s="415"/>
      <c r="Z352" s="459">
        <f>IF(X153=3,0,IF(Z153=3,Y353*Y352,Y353*Y352/2))</f>
        <v>0</v>
      </c>
      <c r="AA352" s="412"/>
      <c r="AB352" s="413" t="e">
        <f>AB136</f>
        <v>#REF!</v>
      </c>
      <c r="AC352" s="414"/>
      <c r="AD352" s="459"/>
      <c r="AE352" s="415"/>
      <c r="AF352" s="459"/>
      <c r="AG352" s="412"/>
      <c r="AH352" s="413" t="e">
        <f>AH136</f>
        <v>#REF!</v>
      </c>
      <c r="AI352" s="414"/>
      <c r="AJ352" s="459">
        <f>IF(AL153=3,0,IF(AJ153=3,AK352*AK353,AK353*AK352/2))</f>
        <v>0</v>
      </c>
      <c r="AK352" s="415">
        <f>AK329</f>
        <v>0</v>
      </c>
      <c r="AL352" s="459">
        <f>IF(AJ153=3,0,IF(AL153=3,AK353*AK352,AK353*AK352/2))</f>
        <v>0</v>
      </c>
      <c r="AM352" s="412"/>
      <c r="AN352" s="413" t="e">
        <f>AN136</f>
        <v>#REF!</v>
      </c>
      <c r="AO352" s="414"/>
      <c r="AP352" s="459">
        <f>IF(AR153=3,0,IF(AP153=3,AQ352*AQ353,AQ353*AQ352/2))</f>
        <v>0</v>
      </c>
      <c r="AQ352" s="415">
        <f>AQ329</f>
        <v>0</v>
      </c>
      <c r="AR352" s="459">
        <f>IF(AP153=3,0,IF(AR153=3,AQ353*AQ352,AQ353*AQ352/2))</f>
        <v>0</v>
      </c>
      <c r="AS352" s="412"/>
      <c r="AT352" s="413" t="e">
        <f>AT136</f>
        <v>#REF!</v>
      </c>
      <c r="AU352" s="414"/>
      <c r="AV352" s="459">
        <f>IF(AX153=3,0,IF(AV153=3,AW352*AW353,AW353*AW352/2))</f>
        <v>0</v>
      </c>
      <c r="AW352" s="415">
        <f>AW329</f>
        <v>0</v>
      </c>
      <c r="AX352" s="459">
        <f>IF(AV153=3,0,IF(AX153=3,AW353*AW352,AW353*AW352/2))</f>
        <v>0</v>
      </c>
      <c r="AY352" s="412"/>
      <c r="AZ352" s="413" t="e">
        <f>AZ136</f>
        <v>#REF!</v>
      </c>
      <c r="BA352" s="414"/>
      <c r="BB352" s="459">
        <f>IF(BD153=3,0,IF(BB153=3,BC352*BC353,BC353*BC352/2))</f>
        <v>0</v>
      </c>
      <c r="BC352" s="415">
        <f>BC329</f>
        <v>0</v>
      </c>
      <c r="BD352" s="459">
        <f>IF(BB153=3,0,IF(BD153=3,BC353*BC352,BC353*BC352/2))</f>
        <v>0</v>
      </c>
      <c r="BE352" s="412"/>
      <c r="BF352" s="413" t="e">
        <f>BF136</f>
        <v>#REF!</v>
      </c>
      <c r="BG352" s="414"/>
      <c r="BH352" s="459">
        <f>IF(BJ153=3,0,IF(BH153=3,BI352*BI353,BI353*BI352/2))</f>
        <v>0</v>
      </c>
      <c r="BI352" s="415">
        <f>BI329</f>
        <v>0</v>
      </c>
      <c r="BJ352" s="459">
        <f>IF(BH153=3,0,IF(BJ153=3,BI353*BI352,BI353*BI352/2))</f>
        <v>0</v>
      </c>
      <c r="BK352" s="412"/>
      <c r="BL352" s="413" t="e">
        <f>BL136</f>
        <v>#REF!</v>
      </c>
      <c r="BM352" s="414"/>
      <c r="BN352" s="459">
        <f>IF(BP153=3,0,IF(BN153=3,BO352*BO353,BO353*BO352/2))</f>
        <v>0</v>
      </c>
      <c r="BO352" s="415">
        <f>BO329</f>
        <v>0</v>
      </c>
      <c r="BP352" s="459">
        <f>IF(BN153=3,0,IF(BP153=3,BO353*BO352,BO353*BO352/2))</f>
        <v>0</v>
      </c>
      <c r="BQ352" s="412"/>
      <c r="BR352" s="413" t="e">
        <f>BR136</f>
        <v>#REF!</v>
      </c>
      <c r="BS352" s="414"/>
      <c r="BT352" s="459">
        <f>IF(BV153=3,0,IF(BT153=3,BU352*BU353,BU353*BU352/2))</f>
        <v>0</v>
      </c>
      <c r="BU352" s="415">
        <f>BU329</f>
        <v>0</v>
      </c>
      <c r="BV352" s="459">
        <f>IF(BT153=3,0,IF(BV153=3,BU353*BU352,BU353*BU352/2))</f>
        <v>0</v>
      </c>
      <c r="BW352" s="412"/>
      <c r="BX352" s="413" t="e">
        <f>BX136</f>
        <v>#REF!</v>
      </c>
      <c r="BY352" s="414"/>
      <c r="CA352" s="415">
        <f>CA329</f>
        <v>0</v>
      </c>
      <c r="CB352" s="459">
        <f>IF(BZ153=3,0,IF(CB153=3,CA353*CA352,CA353*CA352/2))</f>
        <v>0</v>
      </c>
      <c r="CC352" s="412"/>
      <c r="CD352" s="413" t="e">
        <f>CD136</f>
        <v>#REF!</v>
      </c>
      <c r="CE352" s="414"/>
      <c r="CF352" s="459">
        <f>IF(CH153=3,0,IF(CF153=3,CG352*CG353,CG353*CG352/2))</f>
        <v>0</v>
      </c>
      <c r="CG352" s="415">
        <f>CG329</f>
        <v>0</v>
      </c>
      <c r="CH352" s="459">
        <f>IF(CF153=3,0,IF(CH153=3,CG353*CG352,CG353*CG352/2))</f>
        <v>0</v>
      </c>
      <c r="CI352" s="412"/>
      <c r="CJ352" s="413" t="e">
        <f>CJ136</f>
        <v>#REF!</v>
      </c>
      <c r="CK352" s="414"/>
    </row>
    <row r="353" ht="16.199999999999999" hidden="1">
      <c r="A353" s="546" t="s">
        <v>844</v>
      </c>
      <c r="C353" s="418">
        <f>C171</f>
        <v>0</v>
      </c>
      <c r="D353" s="417"/>
      <c r="E353" s="419" t="e">
        <f>E171</f>
        <v>#REF!</v>
      </c>
      <c r="F353" s="420"/>
      <c r="G353" s="417"/>
      <c r="H353" s="420"/>
      <c r="I353" s="418" t="e">
        <f>I171</f>
        <v>#REF!</v>
      </c>
      <c r="J353" s="417"/>
      <c r="K353" s="419" t="e">
        <f>K171</f>
        <v>#REF!</v>
      </c>
      <c r="L353" s="420"/>
      <c r="M353" s="417">
        <v>0</v>
      </c>
      <c r="N353" s="420"/>
      <c r="O353" s="418" t="e">
        <f>O171</f>
        <v>#REF!</v>
      </c>
      <c r="P353" s="417"/>
      <c r="Q353" s="419" t="e">
        <f>Q171</f>
        <v>#REF!</v>
      </c>
      <c r="R353" s="420"/>
      <c r="S353" s="417"/>
      <c r="T353" s="421"/>
      <c r="U353" s="418" t="e">
        <f>U171</f>
        <v>#REF!</v>
      </c>
      <c r="V353" s="417"/>
      <c r="W353" s="419" t="e">
        <f>W171</f>
        <v>#REF!</v>
      </c>
      <c r="X353" s="420">
        <v>0.53684811594451687</v>
      </c>
      <c r="Y353" s="417"/>
      <c r="Z353" s="420">
        <v>0.47666688405548308</v>
      </c>
      <c r="AA353" s="418" t="e">
        <f>AA171</f>
        <v>#REF!</v>
      </c>
      <c r="AB353" s="417"/>
      <c r="AC353" s="419" t="e">
        <f>AC171</f>
        <v>#REF!</v>
      </c>
      <c r="AD353" s="420"/>
      <c r="AE353" s="417"/>
      <c r="AF353" s="421"/>
      <c r="AG353" s="418" t="e">
        <f>AG171</f>
        <v>#REF!</v>
      </c>
      <c r="AH353" s="417"/>
      <c r="AI353" s="419" t="e">
        <f>AI171</f>
        <v>#REF!</v>
      </c>
      <c r="AJ353" s="420">
        <f>IF(AK352=0,0,IF(AJ355=AK352/2,AK354/2,AK354*AL355/AK352))</f>
        <v>0</v>
      </c>
      <c r="AK353" s="417"/>
      <c r="AL353" s="421">
        <f>IF(AK352=0,0,IF(AJ355=AK352/2,AK354/2,AK354*AJ355/AK352))</f>
        <v>0</v>
      </c>
      <c r="AM353" s="418" t="e">
        <f>AM171</f>
        <v>#REF!</v>
      </c>
      <c r="AN353" s="417"/>
      <c r="AO353" s="419" t="e">
        <f>AO171</f>
        <v>#REF!</v>
      </c>
      <c r="AP353" s="420">
        <f>IF(AQ352=0,0,IF(AP355=AQ352/2,AQ354/2,AQ354*AR355/AQ352))</f>
        <v>0</v>
      </c>
      <c r="AQ353" s="417"/>
      <c r="AR353" s="421">
        <f>IF(AQ352=0,0,IF(AP355=AQ352/2,AQ354/2,AQ354*AP355/AQ352))</f>
        <v>0</v>
      </c>
      <c r="AS353" s="418" t="e">
        <f>AS171</f>
        <v>#REF!</v>
      </c>
      <c r="AT353" s="417"/>
      <c r="AU353" s="419" t="e">
        <f>AU171</f>
        <v>#REF!</v>
      </c>
      <c r="AV353" s="420">
        <f>IF(AW352=0,0,IF(AV355=AW352/2,AW354/2,AW354*AX355/AW352))</f>
        <v>0</v>
      </c>
      <c r="AW353" s="417"/>
      <c r="AX353" s="421">
        <f>IF(AW352=0,0,IF(AV355=AW352/2,AW354/2,AW354*AV355/AW352))</f>
        <v>0</v>
      </c>
      <c r="AY353" s="418" t="e">
        <f>AY171</f>
        <v>#REF!</v>
      </c>
      <c r="AZ353" s="417"/>
      <c r="BA353" s="419" t="e">
        <f>BA171</f>
        <v>#REF!</v>
      </c>
      <c r="BB353" s="420">
        <f>IF(BC352=0,0,IF(BB355=BC352/2,BC354/2,BC354*BD355/BC352))</f>
        <v>0</v>
      </c>
      <c r="BC353" s="417"/>
      <c r="BD353" s="421">
        <f>IF(BC352=0,0,IF(BB355=BC352/2,BC354/2,BC354*BB355/BC352))</f>
        <v>0</v>
      </c>
      <c r="BE353" s="418" t="e">
        <f>BE171</f>
        <v>#REF!</v>
      </c>
      <c r="BF353" s="417"/>
      <c r="BG353" s="419" t="e">
        <f>BG171</f>
        <v>#REF!</v>
      </c>
      <c r="BH353" s="420">
        <f>IF(BI352=0,0,IF(BH355=BI352/2,BI354/2,BI354*BJ355/BI352))</f>
        <v>0</v>
      </c>
      <c r="BI353" s="417"/>
      <c r="BJ353" s="421">
        <f>IF(BI352=0,0,IF(BH355=BI352/2,BI354/2,BI354*BH355/BI352))</f>
        <v>0</v>
      </c>
      <c r="BK353" s="418" t="e">
        <f>BK171</f>
        <v>#REF!</v>
      </c>
      <c r="BL353" s="417"/>
      <c r="BM353" s="419" t="e">
        <f>BM171</f>
        <v>#REF!</v>
      </c>
      <c r="BN353" s="420">
        <f>IF(BO352=0,0,IF(BN355=BO352/2,BO354/2,BO354*BP355/BO352))</f>
        <v>0</v>
      </c>
      <c r="BO353" s="417"/>
      <c r="BP353" s="421">
        <f>IF(BO352=0,0,IF(BN355=BO352/2,BO354/2,BO354*BN355/BO352))</f>
        <v>0</v>
      </c>
      <c r="BQ353" s="418" t="e">
        <f>BQ171</f>
        <v>#REF!</v>
      </c>
      <c r="BR353" s="417"/>
      <c r="BS353" s="419" t="e">
        <f>BS171</f>
        <v>#REF!</v>
      </c>
      <c r="BT353" s="420">
        <f>IF(BU352=0,0,IF(BT355=BU352/2,BU354/2,BU354*BV355/BU352))</f>
        <v>0</v>
      </c>
      <c r="BU353" s="417"/>
      <c r="BV353" s="421">
        <f>IF(BU352=0,0,IF(BT355=BU352/2,BU354/2,BU354*BT355/BU352))</f>
        <v>0</v>
      </c>
      <c r="BW353" s="418" t="e">
        <f>BW171</f>
        <v>#REF!</v>
      </c>
      <c r="BX353" s="417"/>
      <c r="BY353" s="419" t="e">
        <f>BY171</f>
        <v>#REF!</v>
      </c>
      <c r="CA353" s="417"/>
      <c r="CB353" s="421">
        <f>IF(CA352=0,0,IF(BZ355=CA352/2,CA354/2,CA354*BZ355/CA352))</f>
        <v>0</v>
      </c>
      <c r="CC353" s="418" t="e">
        <f>CC171</f>
        <v>#REF!</v>
      </c>
      <c r="CD353" s="417"/>
      <c r="CE353" s="419" t="e">
        <f>CE171</f>
        <v>#REF!</v>
      </c>
      <c r="CF353" s="420">
        <f>IF(CG352=0,0,IF(CF355=CG352/2,CG354/2,CG354*CH355/CG352))</f>
        <v>0</v>
      </c>
      <c r="CG353" s="417"/>
      <c r="CH353" s="421">
        <f>IF(CG352=0,0,IF(CF355=CG352/2,CG354/2,CG354*CF355/CG352))</f>
        <v>0</v>
      </c>
      <c r="CI353" s="418" t="e">
        <f>CI171</f>
        <v>#REF!</v>
      </c>
      <c r="CJ353" s="417"/>
      <c r="CK353" s="419">
        <f>CK171</f>
        <v>0</v>
      </c>
    </row>
    <row r="354" ht="16.199999999999999" hidden="1">
      <c r="A354" s="546" t="s">
        <v>826</v>
      </c>
      <c r="C354" s="424"/>
      <c r="D354" s="485" t="e">
        <f>D187</f>
        <v>#REF!</v>
      </c>
      <c r="E354" s="428"/>
      <c r="F354" s="426"/>
      <c r="G354" s="423"/>
      <c r="H354" s="427"/>
      <c r="I354" s="424"/>
      <c r="J354" s="485" t="e">
        <f>J187</f>
        <v>#REF!</v>
      </c>
      <c r="K354" s="428"/>
      <c r="L354" s="426">
        <f>IF(N153=3,0,IF(L153=3,0,IF(M352=0,0,-1*(K353+O353)/M352)))</f>
        <v>0</v>
      </c>
      <c r="M354" s="423"/>
      <c r="N354" s="427">
        <f>IF(L153=3,0,IF(N153=3,0,IF(M352=0,0,(K353+O353)/M352)))</f>
        <v>0</v>
      </c>
      <c r="O354" s="424"/>
      <c r="P354" s="485" t="e">
        <f>P187</f>
        <v>#REF!</v>
      </c>
      <c r="Q354" s="428"/>
      <c r="R354" s="426">
        <f>IF(T153=3,0,IF(R153=3,0,IF(S352=0,0,-1*(Q353+U353)/S352)))</f>
        <v>0</v>
      </c>
      <c r="S354" s="423"/>
      <c r="T354" s="427">
        <f>IF(R153=3,0,IF(T153=3,0,IF(S352=0,0,(Q353+U353)/S352)))</f>
        <v>0</v>
      </c>
      <c r="U354" s="424"/>
      <c r="V354" s="485" t="e">
        <f>V187</f>
        <v>#REF!</v>
      </c>
      <c r="W354" s="428">
        <v>1</v>
      </c>
      <c r="X354" s="426">
        <f>IF(Z153=3,0,IF(X153=3,0,IF(Y352=0,0,-1*(W353+AA353)/Y352)))</f>
        <v>0</v>
      </c>
      <c r="Y354" s="423"/>
      <c r="Z354" s="427">
        <f>IF(X153=3,0,IF(Z153=3,0,IF(Y352=0,0,(W353+AA353)/Y352)))</f>
        <v>0</v>
      </c>
      <c r="AA354" s="424"/>
      <c r="AB354" s="485" t="e">
        <f>AB187</f>
        <v>#REF!</v>
      </c>
      <c r="AC354" s="428">
        <v>1</v>
      </c>
      <c r="AD354" s="426"/>
      <c r="AE354" s="423"/>
      <c r="AF354" s="427"/>
      <c r="AG354" s="424"/>
      <c r="AH354" s="485" t="e">
        <f>AH187</f>
        <v>#REF!</v>
      </c>
      <c r="AI354" s="428"/>
      <c r="AJ354" s="426">
        <f>IF(AL153=3,0,IF(AJ153=3,0,IF(AK352=0,0,-1*(AI353+AM353)/AK352)))</f>
        <v>0</v>
      </c>
      <c r="AK354" s="423"/>
      <c r="AL354" s="427">
        <f>IF(AJ153=3,0,IF(AL153=3,0,IF(AK352=0,0,(AI353+AM353)/AK352)))</f>
        <v>0</v>
      </c>
      <c r="AM354" s="424"/>
      <c r="AN354" s="485" t="e">
        <f>AN187</f>
        <v>#REF!</v>
      </c>
      <c r="AO354" s="428"/>
      <c r="AP354" s="426">
        <f>IF(AR153=3,0,IF(AP153=3,0,IF(AQ352=0,0,-1*(AO353+AS353)/AQ352)))</f>
        <v>0</v>
      </c>
      <c r="AQ354" s="423"/>
      <c r="AR354" s="427">
        <f>IF(AP153=3,0,IF(AR153=3,0,IF(AQ352=0,0,(AO353+AS353)/AQ352)))</f>
        <v>0</v>
      </c>
      <c r="AS354" s="424"/>
      <c r="AT354" s="485" t="e">
        <f>AT187</f>
        <v>#REF!</v>
      </c>
      <c r="AU354" s="428"/>
      <c r="AV354" s="426">
        <f>IF(AX153=3,0,IF(AV153=3,0,IF(AW352=0,0,-1*(AU353+AY353)/AW352)))</f>
        <v>0</v>
      </c>
      <c r="AW354" s="423"/>
      <c r="AX354" s="427">
        <f>IF(AV153=3,0,IF(AX153=3,0,IF(AW352=0,0,(AU353+AY353)/AW352)))</f>
        <v>0</v>
      </c>
      <c r="AY354" s="424"/>
      <c r="AZ354" s="485" t="e">
        <f>AZ187</f>
        <v>#REF!</v>
      </c>
      <c r="BA354" s="428"/>
      <c r="BB354" s="426">
        <f>IF(BD153=3,0,IF(BB153=3,0,IF(BC352=0,0,-1*(BA353+BE353)/BC352)))</f>
        <v>0</v>
      </c>
      <c r="BC354" s="423"/>
      <c r="BD354" s="427">
        <f>IF(BB153=3,0,IF(BD153=3,0,IF(BC352=0,0,(BA353+BE353)/BC352)))</f>
        <v>0</v>
      </c>
      <c r="BE354" s="424"/>
      <c r="BF354" s="485" t="e">
        <f>BF187</f>
        <v>#REF!</v>
      </c>
      <c r="BG354" s="428"/>
      <c r="BH354" s="426">
        <f>IF(BJ153=3,0,IF(BH153=3,0,IF(BI352=0,0,-1*(BG353+BK353)/BI352)))</f>
        <v>0</v>
      </c>
      <c r="BI354" s="423"/>
      <c r="BJ354" s="427">
        <f>IF(BH153=3,0,IF(BJ153=3,0,IF(BI352=0,0,(BG353+BK353)/BI352)))</f>
        <v>0</v>
      </c>
      <c r="BK354" s="424"/>
      <c r="BL354" s="485" t="e">
        <f>BL187</f>
        <v>#REF!</v>
      </c>
      <c r="BM354" s="428"/>
      <c r="BN354" s="426">
        <f>IF(BP153=3,0,IF(BN153=3,0,IF(BO352=0,0,-1*(BM353+BQ353)/BO352)))</f>
        <v>0</v>
      </c>
      <c r="BO354" s="423"/>
      <c r="BP354" s="427">
        <f>IF(BN153=3,0,IF(BP153=3,0,IF(BO352=0,0,(BM353+BQ353)/BO352)))</f>
        <v>0</v>
      </c>
      <c r="BQ354" s="424"/>
      <c r="BR354" s="485" t="e">
        <f>BR187</f>
        <v>#REF!</v>
      </c>
      <c r="BS354" s="428"/>
      <c r="BT354" s="426">
        <f>IF(BV153=3,0,IF(BT153=3,0,IF(BU352=0,0,-1*(BS353+BW353)/BU352)))</f>
        <v>0</v>
      </c>
      <c r="BU354" s="423"/>
      <c r="BV354" s="427">
        <f>IF(BT153=3,0,IF(BV153=3,0,IF(BU352=0,0,(BS353+BW353)/BU352)))</f>
        <v>0</v>
      </c>
      <c r="BW354" s="424"/>
      <c r="BX354" s="485" t="e">
        <f>BX187</f>
        <v>#REF!</v>
      </c>
      <c r="BY354" s="428"/>
      <c r="BZ354" s="235">
        <f>CB353*CB352*CB352/2</f>
        <v>0</v>
      </c>
      <c r="CA354" s="423"/>
      <c r="CB354" s="427">
        <f>IF(BZ153=3,0,IF(CB153=3,0,IF(CA352=0,0,(BY353+CC353)/CA352)))</f>
        <v>0</v>
      </c>
      <c r="CC354" s="424"/>
      <c r="CD354" s="485" t="e">
        <f>CD187</f>
        <v>#REF!</v>
      </c>
      <c r="CE354" s="428"/>
      <c r="CF354" s="426">
        <f>IF(CH153=3,0,IF(CF153=3,0,IF(CG352=0,0,-1*(CE353+CI353)/CG352)))</f>
        <v>0</v>
      </c>
      <c r="CG354" s="423"/>
      <c r="CH354" s="427">
        <f>IF(CF153=3,0,IF(CH153=3,0,IF(CG352=0,0,(CE353+CI353)/CG352)))</f>
        <v>0</v>
      </c>
      <c r="CI354" s="424"/>
      <c r="CJ354" s="485" t="e">
        <f>CJ187</f>
        <v>#REF!</v>
      </c>
      <c r="CK354" s="428"/>
      <c r="CL354" s="235">
        <f>CN353*CN352*CN352/2</f>
        <v>0</v>
      </c>
    </row>
    <row r="355" ht="16.800000000000001" hidden="1">
      <c r="A355" s="546" t="s">
        <v>827</v>
      </c>
      <c r="B355" s="235"/>
      <c r="C355" s="550" t="s">
        <v>827</v>
      </c>
      <c r="D355" s="486">
        <f>F352+F353+F354+F351+B355+F355</f>
        <v>0</v>
      </c>
      <c r="E355" s="235"/>
      <c r="F355" s="417"/>
      <c r="G355" s="480" t="s">
        <v>828</v>
      </c>
      <c r="H355" s="417"/>
      <c r="I355" s="550" t="s">
        <v>827</v>
      </c>
      <c r="J355" s="486">
        <f>(SUM(H351:H354))+(SUM(L351:L354))</f>
        <v>0</v>
      </c>
      <c r="K355" s="235"/>
      <c r="L355" s="417"/>
      <c r="M355" s="480" t="s">
        <v>828</v>
      </c>
      <c r="N355" s="417"/>
      <c r="O355" s="550" t="s">
        <v>827</v>
      </c>
      <c r="P355" s="486">
        <f>(SUM(N351:N354))+(SUM(R351:R354))</f>
        <v>0</v>
      </c>
      <c r="Q355" s="235"/>
      <c r="R355" s="417"/>
      <c r="S355" s="480" t="s">
        <v>828</v>
      </c>
      <c r="T355" s="417"/>
      <c r="U355" s="550" t="s">
        <v>827</v>
      </c>
      <c r="V355" s="486">
        <f>(SUM(T351:T354))+(SUM(X351:X354))</f>
        <v>0.53684811594451687</v>
      </c>
      <c r="W355" s="235"/>
      <c r="X355" s="551"/>
      <c r="Y355" s="552" t="s">
        <v>828</v>
      </c>
      <c r="Z355" s="551"/>
      <c r="AA355" s="550" t="s">
        <v>827</v>
      </c>
      <c r="AB355" s="486">
        <f>(SUM(Z351:Z354))+(SUM(AD351:AD354))</f>
        <v>0.47666688405548308</v>
      </c>
      <c r="AC355" s="235"/>
      <c r="AD355" s="417"/>
      <c r="AE355" s="480" t="s">
        <v>828</v>
      </c>
      <c r="AF355" s="417"/>
      <c r="AG355" s="550" t="s">
        <v>827</v>
      </c>
      <c r="AH355" s="486">
        <f>(SUM(AF351:AF354))+(SUM(AJ351:AJ354))</f>
        <v>0</v>
      </c>
      <c r="AI355" s="235"/>
      <c r="AJ355" s="551"/>
      <c r="AK355" s="552" t="s">
        <v>828</v>
      </c>
      <c r="AL355" s="551">
        <f>AK352-AJ355</f>
        <v>0</v>
      </c>
      <c r="AM355" s="550" t="s">
        <v>827</v>
      </c>
      <c r="AN355" s="486">
        <f>(SUM(AL351:AL354))+(SUM(AP351:AP354))</f>
        <v>0</v>
      </c>
      <c r="AO355" s="235"/>
      <c r="AP355" s="551"/>
      <c r="AQ355" s="552" t="s">
        <v>828</v>
      </c>
      <c r="AR355" s="551">
        <f>AQ352-AP355</f>
        <v>0</v>
      </c>
      <c r="AS355" s="550" t="s">
        <v>827</v>
      </c>
      <c r="AT355" s="486">
        <f>(SUM(AR351:AR354))+(SUM(AV351:AV354))</f>
        <v>0</v>
      </c>
      <c r="AU355" s="235"/>
      <c r="AV355" s="551"/>
      <c r="AW355" s="552" t="s">
        <v>828</v>
      </c>
      <c r="AX355" s="551">
        <f>AW352-AV355</f>
        <v>0</v>
      </c>
      <c r="AY355" s="550" t="s">
        <v>827</v>
      </c>
      <c r="AZ355" s="486">
        <f>(SUM(AX351:AX354))+(SUM(BB351:BB354))</f>
        <v>0</v>
      </c>
      <c r="BA355" s="235"/>
      <c r="BB355" s="417"/>
      <c r="BC355" s="480" t="s">
        <v>828</v>
      </c>
      <c r="BD355" s="417"/>
      <c r="BE355" s="550" t="s">
        <v>827</v>
      </c>
      <c r="BF355" s="486">
        <f>(SUM(BD351:BD354))+(SUM(BH351:BH354))</f>
        <v>0</v>
      </c>
      <c r="BG355" s="235"/>
      <c r="BH355" s="551"/>
      <c r="BI355" s="552" t="s">
        <v>828</v>
      </c>
      <c r="BJ355" s="551">
        <f>BI352-BH355</f>
        <v>0</v>
      </c>
      <c r="BK355" s="550" t="s">
        <v>827</v>
      </c>
      <c r="BL355" s="486">
        <f>(SUM(BJ351:BJ354))+(SUM(BN351:BN354))</f>
        <v>0</v>
      </c>
      <c r="BM355" s="235"/>
      <c r="BN355" s="551"/>
      <c r="BO355" s="552" t="s">
        <v>828</v>
      </c>
      <c r="BP355" s="551">
        <f>BO352-BN355</f>
        <v>0</v>
      </c>
      <c r="BQ355" s="550" t="s">
        <v>827</v>
      </c>
      <c r="BR355" s="486">
        <f>(SUM(BP351:BP354))+(SUM(BT351:BT354))</f>
        <v>0</v>
      </c>
      <c r="BS355" s="235"/>
      <c r="BT355" s="551"/>
      <c r="BU355" s="552" t="s">
        <v>828</v>
      </c>
      <c r="BV355" s="551">
        <f>BU352-BT355</f>
        <v>0</v>
      </c>
      <c r="BW355" s="550" t="s">
        <v>827</v>
      </c>
      <c r="BX355" s="486">
        <f>(SUM(BV351:BV354))+(SUM(BZ351:BZ354))</f>
        <v>0</v>
      </c>
      <c r="BY355" s="235"/>
      <c r="BZ355" s="235">
        <f>CB353*CB352</f>
        <v>0</v>
      </c>
      <c r="CA355" s="552" t="s">
        <v>828</v>
      </c>
      <c r="CB355" s="551">
        <f>CA352-BZ355</f>
        <v>0</v>
      </c>
      <c r="CC355" s="550" t="s">
        <v>827</v>
      </c>
      <c r="CD355" s="486">
        <f>(SUM(CB351:CB354))+(SUM(CF351:CF354))</f>
        <v>0</v>
      </c>
      <c r="CE355" s="235"/>
      <c r="CF355" s="551"/>
      <c r="CG355" s="552" t="s">
        <v>828</v>
      </c>
      <c r="CH355" s="551">
        <f>CG352-CF355</f>
        <v>0</v>
      </c>
      <c r="CI355" s="550" t="s">
        <v>827</v>
      </c>
      <c r="CJ355" s="486">
        <f>CH352+CH353+CH354+CH351+CH355+CL355</f>
        <v>0</v>
      </c>
      <c r="CK355" s="571"/>
      <c r="CL355" s="235">
        <f>CN353*CN352</f>
        <v>0</v>
      </c>
    </row>
    <row r="356" ht="16.199999999999999" hidden="1">
      <c r="A356" s="235"/>
      <c r="B356" s="235"/>
      <c r="C356" s="417" t="s">
        <v>829</v>
      </c>
      <c r="D356" s="486">
        <f>D355+D340+D333</f>
        <v>0</v>
      </c>
      <c r="E356" s="235"/>
      <c r="F356" s="417"/>
      <c r="G356" s="417" t="s">
        <v>830</v>
      </c>
      <c r="H356" s="417"/>
      <c r="I356" s="417"/>
      <c r="J356" s="486">
        <f>J355+J340+J333</f>
        <v>0</v>
      </c>
      <c r="K356" s="235"/>
      <c r="L356" s="417"/>
      <c r="M356" s="417" t="s">
        <v>830</v>
      </c>
      <c r="N356" s="417"/>
      <c r="O356" s="417"/>
      <c r="P356" s="486">
        <f>P355+P340+P333</f>
        <v>0</v>
      </c>
      <c r="Q356" s="235"/>
      <c r="R356" s="417"/>
      <c r="S356" s="417" t="s">
        <v>830</v>
      </c>
      <c r="T356" s="417"/>
      <c r="U356" s="551"/>
      <c r="V356" s="486">
        <f>V355+V340+V333</f>
        <v>0.53684811594451687</v>
      </c>
      <c r="X356" s="551"/>
      <c r="Y356" s="417" t="s">
        <v>830</v>
      </c>
      <c r="Z356" s="551"/>
      <c r="AA356" s="417"/>
      <c r="AB356" s="486">
        <f>AB355+AB340+AB333</f>
        <v>0.47666688405548308</v>
      </c>
      <c r="AC356" s="235"/>
      <c r="AD356" s="417"/>
      <c r="AE356" s="417" t="s">
        <v>830</v>
      </c>
      <c r="AF356" s="417"/>
      <c r="AG356" s="551"/>
      <c r="AH356" s="486">
        <f>AH355+AH340+AH333</f>
        <v>0</v>
      </c>
      <c r="AJ356" s="551"/>
      <c r="AK356" s="417" t="s">
        <v>830</v>
      </c>
      <c r="AL356" s="551"/>
      <c r="AM356" s="551"/>
      <c r="AN356" s="486">
        <f>AN355+AN340+AN333</f>
        <v>0</v>
      </c>
      <c r="AP356" s="551"/>
      <c r="AQ356" s="417" t="s">
        <v>830</v>
      </c>
      <c r="AR356" s="551"/>
      <c r="AS356" s="551"/>
      <c r="AT356" s="486">
        <f>AT355+AT340+AT333</f>
        <v>0</v>
      </c>
      <c r="AV356" s="551"/>
      <c r="AW356" s="417" t="s">
        <v>830</v>
      </c>
      <c r="AX356" s="551"/>
      <c r="AY356" s="417"/>
      <c r="AZ356" s="486">
        <f>AZ355+AZ340+AZ333</f>
        <v>0</v>
      </c>
      <c r="BA356" s="235"/>
      <c r="BB356" s="417"/>
      <c r="BC356" s="417" t="s">
        <v>830</v>
      </c>
      <c r="BD356" s="417"/>
      <c r="BE356" s="551"/>
      <c r="BF356" s="486">
        <f>BF355+BF340+BF333</f>
        <v>0</v>
      </c>
      <c r="BH356" s="551"/>
      <c r="BI356" s="417" t="s">
        <v>830</v>
      </c>
      <c r="BJ356" s="551"/>
      <c r="BK356" s="551"/>
      <c r="BL356" s="486">
        <f>BL355+BL340+BL333</f>
        <v>0</v>
      </c>
      <c r="BN356" s="551"/>
      <c r="BO356" s="417" t="s">
        <v>830</v>
      </c>
      <c r="BP356" s="551"/>
      <c r="BQ356" s="551"/>
      <c r="BR356" s="486">
        <f>BR355+BR340+BR333</f>
        <v>0</v>
      </c>
      <c r="BT356" s="551"/>
      <c r="BU356" s="417" t="s">
        <v>830</v>
      </c>
      <c r="BV356" s="551"/>
      <c r="BW356" s="551"/>
      <c r="BX356" s="486">
        <f>BX355+BX340+BX333</f>
        <v>0</v>
      </c>
      <c r="CA356" s="417" t="s">
        <v>830</v>
      </c>
      <c r="CB356" s="551"/>
      <c r="CC356" s="551"/>
      <c r="CD356" s="486">
        <f>CD355+CD340+CD333</f>
        <v>0</v>
      </c>
      <c r="CF356" s="551"/>
      <c r="CG356" s="417" t="s">
        <v>830</v>
      </c>
      <c r="CH356" s="551"/>
      <c r="CI356" s="551"/>
      <c r="CJ356" s="486">
        <f>CJ355+CJ340+CJ333</f>
        <v>0</v>
      </c>
      <c r="CK356" s="551"/>
    </row>
    <row r="357" ht="16.199999999999999" hidden="1">
      <c r="A357" s="553" t="s">
        <v>831</v>
      </c>
      <c r="B357" s="235"/>
      <c r="C357" s="554" t="s">
        <v>832</v>
      </c>
      <c r="D357" s="415"/>
      <c r="E357" s="500"/>
      <c r="F357" s="433"/>
      <c r="G357" s="417"/>
      <c r="H357" s="433"/>
      <c r="I357" s="554" t="s">
        <v>832</v>
      </c>
      <c r="J357" s="415"/>
      <c r="K357" s="500"/>
      <c r="L357" s="433"/>
      <c r="M357" s="417">
        <f>H353+L353+N353+R352+T352+X353+Z353</f>
        <v>1.0135149999999999</v>
      </c>
      <c r="N357" s="433"/>
      <c r="O357" s="554" t="s">
        <v>832</v>
      </c>
      <c r="P357" s="415"/>
      <c r="Q357" s="500"/>
      <c r="R357" s="433"/>
      <c r="S357" s="417"/>
      <c r="T357" s="433"/>
      <c r="U357" s="554" t="s">
        <v>832</v>
      </c>
      <c r="V357" s="415"/>
      <c r="W357" s="500"/>
      <c r="X357" s="433"/>
      <c r="Y357" s="417"/>
      <c r="Z357" s="433"/>
      <c r="AA357" s="554" t="s">
        <v>832</v>
      </c>
      <c r="AB357" s="415"/>
      <c r="AC357" s="500"/>
      <c r="AD357" s="433"/>
      <c r="AE357" s="417"/>
      <c r="AF357" s="433"/>
      <c r="AG357" s="554" t="s">
        <v>832</v>
      </c>
      <c r="AH357" s="415"/>
      <c r="AI357" s="500"/>
      <c r="AJ357" s="433"/>
      <c r="AK357" s="417"/>
      <c r="AL357" s="433"/>
      <c r="AM357" s="554" t="s">
        <v>832</v>
      </c>
      <c r="AN357" s="415"/>
      <c r="AO357" s="500"/>
      <c r="AP357" s="433"/>
      <c r="AQ357" s="417"/>
      <c r="AR357" s="433"/>
      <c r="AS357" s="554" t="s">
        <v>832</v>
      </c>
      <c r="AT357" s="415"/>
      <c r="AU357" s="500"/>
      <c r="AV357" s="433"/>
      <c r="AW357" s="417"/>
      <c r="AX357" s="433"/>
      <c r="AY357" s="554" t="s">
        <v>832</v>
      </c>
      <c r="AZ357" s="415"/>
      <c r="BA357" s="500"/>
      <c r="BB357" s="433"/>
      <c r="BC357" s="417"/>
      <c r="BD357" s="433"/>
      <c r="BE357" s="554" t="s">
        <v>832</v>
      </c>
      <c r="BF357" s="415"/>
      <c r="BG357" s="500"/>
      <c r="BH357" s="433"/>
      <c r="BI357" s="417"/>
      <c r="BJ357" s="433"/>
      <c r="BK357" s="554" t="s">
        <v>832</v>
      </c>
      <c r="BL357" s="415"/>
      <c r="BM357" s="500"/>
      <c r="BN357" s="433"/>
      <c r="BO357" s="417"/>
      <c r="BP357" s="433"/>
      <c r="BQ357" s="554" t="s">
        <v>832</v>
      </c>
      <c r="BR357" s="415"/>
      <c r="BS357" s="500"/>
      <c r="BT357" s="433"/>
      <c r="BU357" s="417"/>
      <c r="BV357" s="433"/>
      <c r="BW357" s="554" t="s">
        <v>832</v>
      </c>
      <c r="BX357" s="415"/>
      <c r="BY357" s="500"/>
      <c r="CA357" s="417"/>
      <c r="CB357" s="433"/>
      <c r="CC357" s="554" t="s">
        <v>832</v>
      </c>
      <c r="CD357" s="415"/>
      <c r="CE357" s="500"/>
      <c r="CF357" s="433"/>
      <c r="CG357" s="417"/>
      <c r="CH357" s="433"/>
      <c r="CI357" s="554" t="s">
        <v>832</v>
      </c>
      <c r="CJ357" s="415"/>
      <c r="CK357" s="500"/>
    </row>
    <row r="358" ht="16.199999999999999" hidden="1">
      <c r="A358" s="555">
        <f>SUM(D358:BP358)</f>
        <v>1.0135149999999999</v>
      </c>
      <c r="B358" s="235"/>
      <c r="C358" s="480" t="s">
        <v>845</v>
      </c>
      <c r="D358" s="486">
        <f>IF(D360=0,0,D365+D366+D367)</f>
        <v>0</v>
      </c>
      <c r="E358" s="556"/>
      <c r="F358" s="433"/>
      <c r="G358" s="417"/>
      <c r="H358" s="433"/>
      <c r="I358" s="480" t="s">
        <v>845</v>
      </c>
      <c r="J358" s="486">
        <f>IF(J360=0,0,J365+J366+J367)</f>
        <v>0</v>
      </c>
      <c r="K358" s="556"/>
      <c r="L358" s="433"/>
      <c r="M358" s="417">
        <f>J355+P355+V355+AB355</f>
        <v>1.0135149999999999</v>
      </c>
      <c r="N358" s="433"/>
      <c r="O358" s="480" t="s">
        <v>845</v>
      </c>
      <c r="P358" s="486">
        <f>IF(P360=0,0,P365+P366+P367)</f>
        <v>0</v>
      </c>
      <c r="Q358" s="556"/>
      <c r="R358" s="433"/>
      <c r="S358" s="417"/>
      <c r="T358" s="433"/>
      <c r="U358" s="480" t="s">
        <v>845</v>
      </c>
      <c r="V358" s="572">
        <f>IF(V360=0,0,V365+V366+V367)</f>
        <v>0</v>
      </c>
      <c r="W358" s="556"/>
      <c r="X358" s="433"/>
      <c r="Y358" s="417"/>
      <c r="Z358" s="433"/>
      <c r="AA358" s="480" t="s">
        <v>845</v>
      </c>
      <c r="AB358" s="486">
        <f>IF(AB360=0,0,AB365+AB366+AB367)</f>
        <v>0</v>
      </c>
      <c r="AC358" s="556"/>
      <c r="AD358" s="433"/>
      <c r="AE358" s="417"/>
      <c r="AF358" s="433"/>
      <c r="AG358" s="480" t="s">
        <v>845</v>
      </c>
      <c r="AH358" s="572">
        <f>IF(AH360=0,0,AH365+AH366+AH367)</f>
        <v>0</v>
      </c>
      <c r="AI358" s="556"/>
      <c r="AJ358" s="433"/>
      <c r="AK358" s="417"/>
      <c r="AL358" s="433"/>
      <c r="AM358" s="480" t="s">
        <v>845</v>
      </c>
      <c r="AN358" s="572">
        <f>IF(AN360=0,0,AN365+AN366+AN367)</f>
        <v>0</v>
      </c>
      <c r="AO358" s="556"/>
      <c r="AP358" s="433"/>
      <c r="AQ358" s="417"/>
      <c r="AR358" s="433"/>
      <c r="AS358" s="480" t="s">
        <v>845</v>
      </c>
      <c r="AT358" s="572">
        <f>IF(AT360=0,0,AT365+AT366+AT367)</f>
        <v>0</v>
      </c>
      <c r="AU358" s="556"/>
      <c r="AV358" s="433"/>
      <c r="AW358" s="417"/>
      <c r="AX358" s="433"/>
      <c r="AY358" s="480" t="s">
        <v>845</v>
      </c>
      <c r="AZ358" s="486">
        <f>IF(AZ360=0,0,AZ365+AZ366+AZ367)</f>
        <v>0</v>
      </c>
      <c r="BA358" s="556"/>
      <c r="BB358" s="433"/>
      <c r="BC358" s="417"/>
      <c r="BD358" s="433"/>
      <c r="BE358" s="480" t="s">
        <v>845</v>
      </c>
      <c r="BF358" s="572">
        <f>IF(BF360=0,0,BF365+BF366+BF367)</f>
        <v>0</v>
      </c>
      <c r="BG358" s="556"/>
      <c r="BH358" s="433"/>
      <c r="BI358" s="417"/>
      <c r="BJ358" s="433"/>
      <c r="BK358" s="480" t="s">
        <v>845</v>
      </c>
      <c r="BL358" s="572">
        <f>IF(BL360=0,0,BL365+BL366+BL367)</f>
        <v>0</v>
      </c>
      <c r="BM358" s="556"/>
      <c r="BN358" s="433"/>
      <c r="BO358" s="417"/>
      <c r="BP358" s="433"/>
      <c r="BQ358" s="480" t="s">
        <v>845</v>
      </c>
      <c r="BR358" s="572">
        <f>IF(BR360=0,0,BR365+BR366+BR367)</f>
        <v>0</v>
      </c>
      <c r="BS358" s="556"/>
      <c r="BT358" s="433"/>
      <c r="BU358" s="417"/>
      <c r="BV358" s="433"/>
      <c r="BW358" s="480" t="s">
        <v>845</v>
      </c>
      <c r="BX358" s="572">
        <f>IF(BX360=0,0,BX365+BX366+BX367)</f>
        <v>0</v>
      </c>
      <c r="BY358" s="556"/>
      <c r="CA358" s="417"/>
      <c r="CB358" s="433"/>
      <c r="CC358" s="480" t="s">
        <v>845</v>
      </c>
      <c r="CD358" s="572">
        <f>IF(CD360=0,0,CD365+CD366+CD367)</f>
        <v>0</v>
      </c>
      <c r="CE358" s="556"/>
      <c r="CF358" s="433"/>
      <c r="CG358" s="417"/>
      <c r="CH358" s="433"/>
      <c r="CI358" s="480" t="s">
        <v>845</v>
      </c>
      <c r="CJ358" s="572">
        <f>IF(CJ360=0,0,CJ365+CJ366+CJ367)</f>
        <v>0</v>
      </c>
      <c r="CK358" s="556"/>
    </row>
    <row r="359" ht="16.199999999999999" hidden="1">
      <c r="A359" s="433"/>
      <c r="C359" s="557" t="s">
        <v>833</v>
      </c>
      <c r="D359" s="423"/>
      <c r="E359" s="508"/>
      <c r="F359" s="433"/>
      <c r="G359" s="417"/>
      <c r="H359" s="433"/>
      <c r="I359" s="557" t="s">
        <v>833</v>
      </c>
      <c r="J359" s="423"/>
      <c r="K359" s="508"/>
      <c r="L359" s="433"/>
      <c r="M359" s="417"/>
      <c r="N359" s="433"/>
      <c r="O359" s="557" t="s">
        <v>833</v>
      </c>
      <c r="P359" s="423"/>
      <c r="Q359" s="508"/>
      <c r="R359" s="433"/>
      <c r="S359" s="417"/>
      <c r="T359" s="433"/>
      <c r="U359" s="557" t="s">
        <v>833</v>
      </c>
      <c r="V359" s="423"/>
      <c r="W359" s="508"/>
      <c r="X359" s="433"/>
      <c r="Y359" s="417"/>
      <c r="Z359" s="433"/>
      <c r="AA359" s="557" t="s">
        <v>833</v>
      </c>
      <c r="AB359" s="423"/>
      <c r="AC359" s="508"/>
      <c r="AD359" s="433"/>
      <c r="AE359" s="417"/>
      <c r="AF359" s="433"/>
      <c r="AG359" s="557" t="s">
        <v>833</v>
      </c>
      <c r="AH359" s="423"/>
      <c r="AI359" s="508"/>
      <c r="AJ359" s="433"/>
      <c r="AK359" s="417"/>
      <c r="AL359" s="433"/>
      <c r="AM359" s="557" t="s">
        <v>833</v>
      </c>
      <c r="AN359" s="423"/>
      <c r="AO359" s="508"/>
      <c r="AP359" s="433"/>
      <c r="AQ359" s="417"/>
      <c r="AR359" s="433"/>
      <c r="AS359" s="557" t="s">
        <v>833</v>
      </c>
      <c r="AT359" s="423"/>
      <c r="AU359" s="508"/>
      <c r="AV359" s="433"/>
      <c r="AW359" s="417"/>
      <c r="AX359" s="433"/>
      <c r="AY359" s="557" t="s">
        <v>833</v>
      </c>
      <c r="AZ359" s="423"/>
      <c r="BA359" s="508"/>
      <c r="BB359" s="433"/>
      <c r="BC359" s="417"/>
      <c r="BD359" s="433"/>
      <c r="BE359" s="557" t="s">
        <v>833</v>
      </c>
      <c r="BF359" s="423"/>
      <c r="BG359" s="508"/>
      <c r="BH359" s="433"/>
      <c r="BI359" s="417"/>
      <c r="BJ359" s="433"/>
      <c r="BK359" s="557" t="s">
        <v>833</v>
      </c>
      <c r="BL359" s="423"/>
      <c r="BM359" s="508"/>
      <c r="BN359" s="433"/>
      <c r="BO359" s="417"/>
      <c r="BP359" s="433"/>
      <c r="BQ359" s="557" t="s">
        <v>833</v>
      </c>
      <c r="BR359" s="423"/>
      <c r="BS359" s="508"/>
      <c r="BT359" s="433"/>
      <c r="BU359" s="417"/>
      <c r="BV359" s="433"/>
      <c r="BW359" s="557" t="s">
        <v>833</v>
      </c>
      <c r="BX359" s="423"/>
      <c r="BY359" s="508"/>
      <c r="CA359" s="417"/>
      <c r="CB359" s="433"/>
      <c r="CC359" s="557" t="s">
        <v>833</v>
      </c>
      <c r="CD359" s="423"/>
      <c r="CE359" s="508"/>
      <c r="CF359" s="433"/>
      <c r="CG359" s="417"/>
      <c r="CH359" s="433"/>
      <c r="CI359" s="557" t="s">
        <v>833</v>
      </c>
      <c r="CJ359" s="423"/>
      <c r="CK359" s="508"/>
    </row>
    <row r="360" ht="16.199999999999999" hidden="1">
      <c r="A360" s="558" t="s">
        <v>801</v>
      </c>
      <c r="B360" s="235"/>
      <c r="C360" s="417" t="s">
        <v>409</v>
      </c>
      <c r="D360" s="449"/>
      <c r="E360" s="417"/>
      <c r="F360" s="433"/>
      <c r="G360" s="417"/>
      <c r="H360" s="433"/>
      <c r="I360" s="417" t="s">
        <v>409</v>
      </c>
      <c r="J360" s="449"/>
      <c r="K360" s="417"/>
      <c r="L360" s="433"/>
      <c r="M360" s="417"/>
      <c r="N360" s="433"/>
      <c r="O360" s="417" t="s">
        <v>409</v>
      </c>
      <c r="P360" s="449">
        <f>J360</f>
        <v>0</v>
      </c>
      <c r="Q360" s="417"/>
      <c r="R360" s="433"/>
      <c r="S360" s="417"/>
      <c r="T360" s="433"/>
      <c r="U360" s="417" t="s">
        <v>409</v>
      </c>
      <c r="V360" s="449">
        <f>J360</f>
        <v>0</v>
      </c>
      <c r="W360" s="417"/>
      <c r="X360" s="433"/>
      <c r="Y360" s="417"/>
      <c r="Z360" s="433"/>
      <c r="AA360" s="417" t="s">
        <v>409</v>
      </c>
      <c r="AB360" s="449">
        <f t="shared" ref="AB360:AB362" si="2671">V360</f>
        <v>0</v>
      </c>
      <c r="AC360" s="417"/>
      <c r="AD360" s="433"/>
      <c r="AE360" s="417"/>
      <c r="AF360" s="433"/>
      <c r="AG360" s="417" t="s">
        <v>409</v>
      </c>
      <c r="AH360" s="449"/>
      <c r="AI360" s="417"/>
      <c r="AJ360" s="433"/>
      <c r="AK360" s="417"/>
      <c r="AL360" s="433"/>
      <c r="AM360" s="417" t="s">
        <v>409</v>
      </c>
      <c r="AN360" s="449"/>
      <c r="AO360" s="417"/>
      <c r="AP360" s="433"/>
      <c r="AQ360" s="417"/>
      <c r="AR360" s="433"/>
      <c r="AS360" s="417" t="s">
        <v>409</v>
      </c>
      <c r="AT360" s="449">
        <f t="shared" ref="AT360:AT362" si="2672">AN360</f>
        <v>0</v>
      </c>
      <c r="AU360" s="417"/>
      <c r="AV360" s="433"/>
      <c r="AW360" s="417"/>
      <c r="AX360" s="433"/>
      <c r="AY360" s="417" t="s">
        <v>409</v>
      </c>
      <c r="AZ360" s="449">
        <f t="shared" ref="AZ360:AZ362" si="2673">AT360</f>
        <v>0</v>
      </c>
      <c r="BA360" s="417"/>
      <c r="BB360" s="433"/>
      <c r="BC360" s="417"/>
      <c r="BD360" s="433"/>
      <c r="BE360" s="417" t="s">
        <v>409</v>
      </c>
      <c r="BF360" s="449">
        <f t="shared" ref="BF360:BF362" si="2674">AZ360</f>
        <v>0</v>
      </c>
      <c r="BG360" s="417"/>
      <c r="BH360" s="433"/>
      <c r="BI360" s="417"/>
      <c r="BJ360" s="433"/>
      <c r="BK360" s="417" t="s">
        <v>409</v>
      </c>
      <c r="BL360" s="449">
        <f>BF360</f>
        <v>0</v>
      </c>
      <c r="BM360" s="417"/>
      <c r="BN360" s="433"/>
      <c r="BO360" s="417"/>
      <c r="BP360" s="433"/>
      <c r="BQ360" s="417" t="s">
        <v>409</v>
      </c>
      <c r="BR360" s="449">
        <f>BL360</f>
        <v>0</v>
      </c>
      <c r="BS360" s="417"/>
      <c r="BT360" s="433"/>
      <c r="BU360" s="417"/>
      <c r="BV360" s="433"/>
      <c r="BW360" s="417" t="s">
        <v>409</v>
      </c>
      <c r="BX360" s="449">
        <f>BR360</f>
        <v>0</v>
      </c>
      <c r="BY360" s="417"/>
      <c r="CA360" s="417"/>
      <c r="CB360" s="433"/>
      <c r="CC360" s="417" t="s">
        <v>409</v>
      </c>
      <c r="CD360" s="449">
        <f>BX360</f>
        <v>0</v>
      </c>
      <c r="CE360" s="417"/>
      <c r="CF360" s="433"/>
      <c r="CG360" s="417"/>
      <c r="CH360" s="433"/>
      <c r="CI360" s="417" t="s">
        <v>409</v>
      </c>
      <c r="CJ360" s="449">
        <f>CD360</f>
        <v>0</v>
      </c>
      <c r="CK360" s="417"/>
    </row>
    <row r="361" ht="13.5" hidden="1" customHeight="1">
      <c r="A361" s="450">
        <v>1</v>
      </c>
      <c r="B361" s="559"/>
      <c r="C361" s="417" t="s">
        <v>801</v>
      </c>
      <c r="D361" s="451">
        <f>G366</f>
        <v>2</v>
      </c>
      <c r="E361" s="417"/>
      <c r="F361" s="433"/>
      <c r="G361" s="417"/>
      <c r="H361" s="433"/>
      <c r="I361" s="417"/>
      <c r="J361" s="451">
        <f>M366</f>
        <v>2</v>
      </c>
      <c r="K361" s="417"/>
      <c r="L361" s="433"/>
      <c r="M361" s="417"/>
      <c r="N361" s="433"/>
      <c r="O361" s="417"/>
      <c r="P361" s="451">
        <f>S366</f>
        <v>2</v>
      </c>
      <c r="Q361" s="417"/>
      <c r="R361" s="433"/>
      <c r="S361" s="417"/>
      <c r="T361" s="433"/>
      <c r="U361" s="417"/>
      <c r="V361" s="451">
        <f>Y366</f>
        <v>2</v>
      </c>
      <c r="W361" s="417"/>
      <c r="X361" s="433"/>
      <c r="Y361" s="417"/>
      <c r="Z361" s="433"/>
      <c r="AA361" s="417"/>
      <c r="AB361" s="451">
        <f t="shared" si="2671"/>
        <v>2</v>
      </c>
      <c r="AC361" s="417"/>
      <c r="AD361" s="433"/>
      <c r="AE361" s="417"/>
      <c r="AF361" s="433"/>
      <c r="AG361" s="417"/>
      <c r="AH361" s="451">
        <f t="shared" ref="AH361:AH362" si="2675">AB361</f>
        <v>2</v>
      </c>
      <c r="AI361" s="417"/>
      <c r="AJ361" s="433"/>
      <c r="AK361" s="417"/>
      <c r="AL361" s="433"/>
      <c r="AM361" s="417"/>
      <c r="AN361" s="451">
        <f t="shared" ref="AN361:AN362" si="2676">AH361</f>
        <v>2</v>
      </c>
      <c r="AO361" s="417"/>
      <c r="AP361" s="433"/>
      <c r="AQ361" s="417"/>
      <c r="AR361" s="433"/>
      <c r="AS361" s="417"/>
      <c r="AT361" s="451">
        <f t="shared" si="2672"/>
        <v>2</v>
      </c>
      <c r="AU361" s="417"/>
      <c r="AV361" s="433"/>
      <c r="AW361" s="417"/>
      <c r="AX361" s="433"/>
      <c r="AY361" s="417"/>
      <c r="AZ361" s="451">
        <f t="shared" si="2673"/>
        <v>2</v>
      </c>
      <c r="BA361" s="417"/>
      <c r="BB361" s="433"/>
      <c r="BC361" s="417"/>
      <c r="BD361" s="433"/>
      <c r="BE361" s="417"/>
      <c r="BF361" s="451">
        <f t="shared" si="2674"/>
        <v>2</v>
      </c>
      <c r="BG361" s="417"/>
      <c r="BH361" s="433"/>
      <c r="BI361" s="417"/>
      <c r="BJ361" s="433"/>
      <c r="BK361" s="417"/>
      <c r="BL361" s="451">
        <f>BO366</f>
        <v>68</v>
      </c>
      <c r="BM361" s="417"/>
      <c r="BN361" s="433"/>
      <c r="BO361" s="417"/>
      <c r="BP361" s="433"/>
      <c r="BQ361" s="417"/>
      <c r="BR361" s="451">
        <f>BU366</f>
        <v>68</v>
      </c>
      <c r="BS361" s="417"/>
      <c r="BT361" s="433"/>
      <c r="BU361" s="417"/>
      <c r="BV361" s="433"/>
      <c r="BW361" s="417"/>
      <c r="BX361" s="451">
        <f>CA366</f>
        <v>68</v>
      </c>
      <c r="BY361" s="417"/>
      <c r="BZ361" s="235"/>
      <c r="CA361" s="417"/>
      <c r="CB361" s="433"/>
      <c r="CC361" s="417"/>
      <c r="CD361" s="451">
        <f>CG366</f>
        <v>68</v>
      </c>
      <c r="CE361" s="417"/>
      <c r="CF361" s="433"/>
      <c r="CG361" s="417"/>
      <c r="CH361" s="433"/>
      <c r="CI361" s="417"/>
      <c r="CJ361" s="451">
        <f>CM366</f>
        <v>68</v>
      </c>
      <c r="CK361" s="417"/>
      <c r="CL361" s="235"/>
    </row>
    <row r="362" ht="16.199999999999999" hidden="1">
      <c r="A362" s="450" t="s">
        <v>842</v>
      </c>
      <c r="B362" s="559"/>
      <c r="C362" s="417" t="s">
        <v>387</v>
      </c>
      <c r="D362" s="451">
        <v>36000</v>
      </c>
      <c r="E362" s="417"/>
      <c r="F362" s="433"/>
      <c r="G362" s="417"/>
      <c r="H362" s="433"/>
      <c r="I362" s="417"/>
      <c r="J362" s="451">
        <f>G350</f>
        <v>197989.89873223333</v>
      </c>
      <c r="K362" s="417"/>
      <c r="L362" s="433"/>
      <c r="M362" s="417"/>
      <c r="N362" s="433"/>
      <c r="O362" s="417"/>
      <c r="P362" s="451">
        <f>J362</f>
        <v>197989.89873223333</v>
      </c>
      <c r="Q362" s="417"/>
      <c r="R362" s="433"/>
      <c r="S362" s="417"/>
      <c r="T362" s="433"/>
      <c r="U362" s="417"/>
      <c r="V362" s="451">
        <f>P362</f>
        <v>197989.89873223333</v>
      </c>
      <c r="W362" s="417"/>
      <c r="X362" s="433"/>
      <c r="Y362" s="417"/>
      <c r="Z362" s="433"/>
      <c r="AA362" s="417"/>
      <c r="AB362" s="451">
        <f t="shared" si="2671"/>
        <v>197989.89873223333</v>
      </c>
      <c r="AC362" s="417"/>
      <c r="AD362" s="433"/>
      <c r="AE362" s="417"/>
      <c r="AF362" s="433"/>
      <c r="AG362" s="417"/>
      <c r="AH362" s="451">
        <f t="shared" si="2675"/>
        <v>197989.89873223333</v>
      </c>
      <c r="AI362" s="417"/>
      <c r="AJ362" s="433"/>
      <c r="AK362" s="417"/>
      <c r="AL362" s="433"/>
      <c r="AM362" s="417"/>
      <c r="AN362" s="451">
        <f t="shared" si="2676"/>
        <v>197989.89873223333</v>
      </c>
      <c r="AO362" s="417"/>
      <c r="AP362" s="433"/>
      <c r="AQ362" s="417"/>
      <c r="AR362" s="433"/>
      <c r="AS362" s="417"/>
      <c r="AT362" s="451">
        <f t="shared" si="2672"/>
        <v>197989.89873223333</v>
      </c>
      <c r="AU362" s="417"/>
      <c r="AV362" s="433"/>
      <c r="AW362" s="417"/>
      <c r="AX362" s="433"/>
      <c r="AY362" s="417"/>
      <c r="AZ362" s="451">
        <f t="shared" si="2673"/>
        <v>197989.89873223333</v>
      </c>
      <c r="BA362" s="417"/>
      <c r="BB362" s="433"/>
      <c r="BC362" s="417"/>
      <c r="BD362" s="433"/>
      <c r="BE362" s="417"/>
      <c r="BF362" s="451">
        <f t="shared" si="2674"/>
        <v>197989.89873223333</v>
      </c>
      <c r="BG362" s="417"/>
      <c r="BH362" s="433"/>
      <c r="BI362" s="417"/>
      <c r="BJ362" s="433"/>
      <c r="BK362" s="417"/>
      <c r="BL362" s="451">
        <f>BF362</f>
        <v>197989.89873223333</v>
      </c>
      <c r="BM362" s="417"/>
      <c r="BN362" s="433"/>
      <c r="BO362" s="417"/>
      <c r="BP362" s="433"/>
      <c r="BQ362" s="417"/>
      <c r="BR362" s="451">
        <f>BL362</f>
        <v>197989.89873223333</v>
      </c>
      <c r="BS362" s="417"/>
      <c r="BT362" s="433"/>
      <c r="BU362" s="417"/>
      <c r="BV362" s="433"/>
      <c r="BW362" s="417"/>
      <c r="BX362" s="451">
        <f>BR362</f>
        <v>197989.89873223333</v>
      </c>
      <c r="BY362" s="417"/>
      <c r="BZ362" s="235"/>
      <c r="CA362" s="417"/>
      <c r="CB362" s="433"/>
      <c r="CC362" s="417"/>
      <c r="CD362" s="451">
        <f>BX362</f>
        <v>197989.89873223333</v>
      </c>
      <c r="CE362" s="417"/>
      <c r="CF362" s="433"/>
      <c r="CG362" s="417"/>
      <c r="CH362" s="433"/>
      <c r="CI362" s="417"/>
      <c r="CJ362" s="451">
        <f>CD362</f>
        <v>197989.89873223333</v>
      </c>
      <c r="CK362" s="417"/>
      <c r="CL362" s="235"/>
    </row>
    <row r="363" ht="13.5" hidden="1" customHeight="1">
      <c r="A363" s="573">
        <f>0.022/12</f>
        <v>0.0018333333333333333</v>
      </c>
      <c r="B363" s="559"/>
      <c r="C363" s="417" t="s">
        <v>308</v>
      </c>
      <c r="D363" s="451">
        <f>D360*G368</f>
        <v>0</v>
      </c>
      <c r="E363" s="417"/>
      <c r="F363" s="433"/>
      <c r="G363" s="417"/>
      <c r="H363" s="433"/>
      <c r="I363" s="417"/>
      <c r="J363" s="451"/>
      <c r="K363" s="417"/>
      <c r="L363" s="433"/>
      <c r="M363" s="417"/>
      <c r="N363" s="433"/>
      <c r="O363" s="417"/>
      <c r="P363" s="451">
        <f>P360*S368</f>
        <v>0</v>
      </c>
      <c r="Q363" s="417"/>
      <c r="R363" s="433"/>
      <c r="S363" s="417"/>
      <c r="T363" s="433"/>
      <c r="U363" s="417"/>
      <c r="V363" s="451">
        <f>V360*Y368</f>
        <v>0</v>
      </c>
      <c r="W363" s="417"/>
      <c r="X363" s="433"/>
      <c r="Y363" s="417"/>
      <c r="Z363" s="433"/>
      <c r="AA363" s="417"/>
      <c r="AB363" s="451">
        <f>AB360*AE368</f>
        <v>0</v>
      </c>
      <c r="AC363" s="417"/>
      <c r="AD363" s="433"/>
      <c r="AE363" s="417"/>
      <c r="AF363" s="433"/>
      <c r="AG363" s="417"/>
      <c r="AH363" s="451">
        <f>AH360*AK368</f>
        <v>0</v>
      </c>
      <c r="AI363" s="417"/>
      <c r="AJ363" s="433"/>
      <c r="AK363" s="417"/>
      <c r="AL363" s="433"/>
      <c r="AM363" s="417"/>
      <c r="AN363" s="451">
        <f>AN360*AQ368</f>
        <v>0</v>
      </c>
      <c r="AO363" s="417"/>
      <c r="AP363" s="433"/>
      <c r="AQ363" s="417"/>
      <c r="AR363" s="433"/>
      <c r="AS363" s="417"/>
      <c r="AT363" s="451">
        <f>AT360*AW368</f>
        <v>0</v>
      </c>
      <c r="AU363" s="417"/>
      <c r="AV363" s="433"/>
      <c r="AW363" s="417"/>
      <c r="AX363" s="433"/>
      <c r="AY363" s="417"/>
      <c r="AZ363" s="451">
        <f>AZ360*BC368</f>
        <v>0</v>
      </c>
      <c r="BA363" s="417"/>
      <c r="BB363" s="433"/>
      <c r="BC363" s="417"/>
      <c r="BD363" s="433"/>
      <c r="BE363" s="417"/>
      <c r="BF363" s="451">
        <f>BF360*BI368</f>
        <v>0</v>
      </c>
      <c r="BG363" s="417"/>
      <c r="BH363" s="433"/>
      <c r="BI363" s="417"/>
      <c r="BJ363" s="433"/>
      <c r="BK363" s="417"/>
      <c r="BL363" s="451">
        <f>BL360*BO368</f>
        <v>0</v>
      </c>
      <c r="BM363" s="417"/>
      <c r="BN363" s="433"/>
      <c r="BO363" s="417"/>
      <c r="BP363" s="433"/>
      <c r="BQ363" s="417"/>
      <c r="BR363" s="451">
        <f>BR360*BU368</f>
        <v>0</v>
      </c>
      <c r="BS363" s="417"/>
      <c r="BT363" s="433"/>
      <c r="BU363" s="417"/>
      <c r="BV363" s="433"/>
      <c r="BW363" s="417"/>
      <c r="BX363" s="451">
        <f>BX360*CA368</f>
        <v>0</v>
      </c>
      <c r="BY363" s="417"/>
      <c r="BZ363" s="235"/>
      <c r="CA363" s="417"/>
      <c r="CB363" s="433"/>
      <c r="CC363" s="417"/>
      <c r="CD363" s="451">
        <f>CD360*CG368</f>
        <v>0</v>
      </c>
      <c r="CE363" s="417"/>
      <c r="CF363" s="433"/>
      <c r="CG363" s="417"/>
      <c r="CH363" s="433"/>
      <c r="CI363" s="417"/>
      <c r="CJ363" s="451">
        <f>CJ360*CM368</f>
        <v>0</v>
      </c>
      <c r="CK363" s="417"/>
      <c r="CL363" s="235"/>
    </row>
    <row r="364" ht="16.199999999999999" hidden="1">
      <c r="A364" s="433" t="s">
        <v>940</v>
      </c>
      <c r="B364" s="235"/>
      <c r="C364" s="417" t="s">
        <v>834</v>
      </c>
      <c r="D364" s="452"/>
      <c r="E364" s="417"/>
      <c r="F364" s="433" t="s">
        <v>846</v>
      </c>
      <c r="G364" s="561">
        <v>15</v>
      </c>
      <c r="H364" s="433"/>
      <c r="I364" s="417" t="s">
        <v>834</v>
      </c>
      <c r="J364" s="452"/>
      <c r="K364" s="417"/>
      <c r="L364" s="433" t="s">
        <v>846</v>
      </c>
      <c r="M364" s="561">
        <v>15</v>
      </c>
      <c r="N364" s="433"/>
      <c r="O364" s="417" t="s">
        <v>834</v>
      </c>
      <c r="P364" s="452"/>
      <c r="Q364" s="417"/>
      <c r="R364" s="433" t="s">
        <v>846</v>
      </c>
      <c r="S364" s="561">
        <v>15</v>
      </c>
      <c r="T364" s="433"/>
      <c r="U364" s="417" t="s">
        <v>834</v>
      </c>
      <c r="V364" s="452"/>
      <c r="W364" s="417"/>
      <c r="X364" s="433" t="s">
        <v>846</v>
      </c>
      <c r="Y364" s="561">
        <v>15</v>
      </c>
      <c r="Z364" s="433"/>
      <c r="AA364" s="417" t="s">
        <v>834</v>
      </c>
      <c r="AB364" s="452"/>
      <c r="AC364" s="417"/>
      <c r="AD364" s="433" t="s">
        <v>846</v>
      </c>
      <c r="AE364" s="561">
        <v>15</v>
      </c>
      <c r="AF364" s="433"/>
      <c r="AG364" s="417" t="s">
        <v>834</v>
      </c>
      <c r="AH364" s="452"/>
      <c r="AI364" s="417"/>
      <c r="AJ364" s="433" t="s">
        <v>846</v>
      </c>
      <c r="AK364" s="561">
        <v>15</v>
      </c>
      <c r="AL364" s="433"/>
      <c r="AM364" s="417" t="s">
        <v>834</v>
      </c>
      <c r="AN364" s="452"/>
      <c r="AO364" s="417"/>
      <c r="AP364" s="433" t="s">
        <v>846</v>
      </c>
      <c r="AQ364" s="561">
        <v>15</v>
      </c>
      <c r="AR364" s="433"/>
      <c r="AS364" s="417" t="s">
        <v>834</v>
      </c>
      <c r="AT364" s="452"/>
      <c r="AU364" s="417"/>
      <c r="AV364" s="433" t="s">
        <v>846</v>
      </c>
      <c r="AW364" s="561">
        <v>15</v>
      </c>
      <c r="AX364" s="433"/>
      <c r="AY364" s="417" t="s">
        <v>834</v>
      </c>
      <c r="AZ364" s="452"/>
      <c r="BA364" s="417"/>
      <c r="BB364" s="433" t="s">
        <v>846</v>
      </c>
      <c r="BC364" s="561">
        <v>15</v>
      </c>
      <c r="BD364" s="433"/>
      <c r="BE364" s="417" t="s">
        <v>834</v>
      </c>
      <c r="BF364" s="452"/>
      <c r="BG364" s="417"/>
      <c r="BH364" s="433" t="s">
        <v>846</v>
      </c>
      <c r="BI364" s="561">
        <v>15</v>
      </c>
      <c r="BJ364" s="433"/>
      <c r="BK364" s="417" t="s">
        <v>834</v>
      </c>
      <c r="BL364" s="452"/>
      <c r="BM364" s="417"/>
      <c r="BN364" s="433" t="s">
        <v>846</v>
      </c>
      <c r="BO364" s="561">
        <v>15</v>
      </c>
      <c r="BP364" s="433"/>
      <c r="BQ364" s="417" t="s">
        <v>834</v>
      </c>
      <c r="BR364" s="452"/>
      <c r="BS364" s="417"/>
      <c r="BT364" s="433" t="s">
        <v>846</v>
      </c>
      <c r="BU364" s="561">
        <v>15</v>
      </c>
      <c r="BV364" s="433"/>
      <c r="BW364" s="417" t="s">
        <v>834</v>
      </c>
      <c r="BX364" s="452"/>
      <c r="BY364" s="417"/>
      <c r="BZ364" s="433" t="s">
        <v>846</v>
      </c>
      <c r="CA364" s="561">
        <v>15</v>
      </c>
      <c r="CB364" s="433"/>
      <c r="CC364" s="417" t="s">
        <v>834</v>
      </c>
      <c r="CD364" s="452"/>
      <c r="CE364" s="417"/>
      <c r="CF364" s="433" t="s">
        <v>846</v>
      </c>
      <c r="CG364" s="561">
        <v>15</v>
      </c>
      <c r="CH364" s="433"/>
      <c r="CI364" s="417" t="s">
        <v>834</v>
      </c>
      <c r="CJ364" s="452"/>
      <c r="CK364" s="417"/>
      <c r="CL364" s="433" t="s">
        <v>846</v>
      </c>
      <c r="CM364" s="561">
        <v>15</v>
      </c>
    </row>
    <row r="365" ht="12.75" hidden="1" customHeight="1">
      <c r="A365" s="235"/>
      <c r="B365" s="235"/>
      <c r="C365" s="562" t="s">
        <v>835</v>
      </c>
      <c r="D365" s="451">
        <f>D364*D360/2</f>
        <v>0</v>
      </c>
      <c r="E365" s="417"/>
      <c r="F365" s="433"/>
      <c r="G365" s="449" t="s">
        <v>801</v>
      </c>
      <c r="H365" s="433"/>
      <c r="I365" s="562" t="s">
        <v>835</v>
      </c>
      <c r="J365" s="451">
        <f>J364*J360/2</f>
        <v>0</v>
      </c>
      <c r="K365" s="417"/>
      <c r="L365" s="433"/>
      <c r="M365" s="449" t="s">
        <v>801</v>
      </c>
      <c r="N365" s="433"/>
      <c r="O365" s="562" t="s">
        <v>835</v>
      </c>
      <c r="P365" s="451">
        <f>P364*P360/2</f>
        <v>0</v>
      </c>
      <c r="Q365" s="417"/>
      <c r="R365" s="433"/>
      <c r="S365" s="449" t="s">
        <v>801</v>
      </c>
      <c r="T365" s="433"/>
      <c r="U365" s="574" t="s">
        <v>835</v>
      </c>
      <c r="V365" s="451">
        <f>V364*V360/2</f>
        <v>0</v>
      </c>
      <c r="W365" s="417"/>
      <c r="X365" s="433"/>
      <c r="Y365" s="449" t="s">
        <v>801</v>
      </c>
      <c r="Z365" s="433"/>
      <c r="AA365" s="562" t="s">
        <v>835</v>
      </c>
      <c r="AB365" s="451">
        <f>AB364*AB360/2</f>
        <v>0</v>
      </c>
      <c r="AC365" s="417"/>
      <c r="AD365" s="433"/>
      <c r="AE365" s="449" t="s">
        <v>801</v>
      </c>
      <c r="AF365" s="433"/>
      <c r="AG365" s="574" t="s">
        <v>835</v>
      </c>
      <c r="AH365" s="451">
        <f>AH364*AH360/2</f>
        <v>0</v>
      </c>
      <c r="AI365" s="417"/>
      <c r="AJ365" s="433"/>
      <c r="AK365" s="449" t="s">
        <v>801</v>
      </c>
      <c r="AL365" s="433"/>
      <c r="AM365" s="574" t="s">
        <v>835</v>
      </c>
      <c r="AN365" s="451">
        <f>AN364*AN360/2</f>
        <v>0</v>
      </c>
      <c r="AO365" s="417"/>
      <c r="AP365" s="433"/>
      <c r="AQ365" s="449" t="s">
        <v>801</v>
      </c>
      <c r="AR365" s="433"/>
      <c r="AS365" s="574" t="s">
        <v>835</v>
      </c>
      <c r="AT365" s="451">
        <f>AT364*AT360/2</f>
        <v>0</v>
      </c>
      <c r="AU365" s="417"/>
      <c r="AV365" s="433"/>
      <c r="AW365" s="449" t="s">
        <v>801</v>
      </c>
      <c r="AX365" s="433"/>
      <c r="AY365" s="562" t="s">
        <v>835</v>
      </c>
      <c r="AZ365" s="451">
        <f>AZ364*AZ360/2</f>
        <v>0</v>
      </c>
      <c r="BA365" s="417"/>
      <c r="BB365" s="433"/>
      <c r="BC365" s="449" t="s">
        <v>801</v>
      </c>
      <c r="BD365" s="433"/>
      <c r="BE365" s="574" t="s">
        <v>835</v>
      </c>
      <c r="BF365" s="451">
        <f>BF364*BF360/2</f>
        <v>0</v>
      </c>
      <c r="BG365" s="417"/>
      <c r="BH365" s="433"/>
      <c r="BI365" s="449" t="s">
        <v>801</v>
      </c>
      <c r="BJ365" s="433"/>
      <c r="BK365" s="574" t="s">
        <v>835</v>
      </c>
      <c r="BL365" s="451">
        <f>BL364*BL360/2</f>
        <v>0</v>
      </c>
      <c r="BM365" s="417"/>
      <c r="BN365" s="433"/>
      <c r="BO365" s="449" t="s">
        <v>801</v>
      </c>
      <c r="BP365" s="433"/>
      <c r="BQ365" s="574" t="s">
        <v>835</v>
      </c>
      <c r="BR365" s="451">
        <f>BR364*BR360/2</f>
        <v>0</v>
      </c>
      <c r="BS365" s="417"/>
      <c r="BT365" s="433"/>
      <c r="BU365" s="449" t="s">
        <v>801</v>
      </c>
      <c r="BV365" s="433"/>
      <c r="BW365" s="574" t="s">
        <v>835</v>
      </c>
      <c r="BX365" s="451">
        <f>BX364*BX360/2</f>
        <v>0</v>
      </c>
      <c r="BY365" s="417"/>
      <c r="BZ365" s="433"/>
      <c r="CA365" s="449" t="s">
        <v>801</v>
      </c>
      <c r="CB365" s="433"/>
      <c r="CC365" s="574" t="s">
        <v>835</v>
      </c>
      <c r="CD365" s="451">
        <f>CD364*CD360/2</f>
        <v>0</v>
      </c>
      <c r="CE365" s="417"/>
      <c r="CF365" s="433"/>
      <c r="CG365" s="449" t="s">
        <v>801</v>
      </c>
      <c r="CH365" s="433"/>
      <c r="CI365" s="562" t="s">
        <v>835</v>
      </c>
      <c r="CJ365" s="451">
        <f>CJ364*CJ360/2</f>
        <v>0</v>
      </c>
      <c r="CK365" s="417"/>
      <c r="CL365" s="433"/>
      <c r="CM365" s="449" t="s">
        <v>801</v>
      </c>
    </row>
    <row r="366" ht="12.75" hidden="1" customHeight="1">
      <c r="C366" s="563" t="s">
        <v>836</v>
      </c>
      <c r="D366" s="451"/>
      <c r="E366" s="417"/>
      <c r="F366" s="433"/>
      <c r="G366" s="451">
        <v>2</v>
      </c>
      <c r="H366" s="433"/>
      <c r="I366" s="563" t="s">
        <v>836</v>
      </c>
      <c r="J366" s="451"/>
      <c r="K366" s="417"/>
      <c r="L366" s="433"/>
      <c r="M366" s="451">
        <v>2</v>
      </c>
      <c r="N366" s="433"/>
      <c r="O366" s="563" t="s">
        <v>836</v>
      </c>
      <c r="P366" s="451"/>
      <c r="Q366" s="417"/>
      <c r="R366" s="433"/>
      <c r="S366" s="451">
        <v>2</v>
      </c>
      <c r="T366" s="433"/>
      <c r="U366" s="417" t="s">
        <v>836</v>
      </c>
      <c r="V366" s="451"/>
      <c r="W366" s="417"/>
      <c r="X366" s="433"/>
      <c r="Y366" s="451">
        <v>2</v>
      </c>
      <c r="Z366" s="433"/>
      <c r="AA366" s="563" t="s">
        <v>836</v>
      </c>
      <c r="AB366" s="451"/>
      <c r="AC366" s="417"/>
      <c r="AD366" s="433"/>
      <c r="AE366" s="451">
        <v>68</v>
      </c>
      <c r="AF366" s="433"/>
      <c r="AG366" s="417" t="s">
        <v>836</v>
      </c>
      <c r="AH366" s="451"/>
      <c r="AI366" s="417"/>
      <c r="AJ366" s="433"/>
      <c r="AK366" s="451">
        <v>68</v>
      </c>
      <c r="AL366" s="433"/>
      <c r="AM366" s="417" t="s">
        <v>836</v>
      </c>
      <c r="AN366" s="451"/>
      <c r="AO366" s="417"/>
      <c r="AP366" s="433"/>
      <c r="AQ366" s="451">
        <v>68</v>
      </c>
      <c r="AR366" s="433"/>
      <c r="AS366" s="417" t="s">
        <v>836</v>
      </c>
      <c r="AT366" s="451"/>
      <c r="AU366" s="417"/>
      <c r="AV366" s="433"/>
      <c r="AW366" s="451">
        <v>68</v>
      </c>
      <c r="AX366" s="433"/>
      <c r="AY366" s="563" t="s">
        <v>836</v>
      </c>
      <c r="AZ366" s="451"/>
      <c r="BA366" s="417"/>
      <c r="BB366" s="433"/>
      <c r="BC366" s="451">
        <v>68</v>
      </c>
      <c r="BD366" s="433"/>
      <c r="BE366" s="417" t="s">
        <v>836</v>
      </c>
      <c r="BF366" s="451"/>
      <c r="BG366" s="417"/>
      <c r="BH366" s="433"/>
      <c r="BI366" s="451">
        <v>68</v>
      </c>
      <c r="BJ366" s="433"/>
      <c r="BK366" s="417" t="s">
        <v>836</v>
      </c>
      <c r="BL366" s="451"/>
      <c r="BM366" s="417"/>
      <c r="BN366" s="433"/>
      <c r="BO366" s="451">
        <v>68</v>
      </c>
      <c r="BP366" s="433"/>
      <c r="BQ366" s="417" t="s">
        <v>836</v>
      </c>
      <c r="BR366" s="451"/>
      <c r="BS366" s="417"/>
      <c r="BT366" s="433"/>
      <c r="BU366" s="451">
        <v>68</v>
      </c>
      <c r="BV366" s="433"/>
      <c r="BW366" s="417" t="s">
        <v>836</v>
      </c>
      <c r="BX366" s="451"/>
      <c r="BY366" s="417"/>
      <c r="BZ366" s="433"/>
      <c r="CA366" s="451">
        <v>68</v>
      </c>
      <c r="CB366" s="433"/>
      <c r="CC366" s="417" t="s">
        <v>836</v>
      </c>
      <c r="CD366" s="451"/>
      <c r="CE366" s="417"/>
      <c r="CF366" s="433"/>
      <c r="CG366" s="451">
        <v>68</v>
      </c>
      <c r="CH366" s="433"/>
      <c r="CI366" s="563" t="s">
        <v>836</v>
      </c>
      <c r="CJ366" s="451"/>
      <c r="CK366" s="417"/>
      <c r="CL366" s="433"/>
      <c r="CM366" s="451">
        <v>68</v>
      </c>
    </row>
    <row r="367" ht="16.199999999999999" hidden="1">
      <c r="C367" s="561" t="s">
        <v>837</v>
      </c>
      <c r="D367" s="452">
        <f>IF(D360=0,0,-1*(D354+D375)/D360)</f>
        <v>0</v>
      </c>
      <c r="E367" s="417"/>
      <c r="F367" s="564"/>
      <c r="G367" s="450" t="s">
        <v>591</v>
      </c>
      <c r="H367" s="433"/>
      <c r="I367" s="561" t="s">
        <v>837</v>
      </c>
      <c r="J367" s="452">
        <f>IF(J360=0,0,-1*(J354+J375)/J360)</f>
        <v>0</v>
      </c>
      <c r="K367" s="417"/>
      <c r="L367" s="564"/>
      <c r="M367" s="450" t="s">
        <v>591</v>
      </c>
      <c r="N367" s="433"/>
      <c r="O367" s="561" t="s">
        <v>837</v>
      </c>
      <c r="P367" s="452">
        <f>IF(P360=0,0,-1*(P354+P375)/P360)</f>
        <v>0</v>
      </c>
      <c r="Q367" s="417"/>
      <c r="R367" s="564"/>
      <c r="S367" s="450" t="s">
        <v>591</v>
      </c>
      <c r="T367" s="433"/>
      <c r="U367" s="423" t="s">
        <v>837</v>
      </c>
      <c r="V367" s="452">
        <f>IF(V360=0,0,-1*(V354+V375)/V360)</f>
        <v>0</v>
      </c>
      <c r="W367" s="417"/>
      <c r="X367" s="564"/>
      <c r="Y367" s="450" t="s">
        <v>591</v>
      </c>
      <c r="Z367" s="433"/>
      <c r="AA367" s="561" t="s">
        <v>837</v>
      </c>
      <c r="AB367" s="452">
        <f>IF(AB360=0,0,-1*(AB354+AB375)/AB360)</f>
        <v>0</v>
      </c>
      <c r="AC367" s="417"/>
      <c r="AD367" s="564"/>
      <c r="AE367" s="450" t="s">
        <v>591</v>
      </c>
      <c r="AF367" s="433"/>
      <c r="AG367" s="423" t="s">
        <v>837</v>
      </c>
      <c r="AH367" s="452">
        <f>IF(AH360=0,0,-1*(AH354+AH375)/AH360)</f>
        <v>0</v>
      </c>
      <c r="AI367" s="417"/>
      <c r="AJ367" s="564"/>
      <c r="AK367" s="450" t="s">
        <v>591</v>
      </c>
      <c r="AL367" s="433"/>
      <c r="AM367" s="423" t="s">
        <v>837</v>
      </c>
      <c r="AN367" s="452">
        <f>IF(AN360=0,0,-1*(AN354+AN375)/AN360)</f>
        <v>0</v>
      </c>
      <c r="AO367" s="417"/>
      <c r="AP367" s="564"/>
      <c r="AQ367" s="450" t="s">
        <v>591</v>
      </c>
      <c r="AR367" s="433"/>
      <c r="AS367" s="423" t="s">
        <v>837</v>
      </c>
      <c r="AT367" s="452">
        <f>IF(AT360=0,0,-1*(AT354+AT375)/AT360)</f>
        <v>0</v>
      </c>
      <c r="AU367" s="417"/>
      <c r="AV367" s="564"/>
      <c r="AW367" s="450" t="s">
        <v>591</v>
      </c>
      <c r="AX367" s="433"/>
      <c r="AY367" s="561" t="s">
        <v>837</v>
      </c>
      <c r="AZ367" s="452">
        <f>IF(AZ360=0,0,-1*(AZ354+AZ375)/AZ360)</f>
        <v>0</v>
      </c>
      <c r="BA367" s="417"/>
      <c r="BB367" s="564"/>
      <c r="BC367" s="450" t="s">
        <v>591</v>
      </c>
      <c r="BD367" s="433"/>
      <c r="BE367" s="423" t="s">
        <v>837</v>
      </c>
      <c r="BF367" s="452">
        <f>IF(BF360=0,0,-1*(BF354+BF375)/BF360)</f>
        <v>0</v>
      </c>
      <c r="BG367" s="417"/>
      <c r="BH367" s="564"/>
      <c r="BI367" s="450" t="s">
        <v>591</v>
      </c>
      <c r="BJ367" s="433"/>
      <c r="BK367" s="423" t="s">
        <v>837</v>
      </c>
      <c r="BL367" s="452">
        <f>IF(BL360=0,0,-1*(BL354+BL375)/BL360)</f>
        <v>0</v>
      </c>
      <c r="BM367" s="417"/>
      <c r="BN367" s="564"/>
      <c r="BO367" s="450" t="s">
        <v>591</v>
      </c>
      <c r="BP367" s="433"/>
      <c r="BQ367" s="423" t="s">
        <v>837</v>
      </c>
      <c r="BR367" s="452">
        <f>IF(BR360=0,0,-1*(BR354+BR375)/BR360)</f>
        <v>0</v>
      </c>
      <c r="BS367" s="417"/>
      <c r="BT367" s="564"/>
      <c r="BU367" s="450" t="s">
        <v>591</v>
      </c>
      <c r="BV367" s="433"/>
      <c r="BW367" s="423" t="s">
        <v>837</v>
      </c>
      <c r="BX367" s="452">
        <f>IF(BX360=0,0,-1*(BX354+BX375)/BX360)</f>
        <v>0</v>
      </c>
      <c r="BY367" s="417"/>
      <c r="BZ367" s="564"/>
      <c r="CA367" s="450" t="s">
        <v>591</v>
      </c>
      <c r="CB367" s="433"/>
      <c r="CC367" s="423" t="s">
        <v>837</v>
      </c>
      <c r="CD367" s="452">
        <f>IF(CD360=0,0,-1*(CD354+CD375)/CD360)</f>
        <v>0</v>
      </c>
      <c r="CE367" s="417"/>
      <c r="CF367" s="564"/>
      <c r="CG367" s="450" t="s">
        <v>591</v>
      </c>
      <c r="CH367" s="433"/>
      <c r="CI367" s="561" t="s">
        <v>837</v>
      </c>
      <c r="CJ367" s="452">
        <f>IF(CJ360=0,0,-1*(CJ354+CJ375)/CJ360)</f>
        <v>0</v>
      </c>
      <c r="CK367" s="417"/>
      <c r="CL367" s="564"/>
      <c r="CM367" s="450" t="s">
        <v>591</v>
      </c>
    </row>
    <row r="368" ht="16.199999999999999" hidden="1">
      <c r="C368" s="565" t="s">
        <v>838</v>
      </c>
      <c r="D368" s="451">
        <f>D364*D360/2</f>
        <v>0</v>
      </c>
      <c r="E368" s="417"/>
      <c r="F368" s="433"/>
      <c r="G368" s="575">
        <f>G364/12000</f>
        <v>0.00125</v>
      </c>
      <c r="H368" s="433"/>
      <c r="I368" s="565" t="s">
        <v>838</v>
      </c>
      <c r="J368" s="451">
        <f>J364*J360/2</f>
        <v>0</v>
      </c>
      <c r="K368" s="417"/>
      <c r="L368" s="433"/>
      <c r="M368" s="575">
        <f>M364/12000</f>
        <v>0.00125</v>
      </c>
      <c r="N368" s="433"/>
      <c r="O368" s="565" t="s">
        <v>838</v>
      </c>
      <c r="P368" s="451">
        <f>P364*P360/2</f>
        <v>0</v>
      </c>
      <c r="Q368" s="417"/>
      <c r="R368" s="433"/>
      <c r="S368" s="575">
        <f>S364/12000</f>
        <v>0.00125</v>
      </c>
      <c r="T368" s="433"/>
      <c r="U368" s="500" t="s">
        <v>838</v>
      </c>
      <c r="V368" s="451">
        <f>V364*V360/2</f>
        <v>0</v>
      </c>
      <c r="W368" s="417"/>
      <c r="X368" s="433"/>
      <c r="Y368" s="575">
        <f>Y364/12000</f>
        <v>0.00125</v>
      </c>
      <c r="Z368" s="433"/>
      <c r="AA368" s="565" t="s">
        <v>838</v>
      </c>
      <c r="AB368" s="451">
        <f>AB364*AB360/2</f>
        <v>0</v>
      </c>
      <c r="AC368" s="417"/>
      <c r="AD368" s="433"/>
      <c r="AE368" s="575">
        <f>AE364/12000</f>
        <v>0.00125</v>
      </c>
      <c r="AF368" s="433"/>
      <c r="AG368" s="500" t="s">
        <v>838</v>
      </c>
      <c r="AH368" s="451">
        <f>AH364*AH360/2</f>
        <v>0</v>
      </c>
      <c r="AI368" s="417"/>
      <c r="AJ368" s="433"/>
      <c r="AK368" s="575">
        <f>AK364/12000</f>
        <v>0.00125</v>
      </c>
      <c r="AL368" s="433"/>
      <c r="AM368" s="500" t="s">
        <v>838</v>
      </c>
      <c r="AN368" s="451">
        <f>AN364*AN360/2</f>
        <v>0</v>
      </c>
      <c r="AO368" s="417"/>
      <c r="AP368" s="433"/>
      <c r="AQ368" s="575">
        <f>AQ364/12000</f>
        <v>0.00125</v>
      </c>
      <c r="AR368" s="433"/>
      <c r="AS368" s="500" t="s">
        <v>838</v>
      </c>
      <c r="AT368" s="451">
        <f>AT364*AT360/2</f>
        <v>0</v>
      </c>
      <c r="AU368" s="417"/>
      <c r="AV368" s="433"/>
      <c r="AW368" s="575">
        <f>AW364/12000</f>
        <v>0.00125</v>
      </c>
      <c r="AX368" s="433"/>
      <c r="AY368" s="565" t="s">
        <v>838</v>
      </c>
      <c r="AZ368" s="451">
        <f>AZ364*AZ360/2</f>
        <v>0</v>
      </c>
      <c r="BA368" s="417"/>
      <c r="BB368" s="433"/>
      <c r="BC368" s="575">
        <f>BC364/12000</f>
        <v>0.00125</v>
      </c>
      <c r="BD368" s="433"/>
      <c r="BE368" s="500" t="s">
        <v>838</v>
      </c>
      <c r="BF368" s="451">
        <f>BF364*BF360/2</f>
        <v>0</v>
      </c>
      <c r="BG368" s="417"/>
      <c r="BH368" s="433"/>
      <c r="BI368" s="575">
        <f>BI364/12000</f>
        <v>0.00125</v>
      </c>
      <c r="BJ368" s="433"/>
      <c r="BK368" s="500" t="s">
        <v>838</v>
      </c>
      <c r="BL368" s="451">
        <f>BL364*BL360/2</f>
        <v>0</v>
      </c>
      <c r="BM368" s="417"/>
      <c r="BN368" s="433"/>
      <c r="BO368" s="575">
        <f>BO364/12000</f>
        <v>0.00125</v>
      </c>
      <c r="BP368" s="433"/>
      <c r="BQ368" s="500" t="s">
        <v>838</v>
      </c>
      <c r="BR368" s="451">
        <f>BR364*BR360/2</f>
        <v>0</v>
      </c>
      <c r="BS368" s="417"/>
      <c r="BT368" s="433"/>
      <c r="BU368" s="575">
        <f>BU364/12000</f>
        <v>0.00125</v>
      </c>
      <c r="BV368" s="433"/>
      <c r="BW368" s="500" t="s">
        <v>838</v>
      </c>
      <c r="BX368" s="451">
        <f>BX364*BX360/2</f>
        <v>0</v>
      </c>
      <c r="BY368" s="417"/>
      <c r="BZ368" s="433"/>
      <c r="CA368" s="575">
        <f>CA364/12000</f>
        <v>0.00125</v>
      </c>
      <c r="CB368" s="433"/>
      <c r="CC368" s="500" t="s">
        <v>838</v>
      </c>
      <c r="CD368" s="451">
        <f>CD364*CD360/2</f>
        <v>0</v>
      </c>
      <c r="CE368" s="417"/>
      <c r="CF368" s="433"/>
      <c r="CG368" s="575">
        <f>CG364/12000</f>
        <v>0.00125</v>
      </c>
      <c r="CH368" s="433"/>
      <c r="CI368" s="565" t="s">
        <v>838</v>
      </c>
      <c r="CJ368" s="451">
        <f>CJ364*CJ360/2</f>
        <v>0</v>
      </c>
      <c r="CK368" s="417"/>
      <c r="CL368" s="433"/>
      <c r="CM368" s="575">
        <f>CM364/12000</f>
        <v>0.00125</v>
      </c>
    </row>
    <row r="369" ht="16.199999999999999" hidden="1">
      <c r="C369" s="566" t="s">
        <v>839</v>
      </c>
      <c r="D369" s="451"/>
      <c r="E369" s="417"/>
      <c r="F369" s="546"/>
      <c r="G369" s="433"/>
      <c r="H369" s="433"/>
      <c r="I369" s="566" t="s">
        <v>839</v>
      </c>
      <c r="J369" s="451"/>
      <c r="K369" s="417"/>
      <c r="L369" s="546"/>
      <c r="M369" s="433"/>
      <c r="N369" s="433"/>
      <c r="O369" s="566" t="s">
        <v>839</v>
      </c>
      <c r="P369" s="451"/>
      <c r="Q369" s="417"/>
      <c r="R369" s="546"/>
      <c r="S369" s="433"/>
      <c r="T369" s="433"/>
      <c r="U369" s="556" t="s">
        <v>839</v>
      </c>
      <c r="V369" s="451"/>
      <c r="W369" s="417"/>
      <c r="X369" s="546"/>
      <c r="Y369" s="433"/>
      <c r="Z369" s="433"/>
      <c r="AA369" s="566" t="s">
        <v>839</v>
      </c>
      <c r="AB369" s="451"/>
      <c r="AC369" s="417"/>
      <c r="AD369" s="546"/>
      <c r="AE369" s="433"/>
      <c r="AF369" s="433"/>
      <c r="AG369" s="556" t="s">
        <v>839</v>
      </c>
      <c r="AH369" s="451"/>
      <c r="AI369" s="417"/>
      <c r="AJ369" s="546"/>
      <c r="AK369" s="433"/>
      <c r="AL369" s="433"/>
      <c r="AM369" s="556" t="s">
        <v>839</v>
      </c>
      <c r="AN369" s="451"/>
      <c r="AO369" s="417"/>
      <c r="AP369" s="546"/>
      <c r="AQ369" s="433"/>
      <c r="AR369" s="433"/>
      <c r="AS369" s="556" t="s">
        <v>839</v>
      </c>
      <c r="AT369" s="451"/>
      <c r="AU369" s="417"/>
      <c r="AV369" s="546"/>
      <c r="AW369" s="433"/>
      <c r="AX369" s="433"/>
      <c r="AY369" s="566" t="s">
        <v>839</v>
      </c>
      <c r="AZ369" s="451"/>
      <c r="BA369" s="417"/>
      <c r="BB369" s="546"/>
      <c r="BC369" s="433"/>
      <c r="BD369" s="433"/>
      <c r="BE369" s="556" t="s">
        <v>839</v>
      </c>
      <c r="BF369" s="451"/>
      <c r="BG369" s="417"/>
      <c r="BH369" s="546"/>
      <c r="BI369" s="433"/>
      <c r="BJ369" s="433"/>
      <c r="BK369" s="556" t="s">
        <v>839</v>
      </c>
      <c r="BL369" s="451"/>
      <c r="BM369" s="417"/>
      <c r="BN369" s="546"/>
      <c r="BO369" s="433"/>
      <c r="BP369" s="433"/>
      <c r="BQ369" s="556" t="s">
        <v>839</v>
      </c>
      <c r="BR369" s="451"/>
      <c r="BS369" s="417"/>
      <c r="BT369" s="546"/>
      <c r="BU369" s="433"/>
      <c r="BV369" s="433"/>
      <c r="BW369" s="556" t="s">
        <v>839</v>
      </c>
      <c r="BX369" s="451"/>
      <c r="BY369" s="417"/>
      <c r="BZ369" s="546"/>
      <c r="CA369" s="433"/>
      <c r="CB369" s="433"/>
      <c r="CC369" s="556" t="s">
        <v>839</v>
      </c>
      <c r="CD369" s="451"/>
      <c r="CE369" s="417"/>
      <c r="CF369" s="546"/>
      <c r="CG369" s="433"/>
      <c r="CH369" s="433"/>
      <c r="CI369" s="566" t="s">
        <v>839</v>
      </c>
      <c r="CJ369" s="451"/>
      <c r="CK369" s="417"/>
      <c r="CL369" s="546"/>
    </row>
    <row r="370" ht="16.199999999999999" hidden="1">
      <c r="C370" s="567" t="s">
        <v>840</v>
      </c>
      <c r="D370" s="452">
        <f>IF(D360=0,0,(D354+D375)/D360)</f>
        <v>0</v>
      </c>
      <c r="E370" s="417"/>
      <c r="F370" s="546"/>
      <c r="H370" s="433"/>
      <c r="I370" s="567" t="s">
        <v>840</v>
      </c>
      <c r="J370" s="452">
        <f>IF(J360=0,0,(J354+J375)/J360)</f>
        <v>0</v>
      </c>
      <c r="K370" s="417"/>
      <c r="L370" s="546" t="s">
        <v>387</v>
      </c>
      <c r="M370" s="235">
        <v>1</v>
      </c>
      <c r="N370" s="433"/>
      <c r="O370" s="567" t="s">
        <v>840</v>
      </c>
      <c r="P370" s="452">
        <f>IF(P360=0,0,(P354+P375)/P360)</f>
        <v>0</v>
      </c>
      <c r="Q370" s="417"/>
      <c r="R370" s="546" t="s">
        <v>387</v>
      </c>
      <c r="S370" s="235">
        <v>1</v>
      </c>
      <c r="T370" s="433"/>
      <c r="U370" s="508" t="s">
        <v>840</v>
      </c>
      <c r="V370" s="452">
        <f>IF(V360=0,0,(V354+V375)/V360)</f>
        <v>0</v>
      </c>
      <c r="W370" s="417"/>
      <c r="X370" s="546"/>
      <c r="Z370" s="433"/>
      <c r="AA370" s="567" t="s">
        <v>840</v>
      </c>
      <c r="AB370" s="452">
        <f>IF(AB360=0,0,(AB354+AB375)/AB360)</f>
        <v>0</v>
      </c>
      <c r="AC370" s="417"/>
      <c r="AD370" s="546" t="s">
        <v>387</v>
      </c>
      <c r="AE370" s="235">
        <v>1</v>
      </c>
      <c r="AF370" s="433"/>
      <c r="AG370" s="508" t="s">
        <v>840</v>
      </c>
      <c r="AH370" s="452">
        <f>IF(AH360=0,0,(AH354+AH375)/AH360)</f>
        <v>0</v>
      </c>
      <c r="AI370" s="417"/>
      <c r="AJ370" s="546"/>
      <c r="AL370" s="433"/>
      <c r="AM370" s="508" t="s">
        <v>840</v>
      </c>
      <c r="AN370" s="452">
        <f>IF(AN360=0,0,(AN354+AN375)/AN360)</f>
        <v>0</v>
      </c>
      <c r="AO370" s="417"/>
      <c r="AP370" s="546"/>
      <c r="AR370" s="433"/>
      <c r="AS370" s="508" t="s">
        <v>840</v>
      </c>
      <c r="AT370" s="452">
        <f>IF(AT360=0,0,(AT354+AT375)/AT360)</f>
        <v>0</v>
      </c>
      <c r="AU370" s="417"/>
      <c r="AV370" s="546"/>
      <c r="AX370" s="433"/>
      <c r="AY370" s="567" t="s">
        <v>840</v>
      </c>
      <c r="AZ370" s="452">
        <f>IF(AZ360=0,0,(AZ354+AZ375)/AZ360)</f>
        <v>0</v>
      </c>
      <c r="BA370" s="417"/>
      <c r="BB370" s="546" t="s">
        <v>387</v>
      </c>
      <c r="BC370" s="235">
        <v>1</v>
      </c>
      <c r="BD370" s="433"/>
      <c r="BE370" s="508" t="s">
        <v>840</v>
      </c>
      <c r="BF370" s="452">
        <f>IF(BF360=0,0,(BF354+BF375)/BF360)</f>
        <v>0</v>
      </c>
      <c r="BG370" s="417"/>
      <c r="BH370" s="546"/>
      <c r="BJ370" s="433"/>
      <c r="BK370" s="508" t="s">
        <v>840</v>
      </c>
      <c r="BL370" s="452">
        <f>IF(BL360=0,0,(BL354+BL375)/BL360)</f>
        <v>0</v>
      </c>
      <c r="BM370" s="417"/>
      <c r="BN370" s="546"/>
      <c r="BP370" s="433"/>
      <c r="BQ370" s="508" t="s">
        <v>840</v>
      </c>
      <c r="BR370" s="452">
        <f>IF(BR360=0,0,(BR354+BR375)/BR360)</f>
        <v>0</v>
      </c>
      <c r="BS370" s="417"/>
      <c r="BT370" s="546"/>
      <c r="BV370" s="433"/>
      <c r="BW370" s="508" t="s">
        <v>840</v>
      </c>
      <c r="BX370" s="452">
        <f>IF(BX360=0,0,(BX354+BX375)/BX360)</f>
        <v>0</v>
      </c>
      <c r="BY370" s="417"/>
      <c r="BZ370" s="546"/>
      <c r="CB370" s="433"/>
      <c r="CC370" s="508" t="s">
        <v>840</v>
      </c>
      <c r="CD370" s="452">
        <f>IF(CD360=0,0,(CD354+CD375)/CD360)</f>
        <v>0</v>
      </c>
      <c r="CE370" s="417"/>
      <c r="CF370" s="546"/>
      <c r="CH370" s="433"/>
      <c r="CI370" s="567" t="s">
        <v>840</v>
      </c>
      <c r="CJ370" s="452">
        <f>IF(CJ360=0,0,(CJ354+CJ375)/CJ360)</f>
        <v>0</v>
      </c>
      <c r="CK370" s="417"/>
      <c r="CL370" s="546"/>
    </row>
    <row r="371" s="235" customFormat="1" ht="16.199999999999999" hidden="1">
      <c r="B371" s="235"/>
      <c r="C371" s="415" t="s">
        <v>832</v>
      </c>
      <c r="D371" s="415"/>
      <c r="E371" s="500"/>
      <c r="F371" s="433"/>
      <c r="G371" s="417"/>
      <c r="H371" s="433"/>
      <c r="I371" s="554" t="s">
        <v>832</v>
      </c>
      <c r="J371" s="415"/>
      <c r="K371" s="500"/>
      <c r="L371" s="433"/>
      <c r="M371" s="417"/>
      <c r="N371" s="433"/>
      <c r="O371" s="554" t="s">
        <v>832</v>
      </c>
      <c r="P371" s="415"/>
      <c r="Q371" s="500"/>
      <c r="R371" s="433"/>
      <c r="S371" s="417"/>
      <c r="T371" s="433"/>
      <c r="U371" s="576" t="s">
        <v>832</v>
      </c>
      <c r="V371" s="577"/>
      <c r="W371" s="578"/>
      <c r="X371" s="433"/>
      <c r="Y371" s="417"/>
      <c r="Z371" s="433"/>
      <c r="AA371" s="554" t="s">
        <v>832</v>
      </c>
      <c r="AB371" s="415"/>
      <c r="AC371" s="500"/>
      <c r="AD371" s="433"/>
      <c r="AE371" s="417"/>
      <c r="AF371" s="433"/>
      <c r="AG371" s="576" t="s">
        <v>832</v>
      </c>
      <c r="AH371" s="577"/>
      <c r="AI371" s="578"/>
      <c r="AJ371" s="433"/>
      <c r="AK371" s="417"/>
      <c r="AL371" s="433"/>
      <c r="AM371" s="576" t="s">
        <v>832</v>
      </c>
      <c r="AN371" s="577"/>
      <c r="AO371" s="578"/>
      <c r="AP371" s="433"/>
      <c r="AQ371" s="417"/>
      <c r="AR371" s="433"/>
      <c r="AS371" s="576" t="s">
        <v>832</v>
      </c>
      <c r="AT371" s="577"/>
      <c r="AU371" s="578"/>
      <c r="AV371" s="433"/>
      <c r="AW371" s="417"/>
      <c r="AX371" s="433"/>
      <c r="AY371" s="554" t="s">
        <v>832</v>
      </c>
      <c r="AZ371" s="415"/>
      <c r="BA371" s="500"/>
      <c r="BB371" s="433"/>
      <c r="BC371" s="417"/>
      <c r="BD371" s="433"/>
      <c r="BE371" s="576" t="s">
        <v>832</v>
      </c>
      <c r="BF371" s="577"/>
      <c r="BG371" s="578"/>
      <c r="BH371" s="433"/>
      <c r="BI371" s="417"/>
      <c r="BJ371" s="433"/>
      <c r="BK371" s="576" t="s">
        <v>832</v>
      </c>
      <c r="BL371" s="577"/>
      <c r="BM371" s="578"/>
      <c r="BN371" s="433"/>
      <c r="BO371" s="417"/>
      <c r="BP371" s="433"/>
      <c r="BQ371" s="576" t="s">
        <v>832</v>
      </c>
      <c r="BR371" s="577"/>
      <c r="BS371" s="578"/>
      <c r="BT371" s="433"/>
      <c r="BU371" s="417"/>
      <c r="BV371" s="433"/>
      <c r="BW371" s="576" t="s">
        <v>832</v>
      </c>
      <c r="BX371" s="577"/>
      <c r="BY371" s="578"/>
      <c r="BZ371" s="235"/>
      <c r="CA371" s="417"/>
      <c r="CB371" s="433"/>
      <c r="CC371" s="576" t="s">
        <v>832</v>
      </c>
      <c r="CD371" s="577"/>
      <c r="CE371" s="578"/>
      <c r="CF371" s="433"/>
      <c r="CG371" s="417"/>
      <c r="CH371" s="433"/>
      <c r="CI371" s="576" t="s">
        <v>832</v>
      </c>
      <c r="CJ371" s="577"/>
      <c r="CK371" s="578"/>
      <c r="CL371" s="235"/>
    </row>
    <row r="372" ht="16.199999999999999">
      <c r="A372" s="235"/>
      <c r="B372" s="235"/>
      <c r="C372" s="417" t="s">
        <v>841</v>
      </c>
      <c r="D372" s="486">
        <f>D368+D369+D370</f>
        <v>0</v>
      </c>
      <c r="E372" s="556"/>
      <c r="F372" s="546" t="s">
        <v>823</v>
      </c>
      <c r="G372" s="417">
        <f>A384</f>
        <v>106666.66666666667</v>
      </c>
      <c r="H372" s="433"/>
      <c r="I372" s="480" t="s">
        <v>841</v>
      </c>
      <c r="J372" s="486">
        <f>J368+J369+J370</f>
        <v>0</v>
      </c>
      <c r="K372" s="556"/>
      <c r="L372" s="546" t="s">
        <v>823</v>
      </c>
      <c r="M372" s="417">
        <f t="shared" ref="M372:M373" si="2677">G372</f>
        <v>106666.66666666667</v>
      </c>
      <c r="N372" s="433"/>
      <c r="O372" s="480" t="s">
        <v>841</v>
      </c>
      <c r="P372" s="486">
        <f>P368+P369+P370</f>
        <v>0</v>
      </c>
      <c r="Q372" s="556"/>
      <c r="R372" s="546" t="s">
        <v>823</v>
      </c>
      <c r="S372" s="417">
        <f>20*(40^3)/12</f>
        <v>106666.66666666667</v>
      </c>
      <c r="T372" s="433"/>
      <c r="U372" s="480" t="s">
        <v>841</v>
      </c>
      <c r="V372" s="486">
        <f>V368+V369+V370</f>
        <v>0</v>
      </c>
      <c r="W372" s="556"/>
      <c r="X372" s="546" t="s">
        <v>823</v>
      </c>
      <c r="Y372" s="417">
        <f t="shared" ref="Y372:Y376" si="2678">S372</f>
        <v>106666.66666666667</v>
      </c>
      <c r="Z372" s="433"/>
      <c r="AA372" s="480" t="s">
        <v>841</v>
      </c>
      <c r="AB372" s="486">
        <f>AB368+AB369+AB370</f>
        <v>0</v>
      </c>
      <c r="AC372" s="556"/>
      <c r="AD372" s="546" t="s">
        <v>823</v>
      </c>
      <c r="AE372" s="417">
        <f t="shared" ref="AE372:AE376" si="2679">Y372</f>
        <v>106666.66666666667</v>
      </c>
      <c r="AF372" s="433"/>
      <c r="AG372" s="480" t="s">
        <v>841</v>
      </c>
      <c r="AH372" s="486">
        <f>AH368+AH369+AH370</f>
        <v>0</v>
      </c>
      <c r="AI372" s="556"/>
      <c r="AJ372" s="546" t="s">
        <v>823</v>
      </c>
      <c r="AK372" s="417">
        <f t="shared" ref="AK372:AK373" si="2680">AE372</f>
        <v>106666.66666666667</v>
      </c>
      <c r="AL372" s="433"/>
      <c r="AM372" s="480" t="s">
        <v>841</v>
      </c>
      <c r="AN372" s="486">
        <f>AN368+AN369+AN370</f>
        <v>0</v>
      </c>
      <c r="AO372" s="556"/>
      <c r="AP372" s="546" t="s">
        <v>823</v>
      </c>
      <c r="AQ372" s="417">
        <f t="shared" ref="AQ372:AQ373" si="2681">AK372</f>
        <v>106666.66666666667</v>
      </c>
      <c r="AR372" s="433"/>
      <c r="AS372" s="480" t="s">
        <v>841</v>
      </c>
      <c r="AT372" s="486">
        <f>AT368+AT369+AT370</f>
        <v>0</v>
      </c>
      <c r="AU372" s="556"/>
      <c r="AV372" s="546" t="s">
        <v>823</v>
      </c>
      <c r="AW372" s="417">
        <f t="shared" ref="AW372:AW376" si="2682">AQ372</f>
        <v>106666.66666666667</v>
      </c>
      <c r="AX372" s="433"/>
      <c r="AY372" s="480" t="s">
        <v>841</v>
      </c>
      <c r="AZ372" s="486">
        <f>AZ368+AZ369+AZ370</f>
        <v>0</v>
      </c>
      <c r="BA372" s="556"/>
      <c r="BB372" s="546" t="s">
        <v>823</v>
      </c>
      <c r="BC372" s="417">
        <f t="shared" ref="BC372:BC376" si="2683">AW372</f>
        <v>106666.66666666667</v>
      </c>
      <c r="BD372" s="433"/>
      <c r="BE372" s="480" t="s">
        <v>841</v>
      </c>
      <c r="BF372" s="486">
        <f>BF368+BF369+BF370</f>
        <v>0</v>
      </c>
      <c r="BG372" s="556"/>
      <c r="BH372" s="546" t="s">
        <v>823</v>
      </c>
      <c r="BI372" s="417">
        <f t="shared" ref="BI372:BI373" si="2684">BC372</f>
        <v>106666.66666666667</v>
      </c>
      <c r="BJ372" s="433"/>
      <c r="BK372" s="480" t="s">
        <v>841</v>
      </c>
      <c r="BL372" s="486">
        <f>BL368+BL369+BL370</f>
        <v>0</v>
      </c>
      <c r="BM372" s="556"/>
      <c r="BN372" s="546" t="s">
        <v>823</v>
      </c>
      <c r="BO372" s="417">
        <f t="shared" ref="BO372:BO373" si="2685">BI372</f>
        <v>106666.66666666667</v>
      </c>
      <c r="BP372" s="433"/>
      <c r="BQ372" s="480" t="s">
        <v>841</v>
      </c>
      <c r="BR372" s="486">
        <f>BR368+BR369+BR370</f>
        <v>0</v>
      </c>
      <c r="BS372" s="556"/>
      <c r="BT372" s="546" t="s">
        <v>823</v>
      </c>
      <c r="BU372" s="417">
        <f t="shared" ref="BU372:BU373" si="2686">BO372</f>
        <v>106666.66666666667</v>
      </c>
      <c r="BV372" s="433"/>
      <c r="BW372" s="480" t="s">
        <v>841</v>
      </c>
      <c r="BX372" s="486">
        <f>BX368+BX369+BX370</f>
        <v>0</v>
      </c>
      <c r="BY372" s="556"/>
      <c r="CA372" s="417">
        <f t="shared" ref="CA372:CA373" si="2687">BU372</f>
        <v>106666.66666666667</v>
      </c>
      <c r="CB372" s="433"/>
      <c r="CC372" s="480" t="s">
        <v>841</v>
      </c>
      <c r="CD372" s="486">
        <f>CD368+CD369+CD370</f>
        <v>0</v>
      </c>
      <c r="CE372" s="556"/>
      <c r="CF372" s="546" t="s">
        <v>823</v>
      </c>
      <c r="CG372" s="417">
        <f t="shared" ref="CG372:CG373" si="2688">CA372</f>
        <v>106666.66666666667</v>
      </c>
      <c r="CH372" s="433"/>
      <c r="CI372" s="480" t="s">
        <v>841</v>
      </c>
      <c r="CJ372" s="486">
        <f>CJ368+CJ369+CJ370</f>
        <v>0</v>
      </c>
      <c r="CK372" s="556"/>
    </row>
    <row r="373" ht="16.199999999999999">
      <c r="A373" s="235"/>
      <c r="B373" s="235"/>
      <c r="C373" s="423" t="s">
        <v>824</v>
      </c>
      <c r="D373" s="423"/>
      <c r="E373" s="508"/>
      <c r="F373" s="546" t="s">
        <v>825</v>
      </c>
      <c r="G373" s="547">
        <f>J362</f>
        <v>197989.89873223333</v>
      </c>
      <c r="H373" s="433"/>
      <c r="I373" s="557" t="s">
        <v>824</v>
      </c>
      <c r="J373" s="423"/>
      <c r="K373" s="508"/>
      <c r="L373" s="546" t="s">
        <v>825</v>
      </c>
      <c r="M373" s="547">
        <f t="shared" si="2677"/>
        <v>197989.89873223333</v>
      </c>
      <c r="N373" s="433"/>
      <c r="O373" s="557" t="s">
        <v>824</v>
      </c>
      <c r="P373" s="423"/>
      <c r="Q373" s="508"/>
      <c r="R373" s="546" t="s">
        <v>825</v>
      </c>
      <c r="S373" s="547">
        <f>M373</f>
        <v>197989.89873223333</v>
      </c>
      <c r="T373" s="433"/>
      <c r="U373" s="557" t="s">
        <v>824</v>
      </c>
      <c r="V373" s="423"/>
      <c r="W373" s="508"/>
      <c r="X373" s="546" t="s">
        <v>825</v>
      </c>
      <c r="Y373" s="547">
        <f t="shared" si="2678"/>
        <v>197989.89873223333</v>
      </c>
      <c r="Z373" s="433"/>
      <c r="AA373" s="557" t="s">
        <v>824</v>
      </c>
      <c r="AB373" s="423"/>
      <c r="AC373" s="508"/>
      <c r="AD373" s="546" t="s">
        <v>825</v>
      </c>
      <c r="AE373" s="547">
        <f t="shared" si="2679"/>
        <v>197989.89873223333</v>
      </c>
      <c r="AF373" s="433"/>
      <c r="AG373" s="557" t="s">
        <v>824</v>
      </c>
      <c r="AH373" s="423"/>
      <c r="AI373" s="508"/>
      <c r="AJ373" s="546" t="s">
        <v>825</v>
      </c>
      <c r="AK373" s="547">
        <f t="shared" si="2680"/>
        <v>197989.89873223333</v>
      </c>
      <c r="AL373" s="433"/>
      <c r="AM373" s="557" t="s">
        <v>824</v>
      </c>
      <c r="AN373" s="423"/>
      <c r="AO373" s="508"/>
      <c r="AP373" s="546" t="s">
        <v>825</v>
      </c>
      <c r="AQ373" s="547">
        <f t="shared" si="2681"/>
        <v>197989.89873223333</v>
      </c>
      <c r="AR373" s="433"/>
      <c r="AS373" s="557" t="s">
        <v>824</v>
      </c>
      <c r="AT373" s="423"/>
      <c r="AU373" s="508"/>
      <c r="AV373" s="546" t="s">
        <v>825</v>
      </c>
      <c r="AW373" s="547">
        <f t="shared" si="2682"/>
        <v>197989.89873223333</v>
      </c>
      <c r="AX373" s="433"/>
      <c r="AY373" s="557" t="s">
        <v>824</v>
      </c>
      <c r="AZ373" s="423"/>
      <c r="BA373" s="508"/>
      <c r="BB373" s="546" t="s">
        <v>825</v>
      </c>
      <c r="BC373" s="547">
        <f t="shared" si="2683"/>
        <v>197989.89873223333</v>
      </c>
      <c r="BD373" s="433"/>
      <c r="BE373" s="557" t="s">
        <v>824</v>
      </c>
      <c r="BF373" s="423"/>
      <c r="BG373" s="508"/>
      <c r="BH373" s="546" t="s">
        <v>825</v>
      </c>
      <c r="BI373" s="547">
        <f t="shared" si="2684"/>
        <v>197989.89873223333</v>
      </c>
      <c r="BJ373" s="433"/>
      <c r="BK373" s="557" t="s">
        <v>824</v>
      </c>
      <c r="BL373" s="423"/>
      <c r="BM373" s="508"/>
      <c r="BN373" s="546" t="s">
        <v>825</v>
      </c>
      <c r="BO373" s="547">
        <f t="shared" si="2685"/>
        <v>197989.89873223333</v>
      </c>
      <c r="BP373" s="433"/>
      <c r="BQ373" s="557" t="s">
        <v>824</v>
      </c>
      <c r="BR373" s="423"/>
      <c r="BS373" s="508"/>
      <c r="BT373" s="546" t="s">
        <v>825</v>
      </c>
      <c r="BU373" s="547">
        <f t="shared" si="2686"/>
        <v>197989.89873223333</v>
      </c>
      <c r="BV373" s="433"/>
      <c r="BW373" s="557" t="s">
        <v>824</v>
      </c>
      <c r="BX373" s="423"/>
      <c r="BY373" s="508"/>
      <c r="BZ373" s="235"/>
      <c r="CA373" s="547">
        <f t="shared" si="2687"/>
        <v>197989.89873223333</v>
      </c>
      <c r="CB373" s="433"/>
      <c r="CC373" s="557" t="s">
        <v>824</v>
      </c>
      <c r="CD373" s="423"/>
      <c r="CE373" s="508"/>
      <c r="CF373" s="546" t="s">
        <v>825</v>
      </c>
      <c r="CG373" s="547">
        <f t="shared" si="2688"/>
        <v>197989.89873223333</v>
      </c>
      <c r="CH373" s="433"/>
      <c r="CI373" s="557" t="s">
        <v>824</v>
      </c>
      <c r="CJ373" s="423"/>
      <c r="CK373" s="508"/>
      <c r="CL373" s="235"/>
    </row>
    <row r="374" ht="16.199999999999999">
      <c r="A374" s="235"/>
      <c r="B374" s="235"/>
      <c r="C374" s="417"/>
      <c r="D374" s="451"/>
      <c r="E374" s="417"/>
      <c r="F374" s="433">
        <f>IF(G375=0,0,-1*G374/G375)</f>
        <v>0</v>
      </c>
      <c r="G374" s="549"/>
      <c r="H374" s="433">
        <f>IF(G375=0,0,G374/G375)</f>
        <v>0</v>
      </c>
      <c r="I374" s="417"/>
      <c r="J374" s="451"/>
      <c r="K374" s="417"/>
      <c r="L374" s="433">
        <f>IF(M375=0,0,-1*M374/M375)</f>
        <v>0</v>
      </c>
      <c r="M374" s="549"/>
      <c r="N374" s="433">
        <f>IF(M375=0,0,M374/M375)</f>
        <v>0</v>
      </c>
      <c r="O374" s="417"/>
      <c r="P374" s="452"/>
      <c r="Q374" s="417"/>
      <c r="R374" s="433">
        <f>IF(S375=0,0,-1*S374/S375)</f>
        <v>0</v>
      </c>
      <c r="S374" s="549"/>
      <c r="T374" s="433">
        <f>IF(S375=0,0,S374/S375)</f>
        <v>0</v>
      </c>
      <c r="U374" s="417"/>
      <c r="V374" s="452"/>
      <c r="W374" s="417"/>
      <c r="X374" s="433">
        <f>IF(Y375=0,0,-1*Y374/Y375)</f>
        <v>0</v>
      </c>
      <c r="Y374" s="549"/>
      <c r="Z374" s="433">
        <f>IF(Y375=0,0,Y374/Y375)</f>
        <v>0</v>
      </c>
      <c r="AA374" s="417"/>
      <c r="AB374" s="452"/>
      <c r="AC374" s="417"/>
      <c r="AD374" s="433">
        <f>IF(AE375=0,0,-1*AE374/AE375)</f>
        <v>0</v>
      </c>
      <c r="AE374" s="549"/>
      <c r="AF374" s="433">
        <f>IF(AE375=0,0,AE374/AE375)</f>
        <v>0</v>
      </c>
      <c r="AG374" s="417"/>
      <c r="AH374" s="452"/>
      <c r="AI374" s="417"/>
      <c r="AJ374" s="433">
        <f>IF(AK375=0,0,-1*AK374/AK375)</f>
        <v>0</v>
      </c>
      <c r="AK374" s="549"/>
      <c r="AL374" s="433">
        <f>IF(AK375=0,0,AK374/AK375)</f>
        <v>0</v>
      </c>
      <c r="AM374" s="417"/>
      <c r="AN374" s="452"/>
      <c r="AO374" s="417"/>
      <c r="AP374" s="433">
        <f>IF(AQ375=0,0,-1*AQ374/AQ375)</f>
        <v>0</v>
      </c>
      <c r="AQ374" s="549"/>
      <c r="AR374" s="433">
        <f>IF(AQ375=0,0,AQ374/AQ375)</f>
        <v>0</v>
      </c>
      <c r="AS374" s="417"/>
      <c r="AT374" s="452"/>
      <c r="AU374" s="417"/>
      <c r="AV374" s="433">
        <f>IF(AW375=0,0,-1*AW374/AW375)</f>
        <v>0</v>
      </c>
      <c r="AW374" s="549"/>
      <c r="AX374" s="433">
        <f>IF(AW375=0,0,AW374/AW375)</f>
        <v>0</v>
      </c>
      <c r="AY374" s="417"/>
      <c r="AZ374" s="452"/>
      <c r="BA374" s="417"/>
      <c r="BB374" s="433">
        <f>IF(BC375=0,0,-1*BC374/BC375)</f>
        <v>0</v>
      </c>
      <c r="BC374" s="549"/>
      <c r="BD374" s="433">
        <f>IF(BC375=0,0,BC374/BC375)</f>
        <v>0</v>
      </c>
      <c r="BE374" s="417"/>
      <c r="BF374" s="452"/>
      <c r="BG374" s="417"/>
      <c r="BH374" s="433">
        <f>IF(BI375=0,0,-1*BI374/BI375)</f>
        <v>0</v>
      </c>
      <c r="BI374" s="549"/>
      <c r="BJ374" s="433">
        <f>IF(BI375=0,0,BI374/BI375)</f>
        <v>0</v>
      </c>
      <c r="BK374" s="417"/>
      <c r="BL374" s="452"/>
      <c r="BM374" s="417"/>
      <c r="BN374" s="433">
        <f>IF(BO375=0,0,-1*BO374/BO375)</f>
        <v>0</v>
      </c>
      <c r="BO374" s="549"/>
      <c r="BP374" s="433">
        <f>IF(BO375=0,0,BO374/BO375)</f>
        <v>0</v>
      </c>
      <c r="BQ374" s="417"/>
      <c r="BR374" s="452"/>
      <c r="BS374" s="417"/>
      <c r="BT374" s="433">
        <f>IF(BU375=0,0,-1*BU374/BU375)</f>
        <v>0</v>
      </c>
      <c r="BU374" s="549"/>
      <c r="BV374" s="433">
        <f>IF(BU375=0,0,BU374/BU375)</f>
        <v>0</v>
      </c>
      <c r="BW374" s="417"/>
      <c r="BX374" s="452"/>
      <c r="BY374" s="417"/>
      <c r="CA374" s="549"/>
      <c r="CB374" s="433">
        <f>IF(CA375=0,0,CA374/CA375)</f>
        <v>0</v>
      </c>
      <c r="CC374" s="417"/>
      <c r="CD374" s="452"/>
      <c r="CE374" s="417"/>
      <c r="CF374" s="433">
        <f>IF(CG375=0,0,-1*CG374/CG375)</f>
        <v>0</v>
      </c>
      <c r="CG374" s="549"/>
      <c r="CH374" s="433">
        <f>IF(CG375=0,0,CG374/CG375)</f>
        <v>0</v>
      </c>
      <c r="CI374" s="417"/>
      <c r="CJ374" s="452"/>
      <c r="CK374" s="417"/>
    </row>
    <row r="375" ht="16.800000000000001">
      <c r="A375" s="546" t="s">
        <v>182</v>
      </c>
      <c r="C375" s="456"/>
      <c r="D375" s="457" t="e">
        <f>D210</f>
        <v>#REF!</v>
      </c>
      <c r="E375" s="458"/>
      <c r="F375" s="415" t="e">
        <f>H375</f>
        <v>#REF!</v>
      </c>
      <c r="G375" s="415">
        <f>463.5-80.5</f>
        <v>383</v>
      </c>
      <c r="H375" s="411" t="e">
        <f>IF(F227=3,0,IF(H227=3,G376*G375,G376*G375/2))</f>
        <v>#REF!</v>
      </c>
      <c r="I375" s="497"/>
      <c r="J375" s="498" t="e">
        <f>J210</f>
        <v>#REF!</v>
      </c>
      <c r="K375" s="499"/>
      <c r="L375" s="415" t="e">
        <f>IF(N227=3,0,IF(L227=3,M375*M376,M376*M375/2))</f>
        <v>#REF!</v>
      </c>
      <c r="M375" s="415">
        <f>463.5+80.5</f>
        <v>544</v>
      </c>
      <c r="N375" s="411" t="e">
        <f>IF(L227=3,0,IF(N227=3,M376*M375,M376*M375/2))</f>
        <v>#REF!</v>
      </c>
      <c r="O375" s="456"/>
      <c r="P375" s="457" t="e">
        <f>P210</f>
        <v>#REF!</v>
      </c>
      <c r="Q375" s="458"/>
      <c r="R375" s="415" t="e">
        <f>IF(T227=3,0,IF(R227=3,S375*S376,S376*S375/2))</f>
        <v>#REF!</v>
      </c>
      <c r="S375" s="415"/>
      <c r="T375" s="411" t="e">
        <f>IF(R227=3,0,IF(T227=3,S376*S375,S376*S375/2))</f>
        <v>#REF!</v>
      </c>
      <c r="U375" s="456"/>
      <c r="V375" s="457" t="e">
        <f>V210</f>
        <v>#REF!</v>
      </c>
      <c r="W375" s="458"/>
      <c r="X375" s="415" t="e">
        <f>IF(Z227=3,0,IF(X227=3,Y375*Y376,Y376*Y375/2))</f>
        <v>#REF!</v>
      </c>
      <c r="Y375" s="415"/>
      <c r="Z375" s="411" t="e">
        <f>IF(X227=3,0,IF(Z227=3,Y376*Y375,Y376*Y375/2))</f>
        <v>#REF!</v>
      </c>
      <c r="AA375" s="456"/>
      <c r="AB375" s="457" t="e">
        <f>AB210</f>
        <v>#REF!</v>
      </c>
      <c r="AC375" s="458"/>
      <c r="AD375" s="415" t="e">
        <f>IF(AF227=3,0,IF(AD227=3,AE375*AE376,AE376*AE375/2))</f>
        <v>#REF!</v>
      </c>
      <c r="AE375" s="415"/>
      <c r="AF375" s="411" t="e">
        <f>IF(AD227=3,0,IF(AF227=3,AE376*AE375,AE376*AE375/2))</f>
        <v>#REF!</v>
      </c>
      <c r="AG375" s="456"/>
      <c r="AH375" s="457" t="e">
        <f>AH210</f>
        <v>#REF!</v>
      </c>
      <c r="AI375" s="458"/>
      <c r="AJ375" s="415">
        <f>IF(AL227=3,0,IF(AJ227=3,AK375*AK376,AK376*AK375/2))</f>
        <v>0</v>
      </c>
      <c r="AK375" s="415"/>
      <c r="AL375" s="411">
        <f>IF(AJ227=3,0,IF(AL227=3,AK376*AK375,AK376*AK375/2))</f>
        <v>0</v>
      </c>
      <c r="AM375" s="456"/>
      <c r="AN375" s="457" t="e">
        <f>AN210</f>
        <v>#REF!</v>
      </c>
      <c r="AO375" s="458"/>
      <c r="AP375" s="415">
        <f>IF(AR227=3,0,IF(AP227=3,AQ375*AQ376,AQ376*AQ375/2))</f>
        <v>0</v>
      </c>
      <c r="AQ375" s="415">
        <f>AQ352</f>
        <v>0</v>
      </c>
      <c r="AR375" s="411">
        <f>IF(AP227=3,0,IF(AR227=3,AQ376*AQ375,AQ376*AQ375/2))</f>
        <v>0</v>
      </c>
      <c r="AS375" s="456"/>
      <c r="AT375" s="457" t="e">
        <f>AT210</f>
        <v>#REF!</v>
      </c>
      <c r="AU375" s="458"/>
      <c r="AV375" s="415">
        <f>IF(AX227=3,0,IF(AV227=3,AW375*AW376,AW376*AW375/2))</f>
        <v>0</v>
      </c>
      <c r="AW375" s="415"/>
      <c r="AX375" s="411">
        <f>IF(AV227=3,0,IF(AX227=3,AW376*AW375,AW376*AW375/2))</f>
        <v>0</v>
      </c>
      <c r="AY375" s="456"/>
      <c r="AZ375" s="457" t="e">
        <f>AZ210</f>
        <v>#REF!</v>
      </c>
      <c r="BA375" s="458"/>
      <c r="BB375" s="415">
        <f>IF(BD227=3,0,IF(BB227=3,BC375*BC376,BC376*BC375/2))</f>
        <v>0</v>
      </c>
      <c r="BC375" s="415"/>
      <c r="BD375" s="411">
        <f>IF(BB227=3,0,IF(BD227=3,BC376*BC375,BC376*BC375/2))</f>
        <v>0</v>
      </c>
      <c r="BE375" s="456"/>
      <c r="BF375" s="457" t="e">
        <f>BF210</f>
        <v>#REF!</v>
      </c>
      <c r="BG375" s="458"/>
      <c r="BH375" s="415">
        <f>IF(BJ227=3,0,IF(BH227=3,BI375*BI376,BI376*BI375/2))</f>
        <v>0</v>
      </c>
      <c r="BI375" s="415">
        <f>BI352</f>
        <v>0</v>
      </c>
      <c r="BJ375" s="411">
        <f>IF(BH227=3,0,IF(BJ227=3,BI376*BI375,BI376*BI375/2))</f>
        <v>0</v>
      </c>
      <c r="BK375" s="456"/>
      <c r="BL375" s="457" t="e">
        <f>BL210</f>
        <v>#REF!</v>
      </c>
      <c r="BM375" s="458"/>
      <c r="BN375" s="415">
        <f>IF(BP227=3,0,IF(BN227=3,BO375*BO376,BO376*BO375/2))</f>
        <v>0</v>
      </c>
      <c r="BO375" s="415">
        <f>BO352</f>
        <v>0</v>
      </c>
      <c r="BP375" s="411">
        <f>IF(BN227=3,0,IF(BP227=3,BO376*BO375,BO376*BO375/2))</f>
        <v>0</v>
      </c>
      <c r="BQ375" s="456"/>
      <c r="BR375" s="457" t="e">
        <f>BR210</f>
        <v>#REF!</v>
      </c>
      <c r="BS375" s="458"/>
      <c r="BT375" s="415">
        <f>IF(BV227=3,0,IF(BT227=3,BU375*BU376,BU376*BU375/2))</f>
        <v>0</v>
      </c>
      <c r="BU375" s="415">
        <f>BU352</f>
        <v>0</v>
      </c>
      <c r="BV375" s="411">
        <f>IF(BT227=3,0,IF(BV227=3,BU376*BU375,BU376*BU375/2))</f>
        <v>0</v>
      </c>
      <c r="BW375" s="456"/>
      <c r="BX375" s="457" t="e">
        <f>BX210</f>
        <v>#REF!</v>
      </c>
      <c r="BY375" s="458"/>
      <c r="CA375" s="415">
        <f>CA352</f>
        <v>0</v>
      </c>
      <c r="CB375" s="411">
        <f>IF(BZ227=3,0,IF(CB227=3,CA376*CA375,CA376*CA375/2))</f>
        <v>0</v>
      </c>
      <c r="CC375" s="456"/>
      <c r="CD375" s="457" t="e">
        <f>CD210</f>
        <v>#REF!</v>
      </c>
      <c r="CE375" s="458"/>
      <c r="CF375" s="415">
        <f>IF(CH227=3,0,IF(CF227=3,CG375*CG376,CG376*CG375/2))</f>
        <v>0</v>
      </c>
      <c r="CG375" s="415">
        <f>CG352</f>
        <v>0</v>
      </c>
      <c r="CH375" s="411">
        <f>IF(CF227=3,0,IF(CH227=3,CG376*CG375,CG376*CG375/2))</f>
        <v>0</v>
      </c>
      <c r="CI375" s="456"/>
      <c r="CJ375" s="457" t="e">
        <f>CJ210</f>
        <v>#REF!</v>
      </c>
      <c r="CK375" s="458"/>
    </row>
    <row r="376">
      <c r="A376" s="546" t="s">
        <v>844</v>
      </c>
      <c r="C376" s="461">
        <f>C245</f>
        <v>0</v>
      </c>
      <c r="D376" s="462"/>
      <c r="E376" s="463" t="e">
        <f>E245</f>
        <v>#REF!</v>
      </c>
      <c r="F376" s="417"/>
      <c r="G376" s="417" t="e">
        <f>#REF!*((2.4+(8.76-6.56))/2)/100</f>
        <v>#REF!</v>
      </c>
      <c r="H376" s="417"/>
      <c r="I376" s="501" t="e">
        <f>I245</f>
        <v>#REF!</v>
      </c>
      <c r="J376" s="502"/>
      <c r="K376" s="503" t="e">
        <f>K245</f>
        <v>#REF!</v>
      </c>
      <c r="L376" s="417"/>
      <c r="M376" s="417" t="e">
        <f>G376</f>
        <v>#REF!</v>
      </c>
      <c r="N376" s="417"/>
      <c r="O376" s="461" t="e">
        <f>O245</f>
        <v>#REF!</v>
      </c>
      <c r="P376" s="462"/>
      <c r="Q376" s="463" t="e">
        <f>Q245</f>
        <v>#REF!</v>
      </c>
      <c r="R376" s="417"/>
      <c r="S376" s="417" t="e">
        <f>M376</f>
        <v>#REF!</v>
      </c>
      <c r="T376" s="421"/>
      <c r="U376" s="461" t="e">
        <f>U245</f>
        <v>#REF!</v>
      </c>
      <c r="V376" s="462"/>
      <c r="W376" s="463" t="e">
        <f>W245</f>
        <v>#REF!</v>
      </c>
      <c r="X376" s="417"/>
      <c r="Y376" s="417" t="e">
        <f t="shared" si="2678"/>
        <v>#REF!</v>
      </c>
      <c r="Z376" s="421"/>
      <c r="AA376" s="461" t="e">
        <f>AA245</f>
        <v>#REF!</v>
      </c>
      <c r="AB376" s="462"/>
      <c r="AC376" s="463" t="e">
        <f>AC245</f>
        <v>#REF!</v>
      </c>
      <c r="AD376" s="417"/>
      <c r="AE376" s="417" t="e">
        <f t="shared" si="2679"/>
        <v>#REF!</v>
      </c>
      <c r="AF376" s="421"/>
      <c r="AG376" s="461" t="e">
        <f>AG245</f>
        <v>#REF!</v>
      </c>
      <c r="AH376" s="462"/>
      <c r="AI376" s="463" t="e">
        <f>AI245</f>
        <v>#REF!</v>
      </c>
      <c r="AJ376" s="417"/>
      <c r="AK376" s="415"/>
      <c r="AL376" s="421"/>
      <c r="AM376" s="461" t="e">
        <f>AM245</f>
        <v>#REF!</v>
      </c>
      <c r="AN376" s="462"/>
      <c r="AO376" s="463" t="e">
        <f>AO245</f>
        <v>#REF!</v>
      </c>
      <c r="AP376" s="417">
        <f>IF(AQ375=0,0,IF(AP378=AQ375/2,AQ377/2,AQ377*AR378/AQ375))</f>
        <v>0</v>
      </c>
      <c r="AQ376" s="415">
        <f>AK376</f>
        <v>0</v>
      </c>
      <c r="AR376" s="421">
        <f>IF(AQ375=0,0,IF(AP378=AQ375/2,AQ377/2,AQ377*AP378/AQ375))</f>
        <v>0</v>
      </c>
      <c r="AS376" s="461" t="e">
        <f>AS245</f>
        <v>#REF!</v>
      </c>
      <c r="AT376" s="462"/>
      <c r="AU376" s="463" t="e">
        <f>AU245</f>
        <v>#REF!</v>
      </c>
      <c r="AV376" s="417">
        <f>IF(AW375=0,0,IF(AV378=AW375/2,AW377/2,AW377*AX378/AW375))</f>
        <v>0</v>
      </c>
      <c r="AW376" s="415">
        <f t="shared" si="2682"/>
        <v>0</v>
      </c>
      <c r="AX376" s="421">
        <f>IF(AW375=0,0,IF(AV378=AW375/2,AW377/2,AW377*AV378/AW375))</f>
        <v>0</v>
      </c>
      <c r="AY376" s="461" t="e">
        <f>AY245</f>
        <v>#REF!</v>
      </c>
      <c r="AZ376" s="462"/>
      <c r="BA376" s="463" t="e">
        <f>BA245</f>
        <v>#REF!</v>
      </c>
      <c r="BB376" s="417">
        <f>IF(BC375=0,0,IF(BB378=BC375/2,BC377/2,BC377*BD378/BC375))</f>
        <v>0</v>
      </c>
      <c r="BC376" s="415">
        <f t="shared" si="2683"/>
        <v>0</v>
      </c>
      <c r="BD376" s="421">
        <f>IF(BC375=0,0,IF(BB378=BC375/2,BC377/2,BC377*BB378/BC375))</f>
        <v>0</v>
      </c>
      <c r="BE376" s="461" t="e">
        <f>BE245</f>
        <v>#REF!</v>
      </c>
      <c r="BF376" s="462"/>
      <c r="BG376" s="463" t="e">
        <f>BG245</f>
        <v>#REF!</v>
      </c>
      <c r="BH376" s="417">
        <f>IF(BI375=0,0,IF(BH378=BI375/2,BI377/2,BI377*BJ378/BI375))</f>
        <v>0</v>
      </c>
      <c r="BI376" s="415">
        <f>BC376</f>
        <v>0</v>
      </c>
      <c r="BJ376" s="421">
        <f>IF(BI375=0,0,IF(BH378=BI375/2,BI377/2,BI377*BH378/BI375))</f>
        <v>0</v>
      </c>
      <c r="BK376" s="461" t="e">
        <f>BK245</f>
        <v>#REF!</v>
      </c>
      <c r="BL376" s="462"/>
      <c r="BM376" s="463" t="e">
        <f>BM245</f>
        <v>#REF!</v>
      </c>
      <c r="BN376" s="417">
        <f>IF(BO375=0,0,IF(BN378=BO375/2,BO377/2,BO377*BP378/BO375))</f>
        <v>0</v>
      </c>
      <c r="BO376" s="415">
        <f>BI376</f>
        <v>0</v>
      </c>
      <c r="BP376" s="421">
        <f>IF(BO375=0,0,IF(BN378=BO375/2,BO377/2,BO377*BN378/BO375))</f>
        <v>0</v>
      </c>
      <c r="BQ376" s="461" t="e">
        <f>BQ245</f>
        <v>#REF!</v>
      </c>
      <c r="BR376" s="462"/>
      <c r="BS376" s="463" t="e">
        <f>BS245</f>
        <v>#REF!</v>
      </c>
      <c r="BT376" s="417">
        <f>IF(BU375=0,0,IF(BT378=BU375/2,BU377/2,BU377*BV378/BU375))</f>
        <v>0</v>
      </c>
      <c r="BU376" s="415">
        <f>BO376</f>
        <v>0</v>
      </c>
      <c r="BV376" s="421">
        <f>IF(BU375=0,0,IF(BT378=BU375/2,BU377/2,BU377*BT378/BU375))</f>
        <v>0</v>
      </c>
      <c r="BW376" s="461" t="e">
        <f>BW245</f>
        <v>#REF!</v>
      </c>
      <c r="BX376" s="462"/>
      <c r="BY376" s="463" t="e">
        <f>BY245</f>
        <v>#REF!</v>
      </c>
      <c r="CA376" s="415">
        <f>BU376</f>
        <v>0</v>
      </c>
      <c r="CB376" s="421">
        <f>IF(CA375=0,0,IF(BZ378=CA375/2,CA377/2,CA377*BZ378/CA375))</f>
        <v>0</v>
      </c>
      <c r="CC376" s="461" t="e">
        <f>CC245</f>
        <v>#REF!</v>
      </c>
      <c r="CD376" s="462"/>
      <c r="CE376" s="463" t="e">
        <f>CE245</f>
        <v>#REF!</v>
      </c>
      <c r="CF376" s="417">
        <f>IF(CG375=0,0,IF(CF378=CG375/2,CG377/2,CG377*CH378/CG375))</f>
        <v>0</v>
      </c>
      <c r="CG376" s="415">
        <f>CA376</f>
        <v>0</v>
      </c>
      <c r="CH376" s="421">
        <f>IF(CG375=0,0,IF(CF378=CG375/2,CG377/2,CG377*CF378/CG375))</f>
        <v>0</v>
      </c>
      <c r="CI376" s="461" t="e">
        <f>CI245</f>
        <v>#REF!</v>
      </c>
      <c r="CJ376" s="462"/>
      <c r="CK376" s="463">
        <f>CK245</f>
        <v>0</v>
      </c>
    </row>
    <row r="377" ht="16.199999999999999">
      <c r="A377" s="546" t="s">
        <v>826</v>
      </c>
      <c r="C377" s="464"/>
      <c r="D377" s="465" t="e">
        <f>D261</f>
        <v>#REF!</v>
      </c>
      <c r="E377" s="466"/>
      <c r="F377" s="427"/>
      <c r="G377" s="423"/>
      <c r="H377" s="569"/>
      <c r="I377" s="505"/>
      <c r="J377" s="506" t="e">
        <f>J261</f>
        <v>#REF!</v>
      </c>
      <c r="K377" s="507"/>
      <c r="L377" s="427"/>
      <c r="M377" s="423">
        <f>M354</f>
        <v>0</v>
      </c>
      <c r="N377" s="569"/>
      <c r="O377" s="464"/>
      <c r="P377" s="465" t="e">
        <f>P261</f>
        <v>#REF!</v>
      </c>
      <c r="Q377" s="466"/>
      <c r="R377" s="427"/>
      <c r="S377" s="423"/>
      <c r="T377" s="569"/>
      <c r="U377" s="464"/>
      <c r="V377" s="465" t="e">
        <f>V261</f>
        <v>#REF!</v>
      </c>
      <c r="W377" s="466"/>
      <c r="X377" s="427"/>
      <c r="Y377" s="423"/>
      <c r="Z377" s="569"/>
      <c r="AA377" s="464"/>
      <c r="AB377" s="465" t="e">
        <f>AB261</f>
        <v>#REF!</v>
      </c>
      <c r="AC377" s="466"/>
      <c r="AD377" s="427"/>
      <c r="AE377" s="423"/>
      <c r="AF377" s="569"/>
      <c r="AG377" s="464"/>
      <c r="AH377" s="465" t="e">
        <f>AH261</f>
        <v>#REF!</v>
      </c>
      <c r="AI377" s="466"/>
      <c r="AJ377" s="427"/>
      <c r="AK377" s="423"/>
      <c r="AL377" s="569"/>
      <c r="AM377" s="464"/>
      <c r="AN377" s="465" t="e">
        <f>AN261</f>
        <v>#REF!</v>
      </c>
      <c r="AO377" s="466"/>
      <c r="AP377" s="427">
        <f>IF(AR227=3,0,IF(AP227=3,0,IF(AQ375=0,0,-1*(AO376+AS376)/AQ375)))</f>
        <v>0</v>
      </c>
      <c r="AQ377" s="423"/>
      <c r="AR377" s="569">
        <f>IF(AP227=3,0,IF(AR227=3,0,IF(AQ375=0,0,(AO376+AS376)/AQ375)))</f>
        <v>0</v>
      </c>
      <c r="AS377" s="464"/>
      <c r="AT377" s="465" t="e">
        <f>AT261</f>
        <v>#REF!</v>
      </c>
      <c r="AU377" s="466"/>
      <c r="AV377" s="427">
        <f>IF(AX227=3,0,IF(AV227=3,0,IF(AW375=0,0,-1*(AU376+AY376)/AW375)))</f>
        <v>0</v>
      </c>
      <c r="AW377" s="423"/>
      <c r="AX377" s="569">
        <f>IF(AV227=3,0,IF(AX227=3,0,IF(AW375=0,0,(AU376+AY376)/AW375)))</f>
        <v>0</v>
      </c>
      <c r="AY377" s="464"/>
      <c r="AZ377" s="465" t="e">
        <f>AZ261</f>
        <v>#REF!</v>
      </c>
      <c r="BA377" s="466"/>
      <c r="BB377" s="427">
        <f>IF(BD227=3,0,IF(BB227=3,0,IF(BC375=0,0,-1*(BA376+BE376)/BC375)))</f>
        <v>0</v>
      </c>
      <c r="BC377" s="423"/>
      <c r="BD377" s="569">
        <f>IF(BB227=3,0,IF(BD227=3,0,IF(BC375=0,0,(BA376+BE376)/BC375)))</f>
        <v>0</v>
      </c>
      <c r="BE377" s="464"/>
      <c r="BF377" s="465" t="e">
        <f>BF261</f>
        <v>#REF!</v>
      </c>
      <c r="BG377" s="466"/>
      <c r="BH377" s="427">
        <f>IF(BJ227=3,0,IF(BH227=3,0,IF(BI375=0,0,-1*(BG376+BK376)/BI375)))</f>
        <v>0</v>
      </c>
      <c r="BI377" s="423"/>
      <c r="BJ377" s="569">
        <f>IF(BH227=3,0,IF(BJ227=3,0,IF(BI375=0,0,(BG376+BK376)/BI375)))</f>
        <v>0</v>
      </c>
      <c r="BK377" s="464"/>
      <c r="BL377" s="465" t="e">
        <f>BL261</f>
        <v>#REF!</v>
      </c>
      <c r="BM377" s="466"/>
      <c r="BN377" s="427">
        <f>IF(BP227=3,0,IF(BN227=3,0,IF(BO375=0,0,-1*(BM376+BQ376)/BO375)))</f>
        <v>0</v>
      </c>
      <c r="BO377" s="423"/>
      <c r="BP377" s="569">
        <f>IF(BN227=3,0,IF(BP227=3,0,IF(BO375=0,0,(BM376+BQ376)/BO375)))</f>
        <v>0</v>
      </c>
      <c r="BQ377" s="464"/>
      <c r="BR377" s="465" t="e">
        <f>BR261</f>
        <v>#REF!</v>
      </c>
      <c r="BS377" s="466"/>
      <c r="BT377" s="427">
        <f>IF(BV227=3,0,IF(BT227=3,0,IF(BU375=0,0,-1*(BS376+BW376)/BU375)))</f>
        <v>0</v>
      </c>
      <c r="BU377" s="423"/>
      <c r="BV377" s="569">
        <f>IF(BT227=3,0,IF(BV227=3,0,IF(BU375=0,0,(BS376+BW376)/BU375)))</f>
        <v>0</v>
      </c>
      <c r="BW377" s="464"/>
      <c r="BX377" s="465" t="e">
        <f>BX261</f>
        <v>#REF!</v>
      </c>
      <c r="BY377" s="466"/>
      <c r="BZ377" s="235">
        <f>CB376*CB375*CB375/2</f>
        <v>0</v>
      </c>
      <c r="CA377" s="423"/>
      <c r="CB377" s="569">
        <f>IF(BZ227=3,0,IF(CB227=3,0,IF(CA375=0,0,(BY376+CC376)/CA375)))</f>
        <v>0</v>
      </c>
      <c r="CC377" s="464"/>
      <c r="CD377" s="465" t="e">
        <f>CD261</f>
        <v>#REF!</v>
      </c>
      <c r="CE377" s="466"/>
      <c r="CF377" s="427">
        <f>IF(CH227=3,0,IF(CF227=3,0,IF(CG375=0,0,-1*(CE376+CI376)/CG375)))</f>
        <v>0</v>
      </c>
      <c r="CG377" s="423"/>
      <c r="CH377" s="569">
        <f>IF(CF227=3,0,IF(CH227=3,0,IF(CG375=0,0,(CE376+CI376)/CG375)))</f>
        <v>0</v>
      </c>
      <c r="CI377" s="464"/>
      <c r="CJ377" s="465" t="e">
        <f>CJ261</f>
        <v>#REF!</v>
      </c>
      <c r="CK377" s="466"/>
      <c r="CL377" s="235">
        <f>CN376*CN375*CN375/2</f>
        <v>0</v>
      </c>
    </row>
    <row r="378" ht="16.800000000000001">
      <c r="A378" s="546" t="s">
        <v>827</v>
      </c>
      <c r="B378" s="235"/>
      <c r="C378" s="570" t="s">
        <v>827</v>
      </c>
      <c r="D378" s="452" t="e">
        <f>F375+F376+F377+F374+B378+F378</f>
        <v>#REF!</v>
      </c>
      <c r="E378" s="235"/>
      <c r="F378" s="417"/>
      <c r="G378" s="480" t="s">
        <v>828</v>
      </c>
      <c r="H378" s="417"/>
      <c r="I378" s="570" t="s">
        <v>827</v>
      </c>
      <c r="J378" s="452" t="e">
        <f>(SUM(H374:H377))+(SUM(L374:L377))</f>
        <v>#REF!</v>
      </c>
      <c r="K378" s="235"/>
      <c r="L378" s="417"/>
      <c r="M378" s="480" t="s">
        <v>828</v>
      </c>
      <c r="N378" s="417"/>
      <c r="O378" s="570" t="s">
        <v>827</v>
      </c>
      <c r="P378" s="486" t="e">
        <f>(SUM(N374:N377))+(SUM(R374:R377))</f>
        <v>#REF!</v>
      </c>
      <c r="Q378" s="235"/>
      <c r="R378" s="417"/>
      <c r="S378" s="480" t="s">
        <v>828</v>
      </c>
      <c r="T378" s="417"/>
      <c r="U378" s="570" t="s">
        <v>827</v>
      </c>
      <c r="V378" s="486" t="e">
        <f>(SUM(T374:T377))+(SUM(X374:X377))</f>
        <v>#REF!</v>
      </c>
      <c r="W378" s="235"/>
      <c r="X378" s="551">
        <v>549</v>
      </c>
      <c r="Y378" s="552" t="s">
        <v>828</v>
      </c>
      <c r="Z378" s="551">
        <f>Y375-X378</f>
        <v>-549</v>
      </c>
      <c r="AA378" s="570" t="s">
        <v>827</v>
      </c>
      <c r="AB378" s="486" t="e">
        <f>(SUM(Z374:Z377))+(SUM(AD374:AD377))</f>
        <v>#REF!</v>
      </c>
      <c r="AC378" s="235"/>
      <c r="AD378" s="417"/>
      <c r="AE378" s="480" t="s">
        <v>828</v>
      </c>
      <c r="AF378" s="417"/>
      <c r="AG378" s="570" t="s">
        <v>827</v>
      </c>
      <c r="AH378" s="486" t="e">
        <f>(SUM(AF374:AF377))+(SUM(AJ374:AJ377))</f>
        <v>#REF!</v>
      </c>
      <c r="AI378" s="235"/>
      <c r="AJ378" s="551"/>
      <c r="AK378" s="552" t="s">
        <v>828</v>
      </c>
      <c r="AL378" s="551"/>
      <c r="AM378" s="570" t="s">
        <v>827</v>
      </c>
      <c r="AN378" s="486">
        <f>(SUM(AL374:AL377))+(SUM(AP374:AP377))</f>
        <v>0</v>
      </c>
      <c r="AO378" s="235"/>
      <c r="AP378" s="551"/>
      <c r="AQ378" s="552" t="s">
        <v>828</v>
      </c>
      <c r="AR378" s="551"/>
      <c r="AS378" s="570" t="s">
        <v>827</v>
      </c>
      <c r="AT378" s="486">
        <f>(SUM(AR374:AR377))+(SUM(AV374:AV377))</f>
        <v>0</v>
      </c>
      <c r="AU378" s="235"/>
      <c r="AV378" s="551"/>
      <c r="AW378" s="552" t="s">
        <v>828</v>
      </c>
      <c r="AX378" s="551"/>
      <c r="AY378" s="570" t="s">
        <v>827</v>
      </c>
      <c r="AZ378" s="486">
        <f>(SUM(AX374:AX377))+(SUM(BB374:BB377))</f>
        <v>0</v>
      </c>
      <c r="BA378" s="235"/>
      <c r="BB378" s="417"/>
      <c r="BC378" s="480" t="s">
        <v>828</v>
      </c>
      <c r="BD378" s="417"/>
      <c r="BE378" s="570" t="s">
        <v>827</v>
      </c>
      <c r="BF378" s="486">
        <f>(SUM(BD374:BD377))+(SUM(BH374:BH377))</f>
        <v>0</v>
      </c>
      <c r="BG378" s="235"/>
      <c r="BH378" s="551"/>
      <c r="BI378" s="552" t="s">
        <v>828</v>
      </c>
      <c r="BJ378" s="551"/>
      <c r="BK378" s="570" t="s">
        <v>827</v>
      </c>
      <c r="BL378" s="486">
        <f>(SUM(BJ374:BJ377))+(SUM(BN374:BN377))</f>
        <v>0</v>
      </c>
      <c r="BM378" s="235"/>
      <c r="BN378" s="551"/>
      <c r="BO378" s="552" t="s">
        <v>828</v>
      </c>
      <c r="BP378" s="551"/>
      <c r="BQ378" s="570" t="s">
        <v>827</v>
      </c>
      <c r="BR378" s="486">
        <f>(SUM(BP374:BP377))+(SUM(BT374:BT377))</f>
        <v>0</v>
      </c>
      <c r="BS378" s="235"/>
      <c r="BT378" s="551"/>
      <c r="BU378" s="552" t="s">
        <v>828</v>
      </c>
      <c r="BV378" s="551"/>
      <c r="BW378" s="570" t="s">
        <v>827</v>
      </c>
      <c r="BX378" s="486">
        <f>(SUM(BV374:BV377))+(SUM(BZ374:BZ377))</f>
        <v>0</v>
      </c>
      <c r="BY378" s="235"/>
      <c r="BZ378" s="235">
        <f>CB376*CB375</f>
        <v>0</v>
      </c>
      <c r="CA378" s="552" t="s">
        <v>828</v>
      </c>
      <c r="CB378" s="551"/>
      <c r="CC378" s="570" t="s">
        <v>827</v>
      </c>
      <c r="CD378" s="486">
        <f>(SUM(CB374:CB377))+(SUM(CF374:CF377))</f>
        <v>0</v>
      </c>
      <c r="CE378" s="235"/>
      <c r="CF378" s="551"/>
      <c r="CG378" s="552" t="s">
        <v>828</v>
      </c>
      <c r="CH378" s="551"/>
      <c r="CI378" s="570" t="s">
        <v>827</v>
      </c>
      <c r="CJ378" s="486">
        <f>CH375+CH376+CH377+CH374+CH378+CL378</f>
        <v>0</v>
      </c>
      <c r="CK378" s="551"/>
      <c r="CL378" s="235">
        <f>CN376*CN375</f>
        <v>0</v>
      </c>
    </row>
    <row r="379" ht="16.199999999999999">
      <c r="A379" s="235"/>
      <c r="B379" s="235"/>
      <c r="C379" s="417" t="s">
        <v>829</v>
      </c>
      <c r="D379" s="486" t="e">
        <f>D378+D363+D356</f>
        <v>#REF!</v>
      </c>
      <c r="E379" s="235"/>
      <c r="F379" s="417"/>
      <c r="G379" s="417" t="s">
        <v>830</v>
      </c>
      <c r="H379" s="417"/>
      <c r="I379" s="417"/>
      <c r="J379" s="486" t="e">
        <f>J378</f>
        <v>#REF!</v>
      </c>
      <c r="K379" s="235"/>
      <c r="L379" s="417"/>
      <c r="M379" s="417" t="s">
        <v>830</v>
      </c>
      <c r="N379" s="417"/>
      <c r="O379" s="417"/>
      <c r="P379" s="486" t="e">
        <f>P378+P363+P356</f>
        <v>#REF!</v>
      </c>
      <c r="Q379" s="235"/>
      <c r="R379" s="417"/>
      <c r="S379" s="417" t="s">
        <v>830</v>
      </c>
      <c r="T379" s="417"/>
      <c r="U379" s="551"/>
      <c r="V379" s="486" t="e">
        <f>V378+V363+V356</f>
        <v>#REF!</v>
      </c>
      <c r="X379" s="551"/>
      <c r="Y379" s="417" t="s">
        <v>830</v>
      </c>
      <c r="Z379" s="551"/>
      <c r="AA379" s="417"/>
      <c r="AB379" s="486" t="e">
        <f>AB378+AB363+AB356</f>
        <v>#REF!</v>
      </c>
      <c r="AC379" s="235"/>
      <c r="AD379" s="417"/>
      <c r="AE379" s="417" t="s">
        <v>830</v>
      </c>
      <c r="AF379" s="417"/>
      <c r="AG379" s="551"/>
      <c r="AH379" s="486" t="e">
        <f>AH378+AH363+AH356</f>
        <v>#REF!</v>
      </c>
      <c r="AJ379" s="551"/>
      <c r="AK379" s="417" t="s">
        <v>830</v>
      </c>
      <c r="AL379" s="551"/>
      <c r="AM379" s="551"/>
      <c r="AN379" s="486">
        <f>AN378+AN363+AN356</f>
        <v>0</v>
      </c>
      <c r="AP379" s="551"/>
      <c r="AQ379" s="417" t="s">
        <v>830</v>
      </c>
      <c r="AR379" s="551"/>
      <c r="AS379" s="551"/>
      <c r="AT379" s="486">
        <f>AT378+AT363+AT356</f>
        <v>0</v>
      </c>
      <c r="AV379" s="551"/>
      <c r="AW379" s="417" t="s">
        <v>830</v>
      </c>
      <c r="AX379" s="551"/>
      <c r="AY379" s="417"/>
      <c r="AZ379" s="486">
        <f>AZ378+AZ363+AZ356</f>
        <v>0</v>
      </c>
      <c r="BA379" s="235"/>
      <c r="BB379" s="417"/>
      <c r="BC379" s="417" t="s">
        <v>830</v>
      </c>
      <c r="BD379" s="417"/>
      <c r="BE379" s="551"/>
      <c r="BF379" s="486">
        <f>BF378+BF363+BF356</f>
        <v>0</v>
      </c>
      <c r="BH379" s="551"/>
      <c r="BI379" s="417" t="s">
        <v>830</v>
      </c>
      <c r="BJ379" s="551"/>
      <c r="BK379" s="551"/>
      <c r="BL379" s="486">
        <f>BL378+BL363+BL356</f>
        <v>0</v>
      </c>
      <c r="BN379" s="551"/>
      <c r="BO379" s="417" t="s">
        <v>830</v>
      </c>
      <c r="BP379" s="551"/>
      <c r="BQ379" s="551"/>
      <c r="BR379" s="486">
        <f>BR378+BR363+BR356</f>
        <v>0</v>
      </c>
      <c r="BT379" s="551"/>
      <c r="BU379" s="417" t="s">
        <v>830</v>
      </c>
      <c r="BV379" s="551"/>
      <c r="BW379" s="551"/>
      <c r="BX379" s="486">
        <f>BX378+BX363+BX356</f>
        <v>0</v>
      </c>
      <c r="CA379" s="417" t="s">
        <v>830</v>
      </c>
      <c r="CB379" s="551"/>
      <c r="CC379" s="551"/>
      <c r="CD379" s="486">
        <f>CD378+CD363+CD356</f>
        <v>0</v>
      </c>
      <c r="CF379" s="551"/>
      <c r="CG379" s="417" t="s">
        <v>830</v>
      </c>
      <c r="CH379" s="551"/>
      <c r="CI379" s="551"/>
      <c r="CJ379" s="486">
        <f>CJ378+CJ363+CJ356</f>
        <v>0</v>
      </c>
      <c r="CK379" s="551"/>
    </row>
    <row r="380" ht="16.199999999999999">
      <c r="A380" s="553" t="s">
        <v>831</v>
      </c>
      <c r="B380" s="235"/>
      <c r="C380" s="554" t="s">
        <v>832</v>
      </c>
      <c r="D380" s="415"/>
      <c r="E380" s="500"/>
      <c r="F380" s="433"/>
      <c r="G380" s="417"/>
      <c r="H380" s="433"/>
      <c r="I380" s="554" t="s">
        <v>832</v>
      </c>
      <c r="J380" s="415"/>
      <c r="K380" s="500"/>
      <c r="L380" s="433"/>
      <c r="M380" s="417"/>
      <c r="N380" s="433"/>
      <c r="O380" s="554" t="s">
        <v>832</v>
      </c>
      <c r="P380" s="415"/>
      <c r="Q380" s="500"/>
      <c r="R380" s="433"/>
      <c r="S380" s="417"/>
      <c r="T380" s="433"/>
      <c r="U380" s="579" t="s">
        <v>832</v>
      </c>
      <c r="V380" s="580"/>
      <c r="W380" s="581"/>
      <c r="X380" s="433"/>
      <c r="Y380" s="417"/>
      <c r="Z380" s="433"/>
      <c r="AA380" s="554" t="s">
        <v>832</v>
      </c>
      <c r="AB380" s="415"/>
      <c r="AC380" s="500"/>
      <c r="AD380" s="433"/>
      <c r="AE380" s="417"/>
      <c r="AF380" s="433"/>
      <c r="AG380" s="579" t="s">
        <v>832</v>
      </c>
      <c r="AH380" s="580"/>
      <c r="AI380" s="581"/>
      <c r="AJ380" s="433"/>
      <c r="AK380" s="417"/>
      <c r="AL380" s="433"/>
      <c r="AM380" s="579" t="s">
        <v>832</v>
      </c>
      <c r="AN380" s="580"/>
      <c r="AO380" s="581"/>
      <c r="AP380" s="433"/>
      <c r="AQ380" s="417"/>
      <c r="AR380" s="433"/>
      <c r="AS380" s="579" t="s">
        <v>832</v>
      </c>
      <c r="AT380" s="580"/>
      <c r="AU380" s="581"/>
      <c r="AV380" s="433"/>
      <c r="AW380" s="417"/>
      <c r="AX380" s="433"/>
      <c r="AY380" s="554" t="s">
        <v>832</v>
      </c>
      <c r="AZ380" s="415"/>
      <c r="BA380" s="500"/>
      <c r="BB380" s="433"/>
      <c r="BC380" s="417"/>
      <c r="BD380" s="433"/>
      <c r="BE380" s="579" t="s">
        <v>832</v>
      </c>
      <c r="BF380" s="580"/>
      <c r="BG380" s="581"/>
      <c r="BH380" s="433"/>
      <c r="BI380" s="417"/>
      <c r="BJ380" s="433"/>
      <c r="BK380" s="579" t="s">
        <v>832</v>
      </c>
      <c r="BL380" s="580"/>
      <c r="BM380" s="581"/>
      <c r="BN380" s="433"/>
      <c r="BO380" s="417"/>
      <c r="BP380" s="433"/>
      <c r="BQ380" s="579" t="s">
        <v>832</v>
      </c>
      <c r="BR380" s="580"/>
      <c r="BS380" s="581"/>
      <c r="BT380" s="433"/>
      <c r="BU380" s="417"/>
      <c r="BV380" s="433"/>
      <c r="BW380" s="579" t="s">
        <v>832</v>
      </c>
      <c r="BX380" s="580"/>
      <c r="BY380" s="581"/>
      <c r="CA380" s="417"/>
      <c r="CB380" s="433"/>
      <c r="CC380" s="579" t="s">
        <v>832</v>
      </c>
      <c r="CD380" s="580"/>
      <c r="CE380" s="581"/>
      <c r="CF380" s="433"/>
      <c r="CG380" s="417"/>
      <c r="CH380" s="433"/>
      <c r="CI380" s="579" t="s">
        <v>832</v>
      </c>
      <c r="CJ380" s="580"/>
      <c r="CK380" s="581"/>
    </row>
    <row r="381" ht="16.199999999999999">
      <c r="A381" s="555" t="e">
        <f>SUM(D381:BP381)</f>
        <v>#REF!</v>
      </c>
      <c r="B381" s="235"/>
      <c r="C381" s="480" t="s">
        <v>845</v>
      </c>
      <c r="D381" s="486" t="e">
        <f>IF(D383=0,0,D388+D389+D390)</f>
        <v>#REF!</v>
      </c>
      <c r="E381" s="556"/>
      <c r="F381" s="433"/>
      <c r="G381" s="417"/>
      <c r="H381" s="433"/>
      <c r="I381" s="480" t="s">
        <v>845</v>
      </c>
      <c r="J381" s="486" t="e">
        <f>IF(J383=0,0,J388+J389+J390)</f>
        <v>#REF!</v>
      </c>
      <c r="K381" s="556"/>
      <c r="L381" s="433"/>
      <c r="M381" s="417"/>
      <c r="N381" s="433"/>
      <c r="O381" s="480" t="s">
        <v>845</v>
      </c>
      <c r="P381" s="486" t="e">
        <f>IF(P383=0,0,P388+P389+P390)</f>
        <v>#REF!</v>
      </c>
      <c r="Q381" s="556"/>
      <c r="R381" s="433"/>
      <c r="S381" s="417"/>
      <c r="T381" s="433"/>
      <c r="U381" s="480" t="s">
        <v>845</v>
      </c>
      <c r="V381" s="572">
        <f>IF(V383=0,0,V388+V389+V390)</f>
        <v>0</v>
      </c>
      <c r="W381" s="556"/>
      <c r="X381" s="433"/>
      <c r="Y381" s="417"/>
      <c r="Z381" s="433"/>
      <c r="AA381" s="480" t="s">
        <v>845</v>
      </c>
      <c r="AB381" s="486">
        <f>IF(AB383=0,0,AB388+AB389+AB390)</f>
        <v>0</v>
      </c>
      <c r="AC381" s="556"/>
      <c r="AD381" s="433"/>
      <c r="AE381" s="417"/>
      <c r="AF381" s="433"/>
      <c r="AG381" s="480" t="s">
        <v>845</v>
      </c>
      <c r="AH381" s="572">
        <f>IF(AH383=0,0,AH388+AH389+AH390)</f>
        <v>0</v>
      </c>
      <c r="AI381" s="556"/>
      <c r="AJ381" s="433"/>
      <c r="AK381" s="417"/>
      <c r="AL381" s="433"/>
      <c r="AM381" s="480" t="s">
        <v>845</v>
      </c>
      <c r="AN381" s="572">
        <f>IF(AN383=0,0,AN388+AN389+AN390)</f>
        <v>0</v>
      </c>
      <c r="AO381" s="556"/>
      <c r="AP381" s="433"/>
      <c r="AQ381" s="417"/>
      <c r="AR381" s="433"/>
      <c r="AS381" s="480" t="s">
        <v>845</v>
      </c>
      <c r="AT381" s="572">
        <f>IF(AT383=0,0,AT388+AT389+AT390)</f>
        <v>0</v>
      </c>
      <c r="AU381" s="556"/>
      <c r="AV381" s="433"/>
      <c r="AW381" s="417"/>
      <c r="AX381" s="433"/>
      <c r="AY381" s="480" t="s">
        <v>845</v>
      </c>
      <c r="AZ381" s="486">
        <f>IF(AZ383=0,0,AZ388+AZ389+AZ390)</f>
        <v>0</v>
      </c>
      <c r="BA381" s="556"/>
      <c r="BB381" s="433"/>
      <c r="BC381" s="417"/>
      <c r="BD381" s="433"/>
      <c r="BE381" s="480" t="s">
        <v>845</v>
      </c>
      <c r="BF381" s="572">
        <f>IF(BF383=0,0,BF388+BF389+BF390)</f>
        <v>0</v>
      </c>
      <c r="BG381" s="556"/>
      <c r="BH381" s="433"/>
      <c r="BI381" s="417"/>
      <c r="BJ381" s="433"/>
      <c r="BK381" s="480" t="s">
        <v>845</v>
      </c>
      <c r="BL381" s="572">
        <f>IF(BL383=0,0,BL388+BL389+BL390)</f>
        <v>0</v>
      </c>
      <c r="BM381" s="556"/>
      <c r="BN381" s="433"/>
      <c r="BO381" s="417"/>
      <c r="BP381" s="433"/>
      <c r="BQ381" s="480" t="s">
        <v>845</v>
      </c>
      <c r="BR381" s="572">
        <f>IF(BR383=0,0,BR388+BR389+BR390)</f>
        <v>0</v>
      </c>
      <c r="BS381" s="556"/>
      <c r="BT381" s="433"/>
      <c r="BU381" s="417"/>
      <c r="BV381" s="433"/>
      <c r="BW381" s="480" t="s">
        <v>845</v>
      </c>
      <c r="BX381" s="572">
        <f>IF(BX383=0,0,BX388+BX389+BX390)</f>
        <v>0</v>
      </c>
      <c r="BY381" s="556"/>
      <c r="CA381" s="417"/>
      <c r="CB381" s="433"/>
      <c r="CC381" s="480" t="s">
        <v>845</v>
      </c>
      <c r="CD381" s="572">
        <f>IF(CD383=0,0,CD388+CD389+CD390)</f>
        <v>0</v>
      </c>
      <c r="CE381" s="556"/>
      <c r="CF381" s="433"/>
      <c r="CG381" s="417"/>
      <c r="CH381" s="433"/>
      <c r="CI381" s="480" t="s">
        <v>845</v>
      </c>
      <c r="CJ381" s="572">
        <f>IF(CJ383=0,0,CJ388+CJ389+CJ390)</f>
        <v>0</v>
      </c>
      <c r="CK381" s="556"/>
    </row>
    <row r="382" ht="16.800000000000001">
      <c r="A382" s="433"/>
      <c r="C382" s="557" t="s">
        <v>833</v>
      </c>
      <c r="D382" s="423"/>
      <c r="E382" s="508"/>
      <c r="F382" s="433"/>
      <c r="G382" s="417"/>
      <c r="H382" s="433"/>
      <c r="I382" s="557" t="s">
        <v>833</v>
      </c>
      <c r="J382" s="423"/>
      <c r="K382" s="508"/>
      <c r="L382" s="433"/>
      <c r="M382" s="417"/>
      <c r="N382" s="433"/>
      <c r="O382" s="557" t="s">
        <v>833</v>
      </c>
      <c r="P382" s="423"/>
      <c r="Q382" s="508"/>
      <c r="R382" s="433"/>
      <c r="S382" s="417"/>
      <c r="T382" s="433"/>
      <c r="U382" s="557" t="s">
        <v>833</v>
      </c>
      <c r="V382" s="423"/>
      <c r="W382" s="508"/>
      <c r="X382" s="433"/>
      <c r="Y382" s="417"/>
      <c r="Z382" s="433"/>
      <c r="AA382" s="557" t="s">
        <v>833</v>
      </c>
      <c r="AB382" s="423"/>
      <c r="AC382" s="508"/>
      <c r="AD382" s="433"/>
      <c r="AE382" s="417"/>
      <c r="AF382" s="433"/>
      <c r="AG382" s="557" t="s">
        <v>833</v>
      </c>
      <c r="AH382" s="423"/>
      <c r="AI382" s="508"/>
      <c r="AJ382" s="433"/>
      <c r="AK382" s="417"/>
      <c r="AL382" s="433"/>
      <c r="AM382" s="557" t="s">
        <v>833</v>
      </c>
      <c r="AN382" s="423"/>
      <c r="AO382" s="508"/>
      <c r="AP382" s="433"/>
      <c r="AQ382" s="417"/>
      <c r="AR382" s="433"/>
      <c r="AS382" s="557" t="s">
        <v>833</v>
      </c>
      <c r="AT382" s="423"/>
      <c r="AU382" s="508"/>
      <c r="AV382" s="433"/>
      <c r="AW382" s="417"/>
      <c r="AX382" s="433"/>
      <c r="AY382" s="557" t="s">
        <v>833</v>
      </c>
      <c r="AZ382" s="423"/>
      <c r="BA382" s="508"/>
      <c r="BB382" s="433"/>
      <c r="BC382" s="417"/>
      <c r="BD382" s="433"/>
      <c r="BE382" s="557" t="s">
        <v>833</v>
      </c>
      <c r="BF382" s="423"/>
      <c r="BG382" s="508"/>
      <c r="BH382" s="433"/>
      <c r="BI382" s="417"/>
      <c r="BJ382" s="433"/>
      <c r="BK382" s="557" t="s">
        <v>833</v>
      </c>
      <c r="BL382" s="423"/>
      <c r="BM382" s="508"/>
      <c r="BN382" s="433"/>
      <c r="BO382" s="417"/>
      <c r="BP382" s="433"/>
      <c r="BQ382" s="557" t="s">
        <v>833</v>
      </c>
      <c r="BR382" s="423"/>
      <c r="BS382" s="508"/>
      <c r="BT382" s="433"/>
      <c r="BU382" s="417"/>
      <c r="BV382" s="433"/>
      <c r="BW382" s="557" t="s">
        <v>833</v>
      </c>
      <c r="BX382" s="423"/>
      <c r="BY382" s="508"/>
      <c r="CA382" s="417"/>
      <c r="CB382" s="433"/>
      <c r="CC382" s="557" t="s">
        <v>833</v>
      </c>
      <c r="CD382" s="423"/>
      <c r="CE382" s="508"/>
      <c r="CF382" s="433"/>
      <c r="CG382" s="417"/>
      <c r="CH382" s="433"/>
      <c r="CI382" s="557" t="s">
        <v>833</v>
      </c>
      <c r="CJ382" s="423"/>
      <c r="CK382" s="508"/>
    </row>
    <row r="383">
      <c r="A383" s="558" t="s">
        <v>801</v>
      </c>
      <c r="B383" s="235"/>
      <c r="C383" s="417" t="s">
        <v>409</v>
      </c>
      <c r="D383" s="449">
        <v>300</v>
      </c>
      <c r="E383" s="417"/>
      <c r="F383" s="433"/>
      <c r="G383" s="417"/>
      <c r="H383" s="433"/>
      <c r="I383" s="417" t="s">
        <v>409</v>
      </c>
      <c r="J383" s="449">
        <v>300</v>
      </c>
      <c r="K383" s="417"/>
      <c r="L383" s="433"/>
      <c r="M383" s="417"/>
      <c r="N383" s="433"/>
      <c r="O383" s="417" t="s">
        <v>409</v>
      </c>
      <c r="P383" s="449">
        <f>J383</f>
        <v>300</v>
      </c>
      <c r="Q383" s="417"/>
      <c r="R383" s="433"/>
      <c r="S383" s="417"/>
      <c r="T383" s="433"/>
      <c r="U383" s="417" t="s">
        <v>409</v>
      </c>
      <c r="V383" s="449"/>
      <c r="W383" s="417"/>
      <c r="X383" s="433"/>
      <c r="Y383" s="417"/>
      <c r="Z383" s="433"/>
      <c r="AA383" s="417" t="s">
        <v>409</v>
      </c>
      <c r="AB383" s="449">
        <f>V383</f>
        <v>0</v>
      </c>
      <c r="AC383" s="417"/>
      <c r="AD383" s="433"/>
      <c r="AE383" s="417"/>
      <c r="AF383" s="433"/>
      <c r="AG383" s="417" t="s">
        <v>409</v>
      </c>
      <c r="AH383" s="449"/>
      <c r="AI383" s="417"/>
      <c r="AJ383" s="433"/>
      <c r="AK383" s="417"/>
      <c r="AL383" s="433"/>
      <c r="AM383" s="417" t="s">
        <v>409</v>
      </c>
      <c r="AN383" s="449">
        <f>AH383</f>
        <v>0</v>
      </c>
      <c r="AO383" s="417"/>
      <c r="AP383" s="433"/>
      <c r="AQ383" s="417"/>
      <c r="AR383" s="433"/>
      <c r="AS383" s="417" t="s">
        <v>409</v>
      </c>
      <c r="AT383" s="449"/>
      <c r="AU383" s="417"/>
      <c r="AV383" s="433"/>
      <c r="AW383" s="417"/>
      <c r="AX383" s="433"/>
      <c r="AY383" s="417" t="s">
        <v>409</v>
      </c>
      <c r="AZ383" s="449">
        <f>AT383</f>
        <v>0</v>
      </c>
      <c r="BA383" s="417"/>
      <c r="BB383" s="433"/>
      <c r="BC383" s="417"/>
      <c r="BD383" s="433"/>
      <c r="BE383" s="417" t="s">
        <v>409</v>
      </c>
      <c r="BF383" s="449">
        <f>AZ383</f>
        <v>0</v>
      </c>
      <c r="BG383" s="417"/>
      <c r="BH383" s="433"/>
      <c r="BI383" s="417"/>
      <c r="BJ383" s="433"/>
      <c r="BK383" s="417" t="s">
        <v>409</v>
      </c>
      <c r="BL383" s="449">
        <f>BF383</f>
        <v>0</v>
      </c>
      <c r="BM383" s="417"/>
      <c r="BN383" s="433"/>
      <c r="BO383" s="417"/>
      <c r="BP383" s="433"/>
      <c r="BQ383" s="417" t="s">
        <v>409</v>
      </c>
      <c r="BR383" s="449">
        <f>BL383</f>
        <v>0</v>
      </c>
      <c r="BS383" s="417"/>
      <c r="BT383" s="433"/>
      <c r="BU383" s="417"/>
      <c r="BV383" s="433"/>
      <c r="BW383" s="417" t="s">
        <v>409</v>
      </c>
      <c r="BX383" s="449">
        <f>BR383</f>
        <v>0</v>
      </c>
      <c r="BY383" s="417"/>
      <c r="CA383" s="417"/>
      <c r="CB383" s="433"/>
      <c r="CC383" s="417" t="s">
        <v>409</v>
      </c>
      <c r="CD383" s="449">
        <f>BX383</f>
        <v>0</v>
      </c>
      <c r="CE383" s="417"/>
      <c r="CF383" s="433"/>
      <c r="CG383" s="417"/>
      <c r="CH383" s="433"/>
      <c r="CI383" s="417" t="s">
        <v>409</v>
      </c>
      <c r="CJ383" s="449">
        <f>CD383</f>
        <v>0</v>
      </c>
      <c r="CK383" s="417"/>
    </row>
    <row r="384" s="235" customFormat="1">
      <c r="A384" s="450">
        <f>A387*B384*B384*B384/12</f>
        <v>106666.66666666667</v>
      </c>
      <c r="B384" s="559">
        <v>40</v>
      </c>
      <c r="C384" s="417" t="s">
        <v>801</v>
      </c>
      <c r="D384" s="451">
        <f>G389</f>
        <v>67500</v>
      </c>
      <c r="E384" s="417"/>
      <c r="F384" s="433"/>
      <c r="G384" s="417"/>
      <c r="H384" s="433"/>
      <c r="I384" s="417"/>
      <c r="J384" s="451">
        <f>M389</f>
        <v>67500</v>
      </c>
      <c r="K384" s="417"/>
      <c r="L384" s="433"/>
      <c r="M384" s="417"/>
      <c r="N384" s="433"/>
      <c r="O384" s="417"/>
      <c r="P384" s="451">
        <f>M389</f>
        <v>67500</v>
      </c>
      <c r="Q384" s="417"/>
      <c r="R384" s="433"/>
      <c r="S384" s="417"/>
      <c r="T384" s="433"/>
      <c r="U384" s="417"/>
      <c r="V384" s="451">
        <f t="shared" ref="V384:V385" si="2689">P384</f>
        <v>67500</v>
      </c>
      <c r="W384" s="417"/>
      <c r="X384" s="433"/>
      <c r="Y384" s="417"/>
      <c r="Z384" s="433"/>
      <c r="AA384" s="417"/>
      <c r="AB384" s="451">
        <f>AE389</f>
        <v>67500</v>
      </c>
      <c r="AC384" s="417"/>
      <c r="AD384" s="433"/>
      <c r="AE384" s="417"/>
      <c r="AF384" s="433"/>
      <c r="AG384" s="417"/>
      <c r="AH384" s="451">
        <f>AK389</f>
        <v>1080000</v>
      </c>
      <c r="AI384" s="417"/>
      <c r="AJ384" s="433"/>
      <c r="AK384" s="417"/>
      <c r="AL384" s="433"/>
      <c r="AM384" s="417"/>
      <c r="AN384" s="451">
        <f>AQ389</f>
        <v>1080000</v>
      </c>
      <c r="AO384" s="417"/>
      <c r="AP384" s="433"/>
      <c r="AQ384" s="417"/>
      <c r="AR384" s="433"/>
      <c r="AS384" s="417"/>
      <c r="AT384" s="451">
        <f>AW389</f>
        <v>118</v>
      </c>
      <c r="AU384" s="417"/>
      <c r="AV384" s="433"/>
      <c r="AW384" s="417"/>
      <c r="AX384" s="433"/>
      <c r="AY384" s="417"/>
      <c r="AZ384" s="451">
        <f>BC389</f>
        <v>118</v>
      </c>
      <c r="BA384" s="417"/>
      <c r="BB384" s="433"/>
      <c r="BC384" s="417"/>
      <c r="BD384" s="433"/>
      <c r="BE384" s="417"/>
      <c r="BF384" s="451">
        <f>BI389</f>
        <v>118</v>
      </c>
      <c r="BG384" s="417"/>
      <c r="BH384" s="433"/>
      <c r="BI384" s="417"/>
      <c r="BJ384" s="433"/>
      <c r="BK384" s="417"/>
      <c r="BL384" s="451">
        <f>BO389</f>
        <v>118</v>
      </c>
      <c r="BM384" s="417"/>
      <c r="BN384" s="433"/>
      <c r="BO384" s="417"/>
      <c r="BP384" s="433"/>
      <c r="BQ384" s="417"/>
      <c r="BR384" s="451">
        <f>BU389</f>
        <v>118</v>
      </c>
      <c r="BS384" s="417"/>
      <c r="BT384" s="433"/>
      <c r="BU384" s="417"/>
      <c r="BV384" s="433"/>
      <c r="BW384" s="417"/>
      <c r="BX384" s="451">
        <f>CA389</f>
        <v>118</v>
      </c>
      <c r="BY384" s="417"/>
      <c r="CA384" s="417"/>
      <c r="CB384" s="433"/>
      <c r="CC384" s="417"/>
      <c r="CD384" s="451">
        <f>CG389</f>
        <v>118</v>
      </c>
      <c r="CE384" s="417"/>
      <c r="CF384" s="433"/>
      <c r="CG384" s="417"/>
      <c r="CH384" s="433"/>
      <c r="CI384" s="417"/>
      <c r="CJ384" s="451">
        <f>CM389</f>
        <v>118</v>
      </c>
      <c r="CK384" s="417"/>
    </row>
    <row r="385">
      <c r="A385" s="450" t="s">
        <v>842</v>
      </c>
      <c r="B385" s="559"/>
      <c r="C385" s="417" t="s">
        <v>387</v>
      </c>
      <c r="D385" s="451">
        <f>G373</f>
        <v>197989.89873223333</v>
      </c>
      <c r="E385" s="417"/>
      <c r="F385" s="433"/>
      <c r="G385" s="417"/>
      <c r="H385" s="433"/>
      <c r="I385" s="417"/>
      <c r="J385" s="451">
        <f>D385</f>
        <v>197989.89873223333</v>
      </c>
      <c r="K385" s="417"/>
      <c r="L385" s="433"/>
      <c r="M385" s="417"/>
      <c r="N385" s="433"/>
      <c r="O385" s="417"/>
      <c r="P385" s="451">
        <f>J385</f>
        <v>197989.89873223333</v>
      </c>
      <c r="Q385" s="417"/>
      <c r="R385" s="433"/>
      <c r="S385" s="417"/>
      <c r="T385" s="433"/>
      <c r="U385" s="417"/>
      <c r="V385" s="451">
        <f t="shared" si="2689"/>
        <v>197989.89873223333</v>
      </c>
      <c r="W385" s="417"/>
      <c r="X385" s="433"/>
      <c r="Y385" s="417"/>
      <c r="Z385" s="433"/>
      <c r="AA385" s="417"/>
      <c r="AB385" s="451">
        <f>V385</f>
        <v>197989.89873223333</v>
      </c>
      <c r="AC385" s="417"/>
      <c r="AD385" s="433"/>
      <c r="AE385" s="417"/>
      <c r="AF385" s="433"/>
      <c r="AG385" s="417"/>
      <c r="AH385" s="451">
        <f>AB385</f>
        <v>197989.89873223333</v>
      </c>
      <c r="AI385" s="417"/>
      <c r="AJ385" s="433"/>
      <c r="AK385" s="417"/>
      <c r="AL385" s="433"/>
      <c r="AM385" s="417"/>
      <c r="AN385" s="451">
        <f>AH385</f>
        <v>197989.89873223333</v>
      </c>
      <c r="AO385" s="417"/>
      <c r="AP385" s="433"/>
      <c r="AQ385" s="417"/>
      <c r="AR385" s="433"/>
      <c r="AS385" s="417"/>
      <c r="AT385" s="451">
        <f>AN385</f>
        <v>197989.89873223333</v>
      </c>
      <c r="AU385" s="417"/>
      <c r="AV385" s="433"/>
      <c r="AW385" s="417"/>
      <c r="AX385" s="433"/>
      <c r="AY385" s="417"/>
      <c r="AZ385" s="451">
        <f>AT385</f>
        <v>197989.89873223333</v>
      </c>
      <c r="BA385" s="417"/>
      <c r="BB385" s="433"/>
      <c r="BC385" s="417"/>
      <c r="BD385" s="433"/>
      <c r="BE385" s="417"/>
      <c r="BF385" s="451">
        <f>AZ385</f>
        <v>197989.89873223333</v>
      </c>
      <c r="BG385" s="417"/>
      <c r="BH385" s="433"/>
      <c r="BI385" s="417"/>
      <c r="BJ385" s="433"/>
      <c r="BK385" s="417"/>
      <c r="BL385" s="451">
        <f>BF385</f>
        <v>197989.89873223333</v>
      </c>
      <c r="BM385" s="417"/>
      <c r="BN385" s="433"/>
      <c r="BO385" s="417"/>
      <c r="BP385" s="433"/>
      <c r="BQ385" s="417"/>
      <c r="BR385" s="451">
        <f>BL385</f>
        <v>197989.89873223333</v>
      </c>
      <c r="BS385" s="417"/>
      <c r="BT385" s="433"/>
      <c r="BU385" s="417"/>
      <c r="BV385" s="433"/>
      <c r="BW385" s="417"/>
      <c r="BX385" s="451">
        <f>BR385</f>
        <v>197989.89873223333</v>
      </c>
      <c r="BY385" s="417"/>
      <c r="BZ385" s="235"/>
      <c r="CA385" s="417"/>
      <c r="CB385" s="433"/>
      <c r="CC385" s="417"/>
      <c r="CD385" s="451">
        <f>BX385</f>
        <v>197989.89873223333</v>
      </c>
      <c r="CE385" s="417"/>
      <c r="CF385" s="433"/>
      <c r="CG385" s="417"/>
      <c r="CH385" s="433"/>
      <c r="CI385" s="417"/>
      <c r="CJ385" s="451">
        <f>CD385</f>
        <v>197989.89873223333</v>
      </c>
      <c r="CK385" s="417"/>
      <c r="CL385" s="235"/>
    </row>
    <row r="386" ht="16.199999999999999">
      <c r="A386" s="573">
        <f>0.026/12</f>
        <v>0.0021666666666666666</v>
      </c>
      <c r="B386" s="559"/>
      <c r="C386" s="417" t="s">
        <v>308</v>
      </c>
      <c r="D386" s="451">
        <f>D383*G391/100</f>
        <v>648</v>
      </c>
      <c r="E386" s="417"/>
      <c r="F386" s="433"/>
      <c r="G386" s="417"/>
      <c r="H386" s="433"/>
      <c r="I386" s="417"/>
      <c r="J386" s="451">
        <f>J383*M391/100</f>
        <v>648</v>
      </c>
      <c r="K386" s="417"/>
      <c r="L386" s="433"/>
      <c r="M386" s="417"/>
      <c r="N386" s="433"/>
      <c r="O386" s="417"/>
      <c r="P386" s="451">
        <f>P383*S391/100</f>
        <v>648</v>
      </c>
      <c r="Q386" s="417"/>
      <c r="R386" s="433"/>
      <c r="S386" s="417"/>
      <c r="T386" s="433"/>
      <c r="U386" s="417"/>
      <c r="V386" s="451">
        <f>V383*Y391/100</f>
        <v>0</v>
      </c>
      <c r="W386" s="417"/>
      <c r="X386" s="433"/>
      <c r="Y386" s="417"/>
      <c r="Z386" s="433"/>
      <c r="AA386" s="417"/>
      <c r="AB386" s="451">
        <f>AB383*AE391/100</f>
        <v>0</v>
      </c>
      <c r="AC386" s="417"/>
      <c r="AD386" s="433"/>
      <c r="AE386" s="417"/>
      <c r="AF386" s="433"/>
      <c r="AG386" s="417"/>
      <c r="AH386" s="451">
        <f>AH383*AK391/100</f>
        <v>0</v>
      </c>
      <c r="AI386" s="417"/>
      <c r="AJ386" s="433"/>
      <c r="AK386" s="417"/>
      <c r="AL386" s="433"/>
      <c r="AM386" s="417"/>
      <c r="AN386" s="451">
        <f>AN383*AQ391</f>
        <v>0</v>
      </c>
      <c r="AO386" s="417"/>
      <c r="AP386" s="433"/>
      <c r="AQ386" s="417"/>
      <c r="AR386" s="433"/>
      <c r="AS386" s="417"/>
      <c r="AT386" s="451">
        <f>AT383*AW391</f>
        <v>0</v>
      </c>
      <c r="AU386" s="417"/>
      <c r="AV386" s="433"/>
      <c r="AW386" s="417"/>
      <c r="AX386" s="433"/>
      <c r="AY386" s="417"/>
      <c r="AZ386" s="451">
        <f>AZ383*BC391</f>
        <v>0</v>
      </c>
      <c r="BA386" s="417"/>
      <c r="BB386" s="433"/>
      <c r="BC386" s="417"/>
      <c r="BD386" s="433"/>
      <c r="BE386" s="417"/>
      <c r="BF386" s="451">
        <f>BF383*BI391</f>
        <v>0</v>
      </c>
      <c r="BG386" s="417"/>
      <c r="BH386" s="433"/>
      <c r="BI386" s="417"/>
      <c r="BJ386" s="433"/>
      <c r="BK386" s="417"/>
      <c r="BL386" s="451">
        <f>BL383*BO391</f>
        <v>0</v>
      </c>
      <c r="BM386" s="417"/>
      <c r="BN386" s="433"/>
      <c r="BO386" s="417"/>
      <c r="BP386" s="433"/>
      <c r="BQ386" s="417"/>
      <c r="BR386" s="451">
        <f>BR383*BU391</f>
        <v>0</v>
      </c>
      <c r="BS386" s="417"/>
      <c r="BT386" s="433"/>
      <c r="BU386" s="417"/>
      <c r="BV386" s="433"/>
      <c r="BW386" s="417"/>
      <c r="BX386" s="451">
        <f>BX383*CA391</f>
        <v>0</v>
      </c>
      <c r="BY386" s="417"/>
      <c r="BZ386" s="235"/>
      <c r="CA386" s="417"/>
      <c r="CB386" s="433"/>
      <c r="CC386" s="417"/>
      <c r="CD386" s="451">
        <f>CD383*CG391</f>
        <v>0</v>
      </c>
      <c r="CE386" s="417"/>
      <c r="CF386" s="433"/>
      <c r="CG386" s="417"/>
      <c r="CH386" s="433"/>
      <c r="CI386" s="417"/>
      <c r="CJ386" s="451">
        <f>CJ383*CM391</f>
        <v>0</v>
      </c>
      <c r="CK386" s="417"/>
      <c r="CL386" s="235"/>
    </row>
    <row r="387" ht="16.199999999999999">
      <c r="A387" s="433">
        <v>20</v>
      </c>
      <c r="B387" s="235"/>
      <c r="C387" s="417" t="s">
        <v>834</v>
      </c>
      <c r="D387" s="452"/>
      <c r="E387" s="417"/>
      <c r="F387" s="433"/>
      <c r="G387" s="561">
        <v>30</v>
      </c>
      <c r="H387" s="433"/>
      <c r="I387" s="417" t="s">
        <v>834</v>
      </c>
      <c r="J387" s="452"/>
      <c r="K387" s="417"/>
      <c r="L387" s="433"/>
      <c r="M387" s="561">
        <v>30</v>
      </c>
      <c r="N387" s="433"/>
      <c r="O387" s="417" t="s">
        <v>834</v>
      </c>
      <c r="P387" s="452"/>
      <c r="Q387" s="417"/>
      <c r="R387" s="433"/>
      <c r="S387" s="561">
        <v>30</v>
      </c>
      <c r="T387" s="433"/>
      <c r="U387" s="417" t="s">
        <v>834</v>
      </c>
      <c r="V387" s="452"/>
      <c r="W387" s="417"/>
      <c r="X387" s="433"/>
      <c r="Y387" s="561">
        <v>30</v>
      </c>
      <c r="Z387" s="433"/>
      <c r="AA387" s="417" t="s">
        <v>834</v>
      </c>
      <c r="AB387" s="452"/>
      <c r="AC387" s="417"/>
      <c r="AD387" s="433"/>
      <c r="AE387" s="561">
        <v>30</v>
      </c>
      <c r="AF387" s="433"/>
      <c r="AG387" s="417" t="s">
        <v>834</v>
      </c>
      <c r="AH387" s="452"/>
      <c r="AI387" s="417"/>
      <c r="AJ387" s="433"/>
      <c r="AK387" s="561">
        <v>60</v>
      </c>
      <c r="AL387" s="433"/>
      <c r="AM387" s="417" t="s">
        <v>834</v>
      </c>
      <c r="AN387" s="452"/>
      <c r="AO387" s="417"/>
      <c r="AP387" s="433"/>
      <c r="AQ387" s="561">
        <v>60</v>
      </c>
      <c r="AR387" s="433"/>
      <c r="AS387" s="417" t="s">
        <v>834</v>
      </c>
      <c r="AT387" s="452"/>
      <c r="AU387" s="417"/>
      <c r="AV387" s="433" t="s">
        <v>846</v>
      </c>
      <c r="AW387" s="561">
        <v>22</v>
      </c>
      <c r="AX387" s="433"/>
      <c r="AY387" s="417" t="s">
        <v>834</v>
      </c>
      <c r="AZ387" s="452"/>
      <c r="BA387" s="417"/>
      <c r="BB387" s="433" t="s">
        <v>846</v>
      </c>
      <c r="BC387" s="561">
        <v>22</v>
      </c>
      <c r="BD387" s="433"/>
      <c r="BE387" s="417" t="s">
        <v>834</v>
      </c>
      <c r="BF387" s="452"/>
      <c r="BG387" s="417"/>
      <c r="BH387" s="433" t="s">
        <v>846</v>
      </c>
      <c r="BI387" s="561">
        <v>22</v>
      </c>
      <c r="BJ387" s="433"/>
      <c r="BK387" s="417" t="s">
        <v>834</v>
      </c>
      <c r="BL387" s="452"/>
      <c r="BM387" s="417"/>
      <c r="BN387" s="433" t="s">
        <v>846</v>
      </c>
      <c r="BO387" s="561">
        <v>22</v>
      </c>
      <c r="BP387" s="433"/>
      <c r="BQ387" s="417" t="s">
        <v>834</v>
      </c>
      <c r="BR387" s="452"/>
      <c r="BS387" s="417"/>
      <c r="BT387" s="433" t="s">
        <v>846</v>
      </c>
      <c r="BU387" s="561">
        <v>22</v>
      </c>
      <c r="BV387" s="433"/>
      <c r="BW387" s="417" t="s">
        <v>834</v>
      </c>
      <c r="BX387" s="452"/>
      <c r="BY387" s="417"/>
      <c r="BZ387" s="433" t="s">
        <v>846</v>
      </c>
      <c r="CA387" s="561">
        <v>22</v>
      </c>
      <c r="CB387" s="433"/>
      <c r="CC387" s="417" t="s">
        <v>834</v>
      </c>
      <c r="CD387" s="452"/>
      <c r="CE387" s="417"/>
      <c r="CF387" s="433" t="s">
        <v>846</v>
      </c>
      <c r="CG387" s="561">
        <v>22</v>
      </c>
      <c r="CH387" s="433"/>
      <c r="CI387" s="417" t="s">
        <v>834</v>
      </c>
      <c r="CJ387" s="452"/>
      <c r="CK387" s="417"/>
      <c r="CL387" s="433" t="s">
        <v>846</v>
      </c>
      <c r="CM387" s="561">
        <v>22</v>
      </c>
    </row>
    <row r="388">
      <c r="A388" s="433"/>
      <c r="B388" s="235"/>
      <c r="C388" s="562" t="s">
        <v>835</v>
      </c>
      <c r="D388" s="451">
        <f>D387*D383/2</f>
        <v>0</v>
      </c>
      <c r="E388" s="417"/>
      <c r="F388" s="433"/>
      <c r="G388" s="449" t="s">
        <v>801</v>
      </c>
      <c r="H388" s="433"/>
      <c r="I388" s="562" t="s">
        <v>835</v>
      </c>
      <c r="J388" s="451">
        <f>J387*J383/2</f>
        <v>0</v>
      </c>
      <c r="K388" s="417" t="s">
        <v>414</v>
      </c>
      <c r="L388" s="433"/>
      <c r="M388" s="449" t="s">
        <v>801</v>
      </c>
      <c r="N388" s="433"/>
      <c r="O388" s="562" t="s">
        <v>835</v>
      </c>
      <c r="P388" s="451">
        <f>P387*P383/2</f>
        <v>0</v>
      </c>
      <c r="Q388" s="417"/>
      <c r="R388" s="433"/>
      <c r="S388" s="449" t="s">
        <v>801</v>
      </c>
      <c r="T388" s="433"/>
      <c r="U388" s="574" t="s">
        <v>835</v>
      </c>
      <c r="V388" s="451">
        <f>V387*V383/2</f>
        <v>0</v>
      </c>
      <c r="W388" s="417"/>
      <c r="X388" s="433"/>
      <c r="Y388" s="449" t="s">
        <v>801</v>
      </c>
      <c r="Z388" s="433"/>
      <c r="AA388" s="562" t="s">
        <v>835</v>
      </c>
      <c r="AB388" s="451">
        <f>AB387*AB383/2</f>
        <v>0</v>
      </c>
      <c r="AC388" s="417"/>
      <c r="AD388" s="433"/>
      <c r="AE388" s="449" t="s">
        <v>801</v>
      </c>
      <c r="AF388" s="433"/>
      <c r="AG388" s="574" t="s">
        <v>835</v>
      </c>
      <c r="AH388" s="451">
        <f>AH387*AH383/2</f>
        <v>0</v>
      </c>
      <c r="AI388" s="417"/>
      <c r="AJ388" s="433"/>
      <c r="AK388" s="449" t="s">
        <v>801</v>
      </c>
      <c r="AL388" s="433"/>
      <c r="AM388" s="574" t="s">
        <v>835</v>
      </c>
      <c r="AN388" s="451">
        <f>AN387*AN383/2</f>
        <v>0</v>
      </c>
      <c r="AO388" s="417"/>
      <c r="AP388" s="433"/>
      <c r="AQ388" s="449" t="s">
        <v>801</v>
      </c>
      <c r="AR388" s="433"/>
      <c r="AS388" s="574" t="s">
        <v>835</v>
      </c>
      <c r="AT388" s="451">
        <f>AT387*AT383/2</f>
        <v>0</v>
      </c>
      <c r="AU388" s="417"/>
      <c r="AV388" s="433"/>
      <c r="AW388" s="449" t="s">
        <v>801</v>
      </c>
      <c r="AX388" s="433"/>
      <c r="AY388" s="562" t="s">
        <v>835</v>
      </c>
      <c r="AZ388" s="451">
        <f>AZ387*AZ383/2</f>
        <v>0</v>
      </c>
      <c r="BA388" s="417"/>
      <c r="BB388" s="433"/>
      <c r="BC388" s="449" t="s">
        <v>801</v>
      </c>
      <c r="BD388" s="433"/>
      <c r="BE388" s="574" t="s">
        <v>835</v>
      </c>
      <c r="BF388" s="451">
        <f>BF387*BF383/2</f>
        <v>0</v>
      </c>
      <c r="BG388" s="417"/>
      <c r="BH388" s="433"/>
      <c r="BI388" s="449" t="s">
        <v>801</v>
      </c>
      <c r="BJ388" s="433"/>
      <c r="BK388" s="574" t="s">
        <v>835</v>
      </c>
      <c r="BL388" s="451">
        <f>BL387*BL383/2</f>
        <v>0</v>
      </c>
      <c r="BM388" s="417"/>
      <c r="BN388" s="433"/>
      <c r="BO388" s="449" t="s">
        <v>801</v>
      </c>
      <c r="BP388" s="433"/>
      <c r="BQ388" s="574" t="s">
        <v>835</v>
      </c>
      <c r="BR388" s="451">
        <f>BR387*BR383/2</f>
        <v>0</v>
      </c>
      <c r="BS388" s="417"/>
      <c r="BT388" s="433"/>
      <c r="BU388" s="449" t="s">
        <v>801</v>
      </c>
      <c r="BV388" s="433"/>
      <c r="BW388" s="574" t="s">
        <v>835</v>
      </c>
      <c r="BX388" s="451">
        <f>BX387*BX383/2</f>
        <v>0</v>
      </c>
      <c r="BY388" s="417"/>
      <c r="BZ388" s="433"/>
      <c r="CA388" s="449" t="s">
        <v>801</v>
      </c>
      <c r="CB388" s="433"/>
      <c r="CC388" s="574" t="s">
        <v>835</v>
      </c>
      <c r="CD388" s="451">
        <f>CD387*CD383/2</f>
        <v>0</v>
      </c>
      <c r="CE388" s="417"/>
      <c r="CF388" s="433"/>
      <c r="CG388" s="449" t="s">
        <v>801</v>
      </c>
      <c r="CH388" s="433"/>
      <c r="CI388" s="562" t="s">
        <v>835</v>
      </c>
      <c r="CJ388" s="451">
        <f>CJ387*CJ383/2</f>
        <v>0</v>
      </c>
      <c r="CK388" s="417"/>
      <c r="CL388" s="433"/>
      <c r="CM388" s="449" t="s">
        <v>801</v>
      </c>
    </row>
    <row r="389">
      <c r="A389" s="433">
        <f>G393</f>
        <v>197989.89873223333</v>
      </c>
      <c r="B389" s="235"/>
      <c r="C389" s="563" t="s">
        <v>836</v>
      </c>
      <c r="D389" s="451"/>
      <c r="E389" s="417"/>
      <c r="F389" s="433"/>
      <c r="G389" s="451">
        <f>G387*F390*F390*F390/12</f>
        <v>67500</v>
      </c>
      <c r="H389" s="433"/>
      <c r="I389" s="563" t="s">
        <v>836</v>
      </c>
      <c r="J389" s="451"/>
      <c r="K389" s="417"/>
      <c r="L389" s="433"/>
      <c r="M389" s="451">
        <f>M387*L390*L390*L390/12</f>
        <v>67500</v>
      </c>
      <c r="N389" s="433"/>
      <c r="O389" s="563" t="s">
        <v>836</v>
      </c>
      <c r="P389" s="451"/>
      <c r="Q389" s="417"/>
      <c r="R389" s="433"/>
      <c r="S389" s="451">
        <f>S387*R390*R390*R390/12</f>
        <v>67500</v>
      </c>
      <c r="T389" s="433"/>
      <c r="U389" s="417" t="s">
        <v>836</v>
      </c>
      <c r="V389" s="451"/>
      <c r="W389" s="417"/>
      <c r="X389" s="433"/>
      <c r="Y389" s="451">
        <f>Y387*X390*X390*X390/12</f>
        <v>67500</v>
      </c>
      <c r="Z389" s="433"/>
      <c r="AA389" s="563" t="s">
        <v>836</v>
      </c>
      <c r="AB389" s="451"/>
      <c r="AC389" s="417"/>
      <c r="AD389" s="433"/>
      <c r="AE389" s="451">
        <f>AE387*AD390*AD390*AD390/12</f>
        <v>67500</v>
      </c>
      <c r="AF389" s="433"/>
      <c r="AG389" s="417" t="s">
        <v>836</v>
      </c>
      <c r="AH389" s="451"/>
      <c r="AI389" s="417"/>
      <c r="AJ389" s="433"/>
      <c r="AK389" s="451">
        <f>AK387*AJ390*AJ390*AJ390/12</f>
        <v>1080000</v>
      </c>
      <c r="AL389" s="433"/>
      <c r="AM389" s="417" t="s">
        <v>836</v>
      </c>
      <c r="AN389" s="451"/>
      <c r="AO389" s="417"/>
      <c r="AP389" s="433"/>
      <c r="AQ389" s="451">
        <f>AQ387*AP390*AP390*AP390/12</f>
        <v>1080000</v>
      </c>
      <c r="AR389" s="433"/>
      <c r="AS389" s="417" t="s">
        <v>836</v>
      </c>
      <c r="AT389" s="451"/>
      <c r="AU389" s="417"/>
      <c r="AV389" s="433"/>
      <c r="AW389" s="451">
        <v>118</v>
      </c>
      <c r="AX389" s="433"/>
      <c r="AY389" s="563" t="s">
        <v>836</v>
      </c>
      <c r="AZ389" s="451"/>
      <c r="BA389" s="417"/>
      <c r="BB389" s="433"/>
      <c r="BC389" s="451">
        <v>118</v>
      </c>
      <c r="BD389" s="433"/>
      <c r="BE389" s="417" t="s">
        <v>836</v>
      </c>
      <c r="BF389" s="451"/>
      <c r="BG389" s="417"/>
      <c r="BH389" s="433"/>
      <c r="BI389" s="451">
        <v>118</v>
      </c>
      <c r="BJ389" s="433"/>
      <c r="BK389" s="417" t="s">
        <v>836</v>
      </c>
      <c r="BL389" s="451"/>
      <c r="BM389" s="417"/>
      <c r="BN389" s="433"/>
      <c r="BO389" s="451">
        <v>118</v>
      </c>
      <c r="BP389" s="433"/>
      <c r="BQ389" s="417" t="s">
        <v>836</v>
      </c>
      <c r="BR389" s="451"/>
      <c r="BS389" s="417"/>
      <c r="BT389" s="433"/>
      <c r="BU389" s="451">
        <v>118</v>
      </c>
      <c r="BV389" s="433"/>
      <c r="BW389" s="417" t="s">
        <v>836</v>
      </c>
      <c r="BX389" s="451"/>
      <c r="BY389" s="417"/>
      <c r="BZ389" s="433"/>
      <c r="CA389" s="451">
        <v>118</v>
      </c>
      <c r="CB389" s="433"/>
      <c r="CC389" s="417" t="s">
        <v>836</v>
      </c>
      <c r="CD389" s="451"/>
      <c r="CE389" s="417"/>
      <c r="CF389" s="433"/>
      <c r="CG389" s="451">
        <v>118</v>
      </c>
      <c r="CH389" s="433"/>
      <c r="CI389" s="563" t="s">
        <v>836</v>
      </c>
      <c r="CJ389" s="451"/>
      <c r="CK389" s="417"/>
      <c r="CL389" s="433"/>
      <c r="CM389" s="451">
        <v>118</v>
      </c>
    </row>
    <row r="390" ht="16.199999999999999">
      <c r="A390" s="433"/>
      <c r="B390" s="235"/>
      <c r="C390" s="561" t="s">
        <v>837</v>
      </c>
      <c r="D390" s="452" t="e">
        <f>IF(D383=0,0,-1*(D377+D398)/D383)</f>
        <v>#REF!</v>
      </c>
      <c r="E390" s="417"/>
      <c r="F390" s="564">
        <v>30</v>
      </c>
      <c r="G390" s="450" t="s">
        <v>591</v>
      </c>
      <c r="H390" s="433"/>
      <c r="I390" s="561" t="s">
        <v>837</v>
      </c>
      <c r="J390" s="452" t="e">
        <f>IF(J383=0,0,-1*(J377+J398)/J383)</f>
        <v>#REF!</v>
      </c>
      <c r="K390" s="417"/>
      <c r="L390" s="564">
        <v>30</v>
      </c>
      <c r="M390" s="450" t="s">
        <v>591</v>
      </c>
      <c r="N390" s="433"/>
      <c r="O390" s="561" t="s">
        <v>837</v>
      </c>
      <c r="P390" s="452" t="e">
        <f>IF(P383=0,0,-1*(P377+P398)/P383)</f>
        <v>#REF!</v>
      </c>
      <c r="Q390" s="417">
        <v>20</v>
      </c>
      <c r="R390" s="564">
        <v>30</v>
      </c>
      <c r="S390" s="450" t="s">
        <v>591</v>
      </c>
      <c r="T390" s="433"/>
      <c r="U390" s="423" t="s">
        <v>837</v>
      </c>
      <c r="V390" s="452">
        <f>IF(V383=0,0,-1*(V377+V398)/V383)</f>
        <v>0</v>
      </c>
      <c r="W390" s="417"/>
      <c r="X390" s="564">
        <v>30</v>
      </c>
      <c r="Y390" s="450" t="s">
        <v>591</v>
      </c>
      <c r="Z390" s="433"/>
      <c r="AA390" s="561" t="s">
        <v>837</v>
      </c>
      <c r="AB390" s="452">
        <f>IF(AB383=0,0,-1*(AB377+AB398)/AB383)</f>
        <v>0</v>
      </c>
      <c r="AC390" s="417"/>
      <c r="AD390" s="564">
        <v>30</v>
      </c>
      <c r="AE390" s="450" t="s">
        <v>591</v>
      </c>
      <c r="AF390" s="433"/>
      <c r="AG390" s="423" t="s">
        <v>837</v>
      </c>
      <c r="AH390" s="452">
        <f>IF(AH383=0,0,-1*(AH377+AH398)/AH383)</f>
        <v>0</v>
      </c>
      <c r="AI390" s="417"/>
      <c r="AJ390" s="564">
        <v>60</v>
      </c>
      <c r="AK390" s="450" t="s">
        <v>591</v>
      </c>
      <c r="AL390" s="433"/>
      <c r="AM390" s="423" t="s">
        <v>837</v>
      </c>
      <c r="AN390" s="452">
        <f>IF(AN383=0,0,-1*(AN377+AN398)/AN383)</f>
        <v>0</v>
      </c>
      <c r="AO390" s="417"/>
      <c r="AP390" s="564">
        <v>60</v>
      </c>
      <c r="AQ390" s="450" t="s">
        <v>591</v>
      </c>
      <c r="AR390" s="433"/>
      <c r="AS390" s="423" t="s">
        <v>837</v>
      </c>
      <c r="AT390" s="452">
        <f>IF(AT383=0,0,-1*(AT377+AT398)/AT383)</f>
        <v>0</v>
      </c>
      <c r="AU390" s="417"/>
      <c r="AV390" s="564"/>
      <c r="AW390" s="450" t="s">
        <v>591</v>
      </c>
      <c r="AX390" s="433"/>
      <c r="AY390" s="561" t="s">
        <v>837</v>
      </c>
      <c r="AZ390" s="452">
        <f>IF(AZ383=0,0,-1*(AZ377+AZ398)/AZ383)</f>
        <v>0</v>
      </c>
      <c r="BA390" s="417"/>
      <c r="BB390" s="564"/>
      <c r="BC390" s="450" t="s">
        <v>591</v>
      </c>
      <c r="BD390" s="433"/>
      <c r="BE390" s="423" t="s">
        <v>837</v>
      </c>
      <c r="BF390" s="452">
        <f>IF(BF383=0,0,-1*(BF377+BF398)/BF383)</f>
        <v>0</v>
      </c>
      <c r="BG390" s="417"/>
      <c r="BH390" s="564"/>
      <c r="BI390" s="450" t="s">
        <v>591</v>
      </c>
      <c r="BJ390" s="433"/>
      <c r="BK390" s="423" t="s">
        <v>837</v>
      </c>
      <c r="BL390" s="452">
        <f>IF(BL383=0,0,-1*(BL377+BL398)/BL383)</f>
        <v>0</v>
      </c>
      <c r="BM390" s="417"/>
      <c r="BN390" s="564"/>
      <c r="BO390" s="450" t="s">
        <v>591</v>
      </c>
      <c r="BP390" s="433"/>
      <c r="BQ390" s="423" t="s">
        <v>837</v>
      </c>
      <c r="BR390" s="452">
        <f>IF(BR383=0,0,-1*(BR377+BR398)/BR383)</f>
        <v>0</v>
      </c>
      <c r="BS390" s="417"/>
      <c r="BT390" s="564"/>
      <c r="BU390" s="450" t="s">
        <v>591</v>
      </c>
      <c r="BV390" s="433"/>
      <c r="BW390" s="423" t="s">
        <v>837</v>
      </c>
      <c r="BX390" s="452">
        <f>IF(BX383=0,0,-1*(BX377+BX398)/BX383)</f>
        <v>0</v>
      </c>
      <c r="BY390" s="417"/>
      <c r="BZ390" s="564"/>
      <c r="CA390" s="450" t="s">
        <v>591</v>
      </c>
      <c r="CB390" s="433"/>
      <c r="CC390" s="423" t="s">
        <v>837</v>
      </c>
      <c r="CD390" s="452">
        <f>IF(CD383=0,0,-1*(CD377+CD398)/CD383)</f>
        <v>0</v>
      </c>
      <c r="CE390" s="417"/>
      <c r="CF390" s="564"/>
      <c r="CG390" s="450" t="s">
        <v>591</v>
      </c>
      <c r="CH390" s="433"/>
      <c r="CI390" s="561" t="s">
        <v>837</v>
      </c>
      <c r="CJ390" s="452">
        <f>IF(CJ383=0,0,-1*(CJ377+CJ398)/CJ383)</f>
        <v>0</v>
      </c>
      <c r="CK390" s="417"/>
      <c r="CL390" s="564"/>
      <c r="CM390" s="450" t="s">
        <v>591</v>
      </c>
    </row>
    <row r="391" ht="16.199999999999999">
      <c r="A391" s="433"/>
      <c r="B391" s="235"/>
      <c r="C391" s="565" t="s">
        <v>838</v>
      </c>
      <c r="D391" s="451">
        <f>D387*D383/2</f>
        <v>0</v>
      </c>
      <c r="E391" s="417"/>
      <c r="F391" s="433"/>
      <c r="G391" s="575">
        <f>G387*F390*2400/10000</f>
        <v>216</v>
      </c>
      <c r="H391" s="433"/>
      <c r="I391" s="565" t="s">
        <v>838</v>
      </c>
      <c r="J391" s="451">
        <f>J387*J383/2</f>
        <v>0</v>
      </c>
      <c r="K391" s="417"/>
      <c r="L391" s="433"/>
      <c r="M391" s="575">
        <f>M387*L390*2400/10000</f>
        <v>216</v>
      </c>
      <c r="N391" s="433"/>
      <c r="O391" s="565" t="s">
        <v>838</v>
      </c>
      <c r="P391" s="451">
        <f>P387*P383/2</f>
        <v>0</v>
      </c>
      <c r="Q391" s="417"/>
      <c r="R391" s="433"/>
      <c r="S391" s="575">
        <f>S387*R390*2400/10000</f>
        <v>216</v>
      </c>
      <c r="T391" s="433"/>
      <c r="U391" s="500" t="s">
        <v>838</v>
      </c>
      <c r="V391" s="451">
        <f>V387*V383/2</f>
        <v>0</v>
      </c>
      <c r="W391" s="417"/>
      <c r="X391" s="433"/>
      <c r="Y391" s="575">
        <f>Y387*X390*2400/10000</f>
        <v>216</v>
      </c>
      <c r="Z391" s="433"/>
      <c r="AA391" s="565" t="s">
        <v>838</v>
      </c>
      <c r="AB391" s="451">
        <f>AB387*AB383/2</f>
        <v>0</v>
      </c>
      <c r="AC391" s="417"/>
      <c r="AD391" s="433"/>
      <c r="AE391" s="575">
        <f>AE387*AD390*2400/10000</f>
        <v>216</v>
      </c>
      <c r="AF391" s="433"/>
      <c r="AG391" s="500" t="s">
        <v>838</v>
      </c>
      <c r="AH391" s="451">
        <f>AH387*AH383/2</f>
        <v>0</v>
      </c>
      <c r="AI391" s="417"/>
      <c r="AJ391" s="433"/>
      <c r="AK391" s="575">
        <f>AK387*AJ390*2400/10000</f>
        <v>864</v>
      </c>
      <c r="AL391" s="433"/>
      <c r="AM391" s="500" t="s">
        <v>838</v>
      </c>
      <c r="AN391" s="451">
        <f>AN387*AN383/2</f>
        <v>0</v>
      </c>
      <c r="AO391" s="417"/>
      <c r="AP391" s="433"/>
      <c r="AQ391" s="575">
        <f>AQ387*AP390*2400/10000</f>
        <v>864</v>
      </c>
      <c r="AR391" s="433"/>
      <c r="AS391" s="500" t="s">
        <v>838</v>
      </c>
      <c r="AT391" s="451">
        <f>AT387*AT383/2</f>
        <v>0</v>
      </c>
      <c r="AU391" s="417"/>
      <c r="AV391" s="433"/>
      <c r="AW391" s="575">
        <f>AW387/12000</f>
        <v>0.0018333333333333333</v>
      </c>
      <c r="AX391" s="433"/>
      <c r="AY391" s="565" t="s">
        <v>838</v>
      </c>
      <c r="AZ391" s="451">
        <f>AZ387*AZ383/2</f>
        <v>0</v>
      </c>
      <c r="BA391" s="417"/>
      <c r="BB391" s="433"/>
      <c r="BC391" s="575">
        <f>BC387/12000</f>
        <v>0.0018333333333333333</v>
      </c>
      <c r="BD391" s="433"/>
      <c r="BE391" s="500" t="s">
        <v>838</v>
      </c>
      <c r="BF391" s="451">
        <f>BF387*BF383/2</f>
        <v>0</v>
      </c>
      <c r="BG391" s="417"/>
      <c r="BH391" s="433"/>
      <c r="BI391" s="575">
        <f>BI387/12000</f>
        <v>0.0018333333333333333</v>
      </c>
      <c r="BJ391" s="433"/>
      <c r="BK391" s="500" t="s">
        <v>838</v>
      </c>
      <c r="BL391" s="451">
        <f>BL387*BL383/2</f>
        <v>0</v>
      </c>
      <c r="BM391" s="417"/>
      <c r="BN391" s="433"/>
      <c r="BO391" s="575">
        <f>BO387/12000</f>
        <v>0.0018333333333333333</v>
      </c>
      <c r="BP391" s="433"/>
      <c r="BQ391" s="500" t="s">
        <v>838</v>
      </c>
      <c r="BR391" s="451">
        <f>BR387*BR383/2</f>
        <v>0</v>
      </c>
      <c r="BS391" s="417"/>
      <c r="BT391" s="433"/>
      <c r="BU391" s="575">
        <f>BU387/12000</f>
        <v>0.0018333333333333333</v>
      </c>
      <c r="BV391" s="433"/>
      <c r="BW391" s="500" t="s">
        <v>838</v>
      </c>
      <c r="BX391" s="451">
        <f>BX387*BX383/2</f>
        <v>0</v>
      </c>
      <c r="BY391" s="417"/>
      <c r="BZ391" s="433"/>
      <c r="CA391" s="575">
        <f>CA387/12000</f>
        <v>0.0018333333333333333</v>
      </c>
      <c r="CB391" s="433"/>
      <c r="CC391" s="500" t="s">
        <v>838</v>
      </c>
      <c r="CD391" s="451">
        <f>CD387*CD383/2</f>
        <v>0</v>
      </c>
      <c r="CE391" s="417"/>
      <c r="CF391" s="433"/>
      <c r="CG391" s="575">
        <f>CG387/12000</f>
        <v>0.0018333333333333333</v>
      </c>
      <c r="CH391" s="433"/>
      <c r="CI391" s="565" t="s">
        <v>838</v>
      </c>
      <c r="CJ391" s="451">
        <f>CJ387*CJ383/2</f>
        <v>0</v>
      </c>
      <c r="CK391" s="417"/>
      <c r="CL391" s="433"/>
      <c r="CM391" s="575">
        <f>CM387/12000</f>
        <v>0.0018333333333333333</v>
      </c>
    </row>
    <row r="392">
      <c r="A392" s="235"/>
      <c r="B392" s="235"/>
      <c r="C392" s="566" t="s">
        <v>839</v>
      </c>
      <c r="D392" s="451"/>
      <c r="E392" s="417"/>
      <c r="F392" s="546"/>
      <c r="G392" s="433"/>
      <c r="H392" s="433"/>
      <c r="I392" s="566" t="s">
        <v>839</v>
      </c>
      <c r="J392" s="451"/>
      <c r="K392" s="417"/>
      <c r="L392" s="546"/>
      <c r="M392" s="433"/>
      <c r="N392" s="433"/>
      <c r="O392" s="566" t="s">
        <v>839</v>
      </c>
      <c r="P392" s="451"/>
      <c r="Q392" s="417"/>
      <c r="R392" s="546"/>
      <c r="S392" s="433"/>
      <c r="T392" s="433"/>
      <c r="U392" s="556" t="s">
        <v>839</v>
      </c>
      <c r="V392" s="451"/>
      <c r="W392" s="417"/>
      <c r="X392" s="546"/>
      <c r="Y392" s="433"/>
      <c r="Z392" s="433"/>
      <c r="AA392" s="566" t="s">
        <v>839</v>
      </c>
      <c r="AB392" s="451"/>
      <c r="AC392" s="417"/>
      <c r="AD392" s="546"/>
      <c r="AE392" s="433"/>
      <c r="AF392" s="433"/>
      <c r="AG392" s="556" t="s">
        <v>839</v>
      </c>
      <c r="AH392" s="451"/>
      <c r="AI392" s="417"/>
      <c r="AJ392" s="546"/>
      <c r="AK392" s="433"/>
      <c r="AL392" s="433"/>
      <c r="AM392" s="556" t="s">
        <v>839</v>
      </c>
      <c r="AN392" s="451"/>
      <c r="AO392" s="417"/>
      <c r="AP392" s="546"/>
      <c r="AQ392" s="433"/>
      <c r="AR392" s="433"/>
      <c r="AS392" s="556" t="s">
        <v>839</v>
      </c>
      <c r="AT392" s="451"/>
      <c r="AU392" s="417"/>
      <c r="AV392" s="546"/>
      <c r="AW392" s="433"/>
      <c r="AX392" s="433"/>
      <c r="AY392" s="566" t="s">
        <v>839</v>
      </c>
      <c r="AZ392" s="451"/>
      <c r="BA392" s="417"/>
      <c r="BB392" s="546"/>
      <c r="BC392" s="433"/>
      <c r="BD392" s="433"/>
      <c r="BE392" s="556" t="s">
        <v>839</v>
      </c>
      <c r="BF392" s="451"/>
      <c r="BG392" s="417"/>
      <c r="BH392" s="546"/>
      <c r="BI392" s="433"/>
      <c r="BJ392" s="433"/>
      <c r="BK392" s="556" t="s">
        <v>839</v>
      </c>
      <c r="BL392" s="451"/>
      <c r="BM392" s="417"/>
      <c r="BN392" s="546"/>
      <c r="BO392" s="433"/>
      <c r="BP392" s="433"/>
      <c r="BQ392" s="556" t="s">
        <v>839</v>
      </c>
      <c r="BR392" s="451"/>
      <c r="BS392" s="417"/>
      <c r="BT392" s="546"/>
      <c r="BU392" s="433"/>
      <c r="BV392" s="433"/>
      <c r="BW392" s="556" t="s">
        <v>839</v>
      </c>
      <c r="BX392" s="451"/>
      <c r="BY392" s="417"/>
      <c r="BZ392" s="546"/>
      <c r="CA392" s="433"/>
      <c r="CB392" s="433"/>
      <c r="CC392" s="556" t="s">
        <v>839</v>
      </c>
      <c r="CD392" s="451"/>
      <c r="CE392" s="417"/>
      <c r="CF392" s="546"/>
      <c r="CG392" s="433"/>
      <c r="CH392" s="433"/>
      <c r="CI392" s="566" t="s">
        <v>839</v>
      </c>
      <c r="CJ392" s="451"/>
      <c r="CK392" s="417"/>
      <c r="CL392" s="546"/>
    </row>
    <row r="393" ht="16.199999999999999">
      <c r="A393" s="235"/>
      <c r="B393" s="235"/>
      <c r="C393" s="567" t="s">
        <v>840</v>
      </c>
      <c r="D393" s="452" t="e">
        <f>IF(D383=0,0,(D377+D398)/D383)</f>
        <v>#REF!</v>
      </c>
      <c r="E393" s="417"/>
      <c r="F393" s="546" t="s">
        <v>387</v>
      </c>
      <c r="G393" s="235">
        <f>G373</f>
        <v>197989.89873223333</v>
      </c>
      <c r="H393" s="433"/>
      <c r="I393" s="567" t="s">
        <v>840</v>
      </c>
      <c r="J393" s="452" t="e">
        <f>IF(J383=0,0,(J377+J398)/J383)</f>
        <v>#REF!</v>
      </c>
      <c r="K393" s="417"/>
      <c r="L393" s="546" t="s">
        <v>387</v>
      </c>
      <c r="M393" s="235">
        <f>M373</f>
        <v>197989.89873223333</v>
      </c>
      <c r="N393" s="433"/>
      <c r="O393" s="567" t="s">
        <v>840</v>
      </c>
      <c r="P393" s="452" t="e">
        <f>IF(P383=0,0,(P377+P398)/P383)</f>
        <v>#REF!</v>
      </c>
      <c r="Q393" s="417"/>
      <c r="R393" s="546" t="s">
        <v>387</v>
      </c>
      <c r="S393" s="235">
        <f>S373</f>
        <v>197989.89873223333</v>
      </c>
      <c r="T393" s="433"/>
      <c r="U393" s="508" t="s">
        <v>840</v>
      </c>
      <c r="V393" s="452">
        <f>IF(V383=0,0,(V377+V398)/V383)</f>
        <v>0</v>
      </c>
      <c r="W393" s="417"/>
      <c r="X393" s="546" t="s">
        <v>387</v>
      </c>
      <c r="Y393" s="235">
        <f>Y373</f>
        <v>197989.89873223333</v>
      </c>
      <c r="Z393" s="433"/>
      <c r="AA393" s="567" t="s">
        <v>840</v>
      </c>
      <c r="AB393" s="452">
        <f>IF(AB383=0,0,(AB377+AB398)/AB383)</f>
        <v>0</v>
      </c>
      <c r="AC393" s="417"/>
      <c r="AD393" s="546" t="s">
        <v>387</v>
      </c>
      <c r="AE393" s="235">
        <f>AE373</f>
        <v>197989.89873223333</v>
      </c>
      <c r="AF393" s="433"/>
      <c r="AG393" s="508" t="s">
        <v>840</v>
      </c>
      <c r="AH393" s="452">
        <f>IF(AH383=0,0,(AH377+AH398)/AH383)</f>
        <v>0</v>
      </c>
      <c r="AI393" s="417"/>
      <c r="AJ393" s="546" t="s">
        <v>387</v>
      </c>
      <c r="AK393" s="235">
        <f>AE372</f>
        <v>106666.66666666667</v>
      </c>
      <c r="AL393" s="433"/>
      <c r="AM393" s="508" t="s">
        <v>840</v>
      </c>
      <c r="AN393" s="452">
        <f>IF(AN383=0,0,(AN377+AN398)/AN383)</f>
        <v>0</v>
      </c>
      <c r="AO393" s="417"/>
      <c r="AP393" s="546" t="s">
        <v>825</v>
      </c>
      <c r="AQ393" s="235">
        <f>AK393</f>
        <v>106666.66666666667</v>
      </c>
      <c r="AR393" s="433"/>
      <c r="AS393" s="508" t="s">
        <v>840</v>
      </c>
      <c r="AT393" s="452">
        <f>IF(AT383=0,0,(AT377+AT398)/AT383)</f>
        <v>0</v>
      </c>
      <c r="AU393" s="417"/>
      <c r="AV393" s="546" t="s">
        <v>825</v>
      </c>
      <c r="AW393" s="235">
        <f>AQ393</f>
        <v>106666.66666666667</v>
      </c>
      <c r="AX393" s="433"/>
      <c r="AY393" s="567" t="s">
        <v>840</v>
      </c>
      <c r="AZ393" s="452">
        <f>IF(AZ383=0,0,(AZ377+AZ398)/AZ383)</f>
        <v>0</v>
      </c>
      <c r="BA393" s="417"/>
      <c r="BB393" s="546" t="s">
        <v>387</v>
      </c>
      <c r="BC393" s="235">
        <f>AW393</f>
        <v>106666.66666666667</v>
      </c>
      <c r="BD393" s="433"/>
      <c r="BE393" s="508" t="s">
        <v>840</v>
      </c>
      <c r="BF393" s="452">
        <f>IF(BF383=0,0,(BF377+BF398)/BF383)</f>
        <v>0</v>
      </c>
      <c r="BG393" s="417"/>
      <c r="BH393" s="546" t="s">
        <v>825</v>
      </c>
      <c r="BI393" s="235">
        <f>BC393</f>
        <v>106666.66666666667</v>
      </c>
      <c r="BJ393" s="433"/>
      <c r="BK393" s="508" t="s">
        <v>840</v>
      </c>
      <c r="BL393" s="452">
        <f>IF(BL383=0,0,(BL377+BL398)/BL383)</f>
        <v>0</v>
      </c>
      <c r="BM393" s="417"/>
      <c r="BN393" s="546" t="s">
        <v>825</v>
      </c>
      <c r="BO393" s="235">
        <f>BI393</f>
        <v>106666.66666666667</v>
      </c>
      <c r="BP393" s="433"/>
      <c r="BQ393" s="508" t="s">
        <v>840</v>
      </c>
      <c r="BR393" s="452">
        <f>IF(BR383=0,0,(BR377+BR398)/BR383)</f>
        <v>0</v>
      </c>
      <c r="BS393" s="417"/>
      <c r="BT393" s="546" t="s">
        <v>825</v>
      </c>
      <c r="BU393" s="235">
        <f>BO393</f>
        <v>106666.66666666667</v>
      </c>
      <c r="BV393" s="433"/>
      <c r="BW393" s="508" t="s">
        <v>840</v>
      </c>
      <c r="BX393" s="452">
        <f>IF(BX383=0,0,(BX377+BX398)/BX383)</f>
        <v>0</v>
      </c>
      <c r="BY393" s="417"/>
      <c r="BZ393" s="546" t="s">
        <v>387</v>
      </c>
      <c r="CA393" s="235">
        <f>BU393</f>
        <v>106666.66666666667</v>
      </c>
      <c r="CB393" s="433"/>
      <c r="CC393" s="508" t="s">
        <v>840</v>
      </c>
      <c r="CD393" s="452">
        <f>IF(CD383=0,0,(CD377+CD398)/CD383)</f>
        <v>0</v>
      </c>
      <c r="CE393" s="417"/>
      <c r="CF393" s="546" t="s">
        <v>825</v>
      </c>
      <c r="CG393" s="235">
        <f>CA393</f>
        <v>106666.66666666667</v>
      </c>
      <c r="CH393" s="433"/>
      <c r="CI393" s="567" t="s">
        <v>840</v>
      </c>
      <c r="CJ393" s="452">
        <f>IF(CJ383=0,0,(CJ377+CJ398)/CJ383)</f>
        <v>0</v>
      </c>
      <c r="CK393" s="417"/>
      <c r="CL393" s="546" t="s">
        <v>387</v>
      </c>
    </row>
    <row r="394" ht="16.199999999999999">
      <c r="A394" s="235"/>
      <c r="B394" s="235"/>
      <c r="C394" s="554" t="s">
        <v>832</v>
      </c>
      <c r="D394" s="415"/>
      <c r="E394" s="500"/>
      <c r="F394" s="433"/>
      <c r="G394" s="417"/>
      <c r="H394" s="433"/>
      <c r="I394" s="554" t="s">
        <v>832</v>
      </c>
      <c r="J394" s="415"/>
      <c r="K394" s="500"/>
      <c r="L394" s="433"/>
      <c r="M394" s="417"/>
      <c r="N394" s="433"/>
      <c r="O394" s="554" t="s">
        <v>832</v>
      </c>
      <c r="P394" s="415"/>
      <c r="Q394" s="500"/>
      <c r="R394" s="433"/>
      <c r="S394" s="417"/>
      <c r="T394" s="433"/>
      <c r="U394" s="576" t="s">
        <v>832</v>
      </c>
      <c r="V394" s="577"/>
      <c r="W394" s="578"/>
      <c r="X394" s="433"/>
      <c r="Y394" s="417"/>
      <c r="Z394" s="433"/>
      <c r="AA394" s="554" t="s">
        <v>832</v>
      </c>
      <c r="AB394" s="415"/>
      <c r="AC394" s="500"/>
      <c r="AD394" s="433"/>
      <c r="AE394" s="417"/>
      <c r="AF394" s="433"/>
      <c r="AG394" s="576" t="s">
        <v>832</v>
      </c>
      <c r="AH394" s="577"/>
      <c r="AI394" s="578"/>
      <c r="AJ394" s="433"/>
      <c r="AK394" s="417"/>
      <c r="AL394" s="433"/>
      <c r="AM394" s="576" t="s">
        <v>832</v>
      </c>
      <c r="AN394" s="577"/>
      <c r="AO394" s="578"/>
      <c r="AP394" s="433"/>
      <c r="AQ394" s="417"/>
      <c r="AR394" s="433"/>
      <c r="AS394" s="576" t="s">
        <v>832</v>
      </c>
      <c r="AT394" s="577"/>
      <c r="AU394" s="578"/>
      <c r="AV394" s="433"/>
      <c r="AW394" s="417"/>
      <c r="AX394" s="433"/>
      <c r="AY394" s="554" t="s">
        <v>832</v>
      </c>
      <c r="AZ394" s="415"/>
      <c r="BA394" s="500"/>
      <c r="BB394" s="433"/>
      <c r="BC394" s="417"/>
      <c r="BD394" s="433"/>
      <c r="BE394" s="576" t="s">
        <v>832</v>
      </c>
      <c r="BF394" s="577"/>
      <c r="BG394" s="578"/>
      <c r="BH394" s="433"/>
      <c r="BI394" s="417"/>
      <c r="BJ394" s="433"/>
      <c r="BK394" s="576" t="s">
        <v>832</v>
      </c>
      <c r="BL394" s="577"/>
      <c r="BM394" s="578"/>
      <c r="BN394" s="433"/>
      <c r="BO394" s="417"/>
      <c r="BP394" s="433"/>
      <c r="BQ394" s="576" t="s">
        <v>832</v>
      </c>
      <c r="BR394" s="577"/>
      <c r="BS394" s="578"/>
      <c r="BT394" s="433"/>
      <c r="BU394" s="417"/>
      <c r="BV394" s="433"/>
      <c r="BW394" s="576" t="s">
        <v>832</v>
      </c>
      <c r="BX394" s="577"/>
      <c r="BY394" s="578"/>
      <c r="CA394" s="417"/>
      <c r="CB394" s="433"/>
      <c r="CC394" s="576" t="s">
        <v>832</v>
      </c>
      <c r="CD394" s="577"/>
      <c r="CE394" s="578"/>
      <c r="CF394" s="433"/>
      <c r="CG394" s="417"/>
      <c r="CH394" s="433"/>
      <c r="CI394" s="576" t="s">
        <v>832</v>
      </c>
      <c r="CJ394" s="577"/>
      <c r="CK394" s="578"/>
    </row>
    <row r="395" ht="16.199999999999999">
      <c r="A395" s="235"/>
      <c r="B395" s="235"/>
      <c r="C395" s="480" t="s">
        <v>841</v>
      </c>
      <c r="D395" s="486" t="e">
        <f>D391+D392+D393</f>
        <v>#REF!</v>
      </c>
      <c r="E395" s="556"/>
      <c r="F395" s="433"/>
      <c r="G395" s="417"/>
      <c r="H395" s="433"/>
      <c r="I395" s="480" t="s">
        <v>841</v>
      </c>
      <c r="J395" s="486" t="e">
        <f>J391+J392+J393</f>
        <v>#REF!</v>
      </c>
      <c r="K395" s="556"/>
      <c r="L395" s="433"/>
      <c r="M395" s="417"/>
      <c r="N395" s="433"/>
      <c r="O395" s="480" t="s">
        <v>841</v>
      </c>
      <c r="P395" s="486" t="e">
        <f>P391+P392+P393</f>
        <v>#REF!</v>
      </c>
      <c r="Q395" s="556"/>
      <c r="R395" s="433"/>
      <c r="S395" s="417"/>
      <c r="T395" s="433"/>
      <c r="U395" s="480" t="s">
        <v>841</v>
      </c>
      <c r="V395" s="572">
        <f>V391+V392+V393</f>
        <v>0</v>
      </c>
      <c r="W395" s="556"/>
      <c r="X395" s="433"/>
      <c r="Y395" s="417"/>
      <c r="Z395" s="433"/>
      <c r="AA395" s="480" t="s">
        <v>841</v>
      </c>
      <c r="AB395" s="486">
        <f>AB391+AB392+AB393</f>
        <v>0</v>
      </c>
      <c r="AC395" s="556"/>
      <c r="AD395" s="433"/>
      <c r="AE395" s="417"/>
      <c r="AF395" s="433"/>
      <c r="AG395" s="480" t="s">
        <v>841</v>
      </c>
      <c r="AH395" s="572">
        <f>AH391+AH392+AH393</f>
        <v>0</v>
      </c>
      <c r="AI395" s="556"/>
      <c r="AJ395" s="433"/>
      <c r="AK395" s="417"/>
      <c r="AL395" s="433"/>
      <c r="AM395" s="480" t="s">
        <v>841</v>
      </c>
      <c r="AN395" s="572">
        <f>AN391+AN392+AN393</f>
        <v>0</v>
      </c>
      <c r="AO395" s="556"/>
      <c r="AP395" s="433"/>
      <c r="AQ395" s="417"/>
      <c r="AR395" s="433"/>
      <c r="AS395" s="480" t="s">
        <v>841</v>
      </c>
      <c r="AT395" s="572">
        <f>AT391+AT392+AT393</f>
        <v>0</v>
      </c>
      <c r="AU395" s="556"/>
      <c r="AV395" s="433"/>
      <c r="AW395" s="417"/>
      <c r="AX395" s="433"/>
      <c r="AY395" s="480" t="s">
        <v>841</v>
      </c>
      <c r="AZ395" s="486">
        <f>AZ391+AZ392+AZ393</f>
        <v>0</v>
      </c>
      <c r="BA395" s="556"/>
      <c r="BB395" s="433"/>
      <c r="BC395" s="417"/>
      <c r="BD395" s="433"/>
      <c r="BE395" s="480" t="s">
        <v>841</v>
      </c>
      <c r="BF395" s="572">
        <f>BF391+BF392+BF393</f>
        <v>0</v>
      </c>
      <c r="BG395" s="556"/>
      <c r="BH395" s="433"/>
      <c r="BI395" s="417"/>
      <c r="BJ395" s="433"/>
      <c r="BK395" s="480" t="s">
        <v>841</v>
      </c>
      <c r="BL395" s="572">
        <f>BL391+BL392+BL393</f>
        <v>0</v>
      </c>
      <c r="BM395" s="556"/>
      <c r="BN395" s="433"/>
      <c r="BO395" s="417"/>
      <c r="BP395" s="433"/>
      <c r="BQ395" s="480" t="s">
        <v>841</v>
      </c>
      <c r="BR395" s="572">
        <f>BR391+BR392+BR393</f>
        <v>0</v>
      </c>
      <c r="BS395" s="556"/>
      <c r="BT395" s="433"/>
      <c r="BU395" s="417"/>
      <c r="BV395" s="433"/>
      <c r="BW395" s="480" t="s">
        <v>841</v>
      </c>
      <c r="BX395" s="572">
        <f>BX391+BX392+BX393</f>
        <v>0</v>
      </c>
      <c r="BY395" s="556"/>
      <c r="CA395" s="417"/>
      <c r="CB395" s="433"/>
      <c r="CC395" s="480" t="s">
        <v>841</v>
      </c>
      <c r="CD395" s="572">
        <f>CD391+CD392+CD393</f>
        <v>0</v>
      </c>
      <c r="CE395" s="556"/>
      <c r="CF395" s="433"/>
      <c r="CG395" s="417"/>
      <c r="CH395" s="433"/>
      <c r="CI395" s="480" t="s">
        <v>841</v>
      </c>
      <c r="CJ395" s="572">
        <f>CJ391+CJ392+CJ393</f>
        <v>0</v>
      </c>
      <c r="CK395" s="556"/>
    </row>
    <row r="396" ht="16.199999999999999">
      <c r="A396" s="235"/>
      <c r="B396" s="235"/>
      <c r="C396" s="557" t="s">
        <v>824</v>
      </c>
      <c r="D396" s="423"/>
      <c r="E396" s="508"/>
      <c r="F396" s="433"/>
      <c r="G396" s="417"/>
      <c r="H396" s="433"/>
      <c r="I396" s="557" t="s">
        <v>824</v>
      </c>
      <c r="J396" s="423"/>
      <c r="K396" s="508"/>
      <c r="L396" s="433"/>
      <c r="M396" s="417"/>
      <c r="N396" s="433"/>
      <c r="O396" s="557" t="s">
        <v>824</v>
      </c>
      <c r="P396" s="423"/>
      <c r="Q396" s="508"/>
      <c r="R396" s="433"/>
      <c r="S396" s="417"/>
      <c r="T396" s="433"/>
      <c r="U396" s="557" t="s">
        <v>824</v>
      </c>
      <c r="V396" s="423"/>
      <c r="W396" s="508"/>
      <c r="X396" s="433"/>
      <c r="Y396" s="417"/>
      <c r="Z396" s="433"/>
      <c r="AA396" s="557" t="s">
        <v>824</v>
      </c>
      <c r="AB396" s="423"/>
      <c r="AC396" s="508"/>
      <c r="AD396" s="433"/>
      <c r="AE396" s="417"/>
      <c r="AF396" s="433"/>
      <c r="AG396" s="557" t="s">
        <v>824</v>
      </c>
      <c r="AH396" s="423"/>
      <c r="AI396" s="508"/>
      <c r="AJ396" s="433"/>
      <c r="AK396" s="417"/>
      <c r="AL396" s="433"/>
      <c r="AM396" s="557" t="s">
        <v>824</v>
      </c>
      <c r="AN396" s="423"/>
      <c r="AO396" s="508"/>
      <c r="AP396" s="433"/>
      <c r="AQ396" s="417"/>
      <c r="AR396" s="433"/>
      <c r="AS396" s="557" t="s">
        <v>824</v>
      </c>
      <c r="AT396" s="423"/>
      <c r="AU396" s="508"/>
      <c r="AV396" s="433"/>
      <c r="AW396" s="417"/>
      <c r="AX396" s="433"/>
      <c r="AY396" s="557" t="s">
        <v>824</v>
      </c>
      <c r="AZ396" s="423"/>
      <c r="BA396" s="508"/>
      <c r="BB396" s="433"/>
      <c r="BC396" s="417"/>
      <c r="BD396" s="433"/>
      <c r="BE396" s="557" t="s">
        <v>824</v>
      </c>
      <c r="BF396" s="423"/>
      <c r="BG396" s="508"/>
      <c r="BH396" s="433"/>
      <c r="BI396" s="417"/>
      <c r="BJ396" s="433"/>
      <c r="BK396" s="557" t="s">
        <v>824</v>
      </c>
      <c r="BL396" s="423"/>
      <c r="BM396" s="508"/>
      <c r="BN396" s="433"/>
      <c r="BO396" s="417"/>
      <c r="BP396" s="433"/>
      <c r="BQ396" s="557" t="s">
        <v>824</v>
      </c>
      <c r="BR396" s="423"/>
      <c r="BS396" s="508"/>
      <c r="BT396" s="433"/>
      <c r="BU396" s="417"/>
      <c r="BV396" s="433"/>
      <c r="BW396" s="557" t="s">
        <v>824</v>
      </c>
      <c r="BX396" s="423"/>
      <c r="BY396" s="508"/>
      <c r="CA396" s="417"/>
      <c r="CB396" s="433"/>
      <c r="CC396" s="557" t="s">
        <v>824</v>
      </c>
      <c r="CD396" s="423"/>
      <c r="CE396" s="508"/>
      <c r="CF396" s="433"/>
      <c r="CG396" s="417"/>
      <c r="CH396" s="433"/>
      <c r="CI396" s="557" t="s">
        <v>824</v>
      </c>
      <c r="CJ396" s="423"/>
      <c r="CK396" s="508"/>
    </row>
    <row r="397" ht="16.199999999999999">
      <c r="A397" s="235" t="s">
        <v>941</v>
      </c>
      <c r="B397" s="235"/>
      <c r="C397" s="417"/>
      <c r="D397" s="452"/>
      <c r="E397" s="417"/>
      <c r="F397" s="433"/>
      <c r="G397" s="417"/>
      <c r="H397" s="433"/>
      <c r="I397" s="417"/>
      <c r="J397" s="452"/>
      <c r="K397" s="417"/>
      <c r="L397" s="433"/>
      <c r="M397" s="417"/>
      <c r="N397" s="433"/>
      <c r="O397" s="417"/>
      <c r="P397" s="452"/>
      <c r="Q397" s="417"/>
      <c r="R397" s="433"/>
      <c r="S397" s="417"/>
      <c r="T397" s="433"/>
      <c r="U397" s="417"/>
      <c r="V397" s="582"/>
      <c r="W397" s="417"/>
      <c r="X397" s="433"/>
      <c r="Y397" s="417"/>
      <c r="Z397" s="433"/>
      <c r="AA397" s="417"/>
      <c r="AB397" s="452"/>
      <c r="AC397" s="417"/>
      <c r="AD397" s="433"/>
      <c r="AE397" s="417"/>
      <c r="AF397" s="433"/>
      <c r="AG397" s="417"/>
      <c r="AH397" s="582"/>
      <c r="AI397" s="417"/>
      <c r="AJ397" s="433"/>
      <c r="AK397" s="417"/>
      <c r="AL397" s="433"/>
      <c r="AM397" s="417"/>
      <c r="AN397" s="582"/>
      <c r="AO397" s="417"/>
      <c r="AP397" s="433"/>
      <c r="AQ397" s="417"/>
      <c r="AR397" s="433"/>
      <c r="AS397" s="417"/>
      <c r="AT397" s="582"/>
      <c r="AU397" s="417"/>
      <c r="AV397" s="433"/>
      <c r="AW397" s="417"/>
      <c r="AX397" s="433"/>
      <c r="AY397" s="417"/>
      <c r="AZ397" s="452"/>
      <c r="BA397" s="417"/>
      <c r="BB397" s="433"/>
      <c r="BC397" s="417"/>
      <c r="BD397" s="433"/>
      <c r="BE397" s="417"/>
      <c r="BF397" s="582"/>
      <c r="BG397" s="417"/>
      <c r="BH397" s="433"/>
      <c r="BI397" s="417"/>
      <c r="BJ397" s="433"/>
      <c r="BK397" s="417"/>
      <c r="BL397" s="582"/>
      <c r="BM397" s="417"/>
      <c r="BN397" s="433"/>
      <c r="BO397" s="417"/>
      <c r="BP397" s="433"/>
      <c r="BQ397" s="417"/>
      <c r="BR397" s="582"/>
      <c r="BS397" s="417"/>
      <c r="BT397" s="433"/>
      <c r="BU397" s="417"/>
      <c r="BV397" s="433"/>
      <c r="BW397" s="417"/>
      <c r="BX397" s="582"/>
      <c r="BY397" s="417"/>
      <c r="CA397" s="417"/>
      <c r="CB397" s="433"/>
      <c r="CC397" s="417"/>
      <c r="CD397" s="582"/>
      <c r="CE397" s="417"/>
      <c r="CF397" s="433"/>
      <c r="CG397" s="417"/>
      <c r="CH397" s="433"/>
      <c r="CI397" s="417"/>
      <c r="CJ397" s="582"/>
      <c r="CK397" s="417"/>
    </row>
    <row r="398" ht="16.800000000000001">
      <c r="A398" s="235" t="e">
        <f>MAX(D376:CK376)</f>
        <v>#REF!</v>
      </c>
      <c r="B398" s="235" t="s">
        <v>942</v>
      </c>
      <c r="C398" s="583"/>
      <c r="D398" s="584" t="e">
        <f>D284</f>
        <v>#REF!</v>
      </c>
      <c r="E398" s="585"/>
      <c r="F398" s="417"/>
      <c r="I398" s="586"/>
      <c r="J398" s="587" t="e">
        <f>J284</f>
        <v>#REF!</v>
      </c>
      <c r="K398" s="588"/>
      <c r="L398" s="417"/>
      <c r="O398" s="586"/>
      <c r="P398" s="587" t="e">
        <f>P284</f>
        <v>#REF!</v>
      </c>
      <c r="Q398" s="588"/>
      <c r="R398" s="417"/>
      <c r="U398" s="586"/>
      <c r="V398" s="587" t="e">
        <f>V284</f>
        <v>#REF!</v>
      </c>
      <c r="W398" s="588"/>
      <c r="X398" s="417"/>
      <c r="AA398" s="586"/>
      <c r="AB398" s="587" t="e">
        <f>AB284</f>
        <v>#REF!</v>
      </c>
      <c r="AC398" s="588"/>
      <c r="AD398" s="417"/>
      <c r="AG398" s="586"/>
      <c r="AH398" s="587" t="e">
        <f>AH284</f>
        <v>#REF!</v>
      </c>
      <c r="AI398" s="588"/>
      <c r="AJ398" s="417"/>
      <c r="AM398" s="586"/>
      <c r="AN398" s="587" t="e">
        <f>AN284</f>
        <v>#REF!</v>
      </c>
      <c r="AO398" s="588"/>
      <c r="AP398" s="417"/>
      <c r="AS398" s="586"/>
      <c r="AT398" s="587" t="e">
        <f>AT284</f>
        <v>#REF!</v>
      </c>
      <c r="AU398" s="588"/>
      <c r="AV398" s="417"/>
      <c r="AY398" s="586"/>
      <c r="AZ398" s="587" t="e">
        <f>AZ284</f>
        <v>#REF!</v>
      </c>
      <c r="BA398" s="588"/>
      <c r="BB398" s="417"/>
      <c r="BE398" s="586"/>
      <c r="BF398" s="587" t="e">
        <f>BF284</f>
        <v>#REF!</v>
      </c>
      <c r="BG398" s="588"/>
      <c r="BH398" s="417"/>
      <c r="BK398" s="586"/>
      <c r="BL398" s="587" t="e">
        <f>BL284</f>
        <v>#REF!</v>
      </c>
      <c r="BM398" s="588"/>
      <c r="BN398" s="417"/>
      <c r="BQ398" s="586"/>
      <c r="BR398" s="587" t="e">
        <f>BR284</f>
        <v>#REF!</v>
      </c>
      <c r="BS398" s="588"/>
      <c r="BT398" s="417"/>
      <c r="BW398" s="586"/>
      <c r="BX398" s="587" t="e">
        <f>BX284</f>
        <v>#REF!</v>
      </c>
      <c r="BY398" s="588"/>
      <c r="BZ398" s="417"/>
      <c r="CC398" s="586"/>
      <c r="CD398" s="587" t="e">
        <f>CD284</f>
        <v>#REF!</v>
      </c>
      <c r="CE398" s="588"/>
      <c r="CF398" s="417"/>
      <c r="CI398" s="586"/>
      <c r="CJ398" s="587" t="e">
        <f>CJ284</f>
        <v>#REF!</v>
      </c>
      <c r="CK398" s="588"/>
    </row>
    <row r="399">
      <c r="A399" s="235" t="e">
        <f>ABS(MIN(D376:CK376))</f>
        <v>#REF!</v>
      </c>
      <c r="B399" s="235" t="s">
        <v>944</v>
      </c>
      <c r="C399" s="589" t="s">
        <v>848</v>
      </c>
      <c r="D399" s="415"/>
      <c r="E399" s="590"/>
      <c r="F399" s="417"/>
      <c r="I399" s="591"/>
      <c r="J399" s="592" t="s">
        <v>848</v>
      </c>
      <c r="K399" s="593"/>
      <c r="L399" s="417"/>
      <c r="O399" s="591"/>
      <c r="P399" s="592" t="s">
        <v>848</v>
      </c>
      <c r="Q399" s="593"/>
      <c r="R399" s="417"/>
      <c r="U399" s="591"/>
      <c r="V399" s="592" t="s">
        <v>848</v>
      </c>
      <c r="W399" s="593"/>
      <c r="X399" s="417"/>
      <c r="AA399" s="591" t="s">
        <v>848</v>
      </c>
      <c r="AB399" s="592"/>
      <c r="AC399" s="593"/>
      <c r="AD399" s="417"/>
      <c r="AG399" s="591"/>
      <c r="AH399" s="592" t="s">
        <v>848</v>
      </c>
      <c r="AI399" s="593"/>
      <c r="AJ399" s="417"/>
      <c r="AM399" s="591"/>
      <c r="AN399" s="592" t="s">
        <v>848</v>
      </c>
      <c r="AO399" s="593"/>
      <c r="AP399" s="417"/>
      <c r="AS399" s="591"/>
      <c r="AT399" s="592" t="s">
        <v>848</v>
      </c>
      <c r="AU399" s="593"/>
      <c r="AV399" s="417"/>
      <c r="AY399" s="591"/>
      <c r="AZ399" s="592" t="s">
        <v>848</v>
      </c>
      <c r="BA399" s="593"/>
      <c r="BB399" s="417"/>
      <c r="BE399" s="591"/>
      <c r="BF399" s="592" t="s">
        <v>848</v>
      </c>
      <c r="BG399" s="593"/>
      <c r="BH399" s="417"/>
      <c r="BK399" s="591"/>
      <c r="BL399" s="592" t="s">
        <v>848</v>
      </c>
      <c r="BM399" s="593"/>
      <c r="BN399" s="417"/>
      <c r="BQ399" s="591"/>
      <c r="BR399" s="592" t="s">
        <v>848</v>
      </c>
      <c r="BS399" s="593"/>
      <c r="BT399" s="417"/>
      <c r="BW399" s="591"/>
      <c r="BX399" s="592" t="s">
        <v>848</v>
      </c>
      <c r="BY399" s="593"/>
      <c r="BZ399" s="417"/>
      <c r="CC399" s="591"/>
      <c r="CD399" s="592" t="s">
        <v>848</v>
      </c>
      <c r="CE399" s="593"/>
      <c r="CF399" s="417"/>
      <c r="CI399" s="591"/>
      <c r="CJ399" s="592" t="s">
        <v>848</v>
      </c>
      <c r="CK399" s="593"/>
    </row>
    <row r="400" s="235" customFormat="1" ht="16.199999999999999">
      <c r="C400" s="594" t="e">
        <f>D379+D386</f>
        <v>#REF!</v>
      </c>
      <c r="D400" s="595"/>
      <c r="E400" s="596"/>
      <c r="F400" s="417"/>
      <c r="G400" s="235"/>
      <c r="H400" s="235"/>
      <c r="I400" s="594" t="e">
        <f>J379+J386</f>
        <v>#REF!</v>
      </c>
      <c r="J400" s="595"/>
      <c r="K400" s="596"/>
      <c r="L400" s="417"/>
      <c r="M400" s="235"/>
      <c r="N400" s="235"/>
      <c r="O400" s="597"/>
      <c r="P400" s="595" t="e">
        <f>P379+P386</f>
        <v>#REF!</v>
      </c>
      <c r="Q400" s="596"/>
      <c r="R400" s="417"/>
      <c r="S400" s="235"/>
      <c r="T400" s="235"/>
      <c r="U400" s="597"/>
      <c r="V400" s="595" t="e">
        <f>V379+V386</f>
        <v>#REF!</v>
      </c>
      <c r="W400" s="596"/>
      <c r="X400" s="417"/>
      <c r="Y400" s="235"/>
      <c r="Z400" s="235"/>
      <c r="AA400" s="597"/>
      <c r="AB400" s="595" t="e">
        <f>AB379+AB386</f>
        <v>#REF!</v>
      </c>
      <c r="AC400" s="596"/>
      <c r="AD400" s="417"/>
      <c r="AE400" s="235"/>
      <c r="AF400" s="235"/>
      <c r="AG400" s="597"/>
      <c r="AH400" s="595" t="e">
        <f>AH379+AH386</f>
        <v>#REF!</v>
      </c>
      <c r="AI400" s="596"/>
      <c r="AJ400" s="417"/>
      <c r="AK400" s="235"/>
      <c r="AL400" s="235"/>
      <c r="AM400" s="597"/>
      <c r="AN400" s="595">
        <f>AN379+AN386</f>
        <v>0</v>
      </c>
      <c r="AO400" s="596"/>
      <c r="AP400" s="417"/>
      <c r="AQ400" s="235"/>
      <c r="AR400" s="235"/>
      <c r="AS400" s="597"/>
      <c r="AT400" s="595">
        <f>AT379+AT386</f>
        <v>0</v>
      </c>
      <c r="AU400" s="596"/>
      <c r="AV400" s="417"/>
      <c r="AW400" s="235"/>
      <c r="AX400" s="235"/>
      <c r="AY400" s="597"/>
      <c r="AZ400" s="595">
        <f>AZ379+AZ386</f>
        <v>0</v>
      </c>
      <c r="BA400" s="596"/>
      <c r="BB400" s="417"/>
      <c r="BC400" s="235"/>
      <c r="BD400" s="235"/>
      <c r="BE400" s="597"/>
      <c r="BF400" s="595">
        <f>BF379+BF386</f>
        <v>0</v>
      </c>
      <c r="BG400" s="596"/>
      <c r="BH400" s="417"/>
      <c r="BI400" s="235"/>
      <c r="BJ400" s="235"/>
      <c r="BK400" s="597"/>
      <c r="BL400" s="595">
        <f>BL379+BL386</f>
        <v>0</v>
      </c>
      <c r="BM400" s="596"/>
      <c r="BN400" s="417"/>
      <c r="BO400" s="235"/>
      <c r="BP400" s="235"/>
      <c r="BQ400" s="597"/>
      <c r="BR400" s="595">
        <f>BR379+BR386</f>
        <v>0</v>
      </c>
      <c r="BS400" s="596"/>
      <c r="BT400" s="417"/>
      <c r="BU400" s="235"/>
      <c r="BV400" s="235"/>
      <c r="BW400" s="597"/>
      <c r="BX400" s="595">
        <f>BX379+BX386</f>
        <v>0</v>
      </c>
      <c r="BY400" s="596"/>
      <c r="BZ400" s="417"/>
      <c r="CA400" s="235"/>
      <c r="CB400" s="235"/>
      <c r="CC400" s="597"/>
      <c r="CD400" s="595">
        <f>CD379+CD386</f>
        <v>0</v>
      </c>
      <c r="CE400" s="596"/>
      <c r="CF400" s="417"/>
      <c r="CG400" s="235"/>
      <c r="CH400" s="235"/>
      <c r="CI400" s="597"/>
      <c r="CJ400" s="595">
        <f>CJ379+CJ386</f>
        <v>0</v>
      </c>
      <c r="CK400" s="596"/>
      <c r="CL400" s="235"/>
    </row>
    <row r="401" ht="16.199999999999999" hidden="1">
      <c r="A401" s="598" t="s">
        <v>849</v>
      </c>
      <c r="B401" s="235" t="s">
        <v>850</v>
      </c>
    </row>
    <row r="402" ht="16.199999999999999" hidden="1">
      <c r="A402" s="598">
        <v>4</v>
      </c>
      <c r="B402" s="235">
        <f>A45</f>
        <v>0</v>
      </c>
    </row>
    <row r="403" ht="16.199999999999999" hidden="1">
      <c r="A403" s="598">
        <v>3</v>
      </c>
      <c r="B403" s="235">
        <f>A119</f>
        <v>0</v>
      </c>
    </row>
    <row r="404" ht="16.199999999999999" hidden="1">
      <c r="A404" s="598">
        <v>2</v>
      </c>
      <c r="B404" s="235">
        <f>A193</f>
        <v>0</v>
      </c>
    </row>
    <row r="405" ht="16.199999999999999" hidden="1">
      <c r="A405" s="598">
        <v>1</v>
      </c>
      <c r="B405" s="235">
        <f>A267</f>
        <v>15588549.14095686</v>
      </c>
    </row>
    <row r="406" ht="16.199999999999999" hidden="1">
      <c r="A406" s="235" t="e">
        <f>MAX(C406:CK406)</f>
        <v>#REF!</v>
      </c>
      <c r="C406" s="235">
        <f>MAX(C407:C427)</f>
        <v>0</v>
      </c>
      <c r="E406" s="235" t="e">
        <f>MAX(E407:E427)</f>
        <v>#REF!</v>
      </c>
      <c r="I406" s="235" t="e">
        <f>MAX(I407:I427)</f>
        <v>#REF!</v>
      </c>
      <c r="K406" s="235" t="e">
        <f>MAX(K407:K427)</f>
        <v>#REF!</v>
      </c>
      <c r="O406" s="235" t="e">
        <f>MAX(O407:O427)</f>
        <v>#REF!</v>
      </c>
      <c r="Q406" s="235" t="e">
        <f>MAX(Q407:Q427)</f>
        <v>#REF!</v>
      </c>
      <c r="U406" s="235" t="e">
        <f>MAX(U407:U427)</f>
        <v>#REF!</v>
      </c>
      <c r="W406" s="235" t="e">
        <f>MAX(W407:W427)</f>
        <v>#REF!</v>
      </c>
      <c r="AA406" s="235" t="e">
        <f>MAX(AA407:AA427)</f>
        <v>#REF!</v>
      </c>
      <c r="AC406" s="235" t="e">
        <f>MAX(AC407:AC427)</f>
        <v>#REF!</v>
      </c>
      <c r="AG406" s="235" t="e">
        <f>MAX(AG407:AG427)</f>
        <v>#REF!</v>
      </c>
      <c r="AI406" s="235" t="e">
        <f>MAX(AI407:AI427)</f>
        <v>#REF!</v>
      </c>
      <c r="AM406" s="235" t="e">
        <f>MAX(AM407:AM427)</f>
        <v>#REF!</v>
      </c>
      <c r="AO406" s="235" t="e">
        <f>MAX(AO407:AO427)</f>
        <v>#REF!</v>
      </c>
      <c r="AS406" s="235" t="e">
        <f>MAX(AS407:AS427)</f>
        <v>#REF!</v>
      </c>
      <c r="AU406" s="235" t="e">
        <f>MAX(AU407:AU427)</f>
        <v>#REF!</v>
      </c>
      <c r="AY406" s="235" t="e">
        <f>MAX(AY407:AY427)</f>
        <v>#REF!</v>
      </c>
      <c r="BA406" s="235" t="e">
        <f>MAX(BA407:BA427)</f>
        <v>#REF!</v>
      </c>
      <c r="BE406" s="235" t="e">
        <f>MAX(BE407:BE427)</f>
        <v>#REF!</v>
      </c>
      <c r="BG406" s="235" t="e">
        <f>MAX(BG407:BG427)</f>
        <v>#REF!</v>
      </c>
      <c r="BK406" s="235" t="e">
        <f>MAX(BK407:BK427)</f>
        <v>#REF!</v>
      </c>
      <c r="BM406" s="235" t="e">
        <f>MAX(BM407:BM427)</f>
        <v>#REF!</v>
      </c>
      <c r="BQ406" s="235" t="e">
        <f>MAX(BQ407:BQ427)</f>
        <v>#REF!</v>
      </c>
      <c r="BS406" s="235" t="e">
        <f>MAX(BS407:BS427)</f>
        <v>#REF!</v>
      </c>
      <c r="BW406" s="235" t="e">
        <f>MAX(BW407:BW427)</f>
        <v>#REF!</v>
      </c>
      <c r="BY406" s="235" t="e">
        <f>MAX(BY407:BY427)</f>
        <v>#REF!</v>
      </c>
      <c r="CC406" s="235" t="e">
        <f>MAX(CC407:CC427)</f>
        <v>#REF!</v>
      </c>
      <c r="CE406" s="235" t="e">
        <f>MAX(CE407:CE427)</f>
        <v>#REF!</v>
      </c>
      <c r="CI406" s="235" t="e">
        <f>MAX(CI407:CI427)</f>
        <v>#REF!</v>
      </c>
      <c r="CK406" s="235">
        <f>MAX(CK407:CK427)</f>
        <v>0</v>
      </c>
      <c r="CL406" s="235"/>
      <c r="CM406" s="235"/>
      <c r="CN406" s="235"/>
    </row>
    <row r="407" ht="16.199999999999999" hidden="1">
      <c r="A407" s="546" t="e">
        <f>MAX(B407:B431)</f>
        <v>#REF!</v>
      </c>
      <c r="B407" s="235">
        <f>MAX(D407:CK407)</f>
        <v>0</v>
      </c>
      <c r="C407" s="412"/>
      <c r="D407" s="413">
        <f>ABS(D306)</f>
        <v>0</v>
      </c>
      <c r="E407" s="414"/>
      <c r="F407" s="459"/>
      <c r="G407" s="415"/>
      <c r="H407" s="415"/>
      <c r="I407" s="412"/>
      <c r="J407" s="413">
        <f>ABS(J306)</f>
        <v>0</v>
      </c>
      <c r="K407" s="414"/>
      <c r="L407" s="459"/>
      <c r="M407" s="415"/>
      <c r="N407" s="415"/>
      <c r="O407" s="412"/>
      <c r="P407" s="413">
        <f>ABS(P306)</f>
        <v>0</v>
      </c>
      <c r="Q407" s="414"/>
      <c r="R407" s="459"/>
      <c r="S407" s="415"/>
      <c r="T407" s="415"/>
      <c r="U407" s="412"/>
      <c r="V407" s="413">
        <f>ABS(V306)</f>
        <v>0</v>
      </c>
      <c r="W407" s="414"/>
      <c r="X407" s="459"/>
      <c r="Y407" s="415"/>
      <c r="Z407" s="415"/>
      <c r="AA407" s="412"/>
      <c r="AB407" s="413">
        <f>ABS(AB306)</f>
        <v>0</v>
      </c>
      <c r="AC407" s="414"/>
      <c r="AD407" s="459"/>
      <c r="AE407" s="415"/>
      <c r="AF407" s="415"/>
      <c r="AG407" s="412"/>
      <c r="AH407" s="413">
        <f>ABS(AH306)</f>
        <v>0</v>
      </c>
      <c r="AI407" s="414"/>
      <c r="AJ407" s="459"/>
      <c r="AK407" s="415"/>
      <c r="AL407" s="415"/>
      <c r="AM407" s="412"/>
      <c r="AN407" s="413">
        <f>ABS(AN306)</f>
        <v>0</v>
      </c>
      <c r="AO407" s="414"/>
      <c r="AP407" s="459"/>
      <c r="AQ407" s="415"/>
      <c r="AR407" s="415"/>
      <c r="AS407" s="412"/>
      <c r="AT407" s="413">
        <f>ABS(AT306)</f>
        <v>0</v>
      </c>
      <c r="AU407" s="414"/>
      <c r="AV407" s="459"/>
      <c r="AW407" s="415"/>
      <c r="AX407" s="415"/>
      <c r="AY407" s="412"/>
      <c r="AZ407" s="413">
        <f>ABS(AZ306)</f>
        <v>0</v>
      </c>
      <c r="BA407" s="414"/>
      <c r="BB407" s="459"/>
      <c r="BC407" s="415"/>
      <c r="BD407" s="415"/>
      <c r="BE407" s="412"/>
      <c r="BF407" s="413">
        <f>ABS(BF306)</f>
        <v>0</v>
      </c>
      <c r="BG407" s="414"/>
      <c r="BH407" s="459"/>
      <c r="BI407" s="415"/>
      <c r="BJ407" s="415"/>
      <c r="BK407" s="412"/>
      <c r="BL407" s="413">
        <f>ABS(BL306)</f>
        <v>0</v>
      </c>
      <c r="BM407" s="414"/>
      <c r="BN407" s="459"/>
      <c r="BO407" s="415"/>
      <c r="BP407" s="415"/>
      <c r="BQ407" s="412"/>
      <c r="BR407" s="413">
        <f>ABS(BR306)</f>
        <v>0</v>
      </c>
      <c r="BS407" s="414"/>
      <c r="BT407" s="459"/>
      <c r="BU407" s="415"/>
      <c r="BV407" s="415"/>
      <c r="BW407" s="412"/>
      <c r="BX407" s="413">
        <f>ABS(BX306)</f>
        <v>0</v>
      </c>
      <c r="BY407" s="414"/>
      <c r="BZ407" s="459"/>
      <c r="CA407" s="415"/>
      <c r="CB407" s="415"/>
      <c r="CC407" s="412"/>
      <c r="CD407" s="413">
        <f>ABS(CD306)</f>
        <v>0</v>
      </c>
      <c r="CE407" s="414"/>
      <c r="CF407" s="459"/>
      <c r="CG407" s="415"/>
      <c r="CH407" s="415"/>
      <c r="CI407" s="412"/>
      <c r="CJ407" s="413">
        <f>ABS(CJ306)</f>
        <v>0</v>
      </c>
      <c r="CK407" s="414"/>
      <c r="CL407" s="420"/>
      <c r="CM407" s="417"/>
      <c r="CN407" s="417"/>
      <c r="CO407" s="235"/>
    </row>
    <row r="408" ht="16.199999999999999" hidden="1">
      <c r="A408" s="546"/>
      <c r="C408" s="418">
        <f>ABS(C307)</f>
        <v>0</v>
      </c>
      <c r="D408" s="417"/>
      <c r="E408" s="419" t="e">
        <f>ABS(E307)</f>
        <v>#REF!</v>
      </c>
      <c r="F408" s="599" t="e">
        <f>A406</f>
        <v>#REF!</v>
      </c>
      <c r="G408" s="417" t="e">
        <f>IF(E408=F408,"¡Crítico!",IF(I408=F408,"¡Crítico!"," "))</f>
        <v>#REF!</v>
      </c>
      <c r="H408" s="421"/>
      <c r="I408" s="418" t="e">
        <f>ABS(I307)</f>
        <v>#REF!</v>
      </c>
      <c r="J408" s="417"/>
      <c r="K408" s="419" t="e">
        <f>ABS(K307)</f>
        <v>#REF!</v>
      </c>
      <c r="L408" s="599" t="e">
        <f>F408</f>
        <v>#REF!</v>
      </c>
      <c r="M408" s="417" t="e">
        <f>IF(K408=L408,"¡Crítico!",IF(O408=L408,"¡Crítico!"," "))</f>
        <v>#REF!</v>
      </c>
      <c r="N408" s="421"/>
      <c r="O408" s="418" t="e">
        <f>ABS(O307)</f>
        <v>#REF!</v>
      </c>
      <c r="P408" s="417"/>
      <c r="Q408" s="419" t="e">
        <f>ABS(Q307)</f>
        <v>#REF!</v>
      </c>
      <c r="R408" s="599" t="e">
        <f>L408</f>
        <v>#REF!</v>
      </c>
      <c r="S408" s="417" t="e">
        <f>IF(Q408=R408,"¡Crítico!",IF(U408=R408,"¡Crítico!"," "))</f>
        <v>#REF!</v>
      </c>
      <c r="T408" s="421"/>
      <c r="U408" s="418" t="e">
        <f>ABS(U307)</f>
        <v>#REF!</v>
      </c>
      <c r="V408" s="417"/>
      <c r="W408" s="419" t="e">
        <f>ABS(W307)</f>
        <v>#REF!</v>
      </c>
      <c r="X408" s="599" t="e">
        <f>R408</f>
        <v>#REF!</v>
      </c>
      <c r="Y408" s="417" t="e">
        <f>IF(W408=X408,"¡Crítico!",IF(AA408=X408,"¡Crítico!"," "))</f>
        <v>#REF!</v>
      </c>
      <c r="Z408" s="421"/>
      <c r="AA408" s="418" t="e">
        <f>ABS(AA307)</f>
        <v>#REF!</v>
      </c>
      <c r="AB408" s="417"/>
      <c r="AC408" s="419" t="e">
        <f>ABS(AC307)</f>
        <v>#REF!</v>
      </c>
      <c r="AD408" s="599" t="e">
        <f>X408</f>
        <v>#REF!</v>
      </c>
      <c r="AE408" s="417" t="e">
        <f>IF(AC408=AD408,"¡Crítico!",IF(AG408=AD408,"¡Crítico!"," "))</f>
        <v>#REF!</v>
      </c>
      <c r="AF408" s="421"/>
      <c r="AG408" s="418" t="e">
        <f>ABS(AG307)</f>
        <v>#REF!</v>
      </c>
      <c r="AH408" s="417"/>
      <c r="AI408" s="419" t="e">
        <f>ABS(AI307)</f>
        <v>#REF!</v>
      </c>
      <c r="AJ408" s="599" t="e">
        <f>AD408</f>
        <v>#REF!</v>
      </c>
      <c r="AK408" s="417" t="e">
        <f>IF(AI408=AJ408,"¡Crítico!",IF(AM408=AJ408,"¡Crítico!"," "))</f>
        <v>#REF!</v>
      </c>
      <c r="AL408" s="421"/>
      <c r="AM408" s="418" t="e">
        <f>ABS(AM307)</f>
        <v>#REF!</v>
      </c>
      <c r="AN408" s="417"/>
      <c r="AO408" s="419" t="e">
        <f>ABS(AO307)</f>
        <v>#REF!</v>
      </c>
      <c r="AP408" s="599" t="e">
        <f>AJ408</f>
        <v>#REF!</v>
      </c>
      <c r="AQ408" s="417" t="e">
        <f>IF(AO408=AP408,"¡Crítico!",IF(AS408=AP408,"¡Crítico!"," "))</f>
        <v>#REF!</v>
      </c>
      <c r="AR408" s="421"/>
      <c r="AS408" s="418" t="e">
        <f>ABS(AS307)</f>
        <v>#REF!</v>
      </c>
      <c r="AT408" s="417"/>
      <c r="AU408" s="419" t="e">
        <f>ABS(AU307)</f>
        <v>#REF!</v>
      </c>
      <c r="AV408" s="599" t="e">
        <f>AP408</f>
        <v>#REF!</v>
      </c>
      <c r="AW408" s="417" t="e">
        <f>IF(AU408=AV408,"¡Crítico!",IF(AY408=AV408,"¡Crítico!"," "))</f>
        <v>#REF!</v>
      </c>
      <c r="AX408" s="421"/>
      <c r="AY408" s="418" t="e">
        <f>ABS(AY307)</f>
        <v>#REF!</v>
      </c>
      <c r="AZ408" s="417"/>
      <c r="BA408" s="419" t="e">
        <f>ABS(BA307)</f>
        <v>#REF!</v>
      </c>
      <c r="BB408" s="599" t="e">
        <f>AV408</f>
        <v>#REF!</v>
      </c>
      <c r="BC408" s="417" t="e">
        <f>IF(BA408=BB408,"¡Crítico!",IF(BE408=BB408,"¡Crítico!"," "))</f>
        <v>#REF!</v>
      </c>
      <c r="BD408" s="421"/>
      <c r="BE408" s="418" t="e">
        <f>ABS(BE307)</f>
        <v>#REF!</v>
      </c>
      <c r="BF408" s="417"/>
      <c r="BG408" s="419" t="e">
        <f>ABS(BG307)</f>
        <v>#REF!</v>
      </c>
      <c r="BH408" s="599" t="e">
        <f>BB408</f>
        <v>#REF!</v>
      </c>
      <c r="BI408" s="417" t="e">
        <f>IF(BG408=BH408,"¡Crítico!",IF(BK408=BH408,"¡Crítico!"," "))</f>
        <v>#REF!</v>
      </c>
      <c r="BJ408" s="421"/>
      <c r="BK408" s="418" t="e">
        <f>ABS(BK307)</f>
        <v>#REF!</v>
      </c>
      <c r="BL408" s="417"/>
      <c r="BM408" s="419" t="e">
        <f>ABS(BM307)</f>
        <v>#REF!</v>
      </c>
      <c r="BN408" s="599" t="e">
        <f>BH408</f>
        <v>#REF!</v>
      </c>
      <c r="BO408" s="417" t="e">
        <f>IF(BM408=BN408,"¡Crítico!",IF(BQ408=BN408,"¡Crítico!"," "))</f>
        <v>#REF!</v>
      </c>
      <c r="BP408" s="421"/>
      <c r="BQ408" s="418" t="e">
        <f>ABS(BQ307)</f>
        <v>#REF!</v>
      </c>
      <c r="BR408" s="417"/>
      <c r="BS408" s="419" t="e">
        <f>ABS(BS307)</f>
        <v>#REF!</v>
      </c>
      <c r="BT408" s="599" t="e">
        <f>BN408</f>
        <v>#REF!</v>
      </c>
      <c r="BU408" s="417" t="e">
        <f>IF(BS408=BT408,"¡Crítico!",IF(BW408=BT408,"¡Crítico!"," "))</f>
        <v>#REF!</v>
      </c>
      <c r="BV408" s="421"/>
      <c r="BW408" s="418" t="e">
        <f>ABS(BW307)</f>
        <v>#REF!</v>
      </c>
      <c r="BX408" s="417"/>
      <c r="BY408" s="419" t="e">
        <f>ABS(BY307)</f>
        <v>#REF!</v>
      </c>
      <c r="BZ408" s="599" t="e">
        <f>BT408</f>
        <v>#REF!</v>
      </c>
      <c r="CA408" s="417" t="e">
        <f>IF(BY408=BZ408,"¡Crítico!",IF(CC408=BZ408,"¡Crítico!"," "))</f>
        <v>#REF!</v>
      </c>
      <c r="CB408" s="421"/>
      <c r="CC408" s="418" t="e">
        <f>ABS(CC307)</f>
        <v>#REF!</v>
      </c>
      <c r="CD408" s="417"/>
      <c r="CE408" s="419" t="e">
        <f>ABS(CE307)</f>
        <v>#REF!</v>
      </c>
      <c r="CF408" s="599" t="e">
        <f>BZ408</f>
        <v>#REF!</v>
      </c>
      <c r="CG408" s="417" t="e">
        <f>IF(CE408=CF408,"¡Crítico!",IF(CI408=CF408,"¡Crítico!"," "))</f>
        <v>#REF!</v>
      </c>
      <c r="CH408" s="421"/>
      <c r="CI408" s="418" t="e">
        <f>ABS(CI307)</f>
        <v>#REF!</v>
      </c>
      <c r="CJ408" s="417"/>
      <c r="CK408" s="419">
        <f>ABS(CK307)</f>
        <v>0</v>
      </c>
      <c r="CL408" s="599"/>
      <c r="CM408" s="417"/>
      <c r="CN408" s="417"/>
      <c r="CO408" s="235"/>
    </row>
    <row r="409" ht="16.800000000000001" hidden="1">
      <c r="A409" s="546"/>
      <c r="B409" s="235" t="e">
        <f>MAX(D409:CK409)</f>
        <v>#REF!</v>
      </c>
      <c r="C409" s="424"/>
      <c r="D409" s="485" t="e">
        <f>ABS(D308)</f>
        <v>#REF!</v>
      </c>
      <c r="E409" s="428"/>
      <c r="F409" s="426"/>
      <c r="G409" s="423"/>
      <c r="H409" s="427"/>
      <c r="I409" s="424"/>
      <c r="J409" s="485" t="e">
        <f>ABS(J308)</f>
        <v>#REF!</v>
      </c>
      <c r="K409" s="428"/>
      <c r="L409" s="426"/>
      <c r="M409" s="423"/>
      <c r="N409" s="427"/>
      <c r="O409" s="424"/>
      <c r="P409" s="485" t="e">
        <f>ABS(P308)</f>
        <v>#REF!</v>
      </c>
      <c r="Q409" s="428"/>
      <c r="R409" s="426"/>
      <c r="S409" s="423"/>
      <c r="T409" s="427"/>
      <c r="U409" s="424"/>
      <c r="V409" s="485" t="e">
        <f>ABS(V308)</f>
        <v>#REF!</v>
      </c>
      <c r="W409" s="428"/>
      <c r="X409" s="426"/>
      <c r="Y409" s="423"/>
      <c r="Z409" s="427"/>
      <c r="AA409" s="424"/>
      <c r="AB409" s="485" t="e">
        <f>ABS(AB308)</f>
        <v>#REF!</v>
      </c>
      <c r="AC409" s="428"/>
      <c r="AD409" s="426"/>
      <c r="AE409" s="423"/>
      <c r="AF409" s="427"/>
      <c r="AG409" s="424"/>
      <c r="AH409" s="485" t="e">
        <f>ABS(AH308)</f>
        <v>#REF!</v>
      </c>
      <c r="AI409" s="428"/>
      <c r="AJ409" s="426"/>
      <c r="AK409" s="423"/>
      <c r="AL409" s="427"/>
      <c r="AM409" s="424"/>
      <c r="AN409" s="485" t="e">
        <f>ABS(AN308)</f>
        <v>#REF!</v>
      </c>
      <c r="AO409" s="428"/>
      <c r="AP409" s="426"/>
      <c r="AQ409" s="423"/>
      <c r="AR409" s="427"/>
      <c r="AS409" s="424"/>
      <c r="AT409" s="485" t="e">
        <f>ABS(AT308)</f>
        <v>#REF!</v>
      </c>
      <c r="AU409" s="428"/>
      <c r="AV409" s="426"/>
      <c r="AW409" s="423"/>
      <c r="AX409" s="427"/>
      <c r="AY409" s="424"/>
      <c r="AZ409" s="485" t="e">
        <f>ABS(AZ308)</f>
        <v>#REF!</v>
      </c>
      <c r="BA409" s="428"/>
      <c r="BB409" s="426"/>
      <c r="BC409" s="423"/>
      <c r="BD409" s="427"/>
      <c r="BE409" s="424"/>
      <c r="BF409" s="485" t="e">
        <f>ABS(BF308)</f>
        <v>#REF!</v>
      </c>
      <c r="BG409" s="428"/>
      <c r="BH409" s="426"/>
      <c r="BI409" s="423"/>
      <c r="BJ409" s="427"/>
      <c r="BK409" s="424"/>
      <c r="BL409" s="485" t="e">
        <f>ABS(BL308)</f>
        <v>#REF!</v>
      </c>
      <c r="BM409" s="428"/>
      <c r="BN409" s="426"/>
      <c r="BO409" s="423"/>
      <c r="BP409" s="427"/>
      <c r="BQ409" s="424"/>
      <c r="BR409" s="485" t="e">
        <f>ABS(BR308)</f>
        <v>#REF!</v>
      </c>
      <c r="BS409" s="428"/>
      <c r="BT409" s="426"/>
      <c r="BU409" s="423"/>
      <c r="BV409" s="427"/>
      <c r="BW409" s="424"/>
      <c r="BX409" s="485" t="e">
        <f>ABS(BX308)</f>
        <v>#REF!</v>
      </c>
      <c r="BY409" s="428"/>
      <c r="BZ409" s="426"/>
      <c r="CA409" s="423"/>
      <c r="CB409" s="427"/>
      <c r="CC409" s="424"/>
      <c r="CD409" s="485" t="e">
        <f>ABS(CD308)</f>
        <v>#REF!</v>
      </c>
      <c r="CE409" s="428"/>
      <c r="CF409" s="426"/>
      <c r="CG409" s="423"/>
      <c r="CH409" s="427"/>
      <c r="CI409" s="424"/>
      <c r="CJ409" s="485" t="e">
        <f>ABS(CJ308)</f>
        <v>#REF!</v>
      </c>
      <c r="CK409" s="428"/>
      <c r="CL409" s="600"/>
      <c r="CM409" s="417"/>
      <c r="CN409" s="433"/>
      <c r="CO409" s="235"/>
    </row>
    <row r="410" ht="16.199999999999999" hidden="1">
      <c r="A410" s="546"/>
      <c r="B410" s="235"/>
      <c r="C410" s="601"/>
      <c r="D410" s="602" t="e">
        <f>A407</f>
        <v>#REF!</v>
      </c>
      <c r="E410" s="235"/>
      <c r="F410" s="417"/>
      <c r="G410" s="417"/>
      <c r="H410" s="415"/>
      <c r="I410" s="601"/>
      <c r="J410" s="602" t="e">
        <f>D410</f>
        <v>#REF!</v>
      </c>
      <c r="K410" s="235"/>
      <c r="L410" s="417"/>
      <c r="M410" s="417"/>
      <c r="N410" s="415"/>
      <c r="O410" s="601"/>
      <c r="P410" s="602" t="e">
        <f>J410</f>
        <v>#REF!</v>
      </c>
      <c r="Q410" s="235"/>
      <c r="R410" s="417"/>
      <c r="S410" s="417"/>
      <c r="T410" s="415"/>
      <c r="U410" s="601"/>
      <c r="V410" s="602" t="e">
        <f>P410</f>
        <v>#REF!</v>
      </c>
      <c r="W410" s="235"/>
      <c r="X410" s="417"/>
      <c r="Y410" s="417"/>
      <c r="Z410" s="415"/>
      <c r="AA410" s="601"/>
      <c r="AB410" s="602" t="e">
        <f>V410</f>
        <v>#REF!</v>
      </c>
      <c r="AC410" s="235"/>
      <c r="AD410" s="417"/>
      <c r="AE410" s="417"/>
      <c r="AF410" s="415"/>
      <c r="AG410" s="601"/>
      <c r="AH410" s="602" t="e">
        <f>AB410</f>
        <v>#REF!</v>
      </c>
      <c r="AI410" s="235"/>
      <c r="AJ410" s="417"/>
      <c r="AK410" s="417"/>
      <c r="AL410" s="415"/>
      <c r="AM410" s="601"/>
      <c r="AN410" s="602" t="e">
        <f>AH410</f>
        <v>#REF!</v>
      </c>
      <c r="AO410" s="235"/>
      <c r="AP410" s="417"/>
      <c r="AQ410" s="417"/>
      <c r="AR410" s="415"/>
      <c r="AS410" s="601"/>
      <c r="AT410" s="602" t="e">
        <f>AN410</f>
        <v>#REF!</v>
      </c>
      <c r="AU410" s="235"/>
      <c r="AV410" s="417"/>
      <c r="AW410" s="417"/>
      <c r="AX410" s="415"/>
      <c r="AY410" s="601"/>
      <c r="AZ410" s="602" t="e">
        <f>AT410</f>
        <v>#REF!</v>
      </c>
      <c r="BA410" s="235"/>
      <c r="BB410" s="417"/>
      <c r="BC410" s="417"/>
      <c r="BD410" s="415"/>
      <c r="BE410" s="601"/>
      <c r="BF410" s="602" t="e">
        <f>AZ410</f>
        <v>#REF!</v>
      </c>
      <c r="BG410" s="235"/>
      <c r="BH410" s="417"/>
      <c r="BI410" s="417"/>
      <c r="BJ410" s="415"/>
      <c r="BK410" s="601"/>
      <c r="BL410" s="602" t="e">
        <f>BF410</f>
        <v>#REF!</v>
      </c>
      <c r="BM410" s="235"/>
      <c r="BN410" s="417"/>
      <c r="BO410" s="417"/>
      <c r="BP410" s="415"/>
      <c r="BQ410" s="601"/>
      <c r="BR410" s="602" t="e">
        <f>BL410</f>
        <v>#REF!</v>
      </c>
      <c r="BS410" s="235"/>
      <c r="BT410" s="417"/>
      <c r="BU410" s="417"/>
      <c r="BV410" s="415"/>
      <c r="BW410" s="601"/>
      <c r="BX410" s="602" t="e">
        <f>BR410</f>
        <v>#REF!</v>
      </c>
      <c r="BY410" s="235"/>
      <c r="BZ410" s="417"/>
      <c r="CA410" s="417"/>
      <c r="CB410" s="415"/>
      <c r="CC410" s="601"/>
      <c r="CD410" s="602" t="e">
        <f>BX410</f>
        <v>#REF!</v>
      </c>
      <c r="CE410" s="235"/>
      <c r="CF410" s="417"/>
      <c r="CG410" s="417"/>
      <c r="CH410" s="415"/>
      <c r="CI410" s="601"/>
      <c r="CJ410" s="602" t="e">
        <f>CD410</f>
        <v>#REF!</v>
      </c>
      <c r="CK410" s="235"/>
      <c r="CL410" s="417"/>
      <c r="CM410" s="417"/>
      <c r="CN410" s="417"/>
      <c r="CO410" s="235"/>
    </row>
    <row r="411" ht="16.199999999999999" hidden="1">
      <c r="A411" s="235"/>
      <c r="B411" s="235"/>
      <c r="C411" s="417"/>
      <c r="D411" s="451" t="e">
        <f>IF(D409=D410,"¡Crítico!",IF(D413=D410,"¡Crítico!"," "))</f>
        <v>#REF!</v>
      </c>
      <c r="E411" s="417"/>
      <c r="F411" s="546"/>
      <c r="G411" s="547"/>
      <c r="H411" s="433"/>
      <c r="I411" s="417"/>
      <c r="J411" s="451" t="e">
        <f>IF(J409=J410,"¡Crítico!",IF(J413=J410,"¡Crítico!"," "))</f>
        <v>#REF!</v>
      </c>
      <c r="K411" s="417"/>
      <c r="L411" s="546"/>
      <c r="M411" s="547"/>
      <c r="N411" s="433"/>
      <c r="O411" s="417"/>
      <c r="P411" s="451" t="e">
        <f>IF(P409=P410,"¡Crítico!",IF(P413=P410,"¡Crítico!"," "))</f>
        <v>#REF!</v>
      </c>
      <c r="Q411" s="417"/>
      <c r="R411" s="546"/>
      <c r="S411" s="547"/>
      <c r="T411" s="433"/>
      <c r="U411" s="417"/>
      <c r="V411" s="451" t="e">
        <f>IF(V409=V410,"¡Crítico!",IF(V413=V410,"¡Crítico!"," "))</f>
        <v>#REF!</v>
      </c>
      <c r="W411" s="417"/>
      <c r="X411" s="546"/>
      <c r="Y411" s="547"/>
      <c r="Z411" s="433"/>
      <c r="AA411" s="417"/>
      <c r="AB411" s="451" t="e">
        <f>IF(AB409=AB410,"¡Crítico!",IF(AB413=AB410,"¡Crítico!"," "))</f>
        <v>#REF!</v>
      </c>
      <c r="AC411" s="417"/>
      <c r="AD411" s="546"/>
      <c r="AE411" s="547"/>
      <c r="AF411" s="433"/>
      <c r="AG411" s="417"/>
      <c r="AH411" s="451" t="e">
        <f>IF(AH409=AH410,"¡Crítico!",IF(AH413=AH410,"¡Crítico!"," "))</f>
        <v>#REF!</v>
      </c>
      <c r="AI411" s="417"/>
      <c r="AJ411" s="546"/>
      <c r="AK411" s="547"/>
      <c r="AL411" s="433"/>
      <c r="AM411" s="417"/>
      <c r="AN411" s="451" t="e">
        <f>IF(AN409=AN410,"¡Crítico!",IF(AN413=AN410,"¡Crítico!"," "))</f>
        <v>#REF!</v>
      </c>
      <c r="AO411" s="417"/>
      <c r="AP411" s="546"/>
      <c r="AQ411" s="547"/>
      <c r="AR411" s="433"/>
      <c r="AS411" s="417"/>
      <c r="AT411" s="451" t="e">
        <f>IF(AT409=AT410,"¡Crítico!",IF(AT413=AT410,"¡Crítico!"," "))</f>
        <v>#REF!</v>
      </c>
      <c r="AU411" s="417"/>
      <c r="AV411" s="546"/>
      <c r="AW411" s="547"/>
      <c r="AX411" s="433"/>
      <c r="AY411" s="417"/>
      <c r="AZ411" s="451" t="e">
        <f>IF(AZ409=AZ410,"¡Crítico!",IF(AZ413=AZ410,"¡Crítico!"," "))</f>
        <v>#REF!</v>
      </c>
      <c r="BA411" s="417"/>
      <c r="BB411" s="546"/>
      <c r="BC411" s="547"/>
      <c r="BD411" s="433"/>
      <c r="BE411" s="417"/>
      <c r="BF411" s="451" t="e">
        <f>IF(BF409=BF410,"¡Crítico!",IF(BF413=BF410,"¡Crítico!"," "))</f>
        <v>#REF!</v>
      </c>
      <c r="BG411" s="417"/>
      <c r="BH411" s="546"/>
      <c r="BI411" s="547"/>
      <c r="BJ411" s="433"/>
      <c r="BK411" s="417"/>
      <c r="BL411" s="451" t="e">
        <f>IF(BL409=BL410,"¡Crítico!",IF(BL413=BL410,"¡Crítico!"," "))</f>
        <v>#REF!</v>
      </c>
      <c r="BM411" s="417"/>
      <c r="BN411" s="546"/>
      <c r="BO411" s="547"/>
      <c r="BP411" s="433"/>
      <c r="BQ411" s="417"/>
      <c r="BR411" s="451" t="e">
        <f>IF(BR409=BR410,"¡Crítico!",IF(BR413=BR410,"¡Crítico!"," "))</f>
        <v>#REF!</v>
      </c>
      <c r="BS411" s="417"/>
      <c r="BT411" s="546"/>
      <c r="BU411" s="547"/>
      <c r="BV411" s="433"/>
      <c r="BW411" s="417"/>
      <c r="BX411" s="451" t="e">
        <f>IF(BX409=BX410,"¡Crítico!",IF(BX413=BX410,"¡Crítico!"," "))</f>
        <v>#REF!</v>
      </c>
      <c r="BY411" s="417"/>
      <c r="BZ411" s="546"/>
      <c r="CA411" s="547"/>
      <c r="CB411" s="433"/>
      <c r="CC411" s="417"/>
      <c r="CD411" s="451" t="e">
        <f>IF(CD409=CD410,"¡Crítico!",IF(CD413=CD410,"¡Crítico!"," "))</f>
        <v>#REF!</v>
      </c>
      <c r="CE411" s="417"/>
      <c r="CF411" s="546"/>
      <c r="CG411" s="547"/>
      <c r="CH411" s="433"/>
      <c r="CI411" s="417"/>
      <c r="CJ411" s="451" t="e">
        <f>IF(CJ409=CJ410,"¡Crítico!",IF(CJ413=CJ410,"¡Crítico!"," "))</f>
        <v>#REF!</v>
      </c>
      <c r="CK411" s="417"/>
      <c r="CL411" s="546"/>
      <c r="CM411" s="547"/>
      <c r="CN411" s="433"/>
      <c r="CO411" s="235"/>
    </row>
    <row r="412" ht="16.800000000000001" hidden="1">
      <c r="A412" s="235"/>
      <c r="C412" s="417"/>
      <c r="D412" s="451"/>
      <c r="E412" s="417"/>
      <c r="F412" s="433"/>
      <c r="G412" s="427"/>
      <c r="H412" s="433"/>
      <c r="I412" s="417"/>
      <c r="J412" s="451"/>
      <c r="K412" s="417"/>
      <c r="L412" s="433"/>
      <c r="M412" s="427"/>
      <c r="N412" s="433"/>
      <c r="O412" s="417"/>
      <c r="P412" s="451"/>
      <c r="Q412" s="417"/>
      <c r="R412" s="433"/>
      <c r="S412" s="427"/>
      <c r="T412" s="433"/>
      <c r="U412" s="417"/>
      <c r="V412" s="451"/>
      <c r="W412" s="417"/>
      <c r="X412" s="433"/>
      <c r="Y412" s="427"/>
      <c r="Z412" s="433"/>
      <c r="AA412" s="417"/>
      <c r="AB412" s="451"/>
      <c r="AC412" s="417"/>
      <c r="AD412" s="433"/>
      <c r="AE412" s="427"/>
      <c r="AF412" s="433"/>
      <c r="AG412" s="417"/>
      <c r="AH412" s="451"/>
      <c r="AI412" s="417"/>
      <c r="AJ412" s="433"/>
      <c r="AK412" s="427"/>
      <c r="AL412" s="433"/>
      <c r="AM412" s="417"/>
      <c r="AN412" s="451"/>
      <c r="AO412" s="417"/>
      <c r="AP412" s="433"/>
      <c r="AQ412" s="427"/>
      <c r="AR412" s="433"/>
      <c r="AS412" s="417"/>
      <c r="AT412" s="451"/>
      <c r="AU412" s="417"/>
      <c r="AV412" s="433"/>
      <c r="AW412" s="427"/>
      <c r="AX412" s="433"/>
      <c r="AY412" s="417"/>
      <c r="AZ412" s="451"/>
      <c r="BA412" s="417"/>
      <c r="BB412" s="433"/>
      <c r="BC412" s="427"/>
      <c r="BD412" s="433"/>
      <c r="BE412" s="417"/>
      <c r="BF412" s="451"/>
      <c r="BG412" s="417"/>
      <c r="BH412" s="433"/>
      <c r="BI412" s="427"/>
      <c r="BJ412" s="433"/>
      <c r="BK412" s="417"/>
      <c r="BL412" s="451"/>
      <c r="BM412" s="417"/>
      <c r="BN412" s="433"/>
      <c r="BO412" s="427"/>
      <c r="BP412" s="433"/>
      <c r="BQ412" s="417"/>
      <c r="BR412" s="451"/>
      <c r="BS412" s="417"/>
      <c r="BT412" s="433"/>
      <c r="BU412" s="427"/>
      <c r="BV412" s="433"/>
      <c r="BW412" s="417"/>
      <c r="BX412" s="451"/>
      <c r="BY412" s="417"/>
      <c r="BZ412" s="433"/>
      <c r="CA412" s="427"/>
      <c r="CB412" s="433"/>
      <c r="CC412" s="417"/>
      <c r="CD412" s="451"/>
      <c r="CE412" s="417"/>
      <c r="CF412" s="433"/>
      <c r="CG412" s="427"/>
      <c r="CH412" s="433"/>
      <c r="CI412" s="417"/>
      <c r="CJ412" s="451"/>
      <c r="CK412" s="417"/>
      <c r="CL412" s="433"/>
      <c r="CM412" s="433"/>
      <c r="CN412" s="433"/>
      <c r="CO412" s="235"/>
    </row>
    <row r="413" ht="16.199999999999999" hidden="1">
      <c r="A413" s="546"/>
      <c r="B413" s="235" t="e">
        <f>MAX(D413:CK413)</f>
        <v>#REF!</v>
      </c>
      <c r="C413" s="456"/>
      <c r="D413" s="457" t="e">
        <f>ABS(D329)</f>
        <v>#REF!</v>
      </c>
      <c r="E413" s="458"/>
      <c r="F413" s="415"/>
      <c r="G413" s="415"/>
      <c r="H413" s="411"/>
      <c r="I413" s="456"/>
      <c r="J413" s="457" t="e">
        <f>ABS(J329)</f>
        <v>#REF!</v>
      </c>
      <c r="K413" s="458"/>
      <c r="L413" s="415"/>
      <c r="M413" s="415"/>
      <c r="N413" s="411"/>
      <c r="O413" s="456"/>
      <c r="P413" s="457" t="e">
        <f>ABS(P329)</f>
        <v>#REF!</v>
      </c>
      <c r="Q413" s="458"/>
      <c r="R413" s="415"/>
      <c r="S413" s="415"/>
      <c r="T413" s="411"/>
      <c r="U413" s="456"/>
      <c r="V413" s="457" t="e">
        <f>ABS(V329)</f>
        <v>#REF!</v>
      </c>
      <c r="W413" s="458"/>
      <c r="X413" s="415"/>
      <c r="Y413" s="415"/>
      <c r="Z413" s="411"/>
      <c r="AA413" s="456"/>
      <c r="AB413" s="457" t="e">
        <f>ABS(AB329)</f>
        <v>#REF!</v>
      </c>
      <c r="AC413" s="458"/>
      <c r="AD413" s="415"/>
      <c r="AE413" s="415"/>
      <c r="AF413" s="411"/>
      <c r="AG413" s="456"/>
      <c r="AH413" s="457" t="e">
        <f>ABS(AH329)</f>
        <v>#REF!</v>
      </c>
      <c r="AI413" s="458"/>
      <c r="AJ413" s="415"/>
      <c r="AK413" s="415"/>
      <c r="AL413" s="411"/>
      <c r="AM413" s="456"/>
      <c r="AN413" s="457" t="e">
        <f>ABS(AN329)</f>
        <v>#REF!</v>
      </c>
      <c r="AO413" s="458"/>
      <c r="AP413" s="415"/>
      <c r="AQ413" s="415"/>
      <c r="AR413" s="411"/>
      <c r="AS413" s="456"/>
      <c r="AT413" s="457" t="e">
        <f>ABS(AT329)</f>
        <v>#REF!</v>
      </c>
      <c r="AU413" s="458"/>
      <c r="AV413" s="415"/>
      <c r="AW413" s="415"/>
      <c r="AX413" s="411"/>
      <c r="AY413" s="456"/>
      <c r="AZ413" s="457" t="e">
        <f>ABS(AZ329)</f>
        <v>#REF!</v>
      </c>
      <c r="BA413" s="458"/>
      <c r="BB413" s="415"/>
      <c r="BC413" s="415"/>
      <c r="BD413" s="411"/>
      <c r="BE413" s="456"/>
      <c r="BF413" s="457" t="e">
        <f>ABS(BF329)</f>
        <v>#REF!</v>
      </c>
      <c r="BG413" s="458"/>
      <c r="BH413" s="415"/>
      <c r="BI413" s="415"/>
      <c r="BJ413" s="411"/>
      <c r="BK413" s="456"/>
      <c r="BL413" s="457" t="e">
        <f>ABS(BL329)</f>
        <v>#REF!</v>
      </c>
      <c r="BM413" s="458"/>
      <c r="BN413" s="415"/>
      <c r="BO413" s="415"/>
      <c r="BP413" s="411"/>
      <c r="BQ413" s="456"/>
      <c r="BR413" s="457" t="e">
        <f>ABS(BR329)</f>
        <v>#REF!</v>
      </c>
      <c r="BS413" s="458"/>
      <c r="BT413" s="415"/>
      <c r="BU413" s="415"/>
      <c r="BV413" s="411"/>
      <c r="BW413" s="456"/>
      <c r="BX413" s="457" t="e">
        <f>ABS(BX329)</f>
        <v>#REF!</v>
      </c>
      <c r="BY413" s="458"/>
      <c r="BZ413" s="415"/>
      <c r="CA413" s="415"/>
      <c r="CB413" s="411"/>
      <c r="CC413" s="456"/>
      <c r="CD413" s="457" t="e">
        <f>ABS(CD329)</f>
        <v>#REF!</v>
      </c>
      <c r="CE413" s="458"/>
      <c r="CF413" s="415"/>
      <c r="CG413" s="415"/>
      <c r="CH413" s="411"/>
      <c r="CI413" s="456"/>
      <c r="CJ413" s="457" t="e">
        <f>ABS(CJ329)</f>
        <v>#REF!</v>
      </c>
      <c r="CK413" s="458"/>
      <c r="CL413" s="417"/>
      <c r="CM413" s="417"/>
      <c r="CN413" s="417"/>
      <c r="CO413" s="235"/>
    </row>
    <row r="414" ht="16.199999999999999" hidden="1">
      <c r="A414" s="546"/>
      <c r="C414" s="461">
        <f>ABS(C330)</f>
        <v>0</v>
      </c>
      <c r="D414" s="462"/>
      <c r="E414" s="463" t="e">
        <f>ABS(E330)</f>
        <v>#REF!</v>
      </c>
      <c r="F414" s="603" t="e">
        <f>F408</f>
        <v>#REF!</v>
      </c>
      <c r="G414" s="417" t="e">
        <f>IF(E414=F414,"¡Crítico!",IF(I414=F414,"¡Crítico!"," "))</f>
        <v>#REF!</v>
      </c>
      <c r="H414" s="421"/>
      <c r="I414" s="461" t="e">
        <f>ABS(I330)</f>
        <v>#REF!</v>
      </c>
      <c r="J414" s="462"/>
      <c r="K414" s="463" t="e">
        <f>ABS(K330)</f>
        <v>#REF!</v>
      </c>
      <c r="L414" s="603" t="e">
        <f>L408</f>
        <v>#REF!</v>
      </c>
      <c r="M414" s="417" t="e">
        <f>IF(K414=L414,"¡Crítico!",IF(O414=L414,"¡Crítico!"," "))</f>
        <v>#REF!</v>
      </c>
      <c r="N414" s="421"/>
      <c r="O414" s="461" t="e">
        <f>ABS(O330)</f>
        <v>#REF!</v>
      </c>
      <c r="P414" s="462"/>
      <c r="Q414" s="463" t="e">
        <f>ABS(Q330)</f>
        <v>#REF!</v>
      </c>
      <c r="R414" s="603" t="e">
        <f>R408</f>
        <v>#REF!</v>
      </c>
      <c r="S414" s="417" t="e">
        <f>IF(Q414=R414,"¡Crítico!",IF(U414=R414,"¡Crítico!"," "))</f>
        <v>#REF!</v>
      </c>
      <c r="T414" s="421"/>
      <c r="U414" s="461" t="e">
        <f>ABS(U330)</f>
        <v>#REF!</v>
      </c>
      <c r="V414" s="462"/>
      <c r="W414" s="463" t="e">
        <f>ABS(W330)</f>
        <v>#REF!</v>
      </c>
      <c r="X414" s="603" t="e">
        <f>X408</f>
        <v>#REF!</v>
      </c>
      <c r="Y414" s="417" t="e">
        <f>IF(W414=X414,"¡Crítico!",IF(AA414=X414,"¡Crítico!"," "))</f>
        <v>#REF!</v>
      </c>
      <c r="Z414" s="421"/>
      <c r="AA414" s="461" t="e">
        <f>ABS(AA330)</f>
        <v>#REF!</v>
      </c>
      <c r="AB414" s="462"/>
      <c r="AC414" s="463" t="e">
        <f>ABS(AC330)</f>
        <v>#REF!</v>
      </c>
      <c r="AD414" s="603" t="e">
        <f>AD408</f>
        <v>#REF!</v>
      </c>
      <c r="AE414" s="417" t="e">
        <f>IF(AC414=AD414,"¡Crítico!",IF(AG414=AD414,"¡Crítico!"," "))</f>
        <v>#REF!</v>
      </c>
      <c r="AF414" s="421"/>
      <c r="AG414" s="461" t="e">
        <f>ABS(AG330)</f>
        <v>#REF!</v>
      </c>
      <c r="AH414" s="462"/>
      <c r="AI414" s="463" t="e">
        <f>ABS(AI330)</f>
        <v>#REF!</v>
      </c>
      <c r="AJ414" s="603" t="e">
        <f>AJ408</f>
        <v>#REF!</v>
      </c>
      <c r="AK414" s="417" t="e">
        <f>IF(AI414=AJ414,"¡Crítico!",IF(AM414=AJ414,"¡Crítico!"," "))</f>
        <v>#REF!</v>
      </c>
      <c r="AL414" s="421"/>
      <c r="AM414" s="461" t="e">
        <f>ABS(AM330)</f>
        <v>#REF!</v>
      </c>
      <c r="AN414" s="462"/>
      <c r="AO414" s="463" t="e">
        <f>ABS(AO330)</f>
        <v>#REF!</v>
      </c>
      <c r="AP414" s="603" t="e">
        <f>AP408</f>
        <v>#REF!</v>
      </c>
      <c r="AQ414" s="417" t="e">
        <f>IF(AO414=AP414,"¡Crítico!",IF(AS414=AP414,"¡Crítico!"," "))</f>
        <v>#REF!</v>
      </c>
      <c r="AR414" s="421"/>
      <c r="AS414" s="461" t="e">
        <f>ABS(AS330)</f>
        <v>#REF!</v>
      </c>
      <c r="AT414" s="462"/>
      <c r="AU414" s="463" t="e">
        <f>ABS(AU330)</f>
        <v>#REF!</v>
      </c>
      <c r="AV414" s="603" t="e">
        <f>AV408</f>
        <v>#REF!</v>
      </c>
      <c r="AW414" s="417" t="e">
        <f>IF(AU414=AV414,"¡Crítico!",IF(AY414=AV414,"¡Crítico!"," "))</f>
        <v>#REF!</v>
      </c>
      <c r="AX414" s="421"/>
      <c r="AY414" s="461" t="e">
        <f>ABS(AY330)</f>
        <v>#REF!</v>
      </c>
      <c r="AZ414" s="462"/>
      <c r="BA414" s="463" t="e">
        <f>ABS(BA330)</f>
        <v>#REF!</v>
      </c>
      <c r="BB414" s="603" t="e">
        <f>BB408</f>
        <v>#REF!</v>
      </c>
      <c r="BC414" s="417" t="e">
        <f>IF(BA414=BB414,"¡Crítico!",IF(BE414=BB414,"¡Crítico!"," "))</f>
        <v>#REF!</v>
      </c>
      <c r="BD414" s="421"/>
      <c r="BE414" s="461" t="e">
        <f>ABS(BE330)</f>
        <v>#REF!</v>
      </c>
      <c r="BF414" s="462"/>
      <c r="BG414" s="463" t="e">
        <f>ABS(BG330)</f>
        <v>#REF!</v>
      </c>
      <c r="BH414" s="603" t="e">
        <f>BH408</f>
        <v>#REF!</v>
      </c>
      <c r="BI414" s="417" t="e">
        <f>IF(BG414=BH414,"¡Crítico!",IF(BK414=BH414,"¡Crítico!"," "))</f>
        <v>#REF!</v>
      </c>
      <c r="BJ414" s="421"/>
      <c r="BK414" s="461" t="e">
        <f>ABS(BK330)</f>
        <v>#REF!</v>
      </c>
      <c r="BL414" s="462"/>
      <c r="BM414" s="463" t="e">
        <f>ABS(BM330)</f>
        <v>#REF!</v>
      </c>
      <c r="BN414" s="603" t="e">
        <f>BN408</f>
        <v>#REF!</v>
      </c>
      <c r="BO414" s="417" t="e">
        <f>IF(BM414=BN414,"¡Crítico!",IF(BQ414=BN414,"¡Crítico!"," "))</f>
        <v>#REF!</v>
      </c>
      <c r="BP414" s="421"/>
      <c r="BQ414" s="461" t="e">
        <f>ABS(BQ330)</f>
        <v>#REF!</v>
      </c>
      <c r="BR414" s="462"/>
      <c r="BS414" s="463" t="e">
        <f>ABS(BS330)</f>
        <v>#REF!</v>
      </c>
      <c r="BT414" s="603" t="e">
        <f>BT408</f>
        <v>#REF!</v>
      </c>
      <c r="BU414" s="417" t="e">
        <f>IF(BS414=BT414,"¡Crítico!",IF(BW414=BT414,"¡Crítico!"," "))</f>
        <v>#REF!</v>
      </c>
      <c r="BV414" s="421"/>
      <c r="BW414" s="461" t="e">
        <f>ABS(BW330)</f>
        <v>#REF!</v>
      </c>
      <c r="BX414" s="462"/>
      <c r="BY414" s="463" t="e">
        <f>ABS(BY330)</f>
        <v>#REF!</v>
      </c>
      <c r="BZ414" s="603" t="e">
        <f>BZ408</f>
        <v>#REF!</v>
      </c>
      <c r="CA414" s="417" t="e">
        <f>IF(BY414=BZ414,"¡Crítico!",IF(CC414=BZ414,"¡Crítico!"," "))</f>
        <v>#REF!</v>
      </c>
      <c r="CB414" s="421"/>
      <c r="CC414" s="461" t="e">
        <f>ABS(CC330)</f>
        <v>#REF!</v>
      </c>
      <c r="CD414" s="462"/>
      <c r="CE414" s="463" t="e">
        <f>ABS(CE330)</f>
        <v>#REF!</v>
      </c>
      <c r="CF414" s="603" t="e">
        <f>CF408</f>
        <v>#REF!</v>
      </c>
      <c r="CG414" s="417" t="e">
        <f>IF(CE414=CF414,"¡Crítico!",IF(CI414=CF414,"¡Crítico!"," "))</f>
        <v>#REF!</v>
      </c>
      <c r="CH414" s="421"/>
      <c r="CI414" s="461" t="e">
        <f>ABS(CI330)</f>
        <v>#REF!</v>
      </c>
      <c r="CJ414" s="462"/>
      <c r="CK414" s="463">
        <f>ABS(CK330)</f>
        <v>0</v>
      </c>
      <c r="CL414" s="603"/>
      <c r="CM414" s="417"/>
      <c r="CN414" s="417"/>
      <c r="CO414" s="235"/>
    </row>
    <row r="415" ht="16.800000000000001" hidden="1">
      <c r="A415" s="546"/>
      <c r="B415" s="235" t="e">
        <f>MAX(D415:CK415)</f>
        <v>#REF!</v>
      </c>
      <c r="C415" s="464"/>
      <c r="D415" s="465" t="e">
        <f>ABS(D331)</f>
        <v>#REF!</v>
      </c>
      <c r="E415" s="466"/>
      <c r="F415" s="427"/>
      <c r="G415" s="423"/>
      <c r="H415" s="569"/>
      <c r="I415" s="464"/>
      <c r="J415" s="465" t="e">
        <f>ABS(J331)</f>
        <v>#REF!</v>
      </c>
      <c r="K415" s="466"/>
      <c r="L415" s="427"/>
      <c r="M415" s="423"/>
      <c r="N415" s="569"/>
      <c r="O415" s="464"/>
      <c r="P415" s="465" t="e">
        <f>ABS(P331)</f>
        <v>#REF!</v>
      </c>
      <c r="Q415" s="466"/>
      <c r="R415" s="427"/>
      <c r="S415" s="423"/>
      <c r="T415" s="569"/>
      <c r="U415" s="464"/>
      <c r="V415" s="465" t="e">
        <f>ABS(V331)</f>
        <v>#REF!</v>
      </c>
      <c r="W415" s="466"/>
      <c r="X415" s="427"/>
      <c r="Y415" s="423"/>
      <c r="Z415" s="569"/>
      <c r="AA415" s="464"/>
      <c r="AB415" s="465" t="e">
        <f>ABS(AB331)</f>
        <v>#REF!</v>
      </c>
      <c r="AC415" s="466"/>
      <c r="AD415" s="427"/>
      <c r="AE415" s="423"/>
      <c r="AF415" s="569"/>
      <c r="AG415" s="464"/>
      <c r="AH415" s="465" t="e">
        <f>ABS(AH331)</f>
        <v>#REF!</v>
      </c>
      <c r="AI415" s="466"/>
      <c r="AJ415" s="427"/>
      <c r="AK415" s="423"/>
      <c r="AL415" s="569"/>
      <c r="AM415" s="464"/>
      <c r="AN415" s="465" t="e">
        <f>ABS(AN331)</f>
        <v>#REF!</v>
      </c>
      <c r="AO415" s="466"/>
      <c r="AP415" s="427"/>
      <c r="AQ415" s="423"/>
      <c r="AR415" s="569"/>
      <c r="AS415" s="464"/>
      <c r="AT415" s="465" t="e">
        <f>ABS(AT331)</f>
        <v>#REF!</v>
      </c>
      <c r="AU415" s="466"/>
      <c r="AV415" s="427"/>
      <c r="AW415" s="423"/>
      <c r="AX415" s="569"/>
      <c r="AY415" s="464"/>
      <c r="AZ415" s="465" t="e">
        <f>ABS(AZ331)</f>
        <v>#REF!</v>
      </c>
      <c r="BA415" s="466"/>
      <c r="BB415" s="427"/>
      <c r="BC415" s="423"/>
      <c r="BD415" s="569"/>
      <c r="BE415" s="464"/>
      <c r="BF415" s="465" t="e">
        <f>ABS(BF331)</f>
        <v>#REF!</v>
      </c>
      <c r="BG415" s="466"/>
      <c r="BH415" s="427"/>
      <c r="BI415" s="423"/>
      <c r="BJ415" s="569"/>
      <c r="BK415" s="464"/>
      <c r="BL415" s="465" t="e">
        <f>ABS(BL331)</f>
        <v>#REF!</v>
      </c>
      <c r="BM415" s="466"/>
      <c r="BN415" s="427"/>
      <c r="BO415" s="423"/>
      <c r="BP415" s="569"/>
      <c r="BQ415" s="464"/>
      <c r="BR415" s="465" t="e">
        <f>ABS(BR331)</f>
        <v>#REF!</v>
      </c>
      <c r="BS415" s="466"/>
      <c r="BT415" s="427"/>
      <c r="BU415" s="423"/>
      <c r="BV415" s="569"/>
      <c r="BW415" s="464"/>
      <c r="BX415" s="465" t="e">
        <f>ABS(BX331)</f>
        <v>#REF!</v>
      </c>
      <c r="BY415" s="466"/>
      <c r="BZ415" s="427"/>
      <c r="CA415" s="423"/>
      <c r="CB415" s="569"/>
      <c r="CC415" s="464"/>
      <c r="CD415" s="465" t="e">
        <f>ABS(CD331)</f>
        <v>#REF!</v>
      </c>
      <c r="CE415" s="466"/>
      <c r="CF415" s="427"/>
      <c r="CG415" s="423"/>
      <c r="CH415" s="569"/>
      <c r="CI415" s="464"/>
      <c r="CJ415" s="465" t="e">
        <f>ABS(CJ331)</f>
        <v>#REF!</v>
      </c>
      <c r="CK415" s="466"/>
      <c r="CL415" s="433"/>
      <c r="CM415" s="417"/>
      <c r="CN415" s="433"/>
      <c r="CO415" s="235"/>
    </row>
    <row r="416" ht="16.199999999999999" hidden="1">
      <c r="A416" s="546"/>
      <c r="B416" s="235"/>
      <c r="C416" s="604"/>
      <c r="D416" s="602" t="e">
        <f>D410</f>
        <v>#REF!</v>
      </c>
      <c r="E416" s="235"/>
      <c r="F416" s="417"/>
      <c r="G416" s="417"/>
      <c r="H416" s="417"/>
      <c r="I416" s="604"/>
      <c r="J416" s="602" t="e">
        <f>J410</f>
        <v>#REF!</v>
      </c>
      <c r="K416" s="235"/>
      <c r="L416" s="417"/>
      <c r="M416" s="417"/>
      <c r="N416" s="417"/>
      <c r="O416" s="604"/>
      <c r="P416" s="602" t="e">
        <f>P410</f>
        <v>#REF!</v>
      </c>
      <c r="Q416" s="235"/>
      <c r="R416" s="417"/>
      <c r="S416" s="417"/>
      <c r="T416" s="417"/>
      <c r="U416" s="604"/>
      <c r="V416" s="602" t="e">
        <f>V410</f>
        <v>#REF!</v>
      </c>
      <c r="W416" s="235"/>
      <c r="X416" s="417"/>
      <c r="Y416" s="417"/>
      <c r="Z416" s="417"/>
      <c r="AA416" s="604"/>
      <c r="AB416" s="602" t="e">
        <f>AB410</f>
        <v>#REF!</v>
      </c>
      <c r="AC416" s="235"/>
      <c r="AD416" s="417"/>
      <c r="AE416" s="417"/>
      <c r="AF416" s="417"/>
      <c r="AG416" s="604"/>
      <c r="AH416" s="602" t="e">
        <f>AH410</f>
        <v>#REF!</v>
      </c>
      <c r="AI416" s="235"/>
      <c r="AJ416" s="417"/>
      <c r="AK416" s="417"/>
      <c r="AL416" s="417"/>
      <c r="AM416" s="604"/>
      <c r="AN416" s="602" t="e">
        <f>AN410</f>
        <v>#REF!</v>
      </c>
      <c r="AO416" s="235"/>
      <c r="AP416" s="417"/>
      <c r="AQ416" s="417"/>
      <c r="AR416" s="417"/>
      <c r="AS416" s="604"/>
      <c r="AT416" s="602" t="e">
        <f>AT410</f>
        <v>#REF!</v>
      </c>
      <c r="AU416" s="235"/>
      <c r="AV416" s="417"/>
      <c r="AW416" s="417"/>
      <c r="AX416" s="417"/>
      <c r="AY416" s="604"/>
      <c r="AZ416" s="602" t="e">
        <f>AZ410</f>
        <v>#REF!</v>
      </c>
      <c r="BA416" s="235"/>
      <c r="BB416" s="417"/>
      <c r="BC416" s="417"/>
      <c r="BD416" s="417"/>
      <c r="BE416" s="604"/>
      <c r="BF416" s="602" t="e">
        <f>BF410</f>
        <v>#REF!</v>
      </c>
      <c r="BG416" s="235"/>
      <c r="BH416" s="417"/>
      <c r="BI416" s="417"/>
      <c r="BJ416" s="417"/>
      <c r="BK416" s="604"/>
      <c r="BL416" s="602" t="e">
        <f>BL410</f>
        <v>#REF!</v>
      </c>
      <c r="BM416" s="235"/>
      <c r="BN416" s="417"/>
      <c r="BO416" s="417"/>
      <c r="BP416" s="417"/>
      <c r="BQ416" s="604"/>
      <c r="BR416" s="602" t="e">
        <f>BR410</f>
        <v>#REF!</v>
      </c>
      <c r="BS416" s="235"/>
      <c r="BT416" s="417"/>
      <c r="BU416" s="417"/>
      <c r="BV416" s="417"/>
      <c r="BW416" s="604"/>
      <c r="BX416" s="602" t="e">
        <f>BX410</f>
        <v>#REF!</v>
      </c>
      <c r="BY416" s="235"/>
      <c r="BZ416" s="417"/>
      <c r="CA416" s="417"/>
      <c r="CB416" s="417"/>
      <c r="CC416" s="604"/>
      <c r="CD416" s="602" t="e">
        <f>CD410</f>
        <v>#REF!</v>
      </c>
      <c r="CE416" s="235"/>
      <c r="CF416" s="417"/>
      <c r="CG416" s="417"/>
      <c r="CH416" s="417"/>
      <c r="CI416" s="604"/>
      <c r="CJ416" s="602" t="e">
        <f>CJ410</f>
        <v>#REF!</v>
      </c>
      <c r="CK416" s="235"/>
      <c r="CL416" s="417"/>
      <c r="CM416" s="417"/>
      <c r="CN416" s="417"/>
      <c r="CO416" s="235"/>
    </row>
    <row r="417" ht="16.199999999999999" hidden="1">
      <c r="A417" s="235"/>
      <c r="B417" s="235"/>
      <c r="C417" s="417"/>
      <c r="D417" s="451" t="e">
        <f>IF(D415=D416,"¡Crítico!",IF(D419=D416,"¡Crítico!"," "))</f>
        <v>#REF!</v>
      </c>
      <c r="E417" s="417"/>
      <c r="F417" s="546"/>
      <c r="G417" s="547"/>
      <c r="H417" s="433"/>
      <c r="I417" s="417"/>
      <c r="J417" s="451" t="e">
        <f>IF(J415=J416,"¡Crítico!",IF(J419=J416,"¡Crítico!"," "))</f>
        <v>#REF!</v>
      </c>
      <c r="K417" s="417"/>
      <c r="L417" s="546"/>
      <c r="M417" s="547"/>
      <c r="N417" s="433"/>
      <c r="O417" s="417"/>
      <c r="P417" s="451" t="e">
        <f>IF(P415=P416,"¡Crítico!",IF(P419=P416,"¡Crítico!"," "))</f>
        <v>#REF!</v>
      </c>
      <c r="Q417" s="417"/>
      <c r="R417" s="546"/>
      <c r="S417" s="547"/>
      <c r="T417" s="433"/>
      <c r="U417" s="417"/>
      <c r="V417" s="451" t="e">
        <f>IF(V415=V416,"¡Crítico!",IF(V419=V416,"¡Crítico!"," "))</f>
        <v>#REF!</v>
      </c>
      <c r="W417" s="417"/>
      <c r="X417" s="546"/>
      <c r="Y417" s="547"/>
      <c r="Z417" s="433"/>
      <c r="AA417" s="417"/>
      <c r="AB417" s="451" t="e">
        <f>IF(AB415=AB416,"¡Crítico!",IF(AB419=AB416,"¡Crítico!"," "))</f>
        <v>#REF!</v>
      </c>
      <c r="AC417" s="417"/>
      <c r="AD417" s="546"/>
      <c r="AE417" s="547"/>
      <c r="AF417" s="433"/>
      <c r="AG417" s="417"/>
      <c r="AH417" s="451" t="e">
        <f>IF(AH415=AH416,"¡Crítico!",IF(AH419=AH416,"¡Crítico!"," "))</f>
        <v>#REF!</v>
      </c>
      <c r="AI417" s="417"/>
      <c r="AJ417" s="546"/>
      <c r="AK417" s="547"/>
      <c r="AL417" s="433"/>
      <c r="AM417" s="417"/>
      <c r="AN417" s="451" t="e">
        <f>IF(AN415=AN416,"¡Crítico!",IF(AN419=AN416,"¡Crítico!"," "))</f>
        <v>#REF!</v>
      </c>
      <c r="AO417" s="417"/>
      <c r="AP417" s="546"/>
      <c r="AQ417" s="547"/>
      <c r="AR417" s="433"/>
      <c r="AS417" s="417"/>
      <c r="AT417" s="451" t="e">
        <f>IF(AT415=AT416,"¡Crítico!",IF(AT419=AT416,"¡Crítico!"," "))</f>
        <v>#REF!</v>
      </c>
      <c r="AU417" s="417"/>
      <c r="AV417" s="546"/>
      <c r="AW417" s="547"/>
      <c r="AX417" s="433"/>
      <c r="AY417" s="417"/>
      <c r="AZ417" s="451" t="e">
        <f>IF(AZ415=AZ416,"¡Crítico!",IF(AZ419=AZ416,"¡Crítico!"," "))</f>
        <v>#REF!</v>
      </c>
      <c r="BA417" s="417"/>
      <c r="BB417" s="546"/>
      <c r="BC417" s="547"/>
      <c r="BD417" s="433"/>
      <c r="BE417" s="417"/>
      <c r="BF417" s="451" t="e">
        <f>IF(BF415=BF416,"¡Crítico!",IF(BF419=BF416,"¡Crítico!"," "))</f>
        <v>#REF!</v>
      </c>
      <c r="BG417" s="417"/>
      <c r="BH417" s="546"/>
      <c r="BI417" s="547"/>
      <c r="BJ417" s="433"/>
      <c r="BK417" s="417"/>
      <c r="BL417" s="451" t="e">
        <f>IF(BL415=BL416,"¡Crítico!",IF(BL419=BL416,"¡Crítico!"," "))</f>
        <v>#REF!</v>
      </c>
      <c r="BM417" s="417"/>
      <c r="BN417" s="546"/>
      <c r="BO417" s="547"/>
      <c r="BP417" s="433"/>
      <c r="BQ417" s="417"/>
      <c r="BR417" s="451" t="e">
        <f>IF(BR415=BR416,"¡Crítico!",IF(BR419=BR416,"¡Crítico!"," "))</f>
        <v>#REF!</v>
      </c>
      <c r="BS417" s="417"/>
      <c r="BT417" s="546"/>
      <c r="BU417" s="547"/>
      <c r="BV417" s="433"/>
      <c r="BW417" s="417"/>
      <c r="BX417" s="451" t="e">
        <f>IF(BX415=BX416,"¡Crítico!",IF(BX419=BX416,"¡Crítico!"," "))</f>
        <v>#REF!</v>
      </c>
      <c r="BY417" s="417"/>
      <c r="BZ417" s="546"/>
      <c r="CA417" s="547"/>
      <c r="CB417" s="433"/>
      <c r="CC417" s="417"/>
      <c r="CD417" s="451" t="e">
        <f>IF(CD415=CD416,"¡Crítico!",IF(CD419=CD416,"¡Crítico!"," "))</f>
        <v>#REF!</v>
      </c>
      <c r="CE417" s="417"/>
      <c r="CF417" s="546"/>
      <c r="CG417" s="547"/>
      <c r="CH417" s="433"/>
      <c r="CI417" s="417"/>
      <c r="CJ417" s="451" t="e">
        <f>IF(CJ415=CJ416,"¡Crítico!",IF(CJ419=CJ416,"¡Crítico!"," "))</f>
        <v>#REF!</v>
      </c>
      <c r="CK417" s="417"/>
      <c r="CL417" s="546"/>
      <c r="CM417" s="547"/>
      <c r="CN417" s="433"/>
      <c r="CO417" s="235"/>
    </row>
    <row r="418" ht="16.800000000000001" hidden="1">
      <c r="A418" s="235"/>
      <c r="C418" s="417"/>
      <c r="D418" s="452"/>
      <c r="E418" s="417"/>
      <c r="F418" s="433"/>
      <c r="G418" s="427"/>
      <c r="H418" s="433"/>
      <c r="I418" s="417"/>
      <c r="J418" s="452"/>
      <c r="K418" s="417"/>
      <c r="L418" s="433"/>
      <c r="M418" s="427"/>
      <c r="N418" s="433"/>
      <c r="O418" s="417"/>
      <c r="P418" s="452"/>
      <c r="Q418" s="417"/>
      <c r="R418" s="433"/>
      <c r="S418" s="427"/>
      <c r="T418" s="433"/>
      <c r="U418" s="417"/>
      <c r="V418" s="452"/>
      <c r="W418" s="417"/>
      <c r="X418" s="433"/>
      <c r="Y418" s="427"/>
      <c r="Z418" s="433"/>
      <c r="AA418" s="417"/>
      <c r="AB418" s="452"/>
      <c r="AC418" s="417"/>
      <c r="AD418" s="433"/>
      <c r="AE418" s="427"/>
      <c r="AF418" s="433"/>
      <c r="AG418" s="417"/>
      <c r="AH418" s="452"/>
      <c r="AI418" s="417"/>
      <c r="AJ418" s="433"/>
      <c r="AK418" s="427"/>
      <c r="AL418" s="433"/>
      <c r="AM418" s="417"/>
      <c r="AN418" s="452"/>
      <c r="AO418" s="417"/>
      <c r="AP418" s="433"/>
      <c r="AQ418" s="427"/>
      <c r="AR418" s="433"/>
      <c r="AS418" s="417"/>
      <c r="AT418" s="452"/>
      <c r="AU418" s="417"/>
      <c r="AV418" s="433"/>
      <c r="AW418" s="427"/>
      <c r="AX418" s="433"/>
      <c r="AY418" s="417"/>
      <c r="AZ418" s="452"/>
      <c r="BA418" s="417"/>
      <c r="BB418" s="433"/>
      <c r="BC418" s="427"/>
      <c r="BD418" s="433"/>
      <c r="BE418" s="417"/>
      <c r="BF418" s="452"/>
      <c r="BG418" s="417"/>
      <c r="BH418" s="433"/>
      <c r="BI418" s="427"/>
      <c r="BJ418" s="433"/>
      <c r="BK418" s="417"/>
      <c r="BL418" s="452"/>
      <c r="BM418" s="417"/>
      <c r="BN418" s="433"/>
      <c r="BO418" s="427"/>
      <c r="BP418" s="433"/>
      <c r="BQ418" s="417"/>
      <c r="BR418" s="452"/>
      <c r="BS418" s="417"/>
      <c r="BT418" s="433"/>
      <c r="BU418" s="427"/>
      <c r="BV418" s="433"/>
      <c r="BW418" s="417"/>
      <c r="BX418" s="452"/>
      <c r="BY418" s="417"/>
      <c r="BZ418" s="433"/>
      <c r="CA418" s="427"/>
      <c r="CB418" s="433"/>
      <c r="CC418" s="417"/>
      <c r="CD418" s="452"/>
      <c r="CE418" s="417"/>
      <c r="CF418" s="433"/>
      <c r="CG418" s="427"/>
      <c r="CH418" s="433"/>
      <c r="CI418" s="417"/>
      <c r="CJ418" s="452"/>
      <c r="CK418" s="417"/>
      <c r="CL418" s="433"/>
      <c r="CM418" s="433"/>
      <c r="CN418" s="433"/>
      <c r="CO418" s="235"/>
    </row>
    <row r="419" ht="16.199999999999999" hidden="1">
      <c r="A419" s="546"/>
      <c r="B419" s="235" t="e">
        <f>MAX(D419:CK419)</f>
        <v>#REF!</v>
      </c>
      <c r="C419" s="412"/>
      <c r="D419" s="413" t="e">
        <f>ABS(D352)</f>
        <v>#REF!</v>
      </c>
      <c r="E419" s="414"/>
      <c r="F419" s="459"/>
      <c r="G419" s="415"/>
      <c r="H419" s="590"/>
      <c r="I419" s="412"/>
      <c r="J419" s="413" t="e">
        <f>ABS(J352)</f>
        <v>#REF!</v>
      </c>
      <c r="K419" s="414"/>
      <c r="L419" s="459"/>
      <c r="M419" s="415"/>
      <c r="N419" s="590"/>
      <c r="O419" s="412"/>
      <c r="P419" s="413" t="e">
        <f>ABS(P352)</f>
        <v>#REF!</v>
      </c>
      <c r="Q419" s="414"/>
      <c r="R419" s="459"/>
      <c r="S419" s="415"/>
      <c r="T419" s="590"/>
      <c r="U419" s="412"/>
      <c r="V419" s="413" t="e">
        <f>ABS(V352)</f>
        <v>#REF!</v>
      </c>
      <c r="W419" s="414"/>
      <c r="X419" s="459"/>
      <c r="Y419" s="415"/>
      <c r="Z419" s="590"/>
      <c r="AA419" s="412"/>
      <c r="AB419" s="413" t="e">
        <f>ABS(AB352)</f>
        <v>#REF!</v>
      </c>
      <c r="AC419" s="414"/>
      <c r="AD419" s="459"/>
      <c r="AE419" s="415"/>
      <c r="AF419" s="590"/>
      <c r="AG419" s="412"/>
      <c r="AH419" s="413" t="e">
        <f>ABS(AH352)</f>
        <v>#REF!</v>
      </c>
      <c r="AI419" s="414"/>
      <c r="AJ419" s="459"/>
      <c r="AK419" s="415"/>
      <c r="AL419" s="590"/>
      <c r="AM419" s="412"/>
      <c r="AN419" s="413" t="e">
        <f>ABS(AN352)</f>
        <v>#REF!</v>
      </c>
      <c r="AO419" s="414"/>
      <c r="AP419" s="459"/>
      <c r="AQ419" s="415"/>
      <c r="AR419" s="590"/>
      <c r="AS419" s="412"/>
      <c r="AT419" s="413" t="e">
        <f>ABS(AT352)</f>
        <v>#REF!</v>
      </c>
      <c r="AU419" s="414"/>
      <c r="AV419" s="459"/>
      <c r="AW419" s="415"/>
      <c r="AX419" s="590"/>
      <c r="AY419" s="412"/>
      <c r="AZ419" s="413" t="e">
        <f>ABS(AZ352)</f>
        <v>#REF!</v>
      </c>
      <c r="BA419" s="414"/>
      <c r="BB419" s="459"/>
      <c r="BC419" s="415"/>
      <c r="BD419" s="590"/>
      <c r="BE419" s="412"/>
      <c r="BF419" s="413" t="e">
        <f>ABS(BF352)</f>
        <v>#REF!</v>
      </c>
      <c r="BG419" s="414"/>
      <c r="BH419" s="459"/>
      <c r="BI419" s="415"/>
      <c r="BJ419" s="590"/>
      <c r="BK419" s="412"/>
      <c r="BL419" s="413" t="e">
        <f>ABS(BL352)</f>
        <v>#REF!</v>
      </c>
      <c r="BM419" s="414"/>
      <c r="BN419" s="459"/>
      <c r="BO419" s="415"/>
      <c r="BP419" s="590"/>
      <c r="BQ419" s="412"/>
      <c r="BR419" s="413" t="e">
        <f>ABS(BR352)</f>
        <v>#REF!</v>
      </c>
      <c r="BS419" s="414"/>
      <c r="BT419" s="459"/>
      <c r="BU419" s="415"/>
      <c r="BV419" s="590"/>
      <c r="BW419" s="412"/>
      <c r="BX419" s="413" t="e">
        <f>ABS(BX352)</f>
        <v>#REF!</v>
      </c>
      <c r="BY419" s="414"/>
      <c r="BZ419" s="459"/>
      <c r="CA419" s="415"/>
      <c r="CB419" s="590"/>
      <c r="CC419" s="412"/>
      <c r="CD419" s="413" t="e">
        <f>ABS(CD352)</f>
        <v>#REF!</v>
      </c>
      <c r="CE419" s="414"/>
      <c r="CF419" s="459"/>
      <c r="CG419" s="415"/>
      <c r="CH419" s="590"/>
      <c r="CI419" s="412"/>
      <c r="CJ419" s="413" t="e">
        <f>ABS(CJ352)</f>
        <v>#REF!</v>
      </c>
      <c r="CK419" s="414"/>
      <c r="CL419" s="420"/>
      <c r="CM419" s="417"/>
      <c r="CN419" s="417"/>
      <c r="CO419" s="235"/>
    </row>
    <row r="420" ht="16.199999999999999" hidden="1">
      <c r="A420" s="546"/>
      <c r="C420" s="418">
        <f>ABS(C353)</f>
        <v>0</v>
      </c>
      <c r="D420" s="417"/>
      <c r="E420" s="419" t="e">
        <f>ABS(E353)</f>
        <v>#REF!</v>
      </c>
      <c r="F420" s="603" t="e">
        <f>F414</f>
        <v>#REF!</v>
      </c>
      <c r="G420" s="417" t="e">
        <f>IF(E420=F420,"¡Crítico!",IF(I420=F420,"¡Crítico!"," "))</f>
        <v>#REF!</v>
      </c>
      <c r="H420" s="421"/>
      <c r="I420" s="418" t="e">
        <f>ABS(I353)</f>
        <v>#REF!</v>
      </c>
      <c r="J420" s="417"/>
      <c r="K420" s="419" t="e">
        <f>ABS(K353)</f>
        <v>#REF!</v>
      </c>
      <c r="L420" s="603" t="e">
        <f>L414</f>
        <v>#REF!</v>
      </c>
      <c r="M420" s="417" t="e">
        <f>IF(K420=L420,"¡Crítico!",IF(O420=L420,"¡Crítico!"," "))</f>
        <v>#REF!</v>
      </c>
      <c r="N420" s="421"/>
      <c r="O420" s="418" t="e">
        <f>ABS(O353)</f>
        <v>#REF!</v>
      </c>
      <c r="P420" s="417"/>
      <c r="Q420" s="419" t="e">
        <f>ABS(Q353)</f>
        <v>#REF!</v>
      </c>
      <c r="R420" s="603" t="e">
        <f>R414</f>
        <v>#REF!</v>
      </c>
      <c r="S420" s="417" t="e">
        <f>IF(Q420=R420,"¡Crítico!",IF(U420=R420,"¡Crítico!"," "))</f>
        <v>#REF!</v>
      </c>
      <c r="T420" s="421"/>
      <c r="U420" s="418" t="e">
        <f>ABS(U353)</f>
        <v>#REF!</v>
      </c>
      <c r="V420" s="417"/>
      <c r="W420" s="419" t="e">
        <f>ABS(W353)</f>
        <v>#REF!</v>
      </c>
      <c r="X420" s="603" t="e">
        <f>X414</f>
        <v>#REF!</v>
      </c>
      <c r="Y420" s="417" t="e">
        <f>IF(W420=X420,"¡Crítico!",IF(AA420=X420,"¡Crítico!"," "))</f>
        <v>#REF!</v>
      </c>
      <c r="Z420" s="421"/>
      <c r="AA420" s="418" t="e">
        <f>ABS(AA353)</f>
        <v>#REF!</v>
      </c>
      <c r="AB420" s="417"/>
      <c r="AC420" s="419" t="e">
        <f>ABS(AC353)</f>
        <v>#REF!</v>
      </c>
      <c r="AD420" s="603" t="e">
        <f>AD414</f>
        <v>#REF!</v>
      </c>
      <c r="AE420" s="417" t="e">
        <f>IF(AC420=AD420,"¡Crítico!",IF(AG420=AD420,"¡Crítico!"," "))</f>
        <v>#REF!</v>
      </c>
      <c r="AF420" s="421"/>
      <c r="AG420" s="418" t="e">
        <f>ABS(AG353)</f>
        <v>#REF!</v>
      </c>
      <c r="AH420" s="417"/>
      <c r="AI420" s="419" t="e">
        <f>ABS(AI353)</f>
        <v>#REF!</v>
      </c>
      <c r="AJ420" s="603" t="e">
        <f>AJ414</f>
        <v>#REF!</v>
      </c>
      <c r="AK420" s="417" t="e">
        <f>IF(AI420=AJ420,"¡Crítico!",IF(AM420=AJ420,"¡Crítico!"," "))</f>
        <v>#REF!</v>
      </c>
      <c r="AL420" s="421"/>
      <c r="AM420" s="418" t="e">
        <f>ABS(AM353)</f>
        <v>#REF!</v>
      </c>
      <c r="AN420" s="417"/>
      <c r="AO420" s="419" t="e">
        <f>ABS(AO353)</f>
        <v>#REF!</v>
      </c>
      <c r="AP420" s="603" t="e">
        <f>AP414</f>
        <v>#REF!</v>
      </c>
      <c r="AQ420" s="417" t="e">
        <f>IF(AO420=AP420,"¡Crítico!",IF(AS420=AP420,"¡Crítico!"," "))</f>
        <v>#REF!</v>
      </c>
      <c r="AR420" s="421"/>
      <c r="AS420" s="418" t="e">
        <f>ABS(AS353)</f>
        <v>#REF!</v>
      </c>
      <c r="AT420" s="417"/>
      <c r="AU420" s="419" t="e">
        <f>ABS(AU353)</f>
        <v>#REF!</v>
      </c>
      <c r="AV420" s="603" t="e">
        <f>AV414</f>
        <v>#REF!</v>
      </c>
      <c r="AW420" s="417" t="e">
        <f>IF(AU420=AV420,"¡Crítico!",IF(AY420=AV420,"¡Crítico!"," "))</f>
        <v>#REF!</v>
      </c>
      <c r="AX420" s="421"/>
      <c r="AY420" s="418" t="e">
        <f>ABS(AY353)</f>
        <v>#REF!</v>
      </c>
      <c r="AZ420" s="417"/>
      <c r="BA420" s="419" t="e">
        <f>ABS(BA353)</f>
        <v>#REF!</v>
      </c>
      <c r="BB420" s="603" t="e">
        <f>BB414</f>
        <v>#REF!</v>
      </c>
      <c r="BC420" s="417" t="e">
        <f>IF(BA420=BB420,"¡Crítico!",IF(BE420=BB420,"¡Crítico!"," "))</f>
        <v>#REF!</v>
      </c>
      <c r="BD420" s="421"/>
      <c r="BE420" s="418" t="e">
        <f>ABS(BE353)</f>
        <v>#REF!</v>
      </c>
      <c r="BF420" s="417"/>
      <c r="BG420" s="419" t="e">
        <f>ABS(BG353)</f>
        <v>#REF!</v>
      </c>
      <c r="BH420" s="603" t="e">
        <f>BH414</f>
        <v>#REF!</v>
      </c>
      <c r="BI420" s="417" t="e">
        <f>IF(BG420=BH420,"¡Crítico!",IF(BK420=BH420,"¡Crítico!"," "))</f>
        <v>#REF!</v>
      </c>
      <c r="BJ420" s="421"/>
      <c r="BK420" s="418" t="e">
        <f>ABS(BK353)</f>
        <v>#REF!</v>
      </c>
      <c r="BL420" s="417"/>
      <c r="BM420" s="419" t="e">
        <f>ABS(BM353)</f>
        <v>#REF!</v>
      </c>
      <c r="BN420" s="603" t="e">
        <f>BN414</f>
        <v>#REF!</v>
      </c>
      <c r="BO420" s="417" t="e">
        <f>IF(BM420=BN420,"¡Crítico!",IF(BQ420=BN420,"¡Crítico!"," "))</f>
        <v>#REF!</v>
      </c>
      <c r="BP420" s="421"/>
      <c r="BQ420" s="418" t="e">
        <f>ABS(BQ353)</f>
        <v>#REF!</v>
      </c>
      <c r="BR420" s="417"/>
      <c r="BS420" s="419" t="e">
        <f>ABS(BS353)</f>
        <v>#REF!</v>
      </c>
      <c r="BT420" s="603" t="e">
        <f>BT414</f>
        <v>#REF!</v>
      </c>
      <c r="BU420" s="417" t="e">
        <f>IF(BS420=BT420,"¡Crítico!",IF(BW420=BT420,"¡Crítico!"," "))</f>
        <v>#REF!</v>
      </c>
      <c r="BV420" s="421"/>
      <c r="BW420" s="418" t="e">
        <f>ABS(BW353)</f>
        <v>#REF!</v>
      </c>
      <c r="BX420" s="417"/>
      <c r="BY420" s="419" t="e">
        <f>ABS(BY353)</f>
        <v>#REF!</v>
      </c>
      <c r="BZ420" s="603" t="e">
        <f>BZ414</f>
        <v>#REF!</v>
      </c>
      <c r="CA420" s="417" t="e">
        <f>IF(BY420=BZ420,"¡Crítico!",IF(CC420=BZ420,"¡Crítico!"," "))</f>
        <v>#REF!</v>
      </c>
      <c r="CB420" s="421"/>
      <c r="CC420" s="418" t="e">
        <f>ABS(CC353)</f>
        <v>#REF!</v>
      </c>
      <c r="CD420" s="417"/>
      <c r="CE420" s="419" t="e">
        <f>ABS(CE353)</f>
        <v>#REF!</v>
      </c>
      <c r="CF420" s="603" t="e">
        <f>CF414</f>
        <v>#REF!</v>
      </c>
      <c r="CG420" s="417" t="e">
        <f>IF(CE420=CF420,"¡Crítico!",IF(CI420=CF420,"¡Crítico!"," "))</f>
        <v>#REF!</v>
      </c>
      <c r="CH420" s="421"/>
      <c r="CI420" s="418" t="e">
        <f>ABS(CI353)</f>
        <v>#REF!</v>
      </c>
      <c r="CJ420" s="417"/>
      <c r="CK420" s="419">
        <f>ABS(CK353)</f>
        <v>0</v>
      </c>
      <c r="CL420" s="603"/>
      <c r="CM420" s="417"/>
      <c r="CN420" s="417"/>
      <c r="CO420" s="235"/>
    </row>
    <row r="421" ht="16.800000000000001" hidden="1">
      <c r="A421" s="546"/>
      <c r="B421" s="235" t="e">
        <f>MAX(D421:CK421)</f>
        <v>#REF!</v>
      </c>
      <c r="C421" s="424"/>
      <c r="D421" s="485" t="e">
        <f>ABS(D354)</f>
        <v>#REF!</v>
      </c>
      <c r="E421" s="428"/>
      <c r="F421" s="426"/>
      <c r="G421" s="423"/>
      <c r="H421" s="427"/>
      <c r="I421" s="424"/>
      <c r="J421" s="485" t="e">
        <f>ABS(J354)</f>
        <v>#REF!</v>
      </c>
      <c r="K421" s="428"/>
      <c r="L421" s="426"/>
      <c r="M421" s="423"/>
      <c r="N421" s="427"/>
      <c r="O421" s="424"/>
      <c r="P421" s="485" t="e">
        <f>ABS(P354)</f>
        <v>#REF!</v>
      </c>
      <c r="Q421" s="428"/>
      <c r="R421" s="426"/>
      <c r="S421" s="423"/>
      <c r="T421" s="427"/>
      <c r="U421" s="424"/>
      <c r="V421" s="485" t="e">
        <f>ABS(V354)</f>
        <v>#REF!</v>
      </c>
      <c r="W421" s="428"/>
      <c r="X421" s="426"/>
      <c r="Y421" s="423"/>
      <c r="Z421" s="427"/>
      <c r="AA421" s="424"/>
      <c r="AB421" s="485" t="e">
        <f>ABS(AB354)</f>
        <v>#REF!</v>
      </c>
      <c r="AC421" s="428"/>
      <c r="AD421" s="426"/>
      <c r="AE421" s="423"/>
      <c r="AF421" s="427"/>
      <c r="AG421" s="424"/>
      <c r="AH421" s="485" t="e">
        <f>ABS(AH354)</f>
        <v>#REF!</v>
      </c>
      <c r="AI421" s="428"/>
      <c r="AJ421" s="426"/>
      <c r="AK421" s="423"/>
      <c r="AL421" s="427"/>
      <c r="AM421" s="424"/>
      <c r="AN421" s="485" t="e">
        <f>ABS(AN354)</f>
        <v>#REF!</v>
      </c>
      <c r="AO421" s="428"/>
      <c r="AP421" s="426"/>
      <c r="AQ421" s="423"/>
      <c r="AR421" s="427"/>
      <c r="AS421" s="424"/>
      <c r="AT421" s="485" t="e">
        <f>ABS(AT354)</f>
        <v>#REF!</v>
      </c>
      <c r="AU421" s="428"/>
      <c r="AV421" s="426"/>
      <c r="AW421" s="423"/>
      <c r="AX421" s="427"/>
      <c r="AY421" s="424"/>
      <c r="AZ421" s="485" t="e">
        <f>ABS(AZ354)</f>
        <v>#REF!</v>
      </c>
      <c r="BA421" s="428"/>
      <c r="BB421" s="426"/>
      <c r="BC421" s="423"/>
      <c r="BD421" s="427"/>
      <c r="BE421" s="424"/>
      <c r="BF421" s="485" t="e">
        <f>ABS(BF354)</f>
        <v>#REF!</v>
      </c>
      <c r="BG421" s="428"/>
      <c r="BH421" s="426"/>
      <c r="BI421" s="423"/>
      <c r="BJ421" s="427"/>
      <c r="BK421" s="424"/>
      <c r="BL421" s="485" t="e">
        <f>ABS(BL354)</f>
        <v>#REF!</v>
      </c>
      <c r="BM421" s="428"/>
      <c r="BN421" s="426"/>
      <c r="BO421" s="423"/>
      <c r="BP421" s="427"/>
      <c r="BQ421" s="424"/>
      <c r="BR421" s="485" t="e">
        <f>ABS(BR354)</f>
        <v>#REF!</v>
      </c>
      <c r="BS421" s="428"/>
      <c r="BT421" s="426"/>
      <c r="BU421" s="423"/>
      <c r="BV421" s="427"/>
      <c r="BW421" s="424"/>
      <c r="BX421" s="485" t="e">
        <f>ABS(BX354)</f>
        <v>#REF!</v>
      </c>
      <c r="BY421" s="428"/>
      <c r="BZ421" s="426"/>
      <c r="CA421" s="423"/>
      <c r="CB421" s="427"/>
      <c r="CC421" s="424"/>
      <c r="CD421" s="485" t="e">
        <f>ABS(CD354)</f>
        <v>#REF!</v>
      </c>
      <c r="CE421" s="428"/>
      <c r="CF421" s="426"/>
      <c r="CG421" s="423"/>
      <c r="CH421" s="427"/>
      <c r="CI421" s="424"/>
      <c r="CJ421" s="485" t="e">
        <f>ABS(CJ354)</f>
        <v>#REF!</v>
      </c>
      <c r="CK421" s="428"/>
      <c r="CL421" s="600"/>
      <c r="CM421" s="417"/>
      <c r="CN421" s="433"/>
      <c r="CO421" s="235"/>
    </row>
    <row r="422" ht="16.199999999999999" hidden="1">
      <c r="A422" s="546"/>
      <c r="B422" s="235"/>
      <c r="C422" s="601"/>
      <c r="D422" s="602" t="e">
        <f>D416</f>
        <v>#REF!</v>
      </c>
      <c r="E422" s="235"/>
      <c r="F422" s="417"/>
      <c r="G422" s="417"/>
      <c r="H422" s="415"/>
      <c r="I422" s="601"/>
      <c r="J422" s="602" t="e">
        <f>J416</f>
        <v>#REF!</v>
      </c>
      <c r="K422" s="235"/>
      <c r="L422" s="417"/>
      <c r="M422" s="417"/>
      <c r="N422" s="415"/>
      <c r="O422" s="601"/>
      <c r="P422" s="602" t="e">
        <f>P416</f>
        <v>#REF!</v>
      </c>
      <c r="Q422" s="235"/>
      <c r="R422" s="417"/>
      <c r="S422" s="417"/>
      <c r="T422" s="415"/>
      <c r="U422" s="601"/>
      <c r="V422" s="602" t="e">
        <f>V416</f>
        <v>#REF!</v>
      </c>
      <c r="W422" s="235"/>
      <c r="X422" s="417"/>
      <c r="Y422" s="417"/>
      <c r="Z422" s="415"/>
      <c r="AA422" s="601"/>
      <c r="AB422" s="602" t="e">
        <f>AB416</f>
        <v>#REF!</v>
      </c>
      <c r="AC422" s="235"/>
      <c r="AD422" s="417"/>
      <c r="AE422" s="417"/>
      <c r="AF422" s="415"/>
      <c r="AG422" s="601"/>
      <c r="AH422" s="602" t="e">
        <f>AH416</f>
        <v>#REF!</v>
      </c>
      <c r="AI422" s="235"/>
      <c r="AJ422" s="417"/>
      <c r="AK422" s="417"/>
      <c r="AL422" s="415"/>
      <c r="AM422" s="601"/>
      <c r="AN422" s="602" t="e">
        <f>AN416</f>
        <v>#REF!</v>
      </c>
      <c r="AO422" s="235"/>
      <c r="AP422" s="417"/>
      <c r="AQ422" s="417"/>
      <c r="AR422" s="415"/>
      <c r="AS422" s="601"/>
      <c r="AT422" s="602" t="e">
        <f>AT416</f>
        <v>#REF!</v>
      </c>
      <c r="AU422" s="235"/>
      <c r="AV422" s="417"/>
      <c r="AW422" s="417"/>
      <c r="AX422" s="415"/>
      <c r="AY422" s="601"/>
      <c r="AZ422" s="602" t="e">
        <f>AZ416</f>
        <v>#REF!</v>
      </c>
      <c r="BA422" s="235"/>
      <c r="BB422" s="417"/>
      <c r="BC422" s="417"/>
      <c r="BD422" s="415"/>
      <c r="BE422" s="601"/>
      <c r="BF422" s="602" t="e">
        <f>BF416</f>
        <v>#REF!</v>
      </c>
      <c r="BG422" s="235"/>
      <c r="BH422" s="417"/>
      <c r="BI422" s="417"/>
      <c r="BJ422" s="415"/>
      <c r="BK422" s="601"/>
      <c r="BL422" s="602" t="e">
        <f>BL416</f>
        <v>#REF!</v>
      </c>
      <c r="BM422" s="235"/>
      <c r="BN422" s="417"/>
      <c r="BO422" s="417"/>
      <c r="BP422" s="415"/>
      <c r="BQ422" s="601"/>
      <c r="BR422" s="602" t="e">
        <f>BR416</f>
        <v>#REF!</v>
      </c>
      <c r="BS422" s="235"/>
      <c r="BT422" s="417"/>
      <c r="BU422" s="417"/>
      <c r="BV422" s="415"/>
      <c r="BW422" s="601"/>
      <c r="BX422" s="602" t="e">
        <f>BX416</f>
        <v>#REF!</v>
      </c>
      <c r="BY422" s="235"/>
      <c r="BZ422" s="417"/>
      <c r="CA422" s="417"/>
      <c r="CB422" s="415"/>
      <c r="CC422" s="601"/>
      <c r="CD422" s="602" t="e">
        <f>CD416</f>
        <v>#REF!</v>
      </c>
      <c r="CE422" s="235"/>
      <c r="CF422" s="417"/>
      <c r="CG422" s="417"/>
      <c r="CH422" s="415"/>
      <c r="CI422" s="601"/>
      <c r="CJ422" s="602" t="e">
        <f>CJ416</f>
        <v>#REF!</v>
      </c>
      <c r="CK422" s="235"/>
      <c r="CL422" s="417"/>
      <c r="CM422" s="417"/>
      <c r="CN422" s="417"/>
      <c r="CO422" s="235"/>
    </row>
    <row r="423" ht="16.199999999999999" hidden="1">
      <c r="A423" s="235"/>
      <c r="B423" s="235"/>
      <c r="C423" s="417"/>
      <c r="D423" s="451" t="e">
        <f>IF(D421=D422,"¡Crítico!",IF(D425=D422,"¡Crítico!"," "))</f>
        <v>#REF!</v>
      </c>
      <c r="E423" s="417"/>
      <c r="F423" s="546"/>
      <c r="G423" s="547"/>
      <c r="H423" s="433"/>
      <c r="I423" s="417"/>
      <c r="J423" s="451" t="e">
        <f>IF(J421=J422,"¡Crítico!",IF(J425=J422,"¡Crítico!"," "))</f>
        <v>#REF!</v>
      </c>
      <c r="K423" s="417"/>
      <c r="L423" s="546"/>
      <c r="M423" s="547"/>
      <c r="N423" s="433"/>
      <c r="O423" s="417"/>
      <c r="P423" s="451" t="e">
        <f>IF(P421=P422,"¡Crítico!",IF(P425=P422,"¡Crítico!"," "))</f>
        <v>#REF!</v>
      </c>
      <c r="Q423" s="417"/>
      <c r="R423" s="546"/>
      <c r="S423" s="547"/>
      <c r="T423" s="433"/>
      <c r="U423" s="417"/>
      <c r="V423" s="451" t="e">
        <f>IF(V421=V422,"¡Crítico!",IF(V425=V422,"¡Crítico!"," "))</f>
        <v>#REF!</v>
      </c>
      <c r="W423" s="417"/>
      <c r="X423" s="546"/>
      <c r="Y423" s="547"/>
      <c r="Z423" s="433"/>
      <c r="AA423" s="417"/>
      <c r="AB423" s="451" t="e">
        <f>IF(AB421=AB422,"¡Crítico!",IF(AB425=AB422,"¡Crítico!"," "))</f>
        <v>#REF!</v>
      </c>
      <c r="AC423" s="417"/>
      <c r="AD423" s="546"/>
      <c r="AE423" s="547"/>
      <c r="AF423" s="433"/>
      <c r="AG423" s="417"/>
      <c r="AH423" s="451" t="e">
        <f>IF(AH421=AH422,"¡Crítico!",IF(AH425=AH422,"¡Crítico!"," "))</f>
        <v>#REF!</v>
      </c>
      <c r="AI423" s="417"/>
      <c r="AJ423" s="546"/>
      <c r="AK423" s="547"/>
      <c r="AL423" s="433"/>
      <c r="AM423" s="417"/>
      <c r="AN423" s="451" t="e">
        <f>IF(AN421=AN422,"¡Crítico!",IF(AN425=AN422,"¡Crítico!"," "))</f>
        <v>#REF!</v>
      </c>
      <c r="AO423" s="417"/>
      <c r="AP423" s="546"/>
      <c r="AQ423" s="547"/>
      <c r="AR423" s="433"/>
      <c r="AS423" s="417"/>
      <c r="AT423" s="451" t="e">
        <f>IF(AT421=AT422,"¡Crítico!",IF(AT425=AT422,"¡Crítico!"," "))</f>
        <v>#REF!</v>
      </c>
      <c r="AU423" s="417"/>
      <c r="AV423" s="546"/>
      <c r="AW423" s="547"/>
      <c r="AX423" s="433"/>
      <c r="AY423" s="417"/>
      <c r="AZ423" s="451" t="e">
        <f>IF(AZ421=AZ422,"¡Crítico!",IF(AZ425=AZ422,"¡Crítico!"," "))</f>
        <v>#REF!</v>
      </c>
      <c r="BA423" s="417"/>
      <c r="BB423" s="546"/>
      <c r="BC423" s="547"/>
      <c r="BD423" s="433"/>
      <c r="BE423" s="417"/>
      <c r="BF423" s="451" t="e">
        <f>IF(BF421=BF422,"¡Crítico!",IF(BF425=BF422,"¡Crítico!"," "))</f>
        <v>#REF!</v>
      </c>
      <c r="BG423" s="417"/>
      <c r="BH423" s="546"/>
      <c r="BI423" s="547"/>
      <c r="BJ423" s="433"/>
      <c r="BK423" s="417"/>
      <c r="BL423" s="451" t="e">
        <f>IF(BL421=BL422,"¡Crítico!",IF(BL425=BL422,"¡Crítico!"," "))</f>
        <v>#REF!</v>
      </c>
      <c r="BM423" s="417"/>
      <c r="BN423" s="546"/>
      <c r="BO423" s="547"/>
      <c r="BP423" s="433"/>
      <c r="BQ423" s="417"/>
      <c r="BR423" s="451" t="e">
        <f>IF(BR421=BR422,"¡Crítico!",IF(BR425=BR422,"¡Crítico!"," "))</f>
        <v>#REF!</v>
      </c>
      <c r="BS423" s="417"/>
      <c r="BT423" s="546"/>
      <c r="BU423" s="547"/>
      <c r="BV423" s="433"/>
      <c r="BW423" s="417"/>
      <c r="BX423" s="451" t="e">
        <f>IF(BX421=BX422,"¡Crítico!",IF(BX425=BX422,"¡Crítico!"," "))</f>
        <v>#REF!</v>
      </c>
      <c r="BY423" s="417"/>
      <c r="BZ423" s="546"/>
      <c r="CA423" s="547"/>
      <c r="CB423" s="433"/>
      <c r="CC423" s="417"/>
      <c r="CD423" s="451" t="e">
        <f>IF(CD421=CD422,"¡Crítico!",IF(CD425=CD422,"¡Crítico!"," "))</f>
        <v>#REF!</v>
      </c>
      <c r="CE423" s="417"/>
      <c r="CF423" s="546"/>
      <c r="CG423" s="547"/>
      <c r="CH423" s="433"/>
      <c r="CI423" s="417"/>
      <c r="CJ423" s="451" t="e">
        <f>IF(CJ421=CJ422,"¡Crítico!",IF(CJ425=CJ422,"¡Crítico!"," "))</f>
        <v>#REF!</v>
      </c>
      <c r="CK423" s="417"/>
      <c r="CL423" s="546"/>
      <c r="CM423" s="547"/>
      <c r="CN423" s="433"/>
      <c r="CO423" s="235"/>
    </row>
    <row r="424" ht="16.800000000000001" hidden="1">
      <c r="A424" s="235"/>
      <c r="C424" s="417"/>
      <c r="D424" s="451"/>
      <c r="E424" s="417"/>
      <c r="F424" s="433"/>
      <c r="G424" s="427"/>
      <c r="H424" s="433"/>
      <c r="I424" s="417"/>
      <c r="J424" s="451"/>
      <c r="K424" s="417"/>
      <c r="L424" s="433"/>
      <c r="M424" s="427"/>
      <c r="N424" s="433"/>
      <c r="O424" s="417"/>
      <c r="P424" s="451"/>
      <c r="Q424" s="417"/>
      <c r="R424" s="433"/>
      <c r="S424" s="427"/>
      <c r="T424" s="433"/>
      <c r="U424" s="417"/>
      <c r="V424" s="451"/>
      <c r="W424" s="417"/>
      <c r="X424" s="433"/>
      <c r="Y424" s="427"/>
      <c r="Z424" s="433"/>
      <c r="AA424" s="417"/>
      <c r="AB424" s="451"/>
      <c r="AC424" s="417"/>
      <c r="AD424" s="433"/>
      <c r="AE424" s="427"/>
      <c r="AF424" s="433"/>
      <c r="AG424" s="417"/>
      <c r="AH424" s="451"/>
      <c r="AI424" s="417"/>
      <c r="AJ424" s="433"/>
      <c r="AK424" s="427"/>
      <c r="AL424" s="433"/>
      <c r="AM424" s="417"/>
      <c r="AN424" s="451"/>
      <c r="AO424" s="417"/>
      <c r="AP424" s="433"/>
      <c r="AQ424" s="427"/>
      <c r="AR424" s="433"/>
      <c r="AS424" s="417"/>
      <c r="AT424" s="451"/>
      <c r="AU424" s="417"/>
      <c r="AV424" s="433"/>
      <c r="AW424" s="427"/>
      <c r="AX424" s="433"/>
      <c r="AY424" s="417"/>
      <c r="AZ424" s="451"/>
      <c r="BA424" s="417"/>
      <c r="BB424" s="433"/>
      <c r="BC424" s="427"/>
      <c r="BD424" s="433"/>
      <c r="BE424" s="417"/>
      <c r="BF424" s="451"/>
      <c r="BG424" s="417"/>
      <c r="BH424" s="433"/>
      <c r="BI424" s="427"/>
      <c r="BJ424" s="433"/>
      <c r="BK424" s="417"/>
      <c r="BL424" s="451"/>
      <c r="BM424" s="417"/>
      <c r="BN424" s="433"/>
      <c r="BO424" s="427"/>
      <c r="BP424" s="433"/>
      <c r="BQ424" s="417"/>
      <c r="BR424" s="451"/>
      <c r="BS424" s="417"/>
      <c r="BT424" s="433"/>
      <c r="BU424" s="427"/>
      <c r="BV424" s="433"/>
      <c r="BW424" s="417"/>
      <c r="BX424" s="451"/>
      <c r="BY424" s="417"/>
      <c r="BZ424" s="433"/>
      <c r="CA424" s="427"/>
      <c r="CB424" s="433"/>
      <c r="CC424" s="417"/>
      <c r="CD424" s="451"/>
      <c r="CE424" s="417"/>
      <c r="CF424" s="433"/>
      <c r="CG424" s="427"/>
      <c r="CH424" s="433"/>
      <c r="CI424" s="417"/>
      <c r="CJ424" s="451"/>
      <c r="CK424" s="417"/>
      <c r="CL424" s="433"/>
      <c r="CM424" s="433"/>
      <c r="CN424" s="433"/>
      <c r="CO424" s="235"/>
    </row>
    <row r="425" ht="16.199999999999999" hidden="1">
      <c r="A425" s="546"/>
      <c r="B425" s="235" t="e">
        <f>MAX(D425:CK425)</f>
        <v>#REF!</v>
      </c>
      <c r="C425" s="456"/>
      <c r="D425" s="457" t="e">
        <f>ABS(D375)</f>
        <v>#REF!</v>
      </c>
      <c r="E425" s="458"/>
      <c r="F425" s="415"/>
      <c r="G425" s="415"/>
      <c r="H425" s="411"/>
      <c r="I425" s="456"/>
      <c r="J425" s="457" t="e">
        <f>ABS(J375)</f>
        <v>#REF!</v>
      </c>
      <c r="K425" s="458"/>
      <c r="L425" s="415"/>
      <c r="M425" s="415"/>
      <c r="N425" s="411"/>
      <c r="O425" s="456"/>
      <c r="P425" s="457" t="e">
        <f>ABS(P375)</f>
        <v>#REF!</v>
      </c>
      <c r="Q425" s="458"/>
      <c r="R425" s="415"/>
      <c r="S425" s="415"/>
      <c r="T425" s="411"/>
      <c r="U425" s="456"/>
      <c r="V425" s="457" t="e">
        <f>ABS(V375)</f>
        <v>#REF!</v>
      </c>
      <c r="W425" s="458"/>
      <c r="X425" s="415"/>
      <c r="Y425" s="415"/>
      <c r="Z425" s="411"/>
      <c r="AA425" s="456"/>
      <c r="AB425" s="457" t="e">
        <f>ABS(AB375)</f>
        <v>#REF!</v>
      </c>
      <c r="AC425" s="458"/>
      <c r="AD425" s="415"/>
      <c r="AE425" s="415"/>
      <c r="AF425" s="411"/>
      <c r="AG425" s="456"/>
      <c r="AH425" s="457" t="e">
        <f>ABS(AH375)</f>
        <v>#REF!</v>
      </c>
      <c r="AI425" s="458"/>
      <c r="AJ425" s="415"/>
      <c r="AK425" s="415"/>
      <c r="AL425" s="411"/>
      <c r="AM425" s="456"/>
      <c r="AN425" s="457" t="e">
        <f>ABS(AN375)</f>
        <v>#REF!</v>
      </c>
      <c r="AO425" s="458"/>
      <c r="AP425" s="415"/>
      <c r="AQ425" s="415"/>
      <c r="AR425" s="411"/>
      <c r="AS425" s="456"/>
      <c r="AT425" s="457" t="e">
        <f>ABS(AT375)</f>
        <v>#REF!</v>
      </c>
      <c r="AU425" s="458"/>
      <c r="AV425" s="415"/>
      <c r="AW425" s="415"/>
      <c r="AX425" s="411"/>
      <c r="AY425" s="456"/>
      <c r="AZ425" s="457" t="e">
        <f>ABS(AZ375)</f>
        <v>#REF!</v>
      </c>
      <c r="BA425" s="458"/>
      <c r="BB425" s="415"/>
      <c r="BC425" s="415"/>
      <c r="BD425" s="411"/>
      <c r="BE425" s="456"/>
      <c r="BF425" s="457" t="e">
        <f>ABS(BF375)</f>
        <v>#REF!</v>
      </c>
      <c r="BG425" s="458"/>
      <c r="BH425" s="415"/>
      <c r="BI425" s="415"/>
      <c r="BJ425" s="411"/>
      <c r="BK425" s="456"/>
      <c r="BL425" s="457" t="e">
        <f>ABS(BL375)</f>
        <v>#REF!</v>
      </c>
      <c r="BM425" s="458"/>
      <c r="BN425" s="415"/>
      <c r="BO425" s="415"/>
      <c r="BP425" s="411"/>
      <c r="BQ425" s="456"/>
      <c r="BR425" s="457" t="e">
        <f>ABS(BR375)</f>
        <v>#REF!</v>
      </c>
      <c r="BS425" s="458"/>
      <c r="BT425" s="415"/>
      <c r="BU425" s="415"/>
      <c r="BV425" s="411"/>
      <c r="BW425" s="456"/>
      <c r="BX425" s="457" t="e">
        <f>ABS(BX375)</f>
        <v>#REF!</v>
      </c>
      <c r="BY425" s="458"/>
      <c r="BZ425" s="415"/>
      <c r="CA425" s="415"/>
      <c r="CB425" s="411"/>
      <c r="CC425" s="456"/>
      <c r="CD425" s="457" t="e">
        <f>ABS(CD375)</f>
        <v>#REF!</v>
      </c>
      <c r="CE425" s="458"/>
      <c r="CF425" s="415"/>
      <c r="CG425" s="415"/>
      <c r="CH425" s="411"/>
      <c r="CI425" s="456"/>
      <c r="CJ425" s="457" t="e">
        <f>ABS(CJ375)</f>
        <v>#REF!</v>
      </c>
      <c r="CK425" s="458"/>
      <c r="CL425" s="417"/>
      <c r="CM425" s="417"/>
      <c r="CN425" s="417"/>
      <c r="CO425" s="235"/>
    </row>
    <row r="426" ht="16.199999999999999" hidden="1">
      <c r="A426" s="546"/>
      <c r="C426" s="461">
        <f>ABS(C376)</f>
        <v>0</v>
      </c>
      <c r="D426" s="462"/>
      <c r="E426" s="463" t="e">
        <f>ABS(E376)</f>
        <v>#REF!</v>
      </c>
      <c r="F426" s="603" t="e">
        <f>F420</f>
        <v>#REF!</v>
      </c>
      <c r="G426" s="417" t="e">
        <f>IF(E426=F426,"¡Crítico!",IF(I426=F426,"¡Crítico!"," "))</f>
        <v>#REF!</v>
      </c>
      <c r="H426" s="421"/>
      <c r="I426" s="461" t="e">
        <f>ABS(I376)</f>
        <v>#REF!</v>
      </c>
      <c r="J426" s="462"/>
      <c r="K426" s="463" t="e">
        <f>ABS(K376)</f>
        <v>#REF!</v>
      </c>
      <c r="L426" s="603" t="e">
        <f>L420</f>
        <v>#REF!</v>
      </c>
      <c r="M426" s="417" t="e">
        <f>IF(K426=L426,"¡Crítico!",IF(O426=L426,"¡Crítico!"," "))</f>
        <v>#REF!</v>
      </c>
      <c r="N426" s="421"/>
      <c r="O426" s="461" t="e">
        <f>ABS(O376)</f>
        <v>#REF!</v>
      </c>
      <c r="P426" s="462"/>
      <c r="Q426" s="463" t="e">
        <f>ABS(Q376)</f>
        <v>#REF!</v>
      </c>
      <c r="R426" s="603" t="e">
        <f>R420</f>
        <v>#REF!</v>
      </c>
      <c r="S426" s="417" t="e">
        <f>IF(Q426=R426,"¡Crítico!",IF(U426=R426,"¡Crítico!"," "))</f>
        <v>#REF!</v>
      </c>
      <c r="T426" s="421"/>
      <c r="U426" s="461" t="e">
        <f>ABS(U376)</f>
        <v>#REF!</v>
      </c>
      <c r="V426" s="462"/>
      <c r="W426" s="463" t="e">
        <f>ABS(W376)</f>
        <v>#REF!</v>
      </c>
      <c r="X426" s="603" t="e">
        <f>X420</f>
        <v>#REF!</v>
      </c>
      <c r="Y426" s="417" t="e">
        <f>IF(W426=X426,"¡Crítico!",IF(AA426=X426,"¡Crítico!"," "))</f>
        <v>#REF!</v>
      </c>
      <c r="Z426" s="421"/>
      <c r="AA426" s="461" t="e">
        <f>ABS(AA376)</f>
        <v>#REF!</v>
      </c>
      <c r="AB426" s="462"/>
      <c r="AC426" s="463" t="e">
        <f>ABS(AC376)</f>
        <v>#REF!</v>
      </c>
      <c r="AD426" s="603" t="e">
        <f>AD420</f>
        <v>#REF!</v>
      </c>
      <c r="AE426" s="417" t="e">
        <f>IF(AC426=AD426,"¡Crítico!",IF(AG426=AD426,"¡Crítico!"," "))</f>
        <v>#REF!</v>
      </c>
      <c r="AF426" s="421"/>
      <c r="AG426" s="461" t="e">
        <f>ABS(AG376)</f>
        <v>#REF!</v>
      </c>
      <c r="AH426" s="462"/>
      <c r="AI426" s="463" t="e">
        <f>ABS(AI376)</f>
        <v>#REF!</v>
      </c>
      <c r="AJ426" s="603" t="e">
        <f>AJ420</f>
        <v>#REF!</v>
      </c>
      <c r="AK426" s="417" t="e">
        <f>IF(AI426=AJ426,"¡Crítico!",IF(AM426=AJ426,"¡Crítico!"," "))</f>
        <v>#REF!</v>
      </c>
      <c r="AL426" s="421"/>
      <c r="AM426" s="461" t="e">
        <f>ABS(AM376)</f>
        <v>#REF!</v>
      </c>
      <c r="AN426" s="462"/>
      <c r="AO426" s="463" t="e">
        <f>ABS(AO376)</f>
        <v>#REF!</v>
      </c>
      <c r="AP426" s="603" t="e">
        <f>AP420</f>
        <v>#REF!</v>
      </c>
      <c r="AQ426" s="417" t="e">
        <f>IF(AO426=AP426,"¡Crítico!",IF(AS426=AP426,"¡Crítico!"," "))</f>
        <v>#REF!</v>
      </c>
      <c r="AR426" s="421"/>
      <c r="AS426" s="461" t="e">
        <f>ABS(AS376)</f>
        <v>#REF!</v>
      </c>
      <c r="AT426" s="462"/>
      <c r="AU426" s="463" t="e">
        <f>ABS(AU376)</f>
        <v>#REF!</v>
      </c>
      <c r="AV426" s="603" t="e">
        <f>AV420</f>
        <v>#REF!</v>
      </c>
      <c r="AW426" s="417" t="e">
        <f>IF(AU426=AV426,"¡Crítico!",IF(AY426=AV426,"¡Crítico!"," "))</f>
        <v>#REF!</v>
      </c>
      <c r="AX426" s="421"/>
      <c r="AY426" s="461" t="e">
        <f>ABS(AY376)</f>
        <v>#REF!</v>
      </c>
      <c r="AZ426" s="462"/>
      <c r="BA426" s="463" t="e">
        <f>ABS(BA376)</f>
        <v>#REF!</v>
      </c>
      <c r="BB426" s="603" t="e">
        <f>BB420</f>
        <v>#REF!</v>
      </c>
      <c r="BC426" s="417" t="e">
        <f>IF(BA426=BB426,"¡Crítico!",IF(BE426=BB426,"¡Crítico!"," "))</f>
        <v>#REF!</v>
      </c>
      <c r="BD426" s="421"/>
      <c r="BE426" s="461" t="e">
        <f>ABS(BE376)</f>
        <v>#REF!</v>
      </c>
      <c r="BF426" s="462"/>
      <c r="BG426" s="463" t="e">
        <f>ABS(BG376)</f>
        <v>#REF!</v>
      </c>
      <c r="BH426" s="603" t="e">
        <f>BH420</f>
        <v>#REF!</v>
      </c>
      <c r="BI426" s="417" t="e">
        <f>IF(BG426=BH426,"¡Crítico!",IF(BK426=BH426,"¡Crítico!"," "))</f>
        <v>#REF!</v>
      </c>
      <c r="BJ426" s="421"/>
      <c r="BK426" s="461" t="e">
        <f>ABS(BK376)</f>
        <v>#REF!</v>
      </c>
      <c r="BL426" s="462"/>
      <c r="BM426" s="463" t="e">
        <f>ABS(BM376)</f>
        <v>#REF!</v>
      </c>
      <c r="BN426" s="603" t="e">
        <f>BN420</f>
        <v>#REF!</v>
      </c>
      <c r="BO426" s="417" t="e">
        <f>IF(BM426=BN426,"¡Crítico!",IF(BQ426=BN426,"¡Crítico!"," "))</f>
        <v>#REF!</v>
      </c>
      <c r="BP426" s="421"/>
      <c r="BQ426" s="461" t="e">
        <f>ABS(BQ376)</f>
        <v>#REF!</v>
      </c>
      <c r="BR426" s="462"/>
      <c r="BS426" s="463" t="e">
        <f>ABS(BS376)</f>
        <v>#REF!</v>
      </c>
      <c r="BT426" s="603" t="e">
        <f>BT420</f>
        <v>#REF!</v>
      </c>
      <c r="BU426" s="417" t="e">
        <f>IF(BS426=BT426,"¡Crítico!",IF(BW426=BT426,"¡Crítico!"," "))</f>
        <v>#REF!</v>
      </c>
      <c r="BV426" s="421"/>
      <c r="BW426" s="461" t="e">
        <f>ABS(BW376)</f>
        <v>#REF!</v>
      </c>
      <c r="BX426" s="462"/>
      <c r="BY426" s="463" t="e">
        <f>ABS(BY376)</f>
        <v>#REF!</v>
      </c>
      <c r="BZ426" s="603" t="e">
        <f>BZ420</f>
        <v>#REF!</v>
      </c>
      <c r="CA426" s="417" t="e">
        <f>IF(BY426=BZ426,"¡Crítico!",IF(CC426=BZ426,"¡Crítico!"," "))</f>
        <v>#REF!</v>
      </c>
      <c r="CB426" s="421"/>
      <c r="CC426" s="461" t="e">
        <f>ABS(CC376)</f>
        <v>#REF!</v>
      </c>
      <c r="CD426" s="462"/>
      <c r="CE426" s="463" t="e">
        <f>ABS(CE376)</f>
        <v>#REF!</v>
      </c>
      <c r="CF426" s="603" t="e">
        <f>CF420</f>
        <v>#REF!</v>
      </c>
      <c r="CG426" s="417" t="e">
        <f>IF(CE426=CF426,"¡Crítico!",IF(CI426=CF426,"¡Crítico!"," "))</f>
        <v>#REF!</v>
      </c>
      <c r="CH426" s="421"/>
      <c r="CI426" s="461" t="e">
        <f>ABS(CI376)</f>
        <v>#REF!</v>
      </c>
      <c r="CJ426" s="462"/>
      <c r="CK426" s="463">
        <f>ABS(CK376)</f>
        <v>0</v>
      </c>
      <c r="CL426" s="603"/>
      <c r="CM426" s="417"/>
      <c r="CN426" s="417"/>
      <c r="CO426" s="235"/>
    </row>
    <row r="427" ht="16.800000000000001" hidden="1">
      <c r="A427" s="546"/>
      <c r="B427" s="235" t="e">
        <f>MAX(D427:CK427)</f>
        <v>#REF!</v>
      </c>
      <c r="C427" s="464"/>
      <c r="D427" s="465" t="e">
        <f>ABS(D377)</f>
        <v>#REF!</v>
      </c>
      <c r="E427" s="466"/>
      <c r="F427" s="427"/>
      <c r="G427" s="423"/>
      <c r="H427" s="569"/>
      <c r="I427" s="464"/>
      <c r="J427" s="465" t="e">
        <f>ABS(J377)</f>
        <v>#REF!</v>
      </c>
      <c r="K427" s="466"/>
      <c r="L427" s="427"/>
      <c r="M427" s="423"/>
      <c r="N427" s="569"/>
      <c r="O427" s="464"/>
      <c r="P427" s="465" t="e">
        <f>ABS(P377)</f>
        <v>#REF!</v>
      </c>
      <c r="Q427" s="466"/>
      <c r="R427" s="427"/>
      <c r="S427" s="423"/>
      <c r="T427" s="569"/>
      <c r="U427" s="464"/>
      <c r="V427" s="465" t="e">
        <f>ABS(V377)</f>
        <v>#REF!</v>
      </c>
      <c r="W427" s="466"/>
      <c r="X427" s="427"/>
      <c r="Y427" s="423"/>
      <c r="Z427" s="569"/>
      <c r="AA427" s="464"/>
      <c r="AB427" s="465" t="e">
        <f>ABS(AB377)</f>
        <v>#REF!</v>
      </c>
      <c r="AC427" s="466"/>
      <c r="AD427" s="427"/>
      <c r="AE427" s="423"/>
      <c r="AF427" s="569"/>
      <c r="AG427" s="464"/>
      <c r="AH427" s="465" t="e">
        <f>ABS(AH377)</f>
        <v>#REF!</v>
      </c>
      <c r="AI427" s="466"/>
      <c r="AJ427" s="427"/>
      <c r="AK427" s="423"/>
      <c r="AL427" s="569"/>
      <c r="AM427" s="464"/>
      <c r="AN427" s="465" t="e">
        <f>ABS(AN377)</f>
        <v>#REF!</v>
      </c>
      <c r="AO427" s="466"/>
      <c r="AP427" s="427"/>
      <c r="AQ427" s="423"/>
      <c r="AR427" s="569"/>
      <c r="AS427" s="464"/>
      <c r="AT427" s="465" t="e">
        <f>ABS(AT377)</f>
        <v>#REF!</v>
      </c>
      <c r="AU427" s="466"/>
      <c r="AV427" s="427"/>
      <c r="AW427" s="423"/>
      <c r="AX427" s="569"/>
      <c r="AY427" s="464"/>
      <c r="AZ427" s="465" t="e">
        <f>ABS(AZ377)</f>
        <v>#REF!</v>
      </c>
      <c r="BA427" s="466"/>
      <c r="BB427" s="427"/>
      <c r="BC427" s="423"/>
      <c r="BD427" s="569"/>
      <c r="BE427" s="464"/>
      <c r="BF427" s="465" t="e">
        <f>ABS(BF377)</f>
        <v>#REF!</v>
      </c>
      <c r="BG427" s="466"/>
      <c r="BH427" s="427"/>
      <c r="BI427" s="423"/>
      <c r="BJ427" s="569"/>
      <c r="BK427" s="464"/>
      <c r="BL427" s="465" t="e">
        <f>ABS(BL377)</f>
        <v>#REF!</v>
      </c>
      <c r="BM427" s="466"/>
      <c r="BN427" s="427"/>
      <c r="BO427" s="423"/>
      <c r="BP427" s="569"/>
      <c r="BQ427" s="464"/>
      <c r="BR427" s="465" t="e">
        <f>ABS(BR377)</f>
        <v>#REF!</v>
      </c>
      <c r="BS427" s="466"/>
      <c r="BT427" s="427"/>
      <c r="BU427" s="423"/>
      <c r="BV427" s="569"/>
      <c r="BW427" s="464"/>
      <c r="BX427" s="465" t="e">
        <f>ABS(BX377)</f>
        <v>#REF!</v>
      </c>
      <c r="BY427" s="466"/>
      <c r="BZ427" s="427"/>
      <c r="CA427" s="423"/>
      <c r="CB427" s="569"/>
      <c r="CC427" s="464"/>
      <c r="CD427" s="465" t="e">
        <f>ABS(CD377)</f>
        <v>#REF!</v>
      </c>
      <c r="CE427" s="466"/>
      <c r="CF427" s="427"/>
      <c r="CG427" s="423"/>
      <c r="CH427" s="569"/>
      <c r="CI427" s="464"/>
      <c r="CJ427" s="465" t="e">
        <f>ABS(CJ377)</f>
        <v>#REF!</v>
      </c>
      <c r="CK427" s="466"/>
      <c r="CL427" s="433"/>
      <c r="CM427" s="417"/>
      <c r="CN427" s="433"/>
      <c r="CO427" s="235"/>
    </row>
    <row r="428" ht="16.199999999999999" hidden="1">
      <c r="A428" s="546"/>
      <c r="B428" s="235"/>
      <c r="C428" s="604"/>
      <c r="D428" s="602" t="e">
        <f>D422</f>
        <v>#REF!</v>
      </c>
      <c r="E428" s="235"/>
      <c r="F428" s="417"/>
      <c r="G428" s="417"/>
      <c r="H428" s="417"/>
      <c r="I428" s="604"/>
      <c r="J428" s="602" t="e">
        <f>J422</f>
        <v>#REF!</v>
      </c>
      <c r="K428" s="235"/>
      <c r="L428" s="417"/>
      <c r="M428" s="417"/>
      <c r="N428" s="417"/>
      <c r="O428" s="604"/>
      <c r="P428" s="602" t="e">
        <f>P422</f>
        <v>#REF!</v>
      </c>
      <c r="Q428" s="235"/>
      <c r="R428" s="417"/>
      <c r="S428" s="417"/>
      <c r="T428" s="417"/>
      <c r="U428" s="604"/>
      <c r="V428" s="602" t="e">
        <f>V422</f>
        <v>#REF!</v>
      </c>
      <c r="W428" s="235"/>
      <c r="X428" s="417"/>
      <c r="Y428" s="417"/>
      <c r="Z428" s="417"/>
      <c r="AA428" s="604"/>
      <c r="AB428" s="602" t="e">
        <f>AB422</f>
        <v>#REF!</v>
      </c>
      <c r="AC428" s="235"/>
      <c r="AD428" s="417"/>
      <c r="AE428" s="417"/>
      <c r="AF428" s="417"/>
      <c r="AG428" s="604"/>
      <c r="AH428" s="602" t="e">
        <f>AH422</f>
        <v>#REF!</v>
      </c>
      <c r="AI428" s="235"/>
      <c r="AJ428" s="417"/>
      <c r="AK428" s="417"/>
      <c r="AL428" s="417"/>
      <c r="AM428" s="604"/>
      <c r="AN428" s="602" t="e">
        <f>AN422</f>
        <v>#REF!</v>
      </c>
      <c r="AO428" s="235"/>
      <c r="AP428" s="417"/>
      <c r="AQ428" s="417"/>
      <c r="AR428" s="417"/>
      <c r="AS428" s="604"/>
      <c r="AT428" s="602" t="e">
        <f>AT422</f>
        <v>#REF!</v>
      </c>
      <c r="AU428" s="235"/>
      <c r="AV428" s="417"/>
      <c r="AW428" s="417"/>
      <c r="AX428" s="417"/>
      <c r="AY428" s="604"/>
      <c r="AZ428" s="602" t="e">
        <f>AZ422</f>
        <v>#REF!</v>
      </c>
      <c r="BA428" s="235"/>
      <c r="BB428" s="417"/>
      <c r="BC428" s="417"/>
      <c r="BD428" s="417"/>
      <c r="BE428" s="604"/>
      <c r="BF428" s="602" t="e">
        <f>BF422</f>
        <v>#REF!</v>
      </c>
      <c r="BG428" s="235"/>
      <c r="BH428" s="417"/>
      <c r="BI428" s="417"/>
      <c r="BJ428" s="417"/>
      <c r="BK428" s="604"/>
      <c r="BL428" s="602" t="e">
        <f>BL422</f>
        <v>#REF!</v>
      </c>
      <c r="BM428" s="235"/>
      <c r="BN428" s="417"/>
      <c r="BO428" s="417"/>
      <c r="BP428" s="417"/>
      <c r="BQ428" s="604"/>
      <c r="BR428" s="602" t="e">
        <f>BR422</f>
        <v>#REF!</v>
      </c>
      <c r="BS428" s="235"/>
      <c r="BT428" s="417"/>
      <c r="BU428" s="417"/>
      <c r="BV428" s="417"/>
      <c r="BW428" s="604"/>
      <c r="BX428" s="602" t="e">
        <f>BX422</f>
        <v>#REF!</v>
      </c>
      <c r="BY428" s="235"/>
      <c r="BZ428" s="417"/>
      <c r="CA428" s="417"/>
      <c r="CB428" s="417"/>
      <c r="CC428" s="604"/>
      <c r="CD428" s="602" t="e">
        <f>CD422</f>
        <v>#REF!</v>
      </c>
      <c r="CE428" s="235"/>
      <c r="CF428" s="417"/>
      <c r="CG428" s="417"/>
      <c r="CH428" s="417"/>
      <c r="CI428" s="604"/>
      <c r="CJ428" s="602" t="e">
        <f>CJ422</f>
        <v>#REF!</v>
      </c>
      <c r="CK428" s="235"/>
      <c r="CL428" s="417"/>
      <c r="CM428" s="417"/>
      <c r="CN428" s="417"/>
    </row>
    <row r="429" ht="16.199999999999999" hidden="1">
      <c r="A429" s="235"/>
      <c r="B429" s="235"/>
      <c r="C429" s="417"/>
      <c r="D429" s="451" t="e">
        <f>IF(D427=D428,"¡Crítico!",IF(D431=D428,"¡Crítico!"," "))</f>
        <v>#REF!</v>
      </c>
      <c r="E429" s="417"/>
      <c r="F429" s="546"/>
      <c r="G429" s="547"/>
      <c r="H429" s="433"/>
      <c r="I429" s="417"/>
      <c r="J429" s="451" t="e">
        <f>IF(J427=J428,"¡Crítico!",IF(J431=J428,"¡Crítico!"," "))</f>
        <v>#REF!</v>
      </c>
      <c r="K429" s="417"/>
      <c r="L429" s="546"/>
      <c r="M429" s="547"/>
      <c r="N429" s="433"/>
      <c r="O429" s="417"/>
      <c r="P429" s="451" t="e">
        <f>IF(P427=P428,"¡Crítico!",IF(P431=P428,"¡Crítico!"," "))</f>
        <v>#REF!</v>
      </c>
      <c r="Q429" s="417"/>
      <c r="R429" s="546"/>
      <c r="S429" s="547"/>
      <c r="T429" s="433"/>
      <c r="U429" s="417"/>
      <c r="V429" s="451" t="e">
        <f>IF(V427=V428,"¡Crítico!",IF(V431=V428,"¡Crítico!"," "))</f>
        <v>#REF!</v>
      </c>
      <c r="W429" s="417"/>
      <c r="X429" s="546"/>
      <c r="Y429" s="547"/>
      <c r="Z429" s="433"/>
      <c r="AA429" s="417"/>
      <c r="AB429" s="451" t="e">
        <f>IF(AB427=AB428,"¡Crítico!",IF(AB431=AB428,"¡Crítico!"," "))</f>
        <v>#REF!</v>
      </c>
      <c r="AC429" s="417"/>
      <c r="AD429" s="546"/>
      <c r="AE429" s="547"/>
      <c r="AF429" s="433"/>
      <c r="AG429" s="417"/>
      <c r="AH429" s="451" t="e">
        <f>IF(AH427=AH428,"¡Crítico!",IF(AH431=AH428,"¡Crítico!"," "))</f>
        <v>#REF!</v>
      </c>
      <c r="AI429" s="417"/>
      <c r="AJ429" s="546"/>
      <c r="AK429" s="547"/>
      <c r="AL429" s="433"/>
      <c r="AM429" s="417"/>
      <c r="AN429" s="451" t="e">
        <f>IF(AN427=AN428,"¡Crítico!",IF(AN431=AN428,"¡Crítico!"," "))</f>
        <v>#REF!</v>
      </c>
      <c r="AO429" s="417"/>
      <c r="AP429" s="546"/>
      <c r="AQ429" s="547"/>
      <c r="AR429" s="433"/>
      <c r="AS429" s="417"/>
      <c r="AT429" s="451" t="e">
        <f>IF(AT427=AT428,"¡Crítico!",IF(AT431=AT428,"¡Crítico!"," "))</f>
        <v>#REF!</v>
      </c>
      <c r="AU429" s="417"/>
      <c r="AV429" s="546"/>
      <c r="AW429" s="547"/>
      <c r="AX429" s="433"/>
      <c r="AY429" s="417"/>
      <c r="AZ429" s="451" t="e">
        <f>IF(AZ427=AZ428,"¡Crítico!",IF(AZ431=AZ428,"¡Crítico!"," "))</f>
        <v>#REF!</v>
      </c>
      <c r="BA429" s="417"/>
      <c r="BB429" s="546"/>
      <c r="BC429" s="547"/>
      <c r="BD429" s="433"/>
      <c r="BE429" s="417"/>
      <c r="BF429" s="451" t="e">
        <f>IF(BF427=BF428,"¡Crítico!",IF(BF431=BF428,"¡Crítico!"," "))</f>
        <v>#REF!</v>
      </c>
      <c r="BG429" s="417"/>
      <c r="BH429" s="546"/>
      <c r="BI429" s="547"/>
      <c r="BJ429" s="433"/>
      <c r="BK429" s="417"/>
      <c r="BL429" s="451" t="e">
        <f>IF(BL427=BL428,"¡Crítico!",IF(BL431=BL428,"¡Crítico!"," "))</f>
        <v>#REF!</v>
      </c>
      <c r="BM429" s="417"/>
      <c r="BN429" s="546"/>
      <c r="BO429" s="547"/>
      <c r="BP429" s="433"/>
      <c r="BQ429" s="417"/>
      <c r="BR429" s="451" t="e">
        <f>IF(BR427=BR428,"¡Crítico!",IF(BR431=BR428,"¡Crítico!"," "))</f>
        <v>#REF!</v>
      </c>
      <c r="BS429" s="417"/>
      <c r="BT429" s="546"/>
      <c r="BU429" s="547"/>
      <c r="BV429" s="433"/>
      <c r="BW429" s="417"/>
      <c r="BX429" s="451" t="e">
        <f>IF(BX427=BX428,"¡Crítico!",IF(BX431=BX428,"¡Crítico!"," "))</f>
        <v>#REF!</v>
      </c>
      <c r="BY429" s="417"/>
      <c r="BZ429" s="546"/>
      <c r="CA429" s="547"/>
      <c r="CB429" s="433"/>
      <c r="CC429" s="417"/>
      <c r="CD429" s="451" t="e">
        <f>IF(CD427=CD428,"¡Crítico!",IF(CD431=CD428,"¡Crítico!"," "))</f>
        <v>#REF!</v>
      </c>
      <c r="CE429" s="417"/>
      <c r="CF429" s="546"/>
      <c r="CG429" s="547"/>
      <c r="CH429" s="433"/>
      <c r="CI429" s="417"/>
      <c r="CJ429" s="451" t="e">
        <f>IF(CJ427=CJ428,"¡Crítico!",IF(CJ431=CJ428,"¡Crítico!"," "))</f>
        <v>#REF!</v>
      </c>
      <c r="CK429" s="417"/>
      <c r="CL429" s="546"/>
      <c r="CM429" s="547"/>
      <c r="CN429" s="433"/>
    </row>
    <row r="430" ht="16.800000000000001" hidden="1">
      <c r="A430" s="235"/>
      <c r="C430" s="417"/>
      <c r="D430" s="452"/>
      <c r="E430" s="417"/>
      <c r="F430" s="433"/>
      <c r="G430" s="433"/>
      <c r="H430" s="433"/>
      <c r="I430" s="417"/>
      <c r="J430" s="452"/>
      <c r="K430" s="417"/>
      <c r="L430" s="433"/>
      <c r="M430" s="433"/>
      <c r="N430" s="433"/>
      <c r="O430" s="417"/>
      <c r="P430" s="452"/>
      <c r="Q430" s="417"/>
      <c r="R430" s="433"/>
      <c r="S430" s="433"/>
      <c r="T430" s="433"/>
      <c r="U430" s="417"/>
      <c r="V430" s="452"/>
      <c r="W430" s="417"/>
      <c r="X430" s="433"/>
      <c r="Y430" s="433"/>
      <c r="Z430" s="433"/>
      <c r="AA430" s="417"/>
      <c r="AB430" s="452"/>
      <c r="AC430" s="417"/>
      <c r="AD430" s="433"/>
      <c r="AE430" s="433"/>
      <c r="AF430" s="433"/>
      <c r="AG430" s="417"/>
      <c r="AH430" s="452"/>
      <c r="AI430" s="417"/>
      <c r="AJ430" s="433"/>
      <c r="AK430" s="433"/>
      <c r="AL430" s="433"/>
      <c r="AM430" s="417"/>
      <c r="AN430" s="452"/>
      <c r="AO430" s="417"/>
      <c r="AP430" s="433"/>
      <c r="AQ430" s="433"/>
      <c r="AR430" s="433"/>
      <c r="AS430" s="417"/>
      <c r="AT430" s="452"/>
      <c r="AU430" s="417"/>
      <c r="AV430" s="433"/>
      <c r="AW430" s="433"/>
      <c r="AX430" s="433"/>
      <c r="AY430" s="417"/>
      <c r="AZ430" s="452"/>
      <c r="BA430" s="417"/>
      <c r="BB430" s="433"/>
      <c r="BC430" s="433"/>
      <c r="BD430" s="433"/>
      <c r="BE430" s="417"/>
      <c r="BF430" s="452"/>
      <c r="BG430" s="417"/>
      <c r="BH430" s="433"/>
      <c r="BI430" s="433"/>
      <c r="BJ430" s="433"/>
      <c r="BK430" s="417"/>
      <c r="BL430" s="452"/>
      <c r="BM430" s="417"/>
      <c r="BN430" s="433"/>
      <c r="BO430" s="433"/>
      <c r="BP430" s="433"/>
      <c r="BQ430" s="417"/>
      <c r="BR430" s="452"/>
      <c r="BS430" s="417"/>
      <c r="BT430" s="433"/>
      <c r="BU430" s="433"/>
      <c r="BV430" s="433"/>
      <c r="BW430" s="417"/>
      <c r="BX430" s="452"/>
      <c r="BY430" s="417"/>
      <c r="BZ430" s="433"/>
      <c r="CA430" s="433"/>
      <c r="CB430" s="433"/>
      <c r="CC430" s="417"/>
      <c r="CD430" s="452"/>
      <c r="CE430" s="417"/>
      <c r="CF430" s="433"/>
      <c r="CG430" s="433"/>
      <c r="CH430" s="433"/>
      <c r="CI430" s="417"/>
      <c r="CJ430" s="452"/>
      <c r="CK430" s="417"/>
      <c r="CL430" s="433"/>
      <c r="CM430" s="433"/>
      <c r="CN430" s="433"/>
    </row>
    <row r="431" ht="16.199999999999999" hidden="1">
      <c r="A431" s="235"/>
      <c r="B431" s="235" t="e">
        <f>MAX(D431:CK431)</f>
        <v>#REF!</v>
      </c>
      <c r="C431" s="412"/>
      <c r="D431" s="413" t="e">
        <f>ABS(D398)</f>
        <v>#REF!</v>
      </c>
      <c r="E431" s="414"/>
      <c r="F431" s="420"/>
      <c r="G431" s="417"/>
      <c r="H431" s="417"/>
      <c r="I431" s="412"/>
      <c r="J431" s="413" t="e">
        <f>ABS(J398)</f>
        <v>#REF!</v>
      </c>
      <c r="K431" s="414"/>
      <c r="L431" s="420"/>
      <c r="M431" s="417"/>
      <c r="N431" s="417"/>
      <c r="O431" s="412"/>
      <c r="P431" s="413" t="e">
        <f>ABS(P398)</f>
        <v>#REF!</v>
      </c>
      <c r="Q431" s="414"/>
      <c r="R431" s="420"/>
      <c r="S431" s="417"/>
      <c r="T431" s="417"/>
      <c r="U431" s="412"/>
      <c r="V431" s="413" t="e">
        <f>ABS(V398)</f>
        <v>#REF!</v>
      </c>
      <c r="W431" s="414"/>
      <c r="X431" s="420"/>
      <c r="Y431" s="417"/>
      <c r="Z431" s="417"/>
      <c r="AA431" s="412"/>
      <c r="AB431" s="413" t="e">
        <f>ABS(AB398)</f>
        <v>#REF!</v>
      </c>
      <c r="AC431" s="414"/>
      <c r="AD431" s="420"/>
      <c r="AE431" s="417"/>
      <c r="AF431" s="417"/>
      <c r="AG431" s="412"/>
      <c r="AH431" s="413" t="e">
        <f>ABS(AH398)</f>
        <v>#REF!</v>
      </c>
      <c r="AI431" s="414"/>
      <c r="AJ431" s="420"/>
      <c r="AK431" s="417"/>
      <c r="AL431" s="417"/>
      <c r="AM431" s="412"/>
      <c r="AN431" s="413" t="e">
        <f>ABS(AN398)</f>
        <v>#REF!</v>
      </c>
      <c r="AO431" s="414"/>
      <c r="AP431" s="420"/>
      <c r="AQ431" s="417"/>
      <c r="AR431" s="417"/>
      <c r="AS431" s="412"/>
      <c r="AT431" s="413" t="e">
        <f>ABS(AT398)</f>
        <v>#REF!</v>
      </c>
      <c r="AU431" s="414"/>
      <c r="AV431" s="420"/>
      <c r="AW431" s="417"/>
      <c r="AX431" s="417"/>
      <c r="AY431" s="412"/>
      <c r="AZ431" s="413" t="e">
        <f>ABS(AZ398)</f>
        <v>#REF!</v>
      </c>
      <c r="BA431" s="414"/>
      <c r="BB431" s="420"/>
      <c r="BC431" s="417"/>
      <c r="BD431" s="417"/>
      <c r="BE431" s="412"/>
      <c r="BF431" s="413" t="e">
        <f>ABS(BF398)</f>
        <v>#REF!</v>
      </c>
      <c r="BG431" s="414"/>
      <c r="BH431" s="420"/>
      <c r="BI431" s="417"/>
      <c r="BJ431" s="417"/>
      <c r="BK431" s="412"/>
      <c r="BL431" s="413" t="e">
        <f>ABS(BL398)</f>
        <v>#REF!</v>
      </c>
      <c r="BM431" s="414"/>
      <c r="BN431" s="420"/>
      <c r="BO431" s="417"/>
      <c r="BP431" s="417"/>
      <c r="BQ431" s="412"/>
      <c r="BR431" s="413" t="e">
        <f>ABS(BR398)</f>
        <v>#REF!</v>
      </c>
      <c r="BS431" s="414"/>
      <c r="BT431" s="420"/>
      <c r="BU431" s="417"/>
      <c r="BV431" s="417"/>
      <c r="BW431" s="412"/>
      <c r="BX431" s="413" t="e">
        <f>ABS(BX398)</f>
        <v>#REF!</v>
      </c>
      <c r="BY431" s="414"/>
      <c r="BZ431" s="420"/>
      <c r="CA431" s="417"/>
      <c r="CB431" s="417"/>
      <c r="CC431" s="412"/>
      <c r="CD431" s="413" t="e">
        <f>ABS(CD398)</f>
        <v>#REF!</v>
      </c>
      <c r="CE431" s="414"/>
      <c r="CF431" s="420"/>
      <c r="CG431" s="417"/>
      <c r="CH431" s="417"/>
      <c r="CI431" s="412"/>
      <c r="CJ431" s="413" t="e">
        <f>ABS(CJ398)</f>
        <v>#REF!</v>
      </c>
      <c r="CK431" s="414"/>
      <c r="CL431" s="420"/>
      <c r="CM431" s="417"/>
      <c r="CN431" s="417"/>
    </row>
    <row r="432" ht="16.199999999999999" hidden="1">
      <c r="A432" s="235"/>
      <c r="B432" s="235"/>
      <c r="C432" s="589"/>
      <c r="D432" s="415"/>
      <c r="E432" s="590"/>
      <c r="F432" s="417"/>
      <c r="I432" s="589"/>
      <c r="J432" s="415"/>
      <c r="K432" s="590"/>
      <c r="L432" s="417"/>
      <c r="O432" s="589"/>
      <c r="P432" s="415"/>
      <c r="Q432" s="590"/>
      <c r="R432" s="417"/>
      <c r="U432" s="589"/>
      <c r="V432" s="415"/>
      <c r="W432" s="590"/>
      <c r="X432" s="417"/>
      <c r="AA432" s="589"/>
      <c r="AB432" s="415"/>
      <c r="AC432" s="590"/>
      <c r="AD432" s="417"/>
      <c r="AG432" s="589"/>
      <c r="AH432" s="415"/>
      <c r="AI432" s="590"/>
      <c r="AJ432" s="417"/>
      <c r="AM432" s="589"/>
      <c r="AN432" s="415"/>
      <c r="AO432" s="590"/>
      <c r="AP432" s="417"/>
      <c r="AS432" s="589"/>
      <c r="AT432" s="415"/>
      <c r="AU432" s="590"/>
      <c r="AV432" s="417"/>
      <c r="AY432" s="589"/>
      <c r="AZ432" s="415"/>
      <c r="BA432" s="590"/>
      <c r="BB432" s="417"/>
      <c r="BE432" s="589"/>
      <c r="BF432" s="415"/>
      <c r="BG432" s="590"/>
      <c r="BH432" s="417"/>
      <c r="BK432" s="589"/>
      <c r="BL432" s="415"/>
      <c r="BM432" s="590"/>
      <c r="BN432" s="417"/>
      <c r="BQ432" s="589"/>
      <c r="BR432" s="415"/>
      <c r="BS432" s="590"/>
      <c r="BT432" s="417"/>
      <c r="BW432" s="589"/>
      <c r="BX432" s="415"/>
      <c r="BY432" s="590"/>
      <c r="BZ432" s="417"/>
      <c r="CC432" s="589"/>
      <c r="CD432" s="415"/>
      <c r="CE432" s="590"/>
      <c r="CF432" s="417"/>
      <c r="CI432" s="589"/>
      <c r="CJ432" s="415"/>
      <c r="CK432" s="590"/>
      <c r="CL432" s="417"/>
    </row>
    <row r="433" s="235" customFormat="1" ht="16.800000000000001" hidden="1">
      <c r="A433" s="235"/>
      <c r="C433" s="594"/>
      <c r="D433" s="595"/>
      <c r="E433" s="596"/>
      <c r="F433" s="417"/>
      <c r="G433" s="235"/>
      <c r="H433" s="235"/>
      <c r="I433" s="594"/>
      <c r="J433" s="595"/>
      <c r="K433" s="596"/>
      <c r="L433" s="417"/>
      <c r="M433" s="235"/>
      <c r="N433" s="235"/>
      <c r="O433" s="594"/>
      <c r="P433" s="595"/>
      <c r="Q433" s="596"/>
      <c r="R433" s="417"/>
      <c r="S433" s="235"/>
      <c r="T433" s="235"/>
      <c r="U433" s="594"/>
      <c r="V433" s="595"/>
      <c r="W433" s="596"/>
      <c r="X433" s="417"/>
      <c r="Y433" s="235"/>
      <c r="Z433" s="235"/>
      <c r="AA433" s="594"/>
      <c r="AB433" s="595"/>
      <c r="AC433" s="596"/>
      <c r="AD433" s="417"/>
      <c r="AE433" s="235"/>
      <c r="AF433" s="235"/>
      <c r="AG433" s="594"/>
      <c r="AH433" s="595"/>
      <c r="AI433" s="596"/>
      <c r="AJ433" s="417"/>
      <c r="AK433" s="235"/>
      <c r="AL433" s="235"/>
      <c r="AM433" s="594"/>
      <c r="AN433" s="595"/>
      <c r="AO433" s="596"/>
      <c r="AP433" s="417"/>
      <c r="AQ433" s="235"/>
      <c r="AR433" s="235"/>
      <c r="AS433" s="594"/>
      <c r="AT433" s="595"/>
      <c r="AU433" s="596"/>
      <c r="AV433" s="417"/>
      <c r="AW433" s="235"/>
      <c r="AX433" s="235"/>
      <c r="AY433" s="594"/>
      <c r="AZ433" s="595"/>
      <c r="BA433" s="596"/>
      <c r="BB433" s="417"/>
      <c r="BC433" s="235"/>
      <c r="BD433" s="235"/>
      <c r="BE433" s="594"/>
      <c r="BF433" s="595"/>
      <c r="BG433" s="596"/>
      <c r="BH433" s="417"/>
      <c r="BI433" s="235"/>
      <c r="BJ433" s="235"/>
      <c r="BK433" s="594"/>
      <c r="BL433" s="595"/>
      <c r="BM433" s="596"/>
      <c r="BN433" s="417"/>
      <c r="BO433" s="235"/>
      <c r="BP433" s="235"/>
      <c r="BQ433" s="594"/>
      <c r="BR433" s="595"/>
      <c r="BS433" s="596"/>
      <c r="BT433" s="417"/>
      <c r="BU433" s="235"/>
      <c r="BV433" s="235"/>
      <c r="BW433" s="594"/>
      <c r="BX433" s="595"/>
      <c r="BY433" s="596"/>
      <c r="BZ433" s="417"/>
      <c r="CA433" s="235"/>
      <c r="CB433" s="235"/>
      <c r="CC433" s="594"/>
      <c r="CD433" s="595"/>
      <c r="CE433" s="596"/>
      <c r="CF433" s="417"/>
      <c r="CG433" s="235"/>
      <c r="CH433" s="235"/>
      <c r="CI433" s="594"/>
      <c r="CJ433" s="595"/>
      <c r="CK433" s="596"/>
      <c r="CL433" s="417"/>
      <c r="CM433" s="235"/>
      <c r="CN433" s="235"/>
    </row>
    <row r="434" ht="16.199999999999999" hidden="1"/>
    <row r="435" ht="16.199999999999999" hidden="1"/>
    <row r="436" ht="16.199999999999999" hidden="1"/>
    <row r="437" ht="16.199999999999999" hidden="1"/>
    <row r="438" ht="16.199999999999999" hidden="1"/>
    <row r="439" ht="16.800000000000001">
      <c r="A439" s="235" t="s">
        <v>941</v>
      </c>
      <c r="F439" s="235" t="str">
        <f>IF(A439="losa","@",IF(A439="muro","@",""))</f>
        <v/>
      </c>
      <c r="G439" s="235" t="str">
        <f>IF(A439="losa",H449,IF(A439="muro",H449,""))</f>
        <v/>
      </c>
      <c r="H439" s="235" t="str">
        <f>IF(B439="losa",I449,IF(B439="muro",I449,""))</f>
        <v/>
      </c>
      <c r="N439" s="235" t="s">
        <v>941</v>
      </c>
      <c r="O439" s="235" t="s">
        <v>945</v>
      </c>
      <c r="P439" s="235" t="e">
        <f>U448</f>
        <v>#REF!</v>
      </c>
      <c r="Q439" s="235" t="str">
        <f>R449</f>
        <v xml:space="preserve">varillas #</v>
      </c>
      <c r="R439" s="235">
        <f>S449</f>
        <v>3</v>
      </c>
      <c r="S439" s="235" t="str">
        <f>IF(N439="losa","@",IF(N439="muro","@",""))</f>
        <v/>
      </c>
      <c r="T439" s="235" t="str">
        <f>IF(N439="losa",U449,IF(N439="muro",U449,""))</f>
        <v/>
      </c>
    </row>
    <row r="440">
      <c r="A440" s="294" t="s">
        <v>471</v>
      </c>
      <c r="B440" s="295"/>
      <c r="C440" s="295"/>
      <c r="D440" s="295"/>
      <c r="E440" s="295"/>
      <c r="F440" s="295"/>
      <c r="G440" s="295"/>
      <c r="H440" s="296"/>
      <c r="I440" s="2"/>
      <c r="J440" s="2"/>
      <c r="K440" s="2"/>
      <c r="L440" s="2"/>
      <c r="M440" s="252"/>
      <c r="N440" s="294" t="s">
        <v>471</v>
      </c>
      <c r="O440" s="295"/>
      <c r="P440" s="295"/>
      <c r="Q440" s="295"/>
      <c r="R440" s="295"/>
      <c r="S440" s="295"/>
      <c r="T440" s="295"/>
      <c r="U440" s="296"/>
      <c r="V440" s="2"/>
      <c r="W440" s="2"/>
      <c r="X440" s="2"/>
      <c r="Y440" s="2"/>
      <c r="Z440" s="252"/>
      <c r="AA440" s="25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6.199999999999999">
      <c r="A441" s="302" t="s">
        <v>487</v>
      </c>
      <c r="B441" s="305">
        <v>250</v>
      </c>
      <c r="C441" s="94" t="s">
        <v>488</v>
      </c>
      <c r="D441" s="85">
        <f>B441*0.8*0.85</f>
        <v>170</v>
      </c>
      <c r="E441" s="2"/>
      <c r="F441" s="2"/>
      <c r="G441" s="94" t="s">
        <v>946</v>
      </c>
      <c r="H441" s="304" t="e">
        <f>B448/100</f>
        <v>#REF!</v>
      </c>
      <c r="I441" s="173" t="s">
        <v>529</v>
      </c>
      <c r="J441" s="85"/>
      <c r="K441" s="2"/>
      <c r="L441" s="2"/>
      <c r="M441" s="252"/>
      <c r="N441" s="302" t="s">
        <v>487</v>
      </c>
      <c r="O441" s="305">
        <v>200</v>
      </c>
      <c r="P441" s="94" t="s">
        <v>488</v>
      </c>
      <c r="Q441" s="85">
        <f>O441*0.8*0.85</f>
        <v>136</v>
      </c>
      <c r="R441" s="2"/>
      <c r="S441" s="2"/>
      <c r="T441" s="94" t="s">
        <v>946</v>
      </c>
      <c r="U441" s="304" t="e">
        <f>U376</f>
        <v>#REF!</v>
      </c>
      <c r="V441" s="173" t="s">
        <v>529</v>
      </c>
      <c r="W441" s="85"/>
      <c r="X441" s="2"/>
      <c r="Y441" s="2"/>
      <c r="Z441" s="252"/>
      <c r="AA441" s="25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6.199999999999999">
      <c r="A442" s="302" t="s">
        <v>502</v>
      </c>
      <c r="B442" s="85">
        <v>4200</v>
      </c>
      <c r="C442" s="94" t="s">
        <v>503</v>
      </c>
      <c r="D442" s="85">
        <f>0.75*(D441/B442)*(4800/(6000+B442))</f>
        <v>0.014285714285714287</v>
      </c>
      <c r="E442" s="2"/>
      <c r="F442" s="2"/>
      <c r="G442" s="2"/>
      <c r="H442" s="20" t="e">
        <f t="shared" ref="H442:H444" si="2690">AN455</f>
        <v>#REF!</v>
      </c>
      <c r="I442" s="313">
        <v>8</v>
      </c>
      <c r="J442" s="254" t="s">
        <v>536</v>
      </c>
      <c r="K442" s="255" t="s">
        <v>537</v>
      </c>
      <c r="L442" s="254" t="s">
        <v>851</v>
      </c>
      <c r="M442" s="252"/>
      <c r="N442" s="302" t="s">
        <v>502</v>
      </c>
      <c r="O442" s="85">
        <v>4200</v>
      </c>
      <c r="P442" s="94" t="s">
        <v>503</v>
      </c>
      <c r="Q442" s="85">
        <f>0.75*(Q441/O442)*(4800/(6000+O442))</f>
        <v>0.011428571428571429</v>
      </c>
      <c r="R442" s="2"/>
      <c r="S442" s="2"/>
      <c r="T442" s="2"/>
      <c r="U442" s="20" t="e">
        <f t="shared" ref="U442:U444" si="2691">BA455</f>
        <v>#REF!</v>
      </c>
      <c r="V442" s="313">
        <v>3</v>
      </c>
      <c r="W442" s="254" t="s">
        <v>536</v>
      </c>
      <c r="X442" s="255" t="s">
        <v>537</v>
      </c>
      <c r="Y442" s="254" t="s">
        <v>851</v>
      </c>
      <c r="Z442" s="252"/>
      <c r="AA442" s="25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c r="A443" s="302" t="s">
        <v>508</v>
      </c>
      <c r="B443" s="85">
        <v>0.80000000000000004</v>
      </c>
      <c r="C443" s="94" t="s">
        <v>509</v>
      </c>
      <c r="D443" s="85">
        <f>0.8*(SQRT(D441))/B442</f>
        <v>0.0024835056781724379</v>
      </c>
      <c r="E443" s="2"/>
      <c r="F443" s="2"/>
      <c r="G443" s="2"/>
      <c r="H443" s="20" t="e">
        <f t="shared" si="2690"/>
        <v>#REF!</v>
      </c>
      <c r="I443" s="2">
        <v>2</v>
      </c>
      <c r="J443" s="85" t="s">
        <v>547</v>
      </c>
      <c r="K443" s="85">
        <f>2.54*0.25</f>
        <v>0.63500000000000001</v>
      </c>
      <c r="L443" s="2">
        <f t="shared" ref="L443:L471" si="2692">3.1416*((K443/2)^2)</f>
        <v>0.31669291500000002</v>
      </c>
      <c r="M443" s="252"/>
      <c r="N443" s="302" t="s">
        <v>508</v>
      </c>
      <c r="O443" s="85">
        <v>0.80000000000000004</v>
      </c>
      <c r="P443" s="94" t="s">
        <v>509</v>
      </c>
      <c r="Q443" s="85">
        <f>0.8*(SQRT(Q441))/O442</f>
        <v>0.0022213150075601146</v>
      </c>
      <c r="R443" s="2"/>
      <c r="S443" s="2"/>
      <c r="T443" s="2"/>
      <c r="U443" s="20" t="e">
        <f t="shared" si="2691"/>
        <v>#REF!</v>
      </c>
      <c r="V443" s="2">
        <v>2</v>
      </c>
      <c r="W443" s="85" t="s">
        <v>547</v>
      </c>
      <c r="X443" s="85">
        <f>2.54*0.25</f>
        <v>0.63500000000000001</v>
      </c>
      <c r="Y443" s="2">
        <f t="shared" ref="Y443:Y471" si="2693">3.1416*((X443/2)^2)</f>
        <v>0.31669291500000002</v>
      </c>
      <c r="Z443" s="252"/>
      <c r="AA443" s="25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c r="A444" s="302" t="s">
        <v>516</v>
      </c>
      <c r="B444" s="85">
        <v>2400</v>
      </c>
      <c r="C444" s="94" t="s">
        <v>517</v>
      </c>
      <c r="D444" s="85">
        <f>D442*B442/D441</f>
        <v>0.35294117647058826</v>
      </c>
      <c r="E444" s="85">
        <f t="shared" ref="E444:E445" si="2694">D444*(1-(0.5*D444))</f>
        <v>0.29065743944636679</v>
      </c>
      <c r="F444" s="2"/>
      <c r="G444" s="94" t="s">
        <v>518</v>
      </c>
      <c r="H444" s="20" t="e">
        <f t="shared" si="2690"/>
        <v>#REF!</v>
      </c>
      <c r="I444" s="2">
        <v>3</v>
      </c>
      <c r="J444" s="85" t="s">
        <v>559</v>
      </c>
      <c r="K444" s="85">
        <f>2.54*3/8</f>
        <v>0.95250000000000001</v>
      </c>
      <c r="L444" s="2">
        <f t="shared" si="2692"/>
        <v>0.71255905875000003</v>
      </c>
      <c r="M444" s="252"/>
      <c r="N444" s="302" t="s">
        <v>516</v>
      </c>
      <c r="O444" s="85">
        <v>2400</v>
      </c>
      <c r="P444" s="94" t="s">
        <v>517</v>
      </c>
      <c r="Q444" s="85">
        <f>Q442*O442/Q441</f>
        <v>0.35294117647058826</v>
      </c>
      <c r="R444" s="85">
        <f t="shared" ref="R444:R445" si="2695">Q444*(1-(0.5*Q444))</f>
        <v>0.29065743944636679</v>
      </c>
      <c r="S444" s="2"/>
      <c r="T444" s="94" t="s">
        <v>518</v>
      </c>
      <c r="U444" s="20" t="e">
        <f t="shared" si="2691"/>
        <v>#REF!</v>
      </c>
      <c r="V444" s="2">
        <v>3</v>
      </c>
      <c r="W444" s="85" t="s">
        <v>559</v>
      </c>
      <c r="X444" s="85">
        <f>2.54*3/8</f>
        <v>0.95250000000000001</v>
      </c>
      <c r="Y444" s="2">
        <f t="shared" si="2693"/>
        <v>0.71255905875000003</v>
      </c>
      <c r="Z444" s="252"/>
      <c r="AA444" s="25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c r="A445" s="302"/>
      <c r="B445" s="85"/>
      <c r="C445" s="94" t="s">
        <v>526</v>
      </c>
      <c r="D445" s="85">
        <f>D443*B442/D441</f>
        <v>0.061357199107789646</v>
      </c>
      <c r="E445" s="85">
        <f t="shared" si="2694"/>
        <v>0.059474846166613173</v>
      </c>
      <c r="F445" s="2"/>
      <c r="G445" s="94" t="s">
        <v>527</v>
      </c>
      <c r="H445" s="20" t="e">
        <f>H444*D441/B442</f>
        <v>#REF!</v>
      </c>
      <c r="I445" s="2">
        <v>4</v>
      </c>
      <c r="J445" s="85" t="s">
        <v>560</v>
      </c>
      <c r="K445" s="255">
        <f>K443*2</f>
        <v>1.27</v>
      </c>
      <c r="L445" s="2">
        <f t="shared" si="2692"/>
        <v>1.2667716600000001</v>
      </c>
      <c r="M445" s="252"/>
      <c r="N445" s="302"/>
      <c r="O445" s="85"/>
      <c r="P445" s="94" t="s">
        <v>526</v>
      </c>
      <c r="Q445" s="85">
        <f>Q443*O442/Q441</f>
        <v>0.068599434057003542</v>
      </c>
      <c r="R445" s="85">
        <f t="shared" si="2695"/>
        <v>0.066246492880532956</v>
      </c>
      <c r="S445" s="2"/>
      <c r="T445" s="94" t="s">
        <v>527</v>
      </c>
      <c r="U445" s="20" t="e">
        <f>U444*Q441/O442</f>
        <v>#REF!</v>
      </c>
      <c r="V445" s="2">
        <v>4</v>
      </c>
      <c r="W445" s="85" t="s">
        <v>560</v>
      </c>
      <c r="X445" s="255">
        <f>X443*2</f>
        <v>1.27</v>
      </c>
      <c r="Y445" s="2">
        <f t="shared" si="2693"/>
        <v>1.2667716600000001</v>
      </c>
      <c r="Z445" s="252"/>
      <c r="AA445" s="25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c r="A446" s="311" t="s">
        <v>532</v>
      </c>
      <c r="B446" s="312">
        <v>105</v>
      </c>
      <c r="C446" s="94" t="s">
        <v>533</v>
      </c>
      <c r="D446" s="2" t="e">
        <f>SQRT((B448/(B443*D441*B447*E444)))</f>
        <v>#REF!</v>
      </c>
      <c r="E446" s="2" t="e">
        <f>IF(D446&lt;B446,"pasa el peralte con ro max","no pasa el peralte")</f>
        <v>#REF!</v>
      </c>
      <c r="F446" s="2"/>
      <c r="G446" s="94" t="s">
        <v>534</v>
      </c>
      <c r="H446" s="20" t="e">
        <f>IF(H445&lt;D443,D443*B446*B447,IF(H445&gt;D442,"peralte no pasa",H445*B447*B446))</f>
        <v>#REF!</v>
      </c>
      <c r="I446" s="2">
        <v>5</v>
      </c>
      <c r="J446" s="85" t="s">
        <v>570</v>
      </c>
      <c r="K446" s="85">
        <f>2.54*5/8</f>
        <v>1.5874999999999999</v>
      </c>
      <c r="L446" s="2">
        <f t="shared" si="2692"/>
        <v>1.9793307187499998</v>
      </c>
      <c r="M446" s="252"/>
      <c r="N446" s="311" t="s">
        <v>532</v>
      </c>
      <c r="O446" s="312">
        <v>40</v>
      </c>
      <c r="P446" s="94" t="s">
        <v>533</v>
      </c>
      <c r="Q446" s="2" t="e">
        <f>SQRT((O448/(O443*Q441*O447*R444)))</f>
        <v>#REF!</v>
      </c>
      <c r="R446" s="2" t="e">
        <f>IF(Q446&lt;O446,"pasa el peralte con ro max","no pasa el peralte")</f>
        <v>#REF!</v>
      </c>
      <c r="S446" s="2"/>
      <c r="T446" s="94" t="s">
        <v>534</v>
      </c>
      <c r="U446" s="20" t="e">
        <f>IF(U445&lt;Q443,Q443*O446*O447,IF(U445&gt;Q442,"peralte no pasa",U445*O447*O446))</f>
        <v>#REF!</v>
      </c>
      <c r="V446" s="2">
        <v>5</v>
      </c>
      <c r="W446" s="85" t="s">
        <v>570</v>
      </c>
      <c r="X446" s="85">
        <f>2.54*5/8</f>
        <v>1.5874999999999999</v>
      </c>
      <c r="Y446" s="2">
        <f t="shared" si="2693"/>
        <v>1.9793307187499998</v>
      </c>
      <c r="Z446" s="252"/>
      <c r="AA446" s="25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c r="A447" s="311" t="s">
        <v>544</v>
      </c>
      <c r="B447" s="312">
        <v>60</v>
      </c>
      <c r="C447" s="94" t="s">
        <v>545</v>
      </c>
      <c r="D447" s="2" t="e">
        <f>SQRT((B448)/(B443*D441*B447*E445))</f>
        <v>#REF!</v>
      </c>
      <c r="E447" s="2" t="e">
        <f>IF(D447&lt;B446,"pasa el peralte con ro min","no pasa el peralte")</f>
        <v>#REF!</v>
      </c>
      <c r="F447" s="2"/>
      <c r="G447" s="94" t="s">
        <v>546</v>
      </c>
      <c r="H447" s="187">
        <f>IF(I442=I443,L443,IF(I442=I444,L444,IF(I442=I445,L445,IF(I442=I446,L446,IF(I442=I447,L447,IF(I442=I448,L448,"escribe as"))))))</f>
        <v>5.0670866400000003</v>
      </c>
      <c r="I447" s="2">
        <v>6</v>
      </c>
      <c r="J447" s="85" t="s">
        <v>580</v>
      </c>
      <c r="K447" s="85">
        <f>2.54*0.75</f>
        <v>1.905</v>
      </c>
      <c r="L447" s="2">
        <f t="shared" si="2692"/>
        <v>2.8502362350000001</v>
      </c>
      <c r="M447" s="252"/>
      <c r="N447" s="311" t="s">
        <v>544</v>
      </c>
      <c r="O447" s="312">
        <v>15</v>
      </c>
      <c r="P447" s="94" t="s">
        <v>545</v>
      </c>
      <c r="Q447" s="2" t="e">
        <f>SQRT((O448)/(O443*Q441*O447*R445))</f>
        <v>#REF!</v>
      </c>
      <c r="R447" s="2" t="e">
        <f>IF(Q447&lt;O446,"pasa el peralte con ro min","no pasa el peralte")</f>
        <v>#REF!</v>
      </c>
      <c r="S447" s="2"/>
      <c r="T447" s="94" t="s">
        <v>546</v>
      </c>
      <c r="U447" s="187">
        <f>IF(V442=V443,Y443,IF(V442=V444,Y444,IF(V442=V445,Y445,IF(V442=V446,Y446,IF(V442=V447,Y447,IF(V442=V448,Y448,"escribe as"))))))</f>
        <v>0.71255905875000003</v>
      </c>
      <c r="V447" s="2">
        <v>6</v>
      </c>
      <c r="W447" s="85" t="s">
        <v>580</v>
      </c>
      <c r="X447" s="85">
        <f>2.54*0.75</f>
        <v>1.905</v>
      </c>
      <c r="Y447" s="2">
        <f t="shared" si="2693"/>
        <v>2.8502362350000001</v>
      </c>
      <c r="Z447" s="252"/>
      <c r="AA447" s="252"/>
      <c r="AB447" s="252"/>
      <c r="AC447" s="2" t="e">
        <f>B448/(B443*D441*B447*B446*B446)</f>
        <v>#REF!</v>
      </c>
      <c r="AD447" s="2" t="e">
        <f t="shared" ref="AD447:AD480" si="2696">AC447/(1-(0.5*AE447))</f>
        <v>#REF!</v>
      </c>
      <c r="AE447" s="2">
        <v>0.035999999999999997</v>
      </c>
      <c r="AF447" s="2" t="e">
        <f>AC457</f>
        <v>#REF!</v>
      </c>
      <c r="AG447" s="2" t="e">
        <f t="shared" ref="AG447:AG480" si="2697">AF447/(1-(0.5*AH447))</f>
        <v>#REF!</v>
      </c>
      <c r="AH447" s="2" t="e">
        <f>AD457</f>
        <v>#REF!</v>
      </c>
      <c r="AI447" s="2" t="e">
        <f>AF457</f>
        <v>#REF!</v>
      </c>
      <c r="AJ447" s="2" t="e">
        <f t="shared" ref="AJ447:AJ480" si="2698">AI447/(1-(0.5*AK447))</f>
        <v>#REF!</v>
      </c>
      <c r="AK447" s="2" t="e">
        <f>AG457</f>
        <v>#REF!</v>
      </c>
      <c r="AL447" s="2" t="e">
        <f>AI457</f>
        <v>#REF!</v>
      </c>
      <c r="AM447" s="2" t="e">
        <f t="shared" ref="AM447:AM480" si="2699">AL447/(1-(0.5*AN447))</f>
        <v>#REF!</v>
      </c>
      <c r="AN447" s="2" t="e">
        <f>AJ457</f>
        <v>#REF!</v>
      </c>
      <c r="AO447" s="2"/>
      <c r="AP447" s="2" t="e">
        <f>O448/(0.9*Q441*O447*O446*O446)</f>
        <v>#REF!</v>
      </c>
      <c r="AQ447" s="2" t="e">
        <f t="shared" ref="AQ447:AQ480" si="2700">AP447/(1-(0.5*AR447))</f>
        <v>#REF!</v>
      </c>
      <c r="AR447" s="2">
        <v>0.035999999999999997</v>
      </c>
      <c r="AS447" s="2" t="e">
        <f>AP457</f>
        <v>#REF!</v>
      </c>
      <c r="AT447" s="2" t="e">
        <f t="shared" ref="AT447:AT480" si="2701">AS447/(1-(0.5*AU447))</f>
        <v>#REF!</v>
      </c>
      <c r="AU447" s="2" t="e">
        <f>AQ457</f>
        <v>#REF!</v>
      </c>
      <c r="AV447" s="2" t="e">
        <f>AS457</f>
        <v>#REF!</v>
      </c>
      <c r="AW447" s="2" t="e">
        <f t="shared" ref="AW447:AW480" si="2702">AV447/(1-(0.5*AX447))</f>
        <v>#REF!</v>
      </c>
      <c r="AX447" s="2" t="e">
        <f>AT457</f>
        <v>#REF!</v>
      </c>
      <c r="AY447" s="2" t="e">
        <f>AV457</f>
        <v>#REF!</v>
      </c>
      <c r="AZ447" s="2" t="e">
        <f t="shared" ref="AZ447:AZ480" si="2703">AY447/(1-(0.5*BA447))</f>
        <v>#REF!</v>
      </c>
      <c r="BA447" s="2" t="e">
        <f>AW457</f>
        <v>#REF!</v>
      </c>
    </row>
    <row r="448" ht="16.199999999999999">
      <c r="A448" s="316" t="s">
        <v>947</v>
      </c>
      <c r="B448" s="317" t="e">
        <f>MAX(A398:A399)</f>
        <v>#REF!</v>
      </c>
      <c r="C448" s="318"/>
      <c r="D448" s="10"/>
      <c r="E448" s="10"/>
      <c r="F448" s="10"/>
      <c r="G448" s="318" t="s">
        <v>554</v>
      </c>
      <c r="H448" s="223" t="e">
        <f>ROUNDUP((H446/H447),0)</f>
        <v>#REF!</v>
      </c>
      <c r="I448" s="2">
        <v>8</v>
      </c>
      <c r="J448" s="85" t="s">
        <v>586</v>
      </c>
      <c r="K448" s="85">
        <v>2.54</v>
      </c>
      <c r="L448" s="2">
        <f t="shared" si="2692"/>
        <v>5.0670866400000003</v>
      </c>
      <c r="M448" s="252"/>
      <c r="N448" s="316" t="s">
        <v>947</v>
      </c>
      <c r="O448" s="317" t="e">
        <f>U441*100</f>
        <v>#REF!</v>
      </c>
      <c r="P448" s="318"/>
      <c r="Q448" s="10"/>
      <c r="R448" s="10"/>
      <c r="S448" s="10"/>
      <c r="T448" s="318" t="s">
        <v>554</v>
      </c>
      <c r="U448" s="223" t="e">
        <f>ROUNDUP((U446/U447),0)</f>
        <v>#REF!</v>
      </c>
      <c r="V448" s="2">
        <v>8</v>
      </c>
      <c r="W448" s="85" t="s">
        <v>586</v>
      </c>
      <c r="X448" s="85">
        <v>2.54</v>
      </c>
      <c r="Y448" s="2">
        <f t="shared" si="2693"/>
        <v>5.0670866400000003</v>
      </c>
      <c r="Z448" s="252"/>
      <c r="AA448" s="252"/>
      <c r="AB448" s="252"/>
      <c r="AC448" s="2" t="e">
        <f t="shared" ref="AC448:AC457" si="2704">AC447</f>
        <v>#REF!</v>
      </c>
      <c r="AD448" s="2" t="e">
        <f t="shared" si="2696"/>
        <v>#REF!</v>
      </c>
      <c r="AE448" s="2" t="e">
        <f t="shared" ref="AE448:AE480" si="2705">AD447</f>
        <v>#REF!</v>
      </c>
      <c r="AF448" s="2" t="e">
        <f t="shared" ref="AF448:AF457" si="2706">AF447</f>
        <v>#REF!</v>
      </c>
      <c r="AG448" s="2" t="e">
        <f t="shared" si="2697"/>
        <v>#REF!</v>
      </c>
      <c r="AH448" s="2" t="e">
        <f t="shared" ref="AH448:AH457" si="2707">AG447</f>
        <v>#REF!</v>
      </c>
      <c r="AI448" s="2" t="e">
        <f t="shared" ref="AI448:AI457" si="2708">AI447</f>
        <v>#REF!</v>
      </c>
      <c r="AJ448" s="2" t="e">
        <f t="shared" si="2698"/>
        <v>#REF!</v>
      </c>
      <c r="AK448" s="2" t="e">
        <f t="shared" ref="AK448:AK457" si="2709">AJ447</f>
        <v>#REF!</v>
      </c>
      <c r="AL448" s="2" t="e">
        <f t="shared" ref="AL448:AL457" si="2710">AL447</f>
        <v>#REF!</v>
      </c>
      <c r="AM448" s="2" t="e">
        <f t="shared" si="2699"/>
        <v>#REF!</v>
      </c>
      <c r="AN448" s="2" t="e">
        <f t="shared" ref="AN448:AN457" si="2711">AM447</f>
        <v>#REF!</v>
      </c>
      <c r="AO448" s="2"/>
      <c r="AP448" s="2" t="e">
        <f t="shared" ref="AP448:AP457" si="2712">AP447</f>
        <v>#REF!</v>
      </c>
      <c r="AQ448" s="2" t="e">
        <f t="shared" si="2700"/>
        <v>#REF!</v>
      </c>
      <c r="AR448" s="2" t="e">
        <f t="shared" ref="AR448:AR480" si="2713">AQ447</f>
        <v>#REF!</v>
      </c>
      <c r="AS448" s="2" t="e">
        <f t="shared" ref="AS448:AS457" si="2714">AS447</f>
        <v>#REF!</v>
      </c>
      <c r="AT448" s="2" t="e">
        <f t="shared" si="2701"/>
        <v>#REF!</v>
      </c>
      <c r="AU448" s="2" t="e">
        <f t="shared" ref="AU448:AU457" si="2715">AT447</f>
        <v>#REF!</v>
      </c>
      <c r="AV448" s="2" t="e">
        <f t="shared" ref="AV448:AV457" si="2716">AV447</f>
        <v>#REF!</v>
      </c>
      <c r="AW448" s="2" t="e">
        <f t="shared" si="2702"/>
        <v>#REF!</v>
      </c>
      <c r="AX448" s="2" t="e">
        <f t="shared" ref="AX448:AX457" si="2717">AW447</f>
        <v>#REF!</v>
      </c>
      <c r="AY448" s="2" t="e">
        <f t="shared" ref="AY448:AY457" si="2718">AY447</f>
        <v>#REF!</v>
      </c>
      <c r="AZ448" s="2" t="e">
        <f t="shared" si="2703"/>
        <v>#REF!</v>
      </c>
      <c r="BA448" s="2" t="e">
        <f t="shared" ref="BA448:BA457" si="2719">AZ447</f>
        <v>#REF!</v>
      </c>
    </row>
    <row r="449">
      <c r="A449" s="94"/>
      <c r="B449" s="85"/>
      <c r="C449" s="94"/>
      <c r="D449" s="85"/>
      <c r="E449" s="2"/>
      <c r="F449" s="2"/>
      <c r="G449" s="94"/>
      <c r="H449" s="2"/>
      <c r="I449" s="2"/>
      <c r="J449" s="2"/>
      <c r="K449" s="2"/>
      <c r="L449" s="2"/>
      <c r="M449" s="252"/>
      <c r="N449" s="94"/>
      <c r="O449" s="85"/>
      <c r="P449" s="94"/>
      <c r="Q449" s="85"/>
      <c r="R449" s="2" t="s">
        <v>948</v>
      </c>
      <c r="S449" s="2">
        <f>V442</f>
        <v>3</v>
      </c>
      <c r="T449" s="94" t="s">
        <v>334</v>
      </c>
      <c r="U449" s="2" t="e">
        <f>(O446-20)/U448</f>
        <v>#REF!</v>
      </c>
      <c r="V449" s="2"/>
      <c r="W449" s="2"/>
      <c r="X449" s="2"/>
      <c r="Y449" s="2"/>
      <c r="Z449" s="252"/>
      <c r="AA449" s="252"/>
      <c r="AB449" s="252"/>
      <c r="AC449" s="2" t="e">
        <f t="shared" si="2704"/>
        <v>#REF!</v>
      </c>
      <c r="AD449" s="2" t="e">
        <f t="shared" si="2696"/>
        <v>#REF!</v>
      </c>
      <c r="AE449" s="2" t="e">
        <f t="shared" si="2705"/>
        <v>#REF!</v>
      </c>
      <c r="AF449" s="2" t="e">
        <f t="shared" si="2706"/>
        <v>#REF!</v>
      </c>
      <c r="AG449" s="2" t="e">
        <f t="shared" si="2697"/>
        <v>#REF!</v>
      </c>
      <c r="AH449" s="2" t="e">
        <f t="shared" si="2707"/>
        <v>#REF!</v>
      </c>
      <c r="AI449" s="2" t="e">
        <f t="shared" si="2708"/>
        <v>#REF!</v>
      </c>
      <c r="AJ449" s="2" t="e">
        <f t="shared" si="2698"/>
        <v>#REF!</v>
      </c>
      <c r="AK449" s="2" t="e">
        <f t="shared" si="2709"/>
        <v>#REF!</v>
      </c>
      <c r="AL449" s="2" t="e">
        <f t="shared" si="2710"/>
        <v>#REF!</v>
      </c>
      <c r="AM449" s="2" t="e">
        <f t="shared" si="2699"/>
        <v>#REF!</v>
      </c>
      <c r="AN449" s="2" t="e">
        <f t="shared" si="2711"/>
        <v>#REF!</v>
      </c>
      <c r="AO449" s="2"/>
      <c r="AP449" s="2" t="e">
        <f t="shared" si="2712"/>
        <v>#REF!</v>
      </c>
      <c r="AQ449" s="2" t="e">
        <f t="shared" si="2700"/>
        <v>#REF!</v>
      </c>
      <c r="AR449" s="2" t="e">
        <f t="shared" si="2713"/>
        <v>#REF!</v>
      </c>
      <c r="AS449" s="2" t="e">
        <f t="shared" si="2714"/>
        <v>#REF!</v>
      </c>
      <c r="AT449" s="2" t="e">
        <f t="shared" si="2701"/>
        <v>#REF!</v>
      </c>
      <c r="AU449" s="2" t="e">
        <f t="shared" si="2715"/>
        <v>#REF!</v>
      </c>
      <c r="AV449" s="2" t="e">
        <f t="shared" si="2716"/>
        <v>#REF!</v>
      </c>
      <c r="AW449" s="2" t="e">
        <f t="shared" si="2702"/>
        <v>#REF!</v>
      </c>
      <c r="AX449" s="2" t="e">
        <f t="shared" si="2717"/>
        <v>#REF!</v>
      </c>
      <c r="AY449" s="2" t="e">
        <f t="shared" si="2718"/>
        <v>#REF!</v>
      </c>
      <c r="AZ449" s="2" t="e">
        <f t="shared" si="2703"/>
        <v>#REF!</v>
      </c>
      <c r="BA449" s="2" t="e">
        <f t="shared" si="2719"/>
        <v>#REF!</v>
      </c>
    </row>
    <row r="450">
      <c r="A450" s="252"/>
      <c r="B450" s="252"/>
      <c r="C450" s="252"/>
      <c r="D450" s="252"/>
      <c r="E450" s="252"/>
      <c r="F450" s="252"/>
      <c r="G450" s="252"/>
      <c r="H450" s="252"/>
      <c r="I450" s="85"/>
      <c r="J450" s="85"/>
      <c r="K450" s="85"/>
      <c r="L450" s="2"/>
      <c r="M450" s="252"/>
      <c r="N450" s="252"/>
      <c r="O450" s="252"/>
      <c r="P450" s="252"/>
      <c r="Q450" s="252"/>
      <c r="R450" s="252"/>
      <c r="S450" s="252"/>
      <c r="T450" s="252"/>
      <c r="U450" s="252"/>
      <c r="V450" s="85"/>
      <c r="W450" s="85"/>
      <c r="X450" s="85"/>
      <c r="Y450" s="2"/>
      <c r="Z450" s="252"/>
      <c r="AA450" s="252"/>
      <c r="AB450" s="252"/>
      <c r="AC450" s="2" t="e">
        <f t="shared" si="2704"/>
        <v>#REF!</v>
      </c>
      <c r="AD450" s="2" t="e">
        <f t="shared" si="2696"/>
        <v>#REF!</v>
      </c>
      <c r="AE450" s="2" t="e">
        <f t="shared" si="2705"/>
        <v>#REF!</v>
      </c>
      <c r="AF450" s="2" t="e">
        <f t="shared" si="2706"/>
        <v>#REF!</v>
      </c>
      <c r="AG450" s="2" t="e">
        <f t="shared" si="2697"/>
        <v>#REF!</v>
      </c>
      <c r="AH450" s="2" t="e">
        <f t="shared" si="2707"/>
        <v>#REF!</v>
      </c>
      <c r="AI450" s="2" t="e">
        <f t="shared" si="2708"/>
        <v>#REF!</v>
      </c>
      <c r="AJ450" s="2" t="e">
        <f t="shared" si="2698"/>
        <v>#REF!</v>
      </c>
      <c r="AK450" s="2" t="e">
        <f t="shared" si="2709"/>
        <v>#REF!</v>
      </c>
      <c r="AL450" s="2" t="e">
        <f t="shared" si="2710"/>
        <v>#REF!</v>
      </c>
      <c r="AM450" s="2" t="e">
        <f t="shared" si="2699"/>
        <v>#REF!</v>
      </c>
      <c r="AN450" s="2" t="e">
        <f t="shared" si="2711"/>
        <v>#REF!</v>
      </c>
      <c r="AO450" s="2"/>
      <c r="AP450" s="2" t="e">
        <f t="shared" si="2712"/>
        <v>#REF!</v>
      </c>
      <c r="AQ450" s="2" t="e">
        <f t="shared" si="2700"/>
        <v>#REF!</v>
      </c>
      <c r="AR450" s="2" t="e">
        <f t="shared" si="2713"/>
        <v>#REF!</v>
      </c>
      <c r="AS450" s="2" t="e">
        <f t="shared" si="2714"/>
        <v>#REF!</v>
      </c>
      <c r="AT450" s="2" t="e">
        <f t="shared" si="2701"/>
        <v>#REF!</v>
      </c>
      <c r="AU450" s="2" t="e">
        <f t="shared" si="2715"/>
        <v>#REF!</v>
      </c>
      <c r="AV450" s="2" t="e">
        <f t="shared" si="2716"/>
        <v>#REF!</v>
      </c>
      <c r="AW450" s="2" t="e">
        <f t="shared" si="2702"/>
        <v>#REF!</v>
      </c>
      <c r="AX450" s="2" t="e">
        <f t="shared" si="2717"/>
        <v>#REF!</v>
      </c>
      <c r="AY450" s="2" t="e">
        <f t="shared" si="2718"/>
        <v>#REF!</v>
      </c>
      <c r="AZ450" s="2" t="e">
        <f t="shared" si="2703"/>
        <v>#REF!</v>
      </c>
      <c r="BA450" s="2" t="e">
        <f t="shared" si="2719"/>
        <v>#REF!</v>
      </c>
    </row>
    <row r="451" ht="16.199999999999999">
      <c r="A451" s="252"/>
      <c r="B451" s="252"/>
      <c r="C451" s="252"/>
      <c r="D451" s="252"/>
      <c r="E451" s="252"/>
      <c r="F451" s="252"/>
      <c r="G451" s="252"/>
      <c r="H451" s="252"/>
      <c r="I451" s="2"/>
      <c r="J451" s="2"/>
      <c r="K451" s="2"/>
      <c r="L451" s="2"/>
      <c r="M451" s="2"/>
      <c r="N451" s="2"/>
      <c r="O451" s="2"/>
      <c r="P451" s="2"/>
      <c r="Q451" s="85"/>
      <c r="R451" s="85"/>
      <c r="S451" s="2"/>
      <c r="T451" s="2"/>
      <c r="U451" s="2"/>
      <c r="V451" s="2"/>
      <c r="W451" s="2"/>
      <c r="X451" s="2"/>
      <c r="Y451" s="2"/>
      <c r="Z451" s="252"/>
      <c r="AA451" s="252"/>
      <c r="AB451" s="252"/>
      <c r="AC451" s="2" t="e">
        <f t="shared" si="2704"/>
        <v>#REF!</v>
      </c>
      <c r="AD451" s="2" t="e">
        <f t="shared" si="2696"/>
        <v>#REF!</v>
      </c>
      <c r="AE451" s="2" t="e">
        <f t="shared" si="2705"/>
        <v>#REF!</v>
      </c>
      <c r="AF451" s="2" t="e">
        <f t="shared" si="2706"/>
        <v>#REF!</v>
      </c>
      <c r="AG451" s="2" t="e">
        <f t="shared" si="2697"/>
        <v>#REF!</v>
      </c>
      <c r="AH451" s="2" t="e">
        <f t="shared" si="2707"/>
        <v>#REF!</v>
      </c>
      <c r="AI451" s="2" t="e">
        <f t="shared" si="2708"/>
        <v>#REF!</v>
      </c>
      <c r="AJ451" s="2" t="e">
        <f t="shared" si="2698"/>
        <v>#REF!</v>
      </c>
      <c r="AK451" s="2" t="e">
        <f t="shared" si="2709"/>
        <v>#REF!</v>
      </c>
      <c r="AL451" s="2" t="e">
        <f t="shared" si="2710"/>
        <v>#REF!</v>
      </c>
      <c r="AM451" s="2" t="e">
        <f t="shared" si="2699"/>
        <v>#REF!</v>
      </c>
      <c r="AN451" s="2" t="e">
        <f t="shared" si="2711"/>
        <v>#REF!</v>
      </c>
      <c r="AO451" s="2"/>
      <c r="AP451" s="2" t="e">
        <f t="shared" si="2712"/>
        <v>#REF!</v>
      </c>
      <c r="AQ451" s="2" t="e">
        <f t="shared" si="2700"/>
        <v>#REF!</v>
      </c>
      <c r="AR451" s="2" t="e">
        <f t="shared" si="2713"/>
        <v>#REF!</v>
      </c>
      <c r="AS451" s="2" t="e">
        <f t="shared" si="2714"/>
        <v>#REF!</v>
      </c>
      <c r="AT451" s="2" t="e">
        <f t="shared" si="2701"/>
        <v>#REF!</v>
      </c>
      <c r="AU451" s="2" t="e">
        <f t="shared" si="2715"/>
        <v>#REF!</v>
      </c>
      <c r="AV451" s="2" t="e">
        <f t="shared" si="2716"/>
        <v>#REF!</v>
      </c>
      <c r="AW451" s="2" t="e">
        <f t="shared" si="2702"/>
        <v>#REF!</v>
      </c>
      <c r="AX451" s="2" t="e">
        <f t="shared" si="2717"/>
        <v>#REF!</v>
      </c>
      <c r="AY451" s="2" t="e">
        <f t="shared" si="2718"/>
        <v>#REF!</v>
      </c>
      <c r="AZ451" s="2" t="e">
        <f t="shared" si="2703"/>
        <v>#REF!</v>
      </c>
      <c r="BA451" s="2" t="e">
        <f t="shared" si="2719"/>
        <v>#REF!</v>
      </c>
    </row>
    <row r="452">
      <c r="A452" s="294" t="s">
        <v>852</v>
      </c>
      <c r="B452" s="295"/>
      <c r="C452" s="295"/>
      <c r="D452" s="295"/>
      <c r="E452" s="295"/>
      <c r="F452" s="295"/>
      <c r="G452" s="295"/>
      <c r="H452" s="296"/>
      <c r="I452" s="2"/>
      <c r="J452" s="252"/>
      <c r="K452" s="252"/>
      <c r="L452" s="252"/>
      <c r="M452" s="252"/>
      <c r="N452" s="294" t="s">
        <v>852</v>
      </c>
      <c r="O452" s="295"/>
      <c r="P452" s="295"/>
      <c r="Q452" s="295"/>
      <c r="R452" s="295"/>
      <c r="S452" s="295"/>
      <c r="T452" s="295"/>
      <c r="U452" s="296"/>
      <c r="V452" s="2"/>
      <c r="W452" s="2"/>
      <c r="X452" s="2"/>
      <c r="Y452" s="2"/>
      <c r="Z452" s="252"/>
      <c r="AA452" s="252"/>
      <c r="AB452" s="252"/>
      <c r="AC452" s="2" t="e">
        <f t="shared" si="2704"/>
        <v>#REF!</v>
      </c>
      <c r="AD452" s="2" t="e">
        <f t="shared" si="2696"/>
        <v>#REF!</v>
      </c>
      <c r="AE452" s="2" t="e">
        <f t="shared" si="2705"/>
        <v>#REF!</v>
      </c>
      <c r="AF452" s="2" t="e">
        <f t="shared" si="2706"/>
        <v>#REF!</v>
      </c>
      <c r="AG452" s="2" t="e">
        <f t="shared" si="2697"/>
        <v>#REF!</v>
      </c>
      <c r="AH452" s="2" t="e">
        <f t="shared" si="2707"/>
        <v>#REF!</v>
      </c>
      <c r="AI452" s="2" t="e">
        <f t="shared" si="2708"/>
        <v>#REF!</v>
      </c>
      <c r="AJ452" s="2" t="e">
        <f t="shared" si="2698"/>
        <v>#REF!</v>
      </c>
      <c r="AK452" s="2" t="e">
        <f t="shared" si="2709"/>
        <v>#REF!</v>
      </c>
      <c r="AL452" s="2" t="e">
        <f t="shared" si="2710"/>
        <v>#REF!</v>
      </c>
      <c r="AM452" s="2" t="e">
        <f t="shared" si="2699"/>
        <v>#REF!</v>
      </c>
      <c r="AN452" s="2" t="e">
        <f t="shared" si="2711"/>
        <v>#REF!</v>
      </c>
      <c r="AO452" s="2"/>
      <c r="AP452" s="2" t="e">
        <f t="shared" si="2712"/>
        <v>#REF!</v>
      </c>
      <c r="AQ452" s="2" t="e">
        <f t="shared" si="2700"/>
        <v>#REF!</v>
      </c>
      <c r="AR452" s="2" t="e">
        <f t="shared" si="2713"/>
        <v>#REF!</v>
      </c>
      <c r="AS452" s="2" t="e">
        <f t="shared" si="2714"/>
        <v>#REF!</v>
      </c>
      <c r="AT452" s="2" t="e">
        <f t="shared" si="2701"/>
        <v>#REF!</v>
      </c>
      <c r="AU452" s="2" t="e">
        <f t="shared" si="2715"/>
        <v>#REF!</v>
      </c>
      <c r="AV452" s="2" t="e">
        <f t="shared" si="2716"/>
        <v>#REF!</v>
      </c>
      <c r="AW452" s="2" t="e">
        <f t="shared" si="2702"/>
        <v>#REF!</v>
      </c>
      <c r="AX452" s="2" t="e">
        <f t="shared" si="2717"/>
        <v>#REF!</v>
      </c>
      <c r="AY452" s="2" t="e">
        <f t="shared" si="2718"/>
        <v>#REF!</v>
      </c>
      <c r="AZ452" s="2" t="e">
        <f t="shared" si="2703"/>
        <v>#REF!</v>
      </c>
      <c r="BA452" s="2" t="e">
        <f t="shared" si="2719"/>
        <v>#REF!</v>
      </c>
    </row>
    <row r="453">
      <c r="A453" s="302" t="s">
        <v>487</v>
      </c>
      <c r="B453" s="85">
        <v>200</v>
      </c>
      <c r="C453" s="94" t="s">
        <v>853</v>
      </c>
      <c r="D453" s="85">
        <f>0.45*B453</f>
        <v>90</v>
      </c>
      <c r="E453" s="94" t="s">
        <v>854</v>
      </c>
      <c r="F453" s="2">
        <v>0.002</v>
      </c>
      <c r="G453" s="94"/>
      <c r="H453" s="187"/>
      <c r="I453" s="2"/>
      <c r="J453" s="252"/>
      <c r="K453" s="252"/>
      <c r="L453" s="252"/>
      <c r="M453" s="252"/>
      <c r="N453" s="302" t="s">
        <v>487</v>
      </c>
      <c r="O453" s="85">
        <f t="shared" ref="O453:O459" si="2720">B453</f>
        <v>200</v>
      </c>
      <c r="P453" s="94" t="s">
        <v>853</v>
      </c>
      <c r="Q453" s="85">
        <f>0.45*O453</f>
        <v>90</v>
      </c>
      <c r="R453" s="94" t="s">
        <v>854</v>
      </c>
      <c r="S453" s="2">
        <v>0.002</v>
      </c>
      <c r="T453" s="94"/>
      <c r="U453" s="187"/>
      <c r="V453" s="2"/>
      <c r="W453" s="2"/>
      <c r="X453" s="2"/>
      <c r="Y453" s="2"/>
      <c r="Z453" s="252"/>
      <c r="AA453" s="252"/>
      <c r="AB453" s="252"/>
      <c r="AC453" s="2" t="e">
        <f t="shared" si="2704"/>
        <v>#REF!</v>
      </c>
      <c r="AD453" s="2" t="e">
        <f t="shared" si="2696"/>
        <v>#REF!</v>
      </c>
      <c r="AE453" s="2" t="e">
        <f t="shared" si="2705"/>
        <v>#REF!</v>
      </c>
      <c r="AF453" s="2" t="e">
        <f t="shared" si="2706"/>
        <v>#REF!</v>
      </c>
      <c r="AG453" s="2" t="e">
        <f t="shared" si="2697"/>
        <v>#REF!</v>
      </c>
      <c r="AH453" s="2" t="e">
        <f t="shared" si="2707"/>
        <v>#REF!</v>
      </c>
      <c r="AI453" s="2" t="e">
        <f t="shared" si="2708"/>
        <v>#REF!</v>
      </c>
      <c r="AJ453" s="2" t="e">
        <f t="shared" si="2698"/>
        <v>#REF!</v>
      </c>
      <c r="AK453" s="2" t="e">
        <f t="shared" si="2709"/>
        <v>#REF!</v>
      </c>
      <c r="AL453" s="2" t="e">
        <f t="shared" si="2710"/>
        <v>#REF!</v>
      </c>
      <c r="AM453" s="2" t="e">
        <f t="shared" si="2699"/>
        <v>#REF!</v>
      </c>
      <c r="AN453" s="2" t="e">
        <f t="shared" si="2711"/>
        <v>#REF!</v>
      </c>
      <c r="AO453" s="2"/>
      <c r="AP453" s="2" t="e">
        <f t="shared" si="2712"/>
        <v>#REF!</v>
      </c>
      <c r="AQ453" s="2" t="e">
        <f t="shared" si="2700"/>
        <v>#REF!</v>
      </c>
      <c r="AR453" s="2" t="e">
        <f t="shared" si="2713"/>
        <v>#REF!</v>
      </c>
      <c r="AS453" s="2" t="e">
        <f t="shared" si="2714"/>
        <v>#REF!</v>
      </c>
      <c r="AT453" s="2" t="e">
        <f t="shared" si="2701"/>
        <v>#REF!</v>
      </c>
      <c r="AU453" s="2" t="e">
        <f t="shared" si="2715"/>
        <v>#REF!</v>
      </c>
      <c r="AV453" s="2" t="e">
        <f t="shared" si="2716"/>
        <v>#REF!</v>
      </c>
      <c r="AW453" s="2" t="e">
        <f t="shared" si="2702"/>
        <v>#REF!</v>
      </c>
      <c r="AX453" s="2" t="e">
        <f t="shared" si="2717"/>
        <v>#REF!</v>
      </c>
      <c r="AY453" s="2" t="e">
        <f t="shared" si="2718"/>
        <v>#REF!</v>
      </c>
      <c r="AZ453" s="2" t="e">
        <f t="shared" si="2703"/>
        <v>#REF!</v>
      </c>
      <c r="BA453" s="2" t="e">
        <f t="shared" si="2719"/>
        <v>#REF!</v>
      </c>
    </row>
    <row r="454">
      <c r="A454" s="302" t="s">
        <v>502</v>
      </c>
      <c r="B454" s="85">
        <f>B442</f>
        <v>4200</v>
      </c>
      <c r="C454" s="94" t="s">
        <v>855</v>
      </c>
      <c r="D454" s="85">
        <f>B454*0.5</f>
        <v>2100</v>
      </c>
      <c r="E454" s="94" t="s">
        <v>856</v>
      </c>
      <c r="F454" s="85">
        <f>D453*D457/(2*D454)</f>
        <v>0.0068654646324549234</v>
      </c>
      <c r="G454" s="94"/>
      <c r="H454" s="187"/>
      <c r="I454" s="2"/>
      <c r="J454" s="252"/>
      <c r="K454" s="252"/>
      <c r="L454" s="252"/>
      <c r="M454" s="252"/>
      <c r="N454" s="302" t="s">
        <v>502</v>
      </c>
      <c r="O454" s="85">
        <f t="shared" si="2720"/>
        <v>4200</v>
      </c>
      <c r="P454" s="94" t="s">
        <v>855</v>
      </c>
      <c r="Q454" s="85">
        <f>O454*0.5</f>
        <v>2100</v>
      </c>
      <c r="R454" s="94" t="s">
        <v>856</v>
      </c>
      <c r="S454" s="85">
        <f>Q453*Q457/(2*Q454)</f>
        <v>0.0068654646324549234</v>
      </c>
      <c r="T454" s="94"/>
      <c r="U454" s="187"/>
      <c r="V454" s="2"/>
      <c r="W454" s="2"/>
      <c r="X454" s="2"/>
      <c r="Y454" s="2"/>
      <c r="Z454" s="252"/>
      <c r="AA454" s="252"/>
      <c r="AB454" s="252"/>
      <c r="AC454" s="2" t="e">
        <f t="shared" si="2704"/>
        <v>#REF!</v>
      </c>
      <c r="AD454" s="2" t="e">
        <f t="shared" si="2696"/>
        <v>#REF!</v>
      </c>
      <c r="AE454" s="2" t="e">
        <f t="shared" si="2705"/>
        <v>#REF!</v>
      </c>
      <c r="AF454" s="2" t="e">
        <f t="shared" si="2706"/>
        <v>#REF!</v>
      </c>
      <c r="AG454" s="2" t="e">
        <f t="shared" si="2697"/>
        <v>#REF!</v>
      </c>
      <c r="AH454" s="2" t="e">
        <f t="shared" si="2707"/>
        <v>#REF!</v>
      </c>
      <c r="AI454" s="2" t="e">
        <f t="shared" si="2708"/>
        <v>#REF!</v>
      </c>
      <c r="AJ454" s="2" t="e">
        <f t="shared" si="2698"/>
        <v>#REF!</v>
      </c>
      <c r="AK454" s="2" t="e">
        <f t="shared" si="2709"/>
        <v>#REF!</v>
      </c>
      <c r="AL454" s="2" t="e">
        <f t="shared" si="2710"/>
        <v>#REF!</v>
      </c>
      <c r="AM454" s="2" t="e">
        <f t="shared" si="2699"/>
        <v>#REF!</v>
      </c>
      <c r="AN454" s="2" t="e">
        <f t="shared" si="2711"/>
        <v>#REF!</v>
      </c>
      <c r="AO454" s="2"/>
      <c r="AP454" s="2" t="e">
        <f t="shared" si="2712"/>
        <v>#REF!</v>
      </c>
      <c r="AQ454" s="2" t="e">
        <f t="shared" si="2700"/>
        <v>#REF!</v>
      </c>
      <c r="AR454" s="2" t="e">
        <f t="shared" si="2713"/>
        <v>#REF!</v>
      </c>
      <c r="AS454" s="2" t="e">
        <f t="shared" si="2714"/>
        <v>#REF!</v>
      </c>
      <c r="AT454" s="2" t="e">
        <f t="shared" si="2701"/>
        <v>#REF!</v>
      </c>
      <c r="AU454" s="2" t="e">
        <f t="shared" si="2715"/>
        <v>#REF!</v>
      </c>
      <c r="AV454" s="2" t="e">
        <f t="shared" si="2716"/>
        <v>#REF!</v>
      </c>
      <c r="AW454" s="2" t="e">
        <f t="shared" si="2702"/>
        <v>#REF!</v>
      </c>
      <c r="AX454" s="2" t="e">
        <f t="shared" si="2717"/>
        <v>#REF!</v>
      </c>
      <c r="AY454" s="2" t="e">
        <f t="shared" si="2718"/>
        <v>#REF!</v>
      </c>
      <c r="AZ454" s="2" t="e">
        <f t="shared" si="2703"/>
        <v>#REF!</v>
      </c>
      <c r="BA454" s="2" t="e">
        <f t="shared" si="2719"/>
        <v>#REF!</v>
      </c>
    </row>
    <row r="455">
      <c r="A455" s="302" t="s">
        <v>857</v>
      </c>
      <c r="B455" s="85">
        <v>2000000</v>
      </c>
      <c r="C455" s="94" t="s">
        <v>858</v>
      </c>
      <c r="D455" s="305">
        <f>14000*SQRT(B453)</f>
        <v>197989.89873223333</v>
      </c>
      <c r="E455" s="85" t="s">
        <v>534</v>
      </c>
      <c r="F455" s="252">
        <f>IF(D460&lt;=F453,F453*B458*B459,IF(D460&lt;=F454,D459,"peralte no pasa"))</f>
        <v>2.985507246376812</v>
      </c>
      <c r="G455" s="94"/>
      <c r="H455" s="20"/>
      <c r="I455" s="2"/>
      <c r="J455" s="252"/>
      <c r="K455" s="252"/>
      <c r="L455" s="252"/>
      <c r="M455" s="252"/>
      <c r="N455" s="302" t="s">
        <v>857</v>
      </c>
      <c r="O455" s="85">
        <f t="shared" si="2720"/>
        <v>2000000</v>
      </c>
      <c r="P455" s="94" t="s">
        <v>858</v>
      </c>
      <c r="Q455" s="305">
        <f>14000*SQRT(O453)</f>
        <v>197989.89873223333</v>
      </c>
      <c r="R455" s="85" t="s">
        <v>534</v>
      </c>
      <c r="S455" s="252" t="e">
        <f>IF(Q460&lt;=S453,S453*O458*O459,IF(Q460&lt;=S454,Q459,"peralte no pasa"))</f>
        <v>#REF!</v>
      </c>
      <c r="T455" s="94"/>
      <c r="U455" s="20"/>
      <c r="V455" s="2"/>
      <c r="W455" s="2"/>
      <c r="X455" s="2"/>
      <c r="Y455" s="2"/>
      <c r="Z455" s="252"/>
      <c r="AA455" s="252"/>
      <c r="AB455" s="252"/>
      <c r="AC455" s="2" t="e">
        <f t="shared" si="2704"/>
        <v>#REF!</v>
      </c>
      <c r="AD455" s="2" t="e">
        <f t="shared" si="2696"/>
        <v>#REF!</v>
      </c>
      <c r="AE455" s="2" t="e">
        <f t="shared" si="2705"/>
        <v>#REF!</v>
      </c>
      <c r="AF455" s="2" t="e">
        <f t="shared" si="2706"/>
        <v>#REF!</v>
      </c>
      <c r="AG455" s="2" t="e">
        <f t="shared" si="2697"/>
        <v>#REF!</v>
      </c>
      <c r="AH455" s="2" t="e">
        <f t="shared" si="2707"/>
        <v>#REF!</v>
      </c>
      <c r="AI455" s="2" t="e">
        <f t="shared" si="2708"/>
        <v>#REF!</v>
      </c>
      <c r="AJ455" s="2" t="e">
        <f t="shared" si="2698"/>
        <v>#REF!</v>
      </c>
      <c r="AK455" s="2" t="e">
        <f t="shared" si="2709"/>
        <v>#REF!</v>
      </c>
      <c r="AL455" s="2" t="e">
        <f t="shared" si="2710"/>
        <v>#REF!</v>
      </c>
      <c r="AM455" s="2" t="e">
        <f t="shared" si="2699"/>
        <v>#REF!</v>
      </c>
      <c r="AN455" s="2" t="e">
        <f t="shared" si="2711"/>
        <v>#REF!</v>
      </c>
      <c r="AO455" s="2"/>
      <c r="AP455" s="2" t="e">
        <f t="shared" si="2712"/>
        <v>#REF!</v>
      </c>
      <c r="AQ455" s="2" t="e">
        <f t="shared" si="2700"/>
        <v>#REF!</v>
      </c>
      <c r="AR455" s="2" t="e">
        <f t="shared" si="2713"/>
        <v>#REF!</v>
      </c>
      <c r="AS455" s="2" t="e">
        <f t="shared" si="2714"/>
        <v>#REF!</v>
      </c>
      <c r="AT455" s="2" t="e">
        <f t="shared" si="2701"/>
        <v>#REF!</v>
      </c>
      <c r="AU455" s="2" t="e">
        <f t="shared" si="2715"/>
        <v>#REF!</v>
      </c>
      <c r="AV455" s="2" t="e">
        <f t="shared" si="2716"/>
        <v>#REF!</v>
      </c>
      <c r="AW455" s="2" t="e">
        <f t="shared" si="2702"/>
        <v>#REF!</v>
      </c>
      <c r="AX455" s="2" t="e">
        <f t="shared" si="2717"/>
        <v>#REF!</v>
      </c>
      <c r="AY455" s="2" t="e">
        <f t="shared" si="2718"/>
        <v>#REF!</v>
      </c>
      <c r="AZ455" s="2" t="e">
        <f t="shared" si="2703"/>
        <v>#REF!</v>
      </c>
      <c r="BA455" s="2" t="e">
        <f t="shared" si="2719"/>
        <v>#REF!</v>
      </c>
    </row>
    <row r="456">
      <c r="A456" s="302" t="s">
        <v>516</v>
      </c>
      <c r="B456" s="85">
        <f>B444</f>
        <v>2400</v>
      </c>
      <c r="C456" s="94" t="s">
        <v>859</v>
      </c>
      <c r="D456" s="305">
        <f>ROUNDUP((B455/D455),0)</f>
        <v>11</v>
      </c>
      <c r="E456" s="85" t="s">
        <v>546</v>
      </c>
      <c r="F456" s="252">
        <f>H447</f>
        <v>5.0670866400000003</v>
      </c>
      <c r="G456" s="94"/>
      <c r="H456" s="20"/>
      <c r="I456" s="2"/>
      <c r="J456" s="252"/>
      <c r="K456" s="252"/>
      <c r="L456" s="252"/>
      <c r="M456" s="252"/>
      <c r="N456" s="302" t="s">
        <v>516</v>
      </c>
      <c r="O456" s="85">
        <f t="shared" si="2720"/>
        <v>2400</v>
      </c>
      <c r="P456" s="94" t="s">
        <v>859</v>
      </c>
      <c r="Q456" s="305">
        <f>ROUNDUP((O455/Q455),0)</f>
        <v>11</v>
      </c>
      <c r="R456" s="85" t="s">
        <v>546</v>
      </c>
      <c r="S456" s="252">
        <f>U447</f>
        <v>0.71255905875000003</v>
      </c>
      <c r="T456" s="94"/>
      <c r="U456" s="20"/>
      <c r="V456" s="2"/>
      <c r="W456" s="2"/>
      <c r="X456" s="2"/>
      <c r="Y456" s="2"/>
      <c r="Z456" s="252"/>
      <c r="AA456" s="252"/>
      <c r="AB456" s="252"/>
      <c r="AC456" s="2" t="e">
        <f t="shared" si="2704"/>
        <v>#REF!</v>
      </c>
      <c r="AD456" s="2" t="e">
        <f t="shared" si="2696"/>
        <v>#REF!</v>
      </c>
      <c r="AE456" s="2" t="e">
        <f t="shared" si="2705"/>
        <v>#REF!</v>
      </c>
      <c r="AF456" s="2" t="e">
        <f t="shared" si="2706"/>
        <v>#REF!</v>
      </c>
      <c r="AG456" s="2" t="e">
        <f t="shared" si="2697"/>
        <v>#REF!</v>
      </c>
      <c r="AH456" s="2" t="e">
        <f t="shared" si="2707"/>
        <v>#REF!</v>
      </c>
      <c r="AI456" s="2" t="e">
        <f t="shared" si="2708"/>
        <v>#REF!</v>
      </c>
      <c r="AJ456" s="2" t="e">
        <f t="shared" si="2698"/>
        <v>#REF!</v>
      </c>
      <c r="AK456" s="2" t="e">
        <f t="shared" si="2709"/>
        <v>#REF!</v>
      </c>
      <c r="AL456" s="2" t="e">
        <f t="shared" si="2710"/>
        <v>#REF!</v>
      </c>
      <c r="AM456" s="2" t="e">
        <f t="shared" si="2699"/>
        <v>#REF!</v>
      </c>
      <c r="AN456" s="2" t="e">
        <f t="shared" si="2711"/>
        <v>#REF!</v>
      </c>
      <c r="AO456" s="2"/>
      <c r="AP456" s="2" t="e">
        <f t="shared" si="2712"/>
        <v>#REF!</v>
      </c>
      <c r="AQ456" s="2" t="e">
        <f t="shared" si="2700"/>
        <v>#REF!</v>
      </c>
      <c r="AR456" s="2" t="e">
        <f t="shared" si="2713"/>
        <v>#REF!</v>
      </c>
      <c r="AS456" s="2" t="e">
        <f t="shared" si="2714"/>
        <v>#REF!</v>
      </c>
      <c r="AT456" s="2" t="e">
        <f t="shared" si="2701"/>
        <v>#REF!</v>
      </c>
      <c r="AU456" s="2" t="e">
        <f t="shared" si="2715"/>
        <v>#REF!</v>
      </c>
      <c r="AV456" s="2" t="e">
        <f t="shared" si="2716"/>
        <v>#REF!</v>
      </c>
      <c r="AW456" s="2" t="e">
        <f t="shared" si="2702"/>
        <v>#REF!</v>
      </c>
      <c r="AX456" s="2" t="e">
        <f t="shared" si="2717"/>
        <v>#REF!</v>
      </c>
      <c r="AY456" s="2" t="e">
        <f t="shared" si="2718"/>
        <v>#REF!</v>
      </c>
      <c r="AZ456" s="2" t="e">
        <f t="shared" si="2703"/>
        <v>#REF!</v>
      </c>
      <c r="BA456" s="2" t="e">
        <f t="shared" si="2719"/>
        <v>#REF!</v>
      </c>
    </row>
    <row r="457">
      <c r="A457" s="302"/>
      <c r="B457" s="85"/>
      <c r="C457" s="94" t="s">
        <v>860</v>
      </c>
      <c r="D457" s="2">
        <f>1/(1+(D454/(D456*D453)))</f>
        <v>0.32038834951456313</v>
      </c>
      <c r="E457" s="2"/>
      <c r="F457" s="2"/>
      <c r="G457" s="94"/>
      <c r="H457" s="20"/>
      <c r="I457" s="2"/>
      <c r="J457" s="252"/>
      <c r="K457" s="252"/>
      <c r="L457" s="252"/>
      <c r="M457" s="252"/>
      <c r="N457" s="302"/>
      <c r="O457" s="85"/>
      <c r="P457" s="94" t="s">
        <v>860</v>
      </c>
      <c r="Q457" s="2">
        <f>1/(1+(Q454/(Q456*Q453)))</f>
        <v>0.32038834951456313</v>
      </c>
      <c r="R457" s="2"/>
      <c r="S457" s="2"/>
      <c r="T457" s="94"/>
      <c r="U457" s="20"/>
      <c r="V457" s="2"/>
      <c r="W457" s="2"/>
      <c r="X457" s="2"/>
      <c r="Y457" s="2"/>
      <c r="Z457" s="252"/>
      <c r="AA457" s="252"/>
      <c r="AB457" s="252"/>
      <c r="AC457" s="2" t="e">
        <f t="shared" si="2704"/>
        <v>#REF!</v>
      </c>
      <c r="AD457" s="2" t="e">
        <f t="shared" si="2696"/>
        <v>#REF!</v>
      </c>
      <c r="AE457" s="2" t="e">
        <f t="shared" si="2705"/>
        <v>#REF!</v>
      </c>
      <c r="AF457" s="2" t="e">
        <f t="shared" si="2706"/>
        <v>#REF!</v>
      </c>
      <c r="AG457" s="2" t="e">
        <f t="shared" si="2697"/>
        <v>#REF!</v>
      </c>
      <c r="AH457" s="2" t="e">
        <f t="shared" si="2707"/>
        <v>#REF!</v>
      </c>
      <c r="AI457" s="2" t="e">
        <f t="shared" si="2708"/>
        <v>#REF!</v>
      </c>
      <c r="AJ457" s="2" t="e">
        <f t="shared" si="2698"/>
        <v>#REF!</v>
      </c>
      <c r="AK457" s="2" t="e">
        <f t="shared" si="2709"/>
        <v>#REF!</v>
      </c>
      <c r="AL457" s="2" t="e">
        <f t="shared" si="2710"/>
        <v>#REF!</v>
      </c>
      <c r="AM457" s="2" t="e">
        <f t="shared" si="2699"/>
        <v>#REF!</v>
      </c>
      <c r="AN457" s="2" t="e">
        <f t="shared" si="2711"/>
        <v>#REF!</v>
      </c>
      <c r="AO457" s="2"/>
      <c r="AP457" s="2" t="e">
        <f t="shared" si="2712"/>
        <v>#REF!</v>
      </c>
      <c r="AQ457" s="2" t="e">
        <f t="shared" si="2700"/>
        <v>#REF!</v>
      </c>
      <c r="AR457" s="2" t="e">
        <f t="shared" si="2713"/>
        <v>#REF!</v>
      </c>
      <c r="AS457" s="2" t="e">
        <f t="shared" si="2714"/>
        <v>#REF!</v>
      </c>
      <c r="AT457" s="2" t="e">
        <f t="shared" si="2701"/>
        <v>#REF!</v>
      </c>
      <c r="AU457" s="2" t="e">
        <f t="shared" si="2715"/>
        <v>#REF!</v>
      </c>
      <c r="AV457" s="2" t="e">
        <f t="shared" si="2716"/>
        <v>#REF!</v>
      </c>
      <c r="AW457" s="2" t="e">
        <f t="shared" si="2702"/>
        <v>#REF!</v>
      </c>
      <c r="AX457" s="2" t="e">
        <f t="shared" si="2717"/>
        <v>#REF!</v>
      </c>
      <c r="AY457" s="2" t="e">
        <f t="shared" si="2718"/>
        <v>#REF!</v>
      </c>
      <c r="AZ457" s="2" t="e">
        <f t="shared" si="2703"/>
        <v>#REF!</v>
      </c>
      <c r="BA457" s="2" t="e">
        <f t="shared" si="2719"/>
        <v>#REF!</v>
      </c>
    </row>
    <row r="458" ht="16.199999999999999">
      <c r="A458" s="302" t="s">
        <v>532</v>
      </c>
      <c r="B458" s="85">
        <v>10</v>
      </c>
      <c r="C458" s="94" t="s">
        <v>416</v>
      </c>
      <c r="D458" s="2">
        <f>1-(D457/3)</f>
        <v>0.89320388349514568</v>
      </c>
      <c r="E458" s="2"/>
      <c r="F458" s="2"/>
      <c r="G458" s="94"/>
      <c r="H458" s="20"/>
      <c r="I458" s="2"/>
      <c r="J458" s="252"/>
      <c r="K458" s="252"/>
      <c r="L458" s="252"/>
      <c r="M458" s="252"/>
      <c r="N458" s="302" t="s">
        <v>532</v>
      </c>
      <c r="O458" s="85">
        <f t="shared" si="2720"/>
        <v>10</v>
      </c>
      <c r="P458" s="94" t="s">
        <v>416</v>
      </c>
      <c r="Q458" s="2">
        <f>1-(Q457/3)</f>
        <v>0.89320388349514568</v>
      </c>
      <c r="R458" s="2"/>
      <c r="S458" s="2"/>
      <c r="T458" s="94"/>
      <c r="U458" s="20"/>
      <c r="V458" s="2"/>
      <c r="W458" s="2"/>
      <c r="X458" s="2"/>
      <c r="Y458" s="2"/>
      <c r="Z458" s="252"/>
      <c r="AA458" s="252"/>
      <c r="AB458" s="252"/>
      <c r="AC458" s="252"/>
      <c r="AD458" s="252"/>
      <c r="AE458" s="252"/>
      <c r="AF458" s="252"/>
      <c r="AG458" s="252"/>
      <c r="AH458" s="252"/>
      <c r="AI458" s="252"/>
      <c r="AJ458" s="252"/>
      <c r="AK458" s="252"/>
      <c r="AL458" s="252"/>
      <c r="AM458" s="252"/>
      <c r="AN458" s="252"/>
      <c r="AO458" s="252"/>
      <c r="AP458" s="252"/>
      <c r="AQ458" s="252"/>
      <c r="AR458" s="252"/>
      <c r="AS458" s="252"/>
      <c r="AT458" s="252"/>
      <c r="AU458" s="252"/>
      <c r="AV458" s="252"/>
      <c r="AW458" s="252"/>
      <c r="AX458" s="252"/>
      <c r="AY458" s="252"/>
      <c r="AZ458" s="252"/>
      <c r="BA458" s="252"/>
    </row>
    <row r="459" ht="16.199999999999999">
      <c r="A459" s="302" t="s">
        <v>544</v>
      </c>
      <c r="B459" s="85">
        <v>100</v>
      </c>
      <c r="C459" s="94" t="s">
        <v>534</v>
      </c>
      <c r="D459" s="2">
        <f>B460/(D454*D458*B458)</f>
        <v>2.985507246376812</v>
      </c>
      <c r="E459" s="2"/>
      <c r="F459" s="2"/>
      <c r="G459" s="402" t="s">
        <v>554</v>
      </c>
      <c r="H459" s="403">
        <f>F455/F456</f>
        <v>0.58919601311115766</v>
      </c>
      <c r="I459" s="2"/>
      <c r="J459" s="252"/>
      <c r="K459" s="252"/>
      <c r="L459" s="252"/>
      <c r="M459" s="252"/>
      <c r="N459" s="302" t="s">
        <v>544</v>
      </c>
      <c r="O459" s="85">
        <f t="shared" si="2720"/>
        <v>100</v>
      </c>
      <c r="P459" s="94" t="s">
        <v>534</v>
      </c>
      <c r="Q459" s="2" t="e">
        <f>O460*100000/(Q454*Q458*O458)</f>
        <v>#REF!</v>
      </c>
      <c r="R459" s="2"/>
      <c r="S459" s="2"/>
      <c r="T459" s="402" t="s">
        <v>554</v>
      </c>
      <c r="U459" s="403" t="e">
        <f>S455/S456</f>
        <v>#REF!</v>
      </c>
      <c r="V459" s="2"/>
      <c r="W459" s="2"/>
      <c r="X459" s="2"/>
      <c r="Y459" s="2"/>
      <c r="Z459" s="252"/>
      <c r="AA459" s="252"/>
      <c r="AB459" s="252"/>
      <c r="AC459" s="252"/>
      <c r="AD459" s="252"/>
      <c r="AE459" s="252"/>
      <c r="AF459" s="252"/>
      <c r="AG459" s="252"/>
      <c r="AH459" s="252"/>
      <c r="AI459" s="252"/>
      <c r="AJ459" s="252"/>
      <c r="AK459" s="252"/>
      <c r="AL459" s="252"/>
      <c r="AM459" s="252"/>
      <c r="AN459" s="252"/>
      <c r="AO459" s="252"/>
      <c r="AP459" s="252"/>
      <c r="AQ459" s="252"/>
      <c r="AR459" s="252"/>
      <c r="AS459" s="252"/>
      <c r="AT459" s="252"/>
      <c r="AU459" s="252"/>
      <c r="AV459" s="252"/>
      <c r="AW459" s="252"/>
      <c r="AX459" s="252"/>
      <c r="AY459" s="252"/>
      <c r="AZ459" s="252"/>
      <c r="BA459" s="252"/>
    </row>
    <row r="460" ht="16.199999999999999">
      <c r="A460" s="316" t="s">
        <v>553</v>
      </c>
      <c r="B460" s="25">
        <f>0.56*100000</f>
        <v>56000.000000000007</v>
      </c>
      <c r="C460" s="318" t="s">
        <v>861</v>
      </c>
      <c r="D460" s="25">
        <f>D459/(B458*B459)</f>
        <v>0.0029855072463768118</v>
      </c>
      <c r="E460" s="10" t="str">
        <f>IF(D460&lt;=F454,"pasa","no pasa")</f>
        <v>pasa</v>
      </c>
      <c r="F460" s="10"/>
      <c r="G460" s="404" t="s">
        <v>862</v>
      </c>
      <c r="H460" s="403">
        <f>ROUNDUP(H459,0)</f>
        <v>1</v>
      </c>
      <c r="I460" s="2"/>
      <c r="J460" s="252"/>
      <c r="K460" s="252"/>
      <c r="L460" s="252"/>
      <c r="M460" s="252"/>
      <c r="N460" s="316" t="s">
        <v>553</v>
      </c>
      <c r="O460" s="305" t="e">
        <f>O448</f>
        <v>#REF!</v>
      </c>
      <c r="P460" s="318" t="s">
        <v>861</v>
      </c>
      <c r="Q460" s="25" t="e">
        <f>Q459/(O458*O459)</f>
        <v>#REF!</v>
      </c>
      <c r="R460" s="10" t="e">
        <f>IF(Q460&lt;=S454,"pasa","no pasa")</f>
        <v>#REF!</v>
      </c>
      <c r="S460" s="10"/>
      <c r="T460" s="404" t="s">
        <v>862</v>
      </c>
      <c r="U460" s="403" t="e">
        <f>ROUNDUP(U459,0)</f>
        <v>#REF!</v>
      </c>
      <c r="V460" s="2"/>
      <c r="W460" s="2"/>
      <c r="X460" s="2"/>
      <c r="Y460" s="2"/>
      <c r="Z460" s="252"/>
      <c r="AA460" s="25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c r="M461" s="252"/>
      <c r="N461" s="252"/>
      <c r="O461" s="252"/>
      <c r="P461" s="252"/>
      <c r="Q461" s="252"/>
      <c r="R461" s="2"/>
      <c r="S461" s="2"/>
      <c r="T461" s="2"/>
      <c r="U461" s="2"/>
      <c r="V461" s="2"/>
      <c r="W461" s="2"/>
      <c r="X461" s="2"/>
      <c r="Y461" s="2"/>
      <c r="Z461" s="252"/>
      <c r="AA461" s="25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ht="16.199999999999999">
      <c r="G462" s="235" t="str">
        <f>IF(A462="losa",H472,IF(A462="muro",H472,""))</f>
        <v/>
      </c>
      <c r="N462" s="235" t="s">
        <v>706</v>
      </c>
      <c r="O462" s="235" t="s">
        <v>949</v>
      </c>
      <c r="P462" s="235" t="e">
        <f>U471</f>
        <v>#REF!</v>
      </c>
      <c r="Q462" s="235" t="str">
        <f>R472</f>
        <v xml:space="preserve">varillas #</v>
      </c>
      <c r="R462" s="235">
        <f>S472</f>
        <v>5</v>
      </c>
      <c r="S462" s="235" t="str">
        <f>IF(N462="losa","@",IF(N462="muro","@",""))</f>
        <v/>
      </c>
      <c r="T462" s="235" t="str">
        <f>IF(N462="losa",U472,IF(N462="muro",U472,""))</f>
        <v/>
      </c>
    </row>
    <row r="463">
      <c r="A463" s="294" t="s">
        <v>471</v>
      </c>
      <c r="B463" s="295"/>
      <c r="C463" s="295"/>
      <c r="D463" s="295"/>
      <c r="E463" s="295"/>
      <c r="F463" s="295"/>
      <c r="G463" s="295"/>
      <c r="H463" s="296"/>
      <c r="I463" s="2"/>
      <c r="J463" s="2"/>
      <c r="K463" s="2"/>
      <c r="L463" s="2"/>
      <c r="M463" s="252"/>
      <c r="N463" s="294" t="s">
        <v>471</v>
      </c>
      <c r="O463" s="295"/>
      <c r="P463" s="295"/>
      <c r="Q463" s="295"/>
      <c r="R463" s="295"/>
      <c r="S463" s="295"/>
      <c r="T463" s="295"/>
      <c r="U463" s="296"/>
      <c r="V463" s="2"/>
      <c r="W463" s="2"/>
      <c r="X463" s="2"/>
      <c r="Y463" s="2"/>
      <c r="Z463" s="252"/>
      <c r="AA463" s="25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ht="16.199999999999999">
      <c r="A464" s="302" t="s">
        <v>487</v>
      </c>
      <c r="B464" s="305">
        <v>200</v>
      </c>
      <c r="C464" s="94" t="s">
        <v>488</v>
      </c>
      <c r="D464" s="85">
        <f>B464*0.8*0.85</f>
        <v>136</v>
      </c>
      <c r="E464" s="2"/>
      <c r="F464" s="2"/>
      <c r="G464" s="94" t="s">
        <v>946</v>
      </c>
      <c r="H464" s="304" t="e">
        <f>O376</f>
        <v>#REF!</v>
      </c>
      <c r="I464" s="173" t="s">
        <v>529</v>
      </c>
      <c r="J464" s="85"/>
      <c r="K464" s="2"/>
      <c r="L464" s="2"/>
      <c r="M464" s="252"/>
      <c r="N464" s="302" t="s">
        <v>487</v>
      </c>
      <c r="O464" s="305">
        <v>6.6100000000000003</v>
      </c>
      <c r="P464" s="94" t="s">
        <v>488</v>
      </c>
      <c r="Q464" s="85">
        <f>O464*0.8*0.85</f>
        <v>4.4947999999999997</v>
      </c>
      <c r="R464" s="2"/>
      <c r="S464" s="2"/>
      <c r="T464" s="94" t="s">
        <v>946</v>
      </c>
      <c r="U464" s="304" t="e">
        <f>ABS(AH377)</f>
        <v>#REF!</v>
      </c>
      <c r="V464" s="173" t="s">
        <v>529</v>
      </c>
      <c r="W464" s="85"/>
      <c r="X464" s="2"/>
      <c r="Y464" s="2"/>
      <c r="Z464" s="252"/>
      <c r="AA464" s="25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ht="16.199999999999999">
      <c r="A465" s="302" t="s">
        <v>502</v>
      </c>
      <c r="B465" s="85">
        <v>4200</v>
      </c>
      <c r="C465" s="94" t="s">
        <v>503</v>
      </c>
      <c r="D465" s="85">
        <f>0.75*(D464/B465)*(4800/(6000+B465))</f>
        <v>0.011428571428571429</v>
      </c>
      <c r="E465" s="2"/>
      <c r="F465" s="2"/>
      <c r="G465" s="2"/>
      <c r="H465" s="20" t="e">
        <f t="shared" ref="H465:H467" si="2721">AN478</f>
        <v>#REF!</v>
      </c>
      <c r="I465" s="313">
        <v>3</v>
      </c>
      <c r="J465" s="254" t="s">
        <v>536</v>
      </c>
      <c r="K465" s="255" t="s">
        <v>537</v>
      </c>
      <c r="L465" s="254" t="s">
        <v>851</v>
      </c>
      <c r="M465" s="252"/>
      <c r="N465" s="302" t="s">
        <v>502</v>
      </c>
      <c r="O465" s="85">
        <v>4200</v>
      </c>
      <c r="P465" s="94" t="s">
        <v>503</v>
      </c>
      <c r="Q465" s="85">
        <f>0.75*(Q464/O465)*(4800/(6000+O465))</f>
        <v>0.00037771428571428564</v>
      </c>
      <c r="R465" s="2"/>
      <c r="S465" s="2"/>
      <c r="T465" s="2"/>
      <c r="U465" s="20" t="e">
        <f t="shared" ref="U465:U467" si="2722">BA478</f>
        <v>#REF!</v>
      </c>
      <c r="V465" s="313">
        <v>5</v>
      </c>
      <c r="W465" s="254" t="s">
        <v>536</v>
      </c>
      <c r="X465" s="255" t="s">
        <v>537</v>
      </c>
      <c r="Y465" s="254" t="s">
        <v>851</v>
      </c>
      <c r="Z465" s="252"/>
      <c r="AA465" s="25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c r="A466" s="302" t="s">
        <v>508</v>
      </c>
      <c r="B466" s="85">
        <v>0.80000000000000004</v>
      </c>
      <c r="C466" s="94" t="s">
        <v>509</v>
      </c>
      <c r="D466" s="85">
        <f>0.8*(SQRT(D464))/B465</f>
        <v>0.0022213150075601146</v>
      </c>
      <c r="E466" s="2"/>
      <c r="F466" s="2"/>
      <c r="G466" s="2"/>
      <c r="H466" s="20" t="e">
        <f t="shared" si="2721"/>
        <v>#REF!</v>
      </c>
      <c r="I466" s="2">
        <v>2</v>
      </c>
      <c r="J466" s="85" t="s">
        <v>547</v>
      </c>
      <c r="K466" s="85">
        <f>2.54*0.25</f>
        <v>0.63500000000000001</v>
      </c>
      <c r="L466" s="2">
        <f t="shared" si="2692"/>
        <v>0.31669291500000002</v>
      </c>
      <c r="M466" s="252"/>
      <c r="N466" s="302" t="s">
        <v>508</v>
      </c>
      <c r="O466" s="85">
        <v>0.80000000000000004</v>
      </c>
      <c r="P466" s="94" t="s">
        <v>509</v>
      </c>
      <c r="Q466" s="85">
        <f>0.8*(SQRT(Q464))/O465</f>
        <v>0.00040382749286165464</v>
      </c>
      <c r="R466" s="2"/>
      <c r="S466" s="2"/>
      <c r="T466" s="2"/>
      <c r="U466" s="20" t="e">
        <f t="shared" si="2722"/>
        <v>#REF!</v>
      </c>
      <c r="V466" s="2">
        <v>2</v>
      </c>
      <c r="W466" s="85" t="s">
        <v>547</v>
      </c>
      <c r="X466" s="85">
        <f>2.54*0.25</f>
        <v>0.63500000000000001</v>
      </c>
      <c r="Y466" s="2">
        <f t="shared" si="2693"/>
        <v>0.31669291500000002</v>
      </c>
      <c r="Z466" s="252"/>
      <c r="AA466" s="25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c r="A467" s="302" t="s">
        <v>516</v>
      </c>
      <c r="B467" s="85">
        <v>2400</v>
      </c>
      <c r="C467" s="94" t="s">
        <v>517</v>
      </c>
      <c r="D467" s="85">
        <f>D465*B465/D464</f>
        <v>0.35294117647058826</v>
      </c>
      <c r="E467" s="85">
        <f t="shared" ref="E467:E468" si="2723">D467*(1-(0.5*D467))</f>
        <v>0.29065743944636679</v>
      </c>
      <c r="F467" s="2"/>
      <c r="G467" s="94" t="s">
        <v>518</v>
      </c>
      <c r="H467" s="20" t="e">
        <f t="shared" si="2721"/>
        <v>#REF!</v>
      </c>
      <c r="I467" s="2">
        <v>3</v>
      </c>
      <c r="J467" s="85" t="s">
        <v>559</v>
      </c>
      <c r="K467" s="85">
        <f>2.54*3/8</f>
        <v>0.95250000000000001</v>
      </c>
      <c r="L467" s="2">
        <f t="shared" si="2692"/>
        <v>0.71255905875000003</v>
      </c>
      <c r="M467" s="252"/>
      <c r="N467" s="302" t="s">
        <v>516</v>
      </c>
      <c r="O467" s="85">
        <v>2400</v>
      </c>
      <c r="P467" s="94" t="s">
        <v>517</v>
      </c>
      <c r="Q467" s="85">
        <f>Q465*O465/Q464</f>
        <v>0.35294117647058815</v>
      </c>
      <c r="R467" s="85">
        <f t="shared" ref="R467:R468" si="2724">Q467*(1-(0.5*Q467))</f>
        <v>0.29065743944636674</v>
      </c>
      <c r="S467" s="2"/>
      <c r="T467" s="94" t="s">
        <v>518</v>
      </c>
      <c r="U467" s="20" t="e">
        <f t="shared" si="2722"/>
        <v>#REF!</v>
      </c>
      <c r="V467" s="2">
        <v>3</v>
      </c>
      <c r="W467" s="85" t="s">
        <v>559</v>
      </c>
      <c r="X467" s="85">
        <f>2.54*3/8</f>
        <v>0.95250000000000001</v>
      </c>
      <c r="Y467" s="2">
        <f t="shared" si="2693"/>
        <v>0.71255905875000003</v>
      </c>
      <c r="Z467" s="252"/>
      <c r="AA467" s="25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c r="A468" s="302"/>
      <c r="B468" s="85"/>
      <c r="C468" s="94" t="s">
        <v>526</v>
      </c>
      <c r="D468" s="85">
        <f>D466*B465/D464</f>
        <v>0.068599434057003542</v>
      </c>
      <c r="E468" s="85">
        <f t="shared" si="2723"/>
        <v>0.066246492880532956</v>
      </c>
      <c r="F468" s="2"/>
      <c r="G468" s="94" t="s">
        <v>527</v>
      </c>
      <c r="H468" s="20" t="e">
        <f>H467*D464/B465</f>
        <v>#REF!</v>
      </c>
      <c r="I468" s="2">
        <v>4</v>
      </c>
      <c r="J468" s="85" t="s">
        <v>560</v>
      </c>
      <c r="K468" s="255">
        <f>K466*2</f>
        <v>1.27</v>
      </c>
      <c r="L468" s="2">
        <f t="shared" si="2692"/>
        <v>1.2667716600000001</v>
      </c>
      <c r="M468" s="252"/>
      <c r="N468" s="302"/>
      <c r="O468" s="85"/>
      <c r="P468" s="94" t="s">
        <v>526</v>
      </c>
      <c r="Q468" s="85">
        <f>Q466*O465/Q464</f>
        <v>0.37734169930118128</v>
      </c>
      <c r="R468" s="85">
        <f t="shared" si="2724"/>
        <v>0.30614832028542971</v>
      </c>
      <c r="S468" s="2"/>
      <c r="T468" s="94" t="s">
        <v>527</v>
      </c>
      <c r="U468" s="20" t="e">
        <f>U467*Q464/O465</f>
        <v>#REF!</v>
      </c>
      <c r="V468" s="2">
        <v>4</v>
      </c>
      <c r="W468" s="85" t="s">
        <v>560</v>
      </c>
      <c r="X468" s="255">
        <f>X466*2</f>
        <v>1.27</v>
      </c>
      <c r="Y468" s="2">
        <f t="shared" si="2693"/>
        <v>1.2667716600000001</v>
      </c>
      <c r="Z468" s="252"/>
      <c r="AA468" s="25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c r="A469" s="311" t="s">
        <v>532</v>
      </c>
      <c r="B469" s="312">
        <v>10</v>
      </c>
      <c r="C469" s="94" t="s">
        <v>533</v>
      </c>
      <c r="D469" s="2" t="e">
        <f>SQRT((B471)/(B466*D464*B470*E467))</f>
        <v>#REF!</v>
      </c>
      <c r="E469" s="2" t="e">
        <f>IF(D469&lt;B469,"pasa el peralte con ro max","no pasa el peralte")</f>
        <v>#REF!</v>
      </c>
      <c r="F469" s="2"/>
      <c r="G469" s="94" t="s">
        <v>534</v>
      </c>
      <c r="H469" s="20" t="e">
        <f>IF(H468&lt;D466,D466*B469*B470,IF(H468&gt;D465,"peralte no pasa",H468*B470*B469))</f>
        <v>#REF!</v>
      </c>
      <c r="I469" s="2">
        <v>5</v>
      </c>
      <c r="J469" s="85" t="s">
        <v>570</v>
      </c>
      <c r="K469" s="85">
        <f>2.54*5/8</f>
        <v>1.5874999999999999</v>
      </c>
      <c r="L469" s="2">
        <f t="shared" si="2692"/>
        <v>1.9793307187499998</v>
      </c>
      <c r="M469" s="252"/>
      <c r="N469" s="311" t="s">
        <v>532</v>
      </c>
      <c r="O469" s="312">
        <v>20</v>
      </c>
      <c r="P469" s="94" t="s">
        <v>533</v>
      </c>
      <c r="Q469" s="2" t="e">
        <f>SQRT((O471/(O466*Q464*O470*R467)))</f>
        <v>#REF!</v>
      </c>
      <c r="R469" s="2" t="e">
        <f>IF(Q469&lt;O469,"pasa el peralte con ro max","no pasa el peralte")</f>
        <v>#REF!</v>
      </c>
      <c r="S469" s="2"/>
      <c r="T469" s="94" t="s">
        <v>534</v>
      </c>
      <c r="U469" s="20" t="e">
        <f>IF(U468&lt;Q466,Q466*O469*O470,IF(U468&gt;Q465,"peralte no pasa",U468*O470*O469))</f>
        <v>#REF!</v>
      </c>
      <c r="V469" s="2">
        <v>5</v>
      </c>
      <c r="W469" s="85" t="s">
        <v>570</v>
      </c>
      <c r="X469" s="85">
        <f>2.54*5/8</f>
        <v>1.5874999999999999</v>
      </c>
      <c r="Y469" s="2">
        <f t="shared" si="2693"/>
        <v>1.9793307187499998</v>
      </c>
      <c r="Z469" s="252"/>
      <c r="AA469" s="25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c r="A470" s="311" t="s">
        <v>544</v>
      </c>
      <c r="B470" s="312">
        <v>100</v>
      </c>
      <c r="C470" s="94" t="s">
        <v>545</v>
      </c>
      <c r="D470" s="2" t="e">
        <f>SQRT((H464)/(B466*D464*B470*E468))</f>
        <v>#REF!</v>
      </c>
      <c r="E470" s="2" t="e">
        <f>IF(D470&lt;B469,"pasa el peralte con ro min","no pasa el peralte")</f>
        <v>#REF!</v>
      </c>
      <c r="F470" s="2"/>
      <c r="G470" s="94" t="s">
        <v>546</v>
      </c>
      <c r="H470" s="187">
        <f>IF(I465=I466,L466,IF(I465=I467,L467,IF(I465=I468,L468,IF(I465=I469,L469,IF(I465=I470,L470,IF(I465=I471,L471,"escribe as"))))))</f>
        <v>0.71255905875000003</v>
      </c>
      <c r="I470" s="2">
        <v>6</v>
      </c>
      <c r="J470" s="85" t="s">
        <v>580</v>
      </c>
      <c r="K470" s="85">
        <f>2.54*0.75</f>
        <v>1.905</v>
      </c>
      <c r="L470" s="2">
        <f t="shared" si="2692"/>
        <v>2.8502362350000001</v>
      </c>
      <c r="M470" s="252"/>
      <c r="N470" s="311" t="s">
        <v>544</v>
      </c>
      <c r="O470" s="312">
        <v>100</v>
      </c>
      <c r="P470" s="94" t="s">
        <v>545</v>
      </c>
      <c r="Q470" s="2" t="e">
        <f>SQRT((O471)/(O466*Q464*O470*R468))</f>
        <v>#REF!</v>
      </c>
      <c r="R470" s="2" t="e">
        <f>IF(Q470&lt;O469,"pasa el peralte con ro min","no pasa el peralte")</f>
        <v>#REF!</v>
      </c>
      <c r="S470" s="2"/>
      <c r="T470" s="94" t="s">
        <v>546</v>
      </c>
      <c r="U470" s="187">
        <f>IF(V465=V466,Y466,IF(V465=V467,Y467,IF(V465=V468,Y468,IF(V465=V469,Y469,IF(V465=V470,Y470,IF(V465=V471,Y471,"escribe as"))))))</f>
        <v>1.9793307187499998</v>
      </c>
      <c r="V470" s="2">
        <v>6</v>
      </c>
      <c r="W470" s="85" t="s">
        <v>580</v>
      </c>
      <c r="X470" s="85">
        <f>2.54*0.75</f>
        <v>1.905</v>
      </c>
      <c r="Y470" s="2">
        <f t="shared" si="2693"/>
        <v>2.8502362350000001</v>
      </c>
      <c r="Z470" s="252"/>
      <c r="AA470" s="252"/>
      <c r="AB470" s="252"/>
      <c r="AC470" s="2" t="e">
        <f>B471/(0.9*D464*B470*B469*B469)</f>
        <v>#REF!</v>
      </c>
      <c r="AD470" s="2" t="e">
        <f t="shared" si="2696"/>
        <v>#REF!</v>
      </c>
      <c r="AE470" s="2">
        <v>0.035999999999999997</v>
      </c>
      <c r="AF470" s="2" t="e">
        <f>AC480</f>
        <v>#REF!</v>
      </c>
      <c r="AG470" s="2" t="e">
        <f t="shared" si="2697"/>
        <v>#REF!</v>
      </c>
      <c r="AH470" s="2" t="e">
        <f>AD480</f>
        <v>#REF!</v>
      </c>
      <c r="AI470" s="2" t="e">
        <f>AF480</f>
        <v>#REF!</v>
      </c>
      <c r="AJ470" s="2" t="e">
        <f t="shared" si="2698"/>
        <v>#REF!</v>
      </c>
      <c r="AK470" s="2" t="e">
        <f>AG480</f>
        <v>#REF!</v>
      </c>
      <c r="AL470" s="2" t="e">
        <f>AI480</f>
        <v>#REF!</v>
      </c>
      <c r="AM470" s="2" t="e">
        <f t="shared" si="2699"/>
        <v>#REF!</v>
      </c>
      <c r="AN470" s="2" t="e">
        <f>AJ480</f>
        <v>#REF!</v>
      </c>
      <c r="AO470" s="2"/>
      <c r="AP470" s="2" t="e">
        <f>O471/(0.9*Q464*O470*O469*O469)</f>
        <v>#REF!</v>
      </c>
      <c r="AQ470" s="2" t="e">
        <f t="shared" si="2700"/>
        <v>#REF!</v>
      </c>
      <c r="AR470" s="2">
        <v>0.035999999999999997</v>
      </c>
      <c r="AS470" s="2" t="e">
        <f>AP480</f>
        <v>#REF!</v>
      </c>
      <c r="AT470" s="2" t="e">
        <f t="shared" si="2701"/>
        <v>#REF!</v>
      </c>
      <c r="AU470" s="2" t="e">
        <f>AQ480</f>
        <v>#REF!</v>
      </c>
      <c r="AV470" s="2" t="e">
        <f>AS480</f>
        <v>#REF!</v>
      </c>
      <c r="AW470" s="2" t="e">
        <f t="shared" si="2702"/>
        <v>#REF!</v>
      </c>
      <c r="AX470" s="2" t="e">
        <f>AT480</f>
        <v>#REF!</v>
      </c>
      <c r="AY470" s="2" t="e">
        <f>AV480</f>
        <v>#REF!</v>
      </c>
      <c r="AZ470" s="2" t="e">
        <f t="shared" si="2703"/>
        <v>#REF!</v>
      </c>
      <c r="BA470" s="2" t="e">
        <f>AW480</f>
        <v>#REF!</v>
      </c>
    </row>
    <row r="471" ht="16.199999999999999">
      <c r="A471" s="316" t="s">
        <v>947</v>
      </c>
      <c r="B471" s="317" t="e">
        <f>H464*100</f>
        <v>#REF!</v>
      </c>
      <c r="C471" s="318"/>
      <c r="D471" s="10"/>
      <c r="E471" s="10"/>
      <c r="F471" s="10"/>
      <c r="G471" s="318" t="s">
        <v>554</v>
      </c>
      <c r="H471" s="223" t="e">
        <f>ROUNDUP((H469/H470),0)</f>
        <v>#REF!</v>
      </c>
      <c r="I471" s="2">
        <v>8</v>
      </c>
      <c r="J471" s="85" t="s">
        <v>586</v>
      </c>
      <c r="K471" s="85">
        <v>2.54</v>
      </c>
      <c r="L471" s="2">
        <f t="shared" si="2692"/>
        <v>5.0670866400000003</v>
      </c>
      <c r="M471" s="252"/>
      <c r="N471" s="316" t="s">
        <v>947</v>
      </c>
      <c r="O471" s="317" t="e">
        <f>U464*100</f>
        <v>#REF!</v>
      </c>
      <c r="P471" s="318"/>
      <c r="Q471" s="10"/>
      <c r="R471" s="10"/>
      <c r="S471" s="10"/>
      <c r="T471" s="318" t="s">
        <v>554</v>
      </c>
      <c r="U471" s="223" t="e">
        <f>ROUNDUP((U469/U470),0)</f>
        <v>#REF!</v>
      </c>
      <c r="V471" s="2">
        <v>8</v>
      </c>
      <c r="W471" s="85" t="s">
        <v>586</v>
      </c>
      <c r="X471" s="85">
        <v>2.54</v>
      </c>
      <c r="Y471" s="2">
        <f t="shared" si="2693"/>
        <v>5.0670866400000003</v>
      </c>
      <c r="Z471" s="252"/>
      <c r="AA471" s="252"/>
      <c r="AB471" s="252"/>
      <c r="AC471" s="2" t="e">
        <f t="shared" ref="AC471:AC480" si="2725">AC470</f>
        <v>#REF!</v>
      </c>
      <c r="AD471" s="2" t="e">
        <f t="shared" si="2696"/>
        <v>#REF!</v>
      </c>
      <c r="AE471" s="2" t="e">
        <f t="shared" si="2705"/>
        <v>#REF!</v>
      </c>
      <c r="AF471" s="2" t="e">
        <f t="shared" ref="AF471:AF480" si="2726">AF470</f>
        <v>#REF!</v>
      </c>
      <c r="AG471" s="2" t="e">
        <f t="shared" si="2697"/>
        <v>#REF!</v>
      </c>
      <c r="AH471" s="2" t="e">
        <f t="shared" ref="AH471:AH480" si="2727">AG470</f>
        <v>#REF!</v>
      </c>
      <c r="AI471" s="2" t="e">
        <f t="shared" ref="AI471:AI480" si="2728">AI470</f>
        <v>#REF!</v>
      </c>
      <c r="AJ471" s="2" t="e">
        <f t="shared" si="2698"/>
        <v>#REF!</v>
      </c>
      <c r="AK471" s="2" t="e">
        <f t="shared" ref="AK471:AK480" si="2729">AJ470</f>
        <v>#REF!</v>
      </c>
      <c r="AL471" s="2" t="e">
        <f t="shared" ref="AL471:AL480" si="2730">AL470</f>
        <v>#REF!</v>
      </c>
      <c r="AM471" s="2" t="e">
        <f t="shared" si="2699"/>
        <v>#REF!</v>
      </c>
      <c r="AN471" s="2" t="e">
        <f t="shared" ref="AN471:AN480" si="2731">AM470</f>
        <v>#REF!</v>
      </c>
      <c r="AO471" s="2"/>
      <c r="AP471" s="2" t="e">
        <f t="shared" ref="AP471:AP480" si="2732">AP470</f>
        <v>#REF!</v>
      </c>
      <c r="AQ471" s="2" t="e">
        <f t="shared" si="2700"/>
        <v>#REF!</v>
      </c>
      <c r="AR471" s="2" t="e">
        <f t="shared" si="2713"/>
        <v>#REF!</v>
      </c>
      <c r="AS471" s="2" t="e">
        <f t="shared" ref="AS471:AS480" si="2733">AS470</f>
        <v>#REF!</v>
      </c>
      <c r="AT471" s="2" t="e">
        <f t="shared" si="2701"/>
        <v>#REF!</v>
      </c>
      <c r="AU471" s="2" t="e">
        <f t="shared" ref="AU471:AU480" si="2734">AT470</f>
        <v>#REF!</v>
      </c>
      <c r="AV471" s="2" t="e">
        <f t="shared" ref="AV471:AV480" si="2735">AV470</f>
        <v>#REF!</v>
      </c>
      <c r="AW471" s="2" t="e">
        <f t="shared" si="2702"/>
        <v>#REF!</v>
      </c>
      <c r="AX471" s="2" t="e">
        <f t="shared" ref="AX471:AX480" si="2736">AW470</f>
        <v>#REF!</v>
      </c>
      <c r="AY471" s="2" t="e">
        <f t="shared" ref="AY471:AY480" si="2737">AY470</f>
        <v>#REF!</v>
      </c>
      <c r="AZ471" s="2" t="e">
        <f t="shared" si="2703"/>
        <v>#REF!</v>
      </c>
      <c r="BA471" s="2" t="e">
        <f t="shared" ref="BA471:BA480" si="2738">AZ470</f>
        <v>#REF!</v>
      </c>
    </row>
    <row r="472">
      <c r="A472" s="94"/>
      <c r="B472" s="85"/>
      <c r="C472" s="94"/>
      <c r="D472" s="85"/>
      <c r="E472" s="2" t="s">
        <v>948</v>
      </c>
      <c r="F472" s="2">
        <f>I465</f>
        <v>3</v>
      </c>
      <c r="G472" s="94" t="s">
        <v>334</v>
      </c>
      <c r="H472" s="2" t="e">
        <f>(B470-20)/H471</f>
        <v>#REF!</v>
      </c>
      <c r="I472" s="2"/>
      <c r="J472" s="2"/>
      <c r="K472" s="2"/>
      <c r="L472" s="2"/>
      <c r="M472" s="252"/>
      <c r="N472" s="94"/>
      <c r="O472" s="85"/>
      <c r="P472" s="94"/>
      <c r="Q472" s="85"/>
      <c r="R472" s="2" t="s">
        <v>948</v>
      </c>
      <c r="S472" s="2">
        <f>V465</f>
        <v>5</v>
      </c>
      <c r="T472" s="94" t="s">
        <v>334</v>
      </c>
      <c r="U472" s="2" t="e">
        <f>(O470-20)/U471</f>
        <v>#REF!</v>
      </c>
      <c r="V472" s="2"/>
      <c r="W472" s="2"/>
      <c r="X472" s="2"/>
      <c r="Y472" s="2"/>
      <c r="Z472" s="252"/>
      <c r="AA472" s="252"/>
      <c r="AB472" s="252"/>
      <c r="AC472" s="2" t="e">
        <f t="shared" si="2725"/>
        <v>#REF!</v>
      </c>
      <c r="AD472" s="2" t="e">
        <f t="shared" si="2696"/>
        <v>#REF!</v>
      </c>
      <c r="AE472" s="2" t="e">
        <f t="shared" si="2705"/>
        <v>#REF!</v>
      </c>
      <c r="AF472" s="2" t="e">
        <f t="shared" si="2726"/>
        <v>#REF!</v>
      </c>
      <c r="AG472" s="2" t="e">
        <f t="shared" si="2697"/>
        <v>#REF!</v>
      </c>
      <c r="AH472" s="2" t="e">
        <f t="shared" si="2727"/>
        <v>#REF!</v>
      </c>
      <c r="AI472" s="2" t="e">
        <f t="shared" si="2728"/>
        <v>#REF!</v>
      </c>
      <c r="AJ472" s="2" t="e">
        <f t="shared" si="2698"/>
        <v>#REF!</v>
      </c>
      <c r="AK472" s="2" t="e">
        <f t="shared" si="2729"/>
        <v>#REF!</v>
      </c>
      <c r="AL472" s="2" t="e">
        <f t="shared" si="2730"/>
        <v>#REF!</v>
      </c>
      <c r="AM472" s="2" t="e">
        <f t="shared" si="2699"/>
        <v>#REF!</v>
      </c>
      <c r="AN472" s="2" t="e">
        <f t="shared" si="2731"/>
        <v>#REF!</v>
      </c>
      <c r="AO472" s="2"/>
      <c r="AP472" s="2" t="e">
        <f t="shared" si="2732"/>
        <v>#REF!</v>
      </c>
      <c r="AQ472" s="2" t="e">
        <f t="shared" si="2700"/>
        <v>#REF!</v>
      </c>
      <c r="AR472" s="2" t="e">
        <f t="shared" si="2713"/>
        <v>#REF!</v>
      </c>
      <c r="AS472" s="2" t="e">
        <f t="shared" si="2733"/>
        <v>#REF!</v>
      </c>
      <c r="AT472" s="2" t="e">
        <f t="shared" si="2701"/>
        <v>#REF!</v>
      </c>
      <c r="AU472" s="2" t="e">
        <f t="shared" si="2734"/>
        <v>#REF!</v>
      </c>
      <c r="AV472" s="2" t="e">
        <f t="shared" si="2735"/>
        <v>#REF!</v>
      </c>
      <c r="AW472" s="2" t="e">
        <f t="shared" si="2702"/>
        <v>#REF!</v>
      </c>
      <c r="AX472" s="2" t="e">
        <f t="shared" si="2736"/>
        <v>#REF!</v>
      </c>
      <c r="AY472" s="2" t="e">
        <f t="shared" si="2737"/>
        <v>#REF!</v>
      </c>
      <c r="AZ472" s="2" t="e">
        <f t="shared" si="2703"/>
        <v>#REF!</v>
      </c>
      <c r="BA472" s="2" t="e">
        <f t="shared" si="2738"/>
        <v>#REF!</v>
      </c>
    </row>
    <row r="473">
      <c r="A473" s="252"/>
      <c r="B473" s="252"/>
      <c r="C473" s="252"/>
      <c r="D473" s="252"/>
      <c r="E473" s="252"/>
      <c r="F473" s="252"/>
      <c r="G473" s="252"/>
      <c r="H473" s="252"/>
      <c r="I473" s="85"/>
      <c r="J473" s="85"/>
      <c r="K473" s="85"/>
      <c r="L473" s="2"/>
      <c r="M473" s="252"/>
      <c r="N473" s="252"/>
      <c r="O473" s="252"/>
      <c r="P473" s="252"/>
      <c r="Q473" s="252"/>
      <c r="R473" s="252"/>
      <c r="S473" s="252"/>
      <c r="T473" s="252"/>
      <c r="U473" s="252"/>
      <c r="V473" s="85"/>
      <c r="W473" s="85"/>
      <c r="X473" s="85"/>
      <c r="Y473" s="2"/>
      <c r="Z473" s="252"/>
      <c r="AA473" s="252"/>
      <c r="AB473" s="252"/>
      <c r="AC473" s="2" t="e">
        <f t="shared" si="2725"/>
        <v>#REF!</v>
      </c>
      <c r="AD473" s="2" t="e">
        <f t="shared" si="2696"/>
        <v>#REF!</v>
      </c>
      <c r="AE473" s="2" t="e">
        <f t="shared" si="2705"/>
        <v>#REF!</v>
      </c>
      <c r="AF473" s="2" t="e">
        <f t="shared" si="2726"/>
        <v>#REF!</v>
      </c>
      <c r="AG473" s="2" t="e">
        <f t="shared" si="2697"/>
        <v>#REF!</v>
      </c>
      <c r="AH473" s="2" t="e">
        <f t="shared" si="2727"/>
        <v>#REF!</v>
      </c>
      <c r="AI473" s="2" t="e">
        <f t="shared" si="2728"/>
        <v>#REF!</v>
      </c>
      <c r="AJ473" s="2" t="e">
        <f t="shared" si="2698"/>
        <v>#REF!</v>
      </c>
      <c r="AK473" s="2" t="e">
        <f t="shared" si="2729"/>
        <v>#REF!</v>
      </c>
      <c r="AL473" s="2" t="e">
        <f t="shared" si="2730"/>
        <v>#REF!</v>
      </c>
      <c r="AM473" s="2" t="e">
        <f t="shared" si="2699"/>
        <v>#REF!</v>
      </c>
      <c r="AN473" s="2" t="e">
        <f t="shared" si="2731"/>
        <v>#REF!</v>
      </c>
      <c r="AO473" s="2"/>
      <c r="AP473" s="2" t="e">
        <f t="shared" si="2732"/>
        <v>#REF!</v>
      </c>
      <c r="AQ473" s="2" t="e">
        <f t="shared" si="2700"/>
        <v>#REF!</v>
      </c>
      <c r="AR473" s="2" t="e">
        <f t="shared" si="2713"/>
        <v>#REF!</v>
      </c>
      <c r="AS473" s="2" t="e">
        <f t="shared" si="2733"/>
        <v>#REF!</v>
      </c>
      <c r="AT473" s="2" t="e">
        <f t="shared" si="2701"/>
        <v>#REF!</v>
      </c>
      <c r="AU473" s="2" t="e">
        <f t="shared" si="2734"/>
        <v>#REF!</v>
      </c>
      <c r="AV473" s="2" t="e">
        <f t="shared" si="2735"/>
        <v>#REF!</v>
      </c>
      <c r="AW473" s="2" t="e">
        <f t="shared" si="2702"/>
        <v>#REF!</v>
      </c>
      <c r="AX473" s="2" t="e">
        <f t="shared" si="2736"/>
        <v>#REF!</v>
      </c>
      <c r="AY473" s="2" t="e">
        <f t="shared" si="2737"/>
        <v>#REF!</v>
      </c>
      <c r="AZ473" s="2" t="e">
        <f t="shared" si="2703"/>
        <v>#REF!</v>
      </c>
      <c r="BA473" s="2" t="e">
        <f t="shared" si="2738"/>
        <v>#REF!</v>
      </c>
    </row>
    <row r="474" ht="16.199999999999999">
      <c r="A474" s="252"/>
      <c r="B474" s="252"/>
      <c r="C474" s="252"/>
      <c r="D474" s="252"/>
      <c r="E474" s="252"/>
      <c r="F474" s="252"/>
      <c r="G474" s="252"/>
      <c r="H474" s="252"/>
      <c r="I474" s="2"/>
      <c r="J474" s="2"/>
      <c r="K474" s="2"/>
      <c r="L474" s="2"/>
      <c r="M474" s="2"/>
      <c r="N474" s="2"/>
      <c r="O474" s="2"/>
      <c r="P474" s="2"/>
      <c r="Q474" s="85"/>
      <c r="R474" s="85"/>
      <c r="S474" s="2"/>
      <c r="T474" s="2"/>
      <c r="U474" s="2"/>
      <c r="V474" s="2"/>
      <c r="W474" s="2"/>
      <c r="X474" s="2"/>
      <c r="Y474" s="2"/>
      <c r="Z474" s="252"/>
      <c r="AA474" s="252"/>
      <c r="AB474" s="252"/>
      <c r="AC474" s="2" t="e">
        <f t="shared" si="2725"/>
        <v>#REF!</v>
      </c>
      <c r="AD474" s="2" t="e">
        <f t="shared" si="2696"/>
        <v>#REF!</v>
      </c>
      <c r="AE474" s="2" t="e">
        <f t="shared" si="2705"/>
        <v>#REF!</v>
      </c>
      <c r="AF474" s="2" t="e">
        <f t="shared" si="2726"/>
        <v>#REF!</v>
      </c>
      <c r="AG474" s="2" t="e">
        <f t="shared" si="2697"/>
        <v>#REF!</v>
      </c>
      <c r="AH474" s="2" t="e">
        <f t="shared" si="2727"/>
        <v>#REF!</v>
      </c>
      <c r="AI474" s="2" t="e">
        <f t="shared" si="2728"/>
        <v>#REF!</v>
      </c>
      <c r="AJ474" s="2" t="e">
        <f t="shared" si="2698"/>
        <v>#REF!</v>
      </c>
      <c r="AK474" s="2" t="e">
        <f t="shared" si="2729"/>
        <v>#REF!</v>
      </c>
      <c r="AL474" s="2" t="e">
        <f t="shared" si="2730"/>
        <v>#REF!</v>
      </c>
      <c r="AM474" s="2" t="e">
        <f t="shared" si="2699"/>
        <v>#REF!</v>
      </c>
      <c r="AN474" s="2" t="e">
        <f t="shared" si="2731"/>
        <v>#REF!</v>
      </c>
      <c r="AO474" s="2"/>
      <c r="AP474" s="2" t="e">
        <f t="shared" si="2732"/>
        <v>#REF!</v>
      </c>
      <c r="AQ474" s="2" t="e">
        <f t="shared" si="2700"/>
        <v>#REF!</v>
      </c>
      <c r="AR474" s="2" t="e">
        <f t="shared" si="2713"/>
        <v>#REF!</v>
      </c>
      <c r="AS474" s="2" t="e">
        <f t="shared" si="2733"/>
        <v>#REF!</v>
      </c>
      <c r="AT474" s="2" t="e">
        <f t="shared" si="2701"/>
        <v>#REF!</v>
      </c>
      <c r="AU474" s="2" t="e">
        <f t="shared" si="2734"/>
        <v>#REF!</v>
      </c>
      <c r="AV474" s="2" t="e">
        <f t="shared" si="2735"/>
        <v>#REF!</v>
      </c>
      <c r="AW474" s="2" t="e">
        <f t="shared" si="2702"/>
        <v>#REF!</v>
      </c>
      <c r="AX474" s="2" t="e">
        <f t="shared" si="2736"/>
        <v>#REF!</v>
      </c>
      <c r="AY474" s="2" t="e">
        <f t="shared" si="2737"/>
        <v>#REF!</v>
      </c>
      <c r="AZ474" s="2" t="e">
        <f t="shared" si="2703"/>
        <v>#REF!</v>
      </c>
      <c r="BA474" s="2" t="e">
        <f t="shared" si="2738"/>
        <v>#REF!</v>
      </c>
    </row>
    <row r="475">
      <c r="A475" s="294" t="s">
        <v>852</v>
      </c>
      <c r="B475" s="295"/>
      <c r="C475" s="295"/>
      <c r="D475" s="295"/>
      <c r="E475" s="295"/>
      <c r="F475" s="295"/>
      <c r="G475" s="295"/>
      <c r="H475" s="296"/>
      <c r="I475" s="2"/>
      <c r="J475" s="252"/>
      <c r="K475" s="252"/>
      <c r="L475" s="252"/>
      <c r="M475" s="252"/>
      <c r="N475" s="294" t="s">
        <v>852</v>
      </c>
      <c r="O475" s="295"/>
      <c r="P475" s="295"/>
      <c r="Q475" s="295"/>
      <c r="R475" s="295"/>
      <c r="S475" s="295"/>
      <c r="T475" s="295"/>
      <c r="U475" s="296"/>
      <c r="V475" s="2"/>
      <c r="W475" s="2"/>
      <c r="X475" s="2"/>
      <c r="Y475" s="2"/>
      <c r="Z475" s="252"/>
      <c r="AA475" s="252"/>
      <c r="AB475" s="252"/>
      <c r="AC475" s="2" t="e">
        <f t="shared" si="2725"/>
        <v>#REF!</v>
      </c>
      <c r="AD475" s="2" t="e">
        <f t="shared" si="2696"/>
        <v>#REF!</v>
      </c>
      <c r="AE475" s="2" t="e">
        <f t="shared" si="2705"/>
        <v>#REF!</v>
      </c>
      <c r="AF475" s="2" t="e">
        <f t="shared" si="2726"/>
        <v>#REF!</v>
      </c>
      <c r="AG475" s="2" t="e">
        <f t="shared" si="2697"/>
        <v>#REF!</v>
      </c>
      <c r="AH475" s="2" t="e">
        <f t="shared" si="2727"/>
        <v>#REF!</v>
      </c>
      <c r="AI475" s="2" t="e">
        <f t="shared" si="2728"/>
        <v>#REF!</v>
      </c>
      <c r="AJ475" s="2" t="e">
        <f t="shared" si="2698"/>
        <v>#REF!</v>
      </c>
      <c r="AK475" s="2" t="e">
        <f t="shared" si="2729"/>
        <v>#REF!</v>
      </c>
      <c r="AL475" s="2" t="e">
        <f t="shared" si="2730"/>
        <v>#REF!</v>
      </c>
      <c r="AM475" s="2" t="e">
        <f t="shared" si="2699"/>
        <v>#REF!</v>
      </c>
      <c r="AN475" s="2" t="e">
        <f t="shared" si="2731"/>
        <v>#REF!</v>
      </c>
      <c r="AO475" s="2"/>
      <c r="AP475" s="2" t="e">
        <f t="shared" si="2732"/>
        <v>#REF!</v>
      </c>
      <c r="AQ475" s="2" t="e">
        <f t="shared" si="2700"/>
        <v>#REF!</v>
      </c>
      <c r="AR475" s="2" t="e">
        <f t="shared" si="2713"/>
        <v>#REF!</v>
      </c>
      <c r="AS475" s="2" t="e">
        <f t="shared" si="2733"/>
        <v>#REF!</v>
      </c>
      <c r="AT475" s="2" t="e">
        <f t="shared" si="2701"/>
        <v>#REF!</v>
      </c>
      <c r="AU475" s="2" t="e">
        <f t="shared" si="2734"/>
        <v>#REF!</v>
      </c>
      <c r="AV475" s="2" t="e">
        <f t="shared" si="2735"/>
        <v>#REF!</v>
      </c>
      <c r="AW475" s="2" t="e">
        <f t="shared" si="2702"/>
        <v>#REF!</v>
      </c>
      <c r="AX475" s="2" t="e">
        <f t="shared" si="2736"/>
        <v>#REF!</v>
      </c>
      <c r="AY475" s="2" t="e">
        <f t="shared" si="2737"/>
        <v>#REF!</v>
      </c>
      <c r="AZ475" s="2" t="e">
        <f t="shared" si="2703"/>
        <v>#REF!</v>
      </c>
      <c r="BA475" s="2" t="e">
        <f t="shared" si="2738"/>
        <v>#REF!</v>
      </c>
    </row>
    <row r="476">
      <c r="A476" s="302" t="s">
        <v>487</v>
      </c>
      <c r="B476" s="85">
        <f t="shared" ref="B476:B483" si="2739">B464</f>
        <v>200</v>
      </c>
      <c r="C476" s="94" t="s">
        <v>853</v>
      </c>
      <c r="D476" s="85">
        <f>0.45*B476</f>
        <v>90</v>
      </c>
      <c r="E476" s="94" t="s">
        <v>854</v>
      </c>
      <c r="F476" s="2">
        <v>0.002</v>
      </c>
      <c r="G476" s="94"/>
      <c r="H476" s="187"/>
      <c r="I476" s="2"/>
      <c r="J476" s="252"/>
      <c r="K476" s="252"/>
      <c r="L476" s="252"/>
      <c r="M476" s="252"/>
      <c r="N476" s="302" t="s">
        <v>487</v>
      </c>
      <c r="O476" s="85">
        <f t="shared" ref="O476:O482" si="2740">B476</f>
        <v>200</v>
      </c>
      <c r="P476" s="94" t="s">
        <v>853</v>
      </c>
      <c r="Q476" s="85">
        <f>0.45*O476</f>
        <v>90</v>
      </c>
      <c r="R476" s="94" t="s">
        <v>854</v>
      </c>
      <c r="S476" s="2">
        <v>0.002</v>
      </c>
      <c r="T476" s="94"/>
      <c r="U476" s="187"/>
      <c r="V476" s="2"/>
      <c r="W476" s="2"/>
      <c r="X476" s="2"/>
      <c r="Y476" s="2"/>
      <c r="Z476" s="252"/>
      <c r="AA476" s="252"/>
      <c r="AB476" s="252"/>
      <c r="AC476" s="2" t="e">
        <f t="shared" si="2725"/>
        <v>#REF!</v>
      </c>
      <c r="AD476" s="2" t="e">
        <f t="shared" si="2696"/>
        <v>#REF!</v>
      </c>
      <c r="AE476" s="2" t="e">
        <f t="shared" si="2705"/>
        <v>#REF!</v>
      </c>
      <c r="AF476" s="2" t="e">
        <f t="shared" si="2726"/>
        <v>#REF!</v>
      </c>
      <c r="AG476" s="2" t="e">
        <f t="shared" si="2697"/>
        <v>#REF!</v>
      </c>
      <c r="AH476" s="2" t="e">
        <f t="shared" si="2727"/>
        <v>#REF!</v>
      </c>
      <c r="AI476" s="2" t="e">
        <f t="shared" si="2728"/>
        <v>#REF!</v>
      </c>
      <c r="AJ476" s="2" t="e">
        <f t="shared" si="2698"/>
        <v>#REF!</v>
      </c>
      <c r="AK476" s="2" t="e">
        <f t="shared" si="2729"/>
        <v>#REF!</v>
      </c>
      <c r="AL476" s="2" t="e">
        <f t="shared" si="2730"/>
        <v>#REF!</v>
      </c>
      <c r="AM476" s="2" t="e">
        <f t="shared" si="2699"/>
        <v>#REF!</v>
      </c>
      <c r="AN476" s="2" t="e">
        <f t="shared" si="2731"/>
        <v>#REF!</v>
      </c>
      <c r="AO476" s="2"/>
      <c r="AP476" s="2" t="e">
        <f t="shared" si="2732"/>
        <v>#REF!</v>
      </c>
      <c r="AQ476" s="2" t="e">
        <f t="shared" si="2700"/>
        <v>#REF!</v>
      </c>
      <c r="AR476" s="2" t="e">
        <f t="shared" si="2713"/>
        <v>#REF!</v>
      </c>
      <c r="AS476" s="2" t="e">
        <f t="shared" si="2733"/>
        <v>#REF!</v>
      </c>
      <c r="AT476" s="2" t="e">
        <f t="shared" si="2701"/>
        <v>#REF!</v>
      </c>
      <c r="AU476" s="2" t="e">
        <f t="shared" si="2734"/>
        <v>#REF!</v>
      </c>
      <c r="AV476" s="2" t="e">
        <f t="shared" si="2735"/>
        <v>#REF!</v>
      </c>
      <c r="AW476" s="2" t="e">
        <f t="shared" si="2702"/>
        <v>#REF!</v>
      </c>
      <c r="AX476" s="2" t="e">
        <f t="shared" si="2736"/>
        <v>#REF!</v>
      </c>
      <c r="AY476" s="2" t="e">
        <f t="shared" si="2737"/>
        <v>#REF!</v>
      </c>
      <c r="AZ476" s="2" t="e">
        <f t="shared" si="2703"/>
        <v>#REF!</v>
      </c>
      <c r="BA476" s="2" t="e">
        <f t="shared" si="2738"/>
        <v>#REF!</v>
      </c>
    </row>
    <row r="477">
      <c r="A477" s="302" t="s">
        <v>502</v>
      </c>
      <c r="B477" s="85">
        <f t="shared" si="2739"/>
        <v>4200</v>
      </c>
      <c r="C477" s="94" t="s">
        <v>855</v>
      </c>
      <c r="D477" s="85">
        <f>B477*0.5</f>
        <v>2100</v>
      </c>
      <c r="E477" s="94" t="s">
        <v>856</v>
      </c>
      <c r="F477" s="85">
        <f>D476*D480/(2*D477)</f>
        <v>0.0068654646324549234</v>
      </c>
      <c r="G477" s="94"/>
      <c r="H477" s="187"/>
      <c r="I477" s="2"/>
      <c r="J477" s="252"/>
      <c r="K477" s="252"/>
      <c r="L477" s="252"/>
      <c r="M477" s="252"/>
      <c r="N477" s="302" t="s">
        <v>502</v>
      </c>
      <c r="O477" s="85">
        <f t="shared" si="2740"/>
        <v>4200</v>
      </c>
      <c r="P477" s="94" t="s">
        <v>855</v>
      </c>
      <c r="Q477" s="85">
        <f>O477*0.5</f>
        <v>2100</v>
      </c>
      <c r="R477" s="94" t="s">
        <v>856</v>
      </c>
      <c r="S477" s="85">
        <f>Q476*Q480/(2*Q477)</f>
        <v>0.0068654646324549234</v>
      </c>
      <c r="T477" s="94"/>
      <c r="U477" s="187"/>
      <c r="V477" s="2"/>
      <c r="W477" s="2"/>
      <c r="X477" s="2"/>
      <c r="Y477" s="2"/>
      <c r="Z477" s="252"/>
      <c r="AA477" s="252"/>
      <c r="AB477" s="252"/>
      <c r="AC477" s="2" t="e">
        <f t="shared" si="2725"/>
        <v>#REF!</v>
      </c>
      <c r="AD477" s="2" t="e">
        <f t="shared" si="2696"/>
        <v>#REF!</v>
      </c>
      <c r="AE477" s="2" t="e">
        <f t="shared" si="2705"/>
        <v>#REF!</v>
      </c>
      <c r="AF477" s="2" t="e">
        <f t="shared" si="2726"/>
        <v>#REF!</v>
      </c>
      <c r="AG477" s="2" t="e">
        <f t="shared" si="2697"/>
        <v>#REF!</v>
      </c>
      <c r="AH477" s="2" t="e">
        <f t="shared" si="2727"/>
        <v>#REF!</v>
      </c>
      <c r="AI477" s="2" t="e">
        <f t="shared" si="2728"/>
        <v>#REF!</v>
      </c>
      <c r="AJ477" s="2" t="e">
        <f t="shared" si="2698"/>
        <v>#REF!</v>
      </c>
      <c r="AK477" s="2" t="e">
        <f t="shared" si="2729"/>
        <v>#REF!</v>
      </c>
      <c r="AL477" s="2" t="e">
        <f t="shared" si="2730"/>
        <v>#REF!</v>
      </c>
      <c r="AM477" s="2" t="e">
        <f t="shared" si="2699"/>
        <v>#REF!</v>
      </c>
      <c r="AN477" s="2" t="e">
        <f t="shared" si="2731"/>
        <v>#REF!</v>
      </c>
      <c r="AO477" s="2"/>
      <c r="AP477" s="2" t="e">
        <f t="shared" si="2732"/>
        <v>#REF!</v>
      </c>
      <c r="AQ477" s="2" t="e">
        <f t="shared" si="2700"/>
        <v>#REF!</v>
      </c>
      <c r="AR477" s="2" t="e">
        <f t="shared" si="2713"/>
        <v>#REF!</v>
      </c>
      <c r="AS477" s="2" t="e">
        <f t="shared" si="2733"/>
        <v>#REF!</v>
      </c>
      <c r="AT477" s="2" t="e">
        <f t="shared" si="2701"/>
        <v>#REF!</v>
      </c>
      <c r="AU477" s="2" t="e">
        <f t="shared" si="2734"/>
        <v>#REF!</v>
      </c>
      <c r="AV477" s="2" t="e">
        <f t="shared" si="2735"/>
        <v>#REF!</v>
      </c>
      <c r="AW477" s="2" t="e">
        <f t="shared" si="2702"/>
        <v>#REF!</v>
      </c>
      <c r="AX477" s="2" t="e">
        <f t="shared" si="2736"/>
        <v>#REF!</v>
      </c>
      <c r="AY477" s="2" t="e">
        <f t="shared" si="2737"/>
        <v>#REF!</v>
      </c>
      <c r="AZ477" s="2" t="e">
        <f t="shared" si="2703"/>
        <v>#REF!</v>
      </c>
      <c r="BA477" s="2" t="e">
        <f t="shared" si="2738"/>
        <v>#REF!</v>
      </c>
    </row>
    <row r="478">
      <c r="A478" s="302" t="s">
        <v>857</v>
      </c>
      <c r="B478" s="85">
        <v>2000000</v>
      </c>
      <c r="C478" s="94" t="s">
        <v>858</v>
      </c>
      <c r="D478" s="305">
        <f>14000*SQRT(B476)</f>
        <v>197989.89873223333</v>
      </c>
      <c r="E478" s="85" t="s">
        <v>534</v>
      </c>
      <c r="F478" s="252" t="e">
        <f>IF(D483&lt;=F476,F476*B481*B482,IF(D483&lt;=F477,D482,"peralte no pasa"))</f>
        <v>#REF!</v>
      </c>
      <c r="G478" s="94"/>
      <c r="H478" s="20"/>
      <c r="I478" s="2"/>
      <c r="J478" s="252"/>
      <c r="K478" s="252"/>
      <c r="L478" s="252"/>
      <c r="M478" s="252"/>
      <c r="N478" s="302" t="s">
        <v>857</v>
      </c>
      <c r="O478" s="85">
        <f t="shared" si="2740"/>
        <v>2000000</v>
      </c>
      <c r="P478" s="94" t="s">
        <v>858</v>
      </c>
      <c r="Q478" s="305">
        <f>14000*SQRT(O476)</f>
        <v>197989.89873223333</v>
      </c>
      <c r="R478" s="85" t="s">
        <v>534</v>
      </c>
      <c r="S478" s="252" t="e">
        <f>IF(Q483&lt;=S476,S476*O481*O482,IF(Q483&lt;=S477,Q482,"peralte no pasa"))</f>
        <v>#REF!</v>
      </c>
      <c r="T478" s="94"/>
      <c r="U478" s="20"/>
      <c r="V478" s="2"/>
      <c r="W478" s="2"/>
      <c r="X478" s="2"/>
      <c r="Y478" s="2"/>
      <c r="Z478" s="252"/>
      <c r="AA478" s="252"/>
      <c r="AB478" s="252"/>
      <c r="AC478" s="2" t="e">
        <f t="shared" si="2725"/>
        <v>#REF!</v>
      </c>
      <c r="AD478" s="2" t="e">
        <f t="shared" si="2696"/>
        <v>#REF!</v>
      </c>
      <c r="AE478" s="2" t="e">
        <f t="shared" si="2705"/>
        <v>#REF!</v>
      </c>
      <c r="AF478" s="2" t="e">
        <f t="shared" si="2726"/>
        <v>#REF!</v>
      </c>
      <c r="AG478" s="2" t="e">
        <f t="shared" si="2697"/>
        <v>#REF!</v>
      </c>
      <c r="AH478" s="2" t="e">
        <f t="shared" si="2727"/>
        <v>#REF!</v>
      </c>
      <c r="AI478" s="2" t="e">
        <f t="shared" si="2728"/>
        <v>#REF!</v>
      </c>
      <c r="AJ478" s="2" t="e">
        <f t="shared" si="2698"/>
        <v>#REF!</v>
      </c>
      <c r="AK478" s="2" t="e">
        <f t="shared" si="2729"/>
        <v>#REF!</v>
      </c>
      <c r="AL478" s="2" t="e">
        <f t="shared" si="2730"/>
        <v>#REF!</v>
      </c>
      <c r="AM478" s="2" t="e">
        <f t="shared" si="2699"/>
        <v>#REF!</v>
      </c>
      <c r="AN478" s="2" t="e">
        <f t="shared" si="2731"/>
        <v>#REF!</v>
      </c>
      <c r="AO478" s="2"/>
      <c r="AP478" s="2" t="e">
        <f t="shared" si="2732"/>
        <v>#REF!</v>
      </c>
      <c r="AQ478" s="2" t="e">
        <f t="shared" si="2700"/>
        <v>#REF!</v>
      </c>
      <c r="AR478" s="2" t="e">
        <f t="shared" si="2713"/>
        <v>#REF!</v>
      </c>
      <c r="AS478" s="2" t="e">
        <f t="shared" si="2733"/>
        <v>#REF!</v>
      </c>
      <c r="AT478" s="2" t="e">
        <f t="shared" si="2701"/>
        <v>#REF!</v>
      </c>
      <c r="AU478" s="2" t="e">
        <f t="shared" si="2734"/>
        <v>#REF!</v>
      </c>
      <c r="AV478" s="2" t="e">
        <f t="shared" si="2735"/>
        <v>#REF!</v>
      </c>
      <c r="AW478" s="2" t="e">
        <f t="shared" si="2702"/>
        <v>#REF!</v>
      </c>
      <c r="AX478" s="2" t="e">
        <f t="shared" si="2736"/>
        <v>#REF!</v>
      </c>
      <c r="AY478" s="2" t="e">
        <f t="shared" si="2737"/>
        <v>#REF!</v>
      </c>
      <c r="AZ478" s="2" t="e">
        <f t="shared" si="2703"/>
        <v>#REF!</v>
      </c>
      <c r="BA478" s="2" t="e">
        <f t="shared" si="2738"/>
        <v>#REF!</v>
      </c>
    </row>
    <row r="479">
      <c r="A479" s="302" t="s">
        <v>516</v>
      </c>
      <c r="B479" s="85">
        <f t="shared" si="2739"/>
        <v>2400</v>
      </c>
      <c r="C479" s="94" t="s">
        <v>859</v>
      </c>
      <c r="D479" s="305">
        <f>ROUNDUP((B478/D478),0)</f>
        <v>11</v>
      </c>
      <c r="E479" s="85" t="s">
        <v>546</v>
      </c>
      <c r="F479" s="252">
        <f>H470</f>
        <v>0.71255905875000003</v>
      </c>
      <c r="G479" s="94"/>
      <c r="H479" s="20"/>
      <c r="I479" s="2"/>
      <c r="J479" s="252"/>
      <c r="K479" s="252"/>
      <c r="L479" s="252"/>
      <c r="M479" s="252"/>
      <c r="N479" s="302" t="s">
        <v>516</v>
      </c>
      <c r="O479" s="85">
        <f t="shared" si="2740"/>
        <v>2400</v>
      </c>
      <c r="P479" s="94" t="s">
        <v>859</v>
      </c>
      <c r="Q479" s="305">
        <f>ROUNDUP((O478/Q478),0)</f>
        <v>11</v>
      </c>
      <c r="R479" s="85" t="s">
        <v>546</v>
      </c>
      <c r="S479" s="252">
        <f>U470</f>
        <v>1.9793307187499998</v>
      </c>
      <c r="T479" s="94"/>
      <c r="U479" s="20"/>
      <c r="V479" s="2"/>
      <c r="W479" s="2"/>
      <c r="X479" s="2"/>
      <c r="Y479" s="2"/>
      <c r="Z479" s="252"/>
      <c r="AA479" s="252"/>
      <c r="AB479" s="252"/>
      <c r="AC479" s="2" t="e">
        <f t="shared" si="2725"/>
        <v>#REF!</v>
      </c>
      <c r="AD479" s="2" t="e">
        <f t="shared" si="2696"/>
        <v>#REF!</v>
      </c>
      <c r="AE479" s="2" t="e">
        <f t="shared" si="2705"/>
        <v>#REF!</v>
      </c>
      <c r="AF479" s="2" t="e">
        <f t="shared" si="2726"/>
        <v>#REF!</v>
      </c>
      <c r="AG479" s="2" t="e">
        <f t="shared" si="2697"/>
        <v>#REF!</v>
      </c>
      <c r="AH479" s="2" t="e">
        <f t="shared" si="2727"/>
        <v>#REF!</v>
      </c>
      <c r="AI479" s="2" t="e">
        <f t="shared" si="2728"/>
        <v>#REF!</v>
      </c>
      <c r="AJ479" s="2" t="e">
        <f t="shared" si="2698"/>
        <v>#REF!</v>
      </c>
      <c r="AK479" s="2" t="e">
        <f t="shared" si="2729"/>
        <v>#REF!</v>
      </c>
      <c r="AL479" s="2" t="e">
        <f t="shared" si="2730"/>
        <v>#REF!</v>
      </c>
      <c r="AM479" s="2" t="e">
        <f t="shared" si="2699"/>
        <v>#REF!</v>
      </c>
      <c r="AN479" s="2" t="e">
        <f t="shared" si="2731"/>
        <v>#REF!</v>
      </c>
      <c r="AO479" s="2"/>
      <c r="AP479" s="2" t="e">
        <f t="shared" si="2732"/>
        <v>#REF!</v>
      </c>
      <c r="AQ479" s="2" t="e">
        <f t="shared" si="2700"/>
        <v>#REF!</v>
      </c>
      <c r="AR479" s="2" t="e">
        <f t="shared" si="2713"/>
        <v>#REF!</v>
      </c>
      <c r="AS479" s="2" t="e">
        <f t="shared" si="2733"/>
        <v>#REF!</v>
      </c>
      <c r="AT479" s="2" t="e">
        <f t="shared" si="2701"/>
        <v>#REF!</v>
      </c>
      <c r="AU479" s="2" t="e">
        <f t="shared" si="2734"/>
        <v>#REF!</v>
      </c>
      <c r="AV479" s="2" t="e">
        <f t="shared" si="2735"/>
        <v>#REF!</v>
      </c>
      <c r="AW479" s="2" t="e">
        <f t="shared" si="2702"/>
        <v>#REF!</v>
      </c>
      <c r="AX479" s="2" t="e">
        <f t="shared" si="2736"/>
        <v>#REF!</v>
      </c>
      <c r="AY479" s="2" t="e">
        <f t="shared" si="2737"/>
        <v>#REF!</v>
      </c>
      <c r="AZ479" s="2" t="e">
        <f t="shared" si="2703"/>
        <v>#REF!</v>
      </c>
      <c r="BA479" s="2" t="e">
        <f t="shared" si="2738"/>
        <v>#REF!</v>
      </c>
    </row>
    <row r="480">
      <c r="A480" s="302"/>
      <c r="B480" s="85"/>
      <c r="C480" s="94" t="s">
        <v>860</v>
      </c>
      <c r="D480" s="2">
        <f>1/(1+(D477/(D479*D476)))</f>
        <v>0.32038834951456313</v>
      </c>
      <c r="E480" s="2"/>
      <c r="F480" s="2"/>
      <c r="G480" s="94"/>
      <c r="H480" s="20"/>
      <c r="I480" s="2"/>
      <c r="J480" s="252"/>
      <c r="K480" s="252"/>
      <c r="L480" s="252"/>
      <c r="M480" s="252"/>
      <c r="N480" s="302"/>
      <c r="O480" s="85"/>
      <c r="P480" s="94" t="s">
        <v>860</v>
      </c>
      <c r="Q480" s="2">
        <f>1/(1+(Q477/(Q479*Q476)))</f>
        <v>0.32038834951456313</v>
      </c>
      <c r="R480" s="2"/>
      <c r="S480" s="2"/>
      <c r="T480" s="94"/>
      <c r="U480" s="20"/>
      <c r="V480" s="2"/>
      <c r="W480" s="2"/>
      <c r="X480" s="2"/>
      <c r="Y480" s="2"/>
      <c r="Z480" s="252"/>
      <c r="AA480" s="252"/>
      <c r="AB480" s="252"/>
      <c r="AC480" s="2" t="e">
        <f t="shared" si="2725"/>
        <v>#REF!</v>
      </c>
      <c r="AD480" s="2" t="e">
        <f t="shared" si="2696"/>
        <v>#REF!</v>
      </c>
      <c r="AE480" s="2" t="e">
        <f t="shared" si="2705"/>
        <v>#REF!</v>
      </c>
      <c r="AF480" s="2" t="e">
        <f t="shared" si="2726"/>
        <v>#REF!</v>
      </c>
      <c r="AG480" s="2" t="e">
        <f t="shared" si="2697"/>
        <v>#REF!</v>
      </c>
      <c r="AH480" s="2" t="e">
        <f t="shared" si="2727"/>
        <v>#REF!</v>
      </c>
      <c r="AI480" s="2" t="e">
        <f t="shared" si="2728"/>
        <v>#REF!</v>
      </c>
      <c r="AJ480" s="2" t="e">
        <f t="shared" si="2698"/>
        <v>#REF!</v>
      </c>
      <c r="AK480" s="2" t="e">
        <f t="shared" si="2729"/>
        <v>#REF!</v>
      </c>
      <c r="AL480" s="2" t="e">
        <f t="shared" si="2730"/>
        <v>#REF!</v>
      </c>
      <c r="AM480" s="2" t="e">
        <f t="shared" si="2699"/>
        <v>#REF!</v>
      </c>
      <c r="AN480" s="2" t="e">
        <f t="shared" si="2731"/>
        <v>#REF!</v>
      </c>
      <c r="AO480" s="2"/>
      <c r="AP480" s="2" t="e">
        <f t="shared" si="2732"/>
        <v>#REF!</v>
      </c>
      <c r="AQ480" s="2" t="e">
        <f t="shared" si="2700"/>
        <v>#REF!</v>
      </c>
      <c r="AR480" s="2" t="e">
        <f t="shared" si="2713"/>
        <v>#REF!</v>
      </c>
      <c r="AS480" s="2" t="e">
        <f t="shared" si="2733"/>
        <v>#REF!</v>
      </c>
      <c r="AT480" s="2" t="e">
        <f t="shared" si="2701"/>
        <v>#REF!</v>
      </c>
      <c r="AU480" s="2" t="e">
        <f t="shared" si="2734"/>
        <v>#REF!</v>
      </c>
      <c r="AV480" s="2" t="e">
        <f t="shared" si="2735"/>
        <v>#REF!</v>
      </c>
      <c r="AW480" s="2" t="e">
        <f t="shared" si="2702"/>
        <v>#REF!</v>
      </c>
      <c r="AX480" s="2" t="e">
        <f t="shared" si="2736"/>
        <v>#REF!</v>
      </c>
      <c r="AY480" s="2" t="e">
        <f t="shared" si="2737"/>
        <v>#REF!</v>
      </c>
      <c r="AZ480" s="2" t="e">
        <f t="shared" si="2703"/>
        <v>#REF!</v>
      </c>
      <c r="BA480" s="2" t="e">
        <f t="shared" si="2738"/>
        <v>#REF!</v>
      </c>
    </row>
    <row r="481" ht="16.199999999999999">
      <c r="A481" s="302" t="s">
        <v>532</v>
      </c>
      <c r="B481" s="85">
        <v>40</v>
      </c>
      <c r="C481" s="94" t="s">
        <v>416</v>
      </c>
      <c r="D481" s="2">
        <f>1-(D480/3)</f>
        <v>0.89320388349514568</v>
      </c>
      <c r="E481" s="2"/>
      <c r="F481" s="2"/>
      <c r="G481" s="94"/>
      <c r="H481" s="20"/>
      <c r="I481" s="2"/>
      <c r="J481" s="252"/>
      <c r="K481" s="252"/>
      <c r="L481" s="252"/>
      <c r="M481" s="252"/>
      <c r="N481" s="302" t="s">
        <v>532</v>
      </c>
      <c r="O481" s="85">
        <f t="shared" si="2740"/>
        <v>40</v>
      </c>
      <c r="P481" s="94" t="s">
        <v>416</v>
      </c>
      <c r="Q481" s="2">
        <f>1-(Q480/3)</f>
        <v>0.89320388349514568</v>
      </c>
      <c r="R481" s="2"/>
      <c r="S481" s="2"/>
      <c r="T481" s="94"/>
      <c r="U481" s="20"/>
      <c r="V481" s="2"/>
      <c r="W481" s="2"/>
      <c r="X481" s="2"/>
      <c r="Y481" s="2"/>
      <c r="Z481" s="252"/>
      <c r="AA481" s="252"/>
      <c r="AB481" s="252"/>
      <c r="AC481" s="252"/>
      <c r="AD481" s="252"/>
      <c r="AE481" s="252"/>
      <c r="AF481" s="252"/>
      <c r="AG481" s="252"/>
      <c r="AH481" s="252"/>
      <c r="AI481" s="252"/>
      <c r="AJ481" s="252"/>
      <c r="AK481" s="252"/>
      <c r="AL481" s="252"/>
      <c r="AM481" s="252"/>
      <c r="AN481" s="252"/>
      <c r="AO481" s="252"/>
      <c r="AP481" s="252"/>
      <c r="AQ481" s="252"/>
      <c r="AR481" s="252"/>
      <c r="AS481" s="252"/>
      <c r="AT481" s="252"/>
      <c r="AU481" s="252"/>
      <c r="AV481" s="252"/>
      <c r="AW481" s="252"/>
      <c r="AX481" s="252"/>
      <c r="AY481" s="252"/>
      <c r="AZ481" s="252"/>
      <c r="BA481" s="252"/>
    </row>
    <row r="482" ht="16.199999999999999">
      <c r="A482" s="302" t="s">
        <v>544</v>
      </c>
      <c r="B482" s="85">
        <v>15</v>
      </c>
      <c r="C482" s="94" t="s">
        <v>534</v>
      </c>
      <c r="D482" s="2" t="e">
        <f>B483/(D477*D481*B481)</f>
        <v>#REF!</v>
      </c>
      <c r="E482" s="2"/>
      <c r="F482" s="2"/>
      <c r="G482" s="402" t="s">
        <v>554</v>
      </c>
      <c r="H482" s="403" t="e">
        <f>F478/F479</f>
        <v>#REF!</v>
      </c>
      <c r="I482" s="2"/>
      <c r="J482" s="252"/>
      <c r="K482" s="252"/>
      <c r="L482" s="252"/>
      <c r="M482" s="252"/>
      <c r="N482" s="302" t="s">
        <v>544</v>
      </c>
      <c r="O482" s="85">
        <f t="shared" si="2740"/>
        <v>15</v>
      </c>
      <c r="P482" s="94" t="s">
        <v>534</v>
      </c>
      <c r="Q482" s="2" t="e">
        <f>O483*100/(Q477*Q481*O481)</f>
        <v>#REF!</v>
      </c>
      <c r="R482" s="2"/>
      <c r="S482" s="2"/>
      <c r="T482" s="402" t="s">
        <v>554</v>
      </c>
      <c r="U482" s="403" t="e">
        <f>S478/S479</f>
        <v>#REF!</v>
      </c>
      <c r="V482" s="2"/>
      <c r="W482" s="2"/>
      <c r="X482" s="2"/>
      <c r="Y482" s="2"/>
      <c r="Z482" s="252"/>
      <c r="AA482" s="252"/>
      <c r="AB482" s="252"/>
      <c r="AC482" s="252"/>
      <c r="AD482" s="252"/>
      <c r="AE482" s="252"/>
      <c r="AF482" s="252"/>
      <c r="AG482" s="252"/>
      <c r="AH482" s="252"/>
      <c r="AI482" s="252"/>
      <c r="AJ482" s="252"/>
      <c r="AK482" s="252"/>
      <c r="AL482" s="252"/>
      <c r="AM482" s="252"/>
      <c r="AN482" s="252"/>
      <c r="AO482" s="252"/>
      <c r="AP482" s="252"/>
      <c r="AQ482" s="252"/>
      <c r="AR482" s="252"/>
      <c r="AS482" s="252"/>
      <c r="AT482" s="252"/>
      <c r="AU482" s="252"/>
      <c r="AV482" s="252"/>
      <c r="AW482" s="252"/>
      <c r="AX482" s="252"/>
      <c r="AY482" s="252"/>
      <c r="AZ482" s="252"/>
      <c r="BA482" s="252"/>
    </row>
    <row r="483" ht="16.199999999999999">
      <c r="A483" s="316" t="s">
        <v>947</v>
      </c>
      <c r="B483" s="317" t="e">
        <f t="shared" si="2739"/>
        <v>#REF!</v>
      </c>
      <c r="C483" s="318" t="s">
        <v>861</v>
      </c>
      <c r="D483" s="25" t="e">
        <f>D482/(B481*B482)</f>
        <v>#REF!</v>
      </c>
      <c r="E483" s="10" t="e">
        <f>IF(D483&lt;=F477,"pasa","no pasa")</f>
        <v>#REF!</v>
      </c>
      <c r="F483" s="10"/>
      <c r="G483" s="404" t="s">
        <v>862</v>
      </c>
      <c r="H483" s="403" t="e">
        <f>ROUNDUP(H482,0)</f>
        <v>#REF!</v>
      </c>
      <c r="I483" s="2"/>
      <c r="J483" s="252"/>
      <c r="K483" s="252"/>
      <c r="L483" s="252"/>
      <c r="M483" s="252"/>
      <c r="N483" s="316" t="s">
        <v>553</v>
      </c>
      <c r="O483" s="305" t="e">
        <f>O471</f>
        <v>#REF!</v>
      </c>
      <c r="P483" s="318" t="s">
        <v>861</v>
      </c>
      <c r="Q483" s="25" t="e">
        <f>Q482/(O481*O482)</f>
        <v>#REF!</v>
      </c>
      <c r="R483" s="10" t="e">
        <f>IF(Q483&lt;=S477,"pasa","no pasa")</f>
        <v>#REF!</v>
      </c>
      <c r="S483" s="10"/>
      <c r="T483" s="404" t="s">
        <v>862</v>
      </c>
      <c r="U483" s="403" t="e">
        <f>ROUNDUP(U482,0)</f>
        <v>#REF!</v>
      </c>
      <c r="V483" s="2"/>
      <c r="W483" s="2"/>
      <c r="X483" s="2"/>
      <c r="Y483" s="2"/>
      <c r="Z483" s="252"/>
      <c r="AA483" s="25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sheetData>
  <mergeCells count="28">
    <mergeCell ref="A463:H463"/>
    <mergeCell ref="N463:U463"/>
    <mergeCell ref="A475:H475"/>
    <mergeCell ref="N475:U475"/>
    <mergeCell ref="C400:E400"/>
    <mergeCell ref="I400:K400"/>
    <mergeCell ref="A440:H440"/>
    <mergeCell ref="N440:U440"/>
    <mergeCell ref="A452:H452"/>
    <mergeCell ref="N452:U452"/>
    <mergeCell ref="C399:E399"/>
    <mergeCell ref="C336:E336"/>
    <mergeCell ref="C348:E348"/>
    <mergeCell ref="C350:E350"/>
    <mergeCell ref="C357:E357"/>
    <mergeCell ref="C359:E359"/>
    <mergeCell ref="C371:E371"/>
    <mergeCell ref="C373:E373"/>
    <mergeCell ref="C380:E380"/>
    <mergeCell ref="C382:E382"/>
    <mergeCell ref="C394:E394"/>
    <mergeCell ref="C396:E396"/>
    <mergeCell ref="C334:E334"/>
    <mergeCell ref="C304:E304"/>
    <mergeCell ref="C311:E311"/>
    <mergeCell ref="C313:E313"/>
    <mergeCell ref="C325:E325"/>
    <mergeCell ref="C327:E327"/>
  </mergeCells>
  <printOptions headings="0" gridLines="0" horizontalCentered="1" verticalCentered="1"/>
  <pageMargins left="0.74803149606299202" right="0.74803149606299202" top="0.98425196850393704" bottom="0.98425196850393704" header="0.51181102362204689" footer="0.51181102362204689"/>
  <pageSetup paperSize="9" scale="40" fitToWidth="4" fitToHeight="100" pageOrder="downThenOver" orientation="landscape" usePrinterDefaults="1" blackAndWhite="0" draft="0" cellComments="none" useFirstPageNumber="0" errors="displayed" horizontalDpi="300" verticalDpi="300" copies="1"/>
  <headerFooter/>
  <rowBreaks count="1" manualBreakCount="1">
    <brk id="302" man="1" max="40"/>
  </rowBreaks>
  <colBreaks count="1" manualBreakCount="1">
    <brk id="13" man="1" max="487"/>
  </colBreaks>
  <drawing r:id="rId1"/>
  <extLst>
    <ext xmlns:x14="http://schemas.microsoft.com/office/spreadsheetml/2009/9/main" uri="{78C0D931-6437-407d-A8EE-F0AAD7539E65}">
      <x14:conditionalFormattings>
        <x14:conditionalFormatting xmlns:xm="http://schemas.microsoft.com/office/excel/2006/main">
          <x14:cfRule type="cellIs" priority="1" operator="equal" id="{00210076-000F-4F43-AF82-008300BD006D}">
            <xm:f>"¡Crítico!"</xm:f>
            <x14:dxf>
              <font>
                <b/>
                <i val="0"/>
              </font>
              <fill>
                <gradientFill type="path" left="0.5" right="0.5" top="0.5" bottom="0.5" degree="0">
                  <stop position="0">
                    <color indexed="65"/>
                  </stop>
                  <stop position="1">
                    <color indexed="2"/>
                  </stop>
                </gradientFill>
              </fill>
              <border>
                <left style="thin">
                  <color indexed="2"/>
                </left>
                <right style="thin">
                  <color indexed="2"/>
                </right>
                <top style="thin">
                  <color indexed="2"/>
                </top>
                <bottom style="thin">
                  <color indexed="2"/>
                </bottom>
                <diagonal/>
                <vertical style="none"/>
                <horizontal style="none"/>
              </border>
            </x14:dxf>
          </x14:cfRule>
          <xm:sqref>C407:CN433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35">
    <outlinePr applyStyles="0" summaryBelow="1" summaryRight="1" showOutlineSymbols="1"/>
    <pageSetUpPr autoPageBreaks="1" fitToPage="0"/>
  </sheetPr>
  <sheetViews>
    <sheetView view="pageBreakPreview" zoomScale="60" workbookViewId="0">
      <selection activeCell="E18" activeCellId="0" sqref="E18"/>
    </sheetView>
  </sheetViews>
  <sheetFormatPr defaultColWidth="11.44140625" defaultRowHeight="14.4"/>
  <cols>
    <col min="1" max="1" style="2" width="11.44140625"/>
    <col customWidth="1" min="2" max="2" style="2" width="13.5546875"/>
    <col customWidth="1" min="3" max="3" style="2" width="14.88671875"/>
    <col customWidth="1" min="4" max="4" style="2" width="19.44140625"/>
    <col customWidth="1" min="5" max="7" style="2" width="14.88671875"/>
    <col customWidth="1" min="8" max="8" style="2" width="18.44140625"/>
    <col customWidth="1" min="9" max="9" style="2" width="14.88671875"/>
    <col customWidth="1" min="10" max="10" style="2" width="18.88671875"/>
    <col customWidth="1" min="11" max="13" style="2" width="14.88671875"/>
    <col customWidth="1" min="14" max="14" style="2" width="17.44140625"/>
    <col customWidth="1" min="15" max="21" style="2" width="14.88671875"/>
    <col customWidth="1" min="22" max="22" style="2" width="16.44140625"/>
    <col customWidth="1" min="23" max="39" style="2" width="14.88671875"/>
    <col min="40" max="16384" style="2" width="11.44140625"/>
  </cols>
  <sheetData>
    <row r="1" ht="16.800000000000001">
      <c r="B1" s="456" t="s">
        <v>938</v>
      </c>
      <c r="C1" s="456" t="s">
        <v>950</v>
      </c>
      <c r="D1" s="456">
        <f>'marco GH sismo'!E352</f>
        <v>0</v>
      </c>
      <c r="E1" s="741" t="e">
        <f>'marco GH sismo'!F352</f>
        <v>#REF!</v>
      </c>
      <c r="F1" s="741">
        <f>'marco GH sismo'!G352</f>
        <v>383</v>
      </c>
      <c r="G1" s="741" t="e">
        <f>'marco GH sismo'!H352</f>
        <v>#REF!</v>
      </c>
      <c r="H1" s="498"/>
      <c r="I1" s="498"/>
      <c r="J1" s="499"/>
      <c r="K1" s="415" t="e">
        <f>'marco GH sismo'!L375</f>
        <v>#REF!</v>
      </c>
      <c r="L1" s="415">
        <f>'marco GH sismo'!M375</f>
        <v>544</v>
      </c>
      <c r="M1" s="411" t="e">
        <f>'marco GH sismo'!N375</f>
        <v>#REF!</v>
      </c>
      <c r="N1" s="456"/>
      <c r="O1" s="457"/>
      <c r="P1" s="458"/>
      <c r="Q1" s="415"/>
      <c r="R1" s="415"/>
      <c r="S1" s="411"/>
      <c r="T1" s="456"/>
      <c r="U1" s="457"/>
      <c r="V1" s="458"/>
      <c r="W1" s="415"/>
      <c r="X1" s="415"/>
      <c r="Y1" s="411"/>
      <c r="Z1" s="456"/>
      <c r="AA1" s="457"/>
      <c r="AB1" s="458"/>
      <c r="AC1" s="415"/>
      <c r="AD1" s="415"/>
      <c r="AE1" s="411"/>
      <c r="AF1" s="456"/>
      <c r="AG1" s="457"/>
      <c r="AH1" s="458"/>
      <c r="AI1" s="415"/>
      <c r="AJ1" s="415"/>
      <c r="AK1" s="411"/>
      <c r="AL1" s="456"/>
      <c r="AM1" s="457"/>
      <c r="AN1" s="458"/>
      <c r="AO1" s="252"/>
      <c r="AP1" s="252"/>
      <c r="AQ1" s="252"/>
    </row>
    <row r="2" ht="16.800000000000001">
      <c r="B2" s="456">
        <f>'marco GH sismo'!C353</f>
        <v>0</v>
      </c>
      <c r="C2" s="456">
        <f>'marco GH sismo'!D353</f>
        <v>0</v>
      </c>
      <c r="D2" s="456" t="e">
        <f>'marco GH sismo'!E353</f>
        <v>#REF!</v>
      </c>
      <c r="E2" s="741">
        <f>'marco GH sismo'!F353</f>
        <v>0</v>
      </c>
      <c r="F2" s="741" t="e">
        <f>'marco GH sismo'!G353</f>
        <v>#REF!</v>
      </c>
      <c r="G2" s="741">
        <f>'marco GH sismo'!H353</f>
        <v>0</v>
      </c>
      <c r="H2" s="502" t="e">
        <f>'marco GH sismo'!I376</f>
        <v>#REF!</v>
      </c>
      <c r="I2" s="502"/>
      <c r="J2" s="503" t="e">
        <f>'marco GH sismo'!K376</f>
        <v>#REF!</v>
      </c>
      <c r="K2" s="417"/>
      <c r="L2" s="417" t="e">
        <f>'marco GH sismo'!M376</f>
        <v>#REF!</v>
      </c>
      <c r="M2" s="417"/>
      <c r="N2" s="461" t="e">
        <f>'marco GH sismo'!O376</f>
        <v>#REF!</v>
      </c>
      <c r="O2" s="462"/>
      <c r="P2" s="463"/>
      <c r="Q2" s="417"/>
      <c r="R2" s="417"/>
      <c r="S2" s="421"/>
      <c r="T2" s="461"/>
      <c r="U2" s="462"/>
      <c r="V2" s="463"/>
      <c r="W2" s="417"/>
      <c r="X2" s="417"/>
      <c r="Y2" s="421"/>
      <c r="Z2" s="461"/>
      <c r="AA2" s="462"/>
      <c r="AB2" s="463"/>
      <c r="AC2" s="417"/>
      <c r="AD2" s="417"/>
      <c r="AE2" s="421"/>
      <c r="AF2" s="461"/>
      <c r="AG2" s="462"/>
      <c r="AH2" s="463"/>
      <c r="AI2" s="417"/>
      <c r="AJ2" s="415"/>
      <c r="AK2" s="421"/>
      <c r="AL2" s="461"/>
      <c r="AM2" s="462"/>
      <c r="AN2" s="463"/>
      <c r="AO2" s="252"/>
      <c r="AP2" s="252"/>
      <c r="AQ2" s="252"/>
    </row>
    <row r="3" ht="16.800000000000001">
      <c r="B3" s="456">
        <f>'marco GH sismo'!C354</f>
        <v>0</v>
      </c>
      <c r="C3" s="456" t="e">
        <f>'marco GH sismo'!D354</f>
        <v>#REF!</v>
      </c>
      <c r="D3" s="456">
        <f>'marco GH sismo'!E354</f>
        <v>0</v>
      </c>
      <c r="E3" s="741">
        <f>'marco GH sismo'!F354</f>
        <v>0</v>
      </c>
      <c r="F3" s="741">
        <f>'marco GH sismo'!G354</f>
        <v>0</v>
      </c>
      <c r="G3" s="741">
        <f>'marco GH sismo'!H354</f>
        <v>0</v>
      </c>
      <c r="H3" s="506"/>
      <c r="I3" s="506"/>
      <c r="J3" s="507"/>
      <c r="K3" s="427"/>
      <c r="L3" s="423"/>
      <c r="M3" s="569"/>
      <c r="N3" s="464"/>
      <c r="O3" s="465"/>
      <c r="P3" s="466"/>
      <c r="Q3" s="427"/>
      <c r="R3" s="423"/>
      <c r="S3" s="569"/>
      <c r="T3" s="464"/>
      <c r="U3" s="465"/>
      <c r="V3" s="466"/>
      <c r="W3" s="427"/>
      <c r="X3" s="423"/>
      <c r="Y3" s="569"/>
      <c r="Z3" s="464"/>
      <c r="AA3" s="465"/>
      <c r="AB3" s="466"/>
      <c r="AC3" s="427"/>
      <c r="AD3" s="423"/>
      <c r="AE3" s="569"/>
      <c r="AF3" s="464"/>
      <c r="AG3" s="465"/>
      <c r="AH3" s="466"/>
      <c r="AI3" s="427"/>
      <c r="AJ3" s="423"/>
      <c r="AK3" s="569"/>
      <c r="AL3" s="464"/>
      <c r="AM3" s="465"/>
      <c r="AN3" s="466"/>
      <c r="AO3" s="252"/>
      <c r="AP3" s="252"/>
      <c r="AQ3" s="252"/>
    </row>
    <row r="4" ht="16.199999999999999">
      <c r="D4" s="2">
        <f>IF(F3=0,0,G3*F1/F3)</f>
        <v>0</v>
      </c>
      <c r="E4" s="417" t="e">
        <f>-(D2+H2)/F1</f>
        <v>#REF!</v>
      </c>
      <c r="F4" s="417"/>
      <c r="G4" s="417" t="e">
        <f>E4*-1</f>
        <v>#REF!</v>
      </c>
      <c r="H4" s="252">
        <f>IF(F3=0,0,F1-D4)</f>
        <v>0</v>
      </c>
      <c r="J4" s="2">
        <f>IF(L3=0,0,M3*L1/L3)</f>
        <v>0</v>
      </c>
      <c r="K4" s="417" t="e">
        <f>-(J2+N2)/L1</f>
        <v>#REF!</v>
      </c>
      <c r="L4" s="417"/>
      <c r="M4" s="417" t="e">
        <f>K4*-1</f>
        <v>#REF!</v>
      </c>
      <c r="N4" s="252">
        <f>IF(L3=0,0,L1-J4)</f>
        <v>0</v>
      </c>
      <c r="Q4" s="417"/>
      <c r="R4" s="417"/>
      <c r="S4" s="417"/>
      <c r="T4" s="252"/>
      <c r="W4" s="417"/>
      <c r="X4" s="417"/>
      <c r="Y4" s="417"/>
      <c r="Z4" s="252"/>
      <c r="AC4" s="417"/>
      <c r="AD4" s="417"/>
      <c r="AE4" s="417"/>
      <c r="AF4" s="252"/>
      <c r="AI4" s="417"/>
      <c r="AJ4" s="417"/>
      <c r="AK4" s="417"/>
      <c r="AL4" s="252"/>
    </row>
    <row r="5" ht="15.6">
      <c r="A5" s="2" t="s">
        <v>951</v>
      </c>
      <c r="B5" s="252" t="e">
        <f>MAX(C5:AN5)</f>
        <v>#REF!</v>
      </c>
      <c r="C5" s="252" t="e">
        <f>SUM(E1:E4)</f>
        <v>#REF!</v>
      </c>
      <c r="I5" s="252" t="e">
        <f>I7+I6</f>
        <v>#REF!</v>
      </c>
      <c r="L5" s="252"/>
      <c r="M5" s="417"/>
      <c r="O5" s="252"/>
      <c r="R5" s="252"/>
      <c r="S5" s="417"/>
      <c r="U5" s="252"/>
      <c r="X5" s="252"/>
      <c r="Y5" s="417"/>
      <c r="AA5" s="252"/>
      <c r="AD5" s="252"/>
      <c r="AE5" s="417"/>
      <c r="AG5" s="252"/>
      <c r="AJ5" s="252"/>
      <c r="AK5" s="417"/>
      <c r="AM5" s="252"/>
    </row>
    <row r="6">
      <c r="C6" s="252" t="e">
        <f>C5</f>
        <v>#REF!</v>
      </c>
      <c r="D6" s="2" t="e">
        <f>C5/F2</f>
        <v>#REF!</v>
      </c>
      <c r="E6" s="2" t="e">
        <f>IF(D4=0,C5-(F2*D6),IF(D4&lt;D6,C5-(F2*D4),C5-(F2*D6)))</f>
        <v>#REF!</v>
      </c>
      <c r="F6" s="2" t="e">
        <f>D6*C5/2</f>
        <v>#REF!</v>
      </c>
      <c r="G6" s="2" t="e">
        <f>H6*I7/2</f>
        <v>#REF!</v>
      </c>
      <c r="H6" s="252" t="e">
        <f>F1-D6</f>
        <v>#REF!</v>
      </c>
      <c r="I6" s="252" t="e">
        <f>SUM(G1:G4)+SUM(K1:K4)</f>
        <v>#REF!</v>
      </c>
      <c r="J6" s="2" t="e">
        <f>I5/L2</f>
        <v>#REF!</v>
      </c>
      <c r="K6" s="2" t="e">
        <f>IF(J4=0,I5-(L2*J6),IF(J4&lt;J6,I5-(L2*J4),I5-(L2*J6)))</f>
        <v>#REF!</v>
      </c>
      <c r="L6" s="2" t="e">
        <f>J6*I5/2</f>
        <v>#REF!</v>
      </c>
      <c r="M6" s="2" t="e">
        <f>N6*O7/2</f>
        <v>#REF!</v>
      </c>
      <c r="N6" s="252" t="e">
        <f>L1-J6</f>
        <v>#REF!</v>
      </c>
      <c r="O6" s="252"/>
      <c r="T6" s="252"/>
      <c r="U6" s="252"/>
      <c r="Z6" s="252"/>
      <c r="AA6" s="252"/>
      <c r="AF6" s="252"/>
      <c r="AG6" s="252"/>
      <c r="AL6" s="252"/>
      <c r="AM6" s="252"/>
    </row>
    <row r="7" ht="15.6">
      <c r="A7" s="2" t="s">
        <v>952</v>
      </c>
      <c r="B7" s="252" t="e">
        <f t="shared" ref="B7:B8" si="2741">MIN(C7:AN7)</f>
        <v>#REF!</v>
      </c>
      <c r="C7" s="252"/>
      <c r="F7" s="252"/>
      <c r="G7" s="417"/>
      <c r="I7" s="2" t="e">
        <f>E6-(H6*F2)</f>
        <v>#REF!</v>
      </c>
      <c r="L7" s="252"/>
      <c r="M7" s="417"/>
      <c r="N7" s="252"/>
      <c r="R7" s="252"/>
      <c r="S7" s="417"/>
      <c r="T7" s="252"/>
      <c r="X7" s="252"/>
      <c r="Y7" s="417"/>
      <c r="Z7" s="252"/>
      <c r="AD7" s="252"/>
      <c r="AE7" s="417"/>
      <c r="AF7" s="252"/>
      <c r="AJ7" s="252"/>
      <c r="AK7" s="417"/>
      <c r="AL7" s="252"/>
    </row>
    <row r="8" ht="15.6">
      <c r="A8" s="2" t="s">
        <v>953</v>
      </c>
      <c r="B8" s="252" t="e">
        <f t="shared" si="2741"/>
        <v>#REF!</v>
      </c>
      <c r="C8" s="252" t="e">
        <f>D2</f>
        <v>#REF!</v>
      </c>
      <c r="E8" s="417"/>
      <c r="G8" s="417"/>
      <c r="H8" s="252" t="e">
        <f>F9+G6</f>
        <v>#REF!</v>
      </c>
      <c r="I8" s="252" t="e">
        <f>J2</f>
        <v>#REF!</v>
      </c>
      <c r="K8" s="417"/>
      <c r="M8" s="417"/>
      <c r="N8" s="252" t="e">
        <f>L9+M6</f>
        <v>#REF!</v>
      </c>
      <c r="O8" s="252"/>
      <c r="Q8" s="417"/>
      <c r="S8" s="417"/>
      <c r="T8" s="252"/>
      <c r="U8" s="252"/>
      <c r="W8" s="417"/>
      <c r="Y8" s="417"/>
      <c r="Z8" s="252"/>
      <c r="AA8" s="252"/>
      <c r="AC8" s="417"/>
      <c r="AE8" s="417"/>
      <c r="AF8" s="252"/>
      <c r="AG8" s="252"/>
      <c r="AI8" s="417"/>
      <c r="AK8" s="417"/>
      <c r="AL8" s="252"/>
    </row>
    <row r="9" ht="15.6">
      <c r="A9" s="2" t="s">
        <v>954</v>
      </c>
      <c r="B9" s="2" t="e">
        <f>MAX(C9:AN9)</f>
        <v>#REF!</v>
      </c>
      <c r="E9" s="417"/>
      <c r="F9" s="252" t="e">
        <f>C8+F6</f>
        <v>#REF!</v>
      </c>
      <c r="G9" s="417"/>
      <c r="H9" s="252"/>
      <c r="K9" s="417"/>
      <c r="L9" s="252" t="e">
        <f>I8+L6</f>
        <v>#REF!</v>
      </c>
      <c r="M9" s="417"/>
      <c r="N9" s="252"/>
      <c r="Q9" s="417"/>
      <c r="R9" s="252"/>
      <c r="S9" s="417"/>
      <c r="T9" s="252"/>
      <c r="W9" s="417"/>
      <c r="X9" s="252"/>
      <c r="Y9" s="417"/>
      <c r="Z9" s="252"/>
      <c r="AC9" s="417"/>
      <c r="AD9" s="252"/>
      <c r="AE9" s="417"/>
      <c r="AF9" s="252"/>
      <c r="AI9" s="417"/>
      <c r="AJ9" s="252"/>
      <c r="AK9" s="417"/>
      <c r="AL9" s="252"/>
    </row>
    <row r="10" ht="16.199999999999999">
      <c r="E10" s="417"/>
      <c r="F10" s="417"/>
      <c r="G10" s="417"/>
    </row>
    <row r="11" ht="16.800000000000001">
      <c r="B11" s="456" t="str">
        <f>B1</f>
        <v>MARCO</v>
      </c>
      <c r="C11" s="457" t="s">
        <v>63</v>
      </c>
      <c r="D11" s="457"/>
      <c r="E11" s="554" t="e">
        <f>'marco B sismo'!F375</f>
        <v>#REF!</v>
      </c>
      <c r="F11" s="415">
        <f>'marco B sismo'!G375</f>
        <v>544</v>
      </c>
      <c r="G11" s="500" t="e">
        <f>'marco B sismo'!H375</f>
        <v>#REF!</v>
      </c>
      <c r="H11" s="498"/>
      <c r="I11" s="498"/>
      <c r="J11" s="499"/>
      <c r="K11" s="415" t="e">
        <f>'marco B sismo'!L375</f>
        <v>#REF!</v>
      </c>
      <c r="L11" s="415">
        <f>'marco B sismo'!M375</f>
        <v>0</v>
      </c>
      <c r="M11" s="411" t="e">
        <f>'marco B sismo'!N375</f>
        <v>#REF!</v>
      </c>
      <c r="N11" s="456"/>
      <c r="O11" s="457"/>
      <c r="P11" s="458"/>
      <c r="Q11" s="415"/>
      <c r="R11" s="415"/>
      <c r="S11" s="411"/>
      <c r="T11" s="456"/>
      <c r="U11" s="457"/>
      <c r="V11" s="458"/>
      <c r="W11" s="415"/>
      <c r="X11" s="415"/>
      <c r="Y11" s="411"/>
      <c r="Z11" s="456"/>
      <c r="AA11" s="457"/>
      <c r="AB11" s="458"/>
      <c r="AC11" s="415"/>
      <c r="AD11" s="415"/>
      <c r="AE11" s="411"/>
      <c r="AF11" s="456"/>
      <c r="AG11" s="457"/>
      <c r="AH11" s="458"/>
      <c r="AI11" s="415"/>
      <c r="AJ11" s="415"/>
      <c r="AK11" s="411"/>
      <c r="AL11" s="456"/>
      <c r="AM11" s="457"/>
      <c r="AN11" s="458"/>
    </row>
    <row r="12" ht="15.6">
      <c r="B12" s="461"/>
      <c r="C12" s="462"/>
      <c r="D12" s="462" t="e">
        <f>'marco B sismo'!E376</f>
        <v>#REF!</v>
      </c>
      <c r="E12" s="480"/>
      <c r="F12" s="417" t="e">
        <f>'marco B sismo'!G376</f>
        <v>#REF!</v>
      </c>
      <c r="G12" s="556"/>
      <c r="H12" s="502" t="e">
        <f>'marco B sismo'!I376</f>
        <v>#REF!</v>
      </c>
      <c r="I12" s="502"/>
      <c r="J12" s="503" t="e">
        <f>'marco B sismo'!K376</f>
        <v>#REF!</v>
      </c>
      <c r="K12" s="417"/>
      <c r="L12" s="417" t="e">
        <f>'marco B sismo'!M376</f>
        <v>#REF!</v>
      </c>
      <c r="M12" s="417"/>
      <c r="N12" s="461" t="e">
        <f>'marco B sismo'!O376</f>
        <v>#REF!</v>
      </c>
      <c r="O12" s="462"/>
      <c r="P12" s="463"/>
      <c r="Q12" s="417"/>
      <c r="R12" s="417"/>
      <c r="S12" s="421"/>
      <c r="T12" s="461"/>
      <c r="U12" s="462"/>
      <c r="V12" s="463"/>
      <c r="W12" s="417"/>
      <c r="X12" s="417"/>
      <c r="Y12" s="421"/>
      <c r="Z12" s="461"/>
      <c r="AA12" s="462"/>
      <c r="AB12" s="463"/>
      <c r="AC12" s="417"/>
      <c r="AD12" s="417"/>
      <c r="AE12" s="421"/>
      <c r="AF12" s="461"/>
      <c r="AG12" s="462"/>
      <c r="AH12" s="463"/>
      <c r="AI12" s="417"/>
      <c r="AJ12" s="415"/>
      <c r="AK12" s="421"/>
      <c r="AL12" s="461"/>
      <c r="AM12" s="462"/>
      <c r="AN12" s="463"/>
    </row>
    <row r="13" ht="16.199999999999999">
      <c r="B13" s="464"/>
      <c r="C13" s="465"/>
      <c r="D13" s="465"/>
      <c r="E13" s="557"/>
      <c r="F13" s="423"/>
      <c r="G13" s="508"/>
      <c r="H13" s="506"/>
      <c r="I13" s="506"/>
      <c r="J13" s="507"/>
      <c r="K13" s="427"/>
      <c r="L13" s="423"/>
      <c r="M13" s="569"/>
      <c r="N13" s="464"/>
      <c r="O13" s="465"/>
      <c r="P13" s="466"/>
      <c r="Q13" s="427"/>
      <c r="R13" s="423"/>
      <c r="S13" s="569"/>
      <c r="T13" s="464"/>
      <c r="U13" s="465"/>
      <c r="V13" s="466"/>
      <c r="W13" s="427"/>
      <c r="X13" s="423"/>
      <c r="Y13" s="569"/>
      <c r="Z13" s="464"/>
      <c r="AA13" s="465"/>
      <c r="AB13" s="466"/>
      <c r="AC13" s="427"/>
      <c r="AD13" s="423"/>
      <c r="AE13" s="569"/>
      <c r="AF13" s="464"/>
      <c r="AG13" s="465"/>
      <c r="AH13" s="466"/>
      <c r="AI13" s="427"/>
      <c r="AJ13" s="423"/>
      <c r="AK13" s="569"/>
      <c r="AL13" s="464"/>
      <c r="AM13" s="465"/>
      <c r="AN13" s="466"/>
    </row>
    <row r="14" ht="16.199999999999999">
      <c r="D14" s="2">
        <f>IF(F13=0,0,G13*F11/F13)</f>
        <v>0</v>
      </c>
      <c r="E14" s="417" t="e">
        <f>-(D12+H12)/F11</f>
        <v>#REF!</v>
      </c>
      <c r="F14" s="417"/>
      <c r="G14" s="417" t="e">
        <f>E14*-1</f>
        <v>#REF!</v>
      </c>
      <c r="H14" s="252">
        <f>IF(F13=0,0,F11-D14)</f>
        <v>0</v>
      </c>
      <c r="J14" s="2">
        <f>IF(L13=0,0,M13*L11/L13)</f>
        <v>0</v>
      </c>
      <c r="K14" s="417"/>
      <c r="L14" s="417"/>
      <c r="M14" s="417"/>
      <c r="N14" s="252"/>
      <c r="Q14" s="417"/>
      <c r="R14" s="417"/>
      <c r="S14" s="417"/>
      <c r="T14" s="252"/>
      <c r="W14" s="417"/>
      <c r="X14" s="417"/>
      <c r="Y14" s="417"/>
      <c r="Z14" s="252"/>
      <c r="AC14" s="417"/>
      <c r="AD14" s="417"/>
      <c r="AE14" s="417"/>
      <c r="AF14" s="252"/>
      <c r="AI14" s="417"/>
      <c r="AJ14" s="417"/>
      <c r="AK14" s="417"/>
      <c r="AL14" s="252"/>
    </row>
    <row r="15" ht="15.6">
      <c r="A15" s="2" t="s">
        <v>951</v>
      </c>
      <c r="B15" s="252" t="e">
        <f>MAX(C15:AN15)</f>
        <v>#REF!</v>
      </c>
      <c r="C15" s="252" t="e">
        <f>SUM(E11:E14)</f>
        <v>#REF!</v>
      </c>
      <c r="I15" s="252" t="e">
        <f>I17+I16</f>
        <v>#REF!</v>
      </c>
      <c r="L15" s="252"/>
      <c r="M15" s="417"/>
      <c r="O15" s="252"/>
      <c r="R15" s="252"/>
      <c r="S15" s="417"/>
      <c r="U15" s="252"/>
      <c r="X15" s="252"/>
      <c r="Y15" s="417"/>
      <c r="AA15" s="252"/>
      <c r="AD15" s="252"/>
      <c r="AE15" s="417"/>
      <c r="AG15" s="252"/>
      <c r="AJ15" s="252"/>
      <c r="AK15" s="417"/>
      <c r="AM15" s="252"/>
    </row>
    <row r="16">
      <c r="C16" s="252" t="e">
        <f>C15</f>
        <v>#REF!</v>
      </c>
      <c r="D16" s="2" t="e">
        <f>C15/F12</f>
        <v>#REF!</v>
      </c>
      <c r="E16" s="2" t="e">
        <f>IF(D14=0,C15-(F12*D16),IF(D14&lt;D16,C15-(F12*D14),C15-(F12*D16)))</f>
        <v>#REF!</v>
      </c>
      <c r="F16" s="2" t="e">
        <f>D16*C15/2</f>
        <v>#REF!</v>
      </c>
      <c r="G16" s="2" t="e">
        <f>H16*I17/2</f>
        <v>#REF!</v>
      </c>
      <c r="H16" s="252" t="e">
        <f>F11-D16</f>
        <v>#REF!</v>
      </c>
      <c r="I16" s="252"/>
      <c r="N16" s="252"/>
      <c r="O16" s="252"/>
      <c r="T16" s="252"/>
      <c r="U16" s="252"/>
      <c r="Z16" s="252"/>
      <c r="AA16" s="252"/>
      <c r="AF16" s="252"/>
      <c r="AG16" s="252"/>
      <c r="AL16" s="252"/>
      <c r="AM16" s="252"/>
    </row>
    <row r="17" ht="15.6">
      <c r="A17" s="2" t="s">
        <v>952</v>
      </c>
      <c r="B17" s="252" t="e">
        <f t="shared" ref="B17:B18" si="2742">MIN(C17:AN17)</f>
        <v>#REF!</v>
      </c>
      <c r="C17" s="252"/>
      <c r="F17" s="252"/>
      <c r="G17" s="417"/>
      <c r="I17" s="2" t="e">
        <f>E16-(H16*F12)</f>
        <v>#REF!</v>
      </c>
      <c r="L17" s="252"/>
      <c r="M17" s="417"/>
      <c r="N17" s="252"/>
      <c r="R17" s="252"/>
      <c r="S17" s="417"/>
      <c r="T17" s="252"/>
      <c r="X17" s="252"/>
      <c r="Y17" s="417"/>
      <c r="Z17" s="252"/>
      <c r="AD17" s="252"/>
      <c r="AE17" s="417"/>
      <c r="AF17" s="252"/>
      <c r="AJ17" s="252"/>
      <c r="AK17" s="417"/>
      <c r="AL17" s="252"/>
    </row>
    <row r="18" ht="15.6">
      <c r="A18" s="2" t="s">
        <v>953</v>
      </c>
      <c r="B18" s="252" t="e">
        <f t="shared" si="2742"/>
        <v>#REF!</v>
      </c>
      <c r="C18" s="252" t="e">
        <f>D12</f>
        <v>#REF!</v>
      </c>
      <c r="E18" s="417"/>
      <c r="G18" s="417"/>
      <c r="H18" s="252" t="e">
        <f>F19+G16</f>
        <v>#REF!</v>
      </c>
      <c r="I18" s="252" t="e">
        <f>J12</f>
        <v>#REF!</v>
      </c>
      <c r="K18" s="417"/>
      <c r="M18" s="417"/>
      <c r="N18" s="252"/>
      <c r="O18" s="252"/>
      <c r="Q18" s="417"/>
      <c r="S18" s="417"/>
      <c r="T18" s="252"/>
      <c r="U18" s="252"/>
      <c r="W18" s="417"/>
      <c r="Y18" s="417"/>
      <c r="Z18" s="252"/>
      <c r="AA18" s="252"/>
      <c r="AC18" s="417"/>
      <c r="AE18" s="417"/>
      <c r="AF18" s="252"/>
      <c r="AG18" s="252"/>
      <c r="AI18" s="417"/>
      <c r="AK18" s="417"/>
      <c r="AL18" s="252"/>
    </row>
    <row r="19" ht="15.6">
      <c r="A19" s="2" t="s">
        <v>954</v>
      </c>
      <c r="B19" s="2" t="e">
        <f>MAX(C19:AN19)</f>
        <v>#REF!</v>
      </c>
      <c r="E19" s="417"/>
      <c r="F19" s="252" t="e">
        <f>C18+F16</f>
        <v>#REF!</v>
      </c>
      <c r="G19" s="417"/>
      <c r="H19" s="252"/>
      <c r="K19" s="417"/>
      <c r="L19" s="252"/>
      <c r="M19" s="417"/>
      <c r="N19" s="252"/>
      <c r="Q19" s="417"/>
      <c r="R19" s="252"/>
      <c r="S19" s="417"/>
      <c r="T19" s="252"/>
      <c r="W19" s="417"/>
      <c r="X19" s="252"/>
      <c r="Y19" s="417"/>
      <c r="Z19" s="252"/>
      <c r="AC19" s="417"/>
      <c r="AD19" s="252"/>
      <c r="AE19" s="417"/>
      <c r="AF19" s="252"/>
      <c r="AI19" s="417"/>
      <c r="AJ19" s="252"/>
      <c r="AK19" s="417"/>
      <c r="AL19" s="252"/>
    </row>
    <row r="20" ht="16.199999999999999">
      <c r="E20" s="417"/>
      <c r="F20" s="417"/>
      <c r="G20" s="417"/>
    </row>
    <row r="21" ht="16.199999999999999">
      <c r="B21" s="456" t="s">
        <v>882</v>
      </c>
      <c r="C21" s="457" t="s">
        <v>955</v>
      </c>
      <c r="D21" s="457"/>
      <c r="E21" s="554" t="e">
        <f>'marco kl sismo'!F375</f>
        <v>#REF!</v>
      </c>
      <c r="F21" s="415">
        <f>'marco kl sismo'!G375</f>
        <v>383</v>
      </c>
      <c r="G21" s="500" t="e">
        <f>'marco kl sismo'!H375</f>
        <v>#REF!</v>
      </c>
      <c r="H21" s="498"/>
      <c r="I21" s="498"/>
      <c r="J21" s="499"/>
      <c r="K21" s="415" t="e">
        <f>'marco kl sismo'!L375</f>
        <v>#REF!</v>
      </c>
      <c r="L21" s="415">
        <f>'marco kl sismo'!M375</f>
        <v>544</v>
      </c>
      <c r="M21" s="411" t="e">
        <f>'marco kl sismo'!N375</f>
        <v>#REF!</v>
      </c>
      <c r="N21" s="456"/>
      <c r="O21" s="457"/>
      <c r="P21" s="458"/>
      <c r="Q21" s="415"/>
      <c r="R21" s="415"/>
      <c r="S21" s="411"/>
      <c r="T21" s="456"/>
      <c r="U21" s="457"/>
      <c r="V21" s="458"/>
      <c r="W21" s="415"/>
      <c r="X21" s="415"/>
      <c r="Y21" s="411"/>
      <c r="Z21" s="456"/>
      <c r="AA21" s="457"/>
      <c r="AB21" s="457"/>
      <c r="AC21" s="417"/>
      <c r="AD21" s="417"/>
      <c r="AE21" s="417"/>
      <c r="AF21" s="417"/>
      <c r="AG21" s="417"/>
      <c r="AH21" s="417"/>
      <c r="AI21" s="417"/>
      <c r="AJ21" s="417"/>
      <c r="AK21" s="417"/>
      <c r="AL21" s="417"/>
      <c r="AM21" s="417"/>
      <c r="AN21" s="417"/>
      <c r="AO21" s="2"/>
      <c r="AP21" s="2"/>
      <c r="AQ21" s="2"/>
      <c r="AR21" s="2"/>
      <c r="AS21" s="2"/>
      <c r="AT21" s="2"/>
      <c r="AU21" s="2"/>
      <c r="AV21" s="2"/>
    </row>
    <row r="22" ht="15.6">
      <c r="B22" s="461"/>
      <c r="C22" s="462"/>
      <c r="D22" s="462" t="e">
        <f>'marco kl sismo'!E376</f>
        <v>#REF!</v>
      </c>
      <c r="E22" s="480"/>
      <c r="F22" s="417" t="e">
        <f>'marco kl sismo'!G376</f>
        <v>#REF!</v>
      </c>
      <c r="G22" s="556"/>
      <c r="H22" s="502" t="e">
        <f>'marco kl sismo'!I376</f>
        <v>#REF!</v>
      </c>
      <c r="I22" s="502"/>
      <c r="J22" s="503" t="e">
        <f>'marco kl sismo'!K376</f>
        <v>#REF!</v>
      </c>
      <c r="K22" s="417"/>
      <c r="L22" s="417" t="e">
        <f>'marco kl sismo'!M376</f>
        <v>#REF!</v>
      </c>
      <c r="M22" s="417"/>
      <c r="N22" s="461" t="e">
        <f>'marco kl sismo'!O376</f>
        <v>#REF!</v>
      </c>
      <c r="O22" s="462"/>
      <c r="P22" s="463"/>
      <c r="Q22" s="417"/>
      <c r="R22" s="417"/>
      <c r="S22" s="421"/>
      <c r="T22" s="461"/>
      <c r="U22" s="462"/>
      <c r="V22" s="463"/>
      <c r="W22" s="417"/>
      <c r="X22" s="417"/>
      <c r="Y22" s="421"/>
      <c r="Z22" s="461"/>
      <c r="AA22" s="462"/>
      <c r="AB22" s="462"/>
      <c r="AC22" s="417"/>
      <c r="AD22" s="417"/>
      <c r="AE22" s="417"/>
      <c r="AF22" s="417"/>
      <c r="AG22" s="417"/>
      <c r="AH22" s="417"/>
      <c r="AI22" s="417"/>
      <c r="AJ22" s="417"/>
      <c r="AK22" s="417"/>
      <c r="AL22" s="417"/>
      <c r="AM22" s="417"/>
      <c r="AN22" s="417"/>
      <c r="AO22" s="2"/>
      <c r="AP22" s="2"/>
      <c r="AQ22" s="2"/>
      <c r="AR22" s="2"/>
      <c r="AS22" s="2"/>
      <c r="AT22" s="2"/>
      <c r="AU22" s="2"/>
      <c r="AV22" s="2"/>
    </row>
    <row r="23" ht="16.199999999999999">
      <c r="B23" s="464"/>
      <c r="C23" s="465"/>
      <c r="D23" s="465"/>
      <c r="E23" s="557"/>
      <c r="F23" s="423"/>
      <c r="G23" s="508"/>
      <c r="H23" s="506"/>
      <c r="I23" s="506"/>
      <c r="J23" s="507"/>
      <c r="K23" s="427"/>
      <c r="L23" s="423"/>
      <c r="M23" s="569"/>
      <c r="N23" s="464"/>
      <c r="O23" s="465"/>
      <c r="P23" s="466"/>
      <c r="Q23" s="427"/>
      <c r="R23" s="423"/>
      <c r="S23" s="569"/>
      <c r="T23" s="464"/>
      <c r="U23" s="465"/>
      <c r="V23" s="466"/>
      <c r="W23" s="427"/>
      <c r="X23" s="423"/>
      <c r="Y23" s="569"/>
      <c r="Z23" s="464"/>
      <c r="AA23" s="465"/>
      <c r="AB23" s="465"/>
      <c r="AC23" s="433"/>
      <c r="AD23" s="417"/>
      <c r="AE23" s="433"/>
      <c r="AF23" s="417"/>
      <c r="AG23" s="417"/>
      <c r="AH23" s="417"/>
      <c r="AI23" s="433"/>
      <c r="AJ23" s="417"/>
      <c r="AK23" s="433"/>
      <c r="AL23" s="417"/>
      <c r="AM23" s="417"/>
      <c r="AN23" s="417"/>
      <c r="AO23" s="2"/>
      <c r="AP23" s="2"/>
      <c r="AQ23" s="2"/>
      <c r="AR23" s="2"/>
      <c r="AS23" s="2"/>
      <c r="AT23" s="2"/>
      <c r="AU23" s="2"/>
      <c r="AV23" s="2"/>
    </row>
    <row r="24" ht="16.199999999999999">
      <c r="D24" s="2">
        <f>IF(F23=0,0,G23*F21/F23)</f>
        <v>0</v>
      </c>
      <c r="E24" s="417" t="e">
        <f>-(D22+H22)/F21</f>
        <v>#REF!</v>
      </c>
      <c r="F24" s="417"/>
      <c r="G24" s="417" t="e">
        <f>E24*-1</f>
        <v>#REF!</v>
      </c>
      <c r="H24" s="252">
        <f>IF(F23=0,0,F21-D24)</f>
        <v>0</v>
      </c>
      <c r="J24" s="2">
        <f>IF(L23=0,0,M23*L21/L23)</f>
        <v>0</v>
      </c>
      <c r="K24" s="417" t="e">
        <f>-(J22+N22)/L21</f>
        <v>#REF!</v>
      </c>
      <c r="L24" s="417"/>
      <c r="M24" s="417" t="e">
        <f>K24*-1</f>
        <v>#REF!</v>
      </c>
      <c r="N24" s="252">
        <f>IF(L23=0,0,L21-J24)</f>
        <v>0</v>
      </c>
      <c r="Q24" s="417"/>
      <c r="R24" s="417"/>
      <c r="S24" s="417"/>
      <c r="T24" s="252"/>
      <c r="W24" s="417"/>
      <c r="X24" s="417"/>
      <c r="Y24" s="417"/>
      <c r="Z24" s="252"/>
      <c r="AA24" s="252"/>
      <c r="AC24" s="417"/>
      <c r="AD24" s="417"/>
      <c r="AE24" s="417"/>
      <c r="AF24" s="252"/>
      <c r="AG24" s="252"/>
      <c r="AI24" s="417"/>
      <c r="AJ24" s="417"/>
      <c r="AK24" s="417"/>
      <c r="AL24" s="252"/>
      <c r="AM24" s="252"/>
      <c r="AO24" s="2"/>
      <c r="AP24" s="2"/>
      <c r="AQ24" s="2"/>
      <c r="AR24" s="2"/>
      <c r="AS24" s="2"/>
      <c r="AT24" s="2"/>
      <c r="AU24" s="2"/>
      <c r="AV24" s="2"/>
    </row>
    <row r="25" ht="15.6">
      <c r="A25" s="2" t="s">
        <v>951</v>
      </c>
      <c r="B25" s="252" t="e">
        <f>MAX(C25:AN25)</f>
        <v>#REF!</v>
      </c>
      <c r="C25" s="252" t="e">
        <f>SUM(E21:E24)</f>
        <v>#REF!</v>
      </c>
      <c r="I25" s="252" t="e">
        <f>I27+I26</f>
        <v>#REF!</v>
      </c>
      <c r="L25" s="252"/>
      <c r="M25" s="417"/>
      <c r="O25" s="252"/>
      <c r="R25" s="252"/>
      <c r="S25" s="417"/>
      <c r="U25" s="252"/>
      <c r="AB25" s="252"/>
      <c r="AD25" s="252"/>
      <c r="AE25" s="417"/>
      <c r="AF25" s="252"/>
      <c r="AG25" s="252"/>
      <c r="AJ25" s="252"/>
      <c r="AK25" s="417"/>
      <c r="AL25" s="252"/>
      <c r="AM25" s="252"/>
    </row>
    <row r="26" ht="15.6">
      <c r="C26" s="252" t="e">
        <f>C25</f>
        <v>#REF!</v>
      </c>
      <c r="D26" s="2" t="e">
        <f>C25/F22</f>
        <v>#REF!</v>
      </c>
      <c r="E26" s="2" t="e">
        <f>IF(D24=0,C25-(F22*D26),IF(D24&lt;D26,C25-(F22*D24),C25-(F22*D26)))</f>
        <v>#REF!</v>
      </c>
      <c r="F26" s="2" t="e">
        <f>D26*C25/2</f>
        <v>#REF!</v>
      </c>
      <c r="G26" s="2" t="e">
        <f>H26*I27/2</f>
        <v>#REF!</v>
      </c>
      <c r="H26" s="252" t="e">
        <f>F21-D26</f>
        <v>#REF!</v>
      </c>
      <c r="I26" s="252" t="e">
        <f>SUM(G21:G24)+SUM(K21:K24)</f>
        <v>#REF!</v>
      </c>
      <c r="J26" s="2" t="e">
        <f>I25/L22</f>
        <v>#REF!</v>
      </c>
      <c r="K26" s="2" t="e">
        <f>IF(J24=0,I25-(L22*J26),IF(J24&lt;J26,I25-(L22*J24),I25-(L22*J26)))</f>
        <v>#REF!</v>
      </c>
      <c r="L26" s="2" t="e">
        <f>J26*I25/2</f>
        <v>#REF!</v>
      </c>
      <c r="M26" s="2" t="e">
        <f>N26*O27/2</f>
        <v>#REF!</v>
      </c>
      <c r="N26" s="252" t="e">
        <f>L21-J26</f>
        <v>#REF!</v>
      </c>
      <c r="O26" s="252"/>
      <c r="T26" s="252"/>
      <c r="U26" s="252"/>
      <c r="W26" s="252"/>
      <c r="X26" s="252"/>
      <c r="AA26" s="417"/>
      <c r="AB26" s="252"/>
      <c r="AC26" s="252"/>
      <c r="AD26" s="417"/>
      <c r="AE26" s="417"/>
      <c r="AI26" s="252"/>
      <c r="AJ26" s="417"/>
      <c r="AK26" s="417"/>
    </row>
    <row r="27" ht="15.6">
      <c r="A27" s="2" t="s">
        <v>952</v>
      </c>
      <c r="B27" s="252" t="e">
        <f t="shared" ref="B27:B28" si="2743">MIN(C27:AN27)</f>
        <v>#REF!</v>
      </c>
      <c r="C27" s="252"/>
      <c r="F27" s="252"/>
      <c r="G27" s="417"/>
      <c r="I27" s="2" t="e">
        <f>E26-(H26*F22)</f>
        <v>#REF!</v>
      </c>
      <c r="L27" s="252"/>
      <c r="M27" s="417"/>
      <c r="N27" s="252"/>
      <c r="R27" s="252"/>
      <c r="S27" s="417"/>
      <c r="T27" s="252"/>
      <c r="AC27" s="417"/>
      <c r="AD27" s="417"/>
      <c r="AI27" s="417"/>
      <c r="AJ27" s="417"/>
    </row>
    <row r="28" ht="15.6">
      <c r="A28" s="2" t="s">
        <v>953</v>
      </c>
      <c r="B28" s="252" t="e">
        <f t="shared" si="2743"/>
        <v>#REF!</v>
      </c>
      <c r="C28" s="252" t="e">
        <f>D22</f>
        <v>#REF!</v>
      </c>
      <c r="E28" s="417"/>
      <c r="G28" s="417"/>
      <c r="H28" s="252" t="e">
        <f>F29+G26</f>
        <v>#REF!</v>
      </c>
      <c r="I28" s="252" t="e">
        <f>J22</f>
        <v>#REF!</v>
      </c>
      <c r="K28" s="417"/>
      <c r="M28" s="417"/>
      <c r="N28" s="252" t="e">
        <f>L29+M26</f>
        <v>#REF!</v>
      </c>
      <c r="O28" s="252"/>
      <c r="Q28" s="417"/>
      <c r="S28" s="417"/>
      <c r="T28" s="252"/>
      <c r="U28" s="252"/>
      <c r="Z28" s="252"/>
      <c r="AC28" s="417"/>
      <c r="AE28" s="417"/>
      <c r="AF28" s="252"/>
      <c r="AG28" s="252"/>
      <c r="AI28" s="417"/>
      <c r="AK28" s="417"/>
      <c r="AL28" s="252"/>
    </row>
    <row r="29" ht="15.6">
      <c r="A29" s="2" t="s">
        <v>954</v>
      </c>
      <c r="B29" s="2" t="e">
        <f>MAX(C29:AN29)</f>
        <v>#REF!</v>
      </c>
      <c r="E29" s="417"/>
      <c r="F29" s="252" t="e">
        <f>C28+F26</f>
        <v>#REF!</v>
      </c>
      <c r="G29" s="417"/>
      <c r="H29" s="252"/>
      <c r="K29" s="417"/>
      <c r="L29" s="252" t="e">
        <f>I28+L26</f>
        <v>#REF!</v>
      </c>
      <c r="M29" s="417"/>
      <c r="N29" s="252"/>
      <c r="Q29" s="417"/>
      <c r="R29" s="252"/>
      <c r="S29" s="417"/>
      <c r="T29" s="252"/>
      <c r="X29" s="252"/>
      <c r="AC29" s="417"/>
      <c r="AD29" s="252"/>
      <c r="AE29" s="417"/>
      <c r="AF29" s="252"/>
      <c r="AI29" s="417"/>
      <c r="AJ29" s="252"/>
      <c r="AK29" s="417"/>
      <c r="AL29" s="252"/>
    </row>
    <row r="30" ht="15.6">
      <c r="E30" s="417"/>
      <c r="F30" s="417"/>
      <c r="G30" s="417"/>
    </row>
    <row r="31">
      <c r="B31" s="252"/>
      <c r="C31" s="305" t="str">
        <f>C1</f>
        <v>GH</v>
      </c>
      <c r="D31" s="305" t="str">
        <f>C11</f>
        <v>B</v>
      </c>
      <c r="E31" s="305" t="str">
        <f>C21</f>
        <v>KL</v>
      </c>
      <c r="F31" s="2" t="s">
        <v>922</v>
      </c>
      <c r="G31" s="2" t="s">
        <v>296</v>
      </c>
    </row>
    <row r="32">
      <c r="B32" s="252" t="s">
        <v>951</v>
      </c>
      <c r="C32" s="252" t="e">
        <f>B5</f>
        <v>#REF!</v>
      </c>
      <c r="D32" s="252" t="e">
        <f>B15</f>
        <v>#REF!</v>
      </c>
      <c r="E32" s="252" t="e">
        <f>B25</f>
        <v>#REF!</v>
      </c>
      <c r="F32" s="252" t="e">
        <f>MAX(C32:E32)</f>
        <v>#REF!</v>
      </c>
      <c r="G32" s="252" t="e">
        <f>MAX(F32:F33)</f>
        <v>#REF!</v>
      </c>
    </row>
    <row r="33" ht="15.6">
      <c r="B33" s="252" t="s">
        <v>952</v>
      </c>
      <c r="C33" s="252" t="e">
        <f t="shared" ref="C33:C35" si="2744">B7</f>
        <v>#REF!</v>
      </c>
      <c r="D33" s="252" t="e">
        <f t="shared" ref="D33:D35" si="2745">B17</f>
        <v>#REF!</v>
      </c>
      <c r="E33" s="252" t="e">
        <f t="shared" ref="E33:E35" si="2746">B27</f>
        <v>#REF!</v>
      </c>
      <c r="F33" s="2" t="e">
        <f t="shared" ref="F33:F34" si="2747">ABS(MIN(C33:E33))</f>
        <v>#REF!</v>
      </c>
      <c r="X33" s="252"/>
      <c r="Y33" s="417"/>
    </row>
    <row r="34" ht="15.6">
      <c r="B34" s="252" t="s">
        <v>953</v>
      </c>
      <c r="C34" s="252" t="e">
        <f t="shared" si="2744"/>
        <v>#REF!</v>
      </c>
      <c r="D34" s="252" t="e">
        <f t="shared" si="2745"/>
        <v>#REF!</v>
      </c>
      <c r="E34" s="252" t="e">
        <f t="shared" si="2746"/>
        <v>#REF!</v>
      </c>
      <c r="F34" s="2" t="e">
        <f t="shared" si="2747"/>
        <v>#REF!</v>
      </c>
      <c r="G34" s="2" t="e">
        <f>MAX(F34:F35)</f>
        <v>#REF!</v>
      </c>
      <c r="Y34" s="417"/>
    </row>
    <row r="35" ht="15.6">
      <c r="B35" s="252" t="s">
        <v>954</v>
      </c>
      <c r="C35" s="252" t="e">
        <f t="shared" si="2744"/>
        <v>#REF!</v>
      </c>
      <c r="D35" s="252" t="e">
        <f t="shared" si="2745"/>
        <v>#REF!</v>
      </c>
      <c r="E35" s="2" t="e">
        <f t="shared" si="2746"/>
        <v>#REF!</v>
      </c>
      <c r="F35" s="252" t="e">
        <f>MAX(C35:E35)</f>
        <v>#REF!</v>
      </c>
      <c r="W35" s="417"/>
      <c r="X35" s="417"/>
    </row>
    <row r="36" ht="15.6">
      <c r="B36" s="252"/>
      <c r="C36" s="252"/>
      <c r="D36" s="252"/>
      <c r="V36" s="252"/>
      <c r="W36" s="417"/>
      <c r="Y36" s="417"/>
      <c r="AA36" s="252"/>
    </row>
    <row r="37" ht="16.199999999999999">
      <c r="B37" s="252"/>
      <c r="C37" s="252"/>
      <c r="D37" s="252"/>
      <c r="W37" s="417"/>
      <c r="Y37" s="417"/>
      <c r="Z37" s="252"/>
    </row>
    <row r="38">
      <c r="A38" s="71"/>
      <c r="B38" s="294" t="s">
        <v>467</v>
      </c>
      <c r="C38" s="295"/>
      <c r="D38" s="295"/>
      <c r="E38" s="295"/>
      <c r="F38" s="295"/>
      <c r="G38" s="295"/>
      <c r="H38" s="295"/>
      <c r="I38" s="296"/>
    </row>
    <row r="39">
      <c r="A39" s="7"/>
      <c r="B39" s="302" t="s">
        <v>487</v>
      </c>
      <c r="C39" s="85">
        <v>250</v>
      </c>
      <c r="D39" s="94" t="s">
        <v>488</v>
      </c>
      <c r="E39" s="85">
        <f>C39*0.8*0.85</f>
        <v>170</v>
      </c>
      <c r="F39" s="2"/>
      <c r="G39" s="2"/>
      <c r="H39" s="94" t="s">
        <v>489</v>
      </c>
      <c r="I39" s="304" t="e">
        <f>C46</f>
        <v>#REF!</v>
      </c>
    </row>
    <row r="40">
      <c r="A40" s="71"/>
      <c r="B40" s="302" t="s">
        <v>502</v>
      </c>
      <c r="C40" s="85">
        <v>4200</v>
      </c>
      <c r="D40" s="94" t="s">
        <v>503</v>
      </c>
      <c r="E40" s="85">
        <f>0.75*(E39/C40)*(4800/(6000+C40))</f>
        <v>0.014285714285714287</v>
      </c>
      <c r="F40" s="2"/>
      <c r="G40" s="2"/>
      <c r="H40" s="2"/>
      <c r="I40" s="20" t="e">
        <f t="shared" ref="I40:I42" si="2748">F89</f>
        <v>#REF!</v>
      </c>
    </row>
    <row r="41">
      <c r="A41" s="7"/>
      <c r="B41" s="302" t="s">
        <v>508</v>
      </c>
      <c r="C41" s="85">
        <v>0.80000000000000004</v>
      </c>
      <c r="D41" s="94" t="s">
        <v>509</v>
      </c>
      <c r="E41" s="85">
        <f>0.8*(SQRT(E39))/C40</f>
        <v>0.0024835056781724379</v>
      </c>
      <c r="F41" s="2"/>
      <c r="G41" s="2"/>
      <c r="H41" s="2"/>
      <c r="I41" s="20" t="e">
        <f t="shared" si="2748"/>
        <v>#REF!</v>
      </c>
    </row>
    <row r="42">
      <c r="A42" s="71"/>
      <c r="B42" s="302" t="s">
        <v>516</v>
      </c>
      <c r="C42" s="85">
        <v>2400</v>
      </c>
      <c r="D42" s="94" t="s">
        <v>517</v>
      </c>
      <c r="E42" s="85">
        <f>E40*C40/E39</f>
        <v>0.35294117647058826</v>
      </c>
      <c r="F42" s="85">
        <f t="shared" ref="F42:F43" si="2749">E42*(1-(0.5*E42))</f>
        <v>0.29065743944636679</v>
      </c>
      <c r="G42" s="2"/>
      <c r="H42" s="94" t="s">
        <v>518</v>
      </c>
      <c r="I42" s="20" t="e">
        <f t="shared" si="2748"/>
        <v>#REF!</v>
      </c>
    </row>
    <row r="43">
      <c r="A43" s="7"/>
      <c r="B43" s="302"/>
      <c r="C43" s="85"/>
      <c r="D43" s="94" t="s">
        <v>526</v>
      </c>
      <c r="E43" s="85">
        <f>E41*C40/E39</f>
        <v>0.061357199107789646</v>
      </c>
      <c r="F43" s="85">
        <f t="shared" si="2749"/>
        <v>0.059474846166613173</v>
      </c>
      <c r="G43" s="2"/>
      <c r="H43" s="94" t="s">
        <v>527</v>
      </c>
      <c r="I43" s="20" t="e">
        <f>I42*E39/C40</f>
        <v>#REF!</v>
      </c>
    </row>
    <row r="44">
      <c r="A44" s="71"/>
      <c r="B44" s="302" t="s">
        <v>532</v>
      </c>
      <c r="C44" s="85">
        <v>40</v>
      </c>
      <c r="D44" s="94" t="s">
        <v>533</v>
      </c>
      <c r="E44" s="2" t="e">
        <f>SQRT((I39)/(C41*E39*C45*F42))</f>
        <v>#REF!</v>
      </c>
      <c r="F44" s="2" t="e">
        <f>IF(E44&lt;C44,"pasa el peralte con ro max","no pasa el peralte")</f>
        <v>#REF!</v>
      </c>
      <c r="G44" s="2"/>
      <c r="H44" s="94" t="s">
        <v>534</v>
      </c>
      <c r="I44" s="20" t="e">
        <f>IF(I43&lt;E41,E41*C44*C45,IF(I43&gt;E40,"peralte no pasa",I43*C45*C44))</f>
        <v>#REF!</v>
      </c>
    </row>
    <row r="45">
      <c r="A45" s="7"/>
      <c r="B45" s="302" t="s">
        <v>544</v>
      </c>
      <c r="C45" s="85">
        <v>20</v>
      </c>
      <c r="D45" s="94" t="s">
        <v>545</v>
      </c>
      <c r="E45" s="2" t="e">
        <f>SQRT((I39)/(C41*E39*C45*F43))</f>
        <v>#REF!</v>
      </c>
      <c r="F45" s="2" t="e">
        <f>IF(E45&lt;C44,"pasa el peralte con ro min","no pasa el peralte")</f>
        <v>#REF!</v>
      </c>
      <c r="G45" s="2"/>
      <c r="H45" s="94" t="s">
        <v>546</v>
      </c>
      <c r="I45" s="187">
        <f>IF(B49=B50,E50,IF(B49=B51,E51,IF(B49=B52,E52,IF(B49=B53,E53,IF(B49=B54,E54,IF(B49=B55,E55,"escribe as"))))))</f>
        <v>1.9793307187499998</v>
      </c>
    </row>
    <row r="46" ht="15">
      <c r="A46" s="71"/>
      <c r="B46" s="316" t="s">
        <v>553</v>
      </c>
      <c r="C46" s="317" t="e">
        <f>G34</f>
        <v>#REF!</v>
      </c>
      <c r="D46" s="318"/>
      <c r="E46" s="10"/>
      <c r="F46" s="10"/>
      <c r="G46" s="10"/>
      <c r="H46" s="318" t="s">
        <v>554</v>
      </c>
      <c r="I46" s="223" t="e">
        <f>ROUNDUP((I44/I45),0)</f>
        <v>#REF!</v>
      </c>
    </row>
    <row r="47">
      <c r="A47" s="7"/>
      <c r="B47" s="3"/>
      <c r="C47" s="4"/>
      <c r="D47" s="4"/>
      <c r="E47" s="4"/>
      <c r="F47" s="2"/>
      <c r="G47" s="2"/>
      <c r="H47" s="94"/>
      <c r="I47" s="2"/>
    </row>
    <row r="48" ht="15">
      <c r="A48" s="71"/>
      <c r="B48" s="173" t="s">
        <v>529</v>
      </c>
      <c r="C48" s="85"/>
      <c r="D48" s="2"/>
      <c r="E48" s="2"/>
      <c r="F48" s="4"/>
      <c r="G48" s="4"/>
      <c r="H48" s="24"/>
      <c r="I48" s="24"/>
    </row>
    <row r="49" ht="15">
      <c r="A49" s="7"/>
      <c r="B49" s="313">
        <v>5</v>
      </c>
      <c r="C49" s="254" t="s">
        <v>536</v>
      </c>
      <c r="D49" s="255" t="s">
        <v>537</v>
      </c>
      <c r="E49" s="254" t="s">
        <v>851</v>
      </c>
      <c r="F49" s="1"/>
      <c r="G49" s="51"/>
      <c r="H49" s="24"/>
      <c r="I49" s="24"/>
    </row>
    <row r="50">
      <c r="A50" s="339"/>
      <c r="B50" s="2">
        <v>2</v>
      </c>
      <c r="C50" s="85" t="s">
        <v>547</v>
      </c>
      <c r="D50" s="85">
        <f>2.54*0.25</f>
        <v>0.63500000000000001</v>
      </c>
      <c r="E50" s="2">
        <f t="shared" ref="E50:E55" si="2750">3.1416*((D50/2)^2)</f>
        <v>0.31669291500000002</v>
      </c>
      <c r="F50" s="1"/>
      <c r="G50" s="7"/>
      <c r="H50" s="24"/>
      <c r="I50" s="24"/>
    </row>
    <row r="51">
      <c r="A51" s="348"/>
      <c r="B51" s="2">
        <v>3</v>
      </c>
      <c r="C51" s="85" t="s">
        <v>559</v>
      </c>
      <c r="D51" s="85">
        <f>2.54*3/8</f>
        <v>0.95250000000000001</v>
      </c>
      <c r="E51" s="2">
        <f t="shared" si="2750"/>
        <v>0.71255905875000003</v>
      </c>
      <c r="F51" s="1"/>
      <c r="G51" s="7"/>
      <c r="H51" s="24"/>
      <c r="I51" s="24"/>
    </row>
    <row r="52">
      <c r="A52" s="348"/>
      <c r="B52" s="2">
        <v>4</v>
      </c>
      <c r="C52" s="85" t="s">
        <v>560</v>
      </c>
      <c r="D52" s="255">
        <f>D50*2</f>
        <v>1.27</v>
      </c>
      <c r="E52" s="2">
        <f t="shared" si="2750"/>
        <v>1.2667716600000001</v>
      </c>
      <c r="F52" s="1"/>
      <c r="G52" s="7"/>
      <c r="H52" s="24"/>
      <c r="I52" s="24"/>
    </row>
    <row r="53">
      <c r="A53" s="348"/>
      <c r="B53" s="2">
        <v>5</v>
      </c>
      <c r="C53" s="85" t="s">
        <v>570</v>
      </c>
      <c r="D53" s="85">
        <f>2.54*5/8</f>
        <v>1.5874999999999999</v>
      </c>
      <c r="E53" s="2">
        <f t="shared" si="2750"/>
        <v>1.9793307187499998</v>
      </c>
      <c r="F53" s="1"/>
      <c r="G53" s="7"/>
      <c r="H53" s="24"/>
      <c r="I53" s="24"/>
    </row>
    <row r="54">
      <c r="A54" s="348"/>
      <c r="B54" s="2">
        <v>6</v>
      </c>
      <c r="C54" s="85" t="s">
        <v>580</v>
      </c>
      <c r="D54" s="85">
        <f>2.54*0.75</f>
        <v>1.905</v>
      </c>
      <c r="E54" s="2">
        <f t="shared" si="2750"/>
        <v>2.8502362350000001</v>
      </c>
      <c r="F54" s="1"/>
      <c r="G54" s="6"/>
      <c r="H54" s="24"/>
      <c r="I54" s="24"/>
    </row>
    <row r="55">
      <c r="A55" s="348"/>
      <c r="B55" s="2">
        <v>8</v>
      </c>
      <c r="C55" s="85" t="s">
        <v>586</v>
      </c>
      <c r="D55" s="85">
        <v>2.54</v>
      </c>
      <c r="E55" s="2">
        <f t="shared" si="2750"/>
        <v>5.0670866400000003</v>
      </c>
      <c r="F55" s="1"/>
      <c r="G55" s="6"/>
      <c r="H55" s="24"/>
      <c r="I55" s="24"/>
    </row>
    <row r="56">
      <c r="A56" s="348"/>
      <c r="B56" s="8"/>
      <c r="C56" s="24"/>
      <c r="D56" s="6"/>
      <c r="E56" s="1"/>
      <c r="F56" s="1"/>
      <c r="G56" s="1"/>
      <c r="H56" s="1"/>
      <c r="I56" s="1"/>
    </row>
    <row r="57">
      <c r="A57" s="348"/>
      <c r="B57" s="183" t="s">
        <v>641</v>
      </c>
      <c r="C57" s="24"/>
      <c r="D57" s="6"/>
      <c r="E57" s="1"/>
      <c r="F57" s="1"/>
      <c r="G57" s="1"/>
      <c r="H57" s="1"/>
      <c r="I57" s="1"/>
    </row>
    <row r="58">
      <c r="A58" s="348"/>
      <c r="B58" s="3" t="s">
        <v>612</v>
      </c>
      <c r="C58" s="6">
        <f>C44*C45*0.85*((C39^0.5))</f>
        <v>10751.74404457249</v>
      </c>
      <c r="D58" s="7" t="e">
        <f>IF(C58&lt;E58,"&lt;","&gt;=")</f>
        <v>#REF!</v>
      </c>
      <c r="E58" s="1" t="e">
        <f>MAX(ABS(G32),ABS(A22))</f>
        <v>#REF!</v>
      </c>
      <c r="F58" s="183" t="e">
        <f>IF(C58&lt;E58,"Verificar Armado","Armado por Norma")</f>
        <v>#REF!</v>
      </c>
      <c r="G58" s="1"/>
      <c r="H58" s="297" t="e">
        <f>E58/C58</f>
        <v>#REF!</v>
      </c>
      <c r="I58" s="1"/>
    </row>
    <row r="59">
      <c r="A59" s="348"/>
      <c r="B59" s="1"/>
      <c r="C59" s="1"/>
      <c r="D59" s="1"/>
      <c r="E59" s="1"/>
      <c r="F59" s="1"/>
      <c r="G59" s="6"/>
      <c r="H59" s="1"/>
      <c r="I59" s="1"/>
    </row>
    <row r="60">
      <c r="B60" s="183"/>
      <c r="C60" s="6"/>
      <c r="D60" s="6"/>
      <c r="E60" s="1"/>
      <c r="F60" s="1"/>
      <c r="G60" s="1"/>
      <c r="H60" s="1"/>
      <c r="I60" s="1"/>
    </row>
    <row r="61">
      <c r="A61" s="6"/>
      <c r="B61" s="1"/>
      <c r="C61" s="1"/>
      <c r="D61" s="1"/>
      <c r="E61" s="1"/>
      <c r="F61" s="1"/>
      <c r="G61" s="1"/>
      <c r="H61" s="1"/>
      <c r="I61" s="1"/>
    </row>
    <row r="62">
      <c r="A62" s="1"/>
      <c r="B62" s="1"/>
      <c r="C62" s="1"/>
      <c r="D62" s="1"/>
      <c r="E62" s="1"/>
      <c r="F62" s="1"/>
      <c r="G62" s="1"/>
      <c r="H62" s="1"/>
      <c r="I62" s="1"/>
    </row>
    <row r="63">
      <c r="A63" s="1"/>
      <c r="B63" s="1"/>
      <c r="C63" s="1"/>
      <c r="D63" s="1"/>
      <c r="E63" s="1"/>
      <c r="F63" s="1"/>
      <c r="G63" s="1"/>
      <c r="H63" s="1"/>
      <c r="I63" s="1"/>
    </row>
    <row r="64">
      <c r="A64" s="1"/>
      <c r="B64" s="377"/>
      <c r="C64" s="377"/>
      <c r="D64" s="377"/>
      <c r="E64" s="377"/>
      <c r="F64" s="377"/>
      <c r="G64" s="377"/>
      <c r="H64" s="377"/>
      <c r="I64" s="1"/>
    </row>
    <row r="65">
      <c r="A65" s="1"/>
      <c r="B65" s="377"/>
      <c r="C65" s="377"/>
      <c r="D65" s="377"/>
      <c r="E65" s="377"/>
      <c r="F65" s="377"/>
      <c r="G65" s="377"/>
      <c r="H65" s="377"/>
      <c r="I65" s="1"/>
    </row>
    <row r="66">
      <c r="A66" s="1"/>
      <c r="B66" s="1"/>
      <c r="C66" s="1"/>
      <c r="D66" s="1"/>
      <c r="E66" s="1"/>
      <c r="F66" s="1"/>
      <c r="G66" s="1"/>
      <c r="H66" s="1"/>
      <c r="I66" s="1"/>
    </row>
    <row r="67">
      <c r="A67" s="1"/>
      <c r="B67" s="1"/>
      <c r="C67" s="1"/>
      <c r="D67" s="1"/>
      <c r="E67" s="1"/>
      <c r="F67" s="1"/>
      <c r="G67" s="1"/>
      <c r="H67" s="1"/>
      <c r="I67" s="1"/>
    </row>
    <row r="68">
      <c r="A68" s="1"/>
      <c r="B68" s="1"/>
      <c r="C68" s="1"/>
      <c r="D68" s="1"/>
      <c r="E68" s="1"/>
      <c r="F68" s="1"/>
      <c r="G68" s="1"/>
      <c r="H68" s="1"/>
      <c r="I68" s="1"/>
    </row>
    <row r="69">
      <c r="A69" s="1"/>
      <c r="B69" s="2" t="e">
        <f>C46/(0.9*E39*C45*C44*C44)</f>
        <v>#REF!</v>
      </c>
      <c r="C69" s="2" t="e">
        <f t="shared" ref="C69:C79" si="2751">B69/(1-(0.5*D69))</f>
        <v>#REF!</v>
      </c>
      <c r="D69" s="2">
        <v>0.035999999999999997</v>
      </c>
      <c r="E69" s="2" t="e">
        <f>B79</f>
        <v>#REF!</v>
      </c>
      <c r="F69" s="2" t="e">
        <f t="shared" ref="F69:F79" si="2752">E69/(1-(0.5*G69))</f>
        <v>#REF!</v>
      </c>
      <c r="G69" s="2" t="e">
        <f>C79</f>
        <v>#REF!</v>
      </c>
      <c r="H69" s="2" t="e">
        <f t="shared" ref="H69:H79" si="2753">G69/(1-(0.5*C81))</f>
        <v>#REF!</v>
      </c>
      <c r="I69" s="1"/>
    </row>
    <row r="70">
      <c r="A70" s="1"/>
      <c r="B70" s="2" t="e">
        <f t="shared" ref="B70:B79" si="2754">B69</f>
        <v>#REF!</v>
      </c>
      <c r="C70" s="2" t="e">
        <f t="shared" si="2751"/>
        <v>#REF!</v>
      </c>
      <c r="D70" s="2" t="e">
        <f t="shared" ref="D70:D79" si="2755">C69</f>
        <v>#REF!</v>
      </c>
      <c r="E70" s="2" t="e">
        <f t="shared" ref="E70:E79" si="2756">E69</f>
        <v>#REF!</v>
      </c>
      <c r="F70" s="2" t="e">
        <f t="shared" si="2752"/>
        <v>#REF!</v>
      </c>
      <c r="G70" s="2" t="e">
        <f t="shared" ref="G70:G79" si="2757">F69</f>
        <v>#REF!</v>
      </c>
      <c r="H70" s="2" t="e">
        <f t="shared" si="2753"/>
        <v>#REF!</v>
      </c>
      <c r="I70" s="1"/>
    </row>
    <row r="71">
      <c r="A71" s="1"/>
      <c r="B71" s="2" t="e">
        <f t="shared" si="2754"/>
        <v>#REF!</v>
      </c>
      <c r="C71" s="2" t="e">
        <f t="shared" si="2751"/>
        <v>#REF!</v>
      </c>
      <c r="D71" s="2" t="e">
        <f t="shared" si="2755"/>
        <v>#REF!</v>
      </c>
      <c r="E71" s="2" t="e">
        <f t="shared" si="2756"/>
        <v>#REF!</v>
      </c>
      <c r="F71" s="2" t="e">
        <f t="shared" si="2752"/>
        <v>#REF!</v>
      </c>
      <c r="G71" s="2" t="e">
        <f t="shared" si="2757"/>
        <v>#REF!</v>
      </c>
      <c r="H71" s="2" t="e">
        <f t="shared" si="2753"/>
        <v>#REF!</v>
      </c>
      <c r="I71" s="1"/>
    </row>
    <row r="72">
      <c r="A72" s="1"/>
      <c r="B72" s="2" t="e">
        <f t="shared" si="2754"/>
        <v>#REF!</v>
      </c>
      <c r="C72" s="2" t="e">
        <f t="shared" si="2751"/>
        <v>#REF!</v>
      </c>
      <c r="D72" s="2" t="e">
        <f t="shared" si="2755"/>
        <v>#REF!</v>
      </c>
      <c r="E72" s="2" t="e">
        <f t="shared" si="2756"/>
        <v>#REF!</v>
      </c>
      <c r="F72" s="2" t="e">
        <f t="shared" si="2752"/>
        <v>#REF!</v>
      </c>
      <c r="G72" s="2" t="e">
        <f t="shared" si="2757"/>
        <v>#REF!</v>
      </c>
      <c r="H72" s="2" t="e">
        <f t="shared" si="2753"/>
        <v>#REF!</v>
      </c>
      <c r="I72" s="1"/>
    </row>
    <row r="73">
      <c r="A73" s="1"/>
      <c r="B73" s="2" t="e">
        <f t="shared" si="2754"/>
        <v>#REF!</v>
      </c>
      <c r="C73" s="2" t="e">
        <f t="shared" si="2751"/>
        <v>#REF!</v>
      </c>
      <c r="D73" s="2" t="e">
        <f t="shared" si="2755"/>
        <v>#REF!</v>
      </c>
      <c r="E73" s="2" t="e">
        <f t="shared" si="2756"/>
        <v>#REF!</v>
      </c>
      <c r="F73" s="2" t="e">
        <f t="shared" si="2752"/>
        <v>#REF!</v>
      </c>
      <c r="G73" s="2" t="e">
        <f t="shared" si="2757"/>
        <v>#REF!</v>
      </c>
      <c r="H73" s="2" t="e">
        <f t="shared" si="2753"/>
        <v>#REF!</v>
      </c>
      <c r="I73" s="1"/>
    </row>
    <row r="74">
      <c r="A74" s="1"/>
      <c r="B74" s="2" t="e">
        <f t="shared" si="2754"/>
        <v>#REF!</v>
      </c>
      <c r="C74" s="2" t="e">
        <f t="shared" si="2751"/>
        <v>#REF!</v>
      </c>
      <c r="D74" s="2" t="e">
        <f t="shared" si="2755"/>
        <v>#REF!</v>
      </c>
      <c r="E74" s="2" t="e">
        <f t="shared" si="2756"/>
        <v>#REF!</v>
      </c>
      <c r="F74" s="2" t="e">
        <f t="shared" si="2752"/>
        <v>#REF!</v>
      </c>
      <c r="G74" s="2" t="e">
        <f t="shared" si="2757"/>
        <v>#REF!</v>
      </c>
      <c r="H74" s="2" t="e">
        <f t="shared" si="2753"/>
        <v>#REF!</v>
      </c>
      <c r="I74" s="1"/>
    </row>
    <row r="75">
      <c r="A75" s="1"/>
      <c r="B75" s="2" t="e">
        <f t="shared" si="2754"/>
        <v>#REF!</v>
      </c>
      <c r="C75" s="2" t="e">
        <f t="shared" si="2751"/>
        <v>#REF!</v>
      </c>
      <c r="D75" s="2" t="e">
        <f t="shared" si="2755"/>
        <v>#REF!</v>
      </c>
      <c r="E75" s="2" t="e">
        <f t="shared" si="2756"/>
        <v>#REF!</v>
      </c>
      <c r="F75" s="2" t="e">
        <f t="shared" si="2752"/>
        <v>#REF!</v>
      </c>
      <c r="G75" s="2" t="e">
        <f t="shared" si="2757"/>
        <v>#REF!</v>
      </c>
      <c r="H75" s="2" t="e">
        <f t="shared" si="2753"/>
        <v>#REF!</v>
      </c>
      <c r="I75" s="1"/>
    </row>
    <row r="76">
      <c r="A76" s="1"/>
      <c r="B76" s="2" t="e">
        <f t="shared" si="2754"/>
        <v>#REF!</v>
      </c>
      <c r="C76" s="2" t="e">
        <f t="shared" si="2751"/>
        <v>#REF!</v>
      </c>
      <c r="D76" s="2" t="e">
        <f t="shared" si="2755"/>
        <v>#REF!</v>
      </c>
      <c r="E76" s="2" t="e">
        <f t="shared" si="2756"/>
        <v>#REF!</v>
      </c>
      <c r="F76" s="2" t="e">
        <f t="shared" si="2752"/>
        <v>#REF!</v>
      </c>
      <c r="G76" s="2" t="e">
        <f t="shared" si="2757"/>
        <v>#REF!</v>
      </c>
      <c r="H76" s="2" t="e">
        <f t="shared" si="2753"/>
        <v>#REF!</v>
      </c>
      <c r="I76" s="1"/>
    </row>
    <row r="77">
      <c r="A77" s="1"/>
      <c r="B77" s="2" t="e">
        <f t="shared" si="2754"/>
        <v>#REF!</v>
      </c>
      <c r="C77" s="2" t="e">
        <f t="shared" si="2751"/>
        <v>#REF!</v>
      </c>
      <c r="D77" s="2" t="e">
        <f t="shared" si="2755"/>
        <v>#REF!</v>
      </c>
      <c r="E77" s="2" t="e">
        <f t="shared" si="2756"/>
        <v>#REF!</v>
      </c>
      <c r="F77" s="2" t="e">
        <f t="shared" si="2752"/>
        <v>#REF!</v>
      </c>
      <c r="G77" s="2" t="e">
        <f t="shared" si="2757"/>
        <v>#REF!</v>
      </c>
      <c r="H77" s="2" t="e">
        <f t="shared" si="2753"/>
        <v>#REF!</v>
      </c>
      <c r="I77" s="1"/>
    </row>
    <row r="78">
      <c r="A78" s="1"/>
      <c r="B78" s="2" t="e">
        <f t="shared" si="2754"/>
        <v>#REF!</v>
      </c>
      <c r="C78" s="2" t="e">
        <f t="shared" si="2751"/>
        <v>#REF!</v>
      </c>
      <c r="D78" s="2" t="e">
        <f t="shared" si="2755"/>
        <v>#REF!</v>
      </c>
      <c r="E78" s="2" t="e">
        <f t="shared" si="2756"/>
        <v>#REF!</v>
      </c>
      <c r="F78" s="2" t="e">
        <f t="shared" si="2752"/>
        <v>#REF!</v>
      </c>
      <c r="G78" s="2" t="e">
        <f t="shared" si="2757"/>
        <v>#REF!</v>
      </c>
      <c r="H78" s="2" t="e">
        <f t="shared" si="2753"/>
        <v>#REF!</v>
      </c>
      <c r="I78" s="1"/>
    </row>
    <row r="79">
      <c r="A79" s="1"/>
      <c r="B79" s="2" t="e">
        <f t="shared" si="2754"/>
        <v>#REF!</v>
      </c>
      <c r="C79" s="2" t="e">
        <f t="shared" si="2751"/>
        <v>#REF!</v>
      </c>
      <c r="D79" s="2" t="e">
        <f t="shared" si="2755"/>
        <v>#REF!</v>
      </c>
      <c r="E79" s="2" t="e">
        <f t="shared" si="2756"/>
        <v>#REF!</v>
      </c>
      <c r="F79" s="2" t="e">
        <f t="shared" si="2752"/>
        <v>#REF!</v>
      </c>
      <c r="G79" s="2" t="e">
        <f t="shared" si="2757"/>
        <v>#REF!</v>
      </c>
      <c r="H79" s="2" t="e">
        <f t="shared" si="2753"/>
        <v>#REF!</v>
      </c>
      <c r="I79" s="1"/>
    </row>
    <row r="80">
      <c r="A80" s="1"/>
      <c r="B80" s="1"/>
      <c r="C80" s="1"/>
      <c r="D80" s="1"/>
      <c r="E80" s="1"/>
      <c r="F80" s="1"/>
      <c r="G80" s="1"/>
      <c r="H80" s="1"/>
      <c r="I80" s="1"/>
    </row>
    <row r="81">
      <c r="A81" s="6"/>
      <c r="B81" s="8"/>
      <c r="C81" s="2" t="e">
        <f>E79</f>
        <v>#REF!</v>
      </c>
      <c r="D81" s="2" t="e">
        <f>G79</f>
        <v>#REF!</v>
      </c>
      <c r="E81" s="2" t="e">
        <f t="shared" ref="E81:E91" si="2758">D81/(1-(0.5*F81))</f>
        <v>#REF!</v>
      </c>
      <c r="F81" s="2" t="e">
        <f>H79</f>
        <v>#REF!</v>
      </c>
      <c r="G81" s="1"/>
      <c r="H81" s="40"/>
      <c r="I81" s="1"/>
    </row>
    <row r="82">
      <c r="A82" s="6"/>
      <c r="B82" s="8"/>
      <c r="C82" s="2" t="e">
        <f t="shared" ref="C82:C91" si="2759">H69</f>
        <v>#REF!</v>
      </c>
      <c r="D82" s="2" t="e">
        <f t="shared" ref="D82:D91" si="2760">D81</f>
        <v>#REF!</v>
      </c>
      <c r="E82" s="2" t="e">
        <f t="shared" si="2758"/>
        <v>#REF!</v>
      </c>
      <c r="F82" s="2" t="e">
        <f t="shared" ref="F82:F91" si="2761">E81</f>
        <v>#REF!</v>
      </c>
      <c r="G82" s="1"/>
      <c r="H82" s="40"/>
      <c r="I82" s="1"/>
    </row>
    <row r="83">
      <c r="A83" s="2"/>
      <c r="B83" s="2"/>
      <c r="C83" s="2" t="e">
        <f t="shared" si="2759"/>
        <v>#REF!</v>
      </c>
      <c r="D83" s="2" t="e">
        <f t="shared" si="2760"/>
        <v>#REF!</v>
      </c>
      <c r="E83" s="2" t="e">
        <f t="shared" si="2758"/>
        <v>#REF!</v>
      </c>
      <c r="F83" s="2" t="e">
        <f t="shared" si="2761"/>
        <v>#REF!</v>
      </c>
      <c r="G83" s="1"/>
      <c r="H83" s="1"/>
      <c r="I83" s="1"/>
    </row>
    <row r="84">
      <c r="A84" s="2"/>
      <c r="B84" s="2"/>
      <c r="C84" s="2" t="e">
        <f t="shared" si="2759"/>
        <v>#REF!</v>
      </c>
      <c r="D84" s="2" t="e">
        <f t="shared" si="2760"/>
        <v>#REF!</v>
      </c>
      <c r="E84" s="2" t="e">
        <f t="shared" si="2758"/>
        <v>#REF!</v>
      </c>
      <c r="F84" s="2" t="e">
        <f t="shared" si="2761"/>
        <v>#REF!</v>
      </c>
      <c r="G84" s="1"/>
      <c r="H84" s="1"/>
      <c r="I84" s="1"/>
    </row>
    <row r="85">
      <c r="A85" s="2"/>
      <c r="B85" s="2"/>
      <c r="C85" s="2" t="e">
        <f t="shared" si="2759"/>
        <v>#REF!</v>
      </c>
      <c r="D85" s="2" t="e">
        <f t="shared" si="2760"/>
        <v>#REF!</v>
      </c>
      <c r="E85" s="2" t="e">
        <f t="shared" si="2758"/>
        <v>#REF!</v>
      </c>
      <c r="F85" s="2" t="e">
        <f t="shared" si="2761"/>
        <v>#REF!</v>
      </c>
      <c r="G85" s="1"/>
      <c r="H85" s="1"/>
      <c r="I85" s="1"/>
    </row>
    <row r="86">
      <c r="C86" s="2" t="e">
        <f t="shared" si="2759"/>
        <v>#REF!</v>
      </c>
      <c r="D86" s="2" t="e">
        <f t="shared" si="2760"/>
        <v>#REF!</v>
      </c>
      <c r="E86" s="2" t="e">
        <f t="shared" si="2758"/>
        <v>#REF!</v>
      </c>
      <c r="F86" s="2" t="e">
        <f t="shared" si="2761"/>
        <v>#REF!</v>
      </c>
      <c r="G86" s="1"/>
      <c r="H86" s="1"/>
      <c r="I86" s="1"/>
    </row>
    <row r="87">
      <c r="C87" s="2" t="e">
        <f t="shared" si="2759"/>
        <v>#REF!</v>
      </c>
      <c r="D87" s="2" t="e">
        <f t="shared" si="2760"/>
        <v>#REF!</v>
      </c>
      <c r="E87" s="2" t="e">
        <f t="shared" si="2758"/>
        <v>#REF!</v>
      </c>
      <c r="F87" s="2" t="e">
        <f t="shared" si="2761"/>
        <v>#REF!</v>
      </c>
      <c r="G87" s="1"/>
      <c r="H87" s="1"/>
      <c r="I87" s="1"/>
    </row>
    <row r="88">
      <c r="C88" s="2" t="e">
        <f t="shared" si="2759"/>
        <v>#REF!</v>
      </c>
      <c r="D88" s="2" t="e">
        <f t="shared" si="2760"/>
        <v>#REF!</v>
      </c>
      <c r="E88" s="2" t="e">
        <f t="shared" si="2758"/>
        <v>#REF!</v>
      </c>
      <c r="F88" s="2" t="e">
        <f t="shared" si="2761"/>
        <v>#REF!</v>
      </c>
      <c r="G88" s="1"/>
      <c r="H88" s="1"/>
      <c r="I88" s="1"/>
    </row>
    <row r="89">
      <c r="C89" s="2" t="e">
        <f t="shared" si="2759"/>
        <v>#REF!</v>
      </c>
      <c r="D89" s="2" t="e">
        <f t="shared" si="2760"/>
        <v>#REF!</v>
      </c>
      <c r="E89" s="2" t="e">
        <f t="shared" si="2758"/>
        <v>#REF!</v>
      </c>
      <c r="F89" s="2" t="e">
        <f t="shared" si="2761"/>
        <v>#REF!</v>
      </c>
      <c r="G89" s="1"/>
      <c r="H89" s="1"/>
      <c r="I89" s="1"/>
    </row>
    <row r="90">
      <c r="C90" s="2" t="e">
        <f t="shared" si="2759"/>
        <v>#REF!</v>
      </c>
      <c r="D90" s="2" t="e">
        <f t="shared" si="2760"/>
        <v>#REF!</v>
      </c>
      <c r="E90" s="2" t="e">
        <f t="shared" si="2758"/>
        <v>#REF!</v>
      </c>
      <c r="F90" s="2" t="e">
        <f t="shared" si="2761"/>
        <v>#REF!</v>
      </c>
      <c r="G90" s="1"/>
      <c r="H90" s="1"/>
      <c r="I90" s="1"/>
    </row>
    <row r="91">
      <c r="C91" s="2" t="e">
        <f t="shared" si="2759"/>
        <v>#REF!</v>
      </c>
      <c r="D91" s="2" t="e">
        <f t="shared" si="2760"/>
        <v>#REF!</v>
      </c>
      <c r="E91" s="2" t="e">
        <f t="shared" si="2758"/>
        <v>#REF!</v>
      </c>
      <c r="F91" s="2" t="e">
        <f t="shared" si="2761"/>
        <v>#REF!</v>
      </c>
      <c r="G91" s="1"/>
      <c r="H91" s="1"/>
      <c r="I91" s="1"/>
    </row>
    <row r="92">
      <c r="B92" s="252"/>
      <c r="C92" s="252"/>
      <c r="D92" s="252"/>
    </row>
    <row r="93">
      <c r="B93" s="252"/>
      <c r="C93" s="252"/>
      <c r="D93" s="252"/>
    </row>
    <row r="94">
      <c r="B94" s="252"/>
      <c r="C94" s="252"/>
      <c r="D94" s="252"/>
    </row>
    <row r="95">
      <c r="B95" s="252"/>
      <c r="C95" s="252"/>
      <c r="D95" s="252"/>
    </row>
    <row r="96">
      <c r="B96" s="252"/>
      <c r="C96" s="252"/>
      <c r="D96" s="252"/>
    </row>
    <row r="97">
      <c r="B97" s="252"/>
      <c r="C97" s="252"/>
      <c r="D97" s="252"/>
    </row>
    <row r="98">
      <c r="B98" s="252"/>
      <c r="C98" s="252"/>
      <c r="D98" s="252"/>
    </row>
    <row r="99">
      <c r="B99" s="252"/>
      <c r="C99" s="252"/>
      <c r="D99" s="252"/>
    </row>
    <row r="100">
      <c r="B100" s="252"/>
      <c r="C100" s="252"/>
      <c r="D100" s="252"/>
    </row>
    <row r="101">
      <c r="B101" s="252"/>
      <c r="C101" s="252"/>
      <c r="D101" s="252"/>
    </row>
    <row r="102">
      <c r="B102" s="252"/>
      <c r="C102" s="252"/>
      <c r="D102" s="252"/>
    </row>
    <row r="103">
      <c r="B103" s="252"/>
      <c r="C103" s="252"/>
      <c r="D103" s="252"/>
    </row>
    <row r="104">
      <c r="B104" s="252"/>
      <c r="C104" s="252"/>
      <c r="D104" s="252"/>
    </row>
    <row r="105">
      <c r="B105" s="252"/>
      <c r="C105" s="252"/>
      <c r="D105" s="252"/>
    </row>
    <row r="106">
      <c r="B106" s="252"/>
      <c r="C106" s="252"/>
      <c r="D106" s="252"/>
    </row>
    <row r="107">
      <c r="B107" s="252"/>
      <c r="C107" s="252"/>
      <c r="D107" s="252"/>
    </row>
    <row r="108">
      <c r="B108" s="252"/>
      <c r="C108" s="252"/>
      <c r="D108" s="252"/>
    </row>
    <row r="109">
      <c r="B109" s="252"/>
      <c r="C109" s="252"/>
      <c r="D109" s="252"/>
    </row>
    <row r="110">
      <c r="B110" s="252"/>
      <c r="C110" s="252"/>
      <c r="D110" s="252"/>
    </row>
    <row r="111">
      <c r="B111" s="252"/>
      <c r="C111" s="252"/>
      <c r="D111" s="252"/>
    </row>
    <row r="112">
      <c r="B112" s="252"/>
      <c r="C112" s="252"/>
      <c r="D112" s="252"/>
    </row>
    <row r="113">
      <c r="B113" s="252"/>
      <c r="C113" s="252"/>
      <c r="D113" s="252"/>
    </row>
    <row r="114">
      <c r="B114" s="252"/>
      <c r="C114" s="252"/>
      <c r="D114" s="252"/>
    </row>
    <row r="115">
      <c r="B115" s="252"/>
      <c r="C115" s="252"/>
      <c r="D115" s="252"/>
    </row>
    <row r="116">
      <c r="B116" s="252"/>
      <c r="C116" s="252"/>
      <c r="D116" s="252"/>
    </row>
    <row r="117">
      <c r="B117" s="252"/>
      <c r="C117" s="252"/>
      <c r="D117" s="252"/>
    </row>
    <row r="118">
      <c r="B118" s="252"/>
      <c r="C118" s="252"/>
      <c r="D118" s="252"/>
    </row>
    <row r="119">
      <c r="B119" s="252"/>
      <c r="C119" s="252"/>
      <c r="D119" s="252"/>
    </row>
    <row r="120">
      <c r="B120" s="252"/>
      <c r="C120" s="252"/>
      <c r="D120" s="252"/>
    </row>
    <row r="121">
      <c r="B121" s="252"/>
      <c r="C121" s="252"/>
      <c r="D121" s="252"/>
    </row>
    <row r="122">
      <c r="B122" s="252"/>
      <c r="C122" s="252"/>
      <c r="D122" s="252"/>
    </row>
    <row r="123">
      <c r="B123" s="252"/>
      <c r="C123" s="252"/>
      <c r="D123" s="252"/>
    </row>
    <row r="124">
      <c r="B124" s="252"/>
      <c r="C124" s="252"/>
      <c r="D124" s="252"/>
    </row>
    <row r="125">
      <c r="B125" s="252"/>
      <c r="C125" s="252"/>
      <c r="D125" s="252"/>
    </row>
    <row r="126">
      <c r="B126" s="252"/>
      <c r="C126" s="252"/>
      <c r="D126" s="252"/>
    </row>
    <row r="127">
      <c r="B127" s="252"/>
      <c r="C127" s="252"/>
      <c r="D127" s="252"/>
    </row>
    <row r="128">
      <c r="B128" s="252"/>
      <c r="C128" s="252"/>
      <c r="D128" s="252"/>
    </row>
    <row r="129">
      <c r="B129" s="252"/>
      <c r="C129" s="252"/>
      <c r="D129" s="252"/>
    </row>
    <row r="130">
      <c r="B130" s="252"/>
      <c r="C130" s="252"/>
      <c r="D130" s="252"/>
    </row>
    <row r="131">
      <c r="B131" s="252"/>
      <c r="C131" s="252"/>
      <c r="D131" s="252"/>
    </row>
    <row r="132">
      <c r="B132" s="252"/>
      <c r="C132" s="252"/>
      <c r="D132" s="252"/>
    </row>
    <row r="133">
      <c r="B133" s="252"/>
      <c r="C133" s="252"/>
      <c r="D133" s="252"/>
    </row>
    <row r="134">
      <c r="B134" s="252"/>
      <c r="C134" s="252"/>
      <c r="D134" s="252"/>
    </row>
    <row r="135">
      <c r="B135" s="252"/>
      <c r="C135" s="252"/>
      <c r="D135" s="252"/>
    </row>
    <row r="136">
      <c r="B136" s="252"/>
      <c r="C136" s="252"/>
      <c r="D136" s="252"/>
    </row>
    <row r="137">
      <c r="B137" s="252"/>
      <c r="C137" s="252"/>
      <c r="D137" s="252"/>
    </row>
    <row r="138">
      <c r="B138" s="252"/>
      <c r="C138" s="252"/>
      <c r="D138" s="252"/>
    </row>
    <row r="139">
      <c r="B139" s="252"/>
      <c r="C139" s="252"/>
      <c r="D139" s="252"/>
    </row>
    <row r="140">
      <c r="B140" s="252"/>
      <c r="C140" s="252"/>
      <c r="D140" s="252"/>
    </row>
    <row r="141">
      <c r="B141" s="252"/>
      <c r="C141" s="252"/>
      <c r="D141" s="252"/>
    </row>
    <row r="142">
      <c r="B142" s="252"/>
      <c r="C142" s="252"/>
      <c r="D142" s="252"/>
    </row>
    <row r="143">
      <c r="B143" s="252"/>
      <c r="C143" s="252"/>
      <c r="D143" s="252"/>
    </row>
    <row r="144">
      <c r="B144" s="252"/>
      <c r="C144" s="252"/>
      <c r="D144" s="252"/>
    </row>
    <row r="145">
      <c r="B145" s="252"/>
      <c r="C145" s="252"/>
      <c r="D145" s="252"/>
    </row>
    <row r="146">
      <c r="B146" s="252"/>
      <c r="C146" s="252"/>
      <c r="D146" s="252"/>
    </row>
    <row r="147">
      <c r="B147" s="252"/>
      <c r="C147" s="252"/>
      <c r="D147" s="252"/>
    </row>
    <row r="148">
      <c r="B148" s="252"/>
      <c r="C148" s="252"/>
      <c r="D148" s="252"/>
    </row>
    <row r="149">
      <c r="B149" s="252"/>
      <c r="C149" s="252"/>
      <c r="D149" s="252"/>
    </row>
    <row r="150">
      <c r="B150" s="252"/>
      <c r="C150" s="252"/>
      <c r="D150" s="252"/>
    </row>
    <row r="151">
      <c r="B151" s="252"/>
      <c r="C151" s="252"/>
      <c r="D151" s="252"/>
    </row>
    <row r="152">
      <c r="B152" s="252"/>
      <c r="C152" s="252"/>
      <c r="D152" s="252"/>
    </row>
    <row r="153">
      <c r="B153" s="252"/>
      <c r="C153" s="252"/>
      <c r="D153" s="252"/>
    </row>
    <row r="154">
      <c r="B154" s="252"/>
      <c r="C154" s="252"/>
      <c r="D154" s="252"/>
    </row>
    <row r="155">
      <c r="B155" s="252"/>
      <c r="C155" s="252"/>
      <c r="D155" s="252"/>
    </row>
    <row r="156">
      <c r="B156" s="252"/>
      <c r="C156" s="252"/>
      <c r="D156" s="252"/>
    </row>
    <row r="157">
      <c r="B157" s="252"/>
      <c r="C157" s="252"/>
      <c r="D157" s="252"/>
    </row>
    <row r="158">
      <c r="B158" s="252"/>
      <c r="C158" s="252"/>
      <c r="D158" s="252"/>
    </row>
    <row r="159">
      <c r="B159" s="252"/>
      <c r="C159" s="252"/>
      <c r="D159" s="252"/>
    </row>
    <row r="160">
      <c r="B160" s="252"/>
      <c r="C160" s="252"/>
      <c r="D160" s="252"/>
    </row>
    <row r="161">
      <c r="B161" s="252"/>
      <c r="C161" s="252"/>
      <c r="D161" s="252"/>
    </row>
    <row r="162">
      <c r="B162" s="252"/>
      <c r="C162" s="252"/>
      <c r="D162" s="252"/>
    </row>
    <row r="163">
      <c r="B163" s="252"/>
      <c r="C163" s="252"/>
      <c r="D163" s="252"/>
    </row>
    <row r="164">
      <c r="B164" s="252"/>
      <c r="C164" s="252"/>
      <c r="D164" s="252"/>
    </row>
    <row r="165">
      <c r="B165" s="252"/>
      <c r="C165" s="252"/>
      <c r="D165" s="252"/>
    </row>
    <row r="166">
      <c r="B166" s="252"/>
      <c r="C166" s="252"/>
      <c r="D166" s="252"/>
    </row>
    <row r="167">
      <c r="B167" s="252"/>
      <c r="C167" s="252"/>
      <c r="D167" s="252"/>
    </row>
    <row r="168">
      <c r="B168" s="252"/>
      <c r="C168" s="252"/>
      <c r="D168" s="252"/>
    </row>
    <row r="169">
      <c r="B169" s="252"/>
      <c r="C169" s="252"/>
      <c r="D169" s="252"/>
    </row>
    <row r="170">
      <c r="B170" s="252"/>
      <c r="C170" s="252"/>
      <c r="D170" s="252"/>
    </row>
    <row r="171">
      <c r="B171" s="252"/>
      <c r="C171" s="252"/>
      <c r="D171" s="252"/>
    </row>
  </sheetData>
  <mergeCells count="2">
    <mergeCell ref="B38:I38"/>
    <mergeCell ref="B64:H65"/>
  </mergeCells>
  <printOptions headings="0" gridLines="0"/>
  <pageMargins left="0.69999999999999996" right="0.69999999999999996" top="0.75" bottom="0.75" header="0.29999999999999999" footer="0.29999999999999999"/>
  <pageSetup paperSize="9" scale="44" fitToWidth="1" fitToHeight="1" pageOrder="downThenOver" orientation="portrait" usePrinterDefaults="1" blackAndWhite="0" draft="0" cellComments="none" useFirstPageNumber="0" errors="displayed" horizontalDpi="600" verticalDpi="600" copies="1"/>
  <headerFooter/>
  <rowBreaks count="1" manualBreakCount="1">
    <brk id="59" man="1" max="16383"/>
  </rowBreaks>
  <colBreaks count="1" manualBreakCount="1">
    <brk id="14" man="1" max="58"/>
  </col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36">
    <outlinePr applyStyles="0" summaryBelow="1" summaryRight="1" showOutlineSymbols="1"/>
    <pageSetUpPr autoPageBreaks="1" fitToPage="1"/>
  </sheetPr>
  <sheetViews>
    <sheetView view="pageBreakPreview" zoomScale="60" workbookViewId="0">
      <selection activeCell="A29" activeCellId="0" sqref="A29"/>
    </sheetView>
  </sheetViews>
  <sheetFormatPr defaultColWidth="11.44140625" defaultRowHeight="14.4"/>
  <cols>
    <col min="1" max="2" style="2" width="11.44140625"/>
    <col customWidth="1" min="3" max="3" style="2" width="14.6640625"/>
    <col customWidth="1" min="4" max="4" style="2" width="14.33203125"/>
    <col customWidth="1" min="5" max="20" style="2" width="15"/>
    <col min="21" max="21" style="2" width="11.44140625"/>
    <col customWidth="1" min="22" max="23" style="2" width="14.88671875"/>
    <col customWidth="1" min="24" max="24" style="2" width="3.44140625"/>
    <col customWidth="1" min="25" max="25" style="2" width="14.88671875"/>
    <col customWidth="1" min="26" max="26" style="2" width="18"/>
    <col customWidth="1" min="27" max="27" style="2" width="14.88671875"/>
    <col customWidth="1" min="28" max="28" style="2" width="2.88671875"/>
    <col customWidth="1" min="29" max="31" style="2" width="14.88671875"/>
    <col customWidth="1" min="32" max="32" style="2" width="3.44140625"/>
    <col customWidth="1" min="33" max="35" style="2" width="14.88671875"/>
    <col customWidth="1" min="36" max="36" style="2" width="2.88671875"/>
    <col customWidth="1" min="37" max="37" style="2" width="14.88671875"/>
    <col customWidth="1" min="38" max="38" style="2" width="16.109375"/>
    <col customWidth="1" min="39" max="39" style="2" width="14.88671875"/>
    <col customWidth="1" min="40" max="40" style="2" width="2.88671875"/>
    <col customWidth="1" min="41" max="41" style="2" width="14.88671875"/>
    <col customWidth="1" min="42" max="42" style="2" width="19.33203125"/>
    <col customWidth="1" min="43" max="43" style="2" width="14.88671875"/>
    <col customWidth="1" min="44" max="44" style="2" width="2.88671875"/>
    <col customWidth="1" min="45" max="46" style="2" width="14.88671875"/>
    <col min="47" max="47" style="2" width="11.44140625"/>
    <col customWidth="1" min="48" max="48" style="2" width="2.88671875"/>
    <col customWidth="1" min="49" max="49" style="2" width="14.6640625"/>
    <col customWidth="1" min="50" max="51" style="2" width="14.109375"/>
    <col min="52" max="150" style="2" width="11.44140625"/>
    <col bestFit="1" customWidth="1" min="151" max="151" style="2" width="12.109375"/>
    <col min="152" max="16384" style="2" width="11.44140625"/>
  </cols>
  <sheetData>
    <row r="1" ht="15">
      <c r="A1" s="37"/>
      <c r="B1" s="38" t="s">
        <v>956</v>
      </c>
      <c r="C1" s="38"/>
      <c r="D1" s="38"/>
      <c r="E1" s="38"/>
      <c r="F1" s="38"/>
      <c r="G1" s="38"/>
      <c r="H1" s="38"/>
      <c r="I1" s="38"/>
      <c r="J1" s="38"/>
      <c r="K1" s="38"/>
      <c r="L1" s="38"/>
      <c r="M1" s="38"/>
      <c r="N1" s="38"/>
      <c r="O1" s="38"/>
      <c r="P1" s="38"/>
      <c r="Q1" s="38"/>
      <c r="R1" s="38"/>
      <c r="S1" s="39"/>
    </row>
    <row r="2" ht="16.199999999999999">
      <c r="A2" s="49" t="s">
        <v>957</v>
      </c>
      <c r="B2" s="2" t="s">
        <v>339</v>
      </c>
      <c r="C2" s="252" t="e">
        <f>MAX((MAX(V2:AT2)),(ABS(MIN(V2:AT2))))</f>
        <v>#REF!</v>
      </c>
      <c r="D2" s="2" t="s">
        <v>958</v>
      </c>
      <c r="E2" s="742" t="e">
        <f t="shared" ref="E2:E4" si="2762">V2</f>
        <v>#REF!</v>
      </c>
      <c r="F2" s="743" t="e">
        <f t="shared" ref="F2:F9" si="2763">ABS(E2)</f>
        <v>#REF!</v>
      </c>
      <c r="G2" s="742" t="e">
        <f t="shared" ref="G2:G4" si="2764">Z2</f>
        <v>#REF!</v>
      </c>
      <c r="H2" s="743" t="e">
        <f t="shared" ref="H2:H9" si="2765">ABS(G2)</f>
        <v>#REF!</v>
      </c>
      <c r="I2" s="742" t="e">
        <f t="shared" ref="I2:I9" si="2766">AD2</f>
        <v>#REF!</v>
      </c>
      <c r="J2" s="743" t="e">
        <f t="shared" ref="J2:J9" si="2767">ABS(I2)</f>
        <v>#REF!</v>
      </c>
      <c r="K2" s="742" t="e">
        <f t="shared" ref="K2:K9" si="2768">AH2</f>
        <v>#REF!</v>
      </c>
      <c r="L2" s="743" t="e">
        <f t="shared" ref="L2:L9" si="2769">ABS(K2)</f>
        <v>#REF!</v>
      </c>
      <c r="M2" s="742" t="e">
        <f t="shared" ref="M2:M9" si="2770">AL2</f>
        <v>#REF!</v>
      </c>
      <c r="N2" s="743" t="e">
        <f t="shared" ref="N2:N9" si="2771">ABS(M2)</f>
        <v>#REF!</v>
      </c>
      <c r="O2" s="742" t="e">
        <f t="shared" ref="O2:O9" si="2772">AP2</f>
        <v>#REF!</v>
      </c>
      <c r="P2" s="743" t="e">
        <f t="shared" ref="P2:P9" si="2773">ABS(O2)</f>
        <v>#REF!</v>
      </c>
      <c r="Q2" s="742" t="e">
        <f t="shared" ref="Q2:Q9" si="2774">AT2</f>
        <v>#REF!</v>
      </c>
      <c r="R2" s="743" t="e">
        <f t="shared" ref="R2:R9" si="2775">ABS(Q2)</f>
        <v>#REF!</v>
      </c>
      <c r="S2" s="744"/>
      <c r="T2" s="252"/>
      <c r="U2" s="745"/>
      <c r="V2" s="746" t="e">
        <f>'marco GH sismo'!D377</f>
        <v>#REF!</v>
      </c>
      <c r="W2" s="747"/>
      <c r="X2" s="417"/>
      <c r="Y2" s="748"/>
      <c r="Z2" s="749" t="e">
        <f>'marco GH sismo'!J377</f>
        <v>#REF!</v>
      </c>
      <c r="AA2" s="750"/>
      <c r="AB2" s="417"/>
      <c r="AC2" s="745"/>
      <c r="AD2" s="746" t="e">
        <f>'marco GH sismo'!P377</f>
        <v>#REF!</v>
      </c>
      <c r="AE2" s="747"/>
      <c r="AF2" s="417"/>
      <c r="AG2" s="745"/>
      <c r="AH2" s="746" t="e">
        <f>'marco GH sismo'!V377</f>
        <v>#REF!</v>
      </c>
      <c r="AI2" s="747"/>
      <c r="AJ2" s="417"/>
      <c r="AK2" s="745"/>
      <c r="AL2" s="746" t="e">
        <f>'marco GH sismo'!AB377</f>
        <v>#REF!</v>
      </c>
      <c r="AM2" s="747"/>
      <c r="AN2" s="417"/>
      <c r="AO2" s="745"/>
      <c r="AP2" s="746" t="e">
        <f>'marco GH sismo'!AH377</f>
        <v>#REF!</v>
      </c>
      <c r="AQ2" s="747"/>
      <c r="AR2" s="417"/>
      <c r="AS2" s="745"/>
      <c r="AT2" s="746" t="e">
        <f>'marco GH sismo'!AN377</f>
        <v>#REF!</v>
      </c>
      <c r="AU2" s="747"/>
      <c r="AV2" s="252"/>
      <c r="AW2" s="252" t="e">
        <f t="shared" ref="AW2:AW20" si="2776">C2</f>
        <v>#REF!</v>
      </c>
      <c r="AX2" s="252" t="e">
        <f t="shared" ref="AX2:BN13" si="2777">AW2</f>
        <v>#REF!</v>
      </c>
      <c r="AY2" s="252" t="e">
        <f t="shared" si="2777"/>
        <v>#REF!</v>
      </c>
      <c r="AZ2" s="252" t="e">
        <f t="shared" si="2777"/>
        <v>#REF!</v>
      </c>
      <c r="BA2" s="252" t="e">
        <f t="shared" si="2777"/>
        <v>#REF!</v>
      </c>
      <c r="BB2" s="252" t="e">
        <f t="shared" si="2777"/>
        <v>#REF!</v>
      </c>
      <c r="BC2" s="252" t="e">
        <f t="shared" si="2777"/>
        <v>#REF!</v>
      </c>
      <c r="BD2" s="252" t="e">
        <f t="shared" si="2777"/>
        <v>#REF!</v>
      </c>
      <c r="BE2" s="252" t="e">
        <f t="shared" si="2777"/>
        <v>#REF!</v>
      </c>
      <c r="BF2" s="252" t="e">
        <f t="shared" si="2777"/>
        <v>#REF!</v>
      </c>
      <c r="BG2" s="252" t="e">
        <f t="shared" si="2777"/>
        <v>#REF!</v>
      </c>
      <c r="BH2" s="252" t="e">
        <f t="shared" si="2777"/>
        <v>#REF!</v>
      </c>
      <c r="BI2" s="252" t="e">
        <f t="shared" si="2777"/>
        <v>#REF!</v>
      </c>
      <c r="BJ2" s="252" t="e">
        <f t="shared" si="2777"/>
        <v>#REF!</v>
      </c>
      <c r="BK2" s="252" t="e">
        <f t="shared" si="2777"/>
        <v>#REF!</v>
      </c>
      <c r="BL2" s="252" t="e">
        <f t="shared" si="2777"/>
        <v>#REF!</v>
      </c>
      <c r="BM2" s="252" t="e">
        <f t="shared" si="2777"/>
        <v>#REF!</v>
      </c>
      <c r="BN2" s="252" t="e">
        <f t="shared" si="2777"/>
        <v>#REF!</v>
      </c>
      <c r="BO2" s="252" t="e">
        <f t="shared" ref="BO2:CD6" si="2778">BN2</f>
        <v>#REF!</v>
      </c>
      <c r="BP2" s="252" t="e">
        <f t="shared" si="2778"/>
        <v>#REF!</v>
      </c>
      <c r="BQ2" s="252" t="e">
        <f t="shared" si="2778"/>
        <v>#REF!</v>
      </c>
      <c r="BR2" s="252" t="e">
        <f t="shared" si="2778"/>
        <v>#REF!</v>
      </c>
      <c r="BS2" s="252" t="e">
        <f t="shared" si="2778"/>
        <v>#REF!</v>
      </c>
      <c r="BT2" s="252" t="e">
        <f t="shared" si="2778"/>
        <v>#REF!</v>
      </c>
      <c r="BU2" s="252" t="e">
        <f t="shared" si="2778"/>
        <v>#REF!</v>
      </c>
      <c r="BV2" s="252" t="e">
        <f t="shared" si="2778"/>
        <v>#REF!</v>
      </c>
      <c r="BW2" s="252" t="e">
        <f t="shared" si="2778"/>
        <v>#REF!</v>
      </c>
      <c r="BX2" s="252" t="e">
        <f t="shared" si="2778"/>
        <v>#REF!</v>
      </c>
      <c r="BY2" s="252" t="e">
        <f t="shared" si="2778"/>
        <v>#REF!</v>
      </c>
      <c r="BZ2" s="252" t="e">
        <f t="shared" si="2778"/>
        <v>#REF!</v>
      </c>
      <c r="CA2" s="252" t="e">
        <f t="shared" si="2778"/>
        <v>#REF!</v>
      </c>
      <c r="CB2" s="252" t="e">
        <f t="shared" si="2778"/>
        <v>#REF!</v>
      </c>
      <c r="CC2" s="252" t="e">
        <f t="shared" si="2778"/>
        <v>#REF!</v>
      </c>
      <c r="CD2" s="252" t="e">
        <f t="shared" si="2778"/>
        <v>#REF!</v>
      </c>
      <c r="CE2" s="252" t="e">
        <f t="shared" ref="CE2:CT6" si="2779">CD2</f>
        <v>#REF!</v>
      </c>
      <c r="CF2" s="252" t="e">
        <f t="shared" si="2779"/>
        <v>#REF!</v>
      </c>
      <c r="CG2" s="252" t="e">
        <f t="shared" si="2779"/>
        <v>#REF!</v>
      </c>
      <c r="CH2" s="252" t="e">
        <f t="shared" si="2779"/>
        <v>#REF!</v>
      </c>
      <c r="CI2" s="252" t="e">
        <f t="shared" si="2779"/>
        <v>#REF!</v>
      </c>
      <c r="CJ2" s="252" t="e">
        <f t="shared" si="2779"/>
        <v>#REF!</v>
      </c>
      <c r="CK2" s="252" t="e">
        <f t="shared" si="2779"/>
        <v>#REF!</v>
      </c>
      <c r="CL2" s="252" t="e">
        <f t="shared" si="2779"/>
        <v>#REF!</v>
      </c>
      <c r="CM2" s="252" t="e">
        <f t="shared" si="2779"/>
        <v>#REF!</v>
      </c>
      <c r="CN2" s="252" t="e">
        <f t="shared" si="2779"/>
        <v>#REF!</v>
      </c>
      <c r="CO2" s="252" t="e">
        <f t="shared" si="2779"/>
        <v>#REF!</v>
      </c>
      <c r="CP2" s="252" t="e">
        <f t="shared" si="2779"/>
        <v>#REF!</v>
      </c>
      <c r="CQ2" s="252" t="e">
        <f t="shared" si="2779"/>
        <v>#REF!</v>
      </c>
      <c r="CR2" s="252" t="e">
        <f t="shared" si="2779"/>
        <v>#REF!</v>
      </c>
      <c r="CS2" s="252" t="e">
        <f t="shared" si="2779"/>
        <v>#REF!</v>
      </c>
      <c r="CT2" s="252" t="e">
        <f t="shared" si="2779"/>
        <v>#REF!</v>
      </c>
      <c r="CU2" s="252" t="e">
        <f t="shared" ref="CU2:DJ6" si="2780">CT2</f>
        <v>#REF!</v>
      </c>
      <c r="CV2" s="252" t="e">
        <f t="shared" si="2780"/>
        <v>#REF!</v>
      </c>
      <c r="CW2" s="252" t="e">
        <f t="shared" si="2780"/>
        <v>#REF!</v>
      </c>
      <c r="CX2" s="252" t="e">
        <f t="shared" si="2780"/>
        <v>#REF!</v>
      </c>
      <c r="CY2" s="252" t="e">
        <f t="shared" si="2780"/>
        <v>#REF!</v>
      </c>
      <c r="CZ2" s="252" t="e">
        <f t="shared" si="2780"/>
        <v>#REF!</v>
      </c>
      <c r="DA2" s="252" t="e">
        <f t="shared" si="2780"/>
        <v>#REF!</v>
      </c>
      <c r="DB2" s="252" t="e">
        <f t="shared" si="2780"/>
        <v>#REF!</v>
      </c>
      <c r="DC2" s="252" t="e">
        <f t="shared" si="2780"/>
        <v>#REF!</v>
      </c>
      <c r="DD2" s="252" t="e">
        <f t="shared" si="2780"/>
        <v>#REF!</v>
      </c>
      <c r="DE2" s="252" t="e">
        <f t="shared" si="2780"/>
        <v>#REF!</v>
      </c>
      <c r="DF2" s="252" t="e">
        <f t="shared" si="2780"/>
        <v>#REF!</v>
      </c>
      <c r="DG2" s="252" t="e">
        <f t="shared" si="2780"/>
        <v>#REF!</v>
      </c>
      <c r="DH2" s="252" t="e">
        <f t="shared" si="2780"/>
        <v>#REF!</v>
      </c>
      <c r="DI2" s="252" t="e">
        <f t="shared" si="2780"/>
        <v>#REF!</v>
      </c>
      <c r="DJ2" s="252" t="e">
        <f t="shared" si="2780"/>
        <v>#REF!</v>
      </c>
      <c r="DK2" s="252" t="e">
        <f t="shared" ref="DK2:DZ6" si="2781">DJ2</f>
        <v>#REF!</v>
      </c>
      <c r="DL2" s="252" t="e">
        <f t="shared" si="2781"/>
        <v>#REF!</v>
      </c>
      <c r="DM2" s="252" t="e">
        <f t="shared" si="2781"/>
        <v>#REF!</v>
      </c>
      <c r="DN2" s="252" t="e">
        <f t="shared" si="2781"/>
        <v>#REF!</v>
      </c>
      <c r="DO2" s="252" t="e">
        <f t="shared" si="2781"/>
        <v>#REF!</v>
      </c>
      <c r="DP2" s="252" t="e">
        <f t="shared" si="2781"/>
        <v>#REF!</v>
      </c>
      <c r="DQ2" s="252" t="e">
        <f t="shared" si="2781"/>
        <v>#REF!</v>
      </c>
      <c r="DR2" s="252" t="e">
        <f t="shared" si="2781"/>
        <v>#REF!</v>
      </c>
      <c r="DS2" s="252" t="e">
        <f t="shared" si="2781"/>
        <v>#REF!</v>
      </c>
      <c r="DT2" s="252" t="e">
        <f t="shared" si="2781"/>
        <v>#REF!</v>
      </c>
      <c r="DU2" s="252" t="e">
        <f t="shared" si="2781"/>
        <v>#REF!</v>
      </c>
      <c r="DV2" s="252" t="e">
        <f t="shared" si="2781"/>
        <v>#REF!</v>
      </c>
      <c r="DW2" s="252" t="e">
        <f t="shared" si="2781"/>
        <v>#REF!</v>
      </c>
      <c r="DX2" s="252" t="e">
        <f t="shared" si="2781"/>
        <v>#REF!</v>
      </c>
      <c r="DY2" s="252" t="e">
        <f t="shared" si="2781"/>
        <v>#REF!</v>
      </c>
      <c r="DZ2" s="252" t="e">
        <f t="shared" si="2781"/>
        <v>#REF!</v>
      </c>
      <c r="EA2" s="252" t="e">
        <f t="shared" ref="EA2:EP6" si="2782">DZ2</f>
        <v>#REF!</v>
      </c>
      <c r="EB2" s="252" t="e">
        <f t="shared" si="2782"/>
        <v>#REF!</v>
      </c>
      <c r="EC2" s="252" t="e">
        <f t="shared" si="2782"/>
        <v>#REF!</v>
      </c>
      <c r="ED2" s="252" t="e">
        <f t="shared" si="2782"/>
        <v>#REF!</v>
      </c>
      <c r="EE2" s="252" t="e">
        <f t="shared" si="2782"/>
        <v>#REF!</v>
      </c>
      <c r="EF2" s="252" t="e">
        <f t="shared" si="2782"/>
        <v>#REF!</v>
      </c>
      <c r="EG2" s="252" t="e">
        <f t="shared" si="2782"/>
        <v>#REF!</v>
      </c>
      <c r="EH2" s="252" t="e">
        <f t="shared" si="2782"/>
        <v>#REF!</v>
      </c>
      <c r="EI2" s="252" t="e">
        <f t="shared" si="2782"/>
        <v>#REF!</v>
      </c>
      <c r="EJ2" s="252" t="e">
        <f t="shared" si="2782"/>
        <v>#REF!</v>
      </c>
      <c r="EK2" s="252" t="e">
        <f t="shared" si="2782"/>
        <v>#REF!</v>
      </c>
      <c r="EL2" s="252" t="e">
        <f t="shared" si="2782"/>
        <v>#REF!</v>
      </c>
      <c r="EM2" s="252" t="e">
        <f t="shared" si="2782"/>
        <v>#REF!</v>
      </c>
      <c r="EN2" s="252" t="e">
        <f t="shared" si="2782"/>
        <v>#REF!</v>
      </c>
      <c r="EO2" s="252" t="e">
        <f t="shared" si="2782"/>
        <v>#REF!</v>
      </c>
      <c r="EP2" s="252" t="e">
        <f t="shared" si="2782"/>
        <v>#REF!</v>
      </c>
      <c r="EQ2" s="252" t="e">
        <f t="shared" ref="EQ2:ER6" si="2783">EP2</f>
        <v>#REF!</v>
      </c>
      <c r="ER2" s="252" t="e">
        <f t="shared" si="2783"/>
        <v>#REF!</v>
      </c>
      <c r="ET2" s="417"/>
      <c r="EU2" s="417"/>
      <c r="EV2" s="417"/>
      <c r="EW2" s="417"/>
      <c r="EX2" s="417"/>
      <c r="EY2" s="417"/>
      <c r="EZ2" s="417"/>
      <c r="FA2" s="417"/>
      <c r="FB2" s="417"/>
      <c r="FC2" s="417"/>
      <c r="FD2" s="417"/>
      <c r="FE2" s="417"/>
      <c r="FF2" s="417"/>
      <c r="FG2" s="417"/>
      <c r="FH2" s="417"/>
      <c r="FI2" s="417"/>
      <c r="FJ2" s="417"/>
      <c r="FK2" s="417"/>
      <c r="FL2" s="417"/>
      <c r="FM2" s="417"/>
      <c r="FN2" s="417"/>
      <c r="FO2" s="417"/>
      <c r="FP2" s="417"/>
      <c r="FQ2" s="417"/>
      <c r="FR2" s="417"/>
      <c r="FS2" s="417"/>
      <c r="FT2" s="417"/>
    </row>
    <row r="3" ht="16.800000000000001">
      <c r="A3" s="49"/>
      <c r="B3" s="2" t="s">
        <v>959</v>
      </c>
      <c r="C3" s="2" t="e">
        <f>MAX((MAX(V3:AT3)),ABS(MIN(V3:AT3)))</f>
        <v>#REF!</v>
      </c>
      <c r="D3" s="2" t="str">
        <f>D2</f>
        <v xml:space="preserve">kg - mt</v>
      </c>
      <c r="E3" s="751" t="e">
        <f t="shared" si="2762"/>
        <v>#REF!</v>
      </c>
      <c r="F3" s="744" t="e">
        <f t="shared" si="2763"/>
        <v>#REF!</v>
      </c>
      <c r="G3" s="751" t="e">
        <f t="shared" si="2764"/>
        <v>#REF!</v>
      </c>
      <c r="H3" s="744" t="e">
        <f t="shared" si="2765"/>
        <v>#REF!</v>
      </c>
      <c r="I3" s="751" t="e">
        <f t="shared" si="2766"/>
        <v>#REF!</v>
      </c>
      <c r="J3" s="744" t="e">
        <f t="shared" si="2767"/>
        <v>#REF!</v>
      </c>
      <c r="K3" s="751" t="e">
        <f t="shared" si="2768"/>
        <v>#REF!</v>
      </c>
      <c r="L3" s="744" t="e">
        <f t="shared" si="2769"/>
        <v>#REF!</v>
      </c>
      <c r="M3" s="751" t="e">
        <f t="shared" si="2770"/>
        <v>#REF!</v>
      </c>
      <c r="N3" s="744" t="e">
        <f t="shared" si="2771"/>
        <v>#REF!</v>
      </c>
      <c r="O3" s="751" t="e">
        <f t="shared" si="2772"/>
        <v>#REF!</v>
      </c>
      <c r="P3" s="744" t="e">
        <f t="shared" si="2773"/>
        <v>#REF!</v>
      </c>
      <c r="Q3" s="751" t="e">
        <f t="shared" si="2774"/>
        <v>#REF!</v>
      </c>
      <c r="R3" s="744" t="e">
        <f t="shared" si="2775"/>
        <v>#REF!</v>
      </c>
      <c r="S3" s="744"/>
      <c r="T3" s="252"/>
      <c r="U3" s="49"/>
      <c r="V3" s="252" t="e">
        <f>V2+V4</f>
        <v>#REF!</v>
      </c>
      <c r="W3" s="20"/>
      <c r="Y3" s="49"/>
      <c r="Z3" s="252" t="e">
        <f>Z2+Z4</f>
        <v>#REF!</v>
      </c>
      <c r="AA3" s="20"/>
      <c r="AC3" s="49"/>
      <c r="AD3" s="252" t="e">
        <f>AD2+AD4</f>
        <v>#REF!</v>
      </c>
      <c r="AE3" s="20"/>
      <c r="AG3" s="49"/>
      <c r="AH3" s="252" t="e">
        <f>AH2+AH4</f>
        <v>#REF!</v>
      </c>
      <c r="AI3" s="20"/>
      <c r="AK3" s="49"/>
      <c r="AL3" s="252" t="e">
        <f>AL2+AL4</f>
        <v>#REF!</v>
      </c>
      <c r="AM3" s="20"/>
      <c r="AO3" s="49"/>
      <c r="AP3" s="252" t="e">
        <f>AP2+AP4</f>
        <v>#REF!</v>
      </c>
      <c r="AQ3" s="20"/>
      <c r="AS3" s="49"/>
      <c r="AT3" s="252" t="e">
        <f>AT2+AT4</f>
        <v>#REF!</v>
      </c>
      <c r="AU3" s="20"/>
      <c r="AW3" s="252" t="e">
        <f t="shared" si="2776"/>
        <v>#REF!</v>
      </c>
      <c r="AX3" s="252" t="e">
        <f t="shared" si="2777"/>
        <v>#REF!</v>
      </c>
      <c r="AY3" s="252" t="e">
        <f t="shared" si="2777"/>
        <v>#REF!</v>
      </c>
      <c r="AZ3" s="252" t="e">
        <f t="shared" si="2777"/>
        <v>#REF!</v>
      </c>
      <c r="BA3" s="252" t="e">
        <f t="shared" si="2777"/>
        <v>#REF!</v>
      </c>
      <c r="BB3" s="252" t="e">
        <f t="shared" si="2777"/>
        <v>#REF!</v>
      </c>
      <c r="BC3" s="252" t="e">
        <f t="shared" si="2777"/>
        <v>#REF!</v>
      </c>
      <c r="BD3" s="252" t="e">
        <f t="shared" si="2777"/>
        <v>#REF!</v>
      </c>
      <c r="BE3" s="252" t="e">
        <f t="shared" si="2777"/>
        <v>#REF!</v>
      </c>
      <c r="BF3" s="252" t="e">
        <f t="shared" si="2777"/>
        <v>#REF!</v>
      </c>
      <c r="BG3" s="252" t="e">
        <f t="shared" si="2777"/>
        <v>#REF!</v>
      </c>
      <c r="BH3" s="252" t="e">
        <f t="shared" si="2777"/>
        <v>#REF!</v>
      </c>
      <c r="BI3" s="252" t="e">
        <f t="shared" si="2777"/>
        <v>#REF!</v>
      </c>
      <c r="BJ3" s="252" t="e">
        <f t="shared" si="2777"/>
        <v>#REF!</v>
      </c>
      <c r="BK3" s="252" t="e">
        <f t="shared" si="2777"/>
        <v>#REF!</v>
      </c>
      <c r="BL3" s="252" t="e">
        <f t="shared" si="2777"/>
        <v>#REF!</v>
      </c>
      <c r="BM3" s="252" t="e">
        <f t="shared" si="2777"/>
        <v>#REF!</v>
      </c>
      <c r="BN3" s="252" t="e">
        <f t="shared" ref="BN3:CC13" si="2784">BM3</f>
        <v>#REF!</v>
      </c>
      <c r="BO3" s="252" t="e">
        <f t="shared" si="2778"/>
        <v>#REF!</v>
      </c>
      <c r="BP3" s="252" t="e">
        <f t="shared" si="2778"/>
        <v>#REF!</v>
      </c>
      <c r="BQ3" s="252" t="e">
        <f t="shared" si="2778"/>
        <v>#REF!</v>
      </c>
      <c r="BR3" s="252" t="e">
        <f t="shared" si="2778"/>
        <v>#REF!</v>
      </c>
      <c r="BS3" s="252" t="e">
        <f t="shared" si="2778"/>
        <v>#REF!</v>
      </c>
      <c r="BT3" s="252" t="e">
        <f t="shared" si="2778"/>
        <v>#REF!</v>
      </c>
      <c r="BU3" s="252" t="e">
        <f t="shared" si="2778"/>
        <v>#REF!</v>
      </c>
      <c r="BV3" s="252" t="e">
        <f t="shared" si="2778"/>
        <v>#REF!</v>
      </c>
      <c r="BW3" s="252" t="e">
        <f t="shared" si="2778"/>
        <v>#REF!</v>
      </c>
      <c r="BX3" s="252" t="e">
        <f t="shared" si="2778"/>
        <v>#REF!</v>
      </c>
      <c r="BY3" s="252" t="e">
        <f t="shared" si="2778"/>
        <v>#REF!</v>
      </c>
      <c r="BZ3" s="252" t="e">
        <f t="shared" si="2778"/>
        <v>#REF!</v>
      </c>
      <c r="CA3" s="252" t="e">
        <f t="shared" si="2778"/>
        <v>#REF!</v>
      </c>
      <c r="CB3" s="252" t="e">
        <f t="shared" si="2778"/>
        <v>#REF!</v>
      </c>
      <c r="CC3" s="252" t="e">
        <f t="shared" si="2778"/>
        <v>#REF!</v>
      </c>
      <c r="CD3" s="252" t="e">
        <f t="shared" si="2778"/>
        <v>#REF!</v>
      </c>
      <c r="CE3" s="252" t="e">
        <f t="shared" si="2779"/>
        <v>#REF!</v>
      </c>
      <c r="CF3" s="252" t="e">
        <f t="shared" si="2779"/>
        <v>#REF!</v>
      </c>
      <c r="CG3" s="252" t="e">
        <f t="shared" si="2779"/>
        <v>#REF!</v>
      </c>
      <c r="CH3" s="252" t="e">
        <f t="shared" si="2779"/>
        <v>#REF!</v>
      </c>
      <c r="CI3" s="252" t="e">
        <f t="shared" si="2779"/>
        <v>#REF!</v>
      </c>
      <c r="CJ3" s="252" t="e">
        <f t="shared" si="2779"/>
        <v>#REF!</v>
      </c>
      <c r="CK3" s="252" t="e">
        <f t="shared" si="2779"/>
        <v>#REF!</v>
      </c>
      <c r="CL3" s="252" t="e">
        <f t="shared" si="2779"/>
        <v>#REF!</v>
      </c>
      <c r="CM3" s="252" t="e">
        <f t="shared" si="2779"/>
        <v>#REF!</v>
      </c>
      <c r="CN3" s="252" t="e">
        <f t="shared" si="2779"/>
        <v>#REF!</v>
      </c>
      <c r="CO3" s="252" t="e">
        <f t="shared" si="2779"/>
        <v>#REF!</v>
      </c>
      <c r="CP3" s="252" t="e">
        <f t="shared" si="2779"/>
        <v>#REF!</v>
      </c>
      <c r="CQ3" s="252" t="e">
        <f t="shared" si="2779"/>
        <v>#REF!</v>
      </c>
      <c r="CR3" s="252" t="e">
        <f t="shared" si="2779"/>
        <v>#REF!</v>
      </c>
      <c r="CS3" s="252" t="e">
        <f t="shared" si="2779"/>
        <v>#REF!</v>
      </c>
      <c r="CT3" s="252" t="e">
        <f t="shared" si="2779"/>
        <v>#REF!</v>
      </c>
      <c r="CU3" s="252" t="e">
        <f t="shared" si="2780"/>
        <v>#REF!</v>
      </c>
      <c r="CV3" s="252" t="e">
        <f t="shared" si="2780"/>
        <v>#REF!</v>
      </c>
      <c r="CW3" s="252" t="e">
        <f t="shared" si="2780"/>
        <v>#REF!</v>
      </c>
      <c r="CX3" s="252" t="e">
        <f t="shared" si="2780"/>
        <v>#REF!</v>
      </c>
      <c r="CY3" s="252" t="e">
        <f t="shared" si="2780"/>
        <v>#REF!</v>
      </c>
      <c r="CZ3" s="252" t="e">
        <f t="shared" si="2780"/>
        <v>#REF!</v>
      </c>
      <c r="DA3" s="252" t="e">
        <f t="shared" si="2780"/>
        <v>#REF!</v>
      </c>
      <c r="DB3" s="252" t="e">
        <f t="shared" si="2780"/>
        <v>#REF!</v>
      </c>
      <c r="DC3" s="252" t="e">
        <f t="shared" si="2780"/>
        <v>#REF!</v>
      </c>
      <c r="DD3" s="252" t="e">
        <f t="shared" si="2780"/>
        <v>#REF!</v>
      </c>
      <c r="DE3" s="252" t="e">
        <f t="shared" si="2780"/>
        <v>#REF!</v>
      </c>
      <c r="DF3" s="252" t="e">
        <f t="shared" si="2780"/>
        <v>#REF!</v>
      </c>
      <c r="DG3" s="252" t="e">
        <f t="shared" si="2780"/>
        <v>#REF!</v>
      </c>
      <c r="DH3" s="252" t="e">
        <f t="shared" si="2780"/>
        <v>#REF!</v>
      </c>
      <c r="DI3" s="252" t="e">
        <f t="shared" si="2780"/>
        <v>#REF!</v>
      </c>
      <c r="DJ3" s="252" t="e">
        <f t="shared" si="2780"/>
        <v>#REF!</v>
      </c>
      <c r="DK3" s="252" t="e">
        <f t="shared" si="2781"/>
        <v>#REF!</v>
      </c>
      <c r="DL3" s="252" t="e">
        <f t="shared" si="2781"/>
        <v>#REF!</v>
      </c>
      <c r="DM3" s="252" t="e">
        <f t="shared" si="2781"/>
        <v>#REF!</v>
      </c>
      <c r="DN3" s="252" t="e">
        <f t="shared" si="2781"/>
        <v>#REF!</v>
      </c>
      <c r="DO3" s="252" t="e">
        <f t="shared" si="2781"/>
        <v>#REF!</v>
      </c>
      <c r="DP3" s="252" t="e">
        <f t="shared" si="2781"/>
        <v>#REF!</v>
      </c>
      <c r="DQ3" s="252" t="e">
        <f t="shared" si="2781"/>
        <v>#REF!</v>
      </c>
      <c r="DR3" s="252" t="e">
        <f t="shared" si="2781"/>
        <v>#REF!</v>
      </c>
      <c r="DS3" s="252" t="e">
        <f t="shared" si="2781"/>
        <v>#REF!</v>
      </c>
      <c r="DT3" s="252" t="e">
        <f t="shared" si="2781"/>
        <v>#REF!</v>
      </c>
      <c r="DU3" s="252" t="e">
        <f t="shared" si="2781"/>
        <v>#REF!</v>
      </c>
      <c r="DV3" s="252" t="e">
        <f t="shared" si="2781"/>
        <v>#REF!</v>
      </c>
      <c r="DW3" s="252" t="e">
        <f t="shared" si="2781"/>
        <v>#REF!</v>
      </c>
      <c r="DX3" s="252" t="e">
        <f t="shared" si="2781"/>
        <v>#REF!</v>
      </c>
      <c r="DY3" s="252" t="e">
        <f t="shared" si="2781"/>
        <v>#REF!</v>
      </c>
      <c r="DZ3" s="252" t="e">
        <f t="shared" si="2781"/>
        <v>#REF!</v>
      </c>
      <c r="EA3" s="252" t="e">
        <f t="shared" si="2782"/>
        <v>#REF!</v>
      </c>
      <c r="EB3" s="252" t="e">
        <f t="shared" si="2782"/>
        <v>#REF!</v>
      </c>
      <c r="EC3" s="252" t="e">
        <f t="shared" si="2782"/>
        <v>#REF!</v>
      </c>
      <c r="ED3" s="252" t="e">
        <f t="shared" si="2782"/>
        <v>#REF!</v>
      </c>
      <c r="EE3" s="252" t="e">
        <f t="shared" si="2782"/>
        <v>#REF!</v>
      </c>
      <c r="EF3" s="252" t="e">
        <f t="shared" si="2782"/>
        <v>#REF!</v>
      </c>
      <c r="EG3" s="252" t="e">
        <f t="shared" si="2782"/>
        <v>#REF!</v>
      </c>
      <c r="EH3" s="252" t="e">
        <f t="shared" si="2782"/>
        <v>#REF!</v>
      </c>
      <c r="EI3" s="252" t="e">
        <f t="shared" si="2782"/>
        <v>#REF!</v>
      </c>
      <c r="EJ3" s="252" t="e">
        <f t="shared" si="2782"/>
        <v>#REF!</v>
      </c>
      <c r="EK3" s="252" t="e">
        <f t="shared" si="2782"/>
        <v>#REF!</v>
      </c>
      <c r="EL3" s="252" t="e">
        <f t="shared" si="2782"/>
        <v>#REF!</v>
      </c>
      <c r="EM3" s="252" t="e">
        <f t="shared" si="2782"/>
        <v>#REF!</v>
      </c>
      <c r="EN3" s="252" t="e">
        <f t="shared" si="2782"/>
        <v>#REF!</v>
      </c>
      <c r="EO3" s="252" t="e">
        <f t="shared" si="2782"/>
        <v>#REF!</v>
      </c>
      <c r="EP3" s="252" t="e">
        <f t="shared" si="2782"/>
        <v>#REF!</v>
      </c>
      <c r="EQ3" s="252" t="e">
        <f t="shared" si="2783"/>
        <v>#REF!</v>
      </c>
      <c r="ER3" s="252" t="e">
        <f t="shared" si="2783"/>
        <v>#REF!</v>
      </c>
      <c r="EU3" s="417"/>
      <c r="EV3" s="417"/>
      <c r="EW3" s="417"/>
      <c r="EX3" s="417"/>
      <c r="EY3" s="417"/>
      <c r="EZ3" s="417"/>
      <c r="FA3" s="417"/>
      <c r="FB3" s="417"/>
      <c r="FC3" s="417"/>
      <c r="FD3" s="417"/>
      <c r="FE3" s="417"/>
      <c r="FF3" s="417"/>
      <c r="FG3" s="417"/>
      <c r="FH3" s="417"/>
      <c r="FI3" s="417"/>
      <c r="FJ3" s="417"/>
      <c r="FK3" s="417"/>
      <c r="FL3" s="417"/>
      <c r="FM3" s="417"/>
      <c r="FN3" s="417"/>
      <c r="FO3" s="417"/>
      <c r="FP3" s="417"/>
      <c r="FQ3" s="417"/>
      <c r="FR3" s="417"/>
      <c r="FS3" s="417"/>
    </row>
    <row r="4" ht="16.800000000000001">
      <c r="A4" s="49" t="s">
        <v>960</v>
      </c>
      <c r="B4" s="2" t="s">
        <v>339</v>
      </c>
      <c r="C4" s="252" t="e">
        <f>MAX((MAX(V4:AT4)),(ABS(MIN(V4:AT4))))</f>
        <v>#REF!</v>
      </c>
      <c r="D4" s="2"/>
      <c r="E4" s="751" t="e">
        <f t="shared" si="2762"/>
        <v>#REF!</v>
      </c>
      <c r="F4" s="744" t="e">
        <f t="shared" si="2763"/>
        <v>#REF!</v>
      </c>
      <c r="G4" s="751" t="e">
        <f t="shared" si="2764"/>
        <v>#REF!</v>
      </c>
      <c r="H4" s="744" t="e">
        <f t="shared" si="2765"/>
        <v>#REF!</v>
      </c>
      <c r="I4" s="751" t="e">
        <f t="shared" si="2766"/>
        <v>#REF!</v>
      </c>
      <c r="J4" s="744" t="e">
        <f t="shared" si="2767"/>
        <v>#REF!</v>
      </c>
      <c r="K4" s="751" t="e">
        <f t="shared" si="2768"/>
        <v>#REF!</v>
      </c>
      <c r="L4" s="744" t="e">
        <f t="shared" si="2769"/>
        <v>#REF!</v>
      </c>
      <c r="M4" s="751" t="e">
        <f t="shared" si="2770"/>
        <v>#REF!</v>
      </c>
      <c r="N4" s="744" t="e">
        <f t="shared" si="2771"/>
        <v>#REF!</v>
      </c>
      <c r="O4" s="751" t="e">
        <f t="shared" si="2772"/>
        <v>#REF!</v>
      </c>
      <c r="P4" s="744" t="e">
        <f t="shared" si="2773"/>
        <v>#REF!</v>
      </c>
      <c r="Q4" s="751" t="e">
        <f t="shared" si="2774"/>
        <v>#REF!</v>
      </c>
      <c r="R4" s="744" t="e">
        <f t="shared" si="2775"/>
        <v>#REF!</v>
      </c>
      <c r="S4" s="744"/>
      <c r="T4" s="252"/>
      <c r="U4" s="752"/>
      <c r="V4" s="584" t="e">
        <f>'marco GH sismo'!D398</f>
        <v>#REF!</v>
      </c>
      <c r="W4" s="753"/>
      <c r="X4" s="417"/>
      <c r="Y4" s="754"/>
      <c r="Z4" s="587" t="e">
        <f>'marco GH sismo'!J398</f>
        <v>#REF!</v>
      </c>
      <c r="AA4" s="755"/>
      <c r="AB4" s="417"/>
      <c r="AC4" s="754"/>
      <c r="AD4" s="587" t="e">
        <f>'marco GH sismo'!P398</f>
        <v>#REF!</v>
      </c>
      <c r="AE4" s="755"/>
      <c r="AF4" s="417"/>
      <c r="AG4" s="754"/>
      <c r="AH4" s="587" t="e">
        <f>'marco GH sismo'!V398</f>
        <v>#REF!</v>
      </c>
      <c r="AI4" s="755"/>
      <c r="AJ4" s="417"/>
      <c r="AK4" s="754"/>
      <c r="AL4" s="587" t="e">
        <f>'marco GH sismo'!AB398</f>
        <v>#REF!</v>
      </c>
      <c r="AM4" s="755"/>
      <c r="AN4" s="417"/>
      <c r="AO4" s="754"/>
      <c r="AP4" s="587" t="e">
        <f>'marco GH sismo'!AH398</f>
        <v>#REF!</v>
      </c>
      <c r="AQ4" s="755"/>
      <c r="AR4" s="417"/>
      <c r="AS4" s="754"/>
      <c r="AT4" s="587" t="e">
        <f>'marco GH sismo'!AN398</f>
        <v>#REF!</v>
      </c>
      <c r="AU4" s="755"/>
      <c r="AV4" s="417"/>
      <c r="AW4" s="252" t="e">
        <f t="shared" si="2776"/>
        <v>#REF!</v>
      </c>
      <c r="AX4" s="252" t="e">
        <f t="shared" si="2777"/>
        <v>#REF!</v>
      </c>
      <c r="AY4" s="252" t="e">
        <f t="shared" si="2777"/>
        <v>#REF!</v>
      </c>
      <c r="AZ4" s="252" t="e">
        <f t="shared" si="2777"/>
        <v>#REF!</v>
      </c>
      <c r="BA4" s="252" t="e">
        <f t="shared" si="2777"/>
        <v>#REF!</v>
      </c>
      <c r="BB4" s="252" t="e">
        <f t="shared" si="2777"/>
        <v>#REF!</v>
      </c>
      <c r="BC4" s="252" t="e">
        <f t="shared" si="2777"/>
        <v>#REF!</v>
      </c>
      <c r="BD4" s="252" t="e">
        <f t="shared" si="2777"/>
        <v>#REF!</v>
      </c>
      <c r="BE4" s="252" t="e">
        <f t="shared" si="2777"/>
        <v>#REF!</v>
      </c>
      <c r="BF4" s="252" t="e">
        <f t="shared" si="2777"/>
        <v>#REF!</v>
      </c>
      <c r="BG4" s="252" t="e">
        <f t="shared" si="2777"/>
        <v>#REF!</v>
      </c>
      <c r="BH4" s="252" t="e">
        <f t="shared" si="2777"/>
        <v>#REF!</v>
      </c>
      <c r="BI4" s="252" t="e">
        <f t="shared" si="2777"/>
        <v>#REF!</v>
      </c>
      <c r="BJ4" s="252" t="e">
        <f t="shared" si="2777"/>
        <v>#REF!</v>
      </c>
      <c r="BK4" s="252" t="e">
        <f t="shared" si="2777"/>
        <v>#REF!</v>
      </c>
      <c r="BL4" s="252" t="e">
        <f t="shared" si="2777"/>
        <v>#REF!</v>
      </c>
      <c r="BM4" s="252" t="e">
        <f t="shared" si="2777"/>
        <v>#REF!</v>
      </c>
      <c r="BN4" s="252" t="e">
        <f t="shared" si="2784"/>
        <v>#REF!</v>
      </c>
      <c r="BO4" s="252" t="e">
        <f t="shared" si="2778"/>
        <v>#REF!</v>
      </c>
      <c r="BP4" s="252" t="e">
        <f t="shared" si="2778"/>
        <v>#REF!</v>
      </c>
      <c r="BQ4" s="252" t="e">
        <f t="shared" si="2778"/>
        <v>#REF!</v>
      </c>
      <c r="BR4" s="252" t="e">
        <f t="shared" si="2778"/>
        <v>#REF!</v>
      </c>
      <c r="BS4" s="252" t="e">
        <f t="shared" si="2778"/>
        <v>#REF!</v>
      </c>
      <c r="BT4" s="252" t="e">
        <f t="shared" si="2778"/>
        <v>#REF!</v>
      </c>
      <c r="BU4" s="252" t="e">
        <f t="shared" si="2778"/>
        <v>#REF!</v>
      </c>
      <c r="BV4" s="252" t="e">
        <f t="shared" si="2778"/>
        <v>#REF!</v>
      </c>
      <c r="BW4" s="252" t="e">
        <f t="shared" si="2778"/>
        <v>#REF!</v>
      </c>
      <c r="BX4" s="252" t="e">
        <f t="shared" si="2778"/>
        <v>#REF!</v>
      </c>
      <c r="BY4" s="252" t="e">
        <f t="shared" si="2778"/>
        <v>#REF!</v>
      </c>
      <c r="BZ4" s="252" t="e">
        <f t="shared" si="2778"/>
        <v>#REF!</v>
      </c>
      <c r="CA4" s="252" t="e">
        <f t="shared" si="2778"/>
        <v>#REF!</v>
      </c>
      <c r="CB4" s="252" t="e">
        <f t="shared" si="2778"/>
        <v>#REF!</v>
      </c>
      <c r="CC4" s="252" t="e">
        <f t="shared" si="2778"/>
        <v>#REF!</v>
      </c>
      <c r="CD4" s="252" t="e">
        <f t="shared" si="2778"/>
        <v>#REF!</v>
      </c>
      <c r="CE4" s="252" t="e">
        <f t="shared" si="2779"/>
        <v>#REF!</v>
      </c>
      <c r="CF4" s="252" t="e">
        <f t="shared" si="2779"/>
        <v>#REF!</v>
      </c>
      <c r="CG4" s="252" t="e">
        <f t="shared" si="2779"/>
        <v>#REF!</v>
      </c>
      <c r="CH4" s="252" t="e">
        <f t="shared" si="2779"/>
        <v>#REF!</v>
      </c>
      <c r="CI4" s="252" t="e">
        <f t="shared" si="2779"/>
        <v>#REF!</v>
      </c>
      <c r="CJ4" s="252" t="e">
        <f t="shared" si="2779"/>
        <v>#REF!</v>
      </c>
      <c r="CK4" s="252" t="e">
        <f t="shared" si="2779"/>
        <v>#REF!</v>
      </c>
      <c r="CL4" s="252" t="e">
        <f t="shared" si="2779"/>
        <v>#REF!</v>
      </c>
      <c r="CM4" s="252" t="e">
        <f t="shared" si="2779"/>
        <v>#REF!</v>
      </c>
      <c r="CN4" s="252" t="e">
        <f t="shared" si="2779"/>
        <v>#REF!</v>
      </c>
      <c r="CO4" s="252" t="e">
        <f t="shared" si="2779"/>
        <v>#REF!</v>
      </c>
      <c r="CP4" s="252" t="e">
        <f t="shared" si="2779"/>
        <v>#REF!</v>
      </c>
      <c r="CQ4" s="252" t="e">
        <f t="shared" si="2779"/>
        <v>#REF!</v>
      </c>
      <c r="CR4" s="252" t="e">
        <f t="shared" si="2779"/>
        <v>#REF!</v>
      </c>
      <c r="CS4" s="252" t="e">
        <f t="shared" si="2779"/>
        <v>#REF!</v>
      </c>
      <c r="CT4" s="252" t="e">
        <f t="shared" si="2779"/>
        <v>#REF!</v>
      </c>
      <c r="CU4" s="252" t="e">
        <f t="shared" si="2780"/>
        <v>#REF!</v>
      </c>
      <c r="CV4" s="252" t="e">
        <f t="shared" si="2780"/>
        <v>#REF!</v>
      </c>
      <c r="CW4" s="252" t="e">
        <f t="shared" si="2780"/>
        <v>#REF!</v>
      </c>
      <c r="CX4" s="252" t="e">
        <f t="shared" si="2780"/>
        <v>#REF!</v>
      </c>
      <c r="CY4" s="252" t="e">
        <f t="shared" si="2780"/>
        <v>#REF!</v>
      </c>
      <c r="CZ4" s="252" t="e">
        <f t="shared" si="2780"/>
        <v>#REF!</v>
      </c>
      <c r="DA4" s="252" t="e">
        <f t="shared" si="2780"/>
        <v>#REF!</v>
      </c>
      <c r="DB4" s="252" t="e">
        <f t="shared" si="2780"/>
        <v>#REF!</v>
      </c>
      <c r="DC4" s="252" t="e">
        <f t="shared" si="2780"/>
        <v>#REF!</v>
      </c>
      <c r="DD4" s="252" t="e">
        <f t="shared" si="2780"/>
        <v>#REF!</v>
      </c>
      <c r="DE4" s="252" t="e">
        <f t="shared" si="2780"/>
        <v>#REF!</v>
      </c>
      <c r="DF4" s="252" t="e">
        <f t="shared" si="2780"/>
        <v>#REF!</v>
      </c>
      <c r="DG4" s="252" t="e">
        <f t="shared" si="2780"/>
        <v>#REF!</v>
      </c>
      <c r="DH4" s="252" t="e">
        <f t="shared" si="2780"/>
        <v>#REF!</v>
      </c>
      <c r="DI4" s="252" t="e">
        <f t="shared" si="2780"/>
        <v>#REF!</v>
      </c>
      <c r="DJ4" s="252" t="e">
        <f t="shared" si="2780"/>
        <v>#REF!</v>
      </c>
      <c r="DK4" s="252" t="e">
        <f t="shared" si="2781"/>
        <v>#REF!</v>
      </c>
      <c r="DL4" s="252" t="e">
        <f t="shared" si="2781"/>
        <v>#REF!</v>
      </c>
      <c r="DM4" s="252" t="e">
        <f t="shared" si="2781"/>
        <v>#REF!</v>
      </c>
      <c r="DN4" s="252" t="e">
        <f t="shared" si="2781"/>
        <v>#REF!</v>
      </c>
      <c r="DO4" s="252" t="e">
        <f t="shared" si="2781"/>
        <v>#REF!</v>
      </c>
      <c r="DP4" s="252" t="e">
        <f t="shared" si="2781"/>
        <v>#REF!</v>
      </c>
      <c r="DQ4" s="252" t="e">
        <f t="shared" si="2781"/>
        <v>#REF!</v>
      </c>
      <c r="DR4" s="252" t="e">
        <f t="shared" si="2781"/>
        <v>#REF!</v>
      </c>
      <c r="DS4" s="252" t="e">
        <f t="shared" si="2781"/>
        <v>#REF!</v>
      </c>
      <c r="DT4" s="252" t="e">
        <f t="shared" si="2781"/>
        <v>#REF!</v>
      </c>
      <c r="DU4" s="252" t="e">
        <f t="shared" si="2781"/>
        <v>#REF!</v>
      </c>
      <c r="DV4" s="252" t="e">
        <f t="shared" si="2781"/>
        <v>#REF!</v>
      </c>
      <c r="DW4" s="252" t="e">
        <f t="shared" si="2781"/>
        <v>#REF!</v>
      </c>
      <c r="DX4" s="252" t="e">
        <f t="shared" si="2781"/>
        <v>#REF!</v>
      </c>
      <c r="DY4" s="252" t="e">
        <f t="shared" si="2781"/>
        <v>#REF!</v>
      </c>
      <c r="DZ4" s="252" t="e">
        <f t="shared" si="2781"/>
        <v>#REF!</v>
      </c>
      <c r="EA4" s="252" t="e">
        <f t="shared" si="2782"/>
        <v>#REF!</v>
      </c>
      <c r="EB4" s="252" t="e">
        <f t="shared" si="2782"/>
        <v>#REF!</v>
      </c>
      <c r="EC4" s="252" t="e">
        <f t="shared" si="2782"/>
        <v>#REF!</v>
      </c>
      <c r="ED4" s="252" t="e">
        <f t="shared" si="2782"/>
        <v>#REF!</v>
      </c>
      <c r="EE4" s="252" t="e">
        <f t="shared" si="2782"/>
        <v>#REF!</v>
      </c>
      <c r="EF4" s="252" t="e">
        <f t="shared" si="2782"/>
        <v>#REF!</v>
      </c>
      <c r="EG4" s="252" t="e">
        <f t="shared" si="2782"/>
        <v>#REF!</v>
      </c>
      <c r="EH4" s="252" t="e">
        <f t="shared" si="2782"/>
        <v>#REF!</v>
      </c>
      <c r="EI4" s="252" t="e">
        <f t="shared" si="2782"/>
        <v>#REF!</v>
      </c>
      <c r="EJ4" s="252" t="e">
        <f t="shared" si="2782"/>
        <v>#REF!</v>
      </c>
      <c r="EK4" s="252" t="e">
        <f t="shared" si="2782"/>
        <v>#REF!</v>
      </c>
      <c r="EL4" s="252" t="e">
        <f t="shared" si="2782"/>
        <v>#REF!</v>
      </c>
      <c r="EM4" s="252" t="e">
        <f t="shared" si="2782"/>
        <v>#REF!</v>
      </c>
      <c r="EN4" s="252" t="e">
        <f t="shared" si="2782"/>
        <v>#REF!</v>
      </c>
      <c r="EO4" s="252" t="e">
        <f t="shared" si="2782"/>
        <v>#REF!</v>
      </c>
      <c r="EP4" s="252" t="e">
        <f t="shared" si="2782"/>
        <v>#REF!</v>
      </c>
      <c r="EQ4" s="252" t="e">
        <f t="shared" si="2783"/>
        <v>#REF!</v>
      </c>
      <c r="ER4" s="252" t="e">
        <f t="shared" si="2783"/>
        <v>#REF!</v>
      </c>
      <c r="ET4" s="417"/>
      <c r="EU4" s="417"/>
      <c r="EV4" s="417"/>
      <c r="EW4" s="417"/>
      <c r="EX4" s="417"/>
      <c r="EY4" s="417"/>
      <c r="EZ4" s="417"/>
      <c r="FA4" s="417"/>
      <c r="FB4" s="417"/>
      <c r="FC4" s="417"/>
      <c r="FD4" s="417"/>
      <c r="FE4" s="417"/>
      <c r="FF4" s="417"/>
      <c r="FG4" s="417"/>
      <c r="FH4" s="417"/>
      <c r="FI4" s="417"/>
      <c r="FJ4" s="417"/>
      <c r="FK4" s="417"/>
      <c r="FL4" s="417"/>
      <c r="FM4" s="417"/>
      <c r="FN4" s="417"/>
      <c r="FO4" s="417"/>
      <c r="FP4" s="417"/>
      <c r="FQ4" s="417"/>
      <c r="FR4" s="417"/>
      <c r="FS4" s="417"/>
      <c r="FT4" s="417"/>
    </row>
    <row r="5" ht="15.6">
      <c r="A5" s="49"/>
      <c r="B5" s="2"/>
      <c r="C5" s="2"/>
      <c r="D5" s="2"/>
      <c r="E5" s="751"/>
      <c r="F5" s="744"/>
      <c r="G5" s="751"/>
      <c r="H5" s="744"/>
      <c r="I5" s="751"/>
      <c r="J5" s="744"/>
      <c r="K5" s="751"/>
      <c r="L5" s="744"/>
      <c r="M5" s="751"/>
      <c r="N5" s="744"/>
      <c r="O5" s="751"/>
      <c r="P5" s="744"/>
      <c r="Q5" s="751"/>
      <c r="R5" s="744"/>
      <c r="S5" s="744"/>
      <c r="T5" s="252"/>
      <c r="U5" s="554" t="str">
        <f>'marco GH sismo'!C399</f>
        <v xml:space="preserve">CORTANTE VERTICAL</v>
      </c>
      <c r="V5" s="415">
        <f>'marco GH sismo'!D399</f>
        <v>0</v>
      </c>
      <c r="W5" s="500">
        <f>'marco GH sismo'!E399</f>
        <v>0</v>
      </c>
      <c r="X5" s="417"/>
      <c r="Y5" s="756"/>
      <c r="Z5" s="592" t="str">
        <f>'marco GH sismo'!J399</f>
        <v xml:space="preserve">CORTANTE VERTICAL</v>
      </c>
      <c r="AA5" s="757"/>
      <c r="AB5" s="417"/>
      <c r="AC5" s="756"/>
      <c r="AD5" s="592" t="str">
        <f>'marco GH sismo'!P399</f>
        <v xml:space="preserve">CORTANTE VERTICAL</v>
      </c>
      <c r="AE5" s="757"/>
      <c r="AF5" s="417"/>
      <c r="AG5" s="756"/>
      <c r="AH5" s="592" t="str">
        <f>'marco GH sismo'!V399</f>
        <v xml:space="preserve">CORTANTE VERTICAL</v>
      </c>
      <c r="AI5" s="757"/>
      <c r="AJ5" s="417"/>
      <c r="AK5" s="758" t="str">
        <f>'marco GH sismo'!AA399</f>
        <v xml:space="preserve">CORTANTE VERTICAL</v>
      </c>
      <c r="AL5" s="759"/>
      <c r="AM5" s="760"/>
      <c r="AN5" s="433"/>
      <c r="AO5" s="756"/>
      <c r="AP5" s="592" t="str">
        <f>'marco GH sismo'!AH399</f>
        <v xml:space="preserve">CORTANTE VERTICAL</v>
      </c>
      <c r="AQ5" s="757"/>
      <c r="AR5" s="417"/>
      <c r="AS5" s="756"/>
      <c r="AT5" s="592" t="str">
        <f>'marco GH sismo'!AN399</f>
        <v xml:space="preserve">CORTANTE VERTICAL</v>
      </c>
      <c r="AU5" s="757"/>
      <c r="AV5" s="417"/>
      <c r="AW5" s="252">
        <f t="shared" si="2776"/>
        <v>0</v>
      </c>
      <c r="AX5" s="252">
        <f t="shared" si="2777"/>
        <v>0</v>
      </c>
      <c r="AY5" s="252">
        <f t="shared" si="2777"/>
        <v>0</v>
      </c>
      <c r="AZ5" s="252">
        <f t="shared" si="2777"/>
        <v>0</v>
      </c>
      <c r="BA5" s="252">
        <f t="shared" si="2777"/>
        <v>0</v>
      </c>
      <c r="BB5" s="252">
        <f t="shared" si="2777"/>
        <v>0</v>
      </c>
      <c r="BC5" s="252">
        <f t="shared" si="2777"/>
        <v>0</v>
      </c>
      <c r="BD5" s="252">
        <f t="shared" si="2777"/>
        <v>0</v>
      </c>
      <c r="BE5" s="252">
        <f t="shared" si="2777"/>
        <v>0</v>
      </c>
      <c r="BF5" s="252">
        <f t="shared" si="2777"/>
        <v>0</v>
      </c>
      <c r="BG5" s="252">
        <f t="shared" si="2777"/>
        <v>0</v>
      </c>
      <c r="BH5" s="252">
        <f t="shared" si="2777"/>
        <v>0</v>
      </c>
      <c r="BI5" s="252">
        <f t="shared" si="2777"/>
        <v>0</v>
      </c>
      <c r="BJ5" s="252">
        <f t="shared" si="2777"/>
        <v>0</v>
      </c>
      <c r="BK5" s="252">
        <f t="shared" si="2777"/>
        <v>0</v>
      </c>
      <c r="BL5" s="252">
        <f t="shared" si="2777"/>
        <v>0</v>
      </c>
      <c r="BM5" s="252">
        <f t="shared" si="2777"/>
        <v>0</v>
      </c>
      <c r="BN5" s="252">
        <f t="shared" si="2784"/>
        <v>0</v>
      </c>
      <c r="BO5" s="252">
        <f t="shared" si="2778"/>
        <v>0</v>
      </c>
      <c r="BP5" s="252">
        <f t="shared" si="2778"/>
        <v>0</v>
      </c>
      <c r="BQ5" s="252">
        <f t="shared" si="2778"/>
        <v>0</v>
      </c>
      <c r="BR5" s="252">
        <f t="shared" si="2778"/>
        <v>0</v>
      </c>
      <c r="BS5" s="252">
        <f t="shared" si="2778"/>
        <v>0</v>
      </c>
      <c r="BT5" s="252">
        <f t="shared" si="2778"/>
        <v>0</v>
      </c>
      <c r="BU5" s="252">
        <f t="shared" si="2778"/>
        <v>0</v>
      </c>
      <c r="BV5" s="252">
        <f t="shared" si="2778"/>
        <v>0</v>
      </c>
      <c r="BW5" s="252">
        <f t="shared" si="2778"/>
        <v>0</v>
      </c>
      <c r="BX5" s="252">
        <f t="shared" si="2778"/>
        <v>0</v>
      </c>
      <c r="BY5" s="252">
        <f t="shared" si="2778"/>
        <v>0</v>
      </c>
      <c r="BZ5" s="252">
        <f t="shared" si="2778"/>
        <v>0</v>
      </c>
      <c r="CA5" s="252">
        <f t="shared" si="2778"/>
        <v>0</v>
      </c>
      <c r="CB5" s="252">
        <f t="shared" si="2778"/>
        <v>0</v>
      </c>
      <c r="CC5" s="252">
        <f t="shared" si="2778"/>
        <v>0</v>
      </c>
      <c r="CD5" s="252">
        <f t="shared" si="2778"/>
        <v>0</v>
      </c>
      <c r="CE5" s="252">
        <f t="shared" si="2779"/>
        <v>0</v>
      </c>
      <c r="CF5" s="252">
        <f t="shared" si="2779"/>
        <v>0</v>
      </c>
      <c r="CG5" s="252">
        <f t="shared" si="2779"/>
        <v>0</v>
      </c>
      <c r="CH5" s="252">
        <f t="shared" si="2779"/>
        <v>0</v>
      </c>
      <c r="CI5" s="252">
        <f t="shared" si="2779"/>
        <v>0</v>
      </c>
      <c r="CJ5" s="252">
        <f t="shared" si="2779"/>
        <v>0</v>
      </c>
      <c r="CK5" s="252">
        <f t="shared" si="2779"/>
        <v>0</v>
      </c>
      <c r="CL5" s="252">
        <f t="shared" si="2779"/>
        <v>0</v>
      </c>
      <c r="CM5" s="252">
        <f t="shared" si="2779"/>
        <v>0</v>
      </c>
      <c r="CN5" s="252">
        <f t="shared" si="2779"/>
        <v>0</v>
      </c>
      <c r="CO5" s="252">
        <f t="shared" si="2779"/>
        <v>0</v>
      </c>
      <c r="CP5" s="252">
        <f t="shared" si="2779"/>
        <v>0</v>
      </c>
      <c r="CQ5" s="252">
        <f t="shared" si="2779"/>
        <v>0</v>
      </c>
      <c r="CR5" s="252">
        <f t="shared" si="2779"/>
        <v>0</v>
      </c>
      <c r="CS5" s="252">
        <f t="shared" si="2779"/>
        <v>0</v>
      </c>
      <c r="CT5" s="252">
        <f t="shared" si="2779"/>
        <v>0</v>
      </c>
      <c r="CU5" s="252">
        <f t="shared" si="2780"/>
        <v>0</v>
      </c>
      <c r="CV5" s="252">
        <f t="shared" si="2780"/>
        <v>0</v>
      </c>
      <c r="CW5" s="252">
        <f t="shared" si="2780"/>
        <v>0</v>
      </c>
      <c r="CX5" s="252">
        <f t="shared" si="2780"/>
        <v>0</v>
      </c>
      <c r="CY5" s="252">
        <f t="shared" si="2780"/>
        <v>0</v>
      </c>
      <c r="CZ5" s="252">
        <f t="shared" si="2780"/>
        <v>0</v>
      </c>
      <c r="DA5" s="252">
        <f t="shared" si="2780"/>
        <v>0</v>
      </c>
      <c r="DB5" s="252">
        <f t="shared" si="2780"/>
        <v>0</v>
      </c>
      <c r="DC5" s="252">
        <f t="shared" si="2780"/>
        <v>0</v>
      </c>
      <c r="DD5" s="252">
        <f t="shared" si="2780"/>
        <v>0</v>
      </c>
      <c r="DE5" s="252">
        <f t="shared" si="2780"/>
        <v>0</v>
      </c>
      <c r="DF5" s="252">
        <f t="shared" si="2780"/>
        <v>0</v>
      </c>
      <c r="DG5" s="252">
        <f t="shared" si="2780"/>
        <v>0</v>
      </c>
      <c r="DH5" s="252">
        <f t="shared" si="2780"/>
        <v>0</v>
      </c>
      <c r="DI5" s="252">
        <f t="shared" si="2780"/>
        <v>0</v>
      </c>
      <c r="DJ5" s="252">
        <f t="shared" si="2780"/>
        <v>0</v>
      </c>
      <c r="DK5" s="252">
        <f t="shared" si="2781"/>
        <v>0</v>
      </c>
      <c r="DL5" s="252">
        <f t="shared" si="2781"/>
        <v>0</v>
      </c>
      <c r="DM5" s="252">
        <f t="shared" si="2781"/>
        <v>0</v>
      </c>
      <c r="DN5" s="252">
        <f t="shared" si="2781"/>
        <v>0</v>
      </c>
      <c r="DO5" s="252">
        <f t="shared" si="2781"/>
        <v>0</v>
      </c>
      <c r="DP5" s="252">
        <f t="shared" si="2781"/>
        <v>0</v>
      </c>
      <c r="DQ5" s="252">
        <f t="shared" si="2781"/>
        <v>0</v>
      </c>
      <c r="DR5" s="252">
        <f t="shared" si="2781"/>
        <v>0</v>
      </c>
      <c r="DS5" s="252">
        <f t="shared" si="2781"/>
        <v>0</v>
      </c>
      <c r="DT5" s="252">
        <f t="shared" si="2781"/>
        <v>0</v>
      </c>
      <c r="DU5" s="252">
        <f t="shared" si="2781"/>
        <v>0</v>
      </c>
      <c r="DV5" s="252">
        <f t="shared" si="2781"/>
        <v>0</v>
      </c>
      <c r="DW5" s="252">
        <f t="shared" si="2781"/>
        <v>0</v>
      </c>
      <c r="DX5" s="252">
        <f t="shared" si="2781"/>
        <v>0</v>
      </c>
      <c r="DY5" s="252">
        <f t="shared" si="2781"/>
        <v>0</v>
      </c>
      <c r="DZ5" s="252">
        <f t="shared" si="2781"/>
        <v>0</v>
      </c>
      <c r="EA5" s="252">
        <f t="shared" si="2782"/>
        <v>0</v>
      </c>
      <c r="EB5" s="252">
        <f t="shared" si="2782"/>
        <v>0</v>
      </c>
      <c r="EC5" s="252">
        <f t="shared" si="2782"/>
        <v>0</v>
      </c>
      <c r="ED5" s="252">
        <f t="shared" si="2782"/>
        <v>0</v>
      </c>
      <c r="EE5" s="252">
        <f t="shared" si="2782"/>
        <v>0</v>
      </c>
      <c r="EF5" s="252">
        <f t="shared" si="2782"/>
        <v>0</v>
      </c>
      <c r="EG5" s="252">
        <f t="shared" si="2782"/>
        <v>0</v>
      </c>
      <c r="EH5" s="252">
        <f t="shared" si="2782"/>
        <v>0</v>
      </c>
      <c r="EI5" s="252">
        <f t="shared" si="2782"/>
        <v>0</v>
      </c>
      <c r="EJ5" s="252">
        <f t="shared" si="2782"/>
        <v>0</v>
      </c>
      <c r="EK5" s="252">
        <f t="shared" si="2782"/>
        <v>0</v>
      </c>
      <c r="EL5" s="252">
        <f t="shared" si="2782"/>
        <v>0</v>
      </c>
      <c r="EM5" s="252">
        <f t="shared" si="2782"/>
        <v>0</v>
      </c>
      <c r="EN5" s="252">
        <f t="shared" si="2782"/>
        <v>0</v>
      </c>
      <c r="EO5" s="252">
        <f t="shared" si="2782"/>
        <v>0</v>
      </c>
      <c r="EP5" s="252">
        <f t="shared" si="2782"/>
        <v>0</v>
      </c>
      <c r="EQ5" s="252">
        <f t="shared" si="2783"/>
        <v>0</v>
      </c>
      <c r="ER5" s="252">
        <f t="shared" si="2783"/>
        <v>0</v>
      </c>
      <c r="ET5" s="417"/>
      <c r="EU5" s="417"/>
      <c r="EV5" s="417"/>
      <c r="EW5" s="417"/>
      <c r="EX5" s="417"/>
      <c r="EY5" s="417"/>
      <c r="EZ5" s="417"/>
      <c r="FA5" s="417"/>
      <c r="FB5" s="417"/>
      <c r="FC5" s="417"/>
      <c r="FD5" s="417"/>
      <c r="FE5" s="417"/>
      <c r="FF5" s="417"/>
      <c r="FG5" s="417"/>
      <c r="FH5" s="417"/>
      <c r="FI5" s="417"/>
      <c r="FJ5" s="417"/>
      <c r="FK5" s="417"/>
      <c r="FL5" s="417"/>
      <c r="FM5" s="417"/>
      <c r="FN5" s="417"/>
      <c r="FO5" s="417"/>
      <c r="FP5" s="417"/>
      <c r="FQ5" s="417"/>
      <c r="FR5" s="417"/>
      <c r="FS5" s="417"/>
      <c r="FT5" s="417"/>
    </row>
    <row r="6" ht="16.199999999999999">
      <c r="A6" s="49" t="s">
        <v>961</v>
      </c>
      <c r="B6" s="2" t="s">
        <v>363</v>
      </c>
      <c r="C6" s="252" t="e">
        <f>MAX((MAX(V6:AT6)),(ABS(MIN(V6:AT6))))</f>
        <v>#REF!</v>
      </c>
      <c r="D6" s="2"/>
      <c r="E6" s="761" t="e">
        <f>U6</f>
        <v>#REF!</v>
      </c>
      <c r="F6" s="762" t="e">
        <f t="shared" si="2763"/>
        <v>#REF!</v>
      </c>
      <c r="G6" s="761" t="e">
        <f>Y6</f>
        <v>#REF!</v>
      </c>
      <c r="H6" s="762" t="e">
        <f t="shared" si="2765"/>
        <v>#REF!</v>
      </c>
      <c r="I6" s="761" t="e">
        <f t="shared" si="2766"/>
        <v>#REF!</v>
      </c>
      <c r="J6" s="762" t="e">
        <f t="shared" si="2767"/>
        <v>#REF!</v>
      </c>
      <c r="K6" s="761" t="e">
        <f t="shared" si="2768"/>
        <v>#REF!</v>
      </c>
      <c r="L6" s="762" t="e">
        <f t="shared" si="2769"/>
        <v>#REF!</v>
      </c>
      <c r="M6" s="761" t="e">
        <f t="shared" si="2770"/>
        <v>#REF!</v>
      </c>
      <c r="N6" s="762" t="e">
        <f t="shared" si="2771"/>
        <v>#REF!</v>
      </c>
      <c r="O6" s="761" t="e">
        <f t="shared" si="2772"/>
        <v>#REF!</v>
      </c>
      <c r="P6" s="762" t="e">
        <f t="shared" si="2773"/>
        <v>#REF!</v>
      </c>
      <c r="Q6" s="761" t="e">
        <f t="shared" si="2774"/>
        <v>#REF!</v>
      </c>
      <c r="R6" s="762" t="e">
        <f t="shared" si="2775"/>
        <v>#REF!</v>
      </c>
      <c r="S6" s="744"/>
      <c r="T6" s="252"/>
      <c r="U6" s="557" t="e">
        <f>'marco GH sismo'!C400</f>
        <v>#REF!</v>
      </c>
      <c r="V6" s="423">
        <f>'marco GH sismo'!D400</f>
        <v>0</v>
      </c>
      <c r="W6" s="508">
        <f>'marco GH sismo'!E400</f>
        <v>0</v>
      </c>
      <c r="X6" s="417"/>
      <c r="Y6" s="557" t="e">
        <f>'marco GH sismo'!I400</f>
        <v>#REF!</v>
      </c>
      <c r="Z6" s="423">
        <f>'marco GH sismo'!J400</f>
        <v>0</v>
      </c>
      <c r="AA6" s="508">
        <f>'marco GH sismo'!K400</f>
        <v>0</v>
      </c>
      <c r="AB6" s="417"/>
      <c r="AC6" s="763"/>
      <c r="AD6" s="423" t="e">
        <f>'marco GH sismo'!P400</f>
        <v>#REF!</v>
      </c>
      <c r="AE6" s="508"/>
      <c r="AF6" s="417"/>
      <c r="AG6" s="763"/>
      <c r="AH6" s="423" t="e">
        <f>'marco GH sismo'!V400</f>
        <v>#REF!</v>
      </c>
      <c r="AI6" s="508"/>
      <c r="AJ6" s="417"/>
      <c r="AK6" s="763"/>
      <c r="AL6" s="423" t="e">
        <f>'marco GH sismo'!AB400</f>
        <v>#REF!</v>
      </c>
      <c r="AM6" s="508"/>
      <c r="AN6" s="417"/>
      <c r="AO6" s="763"/>
      <c r="AP6" s="423" t="e">
        <f>'marco GH sismo'!AH400</f>
        <v>#REF!</v>
      </c>
      <c r="AQ6" s="508"/>
      <c r="AR6" s="417"/>
      <c r="AS6" s="763"/>
      <c r="AT6" s="423" t="e">
        <f>'marco GH sismo'!AN400</f>
        <v>#REF!</v>
      </c>
      <c r="AU6" s="508"/>
      <c r="AV6" s="417"/>
      <c r="AW6" s="252" t="e">
        <f t="shared" si="2776"/>
        <v>#REF!</v>
      </c>
      <c r="AX6" s="252" t="e">
        <f t="shared" si="2777"/>
        <v>#REF!</v>
      </c>
      <c r="AY6" s="252" t="e">
        <f t="shared" si="2777"/>
        <v>#REF!</v>
      </c>
      <c r="AZ6" s="252" t="e">
        <f t="shared" si="2777"/>
        <v>#REF!</v>
      </c>
      <c r="BA6" s="252" t="e">
        <f t="shared" si="2777"/>
        <v>#REF!</v>
      </c>
      <c r="BB6" s="252" t="e">
        <f t="shared" si="2777"/>
        <v>#REF!</v>
      </c>
      <c r="BC6" s="252" t="e">
        <f t="shared" si="2777"/>
        <v>#REF!</v>
      </c>
      <c r="BD6" s="252" t="e">
        <f t="shared" si="2777"/>
        <v>#REF!</v>
      </c>
      <c r="BE6" s="252" t="e">
        <f t="shared" si="2777"/>
        <v>#REF!</v>
      </c>
      <c r="BF6" s="252" t="e">
        <f t="shared" si="2777"/>
        <v>#REF!</v>
      </c>
      <c r="BG6" s="252" t="e">
        <f t="shared" si="2777"/>
        <v>#REF!</v>
      </c>
      <c r="BH6" s="252" t="e">
        <f t="shared" si="2777"/>
        <v>#REF!</v>
      </c>
      <c r="BI6" s="252" t="e">
        <f t="shared" si="2777"/>
        <v>#REF!</v>
      </c>
      <c r="BJ6" s="252" t="e">
        <f t="shared" si="2777"/>
        <v>#REF!</v>
      </c>
      <c r="BK6" s="252" t="e">
        <f t="shared" si="2777"/>
        <v>#REF!</v>
      </c>
      <c r="BL6" s="252" t="e">
        <f t="shared" si="2777"/>
        <v>#REF!</v>
      </c>
      <c r="BM6" s="252" t="e">
        <f t="shared" si="2777"/>
        <v>#REF!</v>
      </c>
      <c r="BN6" s="252" t="e">
        <f t="shared" si="2784"/>
        <v>#REF!</v>
      </c>
      <c r="BO6" s="252" t="e">
        <f t="shared" si="2778"/>
        <v>#REF!</v>
      </c>
      <c r="BP6" s="252" t="e">
        <f t="shared" si="2778"/>
        <v>#REF!</v>
      </c>
      <c r="BQ6" s="252" t="e">
        <f t="shared" si="2778"/>
        <v>#REF!</v>
      </c>
      <c r="BR6" s="252" t="e">
        <f t="shared" si="2778"/>
        <v>#REF!</v>
      </c>
      <c r="BS6" s="252" t="e">
        <f t="shared" si="2778"/>
        <v>#REF!</v>
      </c>
      <c r="BT6" s="252" t="e">
        <f t="shared" si="2778"/>
        <v>#REF!</v>
      </c>
      <c r="BU6" s="252" t="e">
        <f t="shared" si="2778"/>
        <v>#REF!</v>
      </c>
      <c r="BV6" s="252" t="e">
        <f t="shared" si="2778"/>
        <v>#REF!</v>
      </c>
      <c r="BW6" s="252" t="e">
        <f t="shared" si="2778"/>
        <v>#REF!</v>
      </c>
      <c r="BX6" s="252" t="e">
        <f t="shared" si="2778"/>
        <v>#REF!</v>
      </c>
      <c r="BY6" s="252" t="e">
        <f t="shared" si="2778"/>
        <v>#REF!</v>
      </c>
      <c r="BZ6" s="252" t="e">
        <f t="shared" si="2778"/>
        <v>#REF!</v>
      </c>
      <c r="CA6" s="252" t="e">
        <f t="shared" si="2778"/>
        <v>#REF!</v>
      </c>
      <c r="CB6" s="252" t="e">
        <f t="shared" si="2778"/>
        <v>#REF!</v>
      </c>
      <c r="CC6" s="252" t="e">
        <f t="shared" si="2778"/>
        <v>#REF!</v>
      </c>
      <c r="CD6" s="252" t="e">
        <f t="shared" si="2778"/>
        <v>#REF!</v>
      </c>
      <c r="CE6" s="252" t="e">
        <f t="shared" si="2779"/>
        <v>#REF!</v>
      </c>
      <c r="CF6" s="252" t="e">
        <f t="shared" si="2779"/>
        <v>#REF!</v>
      </c>
      <c r="CG6" s="252" t="e">
        <f t="shared" si="2779"/>
        <v>#REF!</v>
      </c>
      <c r="CH6" s="252" t="e">
        <f t="shared" si="2779"/>
        <v>#REF!</v>
      </c>
      <c r="CI6" s="252" t="e">
        <f t="shared" si="2779"/>
        <v>#REF!</v>
      </c>
      <c r="CJ6" s="252" t="e">
        <f t="shared" si="2779"/>
        <v>#REF!</v>
      </c>
      <c r="CK6" s="252" t="e">
        <f t="shared" si="2779"/>
        <v>#REF!</v>
      </c>
      <c r="CL6" s="252" t="e">
        <f t="shared" si="2779"/>
        <v>#REF!</v>
      </c>
      <c r="CM6" s="252" t="e">
        <f t="shared" si="2779"/>
        <v>#REF!</v>
      </c>
      <c r="CN6" s="252" t="e">
        <f t="shared" si="2779"/>
        <v>#REF!</v>
      </c>
      <c r="CO6" s="252" t="e">
        <f t="shared" si="2779"/>
        <v>#REF!</v>
      </c>
      <c r="CP6" s="252" t="e">
        <f t="shared" si="2779"/>
        <v>#REF!</v>
      </c>
      <c r="CQ6" s="252" t="e">
        <f t="shared" si="2779"/>
        <v>#REF!</v>
      </c>
      <c r="CR6" s="252" t="e">
        <f t="shared" si="2779"/>
        <v>#REF!</v>
      </c>
      <c r="CS6" s="252" t="e">
        <f t="shared" si="2779"/>
        <v>#REF!</v>
      </c>
      <c r="CT6" s="252" t="e">
        <f t="shared" si="2779"/>
        <v>#REF!</v>
      </c>
      <c r="CU6" s="252" t="e">
        <f t="shared" si="2780"/>
        <v>#REF!</v>
      </c>
      <c r="CV6" s="252" t="e">
        <f t="shared" si="2780"/>
        <v>#REF!</v>
      </c>
      <c r="CW6" s="252" t="e">
        <f t="shared" si="2780"/>
        <v>#REF!</v>
      </c>
      <c r="CX6" s="252" t="e">
        <f t="shared" si="2780"/>
        <v>#REF!</v>
      </c>
      <c r="CY6" s="252" t="e">
        <f t="shared" si="2780"/>
        <v>#REF!</v>
      </c>
      <c r="CZ6" s="252" t="e">
        <f t="shared" si="2780"/>
        <v>#REF!</v>
      </c>
      <c r="DA6" s="252" t="e">
        <f t="shared" si="2780"/>
        <v>#REF!</v>
      </c>
      <c r="DB6" s="252" t="e">
        <f t="shared" si="2780"/>
        <v>#REF!</v>
      </c>
      <c r="DC6" s="252" t="e">
        <f t="shared" si="2780"/>
        <v>#REF!</v>
      </c>
      <c r="DD6" s="252" t="e">
        <f t="shared" si="2780"/>
        <v>#REF!</v>
      </c>
      <c r="DE6" s="252" t="e">
        <f t="shared" si="2780"/>
        <v>#REF!</v>
      </c>
      <c r="DF6" s="252" t="e">
        <f t="shared" si="2780"/>
        <v>#REF!</v>
      </c>
      <c r="DG6" s="252" t="e">
        <f t="shared" si="2780"/>
        <v>#REF!</v>
      </c>
      <c r="DH6" s="252" t="e">
        <f t="shared" si="2780"/>
        <v>#REF!</v>
      </c>
      <c r="DI6" s="252" t="e">
        <f t="shared" si="2780"/>
        <v>#REF!</v>
      </c>
      <c r="DJ6" s="252" t="e">
        <f t="shared" si="2780"/>
        <v>#REF!</v>
      </c>
      <c r="DK6" s="252" t="e">
        <f t="shared" si="2781"/>
        <v>#REF!</v>
      </c>
      <c r="DL6" s="252" t="e">
        <f t="shared" si="2781"/>
        <v>#REF!</v>
      </c>
      <c r="DM6" s="252" t="e">
        <f t="shared" si="2781"/>
        <v>#REF!</v>
      </c>
      <c r="DN6" s="252" t="e">
        <f t="shared" si="2781"/>
        <v>#REF!</v>
      </c>
      <c r="DO6" s="252" t="e">
        <f t="shared" si="2781"/>
        <v>#REF!</v>
      </c>
      <c r="DP6" s="252" t="e">
        <f t="shared" si="2781"/>
        <v>#REF!</v>
      </c>
      <c r="DQ6" s="252" t="e">
        <f t="shared" si="2781"/>
        <v>#REF!</v>
      </c>
      <c r="DR6" s="252" t="e">
        <f t="shared" si="2781"/>
        <v>#REF!</v>
      </c>
      <c r="DS6" s="252" t="e">
        <f t="shared" si="2781"/>
        <v>#REF!</v>
      </c>
      <c r="DT6" s="252" t="e">
        <f t="shared" si="2781"/>
        <v>#REF!</v>
      </c>
      <c r="DU6" s="252" t="e">
        <f t="shared" si="2781"/>
        <v>#REF!</v>
      </c>
      <c r="DV6" s="252" t="e">
        <f t="shared" si="2781"/>
        <v>#REF!</v>
      </c>
      <c r="DW6" s="252" t="e">
        <f t="shared" si="2781"/>
        <v>#REF!</v>
      </c>
      <c r="DX6" s="252" t="e">
        <f t="shared" si="2781"/>
        <v>#REF!</v>
      </c>
      <c r="DY6" s="252" t="e">
        <f t="shared" si="2781"/>
        <v>#REF!</v>
      </c>
      <c r="DZ6" s="252" t="e">
        <f t="shared" si="2781"/>
        <v>#REF!</v>
      </c>
      <c r="EA6" s="252" t="e">
        <f t="shared" si="2782"/>
        <v>#REF!</v>
      </c>
      <c r="EB6" s="252" t="e">
        <f t="shared" si="2782"/>
        <v>#REF!</v>
      </c>
      <c r="EC6" s="252" t="e">
        <f t="shared" si="2782"/>
        <v>#REF!</v>
      </c>
      <c r="ED6" s="252" t="e">
        <f t="shared" si="2782"/>
        <v>#REF!</v>
      </c>
      <c r="EE6" s="252" t="e">
        <f t="shared" si="2782"/>
        <v>#REF!</v>
      </c>
      <c r="EF6" s="252" t="e">
        <f t="shared" si="2782"/>
        <v>#REF!</v>
      </c>
      <c r="EG6" s="252" t="e">
        <f t="shared" si="2782"/>
        <v>#REF!</v>
      </c>
      <c r="EH6" s="252" t="e">
        <f t="shared" si="2782"/>
        <v>#REF!</v>
      </c>
      <c r="EI6" s="252" t="e">
        <f t="shared" si="2782"/>
        <v>#REF!</v>
      </c>
      <c r="EJ6" s="252" t="e">
        <f t="shared" si="2782"/>
        <v>#REF!</v>
      </c>
      <c r="EK6" s="252" t="e">
        <f t="shared" si="2782"/>
        <v>#REF!</v>
      </c>
      <c r="EL6" s="252" t="e">
        <f t="shared" si="2782"/>
        <v>#REF!</v>
      </c>
      <c r="EM6" s="252" t="e">
        <f t="shared" si="2782"/>
        <v>#REF!</v>
      </c>
      <c r="EN6" s="252" t="e">
        <f t="shared" si="2782"/>
        <v>#REF!</v>
      </c>
      <c r="EO6" s="252" t="e">
        <f t="shared" si="2782"/>
        <v>#REF!</v>
      </c>
      <c r="EP6" s="252" t="e">
        <f t="shared" si="2782"/>
        <v>#REF!</v>
      </c>
      <c r="EQ6" s="252" t="e">
        <f t="shared" si="2783"/>
        <v>#REF!</v>
      </c>
      <c r="ER6" s="252" t="e">
        <f t="shared" si="2783"/>
        <v>#REF!</v>
      </c>
      <c r="ET6" s="417"/>
      <c r="EU6" s="417"/>
      <c r="EV6" s="417"/>
      <c r="EW6" s="417"/>
      <c r="EX6" s="417"/>
      <c r="EY6" s="417"/>
      <c r="EZ6" s="417"/>
      <c r="FA6" s="417"/>
      <c r="FB6" s="417"/>
      <c r="FC6" s="417"/>
      <c r="FD6" s="417"/>
      <c r="FE6" s="417"/>
      <c r="FF6" s="417"/>
      <c r="FG6" s="417"/>
      <c r="FH6" s="417"/>
      <c r="FI6" s="417"/>
      <c r="FJ6" s="417"/>
      <c r="FK6" s="417"/>
      <c r="FL6" s="417"/>
      <c r="FM6" s="417"/>
      <c r="FN6" s="417"/>
      <c r="FO6" s="417"/>
      <c r="FP6" s="417"/>
      <c r="FQ6" s="417"/>
      <c r="FR6" s="417"/>
      <c r="FS6" s="417"/>
      <c r="FT6" s="417"/>
    </row>
    <row r="7" ht="16.199999999999999">
      <c r="A7" s="764"/>
      <c r="B7" s="10"/>
      <c r="C7" s="765"/>
      <c r="D7" s="10"/>
      <c r="E7" s="765"/>
      <c r="F7" s="766"/>
      <c r="G7" s="765"/>
      <c r="H7" s="766"/>
      <c r="I7" s="765"/>
      <c r="J7" s="766"/>
      <c r="K7" s="765"/>
      <c r="L7" s="766"/>
      <c r="M7" s="765"/>
      <c r="N7" s="766"/>
      <c r="O7" s="765"/>
      <c r="P7" s="766"/>
      <c r="Q7" s="765"/>
      <c r="R7" s="766"/>
      <c r="S7" s="762"/>
      <c r="T7" s="252"/>
      <c r="U7" s="417"/>
      <c r="V7" s="417"/>
      <c r="W7" s="417"/>
      <c r="X7" s="417"/>
      <c r="Y7" s="417"/>
      <c r="Z7" s="417"/>
      <c r="AA7" s="417"/>
      <c r="AB7" s="417"/>
      <c r="AC7" s="235"/>
      <c r="AD7" s="417"/>
      <c r="AE7" s="417"/>
      <c r="AF7" s="417"/>
      <c r="AG7" s="235"/>
      <c r="AH7" s="417"/>
      <c r="AI7" s="417"/>
      <c r="AJ7" s="417"/>
      <c r="AK7" s="235"/>
      <c r="AL7" s="417"/>
      <c r="AM7" s="417"/>
      <c r="AN7" s="417"/>
      <c r="AO7" s="235"/>
      <c r="AP7" s="417"/>
      <c r="AQ7" s="417"/>
      <c r="AR7" s="417"/>
      <c r="AS7" s="235"/>
      <c r="AT7" s="417"/>
      <c r="AU7" s="417"/>
      <c r="AV7" s="417"/>
      <c r="AW7" s="252"/>
      <c r="AX7" s="252"/>
      <c r="AY7" s="252"/>
      <c r="AZ7" s="252"/>
      <c r="BA7" s="252"/>
      <c r="BB7" s="252"/>
      <c r="BC7" s="252"/>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 r="CR7" s="252"/>
      <c r="CS7" s="252"/>
      <c r="CT7" s="252"/>
      <c r="CU7" s="252"/>
      <c r="CV7" s="252"/>
      <c r="CW7" s="252"/>
      <c r="CX7" s="252"/>
      <c r="CY7" s="252"/>
      <c r="CZ7" s="252"/>
      <c r="DA7" s="252"/>
      <c r="DB7" s="252"/>
      <c r="DC7" s="252"/>
      <c r="DD7" s="252"/>
      <c r="DE7" s="252"/>
      <c r="DF7" s="252"/>
      <c r="DG7" s="252"/>
      <c r="DH7" s="252"/>
      <c r="DI7" s="252"/>
      <c r="DJ7" s="252"/>
      <c r="DK7" s="252"/>
      <c r="DL7" s="252"/>
      <c r="DM7" s="252"/>
      <c r="DN7" s="252"/>
      <c r="DO7" s="252"/>
      <c r="DP7" s="252"/>
      <c r="DQ7" s="252"/>
      <c r="DR7" s="252"/>
      <c r="DS7" s="252"/>
      <c r="DT7" s="252"/>
      <c r="DU7" s="252"/>
      <c r="DV7" s="252"/>
      <c r="DW7" s="252"/>
      <c r="DX7" s="252"/>
      <c r="DY7" s="252"/>
      <c r="DZ7" s="252"/>
      <c r="EA7" s="252"/>
      <c r="EB7" s="252"/>
      <c r="EC7" s="252"/>
      <c r="ED7" s="252"/>
      <c r="EE7" s="252"/>
      <c r="EF7" s="252"/>
      <c r="EG7" s="252"/>
      <c r="EH7" s="252"/>
      <c r="EI7" s="252"/>
      <c r="EJ7" s="252"/>
      <c r="EK7" s="252"/>
      <c r="EL7" s="252"/>
      <c r="EM7" s="252"/>
      <c r="EN7" s="252"/>
      <c r="EO7" s="252"/>
      <c r="EP7" s="252"/>
      <c r="EQ7" s="252"/>
      <c r="ER7" s="252"/>
      <c r="ET7" s="417"/>
      <c r="EU7" s="417"/>
      <c r="EV7" s="417"/>
      <c r="EW7" s="417"/>
      <c r="EX7" s="417"/>
      <c r="EY7" s="417"/>
      <c r="EZ7" s="417"/>
      <c r="FA7" s="417"/>
      <c r="FB7" s="417"/>
      <c r="FC7" s="417"/>
      <c r="FD7" s="417"/>
      <c r="FE7" s="417"/>
      <c r="FF7" s="417"/>
      <c r="FG7" s="417"/>
      <c r="FH7" s="417"/>
      <c r="FI7" s="417"/>
      <c r="FJ7" s="417"/>
      <c r="FK7" s="417"/>
      <c r="FL7" s="417"/>
      <c r="FM7" s="417"/>
      <c r="FN7" s="417"/>
      <c r="FO7" s="417"/>
      <c r="FP7" s="417"/>
      <c r="FQ7" s="417"/>
      <c r="FR7" s="417"/>
      <c r="FS7" s="417"/>
      <c r="FT7" s="417"/>
    </row>
    <row r="8" ht="16.199999999999999">
      <c r="A8" s="37"/>
      <c r="B8" s="767" t="s">
        <v>962</v>
      </c>
      <c r="C8" s="38"/>
      <c r="D8" s="38"/>
      <c r="E8" s="767"/>
      <c r="F8" s="768"/>
      <c r="G8" s="38"/>
      <c r="H8" s="768"/>
      <c r="I8" s="767"/>
      <c r="J8" s="768"/>
      <c r="K8" s="767"/>
      <c r="L8" s="768"/>
      <c r="M8" s="767"/>
      <c r="N8" s="768"/>
      <c r="O8" s="767"/>
      <c r="P8" s="768"/>
      <c r="Q8" s="767"/>
      <c r="R8" s="768"/>
      <c r="S8" s="743"/>
      <c r="T8" s="252"/>
      <c r="AW8" s="252">
        <f t="shared" si="2776"/>
        <v>0</v>
      </c>
      <c r="AX8" s="252">
        <f t="shared" si="2777"/>
        <v>0</v>
      </c>
      <c r="AY8" s="252">
        <f t="shared" si="2777"/>
        <v>0</v>
      </c>
      <c r="AZ8" s="252">
        <f t="shared" si="2777"/>
        <v>0</v>
      </c>
      <c r="BA8" s="252">
        <f t="shared" si="2777"/>
        <v>0</v>
      </c>
      <c r="BB8" s="252">
        <f t="shared" si="2777"/>
        <v>0</v>
      </c>
      <c r="BC8" s="252">
        <f t="shared" si="2777"/>
        <v>0</v>
      </c>
      <c r="BD8" s="252">
        <f t="shared" si="2777"/>
        <v>0</v>
      </c>
      <c r="BE8" s="252">
        <f t="shared" si="2777"/>
        <v>0</v>
      </c>
      <c r="BF8" s="252">
        <f t="shared" si="2777"/>
        <v>0</v>
      </c>
      <c r="BG8" s="252">
        <f t="shared" si="2777"/>
        <v>0</v>
      </c>
      <c r="BH8" s="252">
        <f t="shared" si="2777"/>
        <v>0</v>
      </c>
      <c r="BI8" s="252">
        <f t="shared" si="2777"/>
        <v>0</v>
      </c>
      <c r="BJ8" s="252">
        <f t="shared" si="2777"/>
        <v>0</v>
      </c>
      <c r="BK8" s="252">
        <f t="shared" si="2777"/>
        <v>0</v>
      </c>
      <c r="BL8" s="252">
        <f t="shared" si="2777"/>
        <v>0</v>
      </c>
      <c r="BM8" s="252">
        <f t="shared" si="2777"/>
        <v>0</v>
      </c>
      <c r="BN8" s="252">
        <f t="shared" si="2784"/>
        <v>0</v>
      </c>
      <c r="BO8" s="252">
        <f t="shared" si="2784"/>
        <v>0</v>
      </c>
      <c r="BP8" s="252">
        <f t="shared" si="2784"/>
        <v>0</v>
      </c>
      <c r="BQ8" s="252">
        <f t="shared" si="2784"/>
        <v>0</v>
      </c>
      <c r="BR8" s="252">
        <f t="shared" si="2784"/>
        <v>0</v>
      </c>
      <c r="BS8" s="252">
        <f t="shared" si="2784"/>
        <v>0</v>
      </c>
      <c r="BT8" s="252">
        <f t="shared" si="2784"/>
        <v>0</v>
      </c>
      <c r="BU8" s="252">
        <f t="shared" si="2784"/>
        <v>0</v>
      </c>
      <c r="BV8" s="252">
        <f t="shared" si="2784"/>
        <v>0</v>
      </c>
      <c r="BW8" s="252">
        <f t="shared" si="2784"/>
        <v>0</v>
      </c>
      <c r="BX8" s="252">
        <f t="shared" si="2784"/>
        <v>0</v>
      </c>
      <c r="BY8" s="252">
        <f t="shared" si="2784"/>
        <v>0</v>
      </c>
      <c r="BZ8" s="252">
        <f t="shared" si="2784"/>
        <v>0</v>
      </c>
      <c r="CA8" s="252">
        <f t="shared" si="2784"/>
        <v>0</v>
      </c>
      <c r="CB8" s="252">
        <f t="shared" si="2784"/>
        <v>0</v>
      </c>
      <c r="CC8" s="252">
        <f t="shared" si="2784"/>
        <v>0</v>
      </c>
      <c r="CD8" s="252">
        <f t="shared" ref="CD8:CS13" si="2785">CC8</f>
        <v>0</v>
      </c>
      <c r="CE8" s="252">
        <f t="shared" si="2785"/>
        <v>0</v>
      </c>
      <c r="CF8" s="252">
        <f t="shared" si="2785"/>
        <v>0</v>
      </c>
      <c r="CG8" s="252">
        <f t="shared" si="2785"/>
        <v>0</v>
      </c>
      <c r="CH8" s="252">
        <f t="shared" si="2785"/>
        <v>0</v>
      </c>
      <c r="CI8" s="252">
        <f t="shared" si="2785"/>
        <v>0</v>
      </c>
      <c r="CJ8" s="252">
        <f t="shared" si="2785"/>
        <v>0</v>
      </c>
      <c r="CK8" s="252">
        <f t="shared" si="2785"/>
        <v>0</v>
      </c>
      <c r="CL8" s="252">
        <f t="shared" si="2785"/>
        <v>0</v>
      </c>
      <c r="CM8" s="252">
        <f t="shared" si="2785"/>
        <v>0</v>
      </c>
      <c r="CN8" s="252">
        <f t="shared" si="2785"/>
        <v>0</v>
      </c>
      <c r="CO8" s="252">
        <f t="shared" si="2785"/>
        <v>0</v>
      </c>
      <c r="CP8" s="252">
        <f t="shared" si="2785"/>
        <v>0</v>
      </c>
      <c r="CQ8" s="252">
        <f t="shared" si="2785"/>
        <v>0</v>
      </c>
      <c r="CR8" s="252">
        <f t="shared" si="2785"/>
        <v>0</v>
      </c>
      <c r="CS8" s="252">
        <f t="shared" si="2785"/>
        <v>0</v>
      </c>
      <c r="CT8" s="252">
        <f t="shared" ref="CT8:DI13" si="2786">CS8</f>
        <v>0</v>
      </c>
      <c r="CU8" s="252">
        <f t="shared" si="2786"/>
        <v>0</v>
      </c>
      <c r="CV8" s="252">
        <f t="shared" si="2786"/>
        <v>0</v>
      </c>
      <c r="CW8" s="252">
        <f t="shared" si="2786"/>
        <v>0</v>
      </c>
      <c r="CX8" s="252">
        <f t="shared" si="2786"/>
        <v>0</v>
      </c>
      <c r="CY8" s="252">
        <f t="shared" si="2786"/>
        <v>0</v>
      </c>
      <c r="CZ8" s="252">
        <f t="shared" si="2786"/>
        <v>0</v>
      </c>
      <c r="DA8" s="252">
        <f t="shared" si="2786"/>
        <v>0</v>
      </c>
      <c r="DB8" s="252">
        <f t="shared" si="2786"/>
        <v>0</v>
      </c>
      <c r="DC8" s="252">
        <f t="shared" si="2786"/>
        <v>0</v>
      </c>
      <c r="DD8" s="252">
        <f t="shared" si="2786"/>
        <v>0</v>
      </c>
      <c r="DE8" s="252">
        <f t="shared" si="2786"/>
        <v>0</v>
      </c>
      <c r="DF8" s="252">
        <f t="shared" si="2786"/>
        <v>0</v>
      </c>
      <c r="DG8" s="252">
        <f t="shared" si="2786"/>
        <v>0</v>
      </c>
      <c r="DH8" s="252">
        <f t="shared" si="2786"/>
        <v>0</v>
      </c>
      <c r="DI8" s="252">
        <f t="shared" si="2786"/>
        <v>0</v>
      </c>
      <c r="DJ8" s="252">
        <f t="shared" ref="DJ8:DY13" si="2787">DI8</f>
        <v>0</v>
      </c>
      <c r="DK8" s="252">
        <f t="shared" si="2787"/>
        <v>0</v>
      </c>
      <c r="DL8" s="252">
        <f t="shared" si="2787"/>
        <v>0</v>
      </c>
      <c r="DM8" s="252">
        <f t="shared" si="2787"/>
        <v>0</v>
      </c>
      <c r="DN8" s="252">
        <f t="shared" si="2787"/>
        <v>0</v>
      </c>
      <c r="DO8" s="252">
        <f t="shared" si="2787"/>
        <v>0</v>
      </c>
      <c r="DP8" s="252">
        <f t="shared" si="2787"/>
        <v>0</v>
      </c>
      <c r="DQ8" s="252">
        <f t="shared" si="2787"/>
        <v>0</v>
      </c>
      <c r="DR8" s="252">
        <f t="shared" si="2787"/>
        <v>0</v>
      </c>
      <c r="DS8" s="252">
        <f t="shared" si="2787"/>
        <v>0</v>
      </c>
      <c r="DT8" s="252">
        <f t="shared" si="2787"/>
        <v>0</v>
      </c>
      <c r="DU8" s="252">
        <f t="shared" si="2787"/>
        <v>0</v>
      </c>
      <c r="DV8" s="252">
        <f t="shared" si="2787"/>
        <v>0</v>
      </c>
      <c r="DW8" s="252">
        <f t="shared" si="2787"/>
        <v>0</v>
      </c>
      <c r="DX8" s="252">
        <f t="shared" si="2787"/>
        <v>0</v>
      </c>
      <c r="DY8" s="252">
        <f t="shared" si="2787"/>
        <v>0</v>
      </c>
      <c r="DZ8" s="252">
        <f t="shared" ref="DZ8:EO13" si="2788">DY8</f>
        <v>0</v>
      </c>
      <c r="EA8" s="252">
        <f t="shared" si="2788"/>
        <v>0</v>
      </c>
      <c r="EB8" s="252">
        <f t="shared" si="2788"/>
        <v>0</v>
      </c>
      <c r="EC8" s="252">
        <f t="shared" si="2788"/>
        <v>0</v>
      </c>
      <c r="ED8" s="252">
        <f t="shared" si="2788"/>
        <v>0</v>
      </c>
      <c r="EE8" s="252">
        <f t="shared" si="2788"/>
        <v>0</v>
      </c>
      <c r="EF8" s="252">
        <f t="shared" si="2788"/>
        <v>0</v>
      </c>
      <c r="EG8" s="252">
        <f t="shared" si="2788"/>
        <v>0</v>
      </c>
      <c r="EH8" s="252">
        <f t="shared" si="2788"/>
        <v>0</v>
      </c>
      <c r="EI8" s="252">
        <f t="shared" si="2788"/>
        <v>0</v>
      </c>
      <c r="EJ8" s="252">
        <f t="shared" si="2788"/>
        <v>0</v>
      </c>
      <c r="EK8" s="252">
        <f t="shared" si="2788"/>
        <v>0</v>
      </c>
      <c r="EL8" s="252">
        <f t="shared" si="2788"/>
        <v>0</v>
      </c>
      <c r="EM8" s="252">
        <f t="shared" si="2788"/>
        <v>0</v>
      </c>
      <c r="EN8" s="252">
        <f t="shared" si="2788"/>
        <v>0</v>
      </c>
      <c r="EO8" s="252">
        <f t="shared" si="2788"/>
        <v>0</v>
      </c>
      <c r="EP8" s="252">
        <f t="shared" ref="EP8:ER13" si="2789">EO8</f>
        <v>0</v>
      </c>
      <c r="EQ8" s="252">
        <f t="shared" si="2789"/>
        <v>0</v>
      </c>
      <c r="ER8" s="252">
        <f t="shared" si="2789"/>
        <v>0</v>
      </c>
      <c r="EU8" s="417"/>
      <c r="EV8" s="417"/>
      <c r="EW8" s="417"/>
      <c r="EX8" s="417"/>
      <c r="EY8" s="417"/>
      <c r="EZ8" s="417"/>
      <c r="FA8" s="417"/>
      <c r="FB8" s="417"/>
      <c r="FC8" s="417"/>
      <c r="FD8" s="417"/>
      <c r="FE8" s="417"/>
      <c r="FF8" s="417"/>
      <c r="FG8" s="417"/>
      <c r="FH8" s="417"/>
      <c r="FI8" s="417"/>
      <c r="FJ8" s="417"/>
      <c r="FK8" s="417"/>
      <c r="FL8" s="417"/>
      <c r="FM8" s="417"/>
      <c r="FN8" s="417"/>
      <c r="FO8" s="417"/>
      <c r="FP8" s="417"/>
      <c r="FQ8" s="417"/>
      <c r="FR8" s="417"/>
      <c r="FS8" s="417"/>
    </row>
    <row r="9" ht="16.199999999999999">
      <c r="A9" s="49" t="s">
        <v>957</v>
      </c>
      <c r="B9" s="2" t="s">
        <v>339</v>
      </c>
      <c r="C9" s="252" t="e">
        <f>MAX((MAX(X9:AT9)),(ABS(MIN(X9:AT9))))</f>
        <v>#REF!</v>
      </c>
      <c r="D9" s="2"/>
      <c r="E9" s="742" t="e">
        <f>V9</f>
        <v>#REF!</v>
      </c>
      <c r="F9" s="743" t="e">
        <f t="shared" si="2763"/>
        <v>#REF!</v>
      </c>
      <c r="G9" s="742" t="e">
        <f>Z9</f>
        <v>#REF!</v>
      </c>
      <c r="H9" s="743" t="e">
        <f t="shared" si="2765"/>
        <v>#REF!</v>
      </c>
      <c r="I9" s="742" t="e">
        <f t="shared" si="2766"/>
        <v>#REF!</v>
      </c>
      <c r="J9" s="743" t="e">
        <f t="shared" si="2767"/>
        <v>#REF!</v>
      </c>
      <c r="K9" s="742" t="e">
        <f t="shared" si="2768"/>
        <v>#REF!</v>
      </c>
      <c r="L9" s="743" t="e">
        <f t="shared" si="2769"/>
        <v>#REF!</v>
      </c>
      <c r="M9" s="742" t="e">
        <f t="shared" si="2770"/>
        <v>#REF!</v>
      </c>
      <c r="N9" s="743" t="e">
        <f t="shared" si="2771"/>
        <v>#REF!</v>
      </c>
      <c r="O9" s="742" t="e">
        <f t="shared" si="2772"/>
        <v>#REF!</v>
      </c>
      <c r="P9" s="743" t="e">
        <f t="shared" si="2773"/>
        <v>#REF!</v>
      </c>
      <c r="Q9" s="742" t="e">
        <f t="shared" si="2774"/>
        <v>#REF!</v>
      </c>
      <c r="R9" s="743" t="e">
        <f t="shared" si="2775"/>
        <v>#REF!</v>
      </c>
      <c r="S9" s="744"/>
      <c r="T9" s="252"/>
      <c r="U9" s="748"/>
      <c r="V9" s="749" t="e">
        <f>'marco B sismo'!D377</f>
        <v>#REF!</v>
      </c>
      <c r="W9" s="750"/>
      <c r="X9" s="417"/>
      <c r="Y9" s="748"/>
      <c r="Z9" s="749" t="e">
        <f>'marco B sismo'!J377</f>
        <v>#REF!</v>
      </c>
      <c r="AA9" s="750"/>
      <c r="AB9" s="417"/>
      <c r="AC9" s="745"/>
      <c r="AD9" s="746" t="e">
        <f>'marco B sismo'!P377</f>
        <v>#REF!</v>
      </c>
      <c r="AE9" s="747"/>
      <c r="AF9" s="417"/>
      <c r="AG9" s="745"/>
      <c r="AH9" s="746" t="e">
        <f>'marco B sismo'!V377</f>
        <v>#REF!</v>
      </c>
      <c r="AI9" s="747"/>
      <c r="AJ9" s="417"/>
      <c r="AK9" s="745"/>
      <c r="AL9" s="746" t="e">
        <f>'marco B sismo'!AB377</f>
        <v>#REF!</v>
      </c>
      <c r="AM9" s="747"/>
      <c r="AN9" s="417"/>
      <c r="AO9" s="745"/>
      <c r="AP9" s="746" t="e">
        <f>'marco B sismo'!AH377</f>
        <v>#REF!</v>
      </c>
      <c r="AQ9" s="747"/>
      <c r="AR9" s="417"/>
      <c r="AS9" s="745"/>
      <c r="AT9" s="746" t="e">
        <f>'marco B sismo'!AN377</f>
        <v>#REF!</v>
      </c>
      <c r="AU9" s="747"/>
      <c r="AW9" s="252" t="e">
        <f t="shared" si="2776"/>
        <v>#REF!</v>
      </c>
      <c r="AX9" s="252" t="e">
        <f t="shared" si="2777"/>
        <v>#REF!</v>
      </c>
      <c r="AY9" s="252" t="e">
        <f t="shared" si="2777"/>
        <v>#REF!</v>
      </c>
      <c r="AZ9" s="252" t="e">
        <f t="shared" si="2777"/>
        <v>#REF!</v>
      </c>
      <c r="BA9" s="252" t="e">
        <f t="shared" si="2777"/>
        <v>#REF!</v>
      </c>
      <c r="BB9" s="252" t="e">
        <f t="shared" si="2777"/>
        <v>#REF!</v>
      </c>
      <c r="BC9" s="252" t="e">
        <f t="shared" si="2777"/>
        <v>#REF!</v>
      </c>
      <c r="BD9" s="252" t="e">
        <f t="shared" si="2777"/>
        <v>#REF!</v>
      </c>
      <c r="BE9" s="252" t="e">
        <f t="shared" si="2777"/>
        <v>#REF!</v>
      </c>
      <c r="BF9" s="252" t="e">
        <f t="shared" si="2777"/>
        <v>#REF!</v>
      </c>
      <c r="BG9" s="252" t="e">
        <f t="shared" si="2777"/>
        <v>#REF!</v>
      </c>
      <c r="BH9" s="252" t="e">
        <f t="shared" si="2777"/>
        <v>#REF!</v>
      </c>
      <c r="BI9" s="252" t="e">
        <f t="shared" si="2777"/>
        <v>#REF!</v>
      </c>
      <c r="BJ9" s="252" t="e">
        <f t="shared" si="2777"/>
        <v>#REF!</v>
      </c>
      <c r="BK9" s="252" t="e">
        <f t="shared" si="2777"/>
        <v>#REF!</v>
      </c>
      <c r="BL9" s="252" t="e">
        <f t="shared" si="2777"/>
        <v>#REF!</v>
      </c>
      <c r="BM9" s="252" t="e">
        <f t="shared" si="2777"/>
        <v>#REF!</v>
      </c>
      <c r="BN9" s="252" t="e">
        <f t="shared" si="2784"/>
        <v>#REF!</v>
      </c>
      <c r="BO9" s="252" t="e">
        <f t="shared" si="2784"/>
        <v>#REF!</v>
      </c>
      <c r="BP9" s="252" t="e">
        <f t="shared" si="2784"/>
        <v>#REF!</v>
      </c>
      <c r="BQ9" s="252" t="e">
        <f t="shared" si="2784"/>
        <v>#REF!</v>
      </c>
      <c r="BR9" s="252" t="e">
        <f t="shared" si="2784"/>
        <v>#REF!</v>
      </c>
      <c r="BS9" s="252" t="e">
        <f t="shared" si="2784"/>
        <v>#REF!</v>
      </c>
      <c r="BT9" s="252" t="e">
        <f t="shared" si="2784"/>
        <v>#REF!</v>
      </c>
      <c r="BU9" s="252" t="e">
        <f t="shared" si="2784"/>
        <v>#REF!</v>
      </c>
      <c r="BV9" s="252" t="e">
        <f t="shared" si="2784"/>
        <v>#REF!</v>
      </c>
      <c r="BW9" s="252" t="e">
        <f t="shared" si="2784"/>
        <v>#REF!</v>
      </c>
      <c r="BX9" s="252" t="e">
        <f t="shared" si="2784"/>
        <v>#REF!</v>
      </c>
      <c r="BY9" s="252" t="e">
        <f t="shared" si="2784"/>
        <v>#REF!</v>
      </c>
      <c r="BZ9" s="252" t="e">
        <f t="shared" si="2784"/>
        <v>#REF!</v>
      </c>
      <c r="CA9" s="252" t="e">
        <f t="shared" si="2784"/>
        <v>#REF!</v>
      </c>
      <c r="CB9" s="252" t="e">
        <f t="shared" si="2784"/>
        <v>#REF!</v>
      </c>
      <c r="CC9" s="252" t="e">
        <f t="shared" si="2784"/>
        <v>#REF!</v>
      </c>
      <c r="CD9" s="252" t="e">
        <f t="shared" si="2785"/>
        <v>#REF!</v>
      </c>
      <c r="CE9" s="252" t="e">
        <f t="shared" si="2785"/>
        <v>#REF!</v>
      </c>
      <c r="CF9" s="252" t="e">
        <f t="shared" si="2785"/>
        <v>#REF!</v>
      </c>
      <c r="CG9" s="252" t="e">
        <f t="shared" si="2785"/>
        <v>#REF!</v>
      </c>
      <c r="CH9" s="252" t="e">
        <f t="shared" si="2785"/>
        <v>#REF!</v>
      </c>
      <c r="CI9" s="252" t="e">
        <f t="shared" si="2785"/>
        <v>#REF!</v>
      </c>
      <c r="CJ9" s="252" t="e">
        <f t="shared" si="2785"/>
        <v>#REF!</v>
      </c>
      <c r="CK9" s="252" t="e">
        <f t="shared" si="2785"/>
        <v>#REF!</v>
      </c>
      <c r="CL9" s="252" t="e">
        <f t="shared" si="2785"/>
        <v>#REF!</v>
      </c>
      <c r="CM9" s="252" t="e">
        <f t="shared" si="2785"/>
        <v>#REF!</v>
      </c>
      <c r="CN9" s="252" t="e">
        <f t="shared" si="2785"/>
        <v>#REF!</v>
      </c>
      <c r="CO9" s="252" t="e">
        <f t="shared" si="2785"/>
        <v>#REF!</v>
      </c>
      <c r="CP9" s="252" t="e">
        <f t="shared" si="2785"/>
        <v>#REF!</v>
      </c>
      <c r="CQ9" s="252" t="e">
        <f t="shared" si="2785"/>
        <v>#REF!</v>
      </c>
      <c r="CR9" s="252" t="e">
        <f t="shared" si="2785"/>
        <v>#REF!</v>
      </c>
      <c r="CS9" s="252" t="e">
        <f t="shared" si="2785"/>
        <v>#REF!</v>
      </c>
      <c r="CT9" s="252" t="e">
        <f t="shared" si="2786"/>
        <v>#REF!</v>
      </c>
      <c r="CU9" s="252" t="e">
        <f t="shared" si="2786"/>
        <v>#REF!</v>
      </c>
      <c r="CV9" s="252" t="e">
        <f t="shared" si="2786"/>
        <v>#REF!</v>
      </c>
      <c r="CW9" s="252" t="e">
        <f t="shared" si="2786"/>
        <v>#REF!</v>
      </c>
      <c r="CX9" s="252" t="e">
        <f t="shared" si="2786"/>
        <v>#REF!</v>
      </c>
      <c r="CY9" s="252" t="e">
        <f t="shared" si="2786"/>
        <v>#REF!</v>
      </c>
      <c r="CZ9" s="252" t="e">
        <f t="shared" si="2786"/>
        <v>#REF!</v>
      </c>
      <c r="DA9" s="252" t="e">
        <f t="shared" si="2786"/>
        <v>#REF!</v>
      </c>
      <c r="DB9" s="252" t="e">
        <f t="shared" si="2786"/>
        <v>#REF!</v>
      </c>
      <c r="DC9" s="252" t="e">
        <f t="shared" si="2786"/>
        <v>#REF!</v>
      </c>
      <c r="DD9" s="252" t="e">
        <f t="shared" si="2786"/>
        <v>#REF!</v>
      </c>
      <c r="DE9" s="252" t="e">
        <f t="shared" si="2786"/>
        <v>#REF!</v>
      </c>
      <c r="DF9" s="252" t="e">
        <f t="shared" si="2786"/>
        <v>#REF!</v>
      </c>
      <c r="DG9" s="252" t="e">
        <f t="shared" si="2786"/>
        <v>#REF!</v>
      </c>
      <c r="DH9" s="252" t="e">
        <f t="shared" si="2786"/>
        <v>#REF!</v>
      </c>
      <c r="DI9" s="252" t="e">
        <f t="shared" si="2786"/>
        <v>#REF!</v>
      </c>
      <c r="DJ9" s="252" t="e">
        <f t="shared" si="2787"/>
        <v>#REF!</v>
      </c>
      <c r="DK9" s="252" t="e">
        <f t="shared" si="2787"/>
        <v>#REF!</v>
      </c>
      <c r="DL9" s="252" t="e">
        <f t="shared" si="2787"/>
        <v>#REF!</v>
      </c>
      <c r="DM9" s="252" t="e">
        <f t="shared" si="2787"/>
        <v>#REF!</v>
      </c>
      <c r="DN9" s="252" t="e">
        <f t="shared" si="2787"/>
        <v>#REF!</v>
      </c>
      <c r="DO9" s="252" t="e">
        <f t="shared" si="2787"/>
        <v>#REF!</v>
      </c>
      <c r="DP9" s="252" t="e">
        <f t="shared" si="2787"/>
        <v>#REF!</v>
      </c>
      <c r="DQ9" s="252" t="e">
        <f t="shared" si="2787"/>
        <v>#REF!</v>
      </c>
      <c r="DR9" s="252" t="e">
        <f t="shared" si="2787"/>
        <v>#REF!</v>
      </c>
      <c r="DS9" s="252" t="e">
        <f t="shared" si="2787"/>
        <v>#REF!</v>
      </c>
      <c r="DT9" s="252" t="e">
        <f t="shared" si="2787"/>
        <v>#REF!</v>
      </c>
      <c r="DU9" s="252" t="e">
        <f t="shared" si="2787"/>
        <v>#REF!</v>
      </c>
      <c r="DV9" s="252" t="e">
        <f t="shared" si="2787"/>
        <v>#REF!</v>
      </c>
      <c r="DW9" s="252" t="e">
        <f t="shared" si="2787"/>
        <v>#REF!</v>
      </c>
      <c r="DX9" s="252" t="e">
        <f t="shared" si="2787"/>
        <v>#REF!</v>
      </c>
      <c r="DY9" s="252" t="e">
        <f t="shared" si="2787"/>
        <v>#REF!</v>
      </c>
      <c r="DZ9" s="252" t="e">
        <f t="shared" si="2788"/>
        <v>#REF!</v>
      </c>
      <c r="EA9" s="252" t="e">
        <f t="shared" si="2788"/>
        <v>#REF!</v>
      </c>
      <c r="EB9" s="252" t="e">
        <f t="shared" si="2788"/>
        <v>#REF!</v>
      </c>
      <c r="EC9" s="252" t="e">
        <f t="shared" si="2788"/>
        <v>#REF!</v>
      </c>
      <c r="ED9" s="252" t="e">
        <f t="shared" si="2788"/>
        <v>#REF!</v>
      </c>
      <c r="EE9" s="252" t="e">
        <f t="shared" si="2788"/>
        <v>#REF!</v>
      </c>
      <c r="EF9" s="252" t="e">
        <f t="shared" si="2788"/>
        <v>#REF!</v>
      </c>
      <c r="EG9" s="252" t="e">
        <f t="shared" si="2788"/>
        <v>#REF!</v>
      </c>
      <c r="EH9" s="252" t="e">
        <f t="shared" si="2788"/>
        <v>#REF!</v>
      </c>
      <c r="EI9" s="252" t="e">
        <f t="shared" si="2788"/>
        <v>#REF!</v>
      </c>
      <c r="EJ9" s="252" t="e">
        <f t="shared" si="2788"/>
        <v>#REF!</v>
      </c>
      <c r="EK9" s="252" t="e">
        <f t="shared" si="2788"/>
        <v>#REF!</v>
      </c>
      <c r="EL9" s="252" t="e">
        <f t="shared" si="2788"/>
        <v>#REF!</v>
      </c>
      <c r="EM9" s="252" t="e">
        <f t="shared" si="2788"/>
        <v>#REF!</v>
      </c>
      <c r="EN9" s="252" t="e">
        <f t="shared" si="2788"/>
        <v>#REF!</v>
      </c>
      <c r="EO9" s="252" t="e">
        <f t="shared" si="2788"/>
        <v>#REF!</v>
      </c>
      <c r="EP9" s="252" t="e">
        <f t="shared" si="2789"/>
        <v>#REF!</v>
      </c>
      <c r="EQ9" s="252" t="e">
        <f t="shared" si="2789"/>
        <v>#REF!</v>
      </c>
      <c r="ER9" s="252" t="e">
        <f t="shared" si="2789"/>
        <v>#REF!</v>
      </c>
      <c r="ET9" s="417"/>
      <c r="EU9" s="417"/>
      <c r="EV9" s="417"/>
      <c r="EW9" s="417"/>
      <c r="EX9" s="417"/>
      <c r="EY9" s="417"/>
      <c r="EZ9" s="417"/>
      <c r="FA9" s="417"/>
      <c r="FB9" s="417"/>
      <c r="FC9" s="417"/>
      <c r="FD9" s="417"/>
      <c r="FE9" s="417"/>
      <c r="FF9" s="417"/>
      <c r="FG9" s="417"/>
      <c r="FH9" s="417"/>
      <c r="FI9" s="417"/>
      <c r="FJ9" s="417"/>
      <c r="FK9" s="417"/>
      <c r="FL9" s="417"/>
      <c r="FM9" s="417"/>
      <c r="FN9" s="417"/>
      <c r="FO9" s="417"/>
      <c r="FP9" s="417"/>
      <c r="FQ9" s="417"/>
      <c r="FR9" s="417"/>
      <c r="FS9" s="417"/>
      <c r="FT9" s="417"/>
    </row>
    <row r="10" ht="16.800000000000001">
      <c r="A10" s="49"/>
      <c r="B10" s="2" t="s">
        <v>959</v>
      </c>
      <c r="C10" s="2" t="e">
        <f>MAX((MAX(X10:AT10)),ABS(MIN(X10:AT10)))</f>
        <v>#REF!</v>
      </c>
      <c r="D10" s="2"/>
      <c r="E10" s="751" t="e">
        <f t="shared" ref="E10:E11" si="2790">V10</f>
        <v>#REF!</v>
      </c>
      <c r="F10" s="744" t="e">
        <f t="shared" ref="F10:F20" si="2791">ABS(E10)</f>
        <v>#REF!</v>
      </c>
      <c r="G10" s="751" t="e">
        <f t="shared" ref="G10:G11" si="2792">Z10</f>
        <v>#REF!</v>
      </c>
      <c r="H10" s="744" t="e">
        <f t="shared" ref="H10:H20" si="2793">ABS(G10)</f>
        <v>#REF!</v>
      </c>
      <c r="I10" s="751" t="e">
        <f t="shared" ref="I10:I20" si="2794">AD10</f>
        <v>#REF!</v>
      </c>
      <c r="J10" s="744" t="e">
        <f t="shared" ref="J10:J20" si="2795">ABS(I10)</f>
        <v>#REF!</v>
      </c>
      <c r="K10" s="751" t="e">
        <f t="shared" ref="K10:K20" si="2796">AH10</f>
        <v>#REF!</v>
      </c>
      <c r="L10" s="744" t="e">
        <f t="shared" ref="L10:L20" si="2797">ABS(K10)</f>
        <v>#REF!</v>
      </c>
      <c r="M10" s="751" t="e">
        <f t="shared" ref="M10:M20" si="2798">AL10</f>
        <v>#REF!</v>
      </c>
      <c r="N10" s="744" t="e">
        <f t="shared" ref="N10:N20" si="2799">ABS(M10)</f>
        <v>#REF!</v>
      </c>
      <c r="O10" s="751" t="e">
        <f t="shared" ref="O10:O20" si="2800">AP10</f>
        <v>#REF!</v>
      </c>
      <c r="P10" s="744" t="e">
        <f t="shared" ref="P10:P20" si="2801">ABS(O10)</f>
        <v>#REF!</v>
      </c>
      <c r="Q10" s="751" t="e">
        <f t="shared" ref="Q10:Q13" si="2802">AT10</f>
        <v>#REF!</v>
      </c>
      <c r="R10" s="744" t="e">
        <f t="shared" ref="R10:R20" si="2803">ABS(Q10)</f>
        <v>#REF!</v>
      </c>
      <c r="S10" s="744"/>
      <c r="T10" s="252"/>
      <c r="U10" s="49"/>
      <c r="V10" s="252" t="e">
        <f>V9+V11</f>
        <v>#REF!</v>
      </c>
      <c r="W10" s="20"/>
      <c r="Y10" s="49"/>
      <c r="Z10" s="252" t="e">
        <f>Z9+Z11</f>
        <v>#REF!</v>
      </c>
      <c r="AA10" s="20"/>
      <c r="AC10" s="49"/>
      <c r="AD10" s="252" t="e">
        <f>AD9+AD11</f>
        <v>#REF!</v>
      </c>
      <c r="AE10" s="20"/>
      <c r="AG10" s="49"/>
      <c r="AH10" s="252" t="e">
        <f>AH9+AH11</f>
        <v>#REF!</v>
      </c>
      <c r="AI10" s="20"/>
      <c r="AK10" s="49"/>
      <c r="AL10" s="252" t="e">
        <f>AL9+AL11</f>
        <v>#REF!</v>
      </c>
      <c r="AM10" s="20"/>
      <c r="AO10" s="49"/>
      <c r="AP10" s="252" t="e">
        <f>AP9+AP11</f>
        <v>#REF!</v>
      </c>
      <c r="AQ10" s="20"/>
      <c r="AS10" s="49"/>
      <c r="AT10" s="252" t="e">
        <f>AT9+AT11</f>
        <v>#REF!</v>
      </c>
      <c r="AU10" s="20"/>
      <c r="AW10" s="252" t="e">
        <f t="shared" si="2776"/>
        <v>#REF!</v>
      </c>
      <c r="AX10" s="252" t="e">
        <f t="shared" si="2777"/>
        <v>#REF!</v>
      </c>
      <c r="AY10" s="252" t="e">
        <f t="shared" si="2777"/>
        <v>#REF!</v>
      </c>
      <c r="AZ10" s="252" t="e">
        <f t="shared" si="2777"/>
        <v>#REF!</v>
      </c>
      <c r="BA10" s="252" t="e">
        <f t="shared" si="2777"/>
        <v>#REF!</v>
      </c>
      <c r="BB10" s="252" t="e">
        <f t="shared" si="2777"/>
        <v>#REF!</v>
      </c>
      <c r="BC10" s="252" t="e">
        <f t="shared" si="2777"/>
        <v>#REF!</v>
      </c>
      <c r="BD10" s="252" t="e">
        <f t="shared" si="2777"/>
        <v>#REF!</v>
      </c>
      <c r="BE10" s="252" t="e">
        <f t="shared" si="2777"/>
        <v>#REF!</v>
      </c>
      <c r="BF10" s="252" t="e">
        <f t="shared" si="2777"/>
        <v>#REF!</v>
      </c>
      <c r="BG10" s="252" t="e">
        <f t="shared" si="2777"/>
        <v>#REF!</v>
      </c>
      <c r="BH10" s="252" t="e">
        <f t="shared" si="2777"/>
        <v>#REF!</v>
      </c>
      <c r="BI10" s="252" t="e">
        <f t="shared" si="2777"/>
        <v>#REF!</v>
      </c>
      <c r="BJ10" s="252" t="e">
        <f t="shared" si="2777"/>
        <v>#REF!</v>
      </c>
      <c r="BK10" s="252" t="e">
        <f t="shared" si="2777"/>
        <v>#REF!</v>
      </c>
      <c r="BL10" s="252" t="e">
        <f t="shared" si="2777"/>
        <v>#REF!</v>
      </c>
      <c r="BM10" s="252" t="e">
        <f t="shared" si="2777"/>
        <v>#REF!</v>
      </c>
      <c r="BN10" s="252" t="e">
        <f t="shared" si="2784"/>
        <v>#REF!</v>
      </c>
      <c r="BO10" s="252" t="e">
        <f t="shared" si="2784"/>
        <v>#REF!</v>
      </c>
      <c r="BP10" s="252" t="e">
        <f t="shared" si="2784"/>
        <v>#REF!</v>
      </c>
      <c r="BQ10" s="252" t="e">
        <f t="shared" si="2784"/>
        <v>#REF!</v>
      </c>
      <c r="BR10" s="252" t="e">
        <f t="shared" si="2784"/>
        <v>#REF!</v>
      </c>
      <c r="BS10" s="252" t="e">
        <f t="shared" si="2784"/>
        <v>#REF!</v>
      </c>
      <c r="BT10" s="252" t="e">
        <f t="shared" si="2784"/>
        <v>#REF!</v>
      </c>
      <c r="BU10" s="252" t="e">
        <f t="shared" si="2784"/>
        <v>#REF!</v>
      </c>
      <c r="BV10" s="252" t="e">
        <f t="shared" si="2784"/>
        <v>#REF!</v>
      </c>
      <c r="BW10" s="252" t="e">
        <f t="shared" si="2784"/>
        <v>#REF!</v>
      </c>
      <c r="BX10" s="252" t="e">
        <f t="shared" si="2784"/>
        <v>#REF!</v>
      </c>
      <c r="BY10" s="252" t="e">
        <f t="shared" si="2784"/>
        <v>#REF!</v>
      </c>
      <c r="BZ10" s="252" t="e">
        <f t="shared" si="2784"/>
        <v>#REF!</v>
      </c>
      <c r="CA10" s="252" t="e">
        <f t="shared" si="2784"/>
        <v>#REF!</v>
      </c>
      <c r="CB10" s="252" t="e">
        <f t="shared" si="2784"/>
        <v>#REF!</v>
      </c>
      <c r="CC10" s="252" t="e">
        <f t="shared" si="2784"/>
        <v>#REF!</v>
      </c>
      <c r="CD10" s="252" t="e">
        <f t="shared" si="2785"/>
        <v>#REF!</v>
      </c>
      <c r="CE10" s="252" t="e">
        <f t="shared" si="2785"/>
        <v>#REF!</v>
      </c>
      <c r="CF10" s="252" t="e">
        <f t="shared" si="2785"/>
        <v>#REF!</v>
      </c>
      <c r="CG10" s="252" t="e">
        <f t="shared" si="2785"/>
        <v>#REF!</v>
      </c>
      <c r="CH10" s="252" t="e">
        <f t="shared" si="2785"/>
        <v>#REF!</v>
      </c>
      <c r="CI10" s="252" t="e">
        <f t="shared" si="2785"/>
        <v>#REF!</v>
      </c>
      <c r="CJ10" s="252" t="e">
        <f t="shared" si="2785"/>
        <v>#REF!</v>
      </c>
      <c r="CK10" s="252" t="e">
        <f t="shared" si="2785"/>
        <v>#REF!</v>
      </c>
      <c r="CL10" s="252" t="e">
        <f t="shared" si="2785"/>
        <v>#REF!</v>
      </c>
      <c r="CM10" s="252" t="e">
        <f t="shared" si="2785"/>
        <v>#REF!</v>
      </c>
      <c r="CN10" s="252" t="e">
        <f t="shared" si="2785"/>
        <v>#REF!</v>
      </c>
      <c r="CO10" s="252" t="e">
        <f t="shared" si="2785"/>
        <v>#REF!</v>
      </c>
      <c r="CP10" s="252" t="e">
        <f t="shared" si="2785"/>
        <v>#REF!</v>
      </c>
      <c r="CQ10" s="252" t="e">
        <f t="shared" si="2785"/>
        <v>#REF!</v>
      </c>
      <c r="CR10" s="252" t="e">
        <f t="shared" si="2785"/>
        <v>#REF!</v>
      </c>
      <c r="CS10" s="252" t="e">
        <f t="shared" si="2785"/>
        <v>#REF!</v>
      </c>
      <c r="CT10" s="252" t="e">
        <f t="shared" si="2786"/>
        <v>#REF!</v>
      </c>
      <c r="CU10" s="252" t="e">
        <f t="shared" si="2786"/>
        <v>#REF!</v>
      </c>
      <c r="CV10" s="252" t="e">
        <f t="shared" si="2786"/>
        <v>#REF!</v>
      </c>
      <c r="CW10" s="252" t="e">
        <f t="shared" si="2786"/>
        <v>#REF!</v>
      </c>
      <c r="CX10" s="252" t="e">
        <f t="shared" si="2786"/>
        <v>#REF!</v>
      </c>
      <c r="CY10" s="252" t="e">
        <f t="shared" si="2786"/>
        <v>#REF!</v>
      </c>
      <c r="CZ10" s="252" t="e">
        <f t="shared" si="2786"/>
        <v>#REF!</v>
      </c>
      <c r="DA10" s="252" t="e">
        <f t="shared" si="2786"/>
        <v>#REF!</v>
      </c>
      <c r="DB10" s="252" t="e">
        <f t="shared" si="2786"/>
        <v>#REF!</v>
      </c>
      <c r="DC10" s="252" t="e">
        <f t="shared" si="2786"/>
        <v>#REF!</v>
      </c>
      <c r="DD10" s="252" t="e">
        <f t="shared" si="2786"/>
        <v>#REF!</v>
      </c>
      <c r="DE10" s="252" t="e">
        <f t="shared" si="2786"/>
        <v>#REF!</v>
      </c>
      <c r="DF10" s="252" t="e">
        <f t="shared" si="2786"/>
        <v>#REF!</v>
      </c>
      <c r="DG10" s="252" t="e">
        <f t="shared" si="2786"/>
        <v>#REF!</v>
      </c>
      <c r="DH10" s="252" t="e">
        <f t="shared" si="2786"/>
        <v>#REF!</v>
      </c>
      <c r="DI10" s="252" t="e">
        <f t="shared" si="2786"/>
        <v>#REF!</v>
      </c>
      <c r="DJ10" s="252" t="e">
        <f t="shared" si="2787"/>
        <v>#REF!</v>
      </c>
      <c r="DK10" s="252" t="e">
        <f t="shared" si="2787"/>
        <v>#REF!</v>
      </c>
      <c r="DL10" s="252" t="e">
        <f t="shared" si="2787"/>
        <v>#REF!</v>
      </c>
      <c r="DM10" s="252" t="e">
        <f t="shared" si="2787"/>
        <v>#REF!</v>
      </c>
      <c r="DN10" s="252" t="e">
        <f t="shared" si="2787"/>
        <v>#REF!</v>
      </c>
      <c r="DO10" s="252" t="e">
        <f t="shared" si="2787"/>
        <v>#REF!</v>
      </c>
      <c r="DP10" s="252" t="e">
        <f t="shared" si="2787"/>
        <v>#REF!</v>
      </c>
      <c r="DQ10" s="252" t="e">
        <f t="shared" si="2787"/>
        <v>#REF!</v>
      </c>
      <c r="DR10" s="252" t="e">
        <f t="shared" si="2787"/>
        <v>#REF!</v>
      </c>
      <c r="DS10" s="252" t="e">
        <f t="shared" si="2787"/>
        <v>#REF!</v>
      </c>
      <c r="DT10" s="252" t="e">
        <f t="shared" si="2787"/>
        <v>#REF!</v>
      </c>
      <c r="DU10" s="252" t="e">
        <f t="shared" si="2787"/>
        <v>#REF!</v>
      </c>
      <c r="DV10" s="252" t="e">
        <f t="shared" si="2787"/>
        <v>#REF!</v>
      </c>
      <c r="DW10" s="252" t="e">
        <f t="shared" si="2787"/>
        <v>#REF!</v>
      </c>
      <c r="DX10" s="252" t="e">
        <f t="shared" si="2787"/>
        <v>#REF!</v>
      </c>
      <c r="DY10" s="252" t="e">
        <f t="shared" si="2787"/>
        <v>#REF!</v>
      </c>
      <c r="DZ10" s="252" t="e">
        <f t="shared" si="2788"/>
        <v>#REF!</v>
      </c>
      <c r="EA10" s="252" t="e">
        <f t="shared" si="2788"/>
        <v>#REF!</v>
      </c>
      <c r="EB10" s="252" t="e">
        <f t="shared" si="2788"/>
        <v>#REF!</v>
      </c>
      <c r="EC10" s="252" t="e">
        <f t="shared" si="2788"/>
        <v>#REF!</v>
      </c>
      <c r="ED10" s="252" t="e">
        <f t="shared" si="2788"/>
        <v>#REF!</v>
      </c>
      <c r="EE10" s="252" t="e">
        <f t="shared" si="2788"/>
        <v>#REF!</v>
      </c>
      <c r="EF10" s="252" t="e">
        <f t="shared" si="2788"/>
        <v>#REF!</v>
      </c>
      <c r="EG10" s="252" t="e">
        <f t="shared" si="2788"/>
        <v>#REF!</v>
      </c>
      <c r="EH10" s="252" t="e">
        <f t="shared" si="2788"/>
        <v>#REF!</v>
      </c>
      <c r="EI10" s="252" t="e">
        <f t="shared" si="2788"/>
        <v>#REF!</v>
      </c>
      <c r="EJ10" s="252" t="e">
        <f t="shared" si="2788"/>
        <v>#REF!</v>
      </c>
      <c r="EK10" s="252" t="e">
        <f t="shared" si="2788"/>
        <v>#REF!</v>
      </c>
      <c r="EL10" s="252" t="e">
        <f t="shared" si="2788"/>
        <v>#REF!</v>
      </c>
      <c r="EM10" s="252" t="e">
        <f t="shared" si="2788"/>
        <v>#REF!</v>
      </c>
      <c r="EN10" s="252" t="e">
        <f t="shared" si="2788"/>
        <v>#REF!</v>
      </c>
      <c r="EO10" s="252" t="e">
        <f t="shared" si="2788"/>
        <v>#REF!</v>
      </c>
      <c r="EP10" s="252" t="e">
        <f t="shared" si="2789"/>
        <v>#REF!</v>
      </c>
      <c r="EQ10" s="252" t="e">
        <f t="shared" si="2789"/>
        <v>#REF!</v>
      </c>
      <c r="ER10" s="252" t="e">
        <f t="shared" si="2789"/>
        <v>#REF!</v>
      </c>
      <c r="EU10" s="417"/>
      <c r="EV10" s="417"/>
      <c r="EW10" s="417"/>
      <c r="EX10" s="417"/>
      <c r="EY10" s="417"/>
      <c r="EZ10" s="417"/>
      <c r="FA10" s="417"/>
      <c r="FB10" s="417"/>
      <c r="FC10" s="417"/>
      <c r="FD10" s="417"/>
      <c r="FE10" s="417"/>
      <c r="FF10" s="417"/>
      <c r="FG10" s="417"/>
      <c r="FH10" s="417"/>
      <c r="FI10" s="417"/>
      <c r="FJ10" s="417"/>
      <c r="FK10" s="417"/>
      <c r="FL10" s="417"/>
      <c r="FM10" s="417"/>
      <c r="FN10" s="417"/>
      <c r="FO10" s="417"/>
      <c r="FP10" s="417"/>
      <c r="FQ10" s="417"/>
      <c r="FR10" s="417"/>
      <c r="FS10" s="417"/>
    </row>
    <row r="11" ht="16.800000000000001">
      <c r="A11" s="49" t="s">
        <v>960</v>
      </c>
      <c r="B11" s="2" t="s">
        <v>339</v>
      </c>
      <c r="C11" s="252" t="e">
        <f>MAX((MAX(X11:AT11)),(ABS(MIN(X11:AT11))))</f>
        <v>#REF!</v>
      </c>
      <c r="D11" s="2"/>
      <c r="E11" s="751" t="e">
        <f t="shared" si="2790"/>
        <v>#REF!</v>
      </c>
      <c r="F11" s="744" t="e">
        <f t="shared" si="2791"/>
        <v>#REF!</v>
      </c>
      <c r="G11" s="751" t="e">
        <f t="shared" si="2792"/>
        <v>#REF!</v>
      </c>
      <c r="H11" s="744" t="e">
        <f t="shared" si="2793"/>
        <v>#REF!</v>
      </c>
      <c r="I11" s="751" t="e">
        <f t="shared" si="2794"/>
        <v>#REF!</v>
      </c>
      <c r="J11" s="744" t="e">
        <f t="shared" si="2795"/>
        <v>#REF!</v>
      </c>
      <c r="K11" s="751" t="e">
        <f t="shared" si="2796"/>
        <v>#REF!</v>
      </c>
      <c r="L11" s="744" t="e">
        <f t="shared" si="2797"/>
        <v>#REF!</v>
      </c>
      <c r="M11" s="751" t="e">
        <f t="shared" si="2798"/>
        <v>#REF!</v>
      </c>
      <c r="N11" s="744" t="e">
        <f t="shared" si="2799"/>
        <v>#REF!</v>
      </c>
      <c r="O11" s="751" t="e">
        <f t="shared" si="2800"/>
        <v>#REF!</v>
      </c>
      <c r="P11" s="744" t="e">
        <f t="shared" si="2801"/>
        <v>#REF!</v>
      </c>
      <c r="Q11" s="751" t="e">
        <f t="shared" si="2802"/>
        <v>#REF!</v>
      </c>
      <c r="R11" s="744" t="e">
        <f t="shared" si="2803"/>
        <v>#REF!</v>
      </c>
      <c r="S11" s="744"/>
      <c r="T11" s="252"/>
      <c r="U11" s="754"/>
      <c r="V11" s="587" t="e">
        <f>'marco B sismo'!D398</f>
        <v>#REF!</v>
      </c>
      <c r="W11" s="755"/>
      <c r="X11" s="417"/>
      <c r="Y11" s="754"/>
      <c r="Z11" s="587" t="e">
        <f>'marco B sismo'!J398</f>
        <v>#REF!</v>
      </c>
      <c r="AA11" s="755"/>
      <c r="AB11" s="417"/>
      <c r="AC11" s="754"/>
      <c r="AD11" s="587" t="e">
        <f>'marco B sismo'!P398</f>
        <v>#REF!</v>
      </c>
      <c r="AE11" s="755"/>
      <c r="AF11" s="417"/>
      <c r="AG11" s="754"/>
      <c r="AH11" s="587" t="e">
        <f>'marco B sismo'!V398</f>
        <v>#REF!</v>
      </c>
      <c r="AI11" s="755"/>
      <c r="AJ11" s="417"/>
      <c r="AK11" s="754"/>
      <c r="AL11" s="587" t="e">
        <f>'marco B sismo'!AB398</f>
        <v>#REF!</v>
      </c>
      <c r="AM11" s="755"/>
      <c r="AN11" s="417"/>
      <c r="AO11" s="754"/>
      <c r="AP11" s="587" t="e">
        <f>'marco B sismo'!AH398</f>
        <v>#REF!</v>
      </c>
      <c r="AQ11" s="755"/>
      <c r="AR11" s="417"/>
      <c r="AS11" s="754"/>
      <c r="AT11" s="587" t="e">
        <f>'marco B sismo'!AN398</f>
        <v>#REF!</v>
      </c>
      <c r="AU11" s="755"/>
      <c r="AW11" s="252" t="e">
        <f t="shared" si="2776"/>
        <v>#REF!</v>
      </c>
      <c r="AX11" s="252" t="e">
        <f t="shared" si="2777"/>
        <v>#REF!</v>
      </c>
      <c r="AY11" s="252" t="e">
        <f t="shared" si="2777"/>
        <v>#REF!</v>
      </c>
      <c r="AZ11" s="252" t="e">
        <f t="shared" si="2777"/>
        <v>#REF!</v>
      </c>
      <c r="BA11" s="252" t="e">
        <f t="shared" si="2777"/>
        <v>#REF!</v>
      </c>
      <c r="BB11" s="252" t="e">
        <f t="shared" si="2777"/>
        <v>#REF!</v>
      </c>
      <c r="BC11" s="252" t="e">
        <f t="shared" si="2777"/>
        <v>#REF!</v>
      </c>
      <c r="BD11" s="252" t="e">
        <f t="shared" si="2777"/>
        <v>#REF!</v>
      </c>
      <c r="BE11" s="252" t="e">
        <f t="shared" si="2777"/>
        <v>#REF!</v>
      </c>
      <c r="BF11" s="252" t="e">
        <f t="shared" si="2777"/>
        <v>#REF!</v>
      </c>
      <c r="BG11" s="252" t="e">
        <f t="shared" si="2777"/>
        <v>#REF!</v>
      </c>
      <c r="BH11" s="252" t="e">
        <f t="shared" si="2777"/>
        <v>#REF!</v>
      </c>
      <c r="BI11" s="252" t="e">
        <f t="shared" si="2777"/>
        <v>#REF!</v>
      </c>
      <c r="BJ11" s="252" t="e">
        <f t="shared" si="2777"/>
        <v>#REF!</v>
      </c>
      <c r="BK11" s="252" t="e">
        <f t="shared" si="2777"/>
        <v>#REF!</v>
      </c>
      <c r="BL11" s="252" t="e">
        <f t="shared" si="2777"/>
        <v>#REF!</v>
      </c>
      <c r="BM11" s="252" t="e">
        <f t="shared" si="2777"/>
        <v>#REF!</v>
      </c>
      <c r="BN11" s="252" t="e">
        <f t="shared" si="2784"/>
        <v>#REF!</v>
      </c>
      <c r="BO11" s="252" t="e">
        <f t="shared" si="2784"/>
        <v>#REF!</v>
      </c>
      <c r="BP11" s="252" t="e">
        <f t="shared" si="2784"/>
        <v>#REF!</v>
      </c>
      <c r="BQ11" s="252" t="e">
        <f t="shared" si="2784"/>
        <v>#REF!</v>
      </c>
      <c r="BR11" s="252" t="e">
        <f t="shared" si="2784"/>
        <v>#REF!</v>
      </c>
      <c r="BS11" s="252" t="e">
        <f t="shared" si="2784"/>
        <v>#REF!</v>
      </c>
      <c r="BT11" s="252" t="e">
        <f t="shared" si="2784"/>
        <v>#REF!</v>
      </c>
      <c r="BU11" s="252" t="e">
        <f t="shared" si="2784"/>
        <v>#REF!</v>
      </c>
      <c r="BV11" s="252" t="e">
        <f t="shared" si="2784"/>
        <v>#REF!</v>
      </c>
      <c r="BW11" s="252" t="e">
        <f t="shared" si="2784"/>
        <v>#REF!</v>
      </c>
      <c r="BX11" s="252" t="e">
        <f t="shared" si="2784"/>
        <v>#REF!</v>
      </c>
      <c r="BY11" s="252" t="e">
        <f t="shared" si="2784"/>
        <v>#REF!</v>
      </c>
      <c r="BZ11" s="252" t="e">
        <f t="shared" si="2784"/>
        <v>#REF!</v>
      </c>
      <c r="CA11" s="252" t="e">
        <f t="shared" si="2784"/>
        <v>#REF!</v>
      </c>
      <c r="CB11" s="252" t="e">
        <f t="shared" si="2784"/>
        <v>#REF!</v>
      </c>
      <c r="CC11" s="252" t="e">
        <f t="shared" si="2784"/>
        <v>#REF!</v>
      </c>
      <c r="CD11" s="252" t="e">
        <f t="shared" si="2785"/>
        <v>#REF!</v>
      </c>
      <c r="CE11" s="252" t="e">
        <f t="shared" si="2785"/>
        <v>#REF!</v>
      </c>
      <c r="CF11" s="252" t="e">
        <f t="shared" si="2785"/>
        <v>#REF!</v>
      </c>
      <c r="CG11" s="252" t="e">
        <f t="shared" si="2785"/>
        <v>#REF!</v>
      </c>
      <c r="CH11" s="252" t="e">
        <f t="shared" si="2785"/>
        <v>#REF!</v>
      </c>
      <c r="CI11" s="252" t="e">
        <f t="shared" si="2785"/>
        <v>#REF!</v>
      </c>
      <c r="CJ11" s="252" t="e">
        <f t="shared" si="2785"/>
        <v>#REF!</v>
      </c>
      <c r="CK11" s="252" t="e">
        <f t="shared" si="2785"/>
        <v>#REF!</v>
      </c>
      <c r="CL11" s="252" t="e">
        <f t="shared" si="2785"/>
        <v>#REF!</v>
      </c>
      <c r="CM11" s="252" t="e">
        <f t="shared" si="2785"/>
        <v>#REF!</v>
      </c>
      <c r="CN11" s="252" t="e">
        <f t="shared" si="2785"/>
        <v>#REF!</v>
      </c>
      <c r="CO11" s="252" t="e">
        <f t="shared" si="2785"/>
        <v>#REF!</v>
      </c>
      <c r="CP11" s="252" t="e">
        <f t="shared" si="2785"/>
        <v>#REF!</v>
      </c>
      <c r="CQ11" s="252" t="e">
        <f t="shared" si="2785"/>
        <v>#REF!</v>
      </c>
      <c r="CR11" s="252" t="e">
        <f t="shared" si="2785"/>
        <v>#REF!</v>
      </c>
      <c r="CS11" s="252" t="e">
        <f t="shared" si="2785"/>
        <v>#REF!</v>
      </c>
      <c r="CT11" s="252" t="e">
        <f t="shared" si="2786"/>
        <v>#REF!</v>
      </c>
      <c r="CU11" s="252" t="e">
        <f t="shared" si="2786"/>
        <v>#REF!</v>
      </c>
      <c r="CV11" s="252" t="e">
        <f t="shared" si="2786"/>
        <v>#REF!</v>
      </c>
      <c r="CW11" s="252" t="e">
        <f t="shared" si="2786"/>
        <v>#REF!</v>
      </c>
      <c r="CX11" s="252" t="e">
        <f t="shared" si="2786"/>
        <v>#REF!</v>
      </c>
      <c r="CY11" s="252" t="e">
        <f t="shared" si="2786"/>
        <v>#REF!</v>
      </c>
      <c r="CZ11" s="252" t="e">
        <f t="shared" si="2786"/>
        <v>#REF!</v>
      </c>
      <c r="DA11" s="252" t="e">
        <f t="shared" si="2786"/>
        <v>#REF!</v>
      </c>
      <c r="DB11" s="252" t="e">
        <f t="shared" si="2786"/>
        <v>#REF!</v>
      </c>
      <c r="DC11" s="252" t="e">
        <f t="shared" si="2786"/>
        <v>#REF!</v>
      </c>
      <c r="DD11" s="252" t="e">
        <f t="shared" si="2786"/>
        <v>#REF!</v>
      </c>
      <c r="DE11" s="252" t="e">
        <f t="shared" si="2786"/>
        <v>#REF!</v>
      </c>
      <c r="DF11" s="252" t="e">
        <f t="shared" si="2786"/>
        <v>#REF!</v>
      </c>
      <c r="DG11" s="252" t="e">
        <f t="shared" si="2786"/>
        <v>#REF!</v>
      </c>
      <c r="DH11" s="252" t="e">
        <f t="shared" si="2786"/>
        <v>#REF!</v>
      </c>
      <c r="DI11" s="252" t="e">
        <f t="shared" si="2786"/>
        <v>#REF!</v>
      </c>
      <c r="DJ11" s="252" t="e">
        <f t="shared" si="2787"/>
        <v>#REF!</v>
      </c>
      <c r="DK11" s="252" t="e">
        <f t="shared" si="2787"/>
        <v>#REF!</v>
      </c>
      <c r="DL11" s="252" t="e">
        <f t="shared" si="2787"/>
        <v>#REF!</v>
      </c>
      <c r="DM11" s="252" t="e">
        <f t="shared" si="2787"/>
        <v>#REF!</v>
      </c>
      <c r="DN11" s="252" t="e">
        <f t="shared" si="2787"/>
        <v>#REF!</v>
      </c>
      <c r="DO11" s="252" t="e">
        <f t="shared" si="2787"/>
        <v>#REF!</v>
      </c>
      <c r="DP11" s="252" t="e">
        <f t="shared" si="2787"/>
        <v>#REF!</v>
      </c>
      <c r="DQ11" s="252" t="e">
        <f t="shared" si="2787"/>
        <v>#REF!</v>
      </c>
      <c r="DR11" s="252" t="e">
        <f t="shared" si="2787"/>
        <v>#REF!</v>
      </c>
      <c r="DS11" s="252" t="e">
        <f t="shared" si="2787"/>
        <v>#REF!</v>
      </c>
      <c r="DT11" s="252" t="e">
        <f t="shared" si="2787"/>
        <v>#REF!</v>
      </c>
      <c r="DU11" s="252" t="e">
        <f t="shared" si="2787"/>
        <v>#REF!</v>
      </c>
      <c r="DV11" s="252" t="e">
        <f t="shared" si="2787"/>
        <v>#REF!</v>
      </c>
      <c r="DW11" s="252" t="e">
        <f t="shared" si="2787"/>
        <v>#REF!</v>
      </c>
      <c r="DX11" s="252" t="e">
        <f t="shared" si="2787"/>
        <v>#REF!</v>
      </c>
      <c r="DY11" s="252" t="e">
        <f t="shared" si="2787"/>
        <v>#REF!</v>
      </c>
      <c r="DZ11" s="252" t="e">
        <f t="shared" si="2788"/>
        <v>#REF!</v>
      </c>
      <c r="EA11" s="252" t="e">
        <f t="shared" si="2788"/>
        <v>#REF!</v>
      </c>
      <c r="EB11" s="252" t="e">
        <f t="shared" si="2788"/>
        <v>#REF!</v>
      </c>
      <c r="EC11" s="252" t="e">
        <f t="shared" si="2788"/>
        <v>#REF!</v>
      </c>
      <c r="ED11" s="252" t="e">
        <f t="shared" si="2788"/>
        <v>#REF!</v>
      </c>
      <c r="EE11" s="252" t="e">
        <f t="shared" si="2788"/>
        <v>#REF!</v>
      </c>
      <c r="EF11" s="252" t="e">
        <f t="shared" si="2788"/>
        <v>#REF!</v>
      </c>
      <c r="EG11" s="252" t="e">
        <f t="shared" si="2788"/>
        <v>#REF!</v>
      </c>
      <c r="EH11" s="252" t="e">
        <f t="shared" si="2788"/>
        <v>#REF!</v>
      </c>
      <c r="EI11" s="252" t="e">
        <f t="shared" si="2788"/>
        <v>#REF!</v>
      </c>
      <c r="EJ11" s="252" t="e">
        <f t="shared" si="2788"/>
        <v>#REF!</v>
      </c>
      <c r="EK11" s="252" t="e">
        <f t="shared" si="2788"/>
        <v>#REF!</v>
      </c>
      <c r="EL11" s="252" t="e">
        <f t="shared" si="2788"/>
        <v>#REF!</v>
      </c>
      <c r="EM11" s="252" t="e">
        <f t="shared" si="2788"/>
        <v>#REF!</v>
      </c>
      <c r="EN11" s="252" t="e">
        <f t="shared" si="2788"/>
        <v>#REF!</v>
      </c>
      <c r="EO11" s="252" t="e">
        <f t="shared" si="2788"/>
        <v>#REF!</v>
      </c>
      <c r="EP11" s="252" t="e">
        <f t="shared" si="2789"/>
        <v>#REF!</v>
      </c>
      <c r="EQ11" s="252" t="e">
        <f t="shared" si="2789"/>
        <v>#REF!</v>
      </c>
      <c r="ER11" s="252" t="e">
        <f t="shared" si="2789"/>
        <v>#REF!</v>
      </c>
      <c r="ET11" s="417"/>
      <c r="EU11" s="417"/>
      <c r="EV11" s="417"/>
      <c r="EW11" s="417"/>
      <c r="EX11" s="417"/>
      <c r="EY11" s="417"/>
      <c r="EZ11" s="417"/>
      <c r="FA11" s="417"/>
      <c r="FB11" s="417"/>
      <c r="FC11" s="417"/>
      <c r="FD11" s="417"/>
      <c r="FE11" s="417"/>
      <c r="FF11" s="417"/>
      <c r="FG11" s="417"/>
      <c r="FH11" s="417"/>
      <c r="FI11" s="417"/>
      <c r="FJ11" s="417"/>
      <c r="FK11" s="417"/>
      <c r="FL11" s="417"/>
      <c r="FM11" s="417"/>
      <c r="FN11" s="417"/>
      <c r="FO11" s="417"/>
      <c r="FP11" s="417"/>
      <c r="FQ11" s="417"/>
      <c r="FR11" s="417"/>
      <c r="FS11" s="417"/>
      <c r="FT11" s="417"/>
    </row>
    <row r="12" ht="15.6">
      <c r="A12" s="49"/>
      <c r="B12" s="2"/>
      <c r="C12" s="2"/>
      <c r="D12" s="2"/>
      <c r="E12" s="751"/>
      <c r="F12" s="744"/>
      <c r="G12" s="751"/>
      <c r="H12" s="744"/>
      <c r="I12" s="751"/>
      <c r="J12" s="744"/>
      <c r="K12" s="751"/>
      <c r="L12" s="744"/>
      <c r="M12" s="751"/>
      <c r="N12" s="744"/>
      <c r="O12" s="751"/>
      <c r="P12" s="744"/>
      <c r="Q12" s="751"/>
      <c r="R12" s="744"/>
      <c r="S12" s="744"/>
      <c r="T12" s="252"/>
      <c r="U12" s="756"/>
      <c r="V12" s="592">
        <f>'marco B sismo'!D399</f>
        <v>0</v>
      </c>
      <c r="W12" s="757"/>
      <c r="X12" s="417"/>
      <c r="Y12" s="756"/>
      <c r="Z12" s="592" t="str">
        <f>'marco B sismo'!J399</f>
        <v xml:space="preserve">CORTANTE VERTICAL</v>
      </c>
      <c r="AA12" s="757"/>
      <c r="AB12" s="417"/>
      <c r="AC12" s="756"/>
      <c r="AD12" s="592" t="str">
        <f>'marco B sismo'!P399</f>
        <v xml:space="preserve">CORTANTE VERTICAL</v>
      </c>
      <c r="AE12" s="757"/>
      <c r="AF12" s="417"/>
      <c r="AG12" s="756"/>
      <c r="AH12" s="592" t="str">
        <f>'marco B sismo'!V399</f>
        <v xml:space="preserve">CORTANTE VERTICAL</v>
      </c>
      <c r="AI12" s="757"/>
      <c r="AJ12" s="417"/>
      <c r="AK12" s="758" t="str">
        <f>'marco B sismo'!AA399</f>
        <v xml:space="preserve">CORTANTE VERTICAL</v>
      </c>
      <c r="AL12" s="759">
        <f>'marco B sismo'!AB399</f>
        <v>0</v>
      </c>
      <c r="AM12" s="760">
        <f>'marco B sismo'!AC399</f>
        <v>0</v>
      </c>
      <c r="AN12" s="433"/>
      <c r="AO12" s="756"/>
      <c r="AP12" s="592" t="str">
        <f>'marco B sismo'!AH399</f>
        <v xml:space="preserve">CORTANTE VERTICAL</v>
      </c>
      <c r="AQ12" s="757"/>
      <c r="AR12" s="417"/>
      <c r="AS12" s="756"/>
      <c r="AT12" s="592" t="str">
        <f>'marco B sismo'!AN399</f>
        <v xml:space="preserve">CORTANTE VERTICAL</v>
      </c>
      <c r="AU12" s="757"/>
      <c r="AW12" s="252">
        <f t="shared" si="2776"/>
        <v>0</v>
      </c>
      <c r="AX12" s="252">
        <f t="shared" si="2777"/>
        <v>0</v>
      </c>
      <c r="AY12" s="252">
        <f t="shared" si="2777"/>
        <v>0</v>
      </c>
      <c r="AZ12" s="252">
        <f t="shared" si="2777"/>
        <v>0</v>
      </c>
      <c r="BA12" s="252">
        <f t="shared" si="2777"/>
        <v>0</v>
      </c>
      <c r="BB12" s="252">
        <f t="shared" si="2777"/>
        <v>0</v>
      </c>
      <c r="BC12" s="252">
        <f t="shared" si="2777"/>
        <v>0</v>
      </c>
      <c r="BD12" s="252">
        <f t="shared" si="2777"/>
        <v>0</v>
      </c>
      <c r="BE12" s="252">
        <f t="shared" si="2777"/>
        <v>0</v>
      </c>
      <c r="BF12" s="252">
        <f t="shared" si="2777"/>
        <v>0</v>
      </c>
      <c r="BG12" s="252">
        <f t="shared" si="2777"/>
        <v>0</v>
      </c>
      <c r="BH12" s="252">
        <f t="shared" si="2777"/>
        <v>0</v>
      </c>
      <c r="BI12" s="252">
        <f t="shared" si="2777"/>
        <v>0</v>
      </c>
      <c r="BJ12" s="252">
        <f t="shared" si="2777"/>
        <v>0</v>
      </c>
      <c r="BK12" s="252">
        <f t="shared" si="2777"/>
        <v>0</v>
      </c>
      <c r="BL12" s="252">
        <f t="shared" si="2777"/>
        <v>0</v>
      </c>
      <c r="BM12" s="252">
        <f t="shared" si="2777"/>
        <v>0</v>
      </c>
      <c r="BN12" s="252">
        <f t="shared" si="2784"/>
        <v>0</v>
      </c>
      <c r="BO12" s="252">
        <f t="shared" si="2784"/>
        <v>0</v>
      </c>
      <c r="BP12" s="252">
        <f t="shared" si="2784"/>
        <v>0</v>
      </c>
      <c r="BQ12" s="252">
        <f t="shared" si="2784"/>
        <v>0</v>
      </c>
      <c r="BR12" s="252">
        <f t="shared" si="2784"/>
        <v>0</v>
      </c>
      <c r="BS12" s="252">
        <f t="shared" si="2784"/>
        <v>0</v>
      </c>
      <c r="BT12" s="252">
        <f t="shared" si="2784"/>
        <v>0</v>
      </c>
      <c r="BU12" s="252">
        <f t="shared" si="2784"/>
        <v>0</v>
      </c>
      <c r="BV12" s="252">
        <f t="shared" si="2784"/>
        <v>0</v>
      </c>
      <c r="BW12" s="252">
        <f t="shared" si="2784"/>
        <v>0</v>
      </c>
      <c r="BX12" s="252">
        <f t="shared" si="2784"/>
        <v>0</v>
      </c>
      <c r="BY12" s="252">
        <f t="shared" si="2784"/>
        <v>0</v>
      </c>
      <c r="BZ12" s="252">
        <f t="shared" si="2784"/>
        <v>0</v>
      </c>
      <c r="CA12" s="252">
        <f t="shared" si="2784"/>
        <v>0</v>
      </c>
      <c r="CB12" s="252">
        <f t="shared" si="2784"/>
        <v>0</v>
      </c>
      <c r="CC12" s="252">
        <f t="shared" si="2784"/>
        <v>0</v>
      </c>
      <c r="CD12" s="252">
        <f t="shared" si="2785"/>
        <v>0</v>
      </c>
      <c r="CE12" s="252">
        <f t="shared" si="2785"/>
        <v>0</v>
      </c>
      <c r="CF12" s="252">
        <f t="shared" si="2785"/>
        <v>0</v>
      </c>
      <c r="CG12" s="252">
        <f t="shared" si="2785"/>
        <v>0</v>
      </c>
      <c r="CH12" s="252">
        <f t="shared" si="2785"/>
        <v>0</v>
      </c>
      <c r="CI12" s="252">
        <f t="shared" si="2785"/>
        <v>0</v>
      </c>
      <c r="CJ12" s="252">
        <f t="shared" si="2785"/>
        <v>0</v>
      </c>
      <c r="CK12" s="252">
        <f t="shared" si="2785"/>
        <v>0</v>
      </c>
      <c r="CL12" s="252">
        <f t="shared" si="2785"/>
        <v>0</v>
      </c>
      <c r="CM12" s="252">
        <f t="shared" si="2785"/>
        <v>0</v>
      </c>
      <c r="CN12" s="252">
        <f t="shared" si="2785"/>
        <v>0</v>
      </c>
      <c r="CO12" s="252">
        <f t="shared" si="2785"/>
        <v>0</v>
      </c>
      <c r="CP12" s="252">
        <f t="shared" si="2785"/>
        <v>0</v>
      </c>
      <c r="CQ12" s="252">
        <f t="shared" si="2785"/>
        <v>0</v>
      </c>
      <c r="CR12" s="252">
        <f t="shared" si="2785"/>
        <v>0</v>
      </c>
      <c r="CS12" s="252">
        <f t="shared" si="2785"/>
        <v>0</v>
      </c>
      <c r="CT12" s="252">
        <f t="shared" si="2786"/>
        <v>0</v>
      </c>
      <c r="CU12" s="252">
        <f t="shared" si="2786"/>
        <v>0</v>
      </c>
      <c r="CV12" s="252">
        <f t="shared" si="2786"/>
        <v>0</v>
      </c>
      <c r="CW12" s="252">
        <f t="shared" si="2786"/>
        <v>0</v>
      </c>
      <c r="CX12" s="252">
        <f t="shared" si="2786"/>
        <v>0</v>
      </c>
      <c r="CY12" s="252">
        <f t="shared" si="2786"/>
        <v>0</v>
      </c>
      <c r="CZ12" s="252">
        <f t="shared" si="2786"/>
        <v>0</v>
      </c>
      <c r="DA12" s="252">
        <f t="shared" si="2786"/>
        <v>0</v>
      </c>
      <c r="DB12" s="252">
        <f t="shared" si="2786"/>
        <v>0</v>
      </c>
      <c r="DC12" s="252">
        <f t="shared" si="2786"/>
        <v>0</v>
      </c>
      <c r="DD12" s="252">
        <f t="shared" si="2786"/>
        <v>0</v>
      </c>
      <c r="DE12" s="252">
        <f t="shared" si="2786"/>
        <v>0</v>
      </c>
      <c r="DF12" s="252">
        <f t="shared" si="2786"/>
        <v>0</v>
      </c>
      <c r="DG12" s="252">
        <f t="shared" si="2786"/>
        <v>0</v>
      </c>
      <c r="DH12" s="252">
        <f t="shared" si="2786"/>
        <v>0</v>
      </c>
      <c r="DI12" s="252">
        <f t="shared" si="2786"/>
        <v>0</v>
      </c>
      <c r="DJ12" s="252">
        <f t="shared" si="2787"/>
        <v>0</v>
      </c>
      <c r="DK12" s="252">
        <f t="shared" si="2787"/>
        <v>0</v>
      </c>
      <c r="DL12" s="252">
        <f t="shared" si="2787"/>
        <v>0</v>
      </c>
      <c r="DM12" s="252">
        <f t="shared" si="2787"/>
        <v>0</v>
      </c>
      <c r="DN12" s="252">
        <f t="shared" si="2787"/>
        <v>0</v>
      </c>
      <c r="DO12" s="252">
        <f t="shared" si="2787"/>
        <v>0</v>
      </c>
      <c r="DP12" s="252">
        <f t="shared" si="2787"/>
        <v>0</v>
      </c>
      <c r="DQ12" s="252">
        <f t="shared" si="2787"/>
        <v>0</v>
      </c>
      <c r="DR12" s="252">
        <f t="shared" si="2787"/>
        <v>0</v>
      </c>
      <c r="DS12" s="252">
        <f t="shared" si="2787"/>
        <v>0</v>
      </c>
      <c r="DT12" s="252">
        <f t="shared" si="2787"/>
        <v>0</v>
      </c>
      <c r="DU12" s="252">
        <f t="shared" si="2787"/>
        <v>0</v>
      </c>
      <c r="DV12" s="252">
        <f t="shared" si="2787"/>
        <v>0</v>
      </c>
      <c r="DW12" s="252">
        <f t="shared" si="2787"/>
        <v>0</v>
      </c>
      <c r="DX12" s="252">
        <f t="shared" si="2787"/>
        <v>0</v>
      </c>
      <c r="DY12" s="252">
        <f t="shared" si="2787"/>
        <v>0</v>
      </c>
      <c r="DZ12" s="252">
        <f t="shared" si="2788"/>
        <v>0</v>
      </c>
      <c r="EA12" s="252">
        <f t="shared" si="2788"/>
        <v>0</v>
      </c>
      <c r="EB12" s="252">
        <f t="shared" si="2788"/>
        <v>0</v>
      </c>
      <c r="EC12" s="252">
        <f t="shared" si="2788"/>
        <v>0</v>
      </c>
      <c r="ED12" s="252">
        <f t="shared" si="2788"/>
        <v>0</v>
      </c>
      <c r="EE12" s="252">
        <f t="shared" si="2788"/>
        <v>0</v>
      </c>
      <c r="EF12" s="252">
        <f t="shared" si="2788"/>
        <v>0</v>
      </c>
      <c r="EG12" s="252">
        <f t="shared" si="2788"/>
        <v>0</v>
      </c>
      <c r="EH12" s="252">
        <f t="shared" si="2788"/>
        <v>0</v>
      </c>
      <c r="EI12" s="252">
        <f t="shared" si="2788"/>
        <v>0</v>
      </c>
      <c r="EJ12" s="252">
        <f t="shared" si="2788"/>
        <v>0</v>
      </c>
      <c r="EK12" s="252">
        <f t="shared" si="2788"/>
        <v>0</v>
      </c>
      <c r="EL12" s="252">
        <f t="shared" si="2788"/>
        <v>0</v>
      </c>
      <c r="EM12" s="252">
        <f t="shared" si="2788"/>
        <v>0</v>
      </c>
      <c r="EN12" s="252">
        <f t="shared" si="2788"/>
        <v>0</v>
      </c>
      <c r="EO12" s="252">
        <f t="shared" si="2788"/>
        <v>0</v>
      </c>
      <c r="EP12" s="252">
        <f t="shared" si="2789"/>
        <v>0</v>
      </c>
      <c r="EQ12" s="252">
        <f t="shared" si="2789"/>
        <v>0</v>
      </c>
      <c r="ER12" s="252">
        <f t="shared" si="2789"/>
        <v>0</v>
      </c>
      <c r="ET12" s="417"/>
      <c r="EU12" s="417"/>
      <c r="EV12" s="417"/>
      <c r="EW12" s="417"/>
      <c r="EX12" s="417"/>
      <c r="EY12" s="417"/>
      <c r="EZ12" s="417"/>
      <c r="FA12" s="417"/>
      <c r="FB12" s="417"/>
      <c r="FC12" s="417"/>
      <c r="FD12" s="417"/>
      <c r="FE12" s="417"/>
      <c r="FF12" s="417"/>
      <c r="FG12" s="417"/>
      <c r="FH12" s="417"/>
      <c r="FI12" s="417"/>
      <c r="FJ12" s="417"/>
      <c r="FK12" s="417"/>
      <c r="FL12" s="417"/>
      <c r="FM12" s="417"/>
      <c r="FN12" s="417"/>
      <c r="FO12" s="417"/>
      <c r="FP12" s="417"/>
      <c r="FQ12" s="417"/>
      <c r="FR12" s="417"/>
      <c r="FS12" s="417"/>
      <c r="FT12" s="417"/>
    </row>
    <row r="13" ht="16.199999999999999">
      <c r="A13" s="49" t="s">
        <v>961</v>
      </c>
      <c r="B13" s="2" t="str">
        <f>B6</f>
        <v xml:space="preserve">V max</v>
      </c>
      <c r="C13" s="252" t="e">
        <f>MAX((MAX(X13:AT13)),(ABS(MIN(X13:AT13))))</f>
        <v>#REF!</v>
      </c>
      <c r="D13" s="2"/>
      <c r="E13" s="761" t="e">
        <f>U13</f>
        <v>#REF!</v>
      </c>
      <c r="F13" s="762" t="e">
        <f t="shared" si="2791"/>
        <v>#REF!</v>
      </c>
      <c r="G13" s="761" t="e">
        <f>Y13</f>
        <v>#REF!</v>
      </c>
      <c r="H13" s="762" t="e">
        <f t="shared" si="2793"/>
        <v>#REF!</v>
      </c>
      <c r="I13" s="761" t="e">
        <f t="shared" si="2794"/>
        <v>#REF!</v>
      </c>
      <c r="J13" s="762" t="e">
        <f t="shared" si="2795"/>
        <v>#REF!</v>
      </c>
      <c r="K13" s="761" t="e">
        <f t="shared" si="2796"/>
        <v>#REF!</v>
      </c>
      <c r="L13" s="762" t="e">
        <f t="shared" si="2797"/>
        <v>#REF!</v>
      </c>
      <c r="M13" s="761" t="e">
        <f t="shared" si="2798"/>
        <v>#REF!</v>
      </c>
      <c r="N13" s="762" t="e">
        <f t="shared" si="2799"/>
        <v>#REF!</v>
      </c>
      <c r="O13" s="761" t="e">
        <f t="shared" si="2800"/>
        <v>#REF!</v>
      </c>
      <c r="P13" s="762" t="e">
        <f t="shared" si="2801"/>
        <v>#REF!</v>
      </c>
      <c r="Q13" s="761" t="e">
        <f t="shared" si="2802"/>
        <v>#REF!</v>
      </c>
      <c r="R13" s="762" t="e">
        <f t="shared" si="2803"/>
        <v>#REF!</v>
      </c>
      <c r="S13" s="744"/>
      <c r="T13" s="252"/>
      <c r="U13" s="557" t="e">
        <f>'marco B sismo'!C400</f>
        <v>#REF!</v>
      </c>
      <c r="V13" s="423">
        <f>'marco B sismo'!D400</f>
        <v>0</v>
      </c>
      <c r="W13" s="508">
        <f>'marco B sismo'!E400</f>
        <v>0</v>
      </c>
      <c r="X13" s="417"/>
      <c r="Y13" s="557" t="e">
        <f>'marco B sismo'!I400</f>
        <v>#REF!</v>
      </c>
      <c r="Z13" s="423">
        <f>'marco B sismo'!J400</f>
        <v>0</v>
      </c>
      <c r="AA13" s="508">
        <f>'marco B sismo'!K400</f>
        <v>0</v>
      </c>
      <c r="AB13" s="417"/>
      <c r="AC13" s="763"/>
      <c r="AD13" s="423" t="e">
        <f>'marco B sismo'!P400</f>
        <v>#REF!</v>
      </c>
      <c r="AE13" s="508"/>
      <c r="AF13" s="417"/>
      <c r="AG13" s="763"/>
      <c r="AH13" s="423" t="e">
        <f>'marco B sismo'!V400</f>
        <v>#REF!</v>
      </c>
      <c r="AI13" s="508"/>
      <c r="AJ13" s="417"/>
      <c r="AK13" s="763"/>
      <c r="AL13" s="423" t="e">
        <f>'marco B sismo'!AB400</f>
        <v>#REF!</v>
      </c>
      <c r="AM13" s="508"/>
      <c r="AN13" s="417"/>
      <c r="AO13" s="763"/>
      <c r="AP13" s="423" t="e">
        <f>'marco B sismo'!AH400</f>
        <v>#REF!</v>
      </c>
      <c r="AQ13" s="508"/>
      <c r="AR13" s="417"/>
      <c r="AS13" s="763"/>
      <c r="AT13" s="423" t="e">
        <f>'marco B sismo'!AN400</f>
        <v>#REF!</v>
      </c>
      <c r="AU13" s="508"/>
      <c r="AW13" s="252" t="e">
        <f t="shared" si="2776"/>
        <v>#REF!</v>
      </c>
      <c r="AX13" s="252" t="e">
        <f t="shared" si="2777"/>
        <v>#REF!</v>
      </c>
      <c r="AY13" s="252" t="e">
        <f t="shared" si="2777"/>
        <v>#REF!</v>
      </c>
      <c r="AZ13" s="252" t="e">
        <f t="shared" si="2777"/>
        <v>#REF!</v>
      </c>
      <c r="BA13" s="252" t="e">
        <f t="shared" si="2777"/>
        <v>#REF!</v>
      </c>
      <c r="BB13" s="252" t="e">
        <f t="shared" si="2777"/>
        <v>#REF!</v>
      </c>
      <c r="BC13" s="252" t="e">
        <f t="shared" si="2777"/>
        <v>#REF!</v>
      </c>
      <c r="BD13" s="252" t="e">
        <f t="shared" si="2777"/>
        <v>#REF!</v>
      </c>
      <c r="BE13" s="252" t="e">
        <f t="shared" si="2777"/>
        <v>#REF!</v>
      </c>
      <c r="BF13" s="252" t="e">
        <f t="shared" si="2777"/>
        <v>#REF!</v>
      </c>
      <c r="BG13" s="252" t="e">
        <f t="shared" si="2777"/>
        <v>#REF!</v>
      </c>
      <c r="BH13" s="252" t="e">
        <f t="shared" si="2777"/>
        <v>#REF!</v>
      </c>
      <c r="BI13" s="252" t="e">
        <f t="shared" si="2777"/>
        <v>#REF!</v>
      </c>
      <c r="BJ13" s="252" t="e">
        <f t="shared" si="2777"/>
        <v>#REF!</v>
      </c>
      <c r="BK13" s="252" t="e">
        <f t="shared" si="2777"/>
        <v>#REF!</v>
      </c>
      <c r="BL13" s="252" t="e">
        <f t="shared" si="2777"/>
        <v>#REF!</v>
      </c>
      <c r="BM13" s="252" t="e">
        <f t="shared" si="2777"/>
        <v>#REF!</v>
      </c>
      <c r="BN13" s="252" t="e">
        <f t="shared" si="2784"/>
        <v>#REF!</v>
      </c>
      <c r="BO13" s="252" t="e">
        <f t="shared" si="2784"/>
        <v>#REF!</v>
      </c>
      <c r="BP13" s="252" t="e">
        <f t="shared" si="2784"/>
        <v>#REF!</v>
      </c>
      <c r="BQ13" s="252" t="e">
        <f t="shared" si="2784"/>
        <v>#REF!</v>
      </c>
      <c r="BR13" s="252" t="e">
        <f t="shared" si="2784"/>
        <v>#REF!</v>
      </c>
      <c r="BS13" s="252" t="e">
        <f t="shared" si="2784"/>
        <v>#REF!</v>
      </c>
      <c r="BT13" s="252" t="e">
        <f t="shared" si="2784"/>
        <v>#REF!</v>
      </c>
      <c r="BU13" s="252" t="e">
        <f t="shared" si="2784"/>
        <v>#REF!</v>
      </c>
      <c r="BV13" s="252" t="e">
        <f t="shared" si="2784"/>
        <v>#REF!</v>
      </c>
      <c r="BW13" s="252" t="e">
        <f t="shared" si="2784"/>
        <v>#REF!</v>
      </c>
      <c r="BX13" s="252" t="e">
        <f t="shared" si="2784"/>
        <v>#REF!</v>
      </c>
      <c r="BY13" s="252" t="e">
        <f t="shared" si="2784"/>
        <v>#REF!</v>
      </c>
      <c r="BZ13" s="252" t="e">
        <f t="shared" si="2784"/>
        <v>#REF!</v>
      </c>
      <c r="CA13" s="252" t="e">
        <f t="shared" si="2784"/>
        <v>#REF!</v>
      </c>
      <c r="CB13" s="252" t="e">
        <f t="shared" si="2784"/>
        <v>#REF!</v>
      </c>
      <c r="CC13" s="252" t="e">
        <f t="shared" si="2784"/>
        <v>#REF!</v>
      </c>
      <c r="CD13" s="252" t="e">
        <f t="shared" si="2785"/>
        <v>#REF!</v>
      </c>
      <c r="CE13" s="252" t="e">
        <f t="shared" si="2785"/>
        <v>#REF!</v>
      </c>
      <c r="CF13" s="252" t="e">
        <f t="shared" si="2785"/>
        <v>#REF!</v>
      </c>
      <c r="CG13" s="252" t="e">
        <f t="shared" si="2785"/>
        <v>#REF!</v>
      </c>
      <c r="CH13" s="252" t="e">
        <f t="shared" si="2785"/>
        <v>#REF!</v>
      </c>
      <c r="CI13" s="252" t="e">
        <f t="shared" si="2785"/>
        <v>#REF!</v>
      </c>
      <c r="CJ13" s="252" t="e">
        <f t="shared" si="2785"/>
        <v>#REF!</v>
      </c>
      <c r="CK13" s="252" t="e">
        <f t="shared" si="2785"/>
        <v>#REF!</v>
      </c>
      <c r="CL13" s="252" t="e">
        <f t="shared" si="2785"/>
        <v>#REF!</v>
      </c>
      <c r="CM13" s="252" t="e">
        <f t="shared" si="2785"/>
        <v>#REF!</v>
      </c>
      <c r="CN13" s="252" t="e">
        <f t="shared" si="2785"/>
        <v>#REF!</v>
      </c>
      <c r="CO13" s="252" t="e">
        <f t="shared" si="2785"/>
        <v>#REF!</v>
      </c>
      <c r="CP13" s="252" t="e">
        <f t="shared" si="2785"/>
        <v>#REF!</v>
      </c>
      <c r="CQ13" s="252" t="e">
        <f t="shared" si="2785"/>
        <v>#REF!</v>
      </c>
      <c r="CR13" s="252" t="e">
        <f t="shared" si="2785"/>
        <v>#REF!</v>
      </c>
      <c r="CS13" s="252" t="e">
        <f t="shared" si="2785"/>
        <v>#REF!</v>
      </c>
      <c r="CT13" s="252" t="e">
        <f t="shared" si="2786"/>
        <v>#REF!</v>
      </c>
      <c r="CU13" s="252" t="e">
        <f t="shared" si="2786"/>
        <v>#REF!</v>
      </c>
      <c r="CV13" s="252" t="e">
        <f t="shared" si="2786"/>
        <v>#REF!</v>
      </c>
      <c r="CW13" s="252" t="e">
        <f t="shared" si="2786"/>
        <v>#REF!</v>
      </c>
      <c r="CX13" s="252" t="e">
        <f t="shared" si="2786"/>
        <v>#REF!</v>
      </c>
      <c r="CY13" s="252" t="e">
        <f t="shared" si="2786"/>
        <v>#REF!</v>
      </c>
      <c r="CZ13" s="252" t="e">
        <f t="shared" si="2786"/>
        <v>#REF!</v>
      </c>
      <c r="DA13" s="252" t="e">
        <f t="shared" si="2786"/>
        <v>#REF!</v>
      </c>
      <c r="DB13" s="252" t="e">
        <f t="shared" si="2786"/>
        <v>#REF!</v>
      </c>
      <c r="DC13" s="252" t="e">
        <f t="shared" si="2786"/>
        <v>#REF!</v>
      </c>
      <c r="DD13" s="252" t="e">
        <f t="shared" si="2786"/>
        <v>#REF!</v>
      </c>
      <c r="DE13" s="252" t="e">
        <f t="shared" si="2786"/>
        <v>#REF!</v>
      </c>
      <c r="DF13" s="252" t="e">
        <f t="shared" si="2786"/>
        <v>#REF!</v>
      </c>
      <c r="DG13" s="252" t="e">
        <f t="shared" si="2786"/>
        <v>#REF!</v>
      </c>
      <c r="DH13" s="252" t="e">
        <f t="shared" si="2786"/>
        <v>#REF!</v>
      </c>
      <c r="DI13" s="252" t="e">
        <f t="shared" si="2786"/>
        <v>#REF!</v>
      </c>
      <c r="DJ13" s="252" t="e">
        <f t="shared" si="2787"/>
        <v>#REF!</v>
      </c>
      <c r="DK13" s="252" t="e">
        <f t="shared" si="2787"/>
        <v>#REF!</v>
      </c>
      <c r="DL13" s="252" t="e">
        <f t="shared" si="2787"/>
        <v>#REF!</v>
      </c>
      <c r="DM13" s="252" t="e">
        <f t="shared" si="2787"/>
        <v>#REF!</v>
      </c>
      <c r="DN13" s="252" t="e">
        <f t="shared" si="2787"/>
        <v>#REF!</v>
      </c>
      <c r="DO13" s="252" t="e">
        <f t="shared" si="2787"/>
        <v>#REF!</v>
      </c>
      <c r="DP13" s="252" t="e">
        <f t="shared" si="2787"/>
        <v>#REF!</v>
      </c>
      <c r="DQ13" s="252" t="e">
        <f t="shared" si="2787"/>
        <v>#REF!</v>
      </c>
      <c r="DR13" s="252" t="e">
        <f t="shared" si="2787"/>
        <v>#REF!</v>
      </c>
      <c r="DS13" s="252" t="e">
        <f t="shared" si="2787"/>
        <v>#REF!</v>
      </c>
      <c r="DT13" s="252" t="e">
        <f t="shared" si="2787"/>
        <v>#REF!</v>
      </c>
      <c r="DU13" s="252" t="e">
        <f t="shared" si="2787"/>
        <v>#REF!</v>
      </c>
      <c r="DV13" s="252" t="e">
        <f t="shared" si="2787"/>
        <v>#REF!</v>
      </c>
      <c r="DW13" s="252" t="e">
        <f t="shared" si="2787"/>
        <v>#REF!</v>
      </c>
      <c r="DX13" s="252" t="e">
        <f t="shared" si="2787"/>
        <v>#REF!</v>
      </c>
      <c r="DY13" s="252" t="e">
        <f t="shared" si="2787"/>
        <v>#REF!</v>
      </c>
      <c r="DZ13" s="252" t="e">
        <f t="shared" si="2788"/>
        <v>#REF!</v>
      </c>
      <c r="EA13" s="252" t="e">
        <f t="shared" si="2788"/>
        <v>#REF!</v>
      </c>
      <c r="EB13" s="252" t="e">
        <f t="shared" si="2788"/>
        <v>#REF!</v>
      </c>
      <c r="EC13" s="252" t="e">
        <f t="shared" si="2788"/>
        <v>#REF!</v>
      </c>
      <c r="ED13" s="252" t="e">
        <f t="shared" si="2788"/>
        <v>#REF!</v>
      </c>
      <c r="EE13" s="252" t="e">
        <f t="shared" si="2788"/>
        <v>#REF!</v>
      </c>
      <c r="EF13" s="252" t="e">
        <f t="shared" si="2788"/>
        <v>#REF!</v>
      </c>
      <c r="EG13" s="252" t="e">
        <f t="shared" si="2788"/>
        <v>#REF!</v>
      </c>
      <c r="EH13" s="252" t="e">
        <f t="shared" si="2788"/>
        <v>#REF!</v>
      </c>
      <c r="EI13" s="252" t="e">
        <f t="shared" si="2788"/>
        <v>#REF!</v>
      </c>
      <c r="EJ13" s="252" t="e">
        <f t="shared" si="2788"/>
        <v>#REF!</v>
      </c>
      <c r="EK13" s="252" t="e">
        <f t="shared" si="2788"/>
        <v>#REF!</v>
      </c>
      <c r="EL13" s="252" t="e">
        <f t="shared" si="2788"/>
        <v>#REF!</v>
      </c>
      <c r="EM13" s="252" t="e">
        <f t="shared" si="2788"/>
        <v>#REF!</v>
      </c>
      <c r="EN13" s="252" t="e">
        <f t="shared" si="2788"/>
        <v>#REF!</v>
      </c>
      <c r="EO13" s="252" t="e">
        <f t="shared" si="2788"/>
        <v>#REF!</v>
      </c>
      <c r="EP13" s="252" t="e">
        <f t="shared" si="2789"/>
        <v>#REF!</v>
      </c>
      <c r="EQ13" s="252" t="e">
        <f t="shared" si="2789"/>
        <v>#REF!</v>
      </c>
      <c r="ER13" s="252" t="e">
        <f t="shared" si="2789"/>
        <v>#REF!</v>
      </c>
      <c r="ET13" s="417"/>
      <c r="EU13" s="417"/>
      <c r="EV13" s="417"/>
      <c r="EW13" s="417"/>
      <c r="EX13" s="417"/>
      <c r="EY13" s="417"/>
      <c r="EZ13" s="417"/>
      <c r="FA13" s="417"/>
      <c r="FB13" s="417"/>
      <c r="FC13" s="417"/>
      <c r="FD13" s="417"/>
      <c r="FE13" s="417"/>
      <c r="FF13" s="417"/>
      <c r="FG13" s="417"/>
      <c r="FH13" s="417"/>
      <c r="FI13" s="417"/>
      <c r="FJ13" s="417"/>
      <c r="FK13" s="417"/>
      <c r="FL13" s="417"/>
      <c r="FM13" s="417"/>
      <c r="FN13" s="417"/>
      <c r="FO13" s="417"/>
      <c r="FP13" s="417"/>
      <c r="FQ13" s="417"/>
      <c r="FR13" s="417"/>
      <c r="FS13" s="417"/>
      <c r="FT13" s="417"/>
    </row>
    <row r="14" ht="16.199999999999999">
      <c r="A14" s="764"/>
      <c r="B14" s="10"/>
      <c r="C14" s="765"/>
      <c r="D14" s="10"/>
      <c r="E14" s="765"/>
      <c r="F14" s="766"/>
      <c r="G14" s="765"/>
      <c r="H14" s="766"/>
      <c r="I14" s="765"/>
      <c r="J14" s="766"/>
      <c r="K14" s="765"/>
      <c r="L14" s="766"/>
      <c r="M14" s="765"/>
      <c r="N14" s="766"/>
      <c r="O14" s="765"/>
      <c r="P14" s="766"/>
      <c r="Q14" s="765"/>
      <c r="R14" s="766"/>
      <c r="S14" s="762"/>
      <c r="T14" s="252"/>
      <c r="U14" s="417"/>
      <c r="V14" s="417"/>
      <c r="W14" s="417"/>
      <c r="X14" s="417"/>
      <c r="Y14" s="417"/>
      <c r="Z14" s="417"/>
      <c r="AA14" s="417"/>
      <c r="AB14" s="417"/>
      <c r="AC14" s="235"/>
      <c r="AD14" s="417"/>
      <c r="AE14" s="417"/>
      <c r="AF14" s="417"/>
      <c r="AG14" s="235"/>
      <c r="AH14" s="417"/>
      <c r="AI14" s="417"/>
      <c r="AJ14" s="417"/>
      <c r="AK14" s="235"/>
      <c r="AL14" s="417"/>
      <c r="AM14" s="417"/>
      <c r="AN14" s="417"/>
      <c r="AO14" s="235"/>
      <c r="AP14" s="417"/>
      <c r="AQ14" s="417"/>
      <c r="AR14" s="417"/>
      <c r="AS14" s="235"/>
      <c r="AT14" s="417"/>
      <c r="AU14" s="417"/>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2"/>
      <c r="CA14" s="252"/>
      <c r="CB14" s="252"/>
      <c r="CC14" s="252"/>
      <c r="CD14" s="252"/>
      <c r="CE14" s="252"/>
      <c r="CF14" s="252"/>
      <c r="CG14" s="252"/>
      <c r="CH14" s="252"/>
      <c r="CI14" s="252"/>
      <c r="CJ14" s="252"/>
      <c r="CK14" s="252"/>
      <c r="CL14" s="252"/>
      <c r="CM14" s="252"/>
      <c r="CN14" s="252"/>
      <c r="CO14" s="252"/>
      <c r="CP14" s="252"/>
      <c r="CQ14" s="252"/>
      <c r="CR14" s="252"/>
      <c r="CS14" s="252"/>
      <c r="CT14" s="252"/>
      <c r="CU14" s="252"/>
      <c r="CV14" s="252"/>
      <c r="CW14" s="252"/>
      <c r="CX14" s="252"/>
      <c r="CY14" s="252"/>
      <c r="CZ14" s="252"/>
      <c r="DA14" s="252"/>
      <c r="DB14" s="252"/>
      <c r="DC14" s="252"/>
      <c r="DD14" s="252"/>
      <c r="DE14" s="252"/>
      <c r="DF14" s="252"/>
      <c r="DG14" s="252"/>
      <c r="DH14" s="252"/>
      <c r="DI14" s="252"/>
      <c r="DJ14" s="252"/>
      <c r="DK14" s="252"/>
      <c r="DL14" s="252"/>
      <c r="DM14" s="252"/>
      <c r="DN14" s="252"/>
      <c r="DO14" s="252"/>
      <c r="DP14" s="252"/>
      <c r="DQ14" s="252"/>
      <c r="DR14" s="252"/>
      <c r="DS14" s="252"/>
      <c r="DT14" s="252"/>
      <c r="DU14" s="252"/>
      <c r="DV14" s="252"/>
      <c r="DW14" s="252"/>
      <c r="DX14" s="252"/>
      <c r="DY14" s="252"/>
      <c r="DZ14" s="252"/>
      <c r="EA14" s="252"/>
      <c r="EB14" s="252"/>
      <c r="EC14" s="252"/>
      <c r="ED14" s="252"/>
      <c r="EE14" s="252"/>
      <c r="EF14" s="252"/>
      <c r="EG14" s="252"/>
      <c r="EH14" s="252"/>
      <c r="EI14" s="252"/>
      <c r="EJ14" s="252"/>
      <c r="EK14" s="252"/>
      <c r="EL14" s="252"/>
      <c r="EM14" s="252"/>
      <c r="EN14" s="252"/>
      <c r="EO14" s="252"/>
      <c r="EP14" s="252"/>
      <c r="EQ14" s="252"/>
      <c r="ER14" s="252"/>
      <c r="ET14" s="417"/>
      <c r="EU14" s="417"/>
      <c r="EV14" s="417"/>
      <c r="EW14" s="417"/>
      <c r="EX14" s="417"/>
      <c r="EY14" s="417"/>
      <c r="EZ14" s="417"/>
      <c r="FA14" s="417"/>
      <c r="FB14" s="417"/>
      <c r="FC14" s="417"/>
      <c r="FD14" s="417"/>
      <c r="FE14" s="417"/>
      <c r="FF14" s="417"/>
      <c r="FG14" s="417"/>
      <c r="FH14" s="417"/>
      <c r="FI14" s="417"/>
      <c r="FJ14" s="417"/>
      <c r="FK14" s="417"/>
      <c r="FL14" s="417"/>
      <c r="FM14" s="417"/>
      <c r="FN14" s="417"/>
      <c r="FO14" s="417"/>
      <c r="FP14" s="417"/>
      <c r="FQ14" s="417"/>
      <c r="FR14" s="417"/>
      <c r="FS14" s="417"/>
      <c r="FT14" s="417"/>
    </row>
    <row r="15" ht="16.199999999999999">
      <c r="A15" s="37"/>
      <c r="B15" s="38" t="s">
        <v>963</v>
      </c>
      <c r="C15" s="38"/>
      <c r="D15" s="38"/>
      <c r="E15" s="767"/>
      <c r="F15" s="768"/>
      <c r="G15" s="767"/>
      <c r="H15" s="768"/>
      <c r="I15" s="767"/>
      <c r="J15" s="768"/>
      <c r="K15" s="767"/>
      <c r="L15" s="768"/>
      <c r="M15" s="767"/>
      <c r="N15" s="768"/>
      <c r="O15" s="767"/>
      <c r="P15" s="768"/>
      <c r="Q15" s="767"/>
      <c r="R15" s="768"/>
      <c r="S15" s="743"/>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W15" s="252">
        <f t="shared" si="2776"/>
        <v>0</v>
      </c>
      <c r="ET15" s="252"/>
      <c r="EU15" s="417"/>
      <c r="EV15" s="417"/>
      <c r="EW15" s="417"/>
      <c r="EX15" s="417"/>
      <c r="EY15" s="417"/>
      <c r="EZ15" s="417"/>
      <c r="FA15" s="417"/>
      <c r="FB15" s="417"/>
      <c r="FC15" s="417"/>
      <c r="FD15" s="417"/>
      <c r="FE15" s="417"/>
      <c r="FF15" s="417"/>
      <c r="FG15" s="417"/>
      <c r="FH15" s="417"/>
      <c r="FI15" s="417"/>
      <c r="FJ15" s="417"/>
      <c r="FK15" s="417"/>
      <c r="FL15" s="417"/>
      <c r="FM15" s="417"/>
      <c r="FN15" s="417"/>
      <c r="FO15" s="417"/>
      <c r="FP15" s="417"/>
      <c r="FQ15" s="417"/>
      <c r="FR15" s="417"/>
      <c r="FS15" s="417"/>
      <c r="FT15" s="252"/>
    </row>
    <row r="16" ht="16.199999999999999">
      <c r="A16" s="49" t="s">
        <v>957</v>
      </c>
      <c r="B16" s="2" t="s">
        <v>339</v>
      </c>
      <c r="C16" s="252" t="e">
        <f>MAX((MAX(V16:AT16)),(ABS(MIN(V16:AT16))))</f>
        <v>#REF!</v>
      </c>
      <c r="D16" s="2"/>
      <c r="E16" s="742" t="e">
        <f t="shared" ref="E16:E18" si="2804">V16</f>
        <v>#REF!</v>
      </c>
      <c r="F16" s="743" t="e">
        <f t="shared" si="2791"/>
        <v>#REF!</v>
      </c>
      <c r="G16" s="742" t="e">
        <f t="shared" ref="G16:G18" si="2805">Z16</f>
        <v>#REF!</v>
      </c>
      <c r="H16" s="743" t="e">
        <f t="shared" si="2793"/>
        <v>#REF!</v>
      </c>
      <c r="I16" s="742" t="e">
        <f t="shared" si="2794"/>
        <v>#REF!</v>
      </c>
      <c r="J16" s="743" t="e">
        <f t="shared" si="2795"/>
        <v>#REF!</v>
      </c>
      <c r="K16" s="742" t="e">
        <f t="shared" si="2796"/>
        <v>#REF!</v>
      </c>
      <c r="L16" s="743" t="e">
        <f t="shared" si="2797"/>
        <v>#REF!</v>
      </c>
      <c r="M16" s="742" t="e">
        <f t="shared" si="2798"/>
        <v>#REF!</v>
      </c>
      <c r="N16" s="743" t="e">
        <f t="shared" si="2799"/>
        <v>#REF!</v>
      </c>
      <c r="O16" s="742" t="e">
        <f t="shared" si="2800"/>
        <v>#REF!</v>
      </c>
      <c r="P16" s="743" t="e">
        <f t="shared" si="2801"/>
        <v>#REF!</v>
      </c>
      <c r="Q16" s="252"/>
      <c r="R16" s="769">
        <f t="shared" si="2803"/>
        <v>0</v>
      </c>
      <c r="S16" s="744"/>
      <c r="T16" s="252"/>
      <c r="U16" s="745"/>
      <c r="V16" s="746" t="e">
        <f>'marco kl sismo'!D377</f>
        <v>#REF!</v>
      </c>
      <c r="W16" s="747"/>
      <c r="X16" s="417"/>
      <c r="Y16" s="748"/>
      <c r="Z16" s="749" t="e">
        <f>'marco kl sismo'!J377</f>
        <v>#REF!</v>
      </c>
      <c r="AA16" s="750"/>
      <c r="AB16" s="417"/>
      <c r="AC16" s="745"/>
      <c r="AD16" s="746" t="e">
        <f>'marco kl sismo'!P377</f>
        <v>#REF!</v>
      </c>
      <c r="AE16" s="747"/>
      <c r="AF16" s="417"/>
      <c r="AG16" s="745"/>
      <c r="AH16" s="746" t="e">
        <f>'marco kl sismo'!V377</f>
        <v>#REF!</v>
      </c>
      <c r="AI16" s="747"/>
      <c r="AJ16" s="417"/>
      <c r="AK16" s="745"/>
      <c r="AL16" s="746" t="e">
        <f>'marco kl sismo'!AB377</f>
        <v>#REF!</v>
      </c>
      <c r="AM16" s="747"/>
      <c r="AN16" s="417"/>
      <c r="AO16" s="745"/>
      <c r="AP16" s="746" t="e">
        <f>'marco kl sismo'!AH377</f>
        <v>#REF!</v>
      </c>
      <c r="AQ16" s="747"/>
      <c r="AR16" s="417"/>
      <c r="AS16" s="417"/>
      <c r="AT16" s="417"/>
      <c r="AU16" s="417"/>
      <c r="AV16" s="2"/>
      <c r="AW16" s="252" t="e">
        <f t="shared" si="2776"/>
        <v>#REF!</v>
      </c>
      <c r="AX16" s="252" t="e">
        <f t="shared" ref="AX16:DI20" si="2806">AW16</f>
        <v>#REF!</v>
      </c>
      <c r="AY16" s="252" t="e">
        <f t="shared" si="2806"/>
        <v>#REF!</v>
      </c>
      <c r="AZ16" s="252" t="e">
        <f t="shared" si="2806"/>
        <v>#REF!</v>
      </c>
      <c r="BA16" s="252" t="e">
        <f t="shared" si="2806"/>
        <v>#REF!</v>
      </c>
      <c r="BB16" s="252" t="e">
        <f t="shared" si="2806"/>
        <v>#REF!</v>
      </c>
      <c r="BC16" s="252" t="e">
        <f t="shared" si="2806"/>
        <v>#REF!</v>
      </c>
      <c r="BD16" s="252" t="e">
        <f t="shared" si="2806"/>
        <v>#REF!</v>
      </c>
      <c r="BE16" s="252" t="e">
        <f t="shared" si="2806"/>
        <v>#REF!</v>
      </c>
      <c r="BF16" s="252" t="e">
        <f t="shared" si="2806"/>
        <v>#REF!</v>
      </c>
      <c r="BG16" s="252" t="e">
        <f t="shared" si="2806"/>
        <v>#REF!</v>
      </c>
      <c r="BH16" s="252" t="e">
        <f t="shared" si="2806"/>
        <v>#REF!</v>
      </c>
      <c r="BI16" s="252" t="e">
        <f t="shared" si="2806"/>
        <v>#REF!</v>
      </c>
      <c r="BJ16" s="252" t="e">
        <f t="shared" si="2806"/>
        <v>#REF!</v>
      </c>
      <c r="BK16" s="252" t="e">
        <f t="shared" si="2806"/>
        <v>#REF!</v>
      </c>
      <c r="BL16" s="252" t="e">
        <f t="shared" si="2806"/>
        <v>#REF!</v>
      </c>
      <c r="BM16" s="252" t="e">
        <f t="shared" si="2806"/>
        <v>#REF!</v>
      </c>
      <c r="BN16" s="252" t="e">
        <f t="shared" si="2806"/>
        <v>#REF!</v>
      </c>
      <c r="BO16" s="252" t="e">
        <f t="shared" si="2806"/>
        <v>#REF!</v>
      </c>
      <c r="BP16" s="252" t="e">
        <f t="shared" si="2806"/>
        <v>#REF!</v>
      </c>
      <c r="BQ16" s="252" t="e">
        <f t="shared" si="2806"/>
        <v>#REF!</v>
      </c>
      <c r="BR16" s="252" t="e">
        <f t="shared" si="2806"/>
        <v>#REF!</v>
      </c>
      <c r="BS16" s="252" t="e">
        <f t="shared" si="2806"/>
        <v>#REF!</v>
      </c>
      <c r="BT16" s="252" t="e">
        <f t="shared" si="2806"/>
        <v>#REF!</v>
      </c>
      <c r="BU16" s="252" t="e">
        <f t="shared" si="2806"/>
        <v>#REF!</v>
      </c>
      <c r="BV16" s="252" t="e">
        <f t="shared" si="2806"/>
        <v>#REF!</v>
      </c>
      <c r="BW16" s="252" t="e">
        <f t="shared" si="2806"/>
        <v>#REF!</v>
      </c>
      <c r="BX16" s="252" t="e">
        <f t="shared" si="2806"/>
        <v>#REF!</v>
      </c>
      <c r="BY16" s="252" t="e">
        <f t="shared" si="2806"/>
        <v>#REF!</v>
      </c>
      <c r="BZ16" s="252" t="e">
        <f t="shared" si="2806"/>
        <v>#REF!</v>
      </c>
      <c r="CA16" s="252" t="e">
        <f t="shared" si="2806"/>
        <v>#REF!</v>
      </c>
      <c r="CB16" s="252" t="e">
        <f t="shared" si="2806"/>
        <v>#REF!</v>
      </c>
      <c r="CC16" s="252" t="e">
        <f t="shared" si="2806"/>
        <v>#REF!</v>
      </c>
      <c r="CD16" s="252" t="e">
        <f t="shared" si="2806"/>
        <v>#REF!</v>
      </c>
      <c r="CE16" s="252" t="e">
        <f t="shared" si="2806"/>
        <v>#REF!</v>
      </c>
      <c r="CF16" s="252" t="e">
        <f t="shared" si="2806"/>
        <v>#REF!</v>
      </c>
      <c r="CG16" s="252" t="e">
        <f t="shared" si="2806"/>
        <v>#REF!</v>
      </c>
      <c r="CH16" s="252" t="e">
        <f t="shared" si="2806"/>
        <v>#REF!</v>
      </c>
      <c r="CI16" s="252" t="e">
        <f t="shared" si="2806"/>
        <v>#REF!</v>
      </c>
      <c r="CJ16" s="252" t="e">
        <f t="shared" si="2806"/>
        <v>#REF!</v>
      </c>
      <c r="CK16" s="252" t="e">
        <f t="shared" si="2806"/>
        <v>#REF!</v>
      </c>
      <c r="CL16" s="252" t="e">
        <f t="shared" si="2806"/>
        <v>#REF!</v>
      </c>
      <c r="CM16" s="252" t="e">
        <f t="shared" si="2806"/>
        <v>#REF!</v>
      </c>
      <c r="CN16" s="252" t="e">
        <f t="shared" si="2806"/>
        <v>#REF!</v>
      </c>
      <c r="CO16" s="252" t="e">
        <f t="shared" si="2806"/>
        <v>#REF!</v>
      </c>
      <c r="CP16" s="252" t="e">
        <f t="shared" si="2806"/>
        <v>#REF!</v>
      </c>
      <c r="CQ16" s="252" t="e">
        <f t="shared" si="2806"/>
        <v>#REF!</v>
      </c>
      <c r="CR16" s="252" t="e">
        <f t="shared" si="2806"/>
        <v>#REF!</v>
      </c>
      <c r="CS16" s="252" t="e">
        <f t="shared" si="2806"/>
        <v>#REF!</v>
      </c>
      <c r="CT16" s="252" t="e">
        <f t="shared" si="2806"/>
        <v>#REF!</v>
      </c>
      <c r="CU16" s="252" t="e">
        <f t="shared" si="2806"/>
        <v>#REF!</v>
      </c>
      <c r="CV16" s="252" t="e">
        <f t="shared" si="2806"/>
        <v>#REF!</v>
      </c>
      <c r="CW16" s="252" t="e">
        <f t="shared" si="2806"/>
        <v>#REF!</v>
      </c>
      <c r="CX16" s="252" t="e">
        <f t="shared" si="2806"/>
        <v>#REF!</v>
      </c>
      <c r="CY16" s="252" t="e">
        <f t="shared" si="2806"/>
        <v>#REF!</v>
      </c>
      <c r="CZ16" s="252" t="e">
        <f t="shared" si="2806"/>
        <v>#REF!</v>
      </c>
      <c r="DA16" s="252" t="e">
        <f t="shared" si="2806"/>
        <v>#REF!</v>
      </c>
      <c r="DB16" s="252" t="e">
        <f t="shared" si="2806"/>
        <v>#REF!</v>
      </c>
      <c r="DC16" s="252" t="e">
        <f t="shared" si="2806"/>
        <v>#REF!</v>
      </c>
      <c r="DD16" s="252" t="e">
        <f t="shared" si="2806"/>
        <v>#REF!</v>
      </c>
      <c r="DE16" s="252" t="e">
        <f t="shared" si="2806"/>
        <v>#REF!</v>
      </c>
      <c r="DF16" s="252" t="e">
        <f t="shared" si="2806"/>
        <v>#REF!</v>
      </c>
      <c r="DG16" s="252" t="e">
        <f t="shared" si="2806"/>
        <v>#REF!</v>
      </c>
      <c r="DH16" s="252" t="e">
        <f t="shared" si="2806"/>
        <v>#REF!</v>
      </c>
      <c r="DI16" s="252" t="e">
        <f t="shared" si="2806"/>
        <v>#REF!</v>
      </c>
      <c r="DJ16" s="252" t="e">
        <f t="shared" ref="DJ16:ER20" si="2807">DI16</f>
        <v>#REF!</v>
      </c>
      <c r="DK16" s="252" t="e">
        <f t="shared" si="2807"/>
        <v>#REF!</v>
      </c>
      <c r="DL16" s="252" t="e">
        <f t="shared" si="2807"/>
        <v>#REF!</v>
      </c>
      <c r="DM16" s="252" t="e">
        <f t="shared" si="2807"/>
        <v>#REF!</v>
      </c>
      <c r="DN16" s="252" t="e">
        <f t="shared" si="2807"/>
        <v>#REF!</v>
      </c>
      <c r="DO16" s="252" t="e">
        <f t="shared" si="2807"/>
        <v>#REF!</v>
      </c>
      <c r="DP16" s="252" t="e">
        <f t="shared" si="2807"/>
        <v>#REF!</v>
      </c>
      <c r="DQ16" s="252" t="e">
        <f t="shared" si="2807"/>
        <v>#REF!</v>
      </c>
      <c r="DR16" s="252" t="e">
        <f t="shared" si="2807"/>
        <v>#REF!</v>
      </c>
      <c r="DS16" s="252" t="e">
        <f t="shared" si="2807"/>
        <v>#REF!</v>
      </c>
      <c r="DT16" s="252" t="e">
        <f t="shared" si="2807"/>
        <v>#REF!</v>
      </c>
      <c r="DU16" s="252" t="e">
        <f t="shared" si="2807"/>
        <v>#REF!</v>
      </c>
      <c r="DV16" s="252" t="e">
        <f t="shared" si="2807"/>
        <v>#REF!</v>
      </c>
      <c r="DW16" s="252" t="e">
        <f t="shared" si="2807"/>
        <v>#REF!</v>
      </c>
      <c r="DX16" s="252" t="e">
        <f t="shared" si="2807"/>
        <v>#REF!</v>
      </c>
      <c r="DY16" s="252" t="e">
        <f t="shared" si="2807"/>
        <v>#REF!</v>
      </c>
      <c r="DZ16" s="252" t="e">
        <f t="shared" si="2807"/>
        <v>#REF!</v>
      </c>
      <c r="EA16" s="252" t="e">
        <f t="shared" si="2807"/>
        <v>#REF!</v>
      </c>
      <c r="EB16" s="252" t="e">
        <f t="shared" si="2807"/>
        <v>#REF!</v>
      </c>
      <c r="EC16" s="252" t="e">
        <f t="shared" si="2807"/>
        <v>#REF!</v>
      </c>
      <c r="ED16" s="252" t="e">
        <f t="shared" si="2807"/>
        <v>#REF!</v>
      </c>
      <c r="EE16" s="252" t="e">
        <f t="shared" si="2807"/>
        <v>#REF!</v>
      </c>
      <c r="EF16" s="252" t="e">
        <f t="shared" si="2807"/>
        <v>#REF!</v>
      </c>
      <c r="EG16" s="252" t="e">
        <f t="shared" si="2807"/>
        <v>#REF!</v>
      </c>
      <c r="EH16" s="252" t="e">
        <f t="shared" si="2807"/>
        <v>#REF!</v>
      </c>
      <c r="EI16" s="252" t="e">
        <f t="shared" si="2807"/>
        <v>#REF!</v>
      </c>
      <c r="EJ16" s="252" t="e">
        <f t="shared" si="2807"/>
        <v>#REF!</v>
      </c>
      <c r="EK16" s="252" t="e">
        <f t="shared" si="2807"/>
        <v>#REF!</v>
      </c>
      <c r="EL16" s="252" t="e">
        <f t="shared" si="2807"/>
        <v>#REF!</v>
      </c>
      <c r="EM16" s="252" t="e">
        <f t="shared" si="2807"/>
        <v>#REF!</v>
      </c>
      <c r="EN16" s="252" t="e">
        <f t="shared" si="2807"/>
        <v>#REF!</v>
      </c>
      <c r="EO16" s="252" t="e">
        <f t="shared" si="2807"/>
        <v>#REF!</v>
      </c>
      <c r="EP16" s="252" t="e">
        <f t="shared" si="2807"/>
        <v>#REF!</v>
      </c>
      <c r="EQ16" s="252" t="e">
        <f t="shared" si="2807"/>
        <v>#REF!</v>
      </c>
      <c r="ER16" s="252" t="e">
        <f t="shared" si="2807"/>
        <v>#REF!</v>
      </c>
      <c r="ET16" s="417"/>
      <c r="EU16" s="417"/>
      <c r="EV16" s="417"/>
      <c r="EW16" s="417"/>
      <c r="EX16" s="417"/>
      <c r="EY16" s="417"/>
      <c r="EZ16" s="417"/>
      <c r="FA16" s="417"/>
      <c r="FB16" s="417"/>
      <c r="FC16" s="417"/>
      <c r="FD16" s="417"/>
      <c r="FE16" s="417"/>
      <c r="FF16" s="417"/>
      <c r="FG16" s="417"/>
      <c r="FH16" s="417"/>
      <c r="FI16" s="417"/>
      <c r="FJ16" s="417"/>
      <c r="FK16" s="417"/>
      <c r="FL16" s="417"/>
      <c r="FM16" s="417"/>
      <c r="FN16" s="417"/>
      <c r="FO16" s="417"/>
      <c r="FP16" s="417"/>
      <c r="FQ16" s="417"/>
      <c r="FR16" s="417"/>
      <c r="FS16" s="417"/>
      <c r="FT16" s="417"/>
    </row>
    <row r="17" ht="16.800000000000001">
      <c r="A17" s="49"/>
      <c r="B17" s="2" t="s">
        <v>959</v>
      </c>
      <c r="C17" s="2" t="e">
        <f>MAX((MAX(V17:AT17)),ABS(MIN(V17:AT17)))</f>
        <v>#REF!</v>
      </c>
      <c r="D17" s="2"/>
      <c r="E17" s="751" t="e">
        <f t="shared" si="2804"/>
        <v>#REF!</v>
      </c>
      <c r="F17" s="744" t="e">
        <f t="shared" si="2791"/>
        <v>#REF!</v>
      </c>
      <c r="G17" s="751" t="e">
        <f t="shared" si="2805"/>
        <v>#REF!</v>
      </c>
      <c r="H17" s="744" t="e">
        <f t="shared" si="2793"/>
        <v>#REF!</v>
      </c>
      <c r="I17" s="751" t="e">
        <f t="shared" si="2794"/>
        <v>#REF!</v>
      </c>
      <c r="J17" s="744" t="e">
        <f t="shared" si="2795"/>
        <v>#REF!</v>
      </c>
      <c r="K17" s="751" t="e">
        <f t="shared" si="2796"/>
        <v>#REF!</v>
      </c>
      <c r="L17" s="744" t="e">
        <f t="shared" si="2797"/>
        <v>#REF!</v>
      </c>
      <c r="M17" s="751" t="e">
        <f t="shared" si="2798"/>
        <v>#REF!</v>
      </c>
      <c r="N17" s="744" t="e">
        <f t="shared" si="2799"/>
        <v>#REF!</v>
      </c>
      <c r="O17" s="742" t="e">
        <f t="shared" si="2800"/>
        <v>#REF!</v>
      </c>
      <c r="P17" s="744" t="e">
        <f t="shared" si="2801"/>
        <v>#REF!</v>
      </c>
      <c r="Q17" s="252"/>
      <c r="R17" s="769">
        <f t="shared" si="2803"/>
        <v>0</v>
      </c>
      <c r="S17" s="744"/>
      <c r="T17" s="252"/>
      <c r="U17" s="49"/>
      <c r="V17" s="252" t="e">
        <f>V16+V18</f>
        <v>#REF!</v>
      </c>
      <c r="W17" s="20"/>
      <c r="Y17" s="49"/>
      <c r="Z17" s="252" t="e">
        <f>Z16+Z18</f>
        <v>#REF!</v>
      </c>
      <c r="AA17" s="20"/>
      <c r="AC17" s="49"/>
      <c r="AD17" s="252" t="e">
        <f>AD16+AD18</f>
        <v>#REF!</v>
      </c>
      <c r="AE17" s="20"/>
      <c r="AG17" s="49"/>
      <c r="AH17" s="252" t="e">
        <f>AH16+AH18</f>
        <v>#REF!</v>
      </c>
      <c r="AI17" s="20"/>
      <c r="AK17" s="49"/>
      <c r="AL17" s="252" t="e">
        <f>AL16+AL18</f>
        <v>#REF!</v>
      </c>
      <c r="AM17" s="20"/>
      <c r="AO17" s="49"/>
      <c r="AP17" s="252" t="e">
        <f>AP16+AP18</f>
        <v>#REF!</v>
      </c>
      <c r="AQ17" s="20"/>
      <c r="AS17" s="2"/>
      <c r="AT17" s="2"/>
      <c r="AU17" s="2"/>
      <c r="AV17" s="2"/>
      <c r="AW17" s="252" t="e">
        <f t="shared" si="2776"/>
        <v>#REF!</v>
      </c>
      <c r="AX17" s="252" t="e">
        <f t="shared" si="2806"/>
        <v>#REF!</v>
      </c>
      <c r="AY17" s="252" t="e">
        <f t="shared" si="2806"/>
        <v>#REF!</v>
      </c>
      <c r="AZ17" s="252" t="e">
        <f t="shared" si="2806"/>
        <v>#REF!</v>
      </c>
      <c r="BA17" s="252" t="e">
        <f t="shared" si="2806"/>
        <v>#REF!</v>
      </c>
      <c r="BB17" s="252" t="e">
        <f t="shared" si="2806"/>
        <v>#REF!</v>
      </c>
      <c r="BC17" s="252" t="e">
        <f t="shared" si="2806"/>
        <v>#REF!</v>
      </c>
      <c r="BD17" s="252" t="e">
        <f t="shared" si="2806"/>
        <v>#REF!</v>
      </c>
      <c r="BE17" s="252" t="e">
        <f t="shared" si="2806"/>
        <v>#REF!</v>
      </c>
      <c r="BF17" s="252" t="e">
        <f t="shared" si="2806"/>
        <v>#REF!</v>
      </c>
      <c r="BG17" s="252" t="e">
        <f t="shared" si="2806"/>
        <v>#REF!</v>
      </c>
      <c r="BH17" s="252" t="e">
        <f t="shared" si="2806"/>
        <v>#REF!</v>
      </c>
      <c r="BI17" s="252" t="e">
        <f t="shared" si="2806"/>
        <v>#REF!</v>
      </c>
      <c r="BJ17" s="252" t="e">
        <f t="shared" si="2806"/>
        <v>#REF!</v>
      </c>
      <c r="BK17" s="252" t="e">
        <f t="shared" si="2806"/>
        <v>#REF!</v>
      </c>
      <c r="BL17" s="252" t="e">
        <f t="shared" si="2806"/>
        <v>#REF!</v>
      </c>
      <c r="BM17" s="252" t="e">
        <f t="shared" si="2806"/>
        <v>#REF!</v>
      </c>
      <c r="BN17" s="252" t="e">
        <f t="shared" si="2806"/>
        <v>#REF!</v>
      </c>
      <c r="BO17" s="252" t="e">
        <f t="shared" si="2806"/>
        <v>#REF!</v>
      </c>
      <c r="BP17" s="252" t="e">
        <f t="shared" si="2806"/>
        <v>#REF!</v>
      </c>
      <c r="BQ17" s="252" t="e">
        <f t="shared" si="2806"/>
        <v>#REF!</v>
      </c>
      <c r="BR17" s="252" t="e">
        <f t="shared" si="2806"/>
        <v>#REF!</v>
      </c>
      <c r="BS17" s="252" t="e">
        <f t="shared" si="2806"/>
        <v>#REF!</v>
      </c>
      <c r="BT17" s="252" t="e">
        <f t="shared" si="2806"/>
        <v>#REF!</v>
      </c>
      <c r="BU17" s="252" t="e">
        <f t="shared" si="2806"/>
        <v>#REF!</v>
      </c>
      <c r="BV17" s="252" t="e">
        <f t="shared" si="2806"/>
        <v>#REF!</v>
      </c>
      <c r="BW17" s="252" t="e">
        <f t="shared" si="2806"/>
        <v>#REF!</v>
      </c>
      <c r="BX17" s="252" t="e">
        <f t="shared" si="2806"/>
        <v>#REF!</v>
      </c>
      <c r="BY17" s="252" t="e">
        <f t="shared" si="2806"/>
        <v>#REF!</v>
      </c>
      <c r="BZ17" s="252" t="e">
        <f t="shared" si="2806"/>
        <v>#REF!</v>
      </c>
      <c r="CA17" s="252" t="e">
        <f t="shared" si="2806"/>
        <v>#REF!</v>
      </c>
      <c r="CB17" s="252" t="e">
        <f t="shared" si="2806"/>
        <v>#REF!</v>
      </c>
      <c r="CC17" s="252" t="e">
        <f t="shared" si="2806"/>
        <v>#REF!</v>
      </c>
      <c r="CD17" s="252" t="e">
        <f t="shared" si="2806"/>
        <v>#REF!</v>
      </c>
      <c r="CE17" s="252" t="e">
        <f t="shared" si="2806"/>
        <v>#REF!</v>
      </c>
      <c r="CF17" s="252" t="e">
        <f t="shared" si="2806"/>
        <v>#REF!</v>
      </c>
      <c r="CG17" s="252" t="e">
        <f t="shared" si="2806"/>
        <v>#REF!</v>
      </c>
      <c r="CH17" s="252" t="e">
        <f t="shared" si="2806"/>
        <v>#REF!</v>
      </c>
      <c r="CI17" s="252" t="e">
        <f t="shared" si="2806"/>
        <v>#REF!</v>
      </c>
      <c r="CJ17" s="252" t="e">
        <f t="shared" si="2806"/>
        <v>#REF!</v>
      </c>
      <c r="CK17" s="252" t="e">
        <f t="shared" si="2806"/>
        <v>#REF!</v>
      </c>
      <c r="CL17" s="252" t="e">
        <f t="shared" si="2806"/>
        <v>#REF!</v>
      </c>
      <c r="CM17" s="252" t="e">
        <f t="shared" si="2806"/>
        <v>#REF!</v>
      </c>
      <c r="CN17" s="252" t="e">
        <f t="shared" si="2806"/>
        <v>#REF!</v>
      </c>
      <c r="CO17" s="252" t="e">
        <f t="shared" si="2806"/>
        <v>#REF!</v>
      </c>
      <c r="CP17" s="252" t="e">
        <f t="shared" si="2806"/>
        <v>#REF!</v>
      </c>
      <c r="CQ17" s="252" t="e">
        <f t="shared" si="2806"/>
        <v>#REF!</v>
      </c>
      <c r="CR17" s="252" t="e">
        <f t="shared" si="2806"/>
        <v>#REF!</v>
      </c>
      <c r="CS17" s="252" t="e">
        <f t="shared" si="2806"/>
        <v>#REF!</v>
      </c>
      <c r="CT17" s="252" t="e">
        <f t="shared" si="2806"/>
        <v>#REF!</v>
      </c>
      <c r="CU17" s="252" t="e">
        <f t="shared" si="2806"/>
        <v>#REF!</v>
      </c>
      <c r="CV17" s="252" t="e">
        <f t="shared" si="2806"/>
        <v>#REF!</v>
      </c>
      <c r="CW17" s="252" t="e">
        <f t="shared" si="2806"/>
        <v>#REF!</v>
      </c>
      <c r="CX17" s="252" t="e">
        <f t="shared" si="2806"/>
        <v>#REF!</v>
      </c>
      <c r="CY17" s="252" t="e">
        <f t="shared" si="2806"/>
        <v>#REF!</v>
      </c>
      <c r="CZ17" s="252" t="e">
        <f t="shared" si="2806"/>
        <v>#REF!</v>
      </c>
      <c r="DA17" s="252" t="e">
        <f t="shared" si="2806"/>
        <v>#REF!</v>
      </c>
      <c r="DB17" s="252" t="e">
        <f t="shared" si="2806"/>
        <v>#REF!</v>
      </c>
      <c r="DC17" s="252" t="e">
        <f t="shared" si="2806"/>
        <v>#REF!</v>
      </c>
      <c r="DD17" s="252" t="e">
        <f t="shared" si="2806"/>
        <v>#REF!</v>
      </c>
      <c r="DE17" s="252" t="e">
        <f t="shared" si="2806"/>
        <v>#REF!</v>
      </c>
      <c r="DF17" s="252" t="e">
        <f t="shared" si="2806"/>
        <v>#REF!</v>
      </c>
      <c r="DG17" s="252" t="e">
        <f t="shared" si="2806"/>
        <v>#REF!</v>
      </c>
      <c r="DH17" s="252" t="e">
        <f t="shared" si="2806"/>
        <v>#REF!</v>
      </c>
      <c r="DI17" s="252" t="e">
        <f t="shared" si="2806"/>
        <v>#REF!</v>
      </c>
      <c r="DJ17" s="252" t="e">
        <f t="shared" si="2807"/>
        <v>#REF!</v>
      </c>
      <c r="DK17" s="252" t="e">
        <f t="shared" si="2807"/>
        <v>#REF!</v>
      </c>
      <c r="DL17" s="252" t="e">
        <f t="shared" si="2807"/>
        <v>#REF!</v>
      </c>
      <c r="DM17" s="252" t="e">
        <f t="shared" si="2807"/>
        <v>#REF!</v>
      </c>
      <c r="DN17" s="252" t="e">
        <f t="shared" si="2807"/>
        <v>#REF!</v>
      </c>
      <c r="DO17" s="252" t="e">
        <f t="shared" si="2807"/>
        <v>#REF!</v>
      </c>
      <c r="DP17" s="252" t="e">
        <f t="shared" si="2807"/>
        <v>#REF!</v>
      </c>
      <c r="DQ17" s="252" t="e">
        <f t="shared" si="2807"/>
        <v>#REF!</v>
      </c>
      <c r="DR17" s="252" t="e">
        <f t="shared" si="2807"/>
        <v>#REF!</v>
      </c>
      <c r="DS17" s="252" t="e">
        <f t="shared" si="2807"/>
        <v>#REF!</v>
      </c>
      <c r="DT17" s="252" t="e">
        <f t="shared" si="2807"/>
        <v>#REF!</v>
      </c>
      <c r="DU17" s="252" t="e">
        <f t="shared" si="2807"/>
        <v>#REF!</v>
      </c>
      <c r="DV17" s="252" t="e">
        <f t="shared" si="2807"/>
        <v>#REF!</v>
      </c>
      <c r="DW17" s="252" t="e">
        <f t="shared" si="2807"/>
        <v>#REF!</v>
      </c>
      <c r="DX17" s="252" t="e">
        <f t="shared" si="2807"/>
        <v>#REF!</v>
      </c>
      <c r="DY17" s="252" t="e">
        <f t="shared" si="2807"/>
        <v>#REF!</v>
      </c>
      <c r="DZ17" s="252" t="e">
        <f t="shared" si="2807"/>
        <v>#REF!</v>
      </c>
      <c r="EA17" s="252" t="e">
        <f t="shared" si="2807"/>
        <v>#REF!</v>
      </c>
      <c r="EB17" s="252" t="e">
        <f t="shared" si="2807"/>
        <v>#REF!</v>
      </c>
      <c r="EC17" s="252" t="e">
        <f t="shared" si="2807"/>
        <v>#REF!</v>
      </c>
      <c r="ED17" s="252" t="e">
        <f t="shared" si="2807"/>
        <v>#REF!</v>
      </c>
      <c r="EE17" s="252" t="e">
        <f t="shared" si="2807"/>
        <v>#REF!</v>
      </c>
      <c r="EF17" s="252" t="e">
        <f t="shared" si="2807"/>
        <v>#REF!</v>
      </c>
      <c r="EG17" s="252" t="e">
        <f t="shared" si="2807"/>
        <v>#REF!</v>
      </c>
      <c r="EH17" s="252" t="e">
        <f t="shared" si="2807"/>
        <v>#REF!</v>
      </c>
      <c r="EI17" s="252" t="e">
        <f t="shared" si="2807"/>
        <v>#REF!</v>
      </c>
      <c r="EJ17" s="252" t="e">
        <f t="shared" si="2807"/>
        <v>#REF!</v>
      </c>
      <c r="EK17" s="252" t="e">
        <f t="shared" si="2807"/>
        <v>#REF!</v>
      </c>
      <c r="EL17" s="252" t="e">
        <f t="shared" si="2807"/>
        <v>#REF!</v>
      </c>
      <c r="EM17" s="252" t="e">
        <f t="shared" si="2807"/>
        <v>#REF!</v>
      </c>
      <c r="EN17" s="252" t="e">
        <f t="shared" si="2807"/>
        <v>#REF!</v>
      </c>
      <c r="EO17" s="252" t="e">
        <f t="shared" si="2807"/>
        <v>#REF!</v>
      </c>
      <c r="EP17" s="252" t="e">
        <f t="shared" si="2807"/>
        <v>#REF!</v>
      </c>
      <c r="EQ17" s="252" t="e">
        <f t="shared" si="2807"/>
        <v>#REF!</v>
      </c>
      <c r="ER17" s="252" t="e">
        <f t="shared" si="2807"/>
        <v>#REF!</v>
      </c>
      <c r="EU17" s="417"/>
      <c r="EV17" s="417"/>
      <c r="EW17" s="417"/>
      <c r="EX17" s="417"/>
      <c r="EY17" s="417"/>
      <c r="EZ17" s="417"/>
      <c r="FA17" s="417"/>
      <c r="FB17" s="417"/>
      <c r="FC17" s="417"/>
      <c r="FD17" s="417"/>
      <c r="FE17" s="417"/>
      <c r="FF17" s="417"/>
      <c r="FG17" s="417"/>
      <c r="FH17" s="417"/>
      <c r="FI17" s="417"/>
      <c r="FJ17" s="417"/>
      <c r="FK17" s="417"/>
      <c r="FL17" s="417"/>
      <c r="FM17" s="417"/>
      <c r="FN17" s="417"/>
      <c r="FO17" s="417"/>
      <c r="FP17" s="417"/>
      <c r="FQ17" s="417"/>
      <c r="FR17" s="417"/>
      <c r="FS17" s="417"/>
    </row>
    <row r="18" ht="16.800000000000001">
      <c r="A18" s="49" t="s">
        <v>960</v>
      </c>
      <c r="B18" s="2" t="s">
        <v>339</v>
      </c>
      <c r="C18" s="252" t="e">
        <f>MAX((MAX(V18:AT18)),(ABS(MIN(V18:AT18))))</f>
        <v>#REF!</v>
      </c>
      <c r="D18" s="2"/>
      <c r="E18" s="751" t="e">
        <f t="shared" si="2804"/>
        <v>#REF!</v>
      </c>
      <c r="F18" s="744" t="e">
        <f t="shared" si="2791"/>
        <v>#REF!</v>
      </c>
      <c r="G18" s="751" t="e">
        <f t="shared" si="2805"/>
        <v>#REF!</v>
      </c>
      <c r="H18" s="744" t="e">
        <f t="shared" si="2793"/>
        <v>#REF!</v>
      </c>
      <c r="I18" s="751" t="e">
        <f t="shared" si="2794"/>
        <v>#REF!</v>
      </c>
      <c r="J18" s="744" t="e">
        <f t="shared" si="2795"/>
        <v>#REF!</v>
      </c>
      <c r="K18" s="751" t="e">
        <f t="shared" si="2796"/>
        <v>#REF!</v>
      </c>
      <c r="L18" s="744" t="e">
        <f t="shared" si="2797"/>
        <v>#REF!</v>
      </c>
      <c r="M18" s="751" t="e">
        <f t="shared" si="2798"/>
        <v>#REF!</v>
      </c>
      <c r="N18" s="744" t="e">
        <f t="shared" si="2799"/>
        <v>#REF!</v>
      </c>
      <c r="O18" s="742" t="e">
        <f t="shared" si="2800"/>
        <v>#REF!</v>
      </c>
      <c r="P18" s="744" t="e">
        <f t="shared" si="2801"/>
        <v>#REF!</v>
      </c>
      <c r="Q18" s="252"/>
      <c r="R18" s="769">
        <f t="shared" si="2803"/>
        <v>0</v>
      </c>
      <c r="S18" s="744"/>
      <c r="T18" s="252"/>
      <c r="U18" s="752"/>
      <c r="V18" s="584" t="e">
        <f>'marco kl sismo'!D398</f>
        <v>#REF!</v>
      </c>
      <c r="W18" s="753"/>
      <c r="X18" s="417"/>
      <c r="Y18" s="754"/>
      <c r="Z18" s="587" t="e">
        <f>'marco kl sismo'!J398</f>
        <v>#REF!</v>
      </c>
      <c r="AA18" s="755"/>
      <c r="AB18" s="417"/>
      <c r="AC18" s="754"/>
      <c r="AD18" s="587" t="e">
        <f>'marco kl sismo'!P398</f>
        <v>#REF!</v>
      </c>
      <c r="AE18" s="755"/>
      <c r="AF18" s="417"/>
      <c r="AG18" s="754"/>
      <c r="AH18" s="587" t="e">
        <f>'marco kl sismo'!V398</f>
        <v>#REF!</v>
      </c>
      <c r="AI18" s="755"/>
      <c r="AJ18" s="417"/>
      <c r="AK18" s="754"/>
      <c r="AL18" s="587" t="e">
        <f>'marco kl sismo'!AB398</f>
        <v>#REF!</v>
      </c>
      <c r="AM18" s="755"/>
      <c r="AN18" s="417"/>
      <c r="AO18" s="754"/>
      <c r="AP18" s="587" t="e">
        <f>'marco kl sismo'!AH398</f>
        <v>#REF!</v>
      </c>
      <c r="AQ18" s="755"/>
      <c r="AR18" s="417"/>
      <c r="AS18" s="417"/>
      <c r="AT18" s="417"/>
      <c r="AU18" s="417"/>
      <c r="AW18" s="252" t="e">
        <f t="shared" si="2776"/>
        <v>#REF!</v>
      </c>
      <c r="AX18" s="252" t="e">
        <f t="shared" si="2806"/>
        <v>#REF!</v>
      </c>
      <c r="AY18" s="252" t="e">
        <f t="shared" si="2806"/>
        <v>#REF!</v>
      </c>
      <c r="AZ18" s="252" t="e">
        <f t="shared" si="2806"/>
        <v>#REF!</v>
      </c>
      <c r="BA18" s="252" t="e">
        <f t="shared" si="2806"/>
        <v>#REF!</v>
      </c>
      <c r="BB18" s="252" t="e">
        <f t="shared" si="2806"/>
        <v>#REF!</v>
      </c>
      <c r="BC18" s="252" t="e">
        <f t="shared" si="2806"/>
        <v>#REF!</v>
      </c>
      <c r="BD18" s="252" t="e">
        <f t="shared" si="2806"/>
        <v>#REF!</v>
      </c>
      <c r="BE18" s="252" t="e">
        <f t="shared" si="2806"/>
        <v>#REF!</v>
      </c>
      <c r="BF18" s="252" t="e">
        <f t="shared" si="2806"/>
        <v>#REF!</v>
      </c>
      <c r="BG18" s="252" t="e">
        <f t="shared" si="2806"/>
        <v>#REF!</v>
      </c>
      <c r="BH18" s="252" t="e">
        <f t="shared" si="2806"/>
        <v>#REF!</v>
      </c>
      <c r="BI18" s="252" t="e">
        <f t="shared" si="2806"/>
        <v>#REF!</v>
      </c>
      <c r="BJ18" s="252" t="e">
        <f t="shared" si="2806"/>
        <v>#REF!</v>
      </c>
      <c r="BK18" s="252" t="e">
        <f t="shared" si="2806"/>
        <v>#REF!</v>
      </c>
      <c r="BL18" s="252" t="e">
        <f t="shared" si="2806"/>
        <v>#REF!</v>
      </c>
      <c r="BM18" s="252" t="e">
        <f t="shared" si="2806"/>
        <v>#REF!</v>
      </c>
      <c r="BN18" s="252" t="e">
        <f t="shared" si="2806"/>
        <v>#REF!</v>
      </c>
      <c r="BO18" s="252" t="e">
        <f t="shared" si="2806"/>
        <v>#REF!</v>
      </c>
      <c r="BP18" s="252" t="e">
        <f t="shared" si="2806"/>
        <v>#REF!</v>
      </c>
      <c r="BQ18" s="252" t="e">
        <f t="shared" si="2806"/>
        <v>#REF!</v>
      </c>
      <c r="BR18" s="252" t="e">
        <f t="shared" si="2806"/>
        <v>#REF!</v>
      </c>
      <c r="BS18" s="252" t="e">
        <f t="shared" si="2806"/>
        <v>#REF!</v>
      </c>
      <c r="BT18" s="252" t="e">
        <f t="shared" si="2806"/>
        <v>#REF!</v>
      </c>
      <c r="BU18" s="252" t="e">
        <f t="shared" si="2806"/>
        <v>#REF!</v>
      </c>
      <c r="BV18" s="252" t="e">
        <f t="shared" si="2806"/>
        <v>#REF!</v>
      </c>
      <c r="BW18" s="252" t="e">
        <f t="shared" si="2806"/>
        <v>#REF!</v>
      </c>
      <c r="BX18" s="252" t="e">
        <f t="shared" si="2806"/>
        <v>#REF!</v>
      </c>
      <c r="BY18" s="252" t="e">
        <f t="shared" si="2806"/>
        <v>#REF!</v>
      </c>
      <c r="BZ18" s="252" t="e">
        <f t="shared" si="2806"/>
        <v>#REF!</v>
      </c>
      <c r="CA18" s="252" t="e">
        <f t="shared" si="2806"/>
        <v>#REF!</v>
      </c>
      <c r="CB18" s="252" t="e">
        <f t="shared" si="2806"/>
        <v>#REF!</v>
      </c>
      <c r="CC18" s="252" t="e">
        <f t="shared" si="2806"/>
        <v>#REF!</v>
      </c>
      <c r="CD18" s="252" t="e">
        <f t="shared" si="2806"/>
        <v>#REF!</v>
      </c>
      <c r="CE18" s="252" t="e">
        <f t="shared" si="2806"/>
        <v>#REF!</v>
      </c>
      <c r="CF18" s="252" t="e">
        <f t="shared" si="2806"/>
        <v>#REF!</v>
      </c>
      <c r="CG18" s="252" t="e">
        <f t="shared" si="2806"/>
        <v>#REF!</v>
      </c>
      <c r="CH18" s="252" t="e">
        <f t="shared" si="2806"/>
        <v>#REF!</v>
      </c>
      <c r="CI18" s="252" t="e">
        <f t="shared" si="2806"/>
        <v>#REF!</v>
      </c>
      <c r="CJ18" s="252" t="e">
        <f t="shared" si="2806"/>
        <v>#REF!</v>
      </c>
      <c r="CK18" s="252" t="e">
        <f t="shared" si="2806"/>
        <v>#REF!</v>
      </c>
      <c r="CL18" s="252" t="e">
        <f t="shared" si="2806"/>
        <v>#REF!</v>
      </c>
      <c r="CM18" s="252" t="e">
        <f t="shared" si="2806"/>
        <v>#REF!</v>
      </c>
      <c r="CN18" s="252" t="e">
        <f t="shared" si="2806"/>
        <v>#REF!</v>
      </c>
      <c r="CO18" s="252" t="e">
        <f t="shared" si="2806"/>
        <v>#REF!</v>
      </c>
      <c r="CP18" s="252" t="e">
        <f t="shared" si="2806"/>
        <v>#REF!</v>
      </c>
      <c r="CQ18" s="252" t="e">
        <f t="shared" si="2806"/>
        <v>#REF!</v>
      </c>
      <c r="CR18" s="252" t="e">
        <f t="shared" si="2806"/>
        <v>#REF!</v>
      </c>
      <c r="CS18" s="252" t="e">
        <f t="shared" si="2806"/>
        <v>#REF!</v>
      </c>
      <c r="CT18" s="252" t="e">
        <f t="shared" si="2806"/>
        <v>#REF!</v>
      </c>
      <c r="CU18" s="252" t="e">
        <f t="shared" si="2806"/>
        <v>#REF!</v>
      </c>
      <c r="CV18" s="252" t="e">
        <f t="shared" si="2806"/>
        <v>#REF!</v>
      </c>
      <c r="CW18" s="252" t="e">
        <f t="shared" si="2806"/>
        <v>#REF!</v>
      </c>
      <c r="CX18" s="252" t="e">
        <f t="shared" si="2806"/>
        <v>#REF!</v>
      </c>
      <c r="CY18" s="252" t="e">
        <f t="shared" si="2806"/>
        <v>#REF!</v>
      </c>
      <c r="CZ18" s="252" t="e">
        <f t="shared" si="2806"/>
        <v>#REF!</v>
      </c>
      <c r="DA18" s="252" t="e">
        <f t="shared" si="2806"/>
        <v>#REF!</v>
      </c>
      <c r="DB18" s="252" t="e">
        <f t="shared" si="2806"/>
        <v>#REF!</v>
      </c>
      <c r="DC18" s="252" t="e">
        <f t="shared" si="2806"/>
        <v>#REF!</v>
      </c>
      <c r="DD18" s="252" t="e">
        <f t="shared" si="2806"/>
        <v>#REF!</v>
      </c>
      <c r="DE18" s="252" t="e">
        <f t="shared" si="2806"/>
        <v>#REF!</v>
      </c>
      <c r="DF18" s="252" t="e">
        <f t="shared" si="2806"/>
        <v>#REF!</v>
      </c>
      <c r="DG18" s="252" t="e">
        <f t="shared" si="2806"/>
        <v>#REF!</v>
      </c>
      <c r="DH18" s="252" t="e">
        <f t="shared" si="2806"/>
        <v>#REF!</v>
      </c>
      <c r="DI18" s="252" t="e">
        <f t="shared" si="2806"/>
        <v>#REF!</v>
      </c>
      <c r="DJ18" s="252" t="e">
        <f t="shared" si="2807"/>
        <v>#REF!</v>
      </c>
      <c r="DK18" s="252" t="e">
        <f t="shared" si="2807"/>
        <v>#REF!</v>
      </c>
      <c r="DL18" s="252" t="e">
        <f t="shared" si="2807"/>
        <v>#REF!</v>
      </c>
      <c r="DM18" s="252" t="e">
        <f t="shared" si="2807"/>
        <v>#REF!</v>
      </c>
      <c r="DN18" s="252" t="e">
        <f t="shared" si="2807"/>
        <v>#REF!</v>
      </c>
      <c r="DO18" s="252" t="e">
        <f t="shared" si="2807"/>
        <v>#REF!</v>
      </c>
      <c r="DP18" s="252" t="e">
        <f t="shared" si="2807"/>
        <v>#REF!</v>
      </c>
      <c r="DQ18" s="252" t="e">
        <f t="shared" si="2807"/>
        <v>#REF!</v>
      </c>
      <c r="DR18" s="252" t="e">
        <f t="shared" si="2807"/>
        <v>#REF!</v>
      </c>
      <c r="DS18" s="252" t="e">
        <f t="shared" si="2807"/>
        <v>#REF!</v>
      </c>
      <c r="DT18" s="252" t="e">
        <f t="shared" si="2807"/>
        <v>#REF!</v>
      </c>
      <c r="DU18" s="252" t="e">
        <f t="shared" si="2807"/>
        <v>#REF!</v>
      </c>
      <c r="DV18" s="252" t="e">
        <f t="shared" si="2807"/>
        <v>#REF!</v>
      </c>
      <c r="DW18" s="252" t="e">
        <f t="shared" si="2807"/>
        <v>#REF!</v>
      </c>
      <c r="DX18" s="252" t="e">
        <f t="shared" si="2807"/>
        <v>#REF!</v>
      </c>
      <c r="DY18" s="252" t="e">
        <f t="shared" si="2807"/>
        <v>#REF!</v>
      </c>
      <c r="DZ18" s="252" t="e">
        <f t="shared" si="2807"/>
        <v>#REF!</v>
      </c>
      <c r="EA18" s="252" t="e">
        <f t="shared" si="2807"/>
        <v>#REF!</v>
      </c>
      <c r="EB18" s="252" t="e">
        <f t="shared" si="2807"/>
        <v>#REF!</v>
      </c>
      <c r="EC18" s="252" t="e">
        <f t="shared" si="2807"/>
        <v>#REF!</v>
      </c>
      <c r="ED18" s="252" t="e">
        <f t="shared" si="2807"/>
        <v>#REF!</v>
      </c>
      <c r="EE18" s="252" t="e">
        <f t="shared" si="2807"/>
        <v>#REF!</v>
      </c>
      <c r="EF18" s="252" t="e">
        <f t="shared" si="2807"/>
        <v>#REF!</v>
      </c>
      <c r="EG18" s="252" t="e">
        <f t="shared" si="2807"/>
        <v>#REF!</v>
      </c>
      <c r="EH18" s="252" t="e">
        <f t="shared" si="2807"/>
        <v>#REF!</v>
      </c>
      <c r="EI18" s="252" t="e">
        <f t="shared" si="2807"/>
        <v>#REF!</v>
      </c>
      <c r="EJ18" s="252" t="e">
        <f t="shared" si="2807"/>
        <v>#REF!</v>
      </c>
      <c r="EK18" s="252" t="e">
        <f t="shared" si="2807"/>
        <v>#REF!</v>
      </c>
      <c r="EL18" s="252" t="e">
        <f t="shared" si="2807"/>
        <v>#REF!</v>
      </c>
      <c r="EM18" s="252" t="e">
        <f t="shared" si="2807"/>
        <v>#REF!</v>
      </c>
      <c r="EN18" s="252" t="e">
        <f t="shared" si="2807"/>
        <v>#REF!</v>
      </c>
      <c r="EO18" s="252" t="e">
        <f t="shared" si="2807"/>
        <v>#REF!</v>
      </c>
      <c r="EP18" s="252" t="e">
        <f t="shared" si="2807"/>
        <v>#REF!</v>
      </c>
      <c r="EQ18" s="252" t="e">
        <f t="shared" si="2807"/>
        <v>#REF!</v>
      </c>
      <c r="ER18" s="252" t="e">
        <f t="shared" si="2807"/>
        <v>#REF!</v>
      </c>
      <c r="ET18" s="417"/>
      <c r="EU18" s="417"/>
      <c r="EV18" s="417"/>
      <c r="EW18" s="417"/>
      <c r="EX18" s="417"/>
      <c r="EY18" s="417"/>
      <c r="EZ18" s="417"/>
      <c r="FA18" s="417"/>
      <c r="FB18" s="417"/>
      <c r="FC18" s="417"/>
      <c r="FD18" s="417"/>
      <c r="FE18" s="417"/>
      <c r="FF18" s="417"/>
      <c r="FG18" s="417"/>
      <c r="FH18" s="417"/>
      <c r="FI18" s="417"/>
      <c r="FJ18" s="417"/>
      <c r="FK18" s="417"/>
      <c r="FL18" s="417"/>
      <c r="FM18" s="417"/>
      <c r="FN18" s="417"/>
      <c r="FO18" s="417"/>
      <c r="FP18" s="417"/>
      <c r="FQ18" s="417"/>
      <c r="FR18" s="417"/>
      <c r="FS18" s="417"/>
      <c r="FT18" s="417"/>
    </row>
    <row r="19" ht="16.199999999999999">
      <c r="A19" s="49"/>
      <c r="B19" s="2"/>
      <c r="C19" s="2"/>
      <c r="D19" s="2"/>
      <c r="E19" s="751"/>
      <c r="F19" s="744"/>
      <c r="G19" s="751"/>
      <c r="H19" s="744"/>
      <c r="I19" s="751"/>
      <c r="J19" s="744"/>
      <c r="K19" s="751"/>
      <c r="L19" s="744"/>
      <c r="M19" s="751"/>
      <c r="N19" s="744"/>
      <c r="O19" s="742" t="str">
        <f t="shared" si="2800"/>
        <v xml:space="preserve">CORTANTE VERTICAL</v>
      </c>
      <c r="P19" s="744"/>
      <c r="Q19" s="252"/>
      <c r="R19" s="769"/>
      <c r="S19" s="744"/>
      <c r="T19" s="252"/>
      <c r="U19" s="554" t="str">
        <f>'marco kl sismo'!C399</f>
        <v xml:space="preserve">CORTANTE VERTICAL</v>
      </c>
      <c r="V19" s="415">
        <f>'marco kl sismo'!D399</f>
        <v>0</v>
      </c>
      <c r="W19" s="500">
        <f>'marco kl sismo'!E399</f>
        <v>0</v>
      </c>
      <c r="X19" s="417"/>
      <c r="Y19" s="756"/>
      <c r="Z19" s="592" t="str">
        <f>'marco kl sismo'!J399</f>
        <v xml:space="preserve">CORTANTE VERTICAL</v>
      </c>
      <c r="AA19" s="757"/>
      <c r="AB19" s="417"/>
      <c r="AC19" s="756"/>
      <c r="AD19" s="592" t="str">
        <f>'marco kl sismo'!P399</f>
        <v xml:space="preserve">CORTANTE VERTICAL</v>
      </c>
      <c r="AE19" s="757"/>
      <c r="AF19" s="417"/>
      <c r="AG19" s="756"/>
      <c r="AH19" s="592" t="str">
        <f>'marco kl sismo'!V399</f>
        <v xml:space="preserve">CORTANTE VERTICAL</v>
      </c>
      <c r="AI19" s="757"/>
      <c r="AJ19" s="417"/>
      <c r="AK19" s="758" t="str">
        <f>'marco kl sismo'!AA399</f>
        <v xml:space="preserve">CORTANTE VERTICAL</v>
      </c>
      <c r="AL19" s="759">
        <f>'marco kl sismo'!AB399</f>
        <v>0</v>
      </c>
      <c r="AM19" s="760">
        <f>'marco kl sismo'!AC399</f>
        <v>0</v>
      </c>
      <c r="AN19" s="433"/>
      <c r="AO19" s="758">
        <f>'marco kl sismo'!AG399</f>
        <v>0</v>
      </c>
      <c r="AP19" s="759" t="str">
        <f>'marco kl sismo'!AH399</f>
        <v xml:space="preserve">CORTANTE VERTICAL</v>
      </c>
      <c r="AQ19" s="760">
        <f>'marco kl sismo'!AI399</f>
        <v>0</v>
      </c>
      <c r="AR19" s="417"/>
      <c r="AS19" s="235"/>
      <c r="AT19" s="417"/>
      <c r="AU19" s="417"/>
      <c r="AW19" s="252">
        <f t="shared" si="2776"/>
        <v>0</v>
      </c>
      <c r="AX19" s="252">
        <f t="shared" si="2806"/>
        <v>0</v>
      </c>
      <c r="AY19" s="252">
        <f t="shared" si="2806"/>
        <v>0</v>
      </c>
      <c r="AZ19" s="252">
        <f t="shared" si="2806"/>
        <v>0</v>
      </c>
      <c r="BA19" s="252">
        <f t="shared" si="2806"/>
        <v>0</v>
      </c>
      <c r="BB19" s="252">
        <f t="shared" si="2806"/>
        <v>0</v>
      </c>
      <c r="BC19" s="252">
        <f t="shared" si="2806"/>
        <v>0</v>
      </c>
      <c r="BD19" s="252">
        <f t="shared" si="2806"/>
        <v>0</v>
      </c>
      <c r="BE19" s="252">
        <f t="shared" si="2806"/>
        <v>0</v>
      </c>
      <c r="BF19" s="252">
        <f t="shared" si="2806"/>
        <v>0</v>
      </c>
      <c r="BG19" s="252">
        <f t="shared" si="2806"/>
        <v>0</v>
      </c>
      <c r="BH19" s="252">
        <f t="shared" si="2806"/>
        <v>0</v>
      </c>
      <c r="BI19" s="252">
        <f t="shared" si="2806"/>
        <v>0</v>
      </c>
      <c r="BJ19" s="252">
        <f t="shared" si="2806"/>
        <v>0</v>
      </c>
      <c r="BK19" s="252">
        <f t="shared" si="2806"/>
        <v>0</v>
      </c>
      <c r="BL19" s="252">
        <f t="shared" si="2806"/>
        <v>0</v>
      </c>
      <c r="BM19" s="252">
        <f t="shared" si="2806"/>
        <v>0</v>
      </c>
      <c r="BN19" s="252">
        <f t="shared" si="2806"/>
        <v>0</v>
      </c>
      <c r="BO19" s="252">
        <f t="shared" si="2806"/>
        <v>0</v>
      </c>
      <c r="BP19" s="252">
        <f t="shared" si="2806"/>
        <v>0</v>
      </c>
      <c r="BQ19" s="252">
        <f t="shared" si="2806"/>
        <v>0</v>
      </c>
      <c r="BR19" s="252">
        <f t="shared" si="2806"/>
        <v>0</v>
      </c>
      <c r="BS19" s="252">
        <f t="shared" si="2806"/>
        <v>0</v>
      </c>
      <c r="BT19" s="252">
        <f t="shared" si="2806"/>
        <v>0</v>
      </c>
      <c r="BU19" s="252">
        <f t="shared" si="2806"/>
        <v>0</v>
      </c>
      <c r="BV19" s="252">
        <f t="shared" si="2806"/>
        <v>0</v>
      </c>
      <c r="BW19" s="252">
        <f t="shared" si="2806"/>
        <v>0</v>
      </c>
      <c r="BX19" s="252">
        <f t="shared" si="2806"/>
        <v>0</v>
      </c>
      <c r="BY19" s="252">
        <f t="shared" si="2806"/>
        <v>0</v>
      </c>
      <c r="BZ19" s="252">
        <f t="shared" si="2806"/>
        <v>0</v>
      </c>
      <c r="CA19" s="252">
        <f t="shared" si="2806"/>
        <v>0</v>
      </c>
      <c r="CB19" s="252">
        <f t="shared" si="2806"/>
        <v>0</v>
      </c>
      <c r="CC19" s="252">
        <f t="shared" si="2806"/>
        <v>0</v>
      </c>
      <c r="CD19" s="252">
        <f t="shared" si="2806"/>
        <v>0</v>
      </c>
      <c r="CE19" s="252">
        <f t="shared" si="2806"/>
        <v>0</v>
      </c>
      <c r="CF19" s="252">
        <f t="shared" si="2806"/>
        <v>0</v>
      </c>
      <c r="CG19" s="252">
        <f t="shared" si="2806"/>
        <v>0</v>
      </c>
      <c r="CH19" s="252">
        <f t="shared" si="2806"/>
        <v>0</v>
      </c>
      <c r="CI19" s="252">
        <f t="shared" si="2806"/>
        <v>0</v>
      </c>
      <c r="CJ19" s="252">
        <f t="shared" si="2806"/>
        <v>0</v>
      </c>
      <c r="CK19" s="252">
        <f t="shared" si="2806"/>
        <v>0</v>
      </c>
      <c r="CL19" s="252">
        <f t="shared" si="2806"/>
        <v>0</v>
      </c>
      <c r="CM19" s="252">
        <f t="shared" si="2806"/>
        <v>0</v>
      </c>
      <c r="CN19" s="252">
        <f t="shared" si="2806"/>
        <v>0</v>
      </c>
      <c r="CO19" s="252">
        <f t="shared" si="2806"/>
        <v>0</v>
      </c>
      <c r="CP19" s="252">
        <f t="shared" si="2806"/>
        <v>0</v>
      </c>
      <c r="CQ19" s="252">
        <f t="shared" si="2806"/>
        <v>0</v>
      </c>
      <c r="CR19" s="252">
        <f t="shared" si="2806"/>
        <v>0</v>
      </c>
      <c r="CS19" s="252">
        <f t="shared" si="2806"/>
        <v>0</v>
      </c>
      <c r="CT19" s="252">
        <f t="shared" si="2806"/>
        <v>0</v>
      </c>
      <c r="CU19" s="252">
        <f t="shared" si="2806"/>
        <v>0</v>
      </c>
      <c r="CV19" s="252">
        <f t="shared" si="2806"/>
        <v>0</v>
      </c>
      <c r="CW19" s="252">
        <f t="shared" si="2806"/>
        <v>0</v>
      </c>
      <c r="CX19" s="252">
        <f t="shared" si="2806"/>
        <v>0</v>
      </c>
      <c r="CY19" s="252">
        <f t="shared" si="2806"/>
        <v>0</v>
      </c>
      <c r="CZ19" s="252">
        <f t="shared" si="2806"/>
        <v>0</v>
      </c>
      <c r="DA19" s="252">
        <f t="shared" si="2806"/>
        <v>0</v>
      </c>
      <c r="DB19" s="252">
        <f t="shared" si="2806"/>
        <v>0</v>
      </c>
      <c r="DC19" s="252">
        <f t="shared" si="2806"/>
        <v>0</v>
      </c>
      <c r="DD19" s="252">
        <f t="shared" si="2806"/>
        <v>0</v>
      </c>
      <c r="DE19" s="252">
        <f t="shared" si="2806"/>
        <v>0</v>
      </c>
      <c r="DF19" s="252">
        <f t="shared" si="2806"/>
        <v>0</v>
      </c>
      <c r="DG19" s="252">
        <f t="shared" si="2806"/>
        <v>0</v>
      </c>
      <c r="DH19" s="252">
        <f t="shared" si="2806"/>
        <v>0</v>
      </c>
      <c r="DI19" s="252">
        <f>DH19</f>
        <v>0</v>
      </c>
      <c r="DJ19" s="252">
        <f t="shared" si="2807"/>
        <v>0</v>
      </c>
      <c r="DK19" s="252">
        <f t="shared" si="2807"/>
        <v>0</v>
      </c>
      <c r="DL19" s="252">
        <f t="shared" si="2807"/>
        <v>0</v>
      </c>
      <c r="DM19" s="252">
        <f t="shared" si="2807"/>
        <v>0</v>
      </c>
      <c r="DN19" s="252">
        <f t="shared" si="2807"/>
        <v>0</v>
      </c>
      <c r="DO19" s="252">
        <f t="shared" si="2807"/>
        <v>0</v>
      </c>
      <c r="DP19" s="252">
        <f t="shared" si="2807"/>
        <v>0</v>
      </c>
      <c r="DQ19" s="252">
        <f t="shared" si="2807"/>
        <v>0</v>
      </c>
      <c r="DR19" s="252">
        <f t="shared" si="2807"/>
        <v>0</v>
      </c>
      <c r="DS19" s="252">
        <f t="shared" si="2807"/>
        <v>0</v>
      </c>
      <c r="DT19" s="252">
        <f t="shared" si="2807"/>
        <v>0</v>
      </c>
      <c r="DU19" s="252">
        <f t="shared" si="2807"/>
        <v>0</v>
      </c>
      <c r="DV19" s="252">
        <f t="shared" si="2807"/>
        <v>0</v>
      </c>
      <c r="DW19" s="252">
        <f t="shared" si="2807"/>
        <v>0</v>
      </c>
      <c r="DX19" s="252">
        <f t="shared" si="2807"/>
        <v>0</v>
      </c>
      <c r="DY19" s="252">
        <f t="shared" si="2807"/>
        <v>0</v>
      </c>
      <c r="DZ19" s="252">
        <f t="shared" si="2807"/>
        <v>0</v>
      </c>
      <c r="EA19" s="252">
        <f t="shared" si="2807"/>
        <v>0</v>
      </c>
      <c r="EB19" s="252">
        <f t="shared" si="2807"/>
        <v>0</v>
      </c>
      <c r="EC19" s="252">
        <f t="shared" si="2807"/>
        <v>0</v>
      </c>
      <c r="ED19" s="252">
        <f t="shared" si="2807"/>
        <v>0</v>
      </c>
      <c r="EE19" s="252">
        <f t="shared" si="2807"/>
        <v>0</v>
      </c>
      <c r="EF19" s="252">
        <f t="shared" si="2807"/>
        <v>0</v>
      </c>
      <c r="EG19" s="252">
        <f t="shared" si="2807"/>
        <v>0</v>
      </c>
      <c r="EH19" s="252">
        <f t="shared" si="2807"/>
        <v>0</v>
      </c>
      <c r="EI19" s="252">
        <f t="shared" si="2807"/>
        <v>0</v>
      </c>
      <c r="EJ19" s="252">
        <f t="shared" si="2807"/>
        <v>0</v>
      </c>
      <c r="EK19" s="252">
        <f t="shared" si="2807"/>
        <v>0</v>
      </c>
      <c r="EL19" s="252">
        <f t="shared" si="2807"/>
        <v>0</v>
      </c>
      <c r="EM19" s="252">
        <f t="shared" si="2807"/>
        <v>0</v>
      </c>
      <c r="EN19" s="252">
        <f t="shared" si="2807"/>
        <v>0</v>
      </c>
      <c r="EO19" s="252">
        <f t="shared" si="2807"/>
        <v>0</v>
      </c>
      <c r="EP19" s="252">
        <f t="shared" si="2807"/>
        <v>0</v>
      </c>
      <c r="EQ19" s="252">
        <f t="shared" si="2807"/>
        <v>0</v>
      </c>
      <c r="ER19" s="252">
        <f t="shared" si="2807"/>
        <v>0</v>
      </c>
      <c r="ET19" s="417"/>
      <c r="EU19" s="417"/>
      <c r="EV19" s="417"/>
      <c r="EW19" s="417"/>
      <c r="EX19" s="417"/>
      <c r="EY19" s="417"/>
      <c r="EZ19" s="417"/>
      <c r="FA19" s="417"/>
      <c r="FB19" s="417"/>
      <c r="FC19" s="417"/>
      <c r="FD19" s="417"/>
      <c r="FE19" s="417"/>
      <c r="FF19" s="417"/>
      <c r="FG19" s="417"/>
      <c r="FH19" s="417"/>
      <c r="FI19" s="417"/>
      <c r="FJ19" s="417"/>
      <c r="FK19" s="417"/>
      <c r="FL19" s="417"/>
      <c r="FM19" s="417"/>
      <c r="FN19" s="417"/>
      <c r="FO19" s="417"/>
      <c r="FP19" s="417"/>
      <c r="FQ19" s="417"/>
      <c r="FR19" s="417"/>
      <c r="FS19" s="417"/>
      <c r="FT19" s="417"/>
    </row>
    <row r="20" ht="16.199999999999999">
      <c r="A20" s="49" t="s">
        <v>961</v>
      </c>
      <c r="B20" s="2" t="str">
        <f>B13</f>
        <v xml:space="preserve">V max</v>
      </c>
      <c r="C20" s="252" t="e">
        <f>MAX((MAX(V20:AT20)),(ABS(MIN(V20:AT20))))</f>
        <v>#REF!</v>
      </c>
      <c r="D20" s="2"/>
      <c r="E20" s="761" t="e">
        <f>U20</f>
        <v>#REF!</v>
      </c>
      <c r="F20" s="762" t="e">
        <f t="shared" si="2791"/>
        <v>#REF!</v>
      </c>
      <c r="G20" s="761" t="e">
        <f>Y20</f>
        <v>#REF!</v>
      </c>
      <c r="H20" s="762" t="e">
        <f t="shared" si="2793"/>
        <v>#REF!</v>
      </c>
      <c r="I20" s="761" t="e">
        <f t="shared" si="2794"/>
        <v>#REF!</v>
      </c>
      <c r="J20" s="762" t="e">
        <f t="shared" si="2795"/>
        <v>#REF!</v>
      </c>
      <c r="K20" s="761" t="e">
        <f t="shared" si="2796"/>
        <v>#REF!</v>
      </c>
      <c r="L20" s="762" t="e">
        <f t="shared" si="2797"/>
        <v>#REF!</v>
      </c>
      <c r="M20" s="761" t="e">
        <f t="shared" si="2798"/>
        <v>#REF!</v>
      </c>
      <c r="N20" s="762" t="e">
        <f t="shared" si="2799"/>
        <v>#REF!</v>
      </c>
      <c r="O20" s="742" t="e">
        <f t="shared" si="2800"/>
        <v>#REF!</v>
      </c>
      <c r="P20" s="762" t="e">
        <f t="shared" si="2801"/>
        <v>#REF!</v>
      </c>
      <c r="Q20" s="252"/>
      <c r="R20" s="769">
        <f t="shared" si="2803"/>
        <v>0</v>
      </c>
      <c r="S20" s="744"/>
      <c r="T20" s="252"/>
      <c r="U20" s="557" t="e">
        <f>'marco kl sismo'!C400</f>
        <v>#REF!</v>
      </c>
      <c r="V20" s="423">
        <f>'marco kl sismo'!D400</f>
        <v>0</v>
      </c>
      <c r="W20" s="508">
        <f>'marco kl sismo'!E400</f>
        <v>0</v>
      </c>
      <c r="X20" s="417"/>
      <c r="Y20" s="557" t="e">
        <f>'marco kl sismo'!I400</f>
        <v>#REF!</v>
      </c>
      <c r="Z20" s="423">
        <f>'marco kl sismo'!J400</f>
        <v>0</v>
      </c>
      <c r="AA20" s="508">
        <f>'marco kl sismo'!K400</f>
        <v>0</v>
      </c>
      <c r="AB20" s="417"/>
      <c r="AC20" s="763"/>
      <c r="AD20" s="423" t="e">
        <f>'marco kl sismo'!P400</f>
        <v>#REF!</v>
      </c>
      <c r="AE20" s="508"/>
      <c r="AF20" s="417"/>
      <c r="AG20" s="763"/>
      <c r="AH20" s="423" t="e">
        <f>'marco kl sismo'!V400</f>
        <v>#REF!</v>
      </c>
      <c r="AI20" s="508"/>
      <c r="AJ20" s="417"/>
      <c r="AK20" s="763"/>
      <c r="AL20" s="423" t="e">
        <f>'marco kl sismo'!AB400</f>
        <v>#REF!</v>
      </c>
      <c r="AM20" s="508"/>
      <c r="AN20" s="417"/>
      <c r="AO20" s="763"/>
      <c r="AP20" s="423" t="e">
        <f>'marco kl sismo'!AH400</f>
        <v>#REF!</v>
      </c>
      <c r="AQ20" s="508"/>
      <c r="AR20" s="417"/>
      <c r="AS20" s="235"/>
      <c r="AT20" s="417"/>
      <c r="AU20" s="417"/>
      <c r="AW20" s="252" t="e">
        <f t="shared" si="2776"/>
        <v>#REF!</v>
      </c>
      <c r="AX20" s="252" t="e">
        <f t="shared" si="2806"/>
        <v>#REF!</v>
      </c>
      <c r="AY20" s="252" t="e">
        <f t="shared" si="2806"/>
        <v>#REF!</v>
      </c>
      <c r="AZ20" s="252" t="e">
        <f t="shared" si="2806"/>
        <v>#REF!</v>
      </c>
      <c r="BA20" s="252" t="e">
        <f t="shared" si="2806"/>
        <v>#REF!</v>
      </c>
      <c r="BB20" s="252" t="e">
        <f t="shared" si="2806"/>
        <v>#REF!</v>
      </c>
      <c r="BC20" s="252" t="e">
        <f t="shared" si="2806"/>
        <v>#REF!</v>
      </c>
      <c r="BD20" s="252" t="e">
        <f t="shared" si="2806"/>
        <v>#REF!</v>
      </c>
      <c r="BE20" s="252" t="e">
        <f t="shared" si="2806"/>
        <v>#REF!</v>
      </c>
      <c r="BF20" s="252" t="e">
        <f t="shared" si="2806"/>
        <v>#REF!</v>
      </c>
      <c r="BG20" s="252" t="e">
        <f t="shared" si="2806"/>
        <v>#REF!</v>
      </c>
      <c r="BH20" s="252" t="e">
        <f t="shared" si="2806"/>
        <v>#REF!</v>
      </c>
      <c r="BI20" s="252" t="e">
        <f t="shared" si="2806"/>
        <v>#REF!</v>
      </c>
      <c r="BJ20" s="252" t="e">
        <f t="shared" si="2806"/>
        <v>#REF!</v>
      </c>
      <c r="BK20" s="252" t="e">
        <f t="shared" si="2806"/>
        <v>#REF!</v>
      </c>
      <c r="BL20" s="252" t="e">
        <f t="shared" si="2806"/>
        <v>#REF!</v>
      </c>
      <c r="BM20" s="252" t="e">
        <f t="shared" si="2806"/>
        <v>#REF!</v>
      </c>
      <c r="BN20" s="252" t="e">
        <f t="shared" si="2806"/>
        <v>#REF!</v>
      </c>
      <c r="BO20" s="252" t="e">
        <f t="shared" si="2806"/>
        <v>#REF!</v>
      </c>
      <c r="BP20" s="252" t="e">
        <f t="shared" si="2806"/>
        <v>#REF!</v>
      </c>
      <c r="BQ20" s="252" t="e">
        <f t="shared" si="2806"/>
        <v>#REF!</v>
      </c>
      <c r="BR20" s="252" t="e">
        <f t="shared" si="2806"/>
        <v>#REF!</v>
      </c>
      <c r="BS20" s="252" t="e">
        <f t="shared" si="2806"/>
        <v>#REF!</v>
      </c>
      <c r="BT20" s="252" t="e">
        <f t="shared" si="2806"/>
        <v>#REF!</v>
      </c>
      <c r="BU20" s="252" t="e">
        <f t="shared" si="2806"/>
        <v>#REF!</v>
      </c>
      <c r="BV20" s="252" t="e">
        <f t="shared" si="2806"/>
        <v>#REF!</v>
      </c>
      <c r="BW20" s="252" t="e">
        <f t="shared" si="2806"/>
        <v>#REF!</v>
      </c>
      <c r="BX20" s="252" t="e">
        <f t="shared" si="2806"/>
        <v>#REF!</v>
      </c>
      <c r="BY20" s="252" t="e">
        <f t="shared" si="2806"/>
        <v>#REF!</v>
      </c>
      <c r="BZ20" s="252" t="e">
        <f t="shared" si="2806"/>
        <v>#REF!</v>
      </c>
      <c r="CA20" s="252" t="e">
        <f t="shared" si="2806"/>
        <v>#REF!</v>
      </c>
      <c r="CB20" s="252" t="e">
        <f t="shared" si="2806"/>
        <v>#REF!</v>
      </c>
      <c r="CC20" s="252" t="e">
        <f t="shared" si="2806"/>
        <v>#REF!</v>
      </c>
      <c r="CD20" s="252" t="e">
        <f t="shared" si="2806"/>
        <v>#REF!</v>
      </c>
      <c r="CE20" s="252" t="e">
        <f t="shared" si="2806"/>
        <v>#REF!</v>
      </c>
      <c r="CF20" s="252" t="e">
        <f t="shared" si="2806"/>
        <v>#REF!</v>
      </c>
      <c r="CG20" s="252" t="e">
        <f t="shared" si="2806"/>
        <v>#REF!</v>
      </c>
      <c r="CH20" s="252" t="e">
        <f t="shared" si="2806"/>
        <v>#REF!</v>
      </c>
      <c r="CI20" s="252" t="e">
        <f t="shared" si="2806"/>
        <v>#REF!</v>
      </c>
      <c r="CJ20" s="252" t="e">
        <f t="shared" si="2806"/>
        <v>#REF!</v>
      </c>
      <c r="CK20" s="252" t="e">
        <f t="shared" si="2806"/>
        <v>#REF!</v>
      </c>
      <c r="CL20" s="252" t="e">
        <f t="shared" si="2806"/>
        <v>#REF!</v>
      </c>
      <c r="CM20" s="252" t="e">
        <f t="shared" si="2806"/>
        <v>#REF!</v>
      </c>
      <c r="CN20" s="252" t="e">
        <f t="shared" si="2806"/>
        <v>#REF!</v>
      </c>
      <c r="CO20" s="252" t="e">
        <f t="shared" si="2806"/>
        <v>#REF!</v>
      </c>
      <c r="CP20" s="252" t="e">
        <f t="shared" si="2806"/>
        <v>#REF!</v>
      </c>
      <c r="CQ20" s="252" t="e">
        <f t="shared" si="2806"/>
        <v>#REF!</v>
      </c>
      <c r="CR20" s="252" t="e">
        <f t="shared" si="2806"/>
        <v>#REF!</v>
      </c>
      <c r="CS20" s="252" t="e">
        <f t="shared" si="2806"/>
        <v>#REF!</v>
      </c>
      <c r="CT20" s="252" t="e">
        <f t="shared" si="2806"/>
        <v>#REF!</v>
      </c>
      <c r="CU20" s="252" t="e">
        <f t="shared" si="2806"/>
        <v>#REF!</v>
      </c>
      <c r="CV20" s="252" t="e">
        <f t="shared" si="2806"/>
        <v>#REF!</v>
      </c>
      <c r="CW20" s="252" t="e">
        <f t="shared" si="2806"/>
        <v>#REF!</v>
      </c>
      <c r="CX20" s="252" t="e">
        <f t="shared" si="2806"/>
        <v>#REF!</v>
      </c>
      <c r="CY20" s="252" t="e">
        <f t="shared" si="2806"/>
        <v>#REF!</v>
      </c>
      <c r="CZ20" s="252" t="e">
        <f t="shared" si="2806"/>
        <v>#REF!</v>
      </c>
      <c r="DA20" s="252" t="e">
        <f t="shared" si="2806"/>
        <v>#REF!</v>
      </c>
      <c r="DB20" s="252" t="e">
        <f t="shared" si="2806"/>
        <v>#REF!</v>
      </c>
      <c r="DC20" s="252" t="e">
        <f t="shared" si="2806"/>
        <v>#REF!</v>
      </c>
      <c r="DD20" s="252" t="e">
        <f t="shared" si="2806"/>
        <v>#REF!</v>
      </c>
      <c r="DE20" s="252" t="e">
        <f t="shared" si="2806"/>
        <v>#REF!</v>
      </c>
      <c r="DF20" s="252" t="e">
        <f t="shared" si="2806"/>
        <v>#REF!</v>
      </c>
      <c r="DG20" s="252" t="e">
        <f t="shared" si="2806"/>
        <v>#REF!</v>
      </c>
      <c r="DH20" s="252" t="e">
        <f t="shared" si="2806"/>
        <v>#REF!</v>
      </c>
      <c r="DI20" s="252" t="e">
        <f t="shared" si="2806"/>
        <v>#REF!</v>
      </c>
      <c r="DJ20" s="252" t="e">
        <f t="shared" si="2807"/>
        <v>#REF!</v>
      </c>
      <c r="DK20" s="252" t="e">
        <f t="shared" si="2807"/>
        <v>#REF!</v>
      </c>
      <c r="DL20" s="252" t="e">
        <f t="shared" si="2807"/>
        <v>#REF!</v>
      </c>
      <c r="DM20" s="252" t="e">
        <f t="shared" si="2807"/>
        <v>#REF!</v>
      </c>
      <c r="DN20" s="252" t="e">
        <f t="shared" si="2807"/>
        <v>#REF!</v>
      </c>
      <c r="DO20" s="252" t="e">
        <f t="shared" si="2807"/>
        <v>#REF!</v>
      </c>
      <c r="DP20" s="252" t="e">
        <f t="shared" si="2807"/>
        <v>#REF!</v>
      </c>
      <c r="DQ20" s="252" t="e">
        <f t="shared" si="2807"/>
        <v>#REF!</v>
      </c>
      <c r="DR20" s="252" t="e">
        <f t="shared" si="2807"/>
        <v>#REF!</v>
      </c>
      <c r="DS20" s="252" t="e">
        <f t="shared" si="2807"/>
        <v>#REF!</v>
      </c>
      <c r="DT20" s="252" t="e">
        <f t="shared" si="2807"/>
        <v>#REF!</v>
      </c>
      <c r="DU20" s="252" t="e">
        <f t="shared" si="2807"/>
        <v>#REF!</v>
      </c>
      <c r="DV20" s="252" t="e">
        <f t="shared" si="2807"/>
        <v>#REF!</v>
      </c>
      <c r="DW20" s="252" t="e">
        <f t="shared" si="2807"/>
        <v>#REF!</v>
      </c>
      <c r="DX20" s="252" t="e">
        <f t="shared" si="2807"/>
        <v>#REF!</v>
      </c>
      <c r="DY20" s="252" t="e">
        <f t="shared" si="2807"/>
        <v>#REF!</v>
      </c>
      <c r="DZ20" s="252" t="e">
        <f t="shared" si="2807"/>
        <v>#REF!</v>
      </c>
      <c r="EA20" s="252" t="e">
        <f t="shared" si="2807"/>
        <v>#REF!</v>
      </c>
      <c r="EB20" s="252" t="e">
        <f t="shared" si="2807"/>
        <v>#REF!</v>
      </c>
      <c r="EC20" s="252" t="e">
        <f t="shared" si="2807"/>
        <v>#REF!</v>
      </c>
      <c r="ED20" s="252" t="e">
        <f t="shared" si="2807"/>
        <v>#REF!</v>
      </c>
      <c r="EE20" s="252" t="e">
        <f t="shared" si="2807"/>
        <v>#REF!</v>
      </c>
      <c r="EF20" s="252" t="e">
        <f t="shared" si="2807"/>
        <v>#REF!</v>
      </c>
      <c r="EG20" s="252" t="e">
        <f t="shared" si="2807"/>
        <v>#REF!</v>
      </c>
      <c r="EH20" s="252" t="e">
        <f t="shared" si="2807"/>
        <v>#REF!</v>
      </c>
      <c r="EI20" s="252" t="e">
        <f t="shared" si="2807"/>
        <v>#REF!</v>
      </c>
      <c r="EJ20" s="252" t="e">
        <f t="shared" si="2807"/>
        <v>#REF!</v>
      </c>
      <c r="EK20" s="252" t="e">
        <f t="shared" si="2807"/>
        <v>#REF!</v>
      </c>
      <c r="EL20" s="252" t="e">
        <f t="shared" si="2807"/>
        <v>#REF!</v>
      </c>
      <c r="EM20" s="252" t="e">
        <f t="shared" si="2807"/>
        <v>#REF!</v>
      </c>
      <c r="EN20" s="252" t="e">
        <f t="shared" si="2807"/>
        <v>#REF!</v>
      </c>
      <c r="EO20" s="252" t="e">
        <f t="shared" si="2807"/>
        <v>#REF!</v>
      </c>
      <c r="EP20" s="252" t="e">
        <f t="shared" si="2807"/>
        <v>#REF!</v>
      </c>
      <c r="EQ20" s="252" t="e">
        <f t="shared" si="2807"/>
        <v>#REF!</v>
      </c>
      <c r="ER20" s="252" t="e">
        <f t="shared" si="2807"/>
        <v>#REF!</v>
      </c>
      <c r="ET20" s="417"/>
      <c r="EU20" s="417"/>
      <c r="EV20" s="417"/>
      <c r="EW20" s="417"/>
      <c r="EX20" s="417"/>
      <c r="EY20" s="417"/>
      <c r="EZ20" s="417"/>
      <c r="FA20" s="417"/>
      <c r="FB20" s="417"/>
      <c r="FC20" s="417"/>
      <c r="FD20" s="417"/>
      <c r="FE20" s="417"/>
      <c r="FF20" s="417"/>
      <c r="FG20" s="417"/>
      <c r="FH20" s="417"/>
      <c r="FI20" s="417"/>
      <c r="FJ20" s="417"/>
      <c r="FK20" s="417"/>
      <c r="FL20" s="417"/>
      <c r="FM20" s="417"/>
      <c r="FN20" s="417"/>
      <c r="FO20" s="417"/>
      <c r="FP20" s="417"/>
      <c r="FQ20" s="417"/>
      <c r="FR20" s="417"/>
      <c r="FS20" s="417"/>
      <c r="FT20" s="417"/>
    </row>
    <row r="21" ht="16.199999999999999">
      <c r="A21" s="764"/>
      <c r="B21" s="10"/>
      <c r="C21" s="765"/>
      <c r="D21" s="10"/>
      <c r="E21" s="765"/>
      <c r="F21" s="766"/>
      <c r="G21" s="765"/>
      <c r="H21" s="766"/>
      <c r="I21" s="765"/>
      <c r="J21" s="766"/>
      <c r="K21" s="765"/>
      <c r="L21" s="766"/>
      <c r="M21" s="765"/>
      <c r="N21" s="766"/>
      <c r="O21" s="765"/>
      <c r="P21" s="766"/>
      <c r="Q21" s="765"/>
      <c r="R21" s="766"/>
      <c r="S21" s="762"/>
      <c r="T21" s="252"/>
      <c r="U21" s="417"/>
      <c r="V21" s="417"/>
      <c r="W21" s="417"/>
      <c r="X21" s="417"/>
      <c r="Y21" s="417"/>
      <c r="Z21" s="417"/>
      <c r="AA21" s="417"/>
      <c r="AB21" s="417"/>
      <c r="AC21" s="235"/>
      <c r="AD21" s="417"/>
      <c r="AE21" s="417"/>
      <c r="AF21" s="417"/>
      <c r="AG21" s="235"/>
      <c r="AH21" s="417"/>
      <c r="AI21" s="417"/>
      <c r="AJ21" s="417"/>
      <c r="AK21" s="235"/>
      <c r="AL21" s="417"/>
      <c r="AM21" s="417"/>
      <c r="AN21" s="417"/>
      <c r="AO21" s="235"/>
      <c r="AP21" s="417"/>
      <c r="AQ21" s="417"/>
      <c r="AR21" s="417"/>
      <c r="AS21" s="235"/>
      <c r="AT21" s="417"/>
      <c r="AU21" s="417"/>
      <c r="AW21" s="252"/>
      <c r="AX21" s="252"/>
      <c r="AY21" s="252"/>
      <c r="AZ21" s="252"/>
      <c r="BA21" s="252"/>
      <c r="BB21" s="252"/>
      <c r="BC21" s="252"/>
      <c r="BD21" s="252"/>
      <c r="BE21" s="252"/>
      <c r="BF21" s="252"/>
      <c r="BG21" s="252"/>
      <c r="BH21" s="252"/>
      <c r="BI21" s="252"/>
      <c r="BJ21" s="252"/>
      <c r="BK21" s="252"/>
      <c r="BL21" s="252"/>
      <c r="BM21" s="252"/>
      <c r="BN21" s="252"/>
      <c r="BO21" s="252"/>
      <c r="BP21" s="252"/>
      <c r="BQ21" s="252"/>
      <c r="BR21" s="252"/>
      <c r="BS21" s="252"/>
      <c r="BT21" s="252"/>
      <c r="BU21" s="252"/>
      <c r="BV21" s="252"/>
      <c r="BW21" s="252"/>
      <c r="BX21" s="252"/>
      <c r="BY21" s="252"/>
      <c r="BZ21" s="252"/>
      <c r="CA21" s="252"/>
      <c r="CB21" s="252"/>
      <c r="CC21" s="252"/>
      <c r="CD21" s="252"/>
      <c r="CE21" s="252"/>
      <c r="CF21" s="252"/>
      <c r="CG21" s="252"/>
      <c r="CH21" s="252"/>
      <c r="CI21" s="252"/>
      <c r="CJ21" s="252"/>
      <c r="CK21" s="252"/>
      <c r="CL21" s="252"/>
      <c r="CM21" s="252"/>
      <c r="CN21" s="252"/>
      <c r="CO21" s="252"/>
      <c r="CP21" s="252"/>
      <c r="CQ21" s="252"/>
      <c r="CR21" s="252"/>
      <c r="CS21" s="252"/>
      <c r="CT21" s="252"/>
      <c r="CU21" s="252"/>
      <c r="CV21" s="252"/>
      <c r="CW21" s="252"/>
      <c r="CX21" s="252"/>
      <c r="CY21" s="252"/>
      <c r="CZ21" s="252"/>
      <c r="DA21" s="252"/>
      <c r="DB21" s="252"/>
      <c r="DC21" s="252"/>
      <c r="DD21" s="252"/>
      <c r="DE21" s="252"/>
      <c r="DF21" s="252"/>
      <c r="DG21" s="252"/>
      <c r="DH21" s="252"/>
      <c r="DI21" s="252"/>
      <c r="DJ21" s="252"/>
      <c r="DK21" s="252"/>
      <c r="DL21" s="252"/>
      <c r="DM21" s="252"/>
      <c r="DN21" s="252"/>
      <c r="DO21" s="252"/>
      <c r="DP21" s="252"/>
      <c r="DQ21" s="252"/>
      <c r="DR21" s="252"/>
      <c r="DS21" s="252"/>
      <c r="DT21" s="252"/>
      <c r="DU21" s="252"/>
      <c r="DV21" s="252"/>
      <c r="DW21" s="252"/>
      <c r="DX21" s="252"/>
      <c r="DY21" s="252"/>
      <c r="DZ21" s="252"/>
      <c r="EA21" s="252"/>
      <c r="EB21" s="252"/>
      <c r="EC21" s="252"/>
      <c r="ED21" s="252"/>
      <c r="EE21" s="252"/>
      <c r="EF21" s="252"/>
      <c r="EG21" s="252"/>
      <c r="EH21" s="252"/>
      <c r="EI21" s="252"/>
      <c r="EJ21" s="252"/>
      <c r="EK21" s="252"/>
      <c r="EL21" s="252"/>
      <c r="EM21" s="252"/>
      <c r="EN21" s="252"/>
      <c r="EO21" s="252"/>
      <c r="EP21" s="252"/>
      <c r="EQ21" s="252"/>
      <c r="ER21" s="252"/>
      <c r="ET21" s="417"/>
      <c r="EU21" s="417"/>
      <c r="EV21" s="417"/>
      <c r="EW21" s="417"/>
      <c r="EX21" s="417"/>
      <c r="EY21" s="417"/>
      <c r="EZ21" s="417"/>
      <c r="FA21" s="417"/>
      <c r="FB21" s="417"/>
      <c r="FC21" s="417"/>
      <c r="FD21" s="417"/>
      <c r="FE21" s="417"/>
      <c r="FF21" s="417"/>
      <c r="FG21" s="417"/>
      <c r="FH21" s="417"/>
      <c r="FI21" s="417"/>
      <c r="FJ21" s="417"/>
      <c r="FK21" s="417"/>
      <c r="FL21" s="417"/>
      <c r="FM21" s="417"/>
      <c r="FN21" s="417"/>
      <c r="FO21" s="417"/>
      <c r="FP21" s="417"/>
      <c r="FQ21" s="417"/>
      <c r="FR21" s="417"/>
      <c r="FS21" s="417"/>
      <c r="FT21" s="417"/>
    </row>
    <row r="22">
      <c r="A22" s="37"/>
      <c r="B22" s="38"/>
      <c r="C22" s="38"/>
      <c r="D22" s="38"/>
      <c r="E22" s="38"/>
      <c r="F22" s="38"/>
      <c r="G22" s="770"/>
      <c r="H22" s="771" t="s">
        <v>964</v>
      </c>
      <c r="I22" s="772"/>
      <c r="J22" s="38"/>
      <c r="K22" s="38"/>
      <c r="L22" s="38"/>
      <c r="M22" s="38"/>
      <c r="N22" s="38"/>
      <c r="O22" s="38"/>
      <c r="P22" s="38"/>
      <c r="Q22" s="38"/>
      <c r="R22" s="38"/>
      <c r="S22" s="39"/>
      <c r="U22" s="252"/>
      <c r="V22" s="252"/>
      <c r="W22" s="252"/>
      <c r="X22" s="252"/>
      <c r="AO22" s="2"/>
      <c r="AP22" s="2"/>
      <c r="AQ22" s="2"/>
      <c r="AS22" s="2"/>
      <c r="AT22" s="2"/>
      <c r="AU22" s="2"/>
    </row>
    <row r="23">
      <c r="A23" s="49" t="s">
        <v>957</v>
      </c>
      <c r="B23" s="2" t="s">
        <v>339</v>
      </c>
      <c r="C23" s="252" t="e">
        <f t="shared" ref="C23:C27" si="2808">C2</f>
        <v>#REF!</v>
      </c>
      <c r="D23" s="2"/>
      <c r="E23" s="252" t="e">
        <f>C9</f>
        <v>#REF!</v>
      </c>
      <c r="F23" s="252" t="e">
        <f t="shared" ref="F23:F27" si="2809">C16</f>
        <v>#REF!</v>
      </c>
      <c r="G23" s="773"/>
      <c r="H23" s="774" t="e">
        <f t="shared" ref="H23:H27" si="2810">MAX(C23:F23)</f>
        <v>#REF!</v>
      </c>
      <c r="I23" s="775"/>
      <c r="J23" s="2"/>
      <c r="K23" s="2"/>
      <c r="L23" s="2"/>
      <c r="M23" s="2"/>
      <c r="N23" s="2"/>
      <c r="O23" s="2"/>
      <c r="P23" s="2"/>
      <c r="Q23" s="2"/>
      <c r="R23" s="2"/>
      <c r="S23" s="20"/>
      <c r="U23" s="252"/>
      <c r="V23" s="252"/>
      <c r="W23" s="252"/>
      <c r="X23" s="252"/>
    </row>
    <row r="24">
      <c r="A24" s="49"/>
      <c r="B24" s="2" t="s">
        <v>959</v>
      </c>
      <c r="C24" s="252" t="e">
        <f t="shared" si="2808"/>
        <v>#REF!</v>
      </c>
      <c r="D24" s="2"/>
      <c r="E24" s="252" t="e">
        <f t="shared" ref="E24:E27" si="2811">C10</f>
        <v>#REF!</v>
      </c>
      <c r="F24" s="252" t="e">
        <f t="shared" si="2809"/>
        <v>#REF!</v>
      </c>
      <c r="G24" s="773"/>
      <c r="H24" s="774" t="e">
        <f t="shared" si="2810"/>
        <v>#REF!</v>
      </c>
      <c r="I24" s="775"/>
      <c r="J24" s="2"/>
      <c r="K24" s="2"/>
      <c r="L24" s="2"/>
      <c r="M24" s="2"/>
      <c r="N24" s="2"/>
      <c r="O24" s="2"/>
      <c r="P24" s="2"/>
      <c r="Q24" s="2"/>
      <c r="R24" s="2"/>
      <c r="S24" s="20"/>
      <c r="U24" s="252"/>
      <c r="V24" s="252"/>
      <c r="W24" s="252"/>
      <c r="X24" s="252"/>
    </row>
    <row r="25">
      <c r="A25" s="49" t="s">
        <v>960</v>
      </c>
      <c r="B25" s="2" t="s">
        <v>339</v>
      </c>
      <c r="C25" s="252" t="e">
        <f t="shared" si="2808"/>
        <v>#REF!</v>
      </c>
      <c r="D25" s="2"/>
      <c r="E25" s="252" t="e">
        <f t="shared" si="2811"/>
        <v>#REF!</v>
      </c>
      <c r="F25" s="252" t="e">
        <f t="shared" si="2809"/>
        <v>#REF!</v>
      </c>
      <c r="G25" s="773"/>
      <c r="H25" s="774" t="e">
        <f t="shared" si="2810"/>
        <v>#REF!</v>
      </c>
      <c r="I25" s="775"/>
      <c r="J25" s="2"/>
      <c r="K25" s="2"/>
      <c r="L25" s="2"/>
      <c r="M25" s="2"/>
      <c r="N25" s="2"/>
      <c r="O25" s="2"/>
      <c r="P25" s="2"/>
      <c r="Q25" s="2"/>
      <c r="R25" s="2"/>
      <c r="S25" s="20"/>
      <c r="U25" s="252"/>
      <c r="V25" s="252"/>
      <c r="W25" s="252"/>
      <c r="X25" s="252"/>
    </row>
    <row r="26">
      <c r="A26" s="49"/>
      <c r="B26" s="2"/>
      <c r="C26" s="252">
        <f t="shared" si="2808"/>
        <v>0</v>
      </c>
      <c r="D26" s="2"/>
      <c r="E26" s="252">
        <f t="shared" si="2811"/>
        <v>0</v>
      </c>
      <c r="F26" s="252">
        <f t="shared" si="2809"/>
        <v>0</v>
      </c>
      <c r="G26" s="773"/>
      <c r="H26" s="774">
        <f t="shared" si="2810"/>
        <v>0</v>
      </c>
      <c r="I26" s="775"/>
      <c r="J26" s="2"/>
      <c r="K26" s="2"/>
      <c r="L26" s="2"/>
      <c r="M26" s="2"/>
      <c r="N26" s="2"/>
      <c r="O26" s="2"/>
      <c r="P26" s="2"/>
      <c r="Q26" s="2"/>
      <c r="R26" s="2"/>
      <c r="S26" s="20"/>
      <c r="U26" s="252"/>
      <c r="V26" s="252"/>
      <c r="W26" s="252"/>
      <c r="X26" s="252"/>
    </row>
    <row r="27" ht="15">
      <c r="A27" s="49" t="s">
        <v>961</v>
      </c>
      <c r="B27" s="2" t="s">
        <v>363</v>
      </c>
      <c r="C27" s="252" t="e">
        <f t="shared" si="2808"/>
        <v>#REF!</v>
      </c>
      <c r="D27" s="2"/>
      <c r="E27" s="252" t="e">
        <f t="shared" si="2811"/>
        <v>#REF!</v>
      </c>
      <c r="F27" s="252" t="e">
        <f t="shared" si="2809"/>
        <v>#REF!</v>
      </c>
      <c r="G27" s="773"/>
      <c r="H27" s="774" t="e">
        <f t="shared" si="2810"/>
        <v>#REF!</v>
      </c>
      <c r="I27" s="775"/>
      <c r="J27" s="2"/>
      <c r="K27" s="2"/>
      <c r="L27" s="2"/>
      <c r="M27" s="2"/>
      <c r="N27" s="2"/>
      <c r="O27" s="2"/>
      <c r="P27" s="2"/>
      <c r="Q27" s="2"/>
      <c r="R27" s="2"/>
      <c r="S27" s="20"/>
      <c r="U27" s="252"/>
      <c r="V27" s="252"/>
      <c r="W27" s="252"/>
      <c r="X27" s="252"/>
    </row>
    <row r="28" ht="16.199999999999999">
      <c r="A28" s="764"/>
      <c r="B28" s="10"/>
      <c r="C28" s="10"/>
      <c r="D28" s="10"/>
      <c r="E28" s="10"/>
      <c r="F28" s="10"/>
      <c r="G28" s="776"/>
      <c r="H28" s="777"/>
      <c r="I28" s="778"/>
      <c r="J28" s="10"/>
      <c r="K28" s="10"/>
      <c r="L28" s="10"/>
      <c r="M28" s="10"/>
      <c r="N28" s="10"/>
      <c r="O28" s="10"/>
      <c r="P28" s="10"/>
      <c r="Q28" s="10"/>
      <c r="R28" s="10"/>
      <c r="V28" s="748"/>
      <c r="W28" s="749">
        <f>'marco B sismo'!G377</f>
        <v>0</v>
      </c>
      <c r="X28" s="750"/>
    </row>
    <row r="29" ht="15">
      <c r="V29" s="49"/>
      <c r="W29" s="252">
        <f>W28+W30</f>
        <v>0</v>
      </c>
      <c r="X29" s="20"/>
    </row>
    <row r="30" ht="16.800000000000001">
      <c r="E30" s="252"/>
      <c r="F30" s="252"/>
      <c r="G30" s="2"/>
      <c r="H30" s="252"/>
      <c r="I30" s="252"/>
      <c r="J30" s="252"/>
      <c r="V30" s="754"/>
      <c r="W30" s="587">
        <f>'marco B sismo'!G398</f>
        <v>0</v>
      </c>
      <c r="X30" s="755"/>
      <c r="AZ30" s="745"/>
      <c r="BA30" s="746">
        <f>'marco kl sismo'!AE377</f>
        <v>0</v>
      </c>
      <c r="BB30" s="747"/>
    </row>
    <row r="31" ht="16.199999999999999">
      <c r="E31" s="252"/>
      <c r="F31" s="252"/>
      <c r="G31" s="2"/>
      <c r="H31" s="252"/>
      <c r="I31" s="252"/>
      <c r="J31" s="252"/>
      <c r="V31" s="756"/>
      <c r="W31" s="592">
        <f>'marco B sismo'!G399</f>
        <v>0</v>
      </c>
      <c r="X31" s="757"/>
      <c r="AZ31" s="49"/>
      <c r="BA31" s="252">
        <f>BA30+BA32</f>
        <v>0</v>
      </c>
      <c r="BB31" s="20"/>
    </row>
    <row r="32" ht="16.800000000000001">
      <c r="E32" s="252"/>
      <c r="F32" s="252"/>
      <c r="G32" s="2"/>
      <c r="H32" s="252"/>
      <c r="I32" s="252"/>
      <c r="J32" s="252"/>
      <c r="V32" s="557">
        <f>'marco B sismo'!F400</f>
        <v>0</v>
      </c>
      <c r="W32" s="423">
        <f>'marco B sismo'!G400</f>
        <v>0</v>
      </c>
      <c r="X32" s="508">
        <f>'marco B sismo'!H400</f>
        <v>0</v>
      </c>
      <c r="AZ32" s="754"/>
      <c r="BA32" s="587">
        <f>'marco kl sismo'!AE398</f>
        <v>0</v>
      </c>
      <c r="BB32" s="755"/>
    </row>
    <row r="33" ht="15.6">
      <c r="E33" s="252"/>
      <c r="F33" s="252"/>
      <c r="G33" s="2"/>
      <c r="H33" s="252"/>
      <c r="I33" s="252"/>
      <c r="J33" s="252"/>
      <c r="U33" s="252"/>
      <c r="V33" s="252"/>
      <c r="W33" s="252"/>
      <c r="X33" s="252"/>
      <c r="AZ33" s="758">
        <f>'marco kl sismo'!AD399</f>
        <v>0</v>
      </c>
      <c r="BA33" s="759">
        <f>'marco kl sismo'!AE399</f>
        <v>0</v>
      </c>
      <c r="BB33" s="760">
        <f>'marco kl sismo'!AF399</f>
        <v>0</v>
      </c>
    </row>
    <row r="34" ht="16.199999999999999">
      <c r="E34" s="252"/>
      <c r="F34" s="252"/>
      <c r="G34" s="2"/>
      <c r="H34" s="252"/>
      <c r="I34" s="252"/>
      <c r="J34" s="252"/>
      <c r="U34" s="252"/>
      <c r="V34" s="252"/>
      <c r="W34" s="252"/>
      <c r="X34" s="252"/>
      <c r="AZ34" s="763"/>
      <c r="BA34" s="423">
        <f>'marco kl sismo'!AE400</f>
        <v>0</v>
      </c>
      <c r="BB34" s="508"/>
    </row>
    <row r="35">
      <c r="U35" s="252"/>
      <c r="V35" s="252"/>
      <c r="W35" s="252"/>
      <c r="X35" s="252"/>
    </row>
    <row r="36">
      <c r="U36" s="252"/>
      <c r="V36" s="252"/>
      <c r="W36" s="252"/>
      <c r="X36" s="252"/>
    </row>
    <row r="37">
      <c r="U37" s="252"/>
      <c r="V37" s="252"/>
      <c r="W37" s="252"/>
      <c r="X37" s="252"/>
    </row>
    <row r="38">
      <c r="U38" s="252"/>
      <c r="V38" s="252"/>
      <c r="W38" s="252"/>
      <c r="X38" s="252"/>
    </row>
    <row r="39">
      <c r="U39" s="252"/>
      <c r="V39" s="252"/>
      <c r="W39" s="252"/>
      <c r="X39" s="252"/>
    </row>
    <row r="40">
      <c r="U40" s="252"/>
      <c r="V40" s="252"/>
      <c r="W40" s="252"/>
      <c r="X40" s="252"/>
    </row>
    <row r="41">
      <c r="U41" s="252"/>
      <c r="V41" s="252"/>
      <c r="W41" s="252"/>
      <c r="X41" s="252"/>
    </row>
    <row r="42">
      <c r="U42" s="252"/>
      <c r="V42" s="252"/>
      <c r="W42" s="252"/>
      <c r="X42" s="252"/>
    </row>
    <row r="43">
      <c r="U43" s="252"/>
      <c r="V43" s="252"/>
      <c r="W43" s="252"/>
      <c r="X43" s="252"/>
    </row>
    <row r="44">
      <c r="U44" s="252"/>
      <c r="V44" s="252"/>
      <c r="W44" s="252"/>
      <c r="X44" s="252"/>
    </row>
    <row r="45">
      <c r="U45" s="252"/>
      <c r="V45" s="252"/>
      <c r="W45" s="252"/>
      <c r="X45" s="252"/>
    </row>
    <row r="46">
      <c r="U46" s="252"/>
      <c r="V46" s="252"/>
      <c r="W46" s="252"/>
      <c r="X46" s="252"/>
    </row>
    <row r="47">
      <c r="U47" s="252"/>
      <c r="V47" s="252"/>
      <c r="W47" s="252"/>
      <c r="X47" s="252"/>
    </row>
    <row r="48">
      <c r="U48" s="252"/>
      <c r="V48" s="252"/>
      <c r="W48" s="252"/>
      <c r="X48" s="252"/>
    </row>
    <row r="49">
      <c r="U49" s="252"/>
      <c r="V49" s="252"/>
      <c r="W49" s="252"/>
      <c r="X49" s="252"/>
    </row>
    <row r="50">
      <c r="U50" s="252"/>
      <c r="V50" s="252"/>
      <c r="W50" s="252"/>
      <c r="X50" s="252"/>
    </row>
    <row r="51">
      <c r="U51" s="252"/>
      <c r="V51" s="252"/>
      <c r="W51" s="252"/>
      <c r="X51" s="252"/>
    </row>
    <row r="52">
      <c r="U52" s="252"/>
      <c r="V52" s="252"/>
      <c r="W52" s="252"/>
      <c r="X52" s="252"/>
    </row>
    <row r="53">
      <c r="U53" s="252"/>
      <c r="V53" s="252"/>
      <c r="W53" s="252"/>
      <c r="X53" s="252"/>
    </row>
    <row r="54">
      <c r="U54" s="252"/>
      <c r="V54" s="252"/>
      <c r="W54" s="252"/>
      <c r="X54" s="252"/>
    </row>
    <row r="55">
      <c r="U55" s="252"/>
      <c r="V55" s="252"/>
      <c r="W55" s="252"/>
      <c r="X55" s="252"/>
    </row>
    <row r="56">
      <c r="U56" s="252"/>
      <c r="V56" s="252"/>
      <c r="W56" s="252"/>
      <c r="X56" s="252"/>
    </row>
    <row r="57">
      <c r="U57" s="252"/>
      <c r="V57" s="252"/>
      <c r="W57" s="252"/>
      <c r="X57" s="252"/>
    </row>
    <row r="58">
      <c r="U58" s="252"/>
      <c r="V58" s="252"/>
      <c r="W58" s="252"/>
      <c r="X58" s="252"/>
    </row>
    <row r="59">
      <c r="U59" s="252"/>
      <c r="V59" s="252"/>
      <c r="W59" s="252"/>
      <c r="X59" s="252"/>
    </row>
    <row r="60">
      <c r="U60" s="252"/>
      <c r="V60" s="252"/>
      <c r="W60" s="252"/>
      <c r="X60" s="252"/>
    </row>
    <row r="61">
      <c r="U61" s="252"/>
      <c r="V61" s="252"/>
      <c r="W61" s="252"/>
      <c r="X61" s="252"/>
    </row>
    <row r="62">
      <c r="U62" s="252"/>
      <c r="V62" s="252"/>
      <c r="W62" s="252"/>
      <c r="X62" s="252"/>
    </row>
    <row r="63">
      <c r="U63" s="252"/>
      <c r="V63" s="252"/>
      <c r="W63" s="252"/>
      <c r="X63" s="252"/>
    </row>
    <row r="64">
      <c r="U64" s="252"/>
      <c r="V64" s="252"/>
      <c r="W64" s="252"/>
      <c r="X64" s="252"/>
    </row>
    <row r="65">
      <c r="U65" s="252"/>
      <c r="V65" s="252"/>
      <c r="W65" s="252"/>
      <c r="X65" s="252"/>
    </row>
    <row r="66">
      <c r="U66" s="252"/>
      <c r="V66" s="252"/>
      <c r="W66" s="252"/>
      <c r="X66" s="252"/>
    </row>
    <row r="67">
      <c r="U67" s="252"/>
      <c r="V67" s="252"/>
      <c r="W67" s="252"/>
      <c r="X67" s="252"/>
    </row>
    <row r="68">
      <c r="U68" s="252"/>
      <c r="V68" s="252"/>
      <c r="W68" s="252"/>
      <c r="X68" s="252"/>
    </row>
    <row r="69">
      <c r="U69" s="252"/>
      <c r="V69" s="252"/>
      <c r="W69" s="252"/>
      <c r="X69" s="252"/>
    </row>
    <row r="70">
      <c r="U70" s="252"/>
      <c r="V70" s="252"/>
      <c r="W70" s="252"/>
      <c r="X70" s="252"/>
    </row>
    <row r="71">
      <c r="U71" s="252"/>
      <c r="V71" s="252"/>
      <c r="W71" s="252"/>
      <c r="X71" s="252"/>
    </row>
    <row r="72">
      <c r="U72" s="252"/>
      <c r="V72" s="252"/>
      <c r="W72" s="252"/>
      <c r="X72" s="252"/>
    </row>
    <row r="73">
      <c r="U73" s="252"/>
      <c r="V73" s="252"/>
      <c r="W73" s="252"/>
      <c r="X73" s="252"/>
    </row>
    <row r="74">
      <c r="U74" s="252"/>
      <c r="V74" s="252"/>
      <c r="W74" s="252"/>
      <c r="X74" s="252"/>
    </row>
    <row r="75">
      <c r="U75" s="252"/>
      <c r="V75" s="252"/>
      <c r="W75" s="252"/>
      <c r="X75" s="252"/>
    </row>
    <row r="76">
      <c r="U76" s="252"/>
      <c r="V76" s="252"/>
      <c r="W76" s="252"/>
      <c r="X76" s="252"/>
    </row>
    <row r="77">
      <c r="U77" s="252"/>
      <c r="V77" s="252"/>
      <c r="W77" s="252"/>
      <c r="X77" s="252"/>
    </row>
    <row r="78">
      <c r="U78" s="252"/>
      <c r="V78" s="252"/>
      <c r="W78" s="252"/>
      <c r="X78" s="252"/>
    </row>
    <row r="79">
      <c r="U79" s="252"/>
      <c r="V79" s="252"/>
      <c r="W79" s="252"/>
      <c r="X79" s="252"/>
    </row>
    <row r="80">
      <c r="U80" s="252"/>
      <c r="V80" s="252"/>
      <c r="W80" s="252"/>
      <c r="X80" s="252"/>
    </row>
    <row r="81">
      <c r="U81" s="252"/>
      <c r="V81" s="252"/>
      <c r="W81" s="252"/>
      <c r="X81" s="252"/>
    </row>
    <row r="82">
      <c r="U82" s="252"/>
      <c r="V82" s="252"/>
      <c r="W82" s="252"/>
      <c r="X82" s="252"/>
    </row>
    <row r="83">
      <c r="U83" s="252"/>
      <c r="V83" s="252"/>
      <c r="W83" s="252"/>
      <c r="X83" s="252"/>
    </row>
    <row r="84">
      <c r="U84" s="252"/>
      <c r="V84" s="252"/>
      <c r="W84" s="252"/>
      <c r="X84" s="252"/>
    </row>
    <row r="85">
      <c r="U85" s="252"/>
      <c r="V85" s="252"/>
      <c r="W85" s="252"/>
      <c r="X85" s="252"/>
    </row>
    <row r="86">
      <c r="U86" s="252"/>
      <c r="V86" s="252"/>
      <c r="W86" s="252"/>
      <c r="X86" s="252"/>
    </row>
    <row r="87">
      <c r="U87" s="252"/>
      <c r="V87" s="252"/>
      <c r="W87" s="252"/>
      <c r="X87" s="252"/>
    </row>
    <row r="88">
      <c r="U88" s="252"/>
      <c r="V88" s="252"/>
      <c r="W88" s="252"/>
      <c r="X88" s="252"/>
    </row>
    <row r="89">
      <c r="U89" s="252"/>
      <c r="V89" s="252"/>
      <c r="W89" s="252"/>
      <c r="X89" s="252"/>
    </row>
    <row r="90">
      <c r="U90" s="252"/>
      <c r="V90" s="252"/>
      <c r="W90" s="252"/>
      <c r="X90" s="252"/>
    </row>
    <row r="91">
      <c r="U91" s="252"/>
      <c r="V91" s="252"/>
      <c r="W91" s="252"/>
      <c r="X91" s="252"/>
    </row>
    <row r="92">
      <c r="U92" s="252"/>
      <c r="V92" s="252"/>
      <c r="W92" s="252"/>
      <c r="X92" s="252"/>
    </row>
    <row r="93">
      <c r="U93" s="252"/>
      <c r="V93" s="252"/>
      <c r="W93" s="252"/>
      <c r="X93" s="252"/>
    </row>
    <row r="94">
      <c r="U94" s="252"/>
      <c r="V94" s="252"/>
      <c r="W94" s="252"/>
      <c r="X94" s="252"/>
    </row>
    <row r="95">
      <c r="U95" s="252"/>
      <c r="V95" s="252"/>
      <c r="W95" s="252"/>
      <c r="X95" s="252"/>
    </row>
    <row r="96">
      <c r="U96" s="252"/>
      <c r="V96" s="252"/>
      <c r="W96" s="252"/>
      <c r="X96" s="252"/>
    </row>
    <row r="97">
      <c r="U97" s="252"/>
      <c r="V97" s="252"/>
      <c r="W97" s="252"/>
      <c r="X97" s="252"/>
    </row>
    <row r="98">
      <c r="U98" s="252"/>
      <c r="V98" s="252"/>
      <c r="W98" s="252"/>
      <c r="X98" s="252"/>
    </row>
    <row r="99">
      <c r="U99" s="252"/>
      <c r="V99" s="252"/>
      <c r="W99" s="252"/>
      <c r="X99" s="252"/>
    </row>
    <row r="100">
      <c r="U100" s="252"/>
      <c r="V100" s="252"/>
      <c r="W100" s="252"/>
      <c r="X100" s="252"/>
    </row>
    <row r="101">
      <c r="U101" s="252"/>
      <c r="V101" s="252"/>
      <c r="W101" s="252"/>
      <c r="X101" s="252"/>
    </row>
    <row r="102">
      <c r="U102" s="252"/>
      <c r="V102" s="252"/>
      <c r="W102" s="252"/>
      <c r="X102" s="252"/>
    </row>
    <row r="103">
      <c r="U103" s="252"/>
      <c r="V103" s="252"/>
      <c r="W103" s="252"/>
      <c r="X103" s="252"/>
    </row>
    <row r="104">
      <c r="U104" s="252"/>
      <c r="V104" s="252"/>
      <c r="W104" s="252"/>
      <c r="X104" s="252"/>
    </row>
    <row r="105">
      <c r="U105" s="252"/>
      <c r="V105" s="252"/>
      <c r="W105" s="252"/>
      <c r="X105" s="252"/>
    </row>
    <row r="106">
      <c r="U106" s="252"/>
      <c r="V106" s="252"/>
      <c r="W106" s="252"/>
      <c r="X106" s="252"/>
    </row>
    <row r="107">
      <c r="U107" s="252"/>
      <c r="V107" s="252"/>
      <c r="W107" s="252"/>
      <c r="X107" s="252"/>
    </row>
    <row r="108">
      <c r="U108" s="252"/>
      <c r="V108" s="252"/>
      <c r="W108" s="252"/>
      <c r="X108" s="252"/>
    </row>
    <row r="109">
      <c r="U109" s="252"/>
      <c r="V109" s="252"/>
      <c r="W109" s="252"/>
      <c r="X109" s="252"/>
    </row>
    <row r="110">
      <c r="U110" s="252"/>
      <c r="V110" s="252"/>
      <c r="W110" s="252"/>
      <c r="X110" s="252"/>
    </row>
    <row r="111">
      <c r="U111" s="252"/>
      <c r="V111" s="252"/>
      <c r="W111" s="252"/>
      <c r="X111" s="252"/>
    </row>
    <row r="112">
      <c r="U112" s="252"/>
      <c r="V112" s="252"/>
      <c r="W112" s="252"/>
      <c r="X112" s="252"/>
    </row>
    <row r="113">
      <c r="U113" s="252"/>
      <c r="V113" s="252"/>
      <c r="W113" s="252"/>
      <c r="X113" s="252"/>
    </row>
    <row r="114">
      <c r="U114" s="252"/>
      <c r="V114" s="252"/>
      <c r="W114" s="252"/>
      <c r="X114" s="252"/>
    </row>
    <row r="115">
      <c r="U115" s="252"/>
      <c r="V115" s="252"/>
      <c r="W115" s="252"/>
      <c r="X115" s="252"/>
    </row>
    <row r="116">
      <c r="U116" s="252"/>
      <c r="V116" s="252"/>
      <c r="W116" s="252"/>
      <c r="X116" s="252"/>
    </row>
    <row r="117">
      <c r="U117" s="252"/>
      <c r="V117" s="252"/>
      <c r="W117" s="252"/>
      <c r="X117" s="252"/>
    </row>
    <row r="118">
      <c r="U118" s="252"/>
      <c r="V118" s="252"/>
      <c r="W118" s="252"/>
      <c r="X118" s="252"/>
    </row>
    <row r="119">
      <c r="U119" s="252"/>
      <c r="V119" s="252"/>
      <c r="W119" s="252"/>
      <c r="X119" s="252"/>
    </row>
    <row r="120">
      <c r="U120" s="252"/>
      <c r="V120" s="252"/>
      <c r="W120" s="252"/>
      <c r="X120" s="252"/>
    </row>
    <row r="121">
      <c r="U121" s="252"/>
      <c r="V121" s="252"/>
      <c r="W121" s="252"/>
      <c r="X121" s="252"/>
    </row>
    <row r="122">
      <c r="U122" s="252"/>
      <c r="V122" s="252"/>
      <c r="W122" s="252"/>
      <c r="X122" s="252"/>
    </row>
    <row r="123">
      <c r="U123" s="252"/>
      <c r="V123" s="252"/>
      <c r="W123" s="252"/>
      <c r="X123" s="252"/>
    </row>
    <row r="124">
      <c r="U124" s="252"/>
      <c r="V124" s="252"/>
      <c r="W124" s="252"/>
      <c r="X124" s="252"/>
    </row>
    <row r="125">
      <c r="U125" s="252"/>
      <c r="V125" s="252"/>
      <c r="W125" s="252"/>
      <c r="X125" s="252"/>
    </row>
    <row r="126">
      <c r="U126" s="252"/>
      <c r="V126" s="252"/>
      <c r="W126" s="252"/>
      <c r="X126" s="252"/>
    </row>
    <row r="127">
      <c r="U127" s="252"/>
      <c r="V127" s="252"/>
      <c r="W127" s="252"/>
      <c r="X127" s="252"/>
    </row>
    <row r="128">
      <c r="U128" s="252"/>
      <c r="V128" s="252"/>
      <c r="W128" s="252"/>
      <c r="X128" s="252"/>
    </row>
    <row r="129">
      <c r="U129" s="252"/>
      <c r="V129" s="252"/>
      <c r="W129" s="252"/>
      <c r="X129" s="252"/>
    </row>
    <row r="130">
      <c r="U130" s="252"/>
      <c r="V130" s="252"/>
      <c r="W130" s="252"/>
      <c r="X130" s="252"/>
    </row>
    <row r="131">
      <c r="U131" s="252"/>
      <c r="V131" s="252"/>
      <c r="W131" s="252"/>
      <c r="X131" s="252"/>
    </row>
    <row r="132">
      <c r="U132" s="252"/>
      <c r="V132" s="252"/>
      <c r="W132" s="252"/>
      <c r="X132" s="252"/>
    </row>
    <row r="133">
      <c r="U133" s="252"/>
      <c r="V133" s="252"/>
      <c r="W133" s="252"/>
      <c r="X133" s="252"/>
    </row>
    <row r="134">
      <c r="U134" s="252"/>
      <c r="V134" s="252"/>
      <c r="W134" s="252"/>
      <c r="X134" s="252"/>
    </row>
    <row r="135">
      <c r="U135" s="252"/>
      <c r="V135" s="252"/>
      <c r="W135" s="252"/>
      <c r="X135" s="252"/>
    </row>
    <row r="136">
      <c r="U136" s="252"/>
      <c r="V136" s="252"/>
      <c r="W136" s="252"/>
      <c r="X136" s="252"/>
    </row>
    <row r="137">
      <c r="U137" s="252"/>
      <c r="V137" s="252"/>
      <c r="W137" s="252"/>
      <c r="X137" s="252"/>
    </row>
    <row r="138">
      <c r="U138" s="252"/>
      <c r="V138" s="252"/>
      <c r="W138" s="252"/>
      <c r="X138" s="252"/>
    </row>
    <row r="139">
      <c r="U139" s="252"/>
      <c r="V139" s="252"/>
      <c r="W139" s="252"/>
      <c r="X139" s="252"/>
    </row>
    <row r="140">
      <c r="U140" s="252"/>
      <c r="V140" s="252"/>
      <c r="W140" s="252"/>
      <c r="X140" s="252"/>
    </row>
    <row r="141">
      <c r="U141" s="252"/>
      <c r="V141" s="252"/>
      <c r="W141" s="252"/>
      <c r="X141" s="252"/>
    </row>
    <row r="142">
      <c r="U142" s="252"/>
      <c r="V142" s="252"/>
      <c r="W142" s="252"/>
      <c r="X142" s="252"/>
    </row>
    <row r="143">
      <c r="U143" s="252"/>
      <c r="V143" s="252"/>
      <c r="W143" s="252"/>
      <c r="X143" s="252"/>
    </row>
    <row r="144">
      <c r="U144" s="252"/>
      <c r="V144" s="252"/>
      <c r="W144" s="252"/>
      <c r="X144" s="252"/>
    </row>
    <row r="145">
      <c r="U145" s="252"/>
      <c r="V145" s="252"/>
      <c r="W145" s="252"/>
      <c r="X145" s="252"/>
    </row>
    <row r="146">
      <c r="U146" s="252"/>
      <c r="V146" s="252"/>
      <c r="W146" s="252"/>
      <c r="X146" s="252"/>
    </row>
    <row r="147">
      <c r="U147" s="252"/>
      <c r="V147" s="252"/>
      <c r="W147" s="252"/>
      <c r="X147" s="252"/>
    </row>
    <row r="148">
      <c r="U148" s="252"/>
      <c r="V148" s="252"/>
      <c r="W148" s="252"/>
      <c r="X148" s="252"/>
    </row>
    <row r="149">
      <c r="U149" s="252"/>
      <c r="V149" s="252"/>
      <c r="W149" s="252"/>
      <c r="X149" s="252"/>
    </row>
    <row r="150">
      <c r="U150" s="252"/>
      <c r="V150" s="252"/>
      <c r="W150" s="252"/>
      <c r="X150" s="252"/>
    </row>
    <row r="151">
      <c r="U151" s="252"/>
      <c r="V151" s="252"/>
      <c r="W151" s="252"/>
      <c r="X151" s="252"/>
    </row>
    <row r="152">
      <c r="U152" s="252"/>
      <c r="V152" s="252"/>
      <c r="W152" s="252"/>
      <c r="X152" s="252"/>
    </row>
    <row r="153">
      <c r="U153" s="252"/>
      <c r="V153" s="252"/>
      <c r="W153" s="252"/>
      <c r="X153" s="252"/>
    </row>
    <row r="154">
      <c r="U154" s="252"/>
      <c r="V154" s="252"/>
      <c r="W154" s="252"/>
      <c r="X154" s="252"/>
    </row>
    <row r="155">
      <c r="U155" s="252"/>
      <c r="V155" s="252"/>
      <c r="W155" s="252"/>
      <c r="X155" s="252"/>
    </row>
    <row r="156">
      <c r="U156" s="252"/>
      <c r="V156" s="252"/>
      <c r="W156" s="252"/>
      <c r="X156" s="252"/>
    </row>
    <row r="157">
      <c r="U157" s="252"/>
      <c r="V157" s="252"/>
      <c r="W157" s="252"/>
      <c r="X157" s="252"/>
    </row>
    <row r="158">
      <c r="U158" s="252"/>
      <c r="V158" s="252"/>
      <c r="W158" s="252"/>
      <c r="X158" s="252"/>
    </row>
    <row r="159">
      <c r="U159" s="252"/>
      <c r="V159" s="252"/>
      <c r="W159" s="252"/>
      <c r="X159" s="252"/>
    </row>
    <row r="160">
      <c r="U160" s="252"/>
      <c r="V160" s="252"/>
      <c r="W160" s="252"/>
      <c r="X160" s="252"/>
    </row>
    <row r="161">
      <c r="U161" s="252"/>
      <c r="V161" s="252"/>
      <c r="W161" s="252"/>
      <c r="X161" s="252"/>
    </row>
    <row r="162">
      <c r="U162" s="252"/>
      <c r="V162" s="252"/>
      <c r="W162" s="252"/>
      <c r="X162" s="252"/>
    </row>
    <row r="163">
      <c r="U163" s="252"/>
      <c r="V163" s="252"/>
      <c r="W163" s="252"/>
      <c r="X163" s="252"/>
    </row>
    <row r="164">
      <c r="U164" s="252"/>
      <c r="V164" s="252"/>
      <c r="W164" s="252"/>
      <c r="X164" s="252"/>
    </row>
    <row r="165">
      <c r="U165" s="252"/>
      <c r="V165" s="252"/>
      <c r="W165" s="252"/>
      <c r="X165" s="252"/>
    </row>
    <row r="166">
      <c r="U166" s="252"/>
      <c r="V166" s="252"/>
      <c r="W166" s="252"/>
      <c r="X166" s="252"/>
    </row>
    <row r="167">
      <c r="U167" s="252"/>
      <c r="V167" s="252"/>
      <c r="W167" s="252"/>
      <c r="X167" s="252"/>
    </row>
    <row r="168">
      <c r="U168" s="252"/>
      <c r="V168" s="252"/>
      <c r="W168" s="252"/>
      <c r="X168" s="252"/>
    </row>
  </sheetData>
  <mergeCells count="14">
    <mergeCell ref="AZ33:BB33"/>
    <mergeCell ref="U13:W13"/>
    <mergeCell ref="V32:X32"/>
    <mergeCell ref="Y13:AA13"/>
    <mergeCell ref="U19:W19"/>
    <mergeCell ref="AK19:AM19"/>
    <mergeCell ref="AO19:AQ19"/>
    <mergeCell ref="U20:W20"/>
    <mergeCell ref="Y20:AA20"/>
    <mergeCell ref="U5:W5"/>
    <mergeCell ref="AK5:AM5"/>
    <mergeCell ref="U6:W6"/>
    <mergeCell ref="Y6:AA6"/>
    <mergeCell ref="AK12:AM12"/>
  </mergeCells>
  <printOptions headings="0" gridLines="0" horizontalCentered="1" verticalCentered="1"/>
  <pageMargins left="0.70866141732283472" right="0.70866141732283472" top="0.74803149606299213" bottom="0.74803149606299213" header="0.31496062992125984" footer="0.31496062992125984"/>
  <pageSetup paperSize="9" scale="41" fitToWidth="1" fitToHeight="1" pageOrder="downThenOver" orientation="landscape" usePrinterDefaults="1" blackAndWhite="0" draft="0" cellComments="none" useFirstPageNumber="0" errors="displayed" horizontalDpi="300" verticalDpi="300" copies="1"/>
  <headerFooter/>
  <colBreaks count="1" manualBreakCount="1">
    <brk id="19" man="1" max="1048575"/>
  </colBreaks>
  <extLst>
    <ext xmlns:x14="http://schemas.microsoft.com/office/spreadsheetml/2009/9/main" uri="{78C0D931-6437-407d-A8EE-F0AAD7539E65}">
      <x14:conditionalFormattings>
        <x14:conditionalFormatting xmlns:xm="http://schemas.microsoft.com/office/excel/2006/main">
          <x14:cfRule type="cellIs" priority="17" operator="equal" id="{00790090-0079-43DF-B6B6-00A4007100F4}">
            <xm:f>$AW$2</xm:f>
            <x14:dxf>
              <fill>
                <patternFill patternType="solid">
                  <fgColor indexed="2"/>
                  <bgColor indexed="2"/>
                </patternFill>
              </fill>
            </x14:dxf>
          </x14:cfRule>
          <xm:sqref>E2:S2 H9 J9 L9 N9 P9 R9:S9</xm:sqref>
        </x14:conditionalFormatting>
        <x14:conditionalFormatting xmlns:xm="http://schemas.microsoft.com/office/excel/2006/main">
          <x14:cfRule type="cellIs" priority="16" operator="equal" id="{0011001D-0082-4DED-B39C-007D00090024}">
            <xm:f>$AW$3</xm:f>
            <x14:dxf>
              <fill>
                <patternFill patternType="solid">
                  <fgColor indexed="2"/>
                  <bgColor indexed="2"/>
                </patternFill>
              </fill>
            </x14:dxf>
          </x14:cfRule>
          <xm:sqref>E3:S3</xm:sqref>
        </x14:conditionalFormatting>
        <x14:conditionalFormatting xmlns:xm="http://schemas.microsoft.com/office/excel/2006/main">
          <x14:cfRule type="cellIs" priority="15" operator="equal" id="{00B60001-0048-4E48-8605-00A1002D0067}">
            <xm:f>$AW$4</xm:f>
            <x14:dxf>
              <fill>
                <patternFill patternType="solid">
                  <fgColor indexed="2"/>
                  <bgColor indexed="2"/>
                </patternFill>
              </fill>
            </x14:dxf>
          </x14:cfRule>
          <xm:sqref>E4:S4</xm:sqref>
        </x14:conditionalFormatting>
        <x14:conditionalFormatting xmlns:xm="http://schemas.microsoft.com/office/excel/2006/main">
          <x14:cfRule type="cellIs" priority="14" operator="equal" id="{0088006A-0095-4494-84B5-001E00840005}">
            <xm:f>$AW$6</xm:f>
            <x14:dxf>
              <fill>
                <patternFill patternType="solid">
                  <fgColor indexed="2"/>
                  <bgColor indexed="2"/>
                </patternFill>
              </fill>
            </x14:dxf>
          </x14:cfRule>
          <xm:sqref>E6:S7</xm:sqref>
        </x14:conditionalFormatting>
        <x14:conditionalFormatting xmlns:xm="http://schemas.microsoft.com/office/excel/2006/main">
          <x14:cfRule type="cellIs" priority="13" operator="equal" id="{00AB005E-0094-4787-8036-0004000E0006}">
            <xm:f>$AW$9</xm:f>
            <x14:dxf>
              <fill>
                <patternFill patternType="solid">
                  <fgColor indexed="2"/>
                  <bgColor indexed="2"/>
                </patternFill>
              </fill>
            </x14:dxf>
          </x14:cfRule>
          <xm:sqref>E30:F30 H30:J30 E9 G9:S9</xm:sqref>
        </x14:conditionalFormatting>
        <x14:conditionalFormatting xmlns:xm="http://schemas.microsoft.com/office/excel/2006/main">
          <x14:cfRule type="cellIs" priority="12" operator="equal" id="{00C5009C-0080-4C5E-A261-006300DC009D}">
            <xm:f>$AW$10</xm:f>
            <x14:dxf>
              <fill>
                <patternFill patternType="solid">
                  <fgColor indexed="2"/>
                  <bgColor indexed="2"/>
                </patternFill>
              </fill>
            </x14:dxf>
          </x14:cfRule>
          <xm:sqref>E31:F31 H31:J31 E10 G10:S10</xm:sqref>
        </x14:conditionalFormatting>
        <x14:conditionalFormatting xmlns:xm="http://schemas.microsoft.com/office/excel/2006/main">
          <x14:cfRule type="cellIs" priority="11" operator="equal" id="{008B00AC-00D8-4486-8A49-00D7003D00AE}">
            <xm:f>$AW$11</xm:f>
            <x14:dxf>
              <fill>
                <patternFill patternType="solid">
                  <fgColor indexed="2"/>
                  <bgColor indexed="2"/>
                </patternFill>
              </fill>
            </x14:dxf>
          </x14:cfRule>
          <xm:sqref>E32:F32 H32:J32 E11 G11:S11</xm:sqref>
        </x14:conditionalFormatting>
        <x14:conditionalFormatting xmlns:xm="http://schemas.microsoft.com/office/excel/2006/main">
          <x14:cfRule type="cellIs" priority="10" operator="equal" id="{00660079-003E-4360-8119-00D400CB005C}">
            <xm:f>$AW$13</xm:f>
            <x14:dxf>
              <fill>
                <patternFill patternType="solid">
                  <fgColor indexed="2"/>
                  <bgColor indexed="2"/>
                </patternFill>
              </fill>
            </x14:dxf>
          </x14:cfRule>
          <xm:sqref>E34:F34 H34:J34 E13 G13:S14</xm:sqref>
        </x14:conditionalFormatting>
        <x14:conditionalFormatting xmlns:xm="http://schemas.microsoft.com/office/excel/2006/main">
          <x14:cfRule type="cellIs" priority="9" operator="equal" id="{00AE0080-00AA-4A11-B377-004B007D004D}">
            <xm:f>$AW$16</xm:f>
            <x14:dxf>
              <fill>
                <patternFill patternType="solid">
                  <fgColor indexed="2"/>
                  <bgColor indexed="2"/>
                </patternFill>
              </fill>
            </x14:dxf>
          </x14:cfRule>
          <xm:sqref>E16:P16 O17:O21</xm:sqref>
        </x14:conditionalFormatting>
        <x14:conditionalFormatting xmlns:xm="http://schemas.microsoft.com/office/excel/2006/main">
          <x14:cfRule type="cellIs" priority="8" operator="equal" id="{001100A9-00D4-4C63-858C-003800E30086}">
            <xm:f>$AW$17</xm:f>
            <x14:dxf>
              <fill>
                <patternFill patternType="solid">
                  <fgColor indexed="2"/>
                  <bgColor indexed="2"/>
                </patternFill>
              </fill>
            </x14:dxf>
          </x14:cfRule>
          <xm:sqref>E17:P17</xm:sqref>
        </x14:conditionalFormatting>
        <x14:conditionalFormatting xmlns:xm="http://schemas.microsoft.com/office/excel/2006/main">
          <x14:cfRule type="cellIs" priority="7" operator="equal" id="{00B50023-00B4-4358-A672-000800800012}">
            <xm:f>$AW$18</xm:f>
            <x14:dxf>
              <fill>
                <patternFill patternType="solid">
                  <fgColor indexed="2"/>
                  <bgColor indexed="2"/>
                </patternFill>
              </fill>
            </x14:dxf>
          </x14:cfRule>
          <xm:sqref>E18:P18</xm:sqref>
        </x14:conditionalFormatting>
        <x14:conditionalFormatting xmlns:xm="http://schemas.microsoft.com/office/excel/2006/main">
          <x14:cfRule type="cellIs" priority="6" operator="equal" id="{00830045-001E-4436-9750-00A500F8007F}">
            <xm:f>$AW$20</xm:f>
            <x14:dxf>
              <fill>
                <patternFill patternType="solid">
                  <fgColor indexed="2"/>
                  <bgColor indexed="2"/>
                </patternFill>
              </fill>
            </x14:dxf>
          </x14:cfRule>
          <xm:sqref>E20:P21</xm:sqref>
        </x14:conditionalFormatting>
        <x14:conditionalFormatting xmlns:xm="http://schemas.microsoft.com/office/excel/2006/main">
          <x14:cfRule type="cellIs" priority="5" operator="equal" id="{00C1005A-00D8-453B-B645-00580091009B}">
            <xm:f>$AW$2</xm:f>
            <x14:dxf>
              <fill>
                <patternFill patternType="solid">
                  <fgColor indexed="2"/>
                  <bgColor indexed="2"/>
                </patternFill>
              </fill>
            </x14:dxf>
          </x14:cfRule>
          <xm:sqref>F9</xm:sqref>
        </x14:conditionalFormatting>
        <x14:conditionalFormatting xmlns:xm="http://schemas.microsoft.com/office/excel/2006/main">
          <x14:cfRule type="cellIs" priority="4" operator="equal" id="{00790030-004E-4567-9CB3-00A5009300BB}">
            <xm:f>$AW$9</xm:f>
            <x14:dxf>
              <fill>
                <patternFill patternType="solid">
                  <fgColor indexed="2"/>
                  <bgColor indexed="2"/>
                </patternFill>
              </fill>
            </x14:dxf>
          </x14:cfRule>
          <xm:sqref>F9</xm:sqref>
        </x14:conditionalFormatting>
        <x14:conditionalFormatting xmlns:xm="http://schemas.microsoft.com/office/excel/2006/main">
          <x14:cfRule type="cellIs" priority="3" operator="equal" id="{006C00DC-0035-46EC-B9F0-0011003800CF}">
            <xm:f>$AW$10</xm:f>
            <x14:dxf>
              <fill>
                <patternFill patternType="solid">
                  <fgColor indexed="2"/>
                  <bgColor indexed="2"/>
                </patternFill>
              </fill>
            </x14:dxf>
          </x14:cfRule>
          <xm:sqref>F10</xm:sqref>
        </x14:conditionalFormatting>
        <x14:conditionalFormatting xmlns:xm="http://schemas.microsoft.com/office/excel/2006/main">
          <x14:cfRule type="cellIs" priority="2" operator="equal" id="{003C00E7-0091-41A0-B1F8-004B0082002D}">
            <xm:f>$AW$11</xm:f>
            <x14:dxf>
              <fill>
                <patternFill patternType="solid">
                  <fgColor indexed="2"/>
                  <bgColor indexed="2"/>
                </patternFill>
              </fill>
            </x14:dxf>
          </x14:cfRule>
          <xm:sqref>F11</xm:sqref>
        </x14:conditionalFormatting>
        <x14:conditionalFormatting xmlns:xm="http://schemas.microsoft.com/office/excel/2006/main">
          <x14:cfRule type="cellIs" priority="1" operator="equal" id="{00D2001E-0043-4617-A3AF-00E8003F0022}">
            <xm:f>$AW$13</xm:f>
            <x14:dxf>
              <fill>
                <patternFill patternType="solid">
                  <fgColor indexed="2"/>
                  <bgColor indexed="2"/>
                </patternFill>
              </fill>
            </x14:dxf>
          </x14:cfRule>
          <xm:sqref>F13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Hewlett-Packard</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Lobo136</dc:creator>
  <cp:revision>1</cp:revision>
  <dcterms:created xsi:type="dcterms:W3CDTF">2011-06-09T18:01:11Z</dcterms:created>
  <dcterms:modified xsi:type="dcterms:W3CDTF">2026-07-15T08:46:15Z</dcterms:modified>
</cp:coreProperties>
</file>